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2021 წელი ბიუჯეტი\2021 შესრულებები\3კვარტ.შესრ\საკრებულოს 3 კვარტ.შესრ\"/>
    </mc:Choice>
  </mc:AlternateContent>
  <bookViews>
    <workbookView xWindow="0" yWindow="0" windowWidth="16155" windowHeight="5130"/>
  </bookViews>
  <sheets>
    <sheet name="ფორმა 1" sheetId="1" r:id="rId1"/>
    <sheet name="ფორმა 2" sheetId="2" r:id="rId2"/>
    <sheet name="ფორმა 3" sheetId="3" r:id="rId3"/>
    <sheet name="ფორმა 4" sheetId="4" r:id="rId4"/>
    <sheet name="ფორმა 5" sheetId="5" r:id="rId5"/>
    <sheet name="ფორმა 6" sheetId="6" r:id="rId6"/>
    <sheet name="ფორმა 7" sheetId="7" r:id="rId7"/>
    <sheet name="ფორმა 8" sheetId="8" r:id="rId8"/>
    <sheet name="ფორმა 9" sheetId="9" r:id="rId9"/>
    <sheet name="ფორმა 10" sheetId="10" r:id="rId10"/>
    <sheet name="ფორმა 11" sheetId="11" r:id="rId11"/>
    <sheet name="ფორმა 12" sheetId="12" r:id="rId12"/>
    <sheet name="ფორმა 13" sheetId="13" r:id="rId13"/>
    <sheet name="ფორმა 14" sheetId="14" r:id="rId14"/>
  </sheets>
  <externalReferences>
    <externalReference r:id="rId15"/>
    <externalReference r:id="rId16"/>
    <externalReference r:id="rId17"/>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9" i="3" l="1"/>
  <c r="V9" i="3"/>
  <c r="U9" i="3"/>
  <c r="V8" i="3"/>
  <c r="U8" i="3"/>
  <c r="H144" i="13" l="1"/>
  <c r="G144" i="13"/>
  <c r="N1881" i="3" l="1"/>
  <c r="J1881" i="3"/>
  <c r="K358" i="13" l="1"/>
  <c r="F358" i="13"/>
  <c r="I357" i="13"/>
  <c r="L357" i="13" s="1"/>
  <c r="F357" i="13"/>
  <c r="C357" i="13"/>
  <c r="I356" i="13"/>
  <c r="L356" i="13" s="1"/>
  <c r="F356" i="13"/>
  <c r="C356" i="13"/>
  <c r="J355" i="13"/>
  <c r="I355" i="13" s="1"/>
  <c r="F355" i="13"/>
  <c r="D355" i="13"/>
  <c r="K352" i="13"/>
  <c r="H352" i="13"/>
  <c r="L351" i="13"/>
  <c r="F351" i="13"/>
  <c r="C351" i="13"/>
  <c r="F350" i="13"/>
  <c r="C350" i="13"/>
  <c r="L350" i="13" s="1"/>
  <c r="F349" i="13"/>
  <c r="C349" i="13"/>
  <c r="L349" i="13" s="1"/>
  <c r="F348" i="13"/>
  <c r="C348" i="13"/>
  <c r="L348" i="13" s="1"/>
  <c r="F347" i="13"/>
  <c r="C347" i="13"/>
  <c r="L347" i="13" s="1"/>
  <c r="I346" i="13"/>
  <c r="L346" i="13" s="1"/>
  <c r="F346" i="13"/>
  <c r="C346" i="13"/>
  <c r="I345" i="13"/>
  <c r="F345" i="13"/>
  <c r="C345" i="13"/>
  <c r="I344" i="13"/>
  <c r="F344" i="13"/>
  <c r="C344" i="13"/>
  <c r="I343" i="13"/>
  <c r="L343" i="13" s="1"/>
  <c r="F343" i="13"/>
  <c r="C343" i="13"/>
  <c r="I342" i="13"/>
  <c r="L342" i="13" s="1"/>
  <c r="F342" i="13"/>
  <c r="C342" i="13"/>
  <c r="J341" i="13"/>
  <c r="I341" i="13" s="1"/>
  <c r="F341" i="13"/>
  <c r="C341" i="13"/>
  <c r="J340" i="13"/>
  <c r="I340" i="13" s="1"/>
  <c r="F340" i="13"/>
  <c r="C340" i="13"/>
  <c r="I339" i="13"/>
  <c r="F339" i="13"/>
  <c r="C339" i="13"/>
  <c r="L339" i="13" s="1"/>
  <c r="I338" i="13"/>
  <c r="F338" i="13"/>
  <c r="C338" i="13"/>
  <c r="I337" i="13"/>
  <c r="F337" i="13"/>
  <c r="C337" i="13"/>
  <c r="L337" i="13" s="1"/>
  <c r="I336" i="13"/>
  <c r="F336" i="13"/>
  <c r="C336" i="13"/>
  <c r="L336" i="13" s="1"/>
  <c r="I335" i="13"/>
  <c r="F335" i="13"/>
  <c r="C335" i="13"/>
  <c r="I334" i="13"/>
  <c r="F334" i="13"/>
  <c r="D334" i="13" s="1"/>
  <c r="C334" i="13" s="1"/>
  <c r="J333" i="13"/>
  <c r="I333" i="13"/>
  <c r="G333" i="13"/>
  <c r="F333" i="13" s="1"/>
  <c r="D333" i="13"/>
  <c r="C333" i="13"/>
  <c r="I332" i="13"/>
  <c r="F332" i="13"/>
  <c r="C332" i="13"/>
  <c r="J331" i="13"/>
  <c r="I331" i="13" s="1"/>
  <c r="F331" i="13"/>
  <c r="C331" i="13"/>
  <c r="J330" i="13"/>
  <c r="I330" i="13"/>
  <c r="L330" i="13" s="1"/>
  <c r="F330" i="13"/>
  <c r="C330" i="13"/>
  <c r="I329" i="13"/>
  <c r="F329" i="13"/>
  <c r="C329" i="13"/>
  <c r="I328" i="13"/>
  <c r="F328" i="13"/>
  <c r="C328" i="13"/>
  <c r="I327" i="13"/>
  <c r="L327" i="13" s="1"/>
  <c r="F327" i="13"/>
  <c r="C327" i="13"/>
  <c r="J326" i="13"/>
  <c r="I326" i="13" s="1"/>
  <c r="F326" i="13"/>
  <c r="D326" i="13"/>
  <c r="C326" i="13" s="1"/>
  <c r="I325" i="13"/>
  <c r="F325" i="13"/>
  <c r="C325" i="13"/>
  <c r="I324" i="13"/>
  <c r="F324" i="13"/>
  <c r="E324" i="13"/>
  <c r="J323" i="13"/>
  <c r="I323" i="13" s="1"/>
  <c r="G323" i="13"/>
  <c r="G352" i="13" s="1"/>
  <c r="F352" i="13" s="1"/>
  <c r="F323" i="13"/>
  <c r="D323" i="13"/>
  <c r="C323" i="13" s="1"/>
  <c r="I322" i="13"/>
  <c r="L322" i="13" s="1"/>
  <c r="F322" i="13"/>
  <c r="C322" i="13"/>
  <c r="I321" i="13"/>
  <c r="F321" i="13"/>
  <c r="C321" i="13"/>
  <c r="I320" i="13"/>
  <c r="F320" i="13"/>
  <c r="C320" i="13"/>
  <c r="I319" i="13"/>
  <c r="F319" i="13"/>
  <c r="C319" i="13"/>
  <c r="I318" i="13"/>
  <c r="L318" i="13" s="1"/>
  <c r="F318" i="13"/>
  <c r="C318" i="13"/>
  <c r="J315" i="13"/>
  <c r="H315" i="13"/>
  <c r="G315" i="13"/>
  <c r="E315" i="13"/>
  <c r="D315" i="13"/>
  <c r="C314" i="13"/>
  <c r="I313" i="13"/>
  <c r="L313" i="13" s="1"/>
  <c r="F313" i="13"/>
  <c r="C313" i="13"/>
  <c r="I312" i="13"/>
  <c r="L312" i="13" s="1"/>
  <c r="F312" i="13"/>
  <c r="C312" i="13"/>
  <c r="K311" i="13"/>
  <c r="K315" i="13" s="1"/>
  <c r="I315" i="13" s="1"/>
  <c r="I311" i="13"/>
  <c r="F311" i="13"/>
  <c r="C311" i="13"/>
  <c r="I310" i="13"/>
  <c r="F310" i="13"/>
  <c r="C310" i="13"/>
  <c r="I309" i="13"/>
  <c r="F309" i="13"/>
  <c r="C309" i="13"/>
  <c r="I308" i="13"/>
  <c r="F308" i="13"/>
  <c r="C308" i="13"/>
  <c r="I307" i="13"/>
  <c r="F307" i="13"/>
  <c r="C307" i="13"/>
  <c r="I306" i="13"/>
  <c r="F306" i="13"/>
  <c r="C306" i="13"/>
  <c r="I305" i="13"/>
  <c r="F305" i="13"/>
  <c r="C305" i="13"/>
  <c r="I304" i="13"/>
  <c r="F304" i="13"/>
  <c r="C304" i="13"/>
  <c r="I303" i="13"/>
  <c r="F303" i="13"/>
  <c r="C303" i="13"/>
  <c r="I302" i="13"/>
  <c r="F302" i="13"/>
  <c r="C302" i="13"/>
  <c r="I301" i="13"/>
  <c r="L301" i="13" s="1"/>
  <c r="F301" i="13"/>
  <c r="C301" i="13"/>
  <c r="I300" i="13"/>
  <c r="F300" i="13"/>
  <c r="C300" i="13"/>
  <c r="I299" i="13"/>
  <c r="F299" i="13"/>
  <c r="C299" i="13"/>
  <c r="K296" i="13"/>
  <c r="H296" i="13"/>
  <c r="G296" i="13"/>
  <c r="E296" i="13"/>
  <c r="D296" i="13"/>
  <c r="I295" i="13"/>
  <c r="F295" i="13"/>
  <c r="C295" i="13"/>
  <c r="I294" i="13"/>
  <c r="F294" i="13"/>
  <c r="C294" i="13"/>
  <c r="I293" i="13"/>
  <c r="L293" i="13" s="1"/>
  <c r="F293" i="13"/>
  <c r="C293" i="13"/>
  <c r="I292" i="13"/>
  <c r="L292" i="13" s="1"/>
  <c r="F292" i="13"/>
  <c r="C292" i="13"/>
  <c r="F291" i="13"/>
  <c r="C291" i="13"/>
  <c r="L291" i="13" s="1"/>
  <c r="F290" i="13"/>
  <c r="C290" i="13"/>
  <c r="L290" i="13" s="1"/>
  <c r="I289" i="13"/>
  <c r="F289" i="13"/>
  <c r="C289" i="13"/>
  <c r="I288" i="13"/>
  <c r="F288" i="13"/>
  <c r="C288" i="13"/>
  <c r="I287" i="13"/>
  <c r="L287" i="13" s="1"/>
  <c r="F287" i="13"/>
  <c r="C287" i="13"/>
  <c r="I286" i="13"/>
  <c r="L286" i="13" s="1"/>
  <c r="F286" i="13"/>
  <c r="C286" i="13"/>
  <c r="I285" i="13"/>
  <c r="F285" i="13"/>
  <c r="C285" i="13"/>
  <c r="I284" i="13"/>
  <c r="F284" i="13"/>
  <c r="C284" i="13"/>
  <c r="J283" i="13"/>
  <c r="I283" i="13" s="1"/>
  <c r="L283" i="13" s="1"/>
  <c r="F283" i="13"/>
  <c r="C283" i="13"/>
  <c r="J282" i="13"/>
  <c r="I282" i="13" s="1"/>
  <c r="L282" i="13" s="1"/>
  <c r="F282" i="13"/>
  <c r="C282" i="13"/>
  <c r="I281" i="13"/>
  <c r="L281" i="13" s="1"/>
  <c r="F281" i="13"/>
  <c r="C281" i="13"/>
  <c r="I280" i="13"/>
  <c r="F280" i="13"/>
  <c r="C280" i="13"/>
  <c r="I279" i="13"/>
  <c r="F279" i="13"/>
  <c r="C279" i="13"/>
  <c r="J278" i="13"/>
  <c r="I278" i="13" s="1"/>
  <c r="L278" i="13" s="1"/>
  <c r="F278" i="13"/>
  <c r="C278" i="13"/>
  <c r="J277" i="13"/>
  <c r="I277" i="13" s="1"/>
  <c r="F277" i="13"/>
  <c r="C277" i="13"/>
  <c r="J276" i="13"/>
  <c r="I276" i="13" s="1"/>
  <c r="L276" i="13" s="1"/>
  <c r="F276" i="13"/>
  <c r="C276" i="13"/>
  <c r="J275" i="13"/>
  <c r="I275" i="13"/>
  <c r="L275" i="13" s="1"/>
  <c r="F275" i="13"/>
  <c r="C275" i="13"/>
  <c r="I274" i="13"/>
  <c r="F274" i="13"/>
  <c r="F296" i="13" s="1"/>
  <c r="C274" i="13"/>
  <c r="I271" i="13"/>
  <c r="F271" i="13"/>
  <c r="C271" i="13"/>
  <c r="K268" i="13"/>
  <c r="I268" i="13" s="1"/>
  <c r="J268" i="13"/>
  <c r="F268" i="13"/>
  <c r="C268" i="13"/>
  <c r="I267" i="13"/>
  <c r="F267" i="13"/>
  <c r="C267" i="13"/>
  <c r="K264" i="13"/>
  <c r="F264" i="13"/>
  <c r="D264" i="13"/>
  <c r="C264" i="13" s="1"/>
  <c r="I263" i="13"/>
  <c r="L263" i="13" s="1"/>
  <c r="F263" i="13"/>
  <c r="C263" i="13"/>
  <c r="I262" i="13"/>
  <c r="L262" i="13" s="1"/>
  <c r="F262" i="13"/>
  <c r="C262" i="13"/>
  <c r="J261" i="13"/>
  <c r="I261" i="13"/>
  <c r="F261" i="13"/>
  <c r="C261" i="13"/>
  <c r="J260" i="13"/>
  <c r="J264" i="13" s="1"/>
  <c r="F260" i="13"/>
  <c r="C260" i="13"/>
  <c r="I255" i="13"/>
  <c r="L255" i="13" s="1"/>
  <c r="F255" i="13"/>
  <c r="C255" i="13"/>
  <c r="I254" i="13"/>
  <c r="L254" i="13" s="1"/>
  <c r="F254" i="13"/>
  <c r="C254" i="13"/>
  <c r="I253" i="13"/>
  <c r="H253" i="13"/>
  <c r="F253" i="13" s="1"/>
  <c r="E253" i="13" s="1"/>
  <c r="C253" i="13" s="1"/>
  <c r="L253" i="13" s="1"/>
  <c r="K252" i="13"/>
  <c r="J252" i="13"/>
  <c r="F252" i="13"/>
  <c r="D252" i="13"/>
  <c r="C252" i="13" s="1"/>
  <c r="K251" i="13"/>
  <c r="J251" i="13"/>
  <c r="F251" i="13"/>
  <c r="C251" i="13"/>
  <c r="K250" i="13"/>
  <c r="I250" i="13" s="1"/>
  <c r="H250" i="13"/>
  <c r="F250" i="13" s="1"/>
  <c r="E250" i="13"/>
  <c r="C250" i="13" s="1"/>
  <c r="K249" i="13"/>
  <c r="I249" i="13"/>
  <c r="L249" i="13" s="1"/>
  <c r="H249" i="13"/>
  <c r="F249" i="13" s="1"/>
  <c r="E249" i="13"/>
  <c r="C249" i="13"/>
  <c r="I248" i="13"/>
  <c r="F248" i="13"/>
  <c r="E248" i="13" s="1"/>
  <c r="C248" i="13" s="1"/>
  <c r="I247" i="13"/>
  <c r="L247" i="13" s="1"/>
  <c r="F247" i="13"/>
  <c r="C247" i="13"/>
  <c r="K246" i="13"/>
  <c r="I246" i="13"/>
  <c r="F246" i="13"/>
  <c r="C246" i="13"/>
  <c r="K245" i="13"/>
  <c r="J245" i="13"/>
  <c r="I245" i="13" s="1"/>
  <c r="H245" i="13"/>
  <c r="G245" i="13"/>
  <c r="G257" i="13" s="1"/>
  <c r="E245" i="13"/>
  <c r="D245" i="13"/>
  <c r="I244" i="13"/>
  <c r="F244" i="13"/>
  <c r="C244" i="13"/>
  <c r="K243" i="13"/>
  <c r="J243" i="13"/>
  <c r="F243" i="13"/>
  <c r="D243" i="13"/>
  <c r="C243" i="13" s="1"/>
  <c r="I242" i="13"/>
  <c r="L242" i="13" s="1"/>
  <c r="F242" i="13"/>
  <c r="C242" i="13"/>
  <c r="K241" i="13"/>
  <c r="I241" i="13"/>
  <c r="F241" i="13"/>
  <c r="C241" i="13"/>
  <c r="K240" i="13"/>
  <c r="J240" i="13"/>
  <c r="F240" i="13"/>
  <c r="D240" i="13"/>
  <c r="C240" i="13" s="1"/>
  <c r="K239" i="13"/>
  <c r="J239" i="13"/>
  <c r="I239" i="13" s="1"/>
  <c r="F239" i="13"/>
  <c r="D239" i="13"/>
  <c r="C239" i="13" s="1"/>
  <c r="K238" i="13"/>
  <c r="J238" i="13"/>
  <c r="I238" i="13"/>
  <c r="F238" i="13"/>
  <c r="D238" i="13"/>
  <c r="C238" i="13" s="1"/>
  <c r="K237" i="13"/>
  <c r="I237" i="13"/>
  <c r="F237" i="13"/>
  <c r="C237" i="13"/>
  <c r="K236" i="13"/>
  <c r="I236" i="13" s="1"/>
  <c r="L236" i="13" s="1"/>
  <c r="F236" i="13"/>
  <c r="C236" i="13"/>
  <c r="K235" i="13"/>
  <c r="I235" i="13"/>
  <c r="L235" i="13" s="1"/>
  <c r="F235" i="13"/>
  <c r="C235" i="13"/>
  <c r="I234" i="13"/>
  <c r="F234" i="13"/>
  <c r="C234" i="13"/>
  <c r="K233" i="13"/>
  <c r="I233" i="13" s="1"/>
  <c r="F233" i="13"/>
  <c r="C233" i="13"/>
  <c r="K232" i="13"/>
  <c r="I232" i="13" s="1"/>
  <c r="F232" i="13"/>
  <c r="C232" i="13"/>
  <c r="K231" i="13"/>
  <c r="I231" i="13" s="1"/>
  <c r="L231" i="13" s="1"/>
  <c r="F231" i="13"/>
  <c r="C231" i="13"/>
  <c r="K230" i="13"/>
  <c r="I230" i="13"/>
  <c r="L230" i="13" s="1"/>
  <c r="F230" i="13"/>
  <c r="C230" i="13"/>
  <c r="I229" i="13"/>
  <c r="L229" i="13" s="1"/>
  <c r="F229" i="13"/>
  <c r="C229" i="13"/>
  <c r="K228" i="13"/>
  <c r="J228" i="13"/>
  <c r="F228" i="13"/>
  <c r="C228" i="13"/>
  <c r="K227" i="13"/>
  <c r="J227" i="13"/>
  <c r="I227" i="13"/>
  <c r="L227" i="13" s="1"/>
  <c r="F227" i="13"/>
  <c r="C227" i="13"/>
  <c r="K226" i="13"/>
  <c r="J226" i="13"/>
  <c r="J257" i="13" s="1"/>
  <c r="F226" i="13"/>
  <c r="C226" i="13"/>
  <c r="I225" i="13"/>
  <c r="L225" i="13" s="1"/>
  <c r="F225" i="13"/>
  <c r="C225" i="13"/>
  <c r="I224" i="13"/>
  <c r="F224" i="13"/>
  <c r="C224" i="13"/>
  <c r="I223" i="13"/>
  <c r="F223" i="13"/>
  <c r="C223" i="13"/>
  <c r="I222" i="13"/>
  <c r="L222" i="13" s="1"/>
  <c r="F222" i="13"/>
  <c r="C222" i="13"/>
  <c r="J219" i="13"/>
  <c r="I219" i="13" s="1"/>
  <c r="L219" i="13" s="1"/>
  <c r="F219" i="13"/>
  <c r="C219" i="13"/>
  <c r="K216" i="13"/>
  <c r="H216" i="13"/>
  <c r="E216" i="13"/>
  <c r="C215" i="13"/>
  <c r="L215" i="13" s="1"/>
  <c r="C214" i="13"/>
  <c r="L214" i="13" s="1"/>
  <c r="F213" i="13"/>
  <c r="C213" i="13"/>
  <c r="L213" i="13" s="1"/>
  <c r="I212" i="13"/>
  <c r="L212" i="13" s="1"/>
  <c r="F212" i="13"/>
  <c r="C212" i="13"/>
  <c r="I211" i="13"/>
  <c r="L211" i="13" s="1"/>
  <c r="F211" i="13"/>
  <c r="C211" i="13"/>
  <c r="I210" i="13"/>
  <c r="F210" i="13"/>
  <c r="C210" i="13"/>
  <c r="I209" i="13"/>
  <c r="F209" i="13"/>
  <c r="C209" i="13"/>
  <c r="J208" i="13"/>
  <c r="I208" i="13" s="1"/>
  <c r="L208" i="13" s="1"/>
  <c r="F208" i="13"/>
  <c r="C208" i="13"/>
  <c r="L207" i="13"/>
  <c r="I207" i="13"/>
  <c r="F207" i="13"/>
  <c r="C207" i="13"/>
  <c r="L206" i="13"/>
  <c r="I206" i="13"/>
  <c r="F206" i="13"/>
  <c r="C206" i="13"/>
  <c r="J205" i="13"/>
  <c r="G205" i="13"/>
  <c r="G216" i="13" s="1"/>
  <c r="F205" i="13"/>
  <c r="D205" i="13"/>
  <c r="I204" i="13"/>
  <c r="F204" i="13"/>
  <c r="C204" i="13"/>
  <c r="K201" i="13"/>
  <c r="J201" i="13"/>
  <c r="H201" i="13"/>
  <c r="G201" i="13"/>
  <c r="F201" i="13" s="1"/>
  <c r="E201" i="13"/>
  <c r="D201" i="13"/>
  <c r="C201" i="13"/>
  <c r="C200" i="13"/>
  <c r="I199" i="13"/>
  <c r="L199" i="13" s="1"/>
  <c r="F199" i="13"/>
  <c r="C199" i="13"/>
  <c r="I198" i="13"/>
  <c r="L198" i="13" s="1"/>
  <c r="F198" i="13"/>
  <c r="C198" i="13"/>
  <c r="I197" i="13"/>
  <c r="F197" i="13"/>
  <c r="C197" i="13"/>
  <c r="I196" i="13"/>
  <c r="F196" i="13"/>
  <c r="C196" i="13"/>
  <c r="K193" i="13"/>
  <c r="H193" i="13"/>
  <c r="G193" i="13"/>
  <c r="F193" i="13" s="1"/>
  <c r="E193" i="13"/>
  <c r="D193" i="13"/>
  <c r="C193" i="13" s="1"/>
  <c r="I192" i="13"/>
  <c r="F192" i="13"/>
  <c r="C192" i="13"/>
  <c r="L192" i="13" s="1"/>
  <c r="I191" i="13"/>
  <c r="F191" i="13"/>
  <c r="C191" i="13"/>
  <c r="L191" i="13" s="1"/>
  <c r="I190" i="13"/>
  <c r="F190" i="13"/>
  <c r="C190" i="13"/>
  <c r="L190" i="13" s="1"/>
  <c r="J189" i="13"/>
  <c r="F189" i="13"/>
  <c r="C189" i="13"/>
  <c r="I188" i="13"/>
  <c r="L188" i="13" s="1"/>
  <c r="F188" i="13"/>
  <c r="C188" i="13"/>
  <c r="I187" i="13"/>
  <c r="L187" i="13" s="1"/>
  <c r="F187" i="13"/>
  <c r="C187" i="13"/>
  <c r="H183" i="13"/>
  <c r="E183" i="13"/>
  <c r="D183" i="13"/>
  <c r="C183" i="13"/>
  <c r="I181" i="13"/>
  <c r="F181" i="13"/>
  <c r="C181" i="13"/>
  <c r="I180" i="13"/>
  <c r="L180" i="13" s="1"/>
  <c r="F180" i="13"/>
  <c r="C180" i="13"/>
  <c r="I177" i="13"/>
  <c r="F177" i="13"/>
  <c r="C177" i="13"/>
  <c r="C176" i="13"/>
  <c r="F175" i="13"/>
  <c r="C175" i="13"/>
  <c r="F174" i="13"/>
  <c r="C174" i="13"/>
  <c r="L173" i="13"/>
  <c r="F173" i="13"/>
  <c r="C173" i="13"/>
  <c r="F172" i="13"/>
  <c r="C172" i="13"/>
  <c r="L172" i="13" s="1"/>
  <c r="F171" i="13"/>
  <c r="C171" i="13"/>
  <c r="L171" i="13" s="1"/>
  <c r="F170" i="13"/>
  <c r="C170" i="13"/>
  <c r="L170" i="13" s="1"/>
  <c r="F169" i="13"/>
  <c r="C169" i="13"/>
  <c r="L169" i="13" s="1"/>
  <c r="F168" i="13"/>
  <c r="C168" i="13"/>
  <c r="L168" i="13" s="1"/>
  <c r="F167" i="13"/>
  <c r="C167" i="13"/>
  <c r="L167" i="13" s="1"/>
  <c r="L166" i="13"/>
  <c r="F166" i="13"/>
  <c r="C166" i="13"/>
  <c r="I165" i="13"/>
  <c r="L165" i="13" s="1"/>
  <c r="F165" i="13"/>
  <c r="C165" i="13"/>
  <c r="I164" i="13"/>
  <c r="F164" i="13"/>
  <c r="C164" i="13"/>
  <c r="I163" i="13"/>
  <c r="F163" i="13"/>
  <c r="C163" i="13"/>
  <c r="K162" i="13"/>
  <c r="I162" i="13" s="1"/>
  <c r="L162" i="13" s="1"/>
  <c r="F162" i="13"/>
  <c r="C162" i="13"/>
  <c r="K161" i="13"/>
  <c r="I161" i="13"/>
  <c r="F161" i="13"/>
  <c r="C161" i="13"/>
  <c r="K160" i="13"/>
  <c r="I160" i="13" s="1"/>
  <c r="F160" i="13"/>
  <c r="C160" i="13"/>
  <c r="I159" i="13"/>
  <c r="L159" i="13" s="1"/>
  <c r="F159" i="13"/>
  <c r="C159" i="13"/>
  <c r="K158" i="13"/>
  <c r="I158" i="13" s="1"/>
  <c r="L158" i="13" s="1"/>
  <c r="F158" i="13"/>
  <c r="C158" i="13"/>
  <c r="J157" i="13"/>
  <c r="I157" i="13" s="1"/>
  <c r="L157" i="13" s="1"/>
  <c r="F157" i="13"/>
  <c r="C157" i="13"/>
  <c r="J156" i="13"/>
  <c r="J183" i="13" s="1"/>
  <c r="F156" i="13"/>
  <c r="C156" i="13"/>
  <c r="I155" i="13"/>
  <c r="L155" i="13" s="1"/>
  <c r="F155" i="13"/>
  <c r="C155" i="13"/>
  <c r="I154" i="13"/>
  <c r="L154" i="13" s="1"/>
  <c r="F154" i="13"/>
  <c r="C154" i="13"/>
  <c r="I153" i="13"/>
  <c r="L153" i="13" s="1"/>
  <c r="F153" i="13"/>
  <c r="C153" i="13"/>
  <c r="I152" i="13"/>
  <c r="L152" i="13" s="1"/>
  <c r="F152" i="13"/>
  <c r="C152" i="13"/>
  <c r="I151" i="13"/>
  <c r="L151" i="13" s="1"/>
  <c r="F151" i="13"/>
  <c r="C151" i="13"/>
  <c r="I150" i="13"/>
  <c r="L150" i="13" s="1"/>
  <c r="F150" i="13"/>
  <c r="C150" i="13"/>
  <c r="I149" i="13"/>
  <c r="L149" i="13" s="1"/>
  <c r="F149" i="13"/>
  <c r="C149" i="13"/>
  <c r="I148" i="13"/>
  <c r="G148" i="13"/>
  <c r="G183" i="13" s="1"/>
  <c r="F148" i="13"/>
  <c r="C148" i="13"/>
  <c r="I147" i="13"/>
  <c r="F147" i="13"/>
  <c r="C147" i="13"/>
  <c r="K144" i="13"/>
  <c r="E144" i="13"/>
  <c r="F143" i="13"/>
  <c r="D143" i="13"/>
  <c r="C143" i="13"/>
  <c r="L143" i="13" s="1"/>
  <c r="L142" i="13"/>
  <c r="F142" i="13"/>
  <c r="C142" i="13"/>
  <c r="I141" i="13"/>
  <c r="F141" i="13"/>
  <c r="C141" i="13"/>
  <c r="I140" i="13"/>
  <c r="F140" i="13"/>
  <c r="C140" i="13"/>
  <c r="I139" i="13"/>
  <c r="L139" i="13" s="1"/>
  <c r="F139" i="13"/>
  <c r="C139" i="13"/>
  <c r="I138" i="13"/>
  <c r="L138" i="13" s="1"/>
  <c r="F138" i="13"/>
  <c r="C138" i="13"/>
  <c r="I137" i="13"/>
  <c r="F137" i="13"/>
  <c r="C137" i="13"/>
  <c r="J136" i="13"/>
  <c r="I136" i="13"/>
  <c r="G136" i="13"/>
  <c r="F144" i="13" s="1"/>
  <c r="F136" i="13"/>
  <c r="D136" i="13"/>
  <c r="D144" i="13" s="1"/>
  <c r="C136" i="13"/>
  <c r="I135" i="13"/>
  <c r="L135" i="13" s="1"/>
  <c r="F135" i="13"/>
  <c r="C135" i="13"/>
  <c r="J134" i="13"/>
  <c r="I134" i="13"/>
  <c r="L134" i="13" s="1"/>
  <c r="F134" i="13"/>
  <c r="C134" i="13"/>
  <c r="I133" i="13"/>
  <c r="F133" i="13"/>
  <c r="C133" i="13"/>
  <c r="J132" i="13"/>
  <c r="I132" i="13"/>
  <c r="F132" i="13"/>
  <c r="C132" i="13"/>
  <c r="I131" i="13"/>
  <c r="F131" i="13"/>
  <c r="C131" i="13"/>
  <c r="J130" i="13"/>
  <c r="I130" i="13" s="1"/>
  <c r="L130" i="13" s="1"/>
  <c r="F130" i="13"/>
  <c r="C130" i="13"/>
  <c r="J129" i="13"/>
  <c r="I129" i="13"/>
  <c r="F129" i="13"/>
  <c r="C129" i="13"/>
  <c r="K126" i="13"/>
  <c r="F126" i="13"/>
  <c r="I125" i="13"/>
  <c r="L125" i="13" s="1"/>
  <c r="F125" i="13"/>
  <c r="C125" i="13"/>
  <c r="J124" i="13"/>
  <c r="I124" i="13"/>
  <c r="F124" i="13"/>
  <c r="D124" i="13"/>
  <c r="C124" i="13" s="1"/>
  <c r="L124" i="13" s="1"/>
  <c r="J123" i="13"/>
  <c r="I123" i="13"/>
  <c r="F123" i="13"/>
  <c r="D123" i="13"/>
  <c r="C123" i="13" s="1"/>
  <c r="J122" i="13"/>
  <c r="J126" i="13" s="1"/>
  <c r="I122" i="13"/>
  <c r="F122" i="13"/>
  <c r="D122" i="13"/>
  <c r="C122" i="13" s="1"/>
  <c r="F119" i="13"/>
  <c r="E119" i="13"/>
  <c r="I117" i="13"/>
  <c r="L117" i="13" s="1"/>
  <c r="F117" i="13"/>
  <c r="C117" i="13"/>
  <c r="I116" i="13"/>
  <c r="L116" i="13" s="1"/>
  <c r="F116" i="13"/>
  <c r="C116" i="13"/>
  <c r="I115" i="13"/>
  <c r="F115" i="13"/>
  <c r="C115" i="13"/>
  <c r="I114" i="13"/>
  <c r="F114" i="13"/>
  <c r="C114" i="13"/>
  <c r="I113" i="13"/>
  <c r="L113" i="13" s="1"/>
  <c r="F113" i="13"/>
  <c r="C113" i="13"/>
  <c r="I112" i="13"/>
  <c r="L112" i="13" s="1"/>
  <c r="F112" i="13"/>
  <c r="C112" i="13"/>
  <c r="F111" i="13"/>
  <c r="C111" i="13"/>
  <c r="L111" i="13" s="1"/>
  <c r="F110" i="13"/>
  <c r="C110" i="13"/>
  <c r="L110" i="13" s="1"/>
  <c r="F109" i="13"/>
  <c r="C109" i="13"/>
  <c r="L109" i="13" s="1"/>
  <c r="J108" i="13"/>
  <c r="I108" i="13" s="1"/>
  <c r="F108" i="13"/>
  <c r="C108" i="13"/>
  <c r="I107" i="13"/>
  <c r="F107" i="13"/>
  <c r="C107" i="13"/>
  <c r="L107" i="13" s="1"/>
  <c r="I106" i="13"/>
  <c r="F106" i="13"/>
  <c r="C106" i="13"/>
  <c r="L106" i="13" s="1"/>
  <c r="J105" i="13"/>
  <c r="I105" i="13" s="1"/>
  <c r="F105" i="13"/>
  <c r="C105" i="13"/>
  <c r="I104" i="13"/>
  <c r="L104" i="13" s="1"/>
  <c r="F104" i="13"/>
  <c r="C104" i="13"/>
  <c r="I103" i="13"/>
  <c r="L103" i="13" s="1"/>
  <c r="F103" i="13"/>
  <c r="C103" i="13"/>
  <c r="I102" i="13"/>
  <c r="F102" i="13"/>
  <c r="C102" i="13"/>
  <c r="I101" i="13"/>
  <c r="G101" i="13" s="1"/>
  <c r="F101" i="13"/>
  <c r="D101" i="13" s="1"/>
  <c r="I100" i="13"/>
  <c r="L100" i="13" s="1"/>
  <c r="F100" i="13"/>
  <c r="C100" i="13"/>
  <c r="I99" i="13"/>
  <c r="L99" i="13" s="1"/>
  <c r="F99" i="13"/>
  <c r="C99" i="13"/>
  <c r="I98" i="13"/>
  <c r="F98" i="13"/>
  <c r="C98" i="13"/>
  <c r="I97" i="13"/>
  <c r="F97" i="13"/>
  <c r="C97" i="13"/>
  <c r="I96" i="13"/>
  <c r="L96" i="13" s="1"/>
  <c r="F96" i="13"/>
  <c r="C96" i="13"/>
  <c r="I95" i="13"/>
  <c r="L95" i="13" s="1"/>
  <c r="F95" i="13"/>
  <c r="C95" i="13"/>
  <c r="I94" i="13"/>
  <c r="F94" i="13"/>
  <c r="C94" i="13"/>
  <c r="I93" i="13"/>
  <c r="F93" i="13"/>
  <c r="C93" i="13"/>
  <c r="K92" i="13"/>
  <c r="I92" i="13" s="1"/>
  <c r="J92" i="13"/>
  <c r="F92" i="13"/>
  <c r="C92" i="13"/>
  <c r="J91" i="13"/>
  <c r="I91" i="13" s="1"/>
  <c r="F91" i="13"/>
  <c r="C91" i="13"/>
  <c r="J90" i="13"/>
  <c r="I90" i="13" s="1"/>
  <c r="L90" i="13" s="1"/>
  <c r="F90" i="13"/>
  <c r="C90" i="13"/>
  <c r="I89" i="13"/>
  <c r="L89" i="13" s="1"/>
  <c r="F89" i="13"/>
  <c r="C89" i="13"/>
  <c r="I88" i="13"/>
  <c r="L88" i="13" s="1"/>
  <c r="F88" i="13"/>
  <c r="C88" i="13"/>
  <c r="J87" i="13"/>
  <c r="I87" i="13" s="1"/>
  <c r="F87" i="13"/>
  <c r="C87" i="13"/>
  <c r="I86" i="13"/>
  <c r="L86" i="13" s="1"/>
  <c r="F86" i="13"/>
  <c r="C86" i="13"/>
  <c r="I85" i="13"/>
  <c r="L85" i="13" s="1"/>
  <c r="F85" i="13"/>
  <c r="C85" i="13"/>
  <c r="I84" i="13"/>
  <c r="F84" i="13"/>
  <c r="C84" i="13"/>
  <c r="I83" i="13"/>
  <c r="F83" i="13"/>
  <c r="C83" i="13"/>
  <c r="I82" i="13"/>
  <c r="L82" i="13" s="1"/>
  <c r="F82" i="13"/>
  <c r="C82" i="13"/>
  <c r="K81" i="13"/>
  <c r="J81" i="13"/>
  <c r="I81" i="13" s="1"/>
  <c r="L81" i="13" s="1"/>
  <c r="F81" i="13"/>
  <c r="C81" i="13"/>
  <c r="I80" i="13"/>
  <c r="L80" i="13" s="1"/>
  <c r="F80" i="13"/>
  <c r="C80" i="13"/>
  <c r="I79" i="13"/>
  <c r="F79" i="13"/>
  <c r="C79" i="13"/>
  <c r="I78" i="13"/>
  <c r="F78" i="13"/>
  <c r="C78" i="13"/>
  <c r="J77" i="13"/>
  <c r="I77" i="13" s="1"/>
  <c r="F77" i="13"/>
  <c r="C77" i="13"/>
  <c r="J76" i="13"/>
  <c r="I76" i="13" s="1"/>
  <c r="L76" i="13" s="1"/>
  <c r="F76" i="13"/>
  <c r="C76" i="13"/>
  <c r="I75" i="13"/>
  <c r="L75" i="13" s="1"/>
  <c r="F75" i="13"/>
  <c r="C75" i="13"/>
  <c r="I74" i="13"/>
  <c r="L74" i="13" s="1"/>
  <c r="F74" i="13"/>
  <c r="C74" i="13"/>
  <c r="I73" i="13"/>
  <c r="L73" i="13" s="1"/>
  <c r="F73" i="13"/>
  <c r="C73" i="13"/>
  <c r="I72" i="13"/>
  <c r="L72" i="13" s="1"/>
  <c r="F72" i="13"/>
  <c r="C72" i="13"/>
  <c r="I71" i="13"/>
  <c r="L71" i="13" s="1"/>
  <c r="F71" i="13"/>
  <c r="C71" i="13"/>
  <c r="J70" i="13"/>
  <c r="I70" i="13"/>
  <c r="F70" i="13"/>
  <c r="C70" i="13"/>
  <c r="I69" i="13"/>
  <c r="L69" i="13" s="1"/>
  <c r="F69" i="13"/>
  <c r="C69" i="13"/>
  <c r="J68" i="13"/>
  <c r="I68" i="13"/>
  <c r="L68" i="13" s="1"/>
  <c r="G68" i="13"/>
  <c r="F68" i="13" s="1"/>
  <c r="D68" i="13"/>
  <c r="C68" i="13"/>
  <c r="H65" i="13"/>
  <c r="G65" i="13"/>
  <c r="E65" i="13"/>
  <c r="J64" i="13"/>
  <c r="J65" i="13" s="1"/>
  <c r="I64" i="13"/>
  <c r="L64" i="13" s="1"/>
  <c r="F64" i="13"/>
  <c r="C64" i="13"/>
  <c r="F63" i="13"/>
  <c r="D63" i="13"/>
  <c r="C63" i="13" s="1"/>
  <c r="C59" i="13"/>
  <c r="I58" i="13"/>
  <c r="F58" i="13"/>
  <c r="C58" i="13"/>
  <c r="I57" i="13"/>
  <c r="L57" i="13" s="1"/>
  <c r="F57" i="13"/>
  <c r="C57" i="13"/>
  <c r="I56" i="13"/>
  <c r="L56" i="13" s="1"/>
  <c r="F56" i="13"/>
  <c r="C56" i="13"/>
  <c r="F55" i="13"/>
  <c r="C55" i="13"/>
  <c r="L55" i="13" s="1"/>
  <c r="L54" i="13"/>
  <c r="F54" i="13"/>
  <c r="C54" i="13"/>
  <c r="L53" i="13"/>
  <c r="F53" i="13"/>
  <c r="C53" i="13"/>
  <c r="F52" i="13"/>
  <c r="C52" i="13"/>
  <c r="L52" i="13" s="1"/>
  <c r="I51" i="13"/>
  <c r="L51" i="13" s="1"/>
  <c r="F51" i="13"/>
  <c r="C51" i="13"/>
  <c r="I50" i="13"/>
  <c r="L50" i="13" s="1"/>
  <c r="F50" i="13"/>
  <c r="C50" i="13"/>
  <c r="I49" i="13"/>
  <c r="F49" i="13"/>
  <c r="C49" i="13"/>
  <c r="K48" i="13"/>
  <c r="J48" i="13"/>
  <c r="I48" i="13"/>
  <c r="H48" i="13"/>
  <c r="F48" i="13" s="1"/>
  <c r="G48" i="13"/>
  <c r="E48" i="13"/>
  <c r="D48" i="13"/>
  <c r="K47" i="13"/>
  <c r="J47" i="13"/>
  <c r="H47" i="13"/>
  <c r="G47" i="13"/>
  <c r="F47" i="13" s="1"/>
  <c r="E47" i="13"/>
  <c r="D47" i="13"/>
  <c r="C47" i="13"/>
  <c r="I46" i="13"/>
  <c r="L46" i="13" s="1"/>
  <c r="F46" i="13"/>
  <c r="C46" i="13"/>
  <c r="K45" i="13"/>
  <c r="J45" i="13"/>
  <c r="I45" i="13" s="1"/>
  <c r="H45" i="13"/>
  <c r="G45" i="13"/>
  <c r="F45" i="13"/>
  <c r="E45" i="13"/>
  <c r="D45" i="13"/>
  <c r="K44" i="13"/>
  <c r="J44" i="13"/>
  <c r="H44" i="13"/>
  <c r="G44" i="13"/>
  <c r="F44" i="13" s="1"/>
  <c r="E44" i="13"/>
  <c r="D44" i="13"/>
  <c r="C44" i="13" s="1"/>
  <c r="I43" i="13"/>
  <c r="F43" i="13"/>
  <c r="C43" i="13"/>
  <c r="I42" i="13"/>
  <c r="F42" i="13"/>
  <c r="C42" i="13"/>
  <c r="I41" i="13"/>
  <c r="L41" i="13" s="1"/>
  <c r="F41" i="13"/>
  <c r="C41" i="13"/>
  <c r="I40" i="13"/>
  <c r="L40" i="13" s="1"/>
  <c r="F40" i="13"/>
  <c r="C40" i="13"/>
  <c r="I39" i="13"/>
  <c r="F39" i="13"/>
  <c r="C39" i="13"/>
  <c r="I38" i="13"/>
  <c r="F38" i="13"/>
  <c r="C38" i="13"/>
  <c r="I37" i="13"/>
  <c r="L37" i="13" s="1"/>
  <c r="F37" i="13"/>
  <c r="C37" i="13"/>
  <c r="I36" i="13"/>
  <c r="L36" i="13" s="1"/>
  <c r="F36" i="13"/>
  <c r="C36" i="13"/>
  <c r="I35" i="13"/>
  <c r="F35" i="13"/>
  <c r="C35" i="13"/>
  <c r="I34" i="13"/>
  <c r="F34" i="13"/>
  <c r="C34" i="13"/>
  <c r="I33" i="13"/>
  <c r="L33" i="13" s="1"/>
  <c r="F33" i="13"/>
  <c r="C33" i="13"/>
  <c r="I32" i="13"/>
  <c r="L32" i="13" s="1"/>
  <c r="F32" i="13"/>
  <c r="C32" i="13"/>
  <c r="I31" i="13"/>
  <c r="F31" i="13"/>
  <c r="C31" i="13"/>
  <c r="I30" i="13"/>
  <c r="F30" i="13"/>
  <c r="C30" i="13"/>
  <c r="I29" i="13"/>
  <c r="L29" i="13" s="1"/>
  <c r="F29" i="13"/>
  <c r="C29" i="13"/>
  <c r="I28" i="13"/>
  <c r="L28" i="13" s="1"/>
  <c r="F28" i="13"/>
  <c r="C28" i="13"/>
  <c r="I27" i="13"/>
  <c r="F27" i="13"/>
  <c r="C27" i="13"/>
  <c r="I26" i="13"/>
  <c r="F26" i="13"/>
  <c r="C26" i="13"/>
  <c r="I25" i="13"/>
  <c r="L25" i="13" s="1"/>
  <c r="F25" i="13"/>
  <c r="C25" i="13"/>
  <c r="K24" i="13"/>
  <c r="J24" i="13"/>
  <c r="F24" i="13"/>
  <c r="C24" i="13"/>
  <c r="I23" i="13"/>
  <c r="L23" i="13" s="1"/>
  <c r="F23" i="13"/>
  <c r="C23" i="13"/>
  <c r="K22" i="13"/>
  <c r="J22" i="13"/>
  <c r="F22" i="13"/>
  <c r="E22" i="13"/>
  <c r="D22" i="13"/>
  <c r="K21" i="13"/>
  <c r="I21" i="13" s="1"/>
  <c r="J21" i="13"/>
  <c r="H21" i="13"/>
  <c r="G21" i="13"/>
  <c r="F21" i="13" s="1"/>
  <c r="E21" i="13"/>
  <c r="C21" i="13" s="1"/>
  <c r="D21" i="13"/>
  <c r="K20" i="13"/>
  <c r="J20" i="13"/>
  <c r="H20" i="13"/>
  <c r="G20" i="13"/>
  <c r="F20" i="13"/>
  <c r="E20" i="13"/>
  <c r="D20" i="13"/>
  <c r="K19" i="13"/>
  <c r="J19" i="13"/>
  <c r="I19" i="13" s="1"/>
  <c r="L19" i="13" s="1"/>
  <c r="F19" i="13"/>
  <c r="C19" i="13"/>
  <c r="I18" i="13"/>
  <c r="L18" i="13" s="1"/>
  <c r="F18" i="13"/>
  <c r="C18" i="13"/>
  <c r="I17" i="13"/>
  <c r="F17" i="13"/>
  <c r="C17" i="13"/>
  <c r="K16" i="13"/>
  <c r="J16" i="13"/>
  <c r="I16" i="13" s="1"/>
  <c r="F16" i="13"/>
  <c r="C16" i="13"/>
  <c r="I15" i="13"/>
  <c r="L15" i="13" s="1"/>
  <c r="F15" i="13"/>
  <c r="C15" i="13"/>
  <c r="G12" i="13"/>
  <c r="F12" i="13"/>
  <c r="J11" i="13"/>
  <c r="J12" i="13" s="1"/>
  <c r="I12" i="13" s="1"/>
  <c r="L12" i="13" s="1"/>
  <c r="F11" i="13"/>
  <c r="D11" i="13"/>
  <c r="D12" i="13" s="1"/>
  <c r="C12" i="13" s="1"/>
  <c r="C11" i="13"/>
  <c r="I10" i="13"/>
  <c r="L10" i="13" s="1"/>
  <c r="F10" i="13"/>
  <c r="C10" i="13"/>
  <c r="I9" i="13"/>
  <c r="F9" i="13"/>
  <c r="C9" i="13"/>
  <c r="I8" i="13"/>
  <c r="F8" i="13"/>
  <c r="C8" i="13"/>
  <c r="I7" i="13"/>
  <c r="L7" i="13" s="1"/>
  <c r="F7" i="13"/>
  <c r="C7" i="13"/>
  <c r="I6" i="13"/>
  <c r="F6" i="13"/>
  <c r="C6" i="13"/>
  <c r="L21" i="13" l="1"/>
  <c r="D216" i="13"/>
  <c r="C216" i="13" s="1"/>
  <c r="C205" i="13"/>
  <c r="L189" i="13"/>
  <c r="F60" i="13"/>
  <c r="G60" i="13"/>
  <c r="C48" i="13"/>
  <c r="L160" i="13"/>
  <c r="L197" i="13"/>
  <c r="I22" i="13"/>
  <c r="L84" i="13"/>
  <c r="L6" i="13"/>
  <c r="I24" i="13"/>
  <c r="L24" i="13" s="1"/>
  <c r="I44" i="13"/>
  <c r="L44" i="13" s="1"/>
  <c r="L77" i="13"/>
  <c r="L83" i="13"/>
  <c r="L91" i="13"/>
  <c r="L92" i="13"/>
  <c r="L105" i="13"/>
  <c r="J144" i="13"/>
  <c r="I144" i="13" s="1"/>
  <c r="L144" i="13" s="1"/>
  <c r="F183" i="13"/>
  <c r="I189" i="13"/>
  <c r="J193" i="13"/>
  <c r="I193" i="13" s="1"/>
  <c r="L193" i="13" s="1"/>
  <c r="L196" i="13"/>
  <c r="I205" i="13"/>
  <c r="J216" i="13"/>
  <c r="I216" i="13" s="1"/>
  <c r="L216" i="13" s="1"/>
  <c r="L9" i="13"/>
  <c r="L16" i="13"/>
  <c r="L17" i="13"/>
  <c r="D60" i="13"/>
  <c r="H60" i="13"/>
  <c r="C22" i="13"/>
  <c r="L27" i="13"/>
  <c r="L31" i="13"/>
  <c r="L35" i="13"/>
  <c r="L39" i="13"/>
  <c r="L43" i="13"/>
  <c r="L49" i="13"/>
  <c r="F65" i="13"/>
  <c r="L70" i="13"/>
  <c r="L79" i="13"/>
  <c r="K119" i="13"/>
  <c r="L87" i="13"/>
  <c r="L94" i="13"/>
  <c r="L98" i="13"/>
  <c r="L102" i="13"/>
  <c r="L115" i="13"/>
  <c r="I126" i="13"/>
  <c r="L126" i="13" s="1"/>
  <c r="L123" i="13"/>
  <c r="L129" i="13"/>
  <c r="L132" i="13"/>
  <c r="L133" i="13"/>
  <c r="L136" i="13"/>
  <c r="L137" i="13"/>
  <c r="L141" i="13"/>
  <c r="L161" i="13"/>
  <c r="L164" i="13"/>
  <c r="L177" i="13"/>
  <c r="L204" i="13"/>
  <c r="F216" i="13"/>
  <c r="L210" i="13"/>
  <c r="L232" i="13"/>
  <c r="I264" i="13"/>
  <c r="L264" i="13" s="1"/>
  <c r="L274" i="13"/>
  <c r="L277" i="13"/>
  <c r="L280" i="13"/>
  <c r="L295" i="13"/>
  <c r="C315" i="13"/>
  <c r="L315" i="13" s="1"/>
  <c r="L325" i="13"/>
  <c r="L326" i="13"/>
  <c r="L331" i="13"/>
  <c r="L335" i="13"/>
  <c r="L341" i="13"/>
  <c r="L345" i="13"/>
  <c r="L8" i="13"/>
  <c r="K60" i="13"/>
  <c r="E60" i="13"/>
  <c r="I20" i="13"/>
  <c r="L26" i="13"/>
  <c r="L30" i="13"/>
  <c r="L34" i="13"/>
  <c r="L38" i="13"/>
  <c r="L42" i="13"/>
  <c r="C45" i="13"/>
  <c r="L45" i="13" s="1"/>
  <c r="I47" i="13"/>
  <c r="L47" i="13" s="1"/>
  <c r="L58" i="13"/>
  <c r="L78" i="13"/>
  <c r="L93" i="13"/>
  <c r="L97" i="13"/>
  <c r="L108" i="13"/>
  <c r="L114" i="13"/>
  <c r="L122" i="13"/>
  <c r="L131" i="13"/>
  <c r="C144" i="13"/>
  <c r="L140" i="13"/>
  <c r="L148" i="13"/>
  <c r="I201" i="13"/>
  <c r="L201" i="13" s="1"/>
  <c r="L209" i="13"/>
  <c r="I228" i="13"/>
  <c r="L234" i="13"/>
  <c r="L237" i="13"/>
  <c r="L239" i="13"/>
  <c r="L241" i="13"/>
  <c r="L244" i="13"/>
  <c r="L246" i="13"/>
  <c r="L250" i="13"/>
  <c r="I251" i="13"/>
  <c r="L251" i="13" s="1"/>
  <c r="I252" i="13"/>
  <c r="L252" i="13" s="1"/>
  <c r="L261" i="13"/>
  <c r="L271" i="13"/>
  <c r="L279" i="13"/>
  <c r="L294" i="13"/>
  <c r="L302" i="13"/>
  <c r="L306" i="13"/>
  <c r="L310" i="13"/>
  <c r="F315" i="13"/>
  <c r="L321" i="13"/>
  <c r="L329" i="13"/>
  <c r="L338" i="13"/>
  <c r="L340" i="13"/>
  <c r="L344" i="13"/>
  <c r="L233" i="13"/>
  <c r="I240" i="13"/>
  <c r="L240" i="13" s="1"/>
  <c r="I243" i="13"/>
  <c r="L243" i="13" s="1"/>
  <c r="C296" i="13"/>
  <c r="L305" i="13"/>
  <c r="L309" i="13"/>
  <c r="L311" i="13"/>
  <c r="D352" i="13"/>
  <c r="C352" i="13" s="1"/>
  <c r="L328" i="13"/>
  <c r="L48" i="13"/>
  <c r="D119" i="13"/>
  <c r="C119" i="13" s="1"/>
  <c r="C101" i="13"/>
  <c r="L63" i="13"/>
  <c r="C65" i="13"/>
  <c r="I60" i="13"/>
  <c r="L101" i="13"/>
  <c r="J60" i="13"/>
  <c r="J119" i="13"/>
  <c r="I119" i="13" s="1"/>
  <c r="C20" i="13"/>
  <c r="L20" i="13" s="1"/>
  <c r="D65" i="13"/>
  <c r="K183" i="13"/>
  <c r="K257" i="13"/>
  <c r="O257" i="13" s="1"/>
  <c r="I226" i="13"/>
  <c r="L226" i="13" s="1"/>
  <c r="L245" i="13"/>
  <c r="J296" i="13"/>
  <c r="L323" i="13"/>
  <c r="C355" i="13"/>
  <c r="L355" i="13" s="1"/>
  <c r="D358" i="13"/>
  <c r="C358" i="13" s="1"/>
  <c r="N257" i="13"/>
  <c r="I65" i="13"/>
  <c r="D126" i="13"/>
  <c r="C126" i="13" s="1"/>
  <c r="I183" i="13"/>
  <c r="L163" i="13"/>
  <c r="L224" i="13"/>
  <c r="L228" i="13"/>
  <c r="L238" i="13"/>
  <c r="C245" i="13"/>
  <c r="E257" i="13"/>
  <c r="D257" i="13"/>
  <c r="C257" i="13" s="1"/>
  <c r="L285" i="13"/>
  <c r="L289" i="13"/>
  <c r="L300" i="13"/>
  <c r="L304" i="13"/>
  <c r="L308" i="13"/>
  <c r="L320" i="13"/>
  <c r="I11" i="13"/>
  <c r="L11" i="13" s="1"/>
  <c r="L147" i="13"/>
  <c r="I156" i="13"/>
  <c r="L156" i="13" s="1"/>
  <c r="L181" i="13"/>
  <c r="L223" i="13"/>
  <c r="F257" i="13"/>
  <c r="L248" i="13"/>
  <c r="H257" i="13"/>
  <c r="L267" i="13"/>
  <c r="L268" i="13"/>
  <c r="L284" i="13"/>
  <c r="L288" i="13"/>
  <c r="I296" i="13"/>
  <c r="L296" i="13" s="1"/>
  <c r="L299" i="13"/>
  <c r="L303" i="13"/>
  <c r="L307" i="13"/>
  <c r="L319" i="13"/>
  <c r="E352" i="13"/>
  <c r="C324" i="13"/>
  <c r="L324" i="13" s="1"/>
  <c r="L332" i="13"/>
  <c r="L333" i="13"/>
  <c r="L334" i="13"/>
  <c r="J352" i="13"/>
  <c r="I352" i="13" s="1"/>
  <c r="F245" i="13"/>
  <c r="I260" i="13"/>
  <c r="L260" i="13" s="1"/>
  <c r="J358" i="13"/>
  <c r="I358" i="13" s="1"/>
  <c r="O254" i="14"/>
  <c r="O248" i="14"/>
  <c r="O228" i="14"/>
  <c r="O227" i="14"/>
  <c r="O226" i="14"/>
  <c r="O225" i="14"/>
  <c r="O199" i="14"/>
  <c r="O198" i="14"/>
  <c r="O197" i="14"/>
  <c r="O194" i="14"/>
  <c r="O193" i="14"/>
  <c r="O187" i="14"/>
  <c r="O185" i="14"/>
  <c r="O179" i="14"/>
  <c r="O177" i="14"/>
  <c r="O175" i="14"/>
  <c r="O173" i="14"/>
  <c r="O168" i="14"/>
  <c r="O167" i="14"/>
  <c r="O165" i="14"/>
  <c r="O161" i="14"/>
  <c r="O158" i="14"/>
  <c r="O155" i="14"/>
  <c r="O147" i="14"/>
  <c r="O141" i="14"/>
  <c r="O138" i="14"/>
  <c r="O137" i="14"/>
  <c r="O136" i="14"/>
  <c r="O135" i="14"/>
  <c r="O127" i="14"/>
  <c r="O126" i="14"/>
  <c r="O122" i="14"/>
  <c r="O120" i="14"/>
  <c r="O111" i="14"/>
  <c r="O101" i="14"/>
  <c r="O100" i="14"/>
  <c r="O96" i="14"/>
  <c r="O94" i="14"/>
  <c r="O89" i="14"/>
  <c r="O84" i="14"/>
  <c r="O81" i="14"/>
  <c r="O80" i="14"/>
  <c r="O76" i="14"/>
  <c r="O71" i="14"/>
  <c r="O67" i="14"/>
  <c r="O65" i="14"/>
  <c r="O64" i="14"/>
  <c r="O63" i="14"/>
  <c r="O57" i="14"/>
  <c r="O56" i="14"/>
  <c r="O50" i="14"/>
  <c r="O46" i="14"/>
  <c r="O41" i="14"/>
  <c r="O40" i="14"/>
  <c r="O39" i="14"/>
  <c r="O38" i="14"/>
  <c r="O37" i="14"/>
  <c r="O36" i="14"/>
  <c r="O35" i="14"/>
  <c r="O34" i="14"/>
  <c r="O33" i="14"/>
  <c r="O32" i="14"/>
  <c r="O31" i="14"/>
  <c r="O30" i="14"/>
  <c r="O29" i="14"/>
  <c r="O28" i="14"/>
  <c r="O26" i="14"/>
  <c r="O25" i="14"/>
  <c r="O24" i="14"/>
  <c r="O23" i="14"/>
  <c r="O22" i="14"/>
  <c r="O21" i="14"/>
  <c r="O20" i="14"/>
  <c r="O19" i="14"/>
  <c r="O18" i="14"/>
  <c r="O17" i="14"/>
  <c r="O16" i="14"/>
  <c r="O15" i="14"/>
  <c r="O14" i="14"/>
  <c r="O13" i="14"/>
  <c r="O12" i="14"/>
  <c r="O11" i="14"/>
  <c r="O10" i="14"/>
  <c r="O9" i="14"/>
  <c r="O8" i="14"/>
  <c r="M330" i="12"/>
  <c r="D325" i="12"/>
  <c r="P325" i="12" s="1"/>
  <c r="D321" i="12"/>
  <c r="P321" i="12" s="1"/>
  <c r="P324" i="12" s="1"/>
  <c r="P317" i="12"/>
  <c r="D317" i="12"/>
  <c r="D312" i="12"/>
  <c r="P312" i="12" s="1"/>
  <c r="P308" i="12"/>
  <c r="D308" i="12"/>
  <c r="D302" i="12"/>
  <c r="P297" i="12"/>
  <c r="D297" i="12"/>
  <c r="N294" i="12"/>
  <c r="N332" i="12" s="1"/>
  <c r="M294" i="12"/>
  <c r="M332" i="12" s="1"/>
  <c r="N288" i="12"/>
  <c r="M288" i="12"/>
  <c r="D284" i="12"/>
  <c r="P284" i="12" s="1"/>
  <c r="P285" i="12" s="1"/>
  <c r="M277" i="12"/>
  <c r="D276" i="12"/>
  <c r="P276" i="12" s="1"/>
  <c r="P277" i="12" s="1"/>
  <c r="M272" i="12"/>
  <c r="M271" i="12"/>
  <c r="D271" i="12"/>
  <c r="P271" i="12" s="1"/>
  <c r="P272" i="12" s="1"/>
  <c r="P273" i="12" s="1"/>
  <c r="P274" i="12" s="1"/>
  <c r="D261" i="12"/>
  <c r="P261" i="12" s="1"/>
  <c r="P262" i="12" s="1"/>
  <c r="P263" i="12" s="1"/>
  <c r="P264" i="12" s="1"/>
  <c r="P269" i="12" s="1"/>
  <c r="H260" i="12"/>
  <c r="H336" i="12" s="1"/>
  <c r="G260" i="12"/>
  <c r="G336" i="12" s="1"/>
  <c r="N259" i="12"/>
  <c r="M259" i="12"/>
  <c r="N254" i="12"/>
  <c r="M254" i="12"/>
  <c r="N253" i="12"/>
  <c r="N333" i="12" s="1"/>
  <c r="M253" i="12"/>
  <c r="M252" i="12"/>
  <c r="M251" i="12"/>
  <c r="M329" i="12" s="1"/>
  <c r="D248" i="12"/>
  <c r="D246" i="12"/>
  <c r="P242" i="12"/>
  <c r="D242" i="12"/>
  <c r="D234" i="12"/>
  <c r="D227" i="12" s="1"/>
  <c r="P227" i="12" s="1"/>
  <c r="P228" i="12" s="1"/>
  <c r="P229" i="12" s="1"/>
  <c r="P231" i="12" s="1"/>
  <c r="P232" i="12" s="1"/>
  <c r="N232" i="12"/>
  <c r="M232" i="12"/>
  <c r="M231" i="12"/>
  <c r="N229" i="12"/>
  <c r="M229" i="12"/>
  <c r="M228" i="12"/>
  <c r="M227" i="12"/>
  <c r="D223" i="12"/>
  <c r="P223" i="12" s="1"/>
  <c r="D218" i="12"/>
  <c r="P218" i="12" s="1"/>
  <c r="P219" i="12" s="1"/>
  <c r="P220" i="12" s="1"/>
  <c r="N216" i="12"/>
  <c r="M216" i="12"/>
  <c r="M215" i="12"/>
  <c r="M214" i="12"/>
  <c r="P208" i="12"/>
  <c r="P207" i="12"/>
  <c r="M194" i="12"/>
  <c r="M135" i="12" s="1"/>
  <c r="D193" i="12"/>
  <c r="P193" i="12" s="1"/>
  <c r="P194" i="12" s="1"/>
  <c r="P195" i="12" s="1"/>
  <c r="P196" i="12" s="1"/>
  <c r="P197" i="12" s="1"/>
  <c r="P198" i="12" s="1"/>
  <c r="P186" i="12"/>
  <c r="P187" i="12" s="1"/>
  <c r="D186" i="12"/>
  <c r="D169" i="12"/>
  <c r="P169" i="12" s="1"/>
  <c r="P170" i="12" s="1"/>
  <c r="P171" i="12" s="1"/>
  <c r="P172" i="12" s="1"/>
  <c r="P183" i="12" s="1"/>
  <c r="P184" i="12" s="1"/>
  <c r="P185" i="12" s="1"/>
  <c r="P165" i="12"/>
  <c r="P166" i="12" s="1"/>
  <c r="P167" i="12" s="1"/>
  <c r="P164" i="12"/>
  <c r="H140" i="12"/>
  <c r="G140" i="12"/>
  <c r="N139" i="12"/>
  <c r="M139" i="12"/>
  <c r="N138" i="12"/>
  <c r="M138" i="12"/>
  <c r="N137" i="12"/>
  <c r="M137" i="12"/>
  <c r="N136" i="12"/>
  <c r="M136" i="12"/>
  <c r="M134" i="12"/>
  <c r="D134" i="12"/>
  <c r="P134" i="12" s="1"/>
  <c r="P135" i="12" s="1"/>
  <c r="P136" i="12" s="1"/>
  <c r="P137" i="12" s="1"/>
  <c r="P138" i="12" s="1"/>
  <c r="P139" i="12" s="1"/>
  <c r="D113" i="12"/>
  <c r="P113" i="12" s="1"/>
  <c r="P132" i="12" s="1"/>
  <c r="M111" i="12"/>
  <c r="M100" i="12"/>
  <c r="D83" i="12"/>
  <c r="P83" i="12" s="1"/>
  <c r="P84" i="12" s="1"/>
  <c r="P85" i="12" s="1"/>
  <c r="P95" i="12" s="1"/>
  <c r="P96" i="12" s="1"/>
  <c r="P97" i="12" s="1"/>
  <c r="P98" i="12" s="1"/>
  <c r="H81" i="12"/>
  <c r="N80" i="12"/>
  <c r="N49" i="12" s="1"/>
  <c r="M80" i="12"/>
  <c r="M49" i="12" s="1"/>
  <c r="M71" i="12"/>
  <c r="M70" i="12"/>
  <c r="M47" i="12" s="1"/>
  <c r="M69" i="12"/>
  <c r="M68" i="12"/>
  <c r="M45" i="12" s="1"/>
  <c r="M67" i="12"/>
  <c r="D59" i="12"/>
  <c r="H50" i="12"/>
  <c r="M48" i="12"/>
  <c r="N46" i="12"/>
  <c r="M46" i="12"/>
  <c r="M44" i="12"/>
  <c r="D42" i="12"/>
  <c r="P42" i="12" s="1"/>
  <c r="P40" i="12"/>
  <c r="D40" i="12"/>
  <c r="P32" i="12"/>
  <c r="P33" i="12" s="1"/>
  <c r="P34" i="12" s="1"/>
  <c r="D32" i="12"/>
  <c r="D27" i="12"/>
  <c r="H24" i="12"/>
  <c r="N23" i="12"/>
  <c r="N12" i="12" s="1"/>
  <c r="M23" i="12"/>
  <c r="M12" i="12" s="1"/>
  <c r="H13" i="12"/>
  <c r="N11" i="12"/>
  <c r="N331" i="12" s="1"/>
  <c r="M11" i="12"/>
  <c r="I12" i="11"/>
  <c r="E12" i="11"/>
  <c r="I30" i="10"/>
  <c r="F14" i="10"/>
  <c r="F30" i="10" s="1"/>
  <c r="I16" i="9"/>
  <c r="H16" i="9"/>
  <c r="F16" i="9"/>
  <c r="L24" i="8"/>
  <c r="M17" i="8"/>
  <c r="M14" i="8"/>
  <c r="M12" i="8"/>
  <c r="M24" i="8" s="1"/>
  <c r="E12" i="8"/>
  <c r="G12" i="8" s="1"/>
  <c r="D12" i="8"/>
  <c r="F30" i="7"/>
  <c r="F29" i="7"/>
  <c r="F28" i="7"/>
  <c r="F27" i="7"/>
  <c r="F26" i="7"/>
  <c r="F25" i="7"/>
  <c r="F24" i="7"/>
  <c r="F23" i="7"/>
  <c r="E23" i="7"/>
  <c r="D23" i="7"/>
  <c r="C23" i="7"/>
  <c r="F22" i="7"/>
  <c r="F21" i="7"/>
  <c r="F20" i="7"/>
  <c r="F19" i="7"/>
  <c r="E18" i="7"/>
  <c r="E15" i="7" s="1"/>
  <c r="F17" i="7"/>
  <c r="F16" i="7"/>
  <c r="D15" i="7"/>
  <c r="C15" i="7"/>
  <c r="D14" i="7"/>
  <c r="C14" i="7"/>
  <c r="F30" i="6"/>
  <c r="F29" i="6"/>
  <c r="F28" i="6"/>
  <c r="F27" i="6"/>
  <c r="F26" i="6"/>
  <c r="F25" i="6"/>
  <c r="F24" i="6"/>
  <c r="F23" i="6"/>
  <c r="E22" i="6"/>
  <c r="D22" i="6"/>
  <c r="C22" i="6"/>
  <c r="F22" i="6" s="1"/>
  <c r="F21" i="6"/>
  <c r="F20" i="6"/>
  <c r="F19" i="6"/>
  <c r="E18" i="6"/>
  <c r="E14" i="6" s="1"/>
  <c r="E13" i="6" s="1"/>
  <c r="D18" i="6"/>
  <c r="F17" i="6"/>
  <c r="F16" i="6"/>
  <c r="F15" i="6"/>
  <c r="D14" i="6"/>
  <c r="D13" i="6" s="1"/>
  <c r="C14" i="6"/>
  <c r="M50" i="5"/>
  <c r="M49" i="5"/>
  <c r="M48" i="5"/>
  <c r="M47" i="5"/>
  <c r="D46" i="5"/>
  <c r="M46" i="5" s="1"/>
  <c r="M45" i="5"/>
  <c r="M44" i="5"/>
  <c r="M43" i="5"/>
  <c r="D42" i="5"/>
  <c r="M42" i="5" s="1"/>
  <c r="M41" i="5"/>
  <c r="M40" i="5"/>
  <c r="M39" i="5"/>
  <c r="D38" i="5"/>
  <c r="M38" i="5" s="1"/>
  <c r="M37" i="5"/>
  <c r="M36" i="5"/>
  <c r="D35" i="5"/>
  <c r="M35" i="5" s="1"/>
  <c r="C35" i="5"/>
  <c r="E34" i="5"/>
  <c r="M34" i="5" s="1"/>
  <c r="M33" i="5"/>
  <c r="D32" i="5"/>
  <c r="M32" i="5" s="1"/>
  <c r="E31" i="5"/>
  <c r="E21" i="5" s="1"/>
  <c r="M30" i="5"/>
  <c r="M29" i="5"/>
  <c r="M28" i="5"/>
  <c r="M27" i="5"/>
  <c r="M26" i="5"/>
  <c r="M25" i="5"/>
  <c r="M24" i="5"/>
  <c r="M23" i="5"/>
  <c r="E23" i="5"/>
  <c r="D22" i="5"/>
  <c r="M22" i="5" s="1"/>
  <c r="M20" i="5"/>
  <c r="M19" i="5"/>
  <c r="M18" i="5"/>
  <c r="M17" i="5"/>
  <c r="M16" i="5"/>
  <c r="M15" i="5"/>
  <c r="M14" i="5"/>
  <c r="D13" i="5"/>
  <c r="C13" i="5"/>
  <c r="M13" i="5" s="1"/>
  <c r="M12" i="5"/>
  <c r="D11" i="5"/>
  <c r="C11" i="5"/>
  <c r="M11" i="5" s="1"/>
  <c r="F140" i="4"/>
  <c r="E140" i="4"/>
  <c r="D140" i="4"/>
  <c r="C140" i="4"/>
  <c r="I139" i="4"/>
  <c r="H139" i="4"/>
  <c r="G139" i="4"/>
  <c r="F138" i="4"/>
  <c r="E138" i="4"/>
  <c r="D138" i="4"/>
  <c r="C138" i="4"/>
  <c r="F137" i="4"/>
  <c r="E137" i="4"/>
  <c r="D137" i="4"/>
  <c r="C137" i="4"/>
  <c r="I136" i="4"/>
  <c r="H136" i="4"/>
  <c r="G136" i="4"/>
  <c r="F135" i="4"/>
  <c r="E135" i="4"/>
  <c r="D135" i="4"/>
  <c r="C135" i="4"/>
  <c r="F134" i="4"/>
  <c r="E134" i="4"/>
  <c r="D134" i="4"/>
  <c r="C134" i="4"/>
  <c r="F133" i="4"/>
  <c r="E133" i="4"/>
  <c r="D133" i="4"/>
  <c r="C133" i="4"/>
  <c r="F132" i="4"/>
  <c r="E132" i="4"/>
  <c r="D132" i="4"/>
  <c r="D130" i="4" s="1"/>
  <c r="C132" i="4"/>
  <c r="I131" i="4"/>
  <c r="H131" i="4"/>
  <c r="G131" i="4"/>
  <c r="C130" i="4"/>
  <c r="F128" i="4"/>
  <c r="E128" i="4"/>
  <c r="D128" i="4"/>
  <c r="C128" i="4"/>
  <c r="I127" i="4"/>
  <c r="H127" i="4"/>
  <c r="G127" i="4"/>
  <c r="I126" i="4"/>
  <c r="H126" i="4"/>
  <c r="G126" i="4"/>
  <c r="I125" i="4"/>
  <c r="H125" i="4"/>
  <c r="G125" i="4"/>
  <c r="I124" i="4"/>
  <c r="H124" i="4"/>
  <c r="G124" i="4"/>
  <c r="I123" i="4"/>
  <c r="H123" i="4"/>
  <c r="G123" i="4"/>
  <c r="F122" i="4"/>
  <c r="I122" i="4" s="1"/>
  <c r="E122" i="4"/>
  <c r="D122" i="4"/>
  <c r="C122" i="4"/>
  <c r="G122" i="4" s="1"/>
  <c r="I121" i="4"/>
  <c r="H121" i="4"/>
  <c r="G121" i="4"/>
  <c r="F120" i="4"/>
  <c r="E120" i="4"/>
  <c r="E117" i="4" s="1"/>
  <c r="D120" i="4"/>
  <c r="C120" i="4"/>
  <c r="I119" i="4"/>
  <c r="H119" i="4"/>
  <c r="G119" i="4"/>
  <c r="I118" i="4"/>
  <c r="H118" i="4"/>
  <c r="G118" i="4"/>
  <c r="D117" i="4"/>
  <c r="C117" i="4"/>
  <c r="F116" i="4"/>
  <c r="E116" i="4"/>
  <c r="D116" i="4"/>
  <c r="C116" i="4"/>
  <c r="I114" i="4"/>
  <c r="H114" i="4"/>
  <c r="G114" i="4"/>
  <c r="I113" i="4"/>
  <c r="H113" i="4"/>
  <c r="G113" i="4"/>
  <c r="F112" i="4"/>
  <c r="E112" i="4"/>
  <c r="D112" i="4"/>
  <c r="C112" i="4"/>
  <c r="F111" i="4"/>
  <c r="E111" i="4"/>
  <c r="D111" i="4"/>
  <c r="C111" i="4"/>
  <c r="F110" i="4"/>
  <c r="E110" i="4"/>
  <c r="D110" i="4"/>
  <c r="C110" i="4"/>
  <c r="F109" i="4"/>
  <c r="E109" i="4"/>
  <c r="E108" i="4" s="1"/>
  <c r="D109" i="4"/>
  <c r="C109" i="4"/>
  <c r="I107" i="4"/>
  <c r="H107" i="4"/>
  <c r="G107" i="4"/>
  <c r="F106" i="4"/>
  <c r="E106" i="4"/>
  <c r="D106" i="4"/>
  <c r="C106" i="4"/>
  <c r="I105" i="4"/>
  <c r="H105" i="4"/>
  <c r="G105" i="4"/>
  <c r="I104" i="4"/>
  <c r="H104" i="4"/>
  <c r="G104" i="4"/>
  <c r="I103" i="4"/>
  <c r="H103" i="4"/>
  <c r="G103" i="4"/>
  <c r="I102" i="4"/>
  <c r="H102" i="4"/>
  <c r="G102" i="4"/>
  <c r="F101" i="4"/>
  <c r="I101" i="4" s="1"/>
  <c r="E101" i="4"/>
  <c r="D101" i="4"/>
  <c r="C101" i="4"/>
  <c r="I100" i="4"/>
  <c r="H100" i="4"/>
  <c r="G100" i="4"/>
  <c r="I99" i="4"/>
  <c r="H99" i="4"/>
  <c r="G99" i="4"/>
  <c r="I98" i="4"/>
  <c r="H98" i="4"/>
  <c r="G98" i="4"/>
  <c r="F97" i="4"/>
  <c r="E97" i="4"/>
  <c r="E96" i="4" s="1"/>
  <c r="D97" i="4"/>
  <c r="D96" i="4" s="1"/>
  <c r="C97" i="4"/>
  <c r="C96" i="4" s="1"/>
  <c r="I95" i="4"/>
  <c r="H95" i="4"/>
  <c r="G95" i="4"/>
  <c r="I94" i="4"/>
  <c r="H94" i="4"/>
  <c r="G94" i="4"/>
  <c r="I93" i="4"/>
  <c r="H93" i="4"/>
  <c r="G93" i="4"/>
  <c r="F92" i="4"/>
  <c r="E92" i="4"/>
  <c r="I92" i="4" s="1"/>
  <c r="D92" i="4"/>
  <c r="H92" i="4" s="1"/>
  <c r="C92" i="4"/>
  <c r="G92" i="4" s="1"/>
  <c r="F91" i="4"/>
  <c r="E91" i="4"/>
  <c r="D91" i="4"/>
  <c r="C91" i="4"/>
  <c r="F90" i="4"/>
  <c r="E90" i="4"/>
  <c r="D90" i="4"/>
  <c r="C90" i="4"/>
  <c r="I89" i="4"/>
  <c r="H89" i="4"/>
  <c r="G89" i="4"/>
  <c r="F88" i="4"/>
  <c r="E88" i="4"/>
  <c r="D88" i="4"/>
  <c r="C88" i="4"/>
  <c r="F87" i="4"/>
  <c r="E87" i="4"/>
  <c r="D87" i="4"/>
  <c r="C87" i="4"/>
  <c r="I86" i="4"/>
  <c r="H86" i="4"/>
  <c r="G86" i="4"/>
  <c r="I85" i="4"/>
  <c r="H85" i="4"/>
  <c r="G85" i="4"/>
  <c r="F83" i="4"/>
  <c r="E83" i="4"/>
  <c r="D83" i="4"/>
  <c r="C83" i="4"/>
  <c r="F82" i="4"/>
  <c r="E82" i="4"/>
  <c r="D82" i="4"/>
  <c r="C82" i="4"/>
  <c r="F81" i="4"/>
  <c r="E81" i="4"/>
  <c r="D81" i="4"/>
  <c r="C81" i="4"/>
  <c r="F80" i="4"/>
  <c r="E80" i="4"/>
  <c r="D80" i="4"/>
  <c r="C80" i="4"/>
  <c r="F79" i="4"/>
  <c r="E79" i="4"/>
  <c r="D79" i="4"/>
  <c r="C79" i="4"/>
  <c r="F78" i="4"/>
  <c r="F77" i="4" s="1"/>
  <c r="E78" i="4"/>
  <c r="E77" i="4" s="1"/>
  <c r="D78" i="4"/>
  <c r="C78" i="4"/>
  <c r="F76" i="4"/>
  <c r="E76" i="4"/>
  <c r="D76" i="4"/>
  <c r="C76" i="4"/>
  <c r="I75" i="4"/>
  <c r="H75" i="4"/>
  <c r="G75" i="4"/>
  <c r="I74" i="4"/>
  <c r="H74" i="4"/>
  <c r="G74" i="4"/>
  <c r="I73" i="4"/>
  <c r="H73" i="4"/>
  <c r="G73" i="4"/>
  <c r="I72" i="4"/>
  <c r="H72" i="4"/>
  <c r="G72" i="4"/>
  <c r="I71" i="4"/>
  <c r="H71" i="4"/>
  <c r="G71" i="4"/>
  <c r="I70" i="4"/>
  <c r="H70" i="4"/>
  <c r="G70" i="4"/>
  <c r="I69" i="4"/>
  <c r="H69" i="4"/>
  <c r="G69" i="4"/>
  <c r="F68" i="4"/>
  <c r="H68" i="4" s="1"/>
  <c r="E68" i="4"/>
  <c r="I68" i="4" s="1"/>
  <c r="D68" i="4"/>
  <c r="C68" i="4"/>
  <c r="I67" i="4"/>
  <c r="H67" i="4"/>
  <c r="G67" i="4"/>
  <c r="I66" i="4"/>
  <c r="H66" i="4"/>
  <c r="G66" i="4"/>
  <c r="I65" i="4"/>
  <c r="H65" i="4"/>
  <c r="G65" i="4"/>
  <c r="I64" i="4"/>
  <c r="H64" i="4"/>
  <c r="G64" i="4"/>
  <c r="F63" i="4"/>
  <c r="G63" i="4" s="1"/>
  <c r="E63" i="4"/>
  <c r="I63" i="4" s="1"/>
  <c r="D63" i="4"/>
  <c r="H63" i="4" s="1"/>
  <c r="C63" i="4"/>
  <c r="I62" i="4"/>
  <c r="H62" i="4"/>
  <c r="G62" i="4"/>
  <c r="I61" i="4"/>
  <c r="H61" i="4"/>
  <c r="G61" i="4"/>
  <c r="I60" i="4"/>
  <c r="H60" i="4"/>
  <c r="G60" i="4"/>
  <c r="I59" i="4"/>
  <c r="H59" i="4"/>
  <c r="G59" i="4"/>
  <c r="I58" i="4"/>
  <c r="H58" i="4"/>
  <c r="G58" i="4"/>
  <c r="F57" i="4"/>
  <c r="E57" i="4"/>
  <c r="E56" i="4" s="1"/>
  <c r="E37" i="4" s="1"/>
  <c r="D57" i="4"/>
  <c r="D56" i="4" s="1"/>
  <c r="D37" i="4" s="1"/>
  <c r="C57" i="4"/>
  <c r="C56" i="4" s="1"/>
  <c r="I55" i="4"/>
  <c r="H55" i="4"/>
  <c r="G55" i="4"/>
  <c r="I54" i="4"/>
  <c r="H54" i="4"/>
  <c r="G54" i="4"/>
  <c r="I53" i="4"/>
  <c r="H53" i="4"/>
  <c r="G53" i="4"/>
  <c r="F52" i="4"/>
  <c r="H52" i="4" s="1"/>
  <c r="E52" i="4"/>
  <c r="I52" i="4" s="1"/>
  <c r="D52" i="4"/>
  <c r="C52" i="4"/>
  <c r="I51" i="4"/>
  <c r="H51" i="4"/>
  <c r="G51" i="4"/>
  <c r="I50" i="4"/>
  <c r="H50" i="4"/>
  <c r="G50" i="4"/>
  <c r="I49" i="4"/>
  <c r="H49" i="4"/>
  <c r="G49" i="4"/>
  <c r="I48" i="4"/>
  <c r="H48" i="4"/>
  <c r="G48" i="4"/>
  <c r="I47" i="4"/>
  <c r="H47" i="4"/>
  <c r="G47" i="4"/>
  <c r="I46" i="4"/>
  <c r="H46" i="4"/>
  <c r="G46" i="4"/>
  <c r="F45" i="4"/>
  <c r="I45" i="4" s="1"/>
  <c r="E45" i="4"/>
  <c r="D45" i="4"/>
  <c r="C45" i="4"/>
  <c r="I44" i="4"/>
  <c r="H44" i="4"/>
  <c r="G44" i="4"/>
  <c r="I43" i="4"/>
  <c r="H43" i="4"/>
  <c r="G43" i="4"/>
  <c r="F42" i="4"/>
  <c r="I42" i="4" s="1"/>
  <c r="E42" i="4"/>
  <c r="D42" i="4"/>
  <c r="D41" i="4" s="1"/>
  <c r="C42" i="4"/>
  <c r="C41" i="4" s="1"/>
  <c r="F41" i="4"/>
  <c r="I41" i="4" s="1"/>
  <c r="E41" i="4"/>
  <c r="I40" i="4"/>
  <c r="H40" i="4"/>
  <c r="G40" i="4"/>
  <c r="I39" i="4"/>
  <c r="H39" i="4"/>
  <c r="G39" i="4"/>
  <c r="F38" i="4"/>
  <c r="I38" i="4" s="1"/>
  <c r="E38" i="4"/>
  <c r="D38" i="4"/>
  <c r="C38" i="4"/>
  <c r="G38" i="4" s="1"/>
  <c r="I36" i="4"/>
  <c r="H36" i="4"/>
  <c r="G36" i="4"/>
  <c r="I35" i="4"/>
  <c r="H35" i="4"/>
  <c r="G35" i="4"/>
  <c r="I34" i="4"/>
  <c r="H34" i="4"/>
  <c r="G34" i="4"/>
  <c r="I33" i="4"/>
  <c r="H33" i="4"/>
  <c r="G33" i="4"/>
  <c r="F32" i="4"/>
  <c r="E32" i="4"/>
  <c r="D32" i="4"/>
  <c r="H32" i="4" s="1"/>
  <c r="C32" i="4"/>
  <c r="F31" i="4"/>
  <c r="E31" i="4"/>
  <c r="D31" i="4"/>
  <c r="H31" i="4" s="1"/>
  <c r="C31" i="4"/>
  <c r="C30" i="4" s="1"/>
  <c r="G30" i="4" s="1"/>
  <c r="F30" i="4"/>
  <c r="F29" i="4"/>
  <c r="E29" i="4"/>
  <c r="D29" i="4"/>
  <c r="C29" i="4"/>
  <c r="I28" i="4"/>
  <c r="H28" i="4"/>
  <c r="G28" i="4"/>
  <c r="F27" i="4"/>
  <c r="I27" i="4" s="1"/>
  <c r="D27" i="4"/>
  <c r="C27" i="4"/>
  <c r="F26" i="4"/>
  <c r="E26" i="4"/>
  <c r="D26" i="4"/>
  <c r="C26" i="4"/>
  <c r="I25" i="4"/>
  <c r="H25" i="4"/>
  <c r="G25" i="4"/>
  <c r="I24" i="4"/>
  <c r="H24" i="4"/>
  <c r="G24" i="4"/>
  <c r="I23" i="4"/>
  <c r="H23" i="4"/>
  <c r="G23" i="4"/>
  <c r="I22" i="4"/>
  <c r="H22" i="4"/>
  <c r="G22" i="4"/>
  <c r="I21" i="4"/>
  <c r="H21" i="4"/>
  <c r="G21" i="4"/>
  <c r="F20" i="4"/>
  <c r="I20" i="4" s="1"/>
  <c r="E20" i="4"/>
  <c r="D20" i="4"/>
  <c r="H20" i="4" s="1"/>
  <c r="C20" i="4"/>
  <c r="G20" i="4" s="1"/>
  <c r="I19" i="4"/>
  <c r="H19" i="4"/>
  <c r="G19" i="4"/>
  <c r="I18" i="4"/>
  <c r="H18" i="4"/>
  <c r="G18" i="4"/>
  <c r="F17" i="4"/>
  <c r="G17" i="4" s="1"/>
  <c r="E17" i="4"/>
  <c r="I17" i="4" s="1"/>
  <c r="D17" i="4"/>
  <c r="H17" i="4" s="1"/>
  <c r="C17" i="4"/>
  <c r="I16" i="4"/>
  <c r="H16" i="4"/>
  <c r="G16" i="4"/>
  <c r="F15" i="4"/>
  <c r="E15" i="4"/>
  <c r="D15" i="4"/>
  <c r="C15" i="4"/>
  <c r="F14" i="4"/>
  <c r="E14" i="4"/>
  <c r="E13" i="4" s="1"/>
  <c r="E12" i="4" s="1"/>
  <c r="D14" i="4"/>
  <c r="D13" i="4" s="1"/>
  <c r="D12" i="4" s="1"/>
  <c r="C14" i="4"/>
  <c r="T3787" i="3"/>
  <c r="S3787" i="3"/>
  <c r="R3787" i="3"/>
  <c r="Q3787" i="3"/>
  <c r="T3786" i="3"/>
  <c r="S3786" i="3"/>
  <c r="R3786" i="3"/>
  <c r="M3786" i="3"/>
  <c r="I3786" i="3"/>
  <c r="E3786" i="3"/>
  <c r="P3785" i="3"/>
  <c r="P3784" i="3" s="1"/>
  <c r="O3785" i="3"/>
  <c r="N3785" i="3"/>
  <c r="L3785" i="3"/>
  <c r="L3784" i="3" s="1"/>
  <c r="K3785" i="3"/>
  <c r="K3784" i="3" s="1"/>
  <c r="J3785" i="3"/>
  <c r="H3785" i="3"/>
  <c r="H3784" i="3" s="1"/>
  <c r="G3785" i="3"/>
  <c r="G3784" i="3" s="1"/>
  <c r="F3785" i="3"/>
  <c r="D3785" i="3"/>
  <c r="D3784" i="3" s="1"/>
  <c r="T3783" i="3"/>
  <c r="S3783" i="3"/>
  <c r="R3783" i="3"/>
  <c r="M3783" i="3"/>
  <c r="I3783" i="3"/>
  <c r="E3783" i="3"/>
  <c r="P3782" i="3"/>
  <c r="O3782" i="3"/>
  <c r="S3782" i="3" s="1"/>
  <c r="N3782" i="3"/>
  <c r="L3782" i="3"/>
  <c r="L3781" i="3" s="1"/>
  <c r="K3782" i="3"/>
  <c r="K3781" i="3" s="1"/>
  <c r="J3782" i="3"/>
  <c r="H3782" i="3"/>
  <c r="G3782" i="3"/>
  <c r="F3782" i="3"/>
  <c r="D3782" i="3"/>
  <c r="D3781" i="3" s="1"/>
  <c r="O3781" i="3"/>
  <c r="S3781" i="3" s="1"/>
  <c r="N3781" i="3"/>
  <c r="H3781" i="3"/>
  <c r="G3781" i="3"/>
  <c r="T3780" i="3"/>
  <c r="S3780" i="3"/>
  <c r="R3780" i="3"/>
  <c r="M3780" i="3"/>
  <c r="I3780" i="3"/>
  <c r="E3780" i="3"/>
  <c r="P3779" i="3"/>
  <c r="O3779" i="3"/>
  <c r="N3779" i="3"/>
  <c r="L3779" i="3"/>
  <c r="K3779" i="3"/>
  <c r="K3778" i="3" s="1"/>
  <c r="J3779" i="3"/>
  <c r="H3779" i="3"/>
  <c r="G3779" i="3"/>
  <c r="G3778" i="3" s="1"/>
  <c r="F3779" i="3"/>
  <c r="D3779" i="3"/>
  <c r="O3778" i="3"/>
  <c r="S3778" i="3" s="1"/>
  <c r="L3778" i="3"/>
  <c r="H3778" i="3"/>
  <c r="D3778" i="3"/>
  <c r="T3777" i="3"/>
  <c r="S3777" i="3"/>
  <c r="R3777" i="3"/>
  <c r="M3777" i="3"/>
  <c r="I3777" i="3"/>
  <c r="E3777" i="3"/>
  <c r="M3776" i="3"/>
  <c r="I3776" i="3"/>
  <c r="E3776" i="3"/>
  <c r="P3775" i="3"/>
  <c r="O3775" i="3"/>
  <c r="N3775" i="3"/>
  <c r="L3775" i="3"/>
  <c r="L3774" i="3" s="1"/>
  <c r="T3774" i="3" s="1"/>
  <c r="K3775" i="3"/>
  <c r="K3774" i="3" s="1"/>
  <c r="J3775" i="3"/>
  <c r="H3775" i="3"/>
  <c r="H3774" i="3" s="1"/>
  <c r="G3775" i="3"/>
  <c r="G3774" i="3" s="1"/>
  <c r="F3775" i="3"/>
  <c r="D3775" i="3"/>
  <c r="P3774" i="3"/>
  <c r="O3774" i="3"/>
  <c r="D3774" i="3"/>
  <c r="T3773" i="3"/>
  <c r="S3773" i="3"/>
  <c r="R3773" i="3"/>
  <c r="Q3773" i="3"/>
  <c r="M3773" i="3"/>
  <c r="I3773" i="3"/>
  <c r="E3773" i="3"/>
  <c r="T3772" i="3"/>
  <c r="S3772" i="3"/>
  <c r="R3772" i="3"/>
  <c r="M3772" i="3"/>
  <c r="I3772" i="3"/>
  <c r="E3772" i="3"/>
  <c r="P3771" i="3"/>
  <c r="O3771" i="3"/>
  <c r="O3770" i="3" s="1"/>
  <c r="N3771" i="3"/>
  <c r="L3771" i="3"/>
  <c r="K3771" i="3"/>
  <c r="J3771" i="3"/>
  <c r="H3771" i="3"/>
  <c r="G3771" i="3"/>
  <c r="G3770" i="3" s="1"/>
  <c r="F3771" i="3"/>
  <c r="D3771" i="3"/>
  <c r="D3770" i="3" s="1"/>
  <c r="L3770" i="3"/>
  <c r="H3770" i="3"/>
  <c r="T3769" i="3"/>
  <c r="S3769" i="3"/>
  <c r="R3769" i="3"/>
  <c r="M3769" i="3"/>
  <c r="I3769" i="3"/>
  <c r="E3769" i="3"/>
  <c r="T3768" i="3"/>
  <c r="S3768" i="3"/>
  <c r="R3768" i="3"/>
  <c r="M3768" i="3"/>
  <c r="I3768" i="3"/>
  <c r="E3768" i="3"/>
  <c r="P3767" i="3"/>
  <c r="O3767" i="3"/>
  <c r="N3767" i="3"/>
  <c r="L3767" i="3"/>
  <c r="K3767" i="3"/>
  <c r="K3766" i="3" s="1"/>
  <c r="J3767" i="3"/>
  <c r="H3767" i="3"/>
  <c r="G3767" i="3"/>
  <c r="G3766" i="3" s="1"/>
  <c r="F3767" i="3"/>
  <c r="D3767" i="3"/>
  <c r="O3766" i="3"/>
  <c r="L3766" i="3"/>
  <c r="H3766" i="3"/>
  <c r="D3766" i="3"/>
  <c r="T3765" i="3"/>
  <c r="S3765" i="3"/>
  <c r="R3765" i="3"/>
  <c r="M3765" i="3"/>
  <c r="Q3765" i="3" s="1"/>
  <c r="I3765" i="3"/>
  <c r="E3765" i="3"/>
  <c r="M3764" i="3"/>
  <c r="I3764" i="3"/>
  <c r="E3764" i="3"/>
  <c r="R3763" i="3"/>
  <c r="P3763" i="3"/>
  <c r="O3763" i="3"/>
  <c r="S3763" i="3" s="1"/>
  <c r="N3763" i="3"/>
  <c r="L3763" i="3"/>
  <c r="K3763" i="3"/>
  <c r="K3762" i="3" s="1"/>
  <c r="S3762" i="3" s="1"/>
  <c r="J3763" i="3"/>
  <c r="H3763" i="3"/>
  <c r="G3763" i="3"/>
  <c r="G3762" i="3" s="1"/>
  <c r="F3763" i="3"/>
  <c r="D3763" i="3"/>
  <c r="O3762" i="3"/>
  <c r="L3762" i="3"/>
  <c r="H3762" i="3"/>
  <c r="D3762" i="3"/>
  <c r="M3761" i="3"/>
  <c r="I3761" i="3"/>
  <c r="E3761" i="3"/>
  <c r="T3760" i="3"/>
  <c r="S3760" i="3"/>
  <c r="R3760" i="3"/>
  <c r="M3760" i="3"/>
  <c r="I3760" i="3"/>
  <c r="E3760" i="3"/>
  <c r="P3759" i="3"/>
  <c r="O3759" i="3"/>
  <c r="N3759" i="3"/>
  <c r="L3759" i="3"/>
  <c r="L3758" i="3" s="1"/>
  <c r="K3759" i="3"/>
  <c r="K3758" i="3" s="1"/>
  <c r="J3759" i="3"/>
  <c r="H3759" i="3"/>
  <c r="H3758" i="3" s="1"/>
  <c r="G3759" i="3"/>
  <c r="G3758" i="3" s="1"/>
  <c r="F3759" i="3"/>
  <c r="D3759" i="3"/>
  <c r="P3758" i="3"/>
  <c r="T3758" i="3" s="1"/>
  <c r="O3758" i="3"/>
  <c r="D3758" i="3"/>
  <c r="T3757" i="3"/>
  <c r="S3757" i="3"/>
  <c r="R3757" i="3"/>
  <c r="M3757" i="3"/>
  <c r="Q3757" i="3" s="1"/>
  <c r="I3757" i="3"/>
  <c r="E3757" i="3"/>
  <c r="P3756" i="3"/>
  <c r="O3756" i="3"/>
  <c r="N3756" i="3"/>
  <c r="L3756" i="3"/>
  <c r="K3756" i="3"/>
  <c r="K3755" i="3" s="1"/>
  <c r="J3756" i="3"/>
  <c r="I3756" i="3" s="1"/>
  <c r="H3756" i="3"/>
  <c r="G3756" i="3"/>
  <c r="G3755" i="3" s="1"/>
  <c r="F3756" i="3"/>
  <c r="E3756" i="3" s="1"/>
  <c r="D3756" i="3"/>
  <c r="N3755" i="3"/>
  <c r="L3755" i="3"/>
  <c r="H3755" i="3"/>
  <c r="F3755" i="3"/>
  <c r="E3755" i="3" s="1"/>
  <c r="T3754" i="3"/>
  <c r="S3754" i="3"/>
  <c r="R3754" i="3"/>
  <c r="M3754" i="3"/>
  <c r="I3754" i="3"/>
  <c r="E3754" i="3"/>
  <c r="P3753" i="3"/>
  <c r="P3752" i="3" s="1"/>
  <c r="O3753" i="3"/>
  <c r="N3753" i="3"/>
  <c r="L3753" i="3"/>
  <c r="L3752" i="3" s="1"/>
  <c r="K3753" i="3"/>
  <c r="K3752" i="3" s="1"/>
  <c r="J3753" i="3"/>
  <c r="H3753" i="3"/>
  <c r="H3752" i="3" s="1"/>
  <c r="G3753" i="3"/>
  <c r="G3752" i="3" s="1"/>
  <c r="F3753" i="3"/>
  <c r="D3753" i="3"/>
  <c r="D3752" i="3" s="1"/>
  <c r="T3751" i="3"/>
  <c r="S3751" i="3"/>
  <c r="R3751" i="3"/>
  <c r="M3751" i="3"/>
  <c r="I3751" i="3"/>
  <c r="E3751" i="3"/>
  <c r="T3750" i="3"/>
  <c r="S3750" i="3"/>
  <c r="R3750" i="3"/>
  <c r="M3750" i="3"/>
  <c r="I3750" i="3"/>
  <c r="E3750" i="3"/>
  <c r="T3749" i="3"/>
  <c r="S3749" i="3"/>
  <c r="R3749" i="3"/>
  <c r="M3749" i="3"/>
  <c r="I3749" i="3"/>
  <c r="E3749" i="3"/>
  <c r="P3748" i="3"/>
  <c r="O3748" i="3"/>
  <c r="O3747" i="3" s="1"/>
  <c r="N3748" i="3"/>
  <c r="L3748" i="3"/>
  <c r="L3747" i="3" s="1"/>
  <c r="K3748" i="3"/>
  <c r="J3748" i="3"/>
  <c r="H3748" i="3"/>
  <c r="G3748" i="3"/>
  <c r="G3747" i="3" s="1"/>
  <c r="F3748" i="3"/>
  <c r="E3748" i="3" s="1"/>
  <c r="D3748" i="3"/>
  <c r="N3747" i="3"/>
  <c r="M3747" i="3"/>
  <c r="J3747" i="3"/>
  <c r="H3747" i="3"/>
  <c r="D3747" i="3"/>
  <c r="T3746" i="3"/>
  <c r="S3746" i="3"/>
  <c r="R3746" i="3"/>
  <c r="M3746" i="3"/>
  <c r="Q3746" i="3" s="1"/>
  <c r="I3746" i="3"/>
  <c r="E3746" i="3"/>
  <c r="P3745" i="3"/>
  <c r="O3745" i="3"/>
  <c r="N3745" i="3"/>
  <c r="L3745" i="3"/>
  <c r="L3744" i="3" s="1"/>
  <c r="K3745" i="3"/>
  <c r="J3745" i="3"/>
  <c r="I3745" i="3" s="1"/>
  <c r="H3745" i="3"/>
  <c r="G3745" i="3"/>
  <c r="F3745" i="3"/>
  <c r="E3745" i="3" s="1"/>
  <c r="D3745" i="3"/>
  <c r="D3744" i="3" s="1"/>
  <c r="R3744" i="3"/>
  <c r="N3744" i="3"/>
  <c r="K3744" i="3"/>
  <c r="J3744" i="3"/>
  <c r="G3744" i="3"/>
  <c r="F3744" i="3"/>
  <c r="E3744" i="3" s="1"/>
  <c r="T3743" i="3"/>
  <c r="S3743" i="3"/>
  <c r="R3743" i="3"/>
  <c r="M3743" i="3"/>
  <c r="I3743" i="3"/>
  <c r="E3743" i="3"/>
  <c r="P3742" i="3"/>
  <c r="P3741" i="3" s="1"/>
  <c r="O3742" i="3"/>
  <c r="N3742" i="3"/>
  <c r="R3742" i="3" s="1"/>
  <c r="L3742" i="3"/>
  <c r="K3742" i="3"/>
  <c r="S3742" i="3" s="1"/>
  <c r="J3742" i="3"/>
  <c r="H3742" i="3"/>
  <c r="H3741" i="3" s="1"/>
  <c r="G3742" i="3"/>
  <c r="F3742" i="3"/>
  <c r="F3741" i="3" s="1"/>
  <c r="D3742" i="3"/>
  <c r="N3741" i="3"/>
  <c r="J3741" i="3"/>
  <c r="D3741" i="3"/>
  <c r="P3740" i="3"/>
  <c r="T3740" i="3" s="1"/>
  <c r="O3740" i="3"/>
  <c r="N3740" i="3"/>
  <c r="L3740" i="3"/>
  <c r="K3740" i="3"/>
  <c r="J3740" i="3"/>
  <c r="H3740" i="3"/>
  <c r="G3740" i="3"/>
  <c r="F3740" i="3"/>
  <c r="E3740" i="3" s="1"/>
  <c r="D3740" i="3"/>
  <c r="P3739" i="3"/>
  <c r="T3739" i="3" s="1"/>
  <c r="O3739" i="3"/>
  <c r="N3739" i="3"/>
  <c r="L3739" i="3"/>
  <c r="K3739" i="3"/>
  <c r="J3739" i="3"/>
  <c r="H3739" i="3"/>
  <c r="G3739" i="3"/>
  <c r="F3739" i="3"/>
  <c r="E3739" i="3" s="1"/>
  <c r="D3739" i="3"/>
  <c r="P3738" i="3"/>
  <c r="T3738" i="3" s="1"/>
  <c r="O3738" i="3"/>
  <c r="N3738" i="3"/>
  <c r="R3738" i="3" s="1"/>
  <c r="L3738" i="3"/>
  <c r="K3738" i="3"/>
  <c r="J3738" i="3"/>
  <c r="H3738" i="3"/>
  <c r="G3738" i="3"/>
  <c r="F3738" i="3"/>
  <c r="D3738" i="3"/>
  <c r="T3735" i="3"/>
  <c r="S3735" i="3"/>
  <c r="R3735" i="3"/>
  <c r="M3735" i="3"/>
  <c r="I3735" i="3"/>
  <c r="E3735" i="3"/>
  <c r="P3734" i="3"/>
  <c r="O3734" i="3"/>
  <c r="N3734" i="3"/>
  <c r="M3734" i="3"/>
  <c r="L3734" i="3"/>
  <c r="K3734" i="3"/>
  <c r="J3734" i="3"/>
  <c r="I3734" i="3"/>
  <c r="H3734" i="3"/>
  <c r="G3734" i="3"/>
  <c r="F3734" i="3"/>
  <c r="E3734" i="3"/>
  <c r="D3734" i="3"/>
  <c r="P3733" i="3"/>
  <c r="T3733" i="3" s="1"/>
  <c r="O3733" i="3"/>
  <c r="L3733" i="3"/>
  <c r="K3733" i="3"/>
  <c r="J3733" i="3"/>
  <c r="H3733" i="3"/>
  <c r="G3733" i="3"/>
  <c r="F3733" i="3"/>
  <c r="E3733" i="3" s="1"/>
  <c r="D3733" i="3"/>
  <c r="T3732" i="3"/>
  <c r="S3732" i="3"/>
  <c r="R3732" i="3"/>
  <c r="M3732" i="3"/>
  <c r="I3732" i="3"/>
  <c r="E3732" i="3"/>
  <c r="R3731" i="3"/>
  <c r="P3731" i="3"/>
  <c r="O3731" i="3"/>
  <c r="N3731" i="3"/>
  <c r="L3731" i="3"/>
  <c r="K3731" i="3"/>
  <c r="J3731" i="3"/>
  <c r="H3731" i="3"/>
  <c r="G3731" i="3"/>
  <c r="F3731" i="3"/>
  <c r="D3731" i="3"/>
  <c r="O3730" i="3"/>
  <c r="L3730" i="3"/>
  <c r="H3730" i="3"/>
  <c r="D3730" i="3"/>
  <c r="T3729" i="3"/>
  <c r="S3729" i="3"/>
  <c r="R3729" i="3"/>
  <c r="M3729" i="3"/>
  <c r="I3729" i="3"/>
  <c r="E3729" i="3"/>
  <c r="P3728" i="3"/>
  <c r="O3728" i="3"/>
  <c r="N3728" i="3"/>
  <c r="R3728" i="3" s="1"/>
  <c r="L3728" i="3"/>
  <c r="K3728" i="3"/>
  <c r="J3728" i="3"/>
  <c r="J3727" i="3" s="1"/>
  <c r="H3728" i="3"/>
  <c r="H3718" i="3" s="1"/>
  <c r="G3728" i="3"/>
  <c r="F3728" i="3"/>
  <c r="D3728" i="3"/>
  <c r="N3727" i="3"/>
  <c r="R3727" i="3" s="1"/>
  <c r="L3727" i="3"/>
  <c r="F3727" i="3"/>
  <c r="T3726" i="3"/>
  <c r="S3726" i="3"/>
  <c r="R3726" i="3"/>
  <c r="M3726" i="3"/>
  <c r="I3726" i="3"/>
  <c r="Q3726" i="3" s="1"/>
  <c r="E3726" i="3"/>
  <c r="T3725" i="3"/>
  <c r="S3725" i="3"/>
  <c r="R3725" i="3"/>
  <c r="Q3725" i="3"/>
  <c r="M3725" i="3"/>
  <c r="I3725" i="3"/>
  <c r="E3725" i="3"/>
  <c r="T3724" i="3"/>
  <c r="S3724" i="3"/>
  <c r="R3724" i="3"/>
  <c r="M3724" i="3"/>
  <c r="I3724" i="3"/>
  <c r="E3724" i="3"/>
  <c r="P3723" i="3"/>
  <c r="O3723" i="3"/>
  <c r="N3723" i="3"/>
  <c r="R3723" i="3" s="1"/>
  <c r="L3723" i="3"/>
  <c r="K3723" i="3"/>
  <c r="K3718" i="3" s="1"/>
  <c r="J3723" i="3"/>
  <c r="J3718" i="3" s="1"/>
  <c r="I3718" i="3" s="1"/>
  <c r="H3723" i="3"/>
  <c r="G3723" i="3"/>
  <c r="G3722" i="3" s="1"/>
  <c r="F3723" i="3"/>
  <c r="D3723" i="3"/>
  <c r="D3722" i="3" s="1"/>
  <c r="L3722" i="3"/>
  <c r="H3722" i="3"/>
  <c r="P3721" i="3"/>
  <c r="O3721" i="3"/>
  <c r="N3721" i="3"/>
  <c r="M3721" i="3"/>
  <c r="L3721" i="3"/>
  <c r="L3236" i="3" s="1"/>
  <c r="L3057" i="3" s="1"/>
  <c r="K3721" i="3"/>
  <c r="J3721" i="3"/>
  <c r="I3721" i="3"/>
  <c r="H3721" i="3"/>
  <c r="H3236" i="3" s="1"/>
  <c r="H3057" i="3" s="1"/>
  <c r="G3721" i="3"/>
  <c r="F3721" i="3"/>
  <c r="E3721" i="3"/>
  <c r="D3721" i="3"/>
  <c r="D3236" i="3" s="1"/>
  <c r="D3057" i="3" s="1"/>
  <c r="P3720" i="3"/>
  <c r="O3720" i="3"/>
  <c r="N3720" i="3"/>
  <c r="L3720" i="3"/>
  <c r="K3720" i="3"/>
  <c r="J3720" i="3"/>
  <c r="H3720" i="3"/>
  <c r="G3720" i="3"/>
  <c r="F3720" i="3"/>
  <c r="E3720" i="3" s="1"/>
  <c r="D3720" i="3"/>
  <c r="T3719" i="3"/>
  <c r="P3719" i="3"/>
  <c r="O3719" i="3"/>
  <c r="N3719" i="3"/>
  <c r="M3719" i="3"/>
  <c r="L3719" i="3"/>
  <c r="K3719" i="3"/>
  <c r="J3719" i="3"/>
  <c r="I3719" i="3"/>
  <c r="H3719" i="3"/>
  <c r="G3719" i="3"/>
  <c r="F3719" i="3"/>
  <c r="E3719" i="3"/>
  <c r="D3719" i="3"/>
  <c r="T3716" i="3"/>
  <c r="S3716" i="3"/>
  <c r="R3716" i="3"/>
  <c r="M3716" i="3"/>
  <c r="I3716" i="3"/>
  <c r="E3716" i="3"/>
  <c r="P3715" i="3"/>
  <c r="O3715" i="3"/>
  <c r="N3715" i="3"/>
  <c r="L3715" i="3"/>
  <c r="L3714" i="3" s="1"/>
  <c r="K3715" i="3"/>
  <c r="J3715" i="3"/>
  <c r="H3715" i="3"/>
  <c r="G3715" i="3"/>
  <c r="G3714" i="3" s="1"/>
  <c r="F3715" i="3"/>
  <c r="D3715" i="3"/>
  <c r="P3714" i="3"/>
  <c r="O3714" i="3"/>
  <c r="K3714" i="3"/>
  <c r="S3714" i="3" s="1"/>
  <c r="H3714" i="3"/>
  <c r="D3714" i="3"/>
  <c r="T3713" i="3"/>
  <c r="S3713" i="3"/>
  <c r="R3713" i="3"/>
  <c r="M3713" i="3"/>
  <c r="Q3713" i="3" s="1"/>
  <c r="I3713" i="3"/>
  <c r="E3713" i="3"/>
  <c r="T3712" i="3"/>
  <c r="S3712" i="3"/>
  <c r="R3712" i="3"/>
  <c r="M3712" i="3"/>
  <c r="I3712" i="3"/>
  <c r="E3712" i="3"/>
  <c r="T3711" i="3"/>
  <c r="S3711" i="3"/>
  <c r="R3711" i="3"/>
  <c r="Q3711" i="3"/>
  <c r="M3711" i="3"/>
  <c r="I3711" i="3"/>
  <c r="E3711" i="3"/>
  <c r="T3710" i="3"/>
  <c r="S3710" i="3"/>
  <c r="R3710" i="3"/>
  <c r="M3710" i="3"/>
  <c r="Q3710" i="3" s="1"/>
  <c r="I3710" i="3"/>
  <c r="E3710" i="3"/>
  <c r="P3709" i="3"/>
  <c r="O3709" i="3"/>
  <c r="N3709" i="3"/>
  <c r="N3708" i="3" s="1"/>
  <c r="L3709" i="3"/>
  <c r="K3709" i="3"/>
  <c r="J3709" i="3"/>
  <c r="J3708" i="3" s="1"/>
  <c r="H3709" i="3"/>
  <c r="H3708" i="3" s="1"/>
  <c r="G3709" i="3"/>
  <c r="G3708" i="3" s="1"/>
  <c r="F3709" i="3"/>
  <c r="F3708" i="3" s="1"/>
  <c r="D3709" i="3"/>
  <c r="D3708" i="3" s="1"/>
  <c r="L3708" i="3"/>
  <c r="K3708" i="3"/>
  <c r="T3707" i="3"/>
  <c r="S3707" i="3"/>
  <c r="R3707" i="3"/>
  <c r="Q3707" i="3"/>
  <c r="M3707" i="3"/>
  <c r="I3707" i="3"/>
  <c r="E3707" i="3"/>
  <c r="T3706" i="3"/>
  <c r="S3706" i="3"/>
  <c r="R3706" i="3"/>
  <c r="M3706" i="3"/>
  <c r="I3706" i="3"/>
  <c r="E3706" i="3"/>
  <c r="T3705" i="3"/>
  <c r="S3705" i="3"/>
  <c r="R3705" i="3"/>
  <c r="M3705" i="3"/>
  <c r="I3705" i="3"/>
  <c r="E3705" i="3"/>
  <c r="T3704" i="3"/>
  <c r="S3704" i="3"/>
  <c r="R3704" i="3"/>
  <c r="Q3704" i="3"/>
  <c r="M3704" i="3"/>
  <c r="I3704" i="3"/>
  <c r="E3704" i="3"/>
  <c r="P3703" i="3"/>
  <c r="O3703" i="3"/>
  <c r="N3703" i="3"/>
  <c r="M3703" i="3"/>
  <c r="L3703" i="3"/>
  <c r="L3702" i="3" s="1"/>
  <c r="K3703" i="3"/>
  <c r="J3703" i="3"/>
  <c r="I3703" i="3"/>
  <c r="H3703" i="3"/>
  <c r="H3702" i="3" s="1"/>
  <c r="G3703" i="3"/>
  <c r="F3703" i="3"/>
  <c r="E3703" i="3"/>
  <c r="D3703" i="3"/>
  <c r="D3702" i="3" s="1"/>
  <c r="O3702" i="3"/>
  <c r="N3702" i="3"/>
  <c r="K3702" i="3"/>
  <c r="J3702" i="3"/>
  <c r="G3702" i="3"/>
  <c r="F3702" i="3"/>
  <c r="T3701" i="3"/>
  <c r="S3701" i="3"/>
  <c r="R3701" i="3"/>
  <c r="M3701" i="3"/>
  <c r="I3701" i="3"/>
  <c r="E3701" i="3"/>
  <c r="T3700" i="3"/>
  <c r="S3700" i="3"/>
  <c r="R3700" i="3"/>
  <c r="M3700" i="3"/>
  <c r="I3700" i="3"/>
  <c r="E3700" i="3"/>
  <c r="T3699" i="3"/>
  <c r="S3699" i="3"/>
  <c r="R3699" i="3"/>
  <c r="M3699" i="3"/>
  <c r="I3699" i="3"/>
  <c r="E3699" i="3"/>
  <c r="T3698" i="3"/>
  <c r="S3698" i="3"/>
  <c r="R3698" i="3"/>
  <c r="M3698" i="3"/>
  <c r="I3698" i="3"/>
  <c r="E3698" i="3"/>
  <c r="T3697" i="3"/>
  <c r="S3697" i="3"/>
  <c r="R3697" i="3"/>
  <c r="M3697" i="3"/>
  <c r="I3697" i="3"/>
  <c r="E3697" i="3"/>
  <c r="T3696" i="3"/>
  <c r="S3696" i="3"/>
  <c r="R3696" i="3"/>
  <c r="M3696" i="3"/>
  <c r="I3696" i="3"/>
  <c r="E3696" i="3"/>
  <c r="T3695" i="3"/>
  <c r="S3695" i="3"/>
  <c r="R3695" i="3"/>
  <c r="M3695" i="3"/>
  <c r="I3695" i="3"/>
  <c r="E3695" i="3"/>
  <c r="P3694" i="3"/>
  <c r="O3694" i="3"/>
  <c r="N3694" i="3"/>
  <c r="L3694" i="3"/>
  <c r="L3693" i="3" s="1"/>
  <c r="K3694" i="3"/>
  <c r="J3694" i="3"/>
  <c r="H3694" i="3"/>
  <c r="H3693" i="3" s="1"/>
  <c r="G3694" i="3"/>
  <c r="F3694" i="3"/>
  <c r="D3694" i="3"/>
  <c r="D3693" i="3" s="1"/>
  <c r="O3693" i="3"/>
  <c r="N3693" i="3"/>
  <c r="K3693" i="3"/>
  <c r="G3693" i="3"/>
  <c r="T3692" i="3"/>
  <c r="S3692" i="3"/>
  <c r="R3692" i="3"/>
  <c r="M3692" i="3"/>
  <c r="I3692" i="3"/>
  <c r="E3692" i="3"/>
  <c r="T3691" i="3"/>
  <c r="S3691" i="3"/>
  <c r="R3691" i="3"/>
  <c r="M3691" i="3"/>
  <c r="I3691" i="3"/>
  <c r="E3691" i="3"/>
  <c r="T3690" i="3"/>
  <c r="S3690" i="3"/>
  <c r="R3690" i="3"/>
  <c r="M3690" i="3"/>
  <c r="I3690" i="3"/>
  <c r="E3690" i="3"/>
  <c r="T3689" i="3"/>
  <c r="S3689" i="3"/>
  <c r="R3689" i="3"/>
  <c r="M3689" i="3"/>
  <c r="I3689" i="3"/>
  <c r="E3689" i="3"/>
  <c r="T3688" i="3"/>
  <c r="S3688" i="3"/>
  <c r="R3688" i="3"/>
  <c r="M3688" i="3"/>
  <c r="I3688" i="3"/>
  <c r="E3688" i="3"/>
  <c r="T3687" i="3"/>
  <c r="S3687" i="3"/>
  <c r="R3687" i="3"/>
  <c r="M3687" i="3"/>
  <c r="I3687" i="3"/>
  <c r="E3687" i="3"/>
  <c r="T3686" i="3"/>
  <c r="S3686" i="3"/>
  <c r="R3686" i="3"/>
  <c r="M3686" i="3"/>
  <c r="I3686" i="3"/>
  <c r="E3686" i="3"/>
  <c r="T3685" i="3"/>
  <c r="S3685" i="3"/>
  <c r="R3685" i="3"/>
  <c r="M3685" i="3"/>
  <c r="I3685" i="3"/>
  <c r="E3685" i="3"/>
  <c r="T3684" i="3"/>
  <c r="S3684" i="3"/>
  <c r="R3684" i="3"/>
  <c r="M3684" i="3"/>
  <c r="I3684" i="3"/>
  <c r="E3684" i="3"/>
  <c r="T3683" i="3"/>
  <c r="S3683" i="3"/>
  <c r="R3683" i="3"/>
  <c r="M3683" i="3"/>
  <c r="I3683" i="3"/>
  <c r="E3683" i="3"/>
  <c r="T3682" i="3"/>
  <c r="S3682" i="3"/>
  <c r="R3682" i="3"/>
  <c r="M3682" i="3"/>
  <c r="I3682" i="3"/>
  <c r="E3682" i="3"/>
  <c r="T3681" i="3"/>
  <c r="S3681" i="3"/>
  <c r="R3681" i="3"/>
  <c r="M3681" i="3"/>
  <c r="I3681" i="3"/>
  <c r="E3681" i="3"/>
  <c r="T3680" i="3"/>
  <c r="S3680" i="3"/>
  <c r="R3680" i="3"/>
  <c r="M3680" i="3"/>
  <c r="I3680" i="3"/>
  <c r="E3680" i="3"/>
  <c r="T3679" i="3"/>
  <c r="S3679" i="3"/>
  <c r="R3679" i="3"/>
  <c r="M3679" i="3"/>
  <c r="I3679" i="3"/>
  <c r="E3679" i="3"/>
  <c r="T3678" i="3"/>
  <c r="S3678" i="3"/>
  <c r="R3678" i="3"/>
  <c r="M3678" i="3"/>
  <c r="I3678" i="3"/>
  <c r="E3678" i="3"/>
  <c r="T3677" i="3"/>
  <c r="S3677" i="3"/>
  <c r="R3677" i="3"/>
  <c r="M3677" i="3"/>
  <c r="I3677" i="3"/>
  <c r="E3677" i="3"/>
  <c r="T3676" i="3"/>
  <c r="S3676" i="3"/>
  <c r="R3676" i="3"/>
  <c r="M3676" i="3"/>
  <c r="I3676" i="3"/>
  <c r="E3676" i="3"/>
  <c r="T3675" i="3"/>
  <c r="S3675" i="3"/>
  <c r="R3675" i="3"/>
  <c r="M3675" i="3"/>
  <c r="I3675" i="3"/>
  <c r="E3675" i="3"/>
  <c r="T3674" i="3"/>
  <c r="S3674" i="3"/>
  <c r="R3674" i="3"/>
  <c r="M3674" i="3"/>
  <c r="I3674" i="3"/>
  <c r="E3674" i="3"/>
  <c r="T3673" i="3"/>
  <c r="S3673" i="3"/>
  <c r="R3673" i="3"/>
  <c r="M3673" i="3"/>
  <c r="I3673" i="3"/>
  <c r="E3673" i="3"/>
  <c r="T3672" i="3"/>
  <c r="S3672" i="3"/>
  <c r="R3672" i="3"/>
  <c r="M3672" i="3"/>
  <c r="I3672" i="3"/>
  <c r="E3672" i="3"/>
  <c r="T3671" i="3"/>
  <c r="S3671" i="3"/>
  <c r="R3671" i="3"/>
  <c r="M3671" i="3"/>
  <c r="I3671" i="3"/>
  <c r="E3671" i="3"/>
  <c r="T3670" i="3"/>
  <c r="S3670" i="3"/>
  <c r="R3670" i="3"/>
  <c r="M3670" i="3"/>
  <c r="I3670" i="3"/>
  <c r="E3670" i="3"/>
  <c r="T3669" i="3"/>
  <c r="S3669" i="3"/>
  <c r="R3669" i="3"/>
  <c r="M3669" i="3"/>
  <c r="I3669" i="3"/>
  <c r="E3669" i="3"/>
  <c r="T3668" i="3"/>
  <c r="S3668" i="3"/>
  <c r="R3668" i="3"/>
  <c r="M3668" i="3"/>
  <c r="I3668" i="3"/>
  <c r="E3668" i="3"/>
  <c r="T3667" i="3"/>
  <c r="S3667" i="3"/>
  <c r="R3667" i="3"/>
  <c r="M3667" i="3"/>
  <c r="I3667" i="3"/>
  <c r="E3667" i="3"/>
  <c r="T3666" i="3"/>
  <c r="S3666" i="3"/>
  <c r="R3666" i="3"/>
  <c r="M3666" i="3"/>
  <c r="I3666" i="3"/>
  <c r="E3666" i="3"/>
  <c r="T3665" i="3"/>
  <c r="S3665" i="3"/>
  <c r="R3665" i="3"/>
  <c r="M3665" i="3"/>
  <c r="I3665" i="3"/>
  <c r="E3665" i="3"/>
  <c r="T3664" i="3"/>
  <c r="S3664" i="3"/>
  <c r="R3664" i="3"/>
  <c r="M3664" i="3"/>
  <c r="I3664" i="3"/>
  <c r="E3664" i="3"/>
  <c r="T3663" i="3"/>
  <c r="S3663" i="3"/>
  <c r="R3663" i="3"/>
  <c r="M3663" i="3"/>
  <c r="I3663" i="3"/>
  <c r="E3663" i="3"/>
  <c r="T3662" i="3"/>
  <c r="S3662" i="3"/>
  <c r="R3662" i="3"/>
  <c r="M3662" i="3"/>
  <c r="I3662" i="3"/>
  <c r="E3662" i="3"/>
  <c r="T3661" i="3"/>
  <c r="S3661" i="3"/>
  <c r="R3661" i="3"/>
  <c r="M3661" i="3"/>
  <c r="I3661" i="3"/>
  <c r="E3661" i="3"/>
  <c r="T3660" i="3"/>
  <c r="S3660" i="3"/>
  <c r="R3660" i="3"/>
  <c r="M3660" i="3"/>
  <c r="I3660" i="3"/>
  <c r="E3660" i="3"/>
  <c r="T3659" i="3"/>
  <c r="S3659" i="3"/>
  <c r="R3659" i="3"/>
  <c r="M3659" i="3"/>
  <c r="I3659" i="3"/>
  <c r="E3659" i="3"/>
  <c r="T3658" i="3"/>
  <c r="S3658" i="3"/>
  <c r="R3658" i="3"/>
  <c r="M3658" i="3"/>
  <c r="I3658" i="3"/>
  <c r="E3658" i="3"/>
  <c r="T3657" i="3"/>
  <c r="S3657" i="3"/>
  <c r="R3657" i="3"/>
  <c r="M3657" i="3"/>
  <c r="I3657" i="3"/>
  <c r="E3657" i="3"/>
  <c r="T3656" i="3"/>
  <c r="S3656" i="3"/>
  <c r="R3656" i="3"/>
  <c r="M3656" i="3"/>
  <c r="I3656" i="3"/>
  <c r="E3656" i="3"/>
  <c r="T3655" i="3"/>
  <c r="S3655" i="3"/>
  <c r="R3655" i="3"/>
  <c r="M3655" i="3"/>
  <c r="I3655" i="3"/>
  <c r="E3655" i="3"/>
  <c r="T3654" i="3"/>
  <c r="S3654" i="3"/>
  <c r="R3654" i="3"/>
  <c r="M3654" i="3"/>
  <c r="I3654" i="3"/>
  <c r="E3654" i="3"/>
  <c r="T3653" i="3"/>
  <c r="S3653" i="3"/>
  <c r="R3653" i="3"/>
  <c r="M3653" i="3"/>
  <c r="I3653" i="3"/>
  <c r="E3653" i="3"/>
  <c r="T3652" i="3"/>
  <c r="S3652" i="3"/>
  <c r="R3652" i="3"/>
  <c r="M3652" i="3"/>
  <c r="I3652" i="3"/>
  <c r="E3652" i="3"/>
  <c r="T3651" i="3"/>
  <c r="S3651" i="3"/>
  <c r="R3651" i="3"/>
  <c r="M3651" i="3"/>
  <c r="I3651" i="3"/>
  <c r="E3651" i="3"/>
  <c r="T3650" i="3"/>
  <c r="S3650" i="3"/>
  <c r="R3650" i="3"/>
  <c r="M3650" i="3"/>
  <c r="I3650" i="3"/>
  <c r="E3650" i="3"/>
  <c r="T3649" i="3"/>
  <c r="S3649" i="3"/>
  <c r="R3649" i="3"/>
  <c r="M3649" i="3"/>
  <c r="I3649" i="3"/>
  <c r="E3649" i="3"/>
  <c r="T3648" i="3"/>
  <c r="S3648" i="3"/>
  <c r="R3648" i="3"/>
  <c r="M3648" i="3"/>
  <c r="I3648" i="3"/>
  <c r="E3648" i="3"/>
  <c r="T3647" i="3"/>
  <c r="S3647" i="3"/>
  <c r="R3647" i="3"/>
  <c r="M3647" i="3"/>
  <c r="I3647" i="3"/>
  <c r="E3647" i="3"/>
  <c r="T3646" i="3"/>
  <c r="S3646" i="3"/>
  <c r="R3646" i="3"/>
  <c r="M3646" i="3"/>
  <c r="I3646" i="3"/>
  <c r="E3646" i="3"/>
  <c r="T3645" i="3"/>
  <c r="S3645" i="3"/>
  <c r="R3645" i="3"/>
  <c r="M3645" i="3"/>
  <c r="I3645" i="3"/>
  <c r="E3645" i="3"/>
  <c r="T3644" i="3"/>
  <c r="S3644" i="3"/>
  <c r="R3644" i="3"/>
  <c r="M3644" i="3"/>
  <c r="I3644" i="3"/>
  <c r="E3644" i="3"/>
  <c r="T3643" i="3"/>
  <c r="S3643" i="3"/>
  <c r="R3643" i="3"/>
  <c r="M3643" i="3"/>
  <c r="I3643" i="3"/>
  <c r="E3643" i="3"/>
  <c r="T3642" i="3"/>
  <c r="S3642" i="3"/>
  <c r="R3642" i="3"/>
  <c r="M3642" i="3"/>
  <c r="I3642" i="3"/>
  <c r="E3642" i="3"/>
  <c r="T3641" i="3"/>
  <c r="S3641" i="3"/>
  <c r="R3641" i="3"/>
  <c r="M3641" i="3"/>
  <c r="I3641" i="3"/>
  <c r="E3641" i="3"/>
  <c r="T3640" i="3"/>
  <c r="S3640" i="3"/>
  <c r="R3640" i="3"/>
  <c r="M3640" i="3"/>
  <c r="I3640" i="3"/>
  <c r="E3640" i="3"/>
  <c r="T3639" i="3"/>
  <c r="S3639" i="3"/>
  <c r="R3639" i="3"/>
  <c r="M3639" i="3"/>
  <c r="I3639" i="3"/>
  <c r="E3639" i="3"/>
  <c r="T3638" i="3"/>
  <c r="S3638" i="3"/>
  <c r="R3638" i="3"/>
  <c r="M3638" i="3"/>
  <c r="I3638" i="3"/>
  <c r="E3638" i="3"/>
  <c r="P3637" i="3"/>
  <c r="O3637" i="3"/>
  <c r="S3637" i="3" s="1"/>
  <c r="N3637" i="3"/>
  <c r="L3637" i="3"/>
  <c r="L3636" i="3" s="1"/>
  <c r="K3637" i="3"/>
  <c r="K3636" i="3" s="1"/>
  <c r="J3637" i="3"/>
  <c r="H3637" i="3"/>
  <c r="H3636" i="3" s="1"/>
  <c r="G3637" i="3"/>
  <c r="F3637" i="3"/>
  <c r="E3637" i="3" s="1"/>
  <c r="D3637" i="3"/>
  <c r="D3636" i="3" s="1"/>
  <c r="O3636" i="3"/>
  <c r="S3636" i="3" s="1"/>
  <c r="G3636" i="3"/>
  <c r="F3636" i="3"/>
  <c r="E3636" i="3" s="1"/>
  <c r="T3635" i="3"/>
  <c r="S3635" i="3"/>
  <c r="R3635" i="3"/>
  <c r="M3635" i="3"/>
  <c r="I3635" i="3"/>
  <c r="E3635" i="3"/>
  <c r="T3634" i="3"/>
  <c r="S3634" i="3"/>
  <c r="R3634" i="3"/>
  <c r="M3634" i="3"/>
  <c r="I3634" i="3"/>
  <c r="E3634" i="3"/>
  <c r="T3633" i="3"/>
  <c r="S3633" i="3"/>
  <c r="R3633" i="3"/>
  <c r="M3633" i="3"/>
  <c r="I3633" i="3"/>
  <c r="E3633" i="3"/>
  <c r="T3632" i="3"/>
  <c r="S3632" i="3"/>
  <c r="R3632" i="3"/>
  <c r="M3632" i="3"/>
  <c r="I3632" i="3"/>
  <c r="E3632" i="3"/>
  <c r="T3631" i="3"/>
  <c r="S3631" i="3"/>
  <c r="R3631" i="3"/>
  <c r="M3631" i="3"/>
  <c r="I3631" i="3"/>
  <c r="E3631" i="3"/>
  <c r="T3630" i="3"/>
  <c r="S3630" i="3"/>
  <c r="R3630" i="3"/>
  <c r="M3630" i="3"/>
  <c r="I3630" i="3"/>
  <c r="E3630" i="3"/>
  <c r="T3629" i="3"/>
  <c r="S3629" i="3"/>
  <c r="R3629" i="3"/>
  <c r="M3629" i="3"/>
  <c r="I3629" i="3"/>
  <c r="E3629" i="3"/>
  <c r="T3628" i="3"/>
  <c r="S3628" i="3"/>
  <c r="R3628" i="3"/>
  <c r="M3628" i="3"/>
  <c r="I3628" i="3"/>
  <c r="E3628" i="3"/>
  <c r="T3627" i="3"/>
  <c r="S3627" i="3"/>
  <c r="R3627" i="3"/>
  <c r="M3627" i="3"/>
  <c r="I3627" i="3"/>
  <c r="E3627" i="3"/>
  <c r="T3626" i="3"/>
  <c r="S3626" i="3"/>
  <c r="R3626" i="3"/>
  <c r="M3626" i="3"/>
  <c r="I3626" i="3"/>
  <c r="E3626" i="3"/>
  <c r="T3625" i="3"/>
  <c r="S3625" i="3"/>
  <c r="R3625" i="3"/>
  <c r="M3625" i="3"/>
  <c r="I3625" i="3"/>
  <c r="E3625" i="3"/>
  <c r="T3624" i="3"/>
  <c r="S3624" i="3"/>
  <c r="R3624" i="3"/>
  <c r="M3624" i="3"/>
  <c r="I3624" i="3"/>
  <c r="E3624" i="3"/>
  <c r="T3623" i="3"/>
  <c r="S3623" i="3"/>
  <c r="R3623" i="3"/>
  <c r="M3623" i="3"/>
  <c r="I3623" i="3"/>
  <c r="E3623" i="3"/>
  <c r="T3622" i="3"/>
  <c r="S3622" i="3"/>
  <c r="R3622" i="3"/>
  <c r="M3622" i="3"/>
  <c r="I3622" i="3"/>
  <c r="E3622" i="3"/>
  <c r="T3621" i="3"/>
  <c r="S3621" i="3"/>
  <c r="R3621" i="3"/>
  <c r="M3621" i="3"/>
  <c r="I3621" i="3"/>
  <c r="E3621" i="3"/>
  <c r="T3620" i="3"/>
  <c r="S3620" i="3"/>
  <c r="R3620" i="3"/>
  <c r="M3620" i="3"/>
  <c r="I3620" i="3"/>
  <c r="E3620" i="3"/>
  <c r="T3619" i="3"/>
  <c r="S3619" i="3"/>
  <c r="R3619" i="3"/>
  <c r="M3619" i="3"/>
  <c r="I3619" i="3"/>
  <c r="E3619" i="3"/>
  <c r="T3618" i="3"/>
  <c r="S3618" i="3"/>
  <c r="R3618" i="3"/>
  <c r="M3618" i="3"/>
  <c r="I3618" i="3"/>
  <c r="E3618" i="3"/>
  <c r="T3617" i="3"/>
  <c r="S3617" i="3"/>
  <c r="R3617" i="3"/>
  <c r="M3617" i="3"/>
  <c r="I3617" i="3"/>
  <c r="E3617" i="3"/>
  <c r="T3616" i="3"/>
  <c r="S3616" i="3"/>
  <c r="R3616" i="3"/>
  <c r="M3616" i="3"/>
  <c r="I3616" i="3"/>
  <c r="E3616" i="3"/>
  <c r="T3615" i="3"/>
  <c r="S3615" i="3"/>
  <c r="R3615" i="3"/>
  <c r="M3615" i="3"/>
  <c r="I3615" i="3"/>
  <c r="E3615" i="3"/>
  <c r="T3614" i="3"/>
  <c r="S3614" i="3"/>
  <c r="R3614" i="3"/>
  <c r="M3614" i="3"/>
  <c r="I3614" i="3"/>
  <c r="E3614" i="3"/>
  <c r="T3613" i="3"/>
  <c r="S3613" i="3"/>
  <c r="R3613" i="3"/>
  <c r="M3613" i="3"/>
  <c r="I3613" i="3"/>
  <c r="E3613" i="3"/>
  <c r="T3612" i="3"/>
  <c r="S3612" i="3"/>
  <c r="R3612" i="3"/>
  <c r="M3612" i="3"/>
  <c r="I3612" i="3"/>
  <c r="E3612" i="3"/>
  <c r="T3611" i="3"/>
  <c r="S3611" i="3"/>
  <c r="R3611" i="3"/>
  <c r="M3611" i="3"/>
  <c r="I3611" i="3"/>
  <c r="E3611" i="3"/>
  <c r="T3610" i="3"/>
  <c r="S3610" i="3"/>
  <c r="R3610" i="3"/>
  <c r="M3610" i="3"/>
  <c r="I3610" i="3"/>
  <c r="E3610" i="3"/>
  <c r="T3609" i="3"/>
  <c r="S3609" i="3"/>
  <c r="R3609" i="3"/>
  <c r="M3609" i="3"/>
  <c r="I3609" i="3"/>
  <c r="E3609" i="3"/>
  <c r="T3608" i="3"/>
  <c r="S3608" i="3"/>
  <c r="R3608" i="3"/>
  <c r="M3608" i="3"/>
  <c r="I3608" i="3"/>
  <c r="E3608" i="3"/>
  <c r="T3607" i="3"/>
  <c r="S3607" i="3"/>
  <c r="R3607" i="3"/>
  <c r="M3607" i="3"/>
  <c r="I3607" i="3"/>
  <c r="E3607" i="3"/>
  <c r="T3606" i="3"/>
  <c r="S3606" i="3"/>
  <c r="R3606" i="3"/>
  <c r="M3606" i="3"/>
  <c r="I3606" i="3"/>
  <c r="E3606" i="3"/>
  <c r="T3605" i="3"/>
  <c r="S3605" i="3"/>
  <c r="R3605" i="3"/>
  <c r="M3605" i="3"/>
  <c r="I3605" i="3"/>
  <c r="E3605" i="3"/>
  <c r="T3604" i="3"/>
  <c r="S3604" i="3"/>
  <c r="R3604" i="3"/>
  <c r="M3604" i="3"/>
  <c r="I3604" i="3"/>
  <c r="E3604" i="3"/>
  <c r="T3603" i="3"/>
  <c r="S3603" i="3"/>
  <c r="R3603" i="3"/>
  <c r="M3603" i="3"/>
  <c r="I3603" i="3"/>
  <c r="E3603" i="3"/>
  <c r="T3602" i="3"/>
  <c r="S3602" i="3"/>
  <c r="R3602" i="3"/>
  <c r="M3602" i="3"/>
  <c r="I3602" i="3"/>
  <c r="E3602" i="3"/>
  <c r="T3601" i="3"/>
  <c r="S3601" i="3"/>
  <c r="R3601" i="3"/>
  <c r="M3601" i="3"/>
  <c r="I3601" i="3"/>
  <c r="E3601" i="3"/>
  <c r="T3600" i="3"/>
  <c r="S3600" i="3"/>
  <c r="R3600" i="3"/>
  <c r="M3600" i="3"/>
  <c r="I3600" i="3"/>
  <c r="E3600" i="3"/>
  <c r="T3599" i="3"/>
  <c r="S3599" i="3"/>
  <c r="R3599" i="3"/>
  <c r="M3599" i="3"/>
  <c r="I3599" i="3"/>
  <c r="E3599" i="3"/>
  <c r="T3598" i="3"/>
  <c r="S3598" i="3"/>
  <c r="R3598" i="3"/>
  <c r="M3598" i="3"/>
  <c r="I3598" i="3"/>
  <c r="E3598" i="3"/>
  <c r="T3597" i="3"/>
  <c r="S3597" i="3"/>
  <c r="R3597" i="3"/>
  <c r="M3597" i="3"/>
  <c r="I3597" i="3"/>
  <c r="E3597" i="3"/>
  <c r="T3596" i="3"/>
  <c r="S3596" i="3"/>
  <c r="R3596" i="3"/>
  <c r="M3596" i="3"/>
  <c r="I3596" i="3"/>
  <c r="E3596" i="3"/>
  <c r="T3595" i="3"/>
  <c r="S3595" i="3"/>
  <c r="R3595" i="3"/>
  <c r="M3595" i="3"/>
  <c r="I3595" i="3"/>
  <c r="E3595" i="3"/>
  <c r="T3594" i="3"/>
  <c r="S3594" i="3"/>
  <c r="R3594" i="3"/>
  <c r="M3594" i="3"/>
  <c r="I3594" i="3"/>
  <c r="E3594" i="3"/>
  <c r="T3593" i="3"/>
  <c r="S3593" i="3"/>
  <c r="R3593" i="3"/>
  <c r="M3593" i="3"/>
  <c r="I3593" i="3"/>
  <c r="E3593" i="3"/>
  <c r="T3592" i="3"/>
  <c r="S3592" i="3"/>
  <c r="R3592" i="3"/>
  <c r="M3592" i="3"/>
  <c r="I3592" i="3"/>
  <c r="E3592" i="3"/>
  <c r="T3591" i="3"/>
  <c r="S3591" i="3"/>
  <c r="R3591" i="3"/>
  <c r="M3591" i="3"/>
  <c r="I3591" i="3"/>
  <c r="E3591" i="3"/>
  <c r="T3590" i="3"/>
  <c r="S3590" i="3"/>
  <c r="R3590" i="3"/>
  <c r="M3590" i="3"/>
  <c r="I3590" i="3"/>
  <c r="E3590" i="3"/>
  <c r="T3589" i="3"/>
  <c r="S3589" i="3"/>
  <c r="R3589" i="3"/>
  <c r="M3589" i="3"/>
  <c r="I3589" i="3"/>
  <c r="E3589" i="3"/>
  <c r="T3588" i="3"/>
  <c r="S3588" i="3"/>
  <c r="R3588" i="3"/>
  <c r="M3588" i="3"/>
  <c r="I3588" i="3"/>
  <c r="E3588" i="3"/>
  <c r="T3587" i="3"/>
  <c r="S3587" i="3"/>
  <c r="R3587" i="3"/>
  <c r="M3587" i="3"/>
  <c r="I3587" i="3"/>
  <c r="E3587" i="3"/>
  <c r="T3586" i="3"/>
  <c r="S3586" i="3"/>
  <c r="R3586" i="3"/>
  <c r="M3586" i="3"/>
  <c r="I3586" i="3"/>
  <c r="E3586" i="3"/>
  <c r="T3585" i="3"/>
  <c r="S3585" i="3"/>
  <c r="R3585" i="3"/>
  <c r="M3585" i="3"/>
  <c r="I3585" i="3"/>
  <c r="E3585" i="3"/>
  <c r="T3584" i="3"/>
  <c r="S3584" i="3"/>
  <c r="R3584" i="3"/>
  <c r="M3584" i="3"/>
  <c r="I3584" i="3"/>
  <c r="E3584" i="3"/>
  <c r="T3583" i="3"/>
  <c r="S3583" i="3"/>
  <c r="R3583" i="3"/>
  <c r="M3583" i="3"/>
  <c r="I3583" i="3"/>
  <c r="E3583" i="3"/>
  <c r="T3582" i="3"/>
  <c r="S3582" i="3"/>
  <c r="R3582" i="3"/>
  <c r="M3582" i="3"/>
  <c r="I3582" i="3"/>
  <c r="E3582" i="3"/>
  <c r="T3581" i="3"/>
  <c r="S3581" i="3"/>
  <c r="R3581" i="3"/>
  <c r="M3581" i="3"/>
  <c r="I3581" i="3"/>
  <c r="E3581" i="3"/>
  <c r="T3580" i="3"/>
  <c r="S3580" i="3"/>
  <c r="R3580" i="3"/>
  <c r="M3580" i="3"/>
  <c r="I3580" i="3"/>
  <c r="E3580" i="3"/>
  <c r="T3579" i="3"/>
  <c r="S3579" i="3"/>
  <c r="R3579" i="3"/>
  <c r="M3579" i="3"/>
  <c r="I3579" i="3"/>
  <c r="E3579" i="3"/>
  <c r="T3578" i="3"/>
  <c r="S3578" i="3"/>
  <c r="R3578" i="3"/>
  <c r="M3578" i="3"/>
  <c r="I3578" i="3"/>
  <c r="E3578" i="3"/>
  <c r="T3577" i="3"/>
  <c r="S3577" i="3"/>
  <c r="R3577" i="3"/>
  <c r="M3577" i="3"/>
  <c r="I3577" i="3"/>
  <c r="E3577" i="3"/>
  <c r="T3576" i="3"/>
  <c r="S3576" i="3"/>
  <c r="R3576" i="3"/>
  <c r="M3576" i="3"/>
  <c r="I3576" i="3"/>
  <c r="E3576" i="3"/>
  <c r="T3575" i="3"/>
  <c r="S3575" i="3"/>
  <c r="R3575" i="3"/>
  <c r="M3575" i="3"/>
  <c r="I3575" i="3"/>
  <c r="E3575" i="3"/>
  <c r="T3574" i="3"/>
  <c r="S3574" i="3"/>
  <c r="R3574" i="3"/>
  <c r="M3574" i="3"/>
  <c r="I3574" i="3"/>
  <c r="E3574" i="3"/>
  <c r="T3573" i="3"/>
  <c r="S3573" i="3"/>
  <c r="R3573" i="3"/>
  <c r="M3573" i="3"/>
  <c r="I3573" i="3"/>
  <c r="E3573" i="3"/>
  <c r="T3572" i="3"/>
  <c r="S3572" i="3"/>
  <c r="R3572" i="3"/>
  <c r="M3572" i="3"/>
  <c r="I3572" i="3"/>
  <c r="E3572" i="3"/>
  <c r="T3571" i="3"/>
  <c r="S3571" i="3"/>
  <c r="R3571" i="3"/>
  <c r="M3571" i="3"/>
  <c r="I3571" i="3"/>
  <c r="E3571" i="3"/>
  <c r="T3570" i="3"/>
  <c r="S3570" i="3"/>
  <c r="R3570" i="3"/>
  <c r="M3570" i="3"/>
  <c r="I3570" i="3"/>
  <c r="E3570" i="3"/>
  <c r="T3569" i="3"/>
  <c r="S3569" i="3"/>
  <c r="R3569" i="3"/>
  <c r="M3569" i="3"/>
  <c r="I3569" i="3"/>
  <c r="E3569" i="3"/>
  <c r="T3568" i="3"/>
  <c r="S3568" i="3"/>
  <c r="R3568" i="3"/>
  <c r="M3568" i="3"/>
  <c r="I3568" i="3"/>
  <c r="E3568" i="3"/>
  <c r="T3567" i="3"/>
  <c r="S3567" i="3"/>
  <c r="R3567" i="3"/>
  <c r="M3567" i="3"/>
  <c r="I3567" i="3"/>
  <c r="E3567" i="3"/>
  <c r="T3566" i="3"/>
  <c r="S3566" i="3"/>
  <c r="R3566" i="3"/>
  <c r="M3566" i="3"/>
  <c r="I3566" i="3"/>
  <c r="E3566" i="3"/>
  <c r="T3565" i="3"/>
  <c r="S3565" i="3"/>
  <c r="R3565" i="3"/>
  <c r="M3565" i="3"/>
  <c r="I3565" i="3"/>
  <c r="E3565" i="3"/>
  <c r="T3564" i="3"/>
  <c r="S3564" i="3"/>
  <c r="R3564" i="3"/>
  <c r="M3564" i="3"/>
  <c r="I3564" i="3"/>
  <c r="E3564" i="3"/>
  <c r="T3563" i="3"/>
  <c r="S3563" i="3"/>
  <c r="R3563" i="3"/>
  <c r="M3563" i="3"/>
  <c r="I3563" i="3"/>
  <c r="E3563" i="3"/>
  <c r="T3562" i="3"/>
  <c r="S3562" i="3"/>
  <c r="R3562" i="3"/>
  <c r="M3562" i="3"/>
  <c r="I3562" i="3"/>
  <c r="E3562" i="3"/>
  <c r="T3561" i="3"/>
  <c r="S3561" i="3"/>
  <c r="R3561" i="3"/>
  <c r="M3561" i="3"/>
  <c r="I3561" i="3"/>
  <c r="E3561" i="3"/>
  <c r="T3560" i="3"/>
  <c r="S3560" i="3"/>
  <c r="R3560" i="3"/>
  <c r="M3560" i="3"/>
  <c r="I3560" i="3"/>
  <c r="E3560" i="3"/>
  <c r="T3559" i="3"/>
  <c r="S3559" i="3"/>
  <c r="R3559" i="3"/>
  <c r="M3559" i="3"/>
  <c r="I3559" i="3"/>
  <c r="E3559" i="3"/>
  <c r="T3558" i="3"/>
  <c r="S3558" i="3"/>
  <c r="R3558" i="3"/>
  <c r="M3558" i="3"/>
  <c r="I3558" i="3"/>
  <c r="E3558" i="3"/>
  <c r="T3557" i="3"/>
  <c r="S3557" i="3"/>
  <c r="R3557" i="3"/>
  <c r="M3557" i="3"/>
  <c r="I3557" i="3"/>
  <c r="E3557" i="3"/>
  <c r="T3556" i="3"/>
  <c r="S3556" i="3"/>
  <c r="R3556" i="3"/>
  <c r="M3556" i="3"/>
  <c r="I3556" i="3"/>
  <c r="E3556" i="3"/>
  <c r="T3555" i="3"/>
  <c r="S3555" i="3"/>
  <c r="R3555" i="3"/>
  <c r="M3555" i="3"/>
  <c r="I3555" i="3"/>
  <c r="E3555" i="3"/>
  <c r="T3554" i="3"/>
  <c r="S3554" i="3"/>
  <c r="R3554" i="3"/>
  <c r="M3554" i="3"/>
  <c r="I3554" i="3"/>
  <c r="E3554" i="3"/>
  <c r="P3553" i="3"/>
  <c r="P3552" i="3" s="1"/>
  <c r="O3553" i="3"/>
  <c r="N3553" i="3"/>
  <c r="L3553" i="3"/>
  <c r="L3552" i="3" s="1"/>
  <c r="K3553" i="3"/>
  <c r="K3552" i="3" s="1"/>
  <c r="S3552" i="3" s="1"/>
  <c r="J3553" i="3"/>
  <c r="H3553" i="3"/>
  <c r="H3552" i="3" s="1"/>
  <c r="G3553" i="3"/>
  <c r="F3553" i="3"/>
  <c r="D3553" i="3"/>
  <c r="D3552" i="3" s="1"/>
  <c r="O3552" i="3"/>
  <c r="N3552" i="3"/>
  <c r="M3552" i="3" s="1"/>
  <c r="G3552" i="3"/>
  <c r="T3551" i="3"/>
  <c r="S3551" i="3"/>
  <c r="R3551" i="3"/>
  <c r="M3551" i="3"/>
  <c r="I3551" i="3"/>
  <c r="E3551" i="3"/>
  <c r="T3550" i="3"/>
  <c r="S3550" i="3"/>
  <c r="R3550" i="3"/>
  <c r="M3550" i="3"/>
  <c r="I3550" i="3"/>
  <c r="E3550" i="3"/>
  <c r="T3549" i="3"/>
  <c r="S3549" i="3"/>
  <c r="R3549" i="3"/>
  <c r="M3549" i="3"/>
  <c r="I3549" i="3"/>
  <c r="E3549" i="3"/>
  <c r="T3548" i="3"/>
  <c r="S3548" i="3"/>
  <c r="R3548" i="3"/>
  <c r="M3548" i="3"/>
  <c r="I3548" i="3"/>
  <c r="E3548" i="3"/>
  <c r="T3547" i="3"/>
  <c r="S3547" i="3"/>
  <c r="R3547" i="3"/>
  <c r="M3547" i="3"/>
  <c r="I3547" i="3"/>
  <c r="E3547" i="3"/>
  <c r="T3546" i="3"/>
  <c r="S3546" i="3"/>
  <c r="R3546" i="3"/>
  <c r="M3546" i="3"/>
  <c r="I3546" i="3"/>
  <c r="E3546" i="3"/>
  <c r="T3545" i="3"/>
  <c r="S3545" i="3"/>
  <c r="R3545" i="3"/>
  <c r="M3545" i="3"/>
  <c r="I3545" i="3"/>
  <c r="E3545" i="3"/>
  <c r="T3544" i="3"/>
  <c r="S3544" i="3"/>
  <c r="R3544" i="3"/>
  <c r="M3544" i="3"/>
  <c r="I3544" i="3"/>
  <c r="E3544" i="3"/>
  <c r="T3543" i="3"/>
  <c r="S3543" i="3"/>
  <c r="R3543" i="3"/>
  <c r="M3543" i="3"/>
  <c r="I3543" i="3"/>
  <c r="E3543" i="3"/>
  <c r="T3542" i="3"/>
  <c r="S3542" i="3"/>
  <c r="R3542" i="3"/>
  <c r="M3542" i="3"/>
  <c r="I3542" i="3"/>
  <c r="E3542" i="3"/>
  <c r="T3541" i="3"/>
  <c r="S3541" i="3"/>
  <c r="R3541" i="3"/>
  <c r="M3541" i="3"/>
  <c r="I3541" i="3"/>
  <c r="E3541" i="3"/>
  <c r="T3540" i="3"/>
  <c r="S3540" i="3"/>
  <c r="R3540" i="3"/>
  <c r="M3540" i="3"/>
  <c r="I3540" i="3"/>
  <c r="E3540" i="3"/>
  <c r="T3539" i="3"/>
  <c r="S3539" i="3"/>
  <c r="R3539" i="3"/>
  <c r="M3539" i="3"/>
  <c r="I3539" i="3"/>
  <c r="E3539" i="3"/>
  <c r="T3538" i="3"/>
  <c r="S3538" i="3"/>
  <c r="R3538" i="3"/>
  <c r="M3538" i="3"/>
  <c r="I3538" i="3"/>
  <c r="E3538" i="3"/>
  <c r="T3537" i="3"/>
  <c r="S3537" i="3"/>
  <c r="R3537" i="3"/>
  <c r="M3537" i="3"/>
  <c r="I3537" i="3"/>
  <c r="E3537" i="3"/>
  <c r="T3536" i="3"/>
  <c r="S3536" i="3"/>
  <c r="R3536" i="3"/>
  <c r="M3536" i="3"/>
  <c r="I3536" i="3"/>
  <c r="E3536" i="3"/>
  <c r="T3535" i="3"/>
  <c r="S3535" i="3"/>
  <c r="R3535" i="3"/>
  <c r="M3535" i="3"/>
  <c r="I3535" i="3"/>
  <c r="E3535" i="3"/>
  <c r="T3534" i="3"/>
  <c r="S3534" i="3"/>
  <c r="R3534" i="3"/>
  <c r="M3534" i="3"/>
  <c r="I3534" i="3"/>
  <c r="E3534" i="3"/>
  <c r="T3533" i="3"/>
  <c r="S3533" i="3"/>
  <c r="R3533" i="3"/>
  <c r="M3533" i="3"/>
  <c r="I3533" i="3"/>
  <c r="E3533" i="3"/>
  <c r="T3532" i="3"/>
  <c r="S3532" i="3"/>
  <c r="R3532" i="3"/>
  <c r="M3532" i="3"/>
  <c r="I3532" i="3"/>
  <c r="E3532" i="3"/>
  <c r="T3531" i="3"/>
  <c r="S3531" i="3"/>
  <c r="R3531" i="3"/>
  <c r="M3531" i="3"/>
  <c r="I3531" i="3"/>
  <c r="E3531" i="3"/>
  <c r="T3530" i="3"/>
  <c r="S3530" i="3"/>
  <c r="R3530" i="3"/>
  <c r="M3530" i="3"/>
  <c r="I3530" i="3"/>
  <c r="E3530" i="3"/>
  <c r="T3529" i="3"/>
  <c r="S3529" i="3"/>
  <c r="R3529" i="3"/>
  <c r="M3529" i="3"/>
  <c r="I3529" i="3"/>
  <c r="E3529" i="3"/>
  <c r="T3528" i="3"/>
  <c r="S3528" i="3"/>
  <c r="R3528" i="3"/>
  <c r="M3528" i="3"/>
  <c r="I3528" i="3"/>
  <c r="E3528" i="3"/>
  <c r="T3527" i="3"/>
  <c r="S3527" i="3"/>
  <c r="R3527" i="3"/>
  <c r="M3527" i="3"/>
  <c r="I3527" i="3"/>
  <c r="E3527" i="3"/>
  <c r="T3526" i="3"/>
  <c r="S3526" i="3"/>
  <c r="R3526" i="3"/>
  <c r="M3526" i="3"/>
  <c r="I3526" i="3"/>
  <c r="E3526" i="3"/>
  <c r="T3525" i="3"/>
  <c r="S3525" i="3"/>
  <c r="R3525" i="3"/>
  <c r="M3525" i="3"/>
  <c r="I3525" i="3"/>
  <c r="E3525" i="3"/>
  <c r="T3524" i="3"/>
  <c r="S3524" i="3"/>
  <c r="R3524" i="3"/>
  <c r="M3524" i="3"/>
  <c r="I3524" i="3"/>
  <c r="E3524" i="3"/>
  <c r="T3523" i="3"/>
  <c r="S3523" i="3"/>
  <c r="R3523" i="3"/>
  <c r="M3523" i="3"/>
  <c r="I3523" i="3"/>
  <c r="E3523" i="3"/>
  <c r="T3522" i="3"/>
  <c r="S3522" i="3"/>
  <c r="R3522" i="3"/>
  <c r="M3522" i="3"/>
  <c r="I3522" i="3"/>
  <c r="E3522" i="3"/>
  <c r="T3521" i="3"/>
  <c r="S3521" i="3"/>
  <c r="R3521" i="3"/>
  <c r="M3521" i="3"/>
  <c r="I3521" i="3"/>
  <c r="E3521" i="3"/>
  <c r="T3520" i="3"/>
  <c r="S3520" i="3"/>
  <c r="R3520" i="3"/>
  <c r="M3520" i="3"/>
  <c r="I3520" i="3"/>
  <c r="E3520" i="3"/>
  <c r="T3519" i="3"/>
  <c r="S3519" i="3"/>
  <c r="R3519" i="3"/>
  <c r="M3519" i="3"/>
  <c r="I3519" i="3"/>
  <c r="E3519" i="3"/>
  <c r="T3518" i="3"/>
  <c r="S3518" i="3"/>
  <c r="R3518" i="3"/>
  <c r="M3518" i="3"/>
  <c r="I3518" i="3"/>
  <c r="E3518" i="3"/>
  <c r="T3517" i="3"/>
  <c r="S3517" i="3"/>
  <c r="R3517" i="3"/>
  <c r="M3517" i="3"/>
  <c r="I3517" i="3"/>
  <c r="E3517" i="3"/>
  <c r="T3516" i="3"/>
  <c r="S3516" i="3"/>
  <c r="R3516" i="3"/>
  <c r="M3516" i="3"/>
  <c r="I3516" i="3"/>
  <c r="E3516" i="3"/>
  <c r="T3515" i="3"/>
  <c r="S3515" i="3"/>
  <c r="R3515" i="3"/>
  <c r="M3515" i="3"/>
  <c r="I3515" i="3"/>
  <c r="E3515" i="3"/>
  <c r="T3514" i="3"/>
  <c r="S3514" i="3"/>
  <c r="R3514" i="3"/>
  <c r="M3514" i="3"/>
  <c r="I3514" i="3"/>
  <c r="E3514" i="3"/>
  <c r="T3513" i="3"/>
  <c r="S3513" i="3"/>
  <c r="R3513" i="3"/>
  <c r="M3513" i="3"/>
  <c r="I3513" i="3"/>
  <c r="E3513" i="3"/>
  <c r="T3512" i="3"/>
  <c r="S3512" i="3"/>
  <c r="R3512" i="3"/>
  <c r="M3512" i="3"/>
  <c r="I3512" i="3"/>
  <c r="E3512" i="3"/>
  <c r="T3511" i="3"/>
  <c r="S3511" i="3"/>
  <c r="R3511" i="3"/>
  <c r="M3511" i="3"/>
  <c r="I3511" i="3"/>
  <c r="E3511" i="3"/>
  <c r="T3510" i="3"/>
  <c r="S3510" i="3"/>
  <c r="R3510" i="3"/>
  <c r="M3510" i="3"/>
  <c r="I3510" i="3"/>
  <c r="E3510" i="3"/>
  <c r="T3509" i="3"/>
  <c r="S3509" i="3"/>
  <c r="R3509" i="3"/>
  <c r="M3509" i="3"/>
  <c r="I3509" i="3"/>
  <c r="E3509" i="3"/>
  <c r="T3508" i="3"/>
  <c r="S3508" i="3"/>
  <c r="R3508" i="3"/>
  <c r="M3508" i="3"/>
  <c r="I3508" i="3"/>
  <c r="E3508" i="3"/>
  <c r="T3507" i="3"/>
  <c r="S3507" i="3"/>
  <c r="R3507" i="3"/>
  <c r="M3507" i="3"/>
  <c r="I3507" i="3"/>
  <c r="E3507" i="3"/>
  <c r="T3506" i="3"/>
  <c r="S3506" i="3"/>
  <c r="R3506" i="3"/>
  <c r="M3506" i="3"/>
  <c r="I3506" i="3"/>
  <c r="E3506" i="3"/>
  <c r="T3505" i="3"/>
  <c r="S3505" i="3"/>
  <c r="R3505" i="3"/>
  <c r="M3505" i="3"/>
  <c r="I3505" i="3"/>
  <c r="E3505" i="3"/>
  <c r="T3504" i="3"/>
  <c r="S3504" i="3"/>
  <c r="R3504" i="3"/>
  <c r="M3504" i="3"/>
  <c r="I3504" i="3"/>
  <c r="E3504" i="3"/>
  <c r="T3503" i="3"/>
  <c r="S3503" i="3"/>
  <c r="R3503" i="3"/>
  <c r="M3503" i="3"/>
  <c r="I3503" i="3"/>
  <c r="E3503" i="3"/>
  <c r="T3502" i="3"/>
  <c r="S3502" i="3"/>
  <c r="R3502" i="3"/>
  <c r="M3502" i="3"/>
  <c r="I3502" i="3"/>
  <c r="E3502" i="3"/>
  <c r="T3501" i="3"/>
  <c r="S3501" i="3"/>
  <c r="R3501" i="3"/>
  <c r="M3501" i="3"/>
  <c r="I3501" i="3"/>
  <c r="E3501" i="3"/>
  <c r="T3500" i="3"/>
  <c r="S3500" i="3"/>
  <c r="R3500" i="3"/>
  <c r="M3500" i="3"/>
  <c r="I3500" i="3"/>
  <c r="E3500" i="3"/>
  <c r="T3499" i="3"/>
  <c r="S3499" i="3"/>
  <c r="R3499" i="3"/>
  <c r="M3499" i="3"/>
  <c r="I3499" i="3"/>
  <c r="E3499" i="3"/>
  <c r="T3498" i="3"/>
  <c r="S3498" i="3"/>
  <c r="R3498" i="3"/>
  <c r="M3498" i="3"/>
  <c r="I3498" i="3"/>
  <c r="E3498" i="3"/>
  <c r="T3497" i="3"/>
  <c r="S3497" i="3"/>
  <c r="R3497" i="3"/>
  <c r="M3497" i="3"/>
  <c r="I3497" i="3"/>
  <c r="E3497" i="3"/>
  <c r="T3496" i="3"/>
  <c r="S3496" i="3"/>
  <c r="R3496" i="3"/>
  <c r="M3496" i="3"/>
  <c r="I3496" i="3"/>
  <c r="E3496" i="3"/>
  <c r="T3495" i="3"/>
  <c r="S3495" i="3"/>
  <c r="R3495" i="3"/>
  <c r="M3495" i="3"/>
  <c r="I3495" i="3"/>
  <c r="E3495" i="3"/>
  <c r="T3494" i="3"/>
  <c r="S3494" i="3"/>
  <c r="R3494" i="3"/>
  <c r="M3494" i="3"/>
  <c r="I3494" i="3"/>
  <c r="E3494" i="3"/>
  <c r="T3493" i="3"/>
  <c r="S3493" i="3"/>
  <c r="R3493" i="3"/>
  <c r="M3493" i="3"/>
  <c r="I3493" i="3"/>
  <c r="E3493" i="3"/>
  <c r="T3492" i="3"/>
  <c r="S3492" i="3"/>
  <c r="R3492" i="3"/>
  <c r="M3492" i="3"/>
  <c r="I3492" i="3"/>
  <c r="E3492" i="3"/>
  <c r="T3491" i="3"/>
  <c r="S3491" i="3"/>
  <c r="R3491" i="3"/>
  <c r="M3491" i="3"/>
  <c r="I3491" i="3"/>
  <c r="E3491" i="3"/>
  <c r="T3490" i="3"/>
  <c r="S3490" i="3"/>
  <c r="R3490" i="3"/>
  <c r="M3490" i="3"/>
  <c r="I3490" i="3"/>
  <c r="E3490" i="3"/>
  <c r="T3489" i="3"/>
  <c r="S3489" i="3"/>
  <c r="R3489" i="3"/>
  <c r="M3489" i="3"/>
  <c r="I3489" i="3"/>
  <c r="E3489" i="3"/>
  <c r="T3488" i="3"/>
  <c r="S3488" i="3"/>
  <c r="R3488" i="3"/>
  <c r="M3488" i="3"/>
  <c r="I3488" i="3"/>
  <c r="E3488" i="3"/>
  <c r="T3487" i="3"/>
  <c r="S3487" i="3"/>
  <c r="R3487" i="3"/>
  <c r="M3487" i="3"/>
  <c r="I3487" i="3"/>
  <c r="E3487" i="3"/>
  <c r="T3486" i="3"/>
  <c r="S3486" i="3"/>
  <c r="R3486" i="3"/>
  <c r="M3486" i="3"/>
  <c r="I3486" i="3"/>
  <c r="E3486" i="3"/>
  <c r="T3485" i="3"/>
  <c r="S3485" i="3"/>
  <c r="R3485" i="3"/>
  <c r="M3485" i="3"/>
  <c r="I3485" i="3"/>
  <c r="E3485" i="3"/>
  <c r="T3484" i="3"/>
  <c r="S3484" i="3"/>
  <c r="R3484" i="3"/>
  <c r="M3484" i="3"/>
  <c r="I3484" i="3"/>
  <c r="E3484" i="3"/>
  <c r="T3483" i="3"/>
  <c r="S3483" i="3"/>
  <c r="R3483" i="3"/>
  <c r="M3483" i="3"/>
  <c r="I3483" i="3"/>
  <c r="E3483" i="3"/>
  <c r="T3482" i="3"/>
  <c r="S3482" i="3"/>
  <c r="R3482" i="3"/>
  <c r="M3482" i="3"/>
  <c r="I3482" i="3"/>
  <c r="E3482" i="3"/>
  <c r="T3481" i="3"/>
  <c r="S3481" i="3"/>
  <c r="R3481" i="3"/>
  <c r="M3481" i="3"/>
  <c r="I3481" i="3"/>
  <c r="E3481" i="3"/>
  <c r="T3480" i="3"/>
  <c r="S3480" i="3"/>
  <c r="R3480" i="3"/>
  <c r="M3480" i="3"/>
  <c r="I3480" i="3"/>
  <c r="E3480" i="3"/>
  <c r="T3479" i="3"/>
  <c r="S3479" i="3"/>
  <c r="R3479" i="3"/>
  <c r="M3479" i="3"/>
  <c r="I3479" i="3"/>
  <c r="E3479" i="3"/>
  <c r="T3478" i="3"/>
  <c r="S3478" i="3"/>
  <c r="R3478" i="3"/>
  <c r="M3478" i="3"/>
  <c r="I3478" i="3"/>
  <c r="E3478" i="3"/>
  <c r="T3477" i="3"/>
  <c r="S3477" i="3"/>
  <c r="R3477" i="3"/>
  <c r="M3477" i="3"/>
  <c r="I3477" i="3"/>
  <c r="E3477" i="3"/>
  <c r="T3476" i="3"/>
  <c r="S3476" i="3"/>
  <c r="R3476" i="3"/>
  <c r="M3476" i="3"/>
  <c r="I3476" i="3"/>
  <c r="E3476" i="3"/>
  <c r="T3475" i="3"/>
  <c r="S3475" i="3"/>
  <c r="R3475" i="3"/>
  <c r="M3475" i="3"/>
  <c r="I3475" i="3"/>
  <c r="E3475" i="3"/>
  <c r="T3474" i="3"/>
  <c r="S3474" i="3"/>
  <c r="R3474" i="3"/>
  <c r="M3474" i="3"/>
  <c r="I3474" i="3"/>
  <c r="E3474" i="3"/>
  <c r="T3473" i="3"/>
  <c r="S3473" i="3"/>
  <c r="R3473" i="3"/>
  <c r="M3473" i="3"/>
  <c r="I3473" i="3"/>
  <c r="E3473" i="3"/>
  <c r="T3472" i="3"/>
  <c r="P3472" i="3"/>
  <c r="P3471" i="3" s="1"/>
  <c r="O3472" i="3"/>
  <c r="N3472" i="3"/>
  <c r="M3472" i="3"/>
  <c r="L3472" i="3"/>
  <c r="L3471" i="3" s="1"/>
  <c r="K3472" i="3"/>
  <c r="J3472" i="3"/>
  <c r="I3472" i="3"/>
  <c r="H3472" i="3"/>
  <c r="H3471" i="3" s="1"/>
  <c r="G3472" i="3"/>
  <c r="F3472" i="3"/>
  <c r="E3472" i="3"/>
  <c r="D3472" i="3"/>
  <c r="D3471" i="3" s="1"/>
  <c r="O3471" i="3"/>
  <c r="N3471" i="3"/>
  <c r="M3471" i="3" s="1"/>
  <c r="K3471" i="3"/>
  <c r="S3471" i="3" s="1"/>
  <c r="J3471" i="3"/>
  <c r="G3471" i="3"/>
  <c r="F3471" i="3"/>
  <c r="E3471" i="3" s="1"/>
  <c r="T3470" i="3"/>
  <c r="S3470" i="3"/>
  <c r="R3470" i="3"/>
  <c r="M3470" i="3"/>
  <c r="I3470" i="3"/>
  <c r="E3470" i="3"/>
  <c r="T3469" i="3"/>
  <c r="S3469" i="3"/>
  <c r="R3469" i="3"/>
  <c r="M3469" i="3"/>
  <c r="I3469" i="3"/>
  <c r="E3469" i="3"/>
  <c r="T3468" i="3"/>
  <c r="S3468" i="3"/>
  <c r="R3468" i="3"/>
  <c r="M3468" i="3"/>
  <c r="I3468" i="3"/>
  <c r="E3468" i="3"/>
  <c r="T3467" i="3"/>
  <c r="S3467" i="3"/>
  <c r="R3467" i="3"/>
  <c r="M3467" i="3"/>
  <c r="I3467" i="3"/>
  <c r="E3467" i="3"/>
  <c r="T3466" i="3"/>
  <c r="S3466" i="3"/>
  <c r="R3466" i="3"/>
  <c r="M3466" i="3"/>
  <c r="I3466" i="3"/>
  <c r="E3466" i="3"/>
  <c r="T3465" i="3"/>
  <c r="S3465" i="3"/>
  <c r="R3465" i="3"/>
  <c r="M3465" i="3"/>
  <c r="I3465" i="3"/>
  <c r="E3465" i="3"/>
  <c r="T3464" i="3"/>
  <c r="S3464" i="3"/>
  <c r="R3464" i="3"/>
  <c r="M3464" i="3"/>
  <c r="I3464" i="3"/>
  <c r="E3464" i="3"/>
  <c r="T3463" i="3"/>
  <c r="S3463" i="3"/>
  <c r="R3463" i="3"/>
  <c r="M3463" i="3"/>
  <c r="I3463" i="3"/>
  <c r="E3463" i="3"/>
  <c r="T3462" i="3"/>
  <c r="S3462" i="3"/>
  <c r="R3462" i="3"/>
  <c r="M3462" i="3"/>
  <c r="I3462" i="3"/>
  <c r="E3462" i="3"/>
  <c r="T3461" i="3"/>
  <c r="S3461" i="3"/>
  <c r="R3461" i="3"/>
  <c r="M3461" i="3"/>
  <c r="I3461" i="3"/>
  <c r="E3461" i="3"/>
  <c r="T3460" i="3"/>
  <c r="S3460" i="3"/>
  <c r="R3460" i="3"/>
  <c r="M3460" i="3"/>
  <c r="I3460" i="3"/>
  <c r="E3460" i="3"/>
  <c r="T3459" i="3"/>
  <c r="S3459" i="3"/>
  <c r="R3459" i="3"/>
  <c r="M3459" i="3"/>
  <c r="I3459" i="3"/>
  <c r="E3459" i="3"/>
  <c r="T3458" i="3"/>
  <c r="S3458" i="3"/>
  <c r="R3458" i="3"/>
  <c r="M3458" i="3"/>
  <c r="I3458" i="3"/>
  <c r="E3458" i="3"/>
  <c r="T3457" i="3"/>
  <c r="S3457" i="3"/>
  <c r="R3457" i="3"/>
  <c r="M3457" i="3"/>
  <c r="I3457" i="3"/>
  <c r="E3457" i="3"/>
  <c r="T3456" i="3"/>
  <c r="S3456" i="3"/>
  <c r="R3456" i="3"/>
  <c r="M3456" i="3"/>
  <c r="I3456" i="3"/>
  <c r="E3456" i="3"/>
  <c r="T3455" i="3"/>
  <c r="S3455" i="3"/>
  <c r="R3455" i="3"/>
  <c r="M3455" i="3"/>
  <c r="I3455" i="3"/>
  <c r="E3455" i="3"/>
  <c r="T3454" i="3"/>
  <c r="S3454" i="3"/>
  <c r="R3454" i="3"/>
  <c r="M3454" i="3"/>
  <c r="I3454" i="3"/>
  <c r="E3454" i="3"/>
  <c r="T3453" i="3"/>
  <c r="S3453" i="3"/>
  <c r="R3453" i="3"/>
  <c r="M3453" i="3"/>
  <c r="I3453" i="3"/>
  <c r="E3453" i="3"/>
  <c r="T3452" i="3"/>
  <c r="S3452" i="3"/>
  <c r="R3452" i="3"/>
  <c r="M3452" i="3"/>
  <c r="I3452" i="3"/>
  <c r="E3452" i="3"/>
  <c r="T3451" i="3"/>
  <c r="S3451" i="3"/>
  <c r="R3451" i="3"/>
  <c r="M3451" i="3"/>
  <c r="I3451" i="3"/>
  <c r="E3451" i="3"/>
  <c r="T3450" i="3"/>
  <c r="S3450" i="3"/>
  <c r="R3450" i="3"/>
  <c r="M3450" i="3"/>
  <c r="I3450" i="3"/>
  <c r="E3450" i="3"/>
  <c r="T3449" i="3"/>
  <c r="S3449" i="3"/>
  <c r="R3449" i="3"/>
  <c r="M3449" i="3"/>
  <c r="I3449" i="3"/>
  <c r="E3449" i="3"/>
  <c r="T3448" i="3"/>
  <c r="S3448" i="3"/>
  <c r="R3448" i="3"/>
  <c r="M3448" i="3"/>
  <c r="I3448" i="3"/>
  <c r="E3448" i="3"/>
  <c r="T3447" i="3"/>
  <c r="S3447" i="3"/>
  <c r="R3447" i="3"/>
  <c r="M3447" i="3"/>
  <c r="I3447" i="3"/>
  <c r="E3447" i="3"/>
  <c r="T3446" i="3"/>
  <c r="S3446" i="3"/>
  <c r="R3446" i="3"/>
  <c r="M3446" i="3"/>
  <c r="I3446" i="3"/>
  <c r="E3446" i="3"/>
  <c r="T3445" i="3"/>
  <c r="S3445" i="3"/>
  <c r="R3445" i="3"/>
  <c r="M3445" i="3"/>
  <c r="I3445" i="3"/>
  <c r="E3445" i="3"/>
  <c r="T3444" i="3"/>
  <c r="S3444" i="3"/>
  <c r="R3444" i="3"/>
  <c r="M3444" i="3"/>
  <c r="I3444" i="3"/>
  <c r="E3444" i="3"/>
  <c r="T3443" i="3"/>
  <c r="S3443" i="3"/>
  <c r="R3443" i="3"/>
  <c r="M3443" i="3"/>
  <c r="I3443" i="3"/>
  <c r="E3443" i="3"/>
  <c r="T3442" i="3"/>
  <c r="S3442" i="3"/>
  <c r="R3442" i="3"/>
  <c r="M3442" i="3"/>
  <c r="I3442" i="3"/>
  <c r="E3442" i="3"/>
  <c r="T3441" i="3"/>
  <c r="S3441" i="3"/>
  <c r="R3441" i="3"/>
  <c r="M3441" i="3"/>
  <c r="I3441" i="3"/>
  <c r="E3441" i="3"/>
  <c r="T3440" i="3"/>
  <c r="S3440" i="3"/>
  <c r="R3440" i="3"/>
  <c r="M3440" i="3"/>
  <c r="I3440" i="3"/>
  <c r="E3440" i="3"/>
  <c r="T3439" i="3"/>
  <c r="S3439" i="3"/>
  <c r="R3439" i="3"/>
  <c r="M3439" i="3"/>
  <c r="I3439" i="3"/>
  <c r="E3439" i="3"/>
  <c r="T3438" i="3"/>
  <c r="S3438" i="3"/>
  <c r="R3438" i="3"/>
  <c r="M3438" i="3"/>
  <c r="I3438" i="3"/>
  <c r="E3438" i="3"/>
  <c r="T3437" i="3"/>
  <c r="S3437" i="3"/>
  <c r="R3437" i="3"/>
  <c r="M3437" i="3"/>
  <c r="I3437" i="3"/>
  <c r="E3437" i="3"/>
  <c r="T3436" i="3"/>
  <c r="S3436" i="3"/>
  <c r="R3436" i="3"/>
  <c r="M3436" i="3"/>
  <c r="I3436" i="3"/>
  <c r="E3436" i="3"/>
  <c r="T3435" i="3"/>
  <c r="S3435" i="3"/>
  <c r="R3435" i="3"/>
  <c r="M3435" i="3"/>
  <c r="I3435" i="3"/>
  <c r="E3435" i="3"/>
  <c r="T3434" i="3"/>
  <c r="S3434" i="3"/>
  <c r="R3434" i="3"/>
  <c r="M3434" i="3"/>
  <c r="I3434" i="3"/>
  <c r="E3434" i="3"/>
  <c r="T3433" i="3"/>
  <c r="S3433" i="3"/>
  <c r="R3433" i="3"/>
  <c r="M3433" i="3"/>
  <c r="I3433" i="3"/>
  <c r="E3433" i="3"/>
  <c r="T3432" i="3"/>
  <c r="S3432" i="3"/>
  <c r="R3432" i="3"/>
  <c r="M3432" i="3"/>
  <c r="I3432" i="3"/>
  <c r="E3432" i="3"/>
  <c r="T3431" i="3"/>
  <c r="S3431" i="3"/>
  <c r="R3431" i="3"/>
  <c r="M3431" i="3"/>
  <c r="I3431" i="3"/>
  <c r="E3431" i="3"/>
  <c r="T3430" i="3"/>
  <c r="S3430" i="3"/>
  <c r="R3430" i="3"/>
  <c r="M3430" i="3"/>
  <c r="I3430" i="3"/>
  <c r="E3430" i="3"/>
  <c r="T3429" i="3"/>
  <c r="S3429" i="3"/>
  <c r="R3429" i="3"/>
  <c r="M3429" i="3"/>
  <c r="I3429" i="3"/>
  <c r="E3429" i="3"/>
  <c r="T3428" i="3"/>
  <c r="S3428" i="3"/>
  <c r="R3428" i="3"/>
  <c r="M3428" i="3"/>
  <c r="I3428" i="3"/>
  <c r="E3428" i="3"/>
  <c r="T3427" i="3"/>
  <c r="S3427" i="3"/>
  <c r="R3427" i="3"/>
  <c r="M3427" i="3"/>
  <c r="I3427" i="3"/>
  <c r="E3427" i="3"/>
  <c r="T3426" i="3"/>
  <c r="S3426" i="3"/>
  <c r="R3426" i="3"/>
  <c r="M3426" i="3"/>
  <c r="I3426" i="3"/>
  <c r="E3426" i="3"/>
  <c r="T3425" i="3"/>
  <c r="S3425" i="3"/>
  <c r="R3425" i="3"/>
  <c r="M3425" i="3"/>
  <c r="I3425" i="3"/>
  <c r="E3425" i="3"/>
  <c r="T3424" i="3"/>
  <c r="S3424" i="3"/>
  <c r="R3424" i="3"/>
  <c r="M3424" i="3"/>
  <c r="I3424" i="3"/>
  <c r="E3424" i="3"/>
  <c r="T3423" i="3"/>
  <c r="S3423" i="3"/>
  <c r="R3423" i="3"/>
  <c r="M3423" i="3"/>
  <c r="I3423" i="3"/>
  <c r="E3423" i="3"/>
  <c r="T3422" i="3"/>
  <c r="S3422" i="3"/>
  <c r="R3422" i="3"/>
  <c r="M3422" i="3"/>
  <c r="I3422" i="3"/>
  <c r="E3422" i="3"/>
  <c r="T3421" i="3"/>
  <c r="S3421" i="3"/>
  <c r="R3421" i="3"/>
  <c r="M3421" i="3"/>
  <c r="I3421" i="3"/>
  <c r="E3421" i="3"/>
  <c r="T3420" i="3"/>
  <c r="S3420" i="3"/>
  <c r="R3420" i="3"/>
  <c r="M3420" i="3"/>
  <c r="I3420" i="3"/>
  <c r="E3420" i="3"/>
  <c r="T3419" i="3"/>
  <c r="S3419" i="3"/>
  <c r="R3419" i="3"/>
  <c r="M3419" i="3"/>
  <c r="I3419" i="3"/>
  <c r="E3419" i="3"/>
  <c r="T3418" i="3"/>
  <c r="S3418" i="3"/>
  <c r="R3418" i="3"/>
  <c r="M3418" i="3"/>
  <c r="I3418" i="3"/>
  <c r="E3418" i="3"/>
  <c r="T3417" i="3"/>
  <c r="S3417" i="3"/>
  <c r="R3417" i="3"/>
  <c r="M3417" i="3"/>
  <c r="I3417" i="3"/>
  <c r="E3417" i="3"/>
  <c r="T3416" i="3"/>
  <c r="S3416" i="3"/>
  <c r="R3416" i="3"/>
  <c r="M3416" i="3"/>
  <c r="I3416" i="3"/>
  <c r="E3416" i="3"/>
  <c r="T3415" i="3"/>
  <c r="S3415" i="3"/>
  <c r="R3415" i="3"/>
  <c r="M3415" i="3"/>
  <c r="I3415" i="3"/>
  <c r="E3415" i="3"/>
  <c r="T3414" i="3"/>
  <c r="S3414" i="3"/>
  <c r="R3414" i="3"/>
  <c r="M3414" i="3"/>
  <c r="I3414" i="3"/>
  <c r="E3414" i="3"/>
  <c r="T3413" i="3"/>
  <c r="S3413" i="3"/>
  <c r="R3413" i="3"/>
  <c r="M3413" i="3"/>
  <c r="I3413" i="3"/>
  <c r="E3413" i="3"/>
  <c r="T3412" i="3"/>
  <c r="S3412" i="3"/>
  <c r="R3412" i="3"/>
  <c r="M3412" i="3"/>
  <c r="I3412" i="3"/>
  <c r="E3412" i="3"/>
  <c r="T3411" i="3"/>
  <c r="S3411" i="3"/>
  <c r="R3411" i="3"/>
  <c r="M3411" i="3"/>
  <c r="I3411" i="3"/>
  <c r="E3411" i="3"/>
  <c r="T3410" i="3"/>
  <c r="S3410" i="3"/>
  <c r="R3410" i="3"/>
  <c r="M3410" i="3"/>
  <c r="I3410" i="3"/>
  <c r="E3410" i="3"/>
  <c r="T3409" i="3"/>
  <c r="S3409" i="3"/>
  <c r="R3409" i="3"/>
  <c r="M3409" i="3"/>
  <c r="I3409" i="3"/>
  <c r="E3409" i="3"/>
  <c r="T3408" i="3"/>
  <c r="S3408" i="3"/>
  <c r="R3408" i="3"/>
  <c r="M3408" i="3"/>
  <c r="I3408" i="3"/>
  <c r="E3408" i="3"/>
  <c r="T3407" i="3"/>
  <c r="S3407" i="3"/>
  <c r="R3407" i="3"/>
  <c r="M3407" i="3"/>
  <c r="I3407" i="3"/>
  <c r="E3407" i="3"/>
  <c r="T3406" i="3"/>
  <c r="S3406" i="3"/>
  <c r="R3406" i="3"/>
  <c r="M3406" i="3"/>
  <c r="I3406" i="3"/>
  <c r="E3406" i="3"/>
  <c r="T3405" i="3"/>
  <c r="S3405" i="3"/>
  <c r="R3405" i="3"/>
  <c r="M3405" i="3"/>
  <c r="I3405" i="3"/>
  <c r="E3405" i="3"/>
  <c r="T3404" i="3"/>
  <c r="S3404" i="3"/>
  <c r="R3404" i="3"/>
  <c r="M3404" i="3"/>
  <c r="I3404" i="3"/>
  <c r="E3404" i="3"/>
  <c r="T3403" i="3"/>
  <c r="S3403" i="3"/>
  <c r="R3403" i="3"/>
  <c r="M3403" i="3"/>
  <c r="I3403" i="3"/>
  <c r="E3403" i="3"/>
  <c r="T3402" i="3"/>
  <c r="S3402" i="3"/>
  <c r="R3402" i="3"/>
  <c r="M3402" i="3"/>
  <c r="I3402" i="3"/>
  <c r="E3402" i="3"/>
  <c r="T3401" i="3"/>
  <c r="S3401" i="3"/>
  <c r="R3401" i="3"/>
  <c r="M3401" i="3"/>
  <c r="I3401" i="3"/>
  <c r="E3401" i="3"/>
  <c r="T3400" i="3"/>
  <c r="S3400" i="3"/>
  <c r="R3400" i="3"/>
  <c r="M3400" i="3"/>
  <c r="I3400" i="3"/>
  <c r="E3400" i="3"/>
  <c r="T3399" i="3"/>
  <c r="S3399" i="3"/>
  <c r="R3399" i="3"/>
  <c r="M3399" i="3"/>
  <c r="I3399" i="3"/>
  <c r="E3399" i="3"/>
  <c r="T3398" i="3"/>
  <c r="S3398" i="3"/>
  <c r="R3398" i="3"/>
  <c r="M3398" i="3"/>
  <c r="I3398" i="3"/>
  <c r="E3398" i="3"/>
  <c r="T3397" i="3"/>
  <c r="S3397" i="3"/>
  <c r="R3397" i="3"/>
  <c r="M3397" i="3"/>
  <c r="I3397" i="3"/>
  <c r="E3397" i="3"/>
  <c r="T3396" i="3"/>
  <c r="S3396" i="3"/>
  <c r="R3396" i="3"/>
  <c r="M3396" i="3"/>
  <c r="I3396" i="3"/>
  <c r="E3396" i="3"/>
  <c r="T3395" i="3"/>
  <c r="S3395" i="3"/>
  <c r="R3395" i="3"/>
  <c r="M3395" i="3"/>
  <c r="I3395" i="3"/>
  <c r="E3395" i="3"/>
  <c r="T3394" i="3"/>
  <c r="S3394" i="3"/>
  <c r="R3394" i="3"/>
  <c r="M3394" i="3"/>
  <c r="I3394" i="3"/>
  <c r="E3394" i="3"/>
  <c r="T3393" i="3"/>
  <c r="S3393" i="3"/>
  <c r="R3393" i="3"/>
  <c r="M3393" i="3"/>
  <c r="I3393" i="3"/>
  <c r="E3393" i="3"/>
  <c r="T3392" i="3"/>
  <c r="S3392" i="3"/>
  <c r="R3392" i="3"/>
  <c r="M3392" i="3"/>
  <c r="I3392" i="3"/>
  <c r="E3392" i="3"/>
  <c r="P3391" i="3"/>
  <c r="P3390" i="3" s="1"/>
  <c r="O3391" i="3"/>
  <c r="S3391" i="3" s="1"/>
  <c r="N3391" i="3"/>
  <c r="L3391" i="3"/>
  <c r="L3390" i="3" s="1"/>
  <c r="K3391" i="3"/>
  <c r="K3390" i="3" s="1"/>
  <c r="J3391" i="3"/>
  <c r="H3391" i="3"/>
  <c r="H3390" i="3" s="1"/>
  <c r="G3391" i="3"/>
  <c r="G3390" i="3" s="1"/>
  <c r="F3391" i="3"/>
  <c r="D3391" i="3"/>
  <c r="D3390" i="3" s="1"/>
  <c r="O3390" i="3"/>
  <c r="F3390" i="3"/>
  <c r="T3389" i="3"/>
  <c r="S3389" i="3"/>
  <c r="R3389" i="3"/>
  <c r="Q3389" i="3"/>
  <c r="M3389" i="3"/>
  <c r="I3389" i="3"/>
  <c r="E3389" i="3"/>
  <c r="T3388" i="3"/>
  <c r="S3388" i="3"/>
  <c r="R3388" i="3"/>
  <c r="M3388" i="3"/>
  <c r="Q3388" i="3" s="1"/>
  <c r="I3388" i="3"/>
  <c r="E3388" i="3"/>
  <c r="T3387" i="3"/>
  <c r="S3387" i="3"/>
  <c r="R3387" i="3"/>
  <c r="M3387" i="3"/>
  <c r="Q3387" i="3" s="1"/>
  <c r="I3387" i="3"/>
  <c r="E3387" i="3"/>
  <c r="T3386" i="3"/>
  <c r="S3386" i="3"/>
  <c r="R3386" i="3"/>
  <c r="M3386" i="3"/>
  <c r="I3386" i="3"/>
  <c r="E3386" i="3"/>
  <c r="T3385" i="3"/>
  <c r="S3385" i="3"/>
  <c r="R3385" i="3"/>
  <c r="Q3385" i="3"/>
  <c r="M3385" i="3"/>
  <c r="I3385" i="3"/>
  <c r="E3385" i="3"/>
  <c r="T3384" i="3"/>
  <c r="S3384" i="3"/>
  <c r="R3384" i="3"/>
  <c r="Q3384" i="3"/>
  <c r="M3384" i="3"/>
  <c r="I3384" i="3"/>
  <c r="E3384" i="3"/>
  <c r="T3383" i="3"/>
  <c r="S3383" i="3"/>
  <c r="R3383" i="3"/>
  <c r="M3383" i="3"/>
  <c r="I3383" i="3"/>
  <c r="E3383" i="3"/>
  <c r="T3382" i="3"/>
  <c r="S3382" i="3"/>
  <c r="R3382" i="3"/>
  <c r="M3382" i="3"/>
  <c r="Q3382" i="3" s="1"/>
  <c r="I3382" i="3"/>
  <c r="E3382" i="3"/>
  <c r="T3381" i="3"/>
  <c r="S3381" i="3"/>
  <c r="R3381" i="3"/>
  <c r="Q3381" i="3"/>
  <c r="M3381" i="3"/>
  <c r="I3381" i="3"/>
  <c r="E3381" i="3"/>
  <c r="T3380" i="3"/>
  <c r="S3380" i="3"/>
  <c r="R3380" i="3"/>
  <c r="M3380" i="3"/>
  <c r="Q3380" i="3" s="1"/>
  <c r="I3380" i="3"/>
  <c r="E3380" i="3"/>
  <c r="T3379" i="3"/>
  <c r="S3379" i="3"/>
  <c r="R3379" i="3"/>
  <c r="M3379" i="3"/>
  <c r="Q3379" i="3" s="1"/>
  <c r="I3379" i="3"/>
  <c r="E3379" i="3"/>
  <c r="T3378" i="3"/>
  <c r="S3378" i="3"/>
  <c r="R3378" i="3"/>
  <c r="M3378" i="3"/>
  <c r="I3378" i="3"/>
  <c r="E3378" i="3"/>
  <c r="T3377" i="3"/>
  <c r="S3377" i="3"/>
  <c r="R3377" i="3"/>
  <c r="Q3377" i="3"/>
  <c r="M3377" i="3"/>
  <c r="I3377" i="3"/>
  <c r="E3377" i="3"/>
  <c r="T3376" i="3"/>
  <c r="S3376" i="3"/>
  <c r="R3376" i="3"/>
  <c r="Q3376" i="3"/>
  <c r="M3376" i="3"/>
  <c r="I3376" i="3"/>
  <c r="E3376" i="3"/>
  <c r="T3375" i="3"/>
  <c r="S3375" i="3"/>
  <c r="R3375" i="3"/>
  <c r="M3375" i="3"/>
  <c r="I3375" i="3"/>
  <c r="E3375" i="3"/>
  <c r="T3374" i="3"/>
  <c r="S3374" i="3"/>
  <c r="R3374" i="3"/>
  <c r="M3374" i="3"/>
  <c r="Q3374" i="3" s="1"/>
  <c r="I3374" i="3"/>
  <c r="E3374" i="3"/>
  <c r="T3373" i="3"/>
  <c r="S3373" i="3"/>
  <c r="R3373" i="3"/>
  <c r="Q3373" i="3"/>
  <c r="M3373" i="3"/>
  <c r="I3373" i="3"/>
  <c r="E3373" i="3"/>
  <c r="T3372" i="3"/>
  <c r="S3372" i="3"/>
  <c r="R3372" i="3"/>
  <c r="M3372" i="3"/>
  <c r="Q3372" i="3" s="1"/>
  <c r="I3372" i="3"/>
  <c r="E3372" i="3"/>
  <c r="T3371" i="3"/>
  <c r="S3371" i="3"/>
  <c r="R3371" i="3"/>
  <c r="M3371" i="3"/>
  <c r="Q3371" i="3" s="1"/>
  <c r="I3371" i="3"/>
  <c r="E3371" i="3"/>
  <c r="T3370" i="3"/>
  <c r="S3370" i="3"/>
  <c r="R3370" i="3"/>
  <c r="M3370" i="3"/>
  <c r="I3370" i="3"/>
  <c r="E3370" i="3"/>
  <c r="T3369" i="3"/>
  <c r="S3369" i="3"/>
  <c r="R3369" i="3"/>
  <c r="Q3369" i="3"/>
  <c r="M3369" i="3"/>
  <c r="I3369" i="3"/>
  <c r="E3369" i="3"/>
  <c r="T3368" i="3"/>
  <c r="S3368" i="3"/>
  <c r="R3368" i="3"/>
  <c r="Q3368" i="3"/>
  <c r="M3368" i="3"/>
  <c r="I3368" i="3"/>
  <c r="E3368" i="3"/>
  <c r="T3367" i="3"/>
  <c r="S3367" i="3"/>
  <c r="R3367" i="3"/>
  <c r="M3367" i="3"/>
  <c r="I3367" i="3"/>
  <c r="E3367" i="3"/>
  <c r="T3366" i="3"/>
  <c r="S3366" i="3"/>
  <c r="R3366" i="3"/>
  <c r="M3366" i="3"/>
  <c r="Q3366" i="3" s="1"/>
  <c r="I3366" i="3"/>
  <c r="E3366" i="3"/>
  <c r="T3365" i="3"/>
  <c r="S3365" i="3"/>
  <c r="R3365" i="3"/>
  <c r="Q3365" i="3"/>
  <c r="M3365" i="3"/>
  <c r="I3365" i="3"/>
  <c r="E3365" i="3"/>
  <c r="T3364" i="3"/>
  <c r="S3364" i="3"/>
  <c r="R3364" i="3"/>
  <c r="M3364" i="3"/>
  <c r="Q3364" i="3" s="1"/>
  <c r="I3364" i="3"/>
  <c r="E3364" i="3"/>
  <c r="T3363" i="3"/>
  <c r="S3363" i="3"/>
  <c r="R3363" i="3"/>
  <c r="M3363" i="3"/>
  <c r="Q3363" i="3" s="1"/>
  <c r="I3363" i="3"/>
  <c r="E3363" i="3"/>
  <c r="T3362" i="3"/>
  <c r="S3362" i="3"/>
  <c r="R3362" i="3"/>
  <c r="M3362" i="3"/>
  <c r="I3362" i="3"/>
  <c r="E3362" i="3"/>
  <c r="T3361" i="3"/>
  <c r="S3361" i="3"/>
  <c r="R3361" i="3"/>
  <c r="Q3361" i="3"/>
  <c r="M3361" i="3"/>
  <c r="I3361" i="3"/>
  <c r="E3361" i="3"/>
  <c r="T3360" i="3"/>
  <c r="S3360" i="3"/>
  <c r="R3360" i="3"/>
  <c r="Q3360" i="3"/>
  <c r="M3360" i="3"/>
  <c r="I3360" i="3"/>
  <c r="E3360" i="3"/>
  <c r="T3359" i="3"/>
  <c r="S3359" i="3"/>
  <c r="R3359" i="3"/>
  <c r="M3359" i="3"/>
  <c r="I3359" i="3"/>
  <c r="E3359" i="3"/>
  <c r="T3358" i="3"/>
  <c r="S3358" i="3"/>
  <c r="R3358" i="3"/>
  <c r="M3358" i="3"/>
  <c r="I3358" i="3"/>
  <c r="Q3358" i="3" s="1"/>
  <c r="E3358" i="3"/>
  <c r="T3357" i="3"/>
  <c r="S3357" i="3"/>
  <c r="R3357" i="3"/>
  <c r="Q3357" i="3"/>
  <c r="M3357" i="3"/>
  <c r="I3357" i="3"/>
  <c r="E3357" i="3"/>
  <c r="T3356" i="3"/>
  <c r="S3356" i="3"/>
  <c r="R3356" i="3"/>
  <c r="M3356" i="3"/>
  <c r="Q3356" i="3" s="1"/>
  <c r="I3356" i="3"/>
  <c r="E3356" i="3"/>
  <c r="T3355" i="3"/>
  <c r="S3355" i="3"/>
  <c r="R3355" i="3"/>
  <c r="M3355" i="3"/>
  <c r="Q3355" i="3" s="1"/>
  <c r="I3355" i="3"/>
  <c r="E3355" i="3"/>
  <c r="T3354" i="3"/>
  <c r="S3354" i="3"/>
  <c r="R3354" i="3"/>
  <c r="M3354" i="3"/>
  <c r="I3354" i="3"/>
  <c r="Q3354" i="3" s="1"/>
  <c r="E3354" i="3"/>
  <c r="T3353" i="3"/>
  <c r="S3353" i="3"/>
  <c r="R3353" i="3"/>
  <c r="Q3353" i="3"/>
  <c r="M3353" i="3"/>
  <c r="I3353" i="3"/>
  <c r="E3353" i="3"/>
  <c r="T3352" i="3"/>
  <c r="S3352" i="3"/>
  <c r="R3352" i="3"/>
  <c r="Q3352" i="3"/>
  <c r="M3352" i="3"/>
  <c r="I3352" i="3"/>
  <c r="E3352" i="3"/>
  <c r="T3351" i="3"/>
  <c r="S3351" i="3"/>
  <c r="R3351" i="3"/>
  <c r="M3351" i="3"/>
  <c r="I3351" i="3"/>
  <c r="E3351" i="3"/>
  <c r="T3350" i="3"/>
  <c r="S3350" i="3"/>
  <c r="R3350" i="3"/>
  <c r="M3350" i="3"/>
  <c r="Q3350" i="3" s="1"/>
  <c r="I3350" i="3"/>
  <c r="E3350" i="3"/>
  <c r="T3349" i="3"/>
  <c r="S3349" i="3"/>
  <c r="R3349" i="3"/>
  <c r="Q3349" i="3"/>
  <c r="M3349" i="3"/>
  <c r="I3349" i="3"/>
  <c r="E3349" i="3"/>
  <c r="T3348" i="3"/>
  <c r="S3348" i="3"/>
  <c r="R3348" i="3"/>
  <c r="M3348" i="3"/>
  <c r="Q3348" i="3" s="1"/>
  <c r="I3348" i="3"/>
  <c r="E3348" i="3"/>
  <c r="T3347" i="3"/>
  <c r="S3347" i="3"/>
  <c r="R3347" i="3"/>
  <c r="M3347" i="3"/>
  <c r="Q3347" i="3" s="1"/>
  <c r="I3347" i="3"/>
  <c r="E3347" i="3"/>
  <c r="T3346" i="3"/>
  <c r="S3346" i="3"/>
  <c r="R3346" i="3"/>
  <c r="M3346" i="3"/>
  <c r="I3346" i="3"/>
  <c r="E3346" i="3"/>
  <c r="T3345" i="3"/>
  <c r="S3345" i="3"/>
  <c r="R3345" i="3"/>
  <c r="Q3345" i="3"/>
  <c r="M3345" i="3"/>
  <c r="I3345" i="3"/>
  <c r="E3345" i="3"/>
  <c r="T3344" i="3"/>
  <c r="S3344" i="3"/>
  <c r="R3344" i="3"/>
  <c r="Q3344" i="3"/>
  <c r="M3344" i="3"/>
  <c r="I3344" i="3"/>
  <c r="E3344" i="3"/>
  <c r="T3343" i="3"/>
  <c r="S3343" i="3"/>
  <c r="R3343" i="3"/>
  <c r="M3343" i="3"/>
  <c r="I3343" i="3"/>
  <c r="E3343" i="3"/>
  <c r="T3342" i="3"/>
  <c r="S3342" i="3"/>
  <c r="R3342" i="3"/>
  <c r="M3342" i="3"/>
  <c r="Q3342" i="3" s="1"/>
  <c r="I3342" i="3"/>
  <c r="E3342" i="3"/>
  <c r="T3341" i="3"/>
  <c r="S3341" i="3"/>
  <c r="R3341" i="3"/>
  <c r="Q3341" i="3"/>
  <c r="M3341" i="3"/>
  <c r="I3341" i="3"/>
  <c r="E3341" i="3"/>
  <c r="T3340" i="3"/>
  <c r="S3340" i="3"/>
  <c r="R3340" i="3"/>
  <c r="M3340" i="3"/>
  <c r="Q3340" i="3" s="1"/>
  <c r="I3340" i="3"/>
  <c r="E3340" i="3"/>
  <c r="T3339" i="3"/>
  <c r="S3339" i="3"/>
  <c r="R3339" i="3"/>
  <c r="M3339" i="3"/>
  <c r="Q3339" i="3" s="1"/>
  <c r="I3339" i="3"/>
  <c r="E3339" i="3"/>
  <c r="T3338" i="3"/>
  <c r="S3338" i="3"/>
  <c r="R3338" i="3"/>
  <c r="M3338" i="3"/>
  <c r="I3338" i="3"/>
  <c r="E3338" i="3"/>
  <c r="T3337" i="3"/>
  <c r="S3337" i="3"/>
  <c r="R3337" i="3"/>
  <c r="M3337" i="3"/>
  <c r="I3337" i="3"/>
  <c r="Q3337" i="3" s="1"/>
  <c r="E3337" i="3"/>
  <c r="T3336" i="3"/>
  <c r="S3336" i="3"/>
  <c r="R3336" i="3"/>
  <c r="Q3336" i="3"/>
  <c r="M3336" i="3"/>
  <c r="I3336" i="3"/>
  <c r="E3336" i="3"/>
  <c r="T3335" i="3"/>
  <c r="S3335" i="3"/>
  <c r="R3335" i="3"/>
  <c r="M3335" i="3"/>
  <c r="Q3335" i="3" s="1"/>
  <c r="I3335" i="3"/>
  <c r="E3335" i="3"/>
  <c r="T3334" i="3"/>
  <c r="S3334" i="3"/>
  <c r="R3334" i="3"/>
  <c r="M3334" i="3"/>
  <c r="Q3334" i="3" s="1"/>
  <c r="I3334" i="3"/>
  <c r="E3334" i="3"/>
  <c r="T3333" i="3"/>
  <c r="S3333" i="3"/>
  <c r="R3333" i="3"/>
  <c r="M3333" i="3"/>
  <c r="I3333" i="3"/>
  <c r="Q3333" i="3" s="1"/>
  <c r="E3333" i="3"/>
  <c r="T3332" i="3"/>
  <c r="S3332" i="3"/>
  <c r="R3332" i="3"/>
  <c r="Q3332" i="3"/>
  <c r="M3332" i="3"/>
  <c r="I3332" i="3"/>
  <c r="E3332" i="3"/>
  <c r="T3331" i="3"/>
  <c r="S3331" i="3"/>
  <c r="R3331" i="3"/>
  <c r="M3331" i="3"/>
  <c r="Q3331" i="3" s="1"/>
  <c r="I3331" i="3"/>
  <c r="E3331" i="3"/>
  <c r="T3330" i="3"/>
  <c r="S3330" i="3"/>
  <c r="R3330" i="3"/>
  <c r="M3330" i="3"/>
  <c r="Q3330" i="3" s="1"/>
  <c r="I3330" i="3"/>
  <c r="E3330" i="3"/>
  <c r="T3329" i="3"/>
  <c r="S3329" i="3"/>
  <c r="R3329" i="3"/>
  <c r="M3329" i="3"/>
  <c r="I3329" i="3"/>
  <c r="Q3329" i="3" s="1"/>
  <c r="E3329" i="3"/>
  <c r="T3328" i="3"/>
  <c r="S3328" i="3"/>
  <c r="R3328" i="3"/>
  <c r="Q3328" i="3"/>
  <c r="M3328" i="3"/>
  <c r="I3328" i="3"/>
  <c r="E3328" i="3"/>
  <c r="T3327" i="3"/>
  <c r="S3327" i="3"/>
  <c r="R3327" i="3"/>
  <c r="M3327" i="3"/>
  <c r="Q3327" i="3" s="1"/>
  <c r="I3327" i="3"/>
  <c r="E3327" i="3"/>
  <c r="T3326" i="3"/>
  <c r="S3326" i="3"/>
  <c r="R3326" i="3"/>
  <c r="M3326" i="3"/>
  <c r="I3326" i="3"/>
  <c r="E3326" i="3"/>
  <c r="T3325" i="3"/>
  <c r="S3325" i="3"/>
  <c r="R3325" i="3"/>
  <c r="M3325" i="3"/>
  <c r="I3325" i="3"/>
  <c r="Q3325" i="3" s="1"/>
  <c r="E3325" i="3"/>
  <c r="T3324" i="3"/>
  <c r="S3324" i="3"/>
  <c r="R3324" i="3"/>
  <c r="Q3324" i="3"/>
  <c r="M3324" i="3"/>
  <c r="I3324" i="3"/>
  <c r="E3324" i="3"/>
  <c r="T3323" i="3"/>
  <c r="S3323" i="3"/>
  <c r="R3323" i="3"/>
  <c r="M3323" i="3"/>
  <c r="Q3323" i="3" s="1"/>
  <c r="I3323" i="3"/>
  <c r="E3323" i="3"/>
  <c r="T3322" i="3"/>
  <c r="S3322" i="3"/>
  <c r="R3322" i="3"/>
  <c r="M3322" i="3"/>
  <c r="I3322" i="3"/>
  <c r="E3322" i="3"/>
  <c r="P3321" i="3"/>
  <c r="P3320" i="3" s="1"/>
  <c r="O3321" i="3"/>
  <c r="N3321" i="3"/>
  <c r="M3321" i="3" s="1"/>
  <c r="Q3321" i="3" s="1"/>
  <c r="L3321" i="3"/>
  <c r="L3320" i="3" s="1"/>
  <c r="K3321" i="3"/>
  <c r="J3321" i="3"/>
  <c r="I3321" i="3" s="1"/>
  <c r="H3321" i="3"/>
  <c r="H3320" i="3" s="1"/>
  <c r="G3321" i="3"/>
  <c r="G3320" i="3" s="1"/>
  <c r="G3238" i="3" s="1"/>
  <c r="F3321" i="3"/>
  <c r="D3321" i="3"/>
  <c r="D3320" i="3" s="1"/>
  <c r="O3320" i="3"/>
  <c r="N3320" i="3"/>
  <c r="J3320" i="3"/>
  <c r="F3320" i="3"/>
  <c r="T3319" i="3"/>
  <c r="S3319" i="3"/>
  <c r="R3319" i="3"/>
  <c r="M3319" i="3"/>
  <c r="I3319" i="3"/>
  <c r="E3319" i="3"/>
  <c r="T3318" i="3"/>
  <c r="S3318" i="3"/>
  <c r="R3318" i="3"/>
  <c r="M3318" i="3"/>
  <c r="I3318" i="3"/>
  <c r="E3318" i="3"/>
  <c r="T3317" i="3"/>
  <c r="S3317" i="3"/>
  <c r="R3317" i="3"/>
  <c r="M3317" i="3"/>
  <c r="I3317" i="3"/>
  <c r="E3317" i="3"/>
  <c r="T3316" i="3"/>
  <c r="S3316" i="3"/>
  <c r="R3316" i="3"/>
  <c r="M3316" i="3"/>
  <c r="I3316" i="3"/>
  <c r="E3316" i="3"/>
  <c r="T3315" i="3"/>
  <c r="S3315" i="3"/>
  <c r="R3315" i="3"/>
  <c r="M3315" i="3"/>
  <c r="I3315" i="3"/>
  <c r="E3315" i="3"/>
  <c r="T3314" i="3"/>
  <c r="S3314" i="3"/>
  <c r="R3314" i="3"/>
  <c r="M3314" i="3"/>
  <c r="I3314" i="3"/>
  <c r="E3314" i="3"/>
  <c r="T3313" i="3"/>
  <c r="S3313" i="3"/>
  <c r="R3313" i="3"/>
  <c r="M3313" i="3"/>
  <c r="I3313" i="3"/>
  <c r="E3313" i="3"/>
  <c r="T3312" i="3"/>
  <c r="S3312" i="3"/>
  <c r="R3312" i="3"/>
  <c r="M3312" i="3"/>
  <c r="I3312" i="3"/>
  <c r="E3312" i="3"/>
  <c r="T3311" i="3"/>
  <c r="S3311" i="3"/>
  <c r="R3311" i="3"/>
  <c r="M3311" i="3"/>
  <c r="I3311" i="3"/>
  <c r="E3311" i="3"/>
  <c r="T3310" i="3"/>
  <c r="S3310" i="3"/>
  <c r="R3310" i="3"/>
  <c r="M3310" i="3"/>
  <c r="I3310" i="3"/>
  <c r="E3310" i="3"/>
  <c r="T3309" i="3"/>
  <c r="S3309" i="3"/>
  <c r="R3309" i="3"/>
  <c r="M3309" i="3"/>
  <c r="I3309" i="3"/>
  <c r="E3309" i="3"/>
  <c r="T3308" i="3"/>
  <c r="S3308" i="3"/>
  <c r="R3308" i="3"/>
  <c r="M3308" i="3"/>
  <c r="I3308" i="3"/>
  <c r="E3308" i="3"/>
  <c r="T3307" i="3"/>
  <c r="S3307" i="3"/>
  <c r="N3307" i="3"/>
  <c r="J3307" i="3"/>
  <c r="I3307" i="3" s="1"/>
  <c r="H3307" i="3"/>
  <c r="G3307" i="3"/>
  <c r="G3237" i="3" s="1"/>
  <c r="F3307" i="3"/>
  <c r="E3307" i="3" s="1"/>
  <c r="T3306" i="3"/>
  <c r="S3306" i="3"/>
  <c r="R3306" i="3"/>
  <c r="M3306" i="3"/>
  <c r="I3306" i="3"/>
  <c r="E3306" i="3"/>
  <c r="T3305" i="3"/>
  <c r="S3305" i="3"/>
  <c r="R3305" i="3"/>
  <c r="M3305" i="3"/>
  <c r="I3305" i="3"/>
  <c r="Q3305" i="3" s="1"/>
  <c r="E3305" i="3"/>
  <c r="T3304" i="3"/>
  <c r="S3304" i="3"/>
  <c r="R3304" i="3"/>
  <c r="Q3304" i="3"/>
  <c r="M3304" i="3"/>
  <c r="I3304" i="3"/>
  <c r="E3304" i="3"/>
  <c r="T3303" i="3"/>
  <c r="S3303" i="3"/>
  <c r="R3303" i="3"/>
  <c r="M3303" i="3"/>
  <c r="Q3303" i="3" s="1"/>
  <c r="I3303" i="3"/>
  <c r="E3303" i="3"/>
  <c r="P3302" i="3"/>
  <c r="O3302" i="3"/>
  <c r="N3302" i="3"/>
  <c r="M3302" i="3" s="1"/>
  <c r="L3302" i="3"/>
  <c r="K3302" i="3"/>
  <c r="K3236" i="3" s="1"/>
  <c r="K3057" i="3" s="1"/>
  <c r="J3302" i="3"/>
  <c r="H3302" i="3"/>
  <c r="G3302" i="3"/>
  <c r="G3236" i="3" s="1"/>
  <c r="F3302" i="3"/>
  <c r="D3302" i="3"/>
  <c r="T3301" i="3"/>
  <c r="S3301" i="3"/>
  <c r="R3301" i="3"/>
  <c r="M3301" i="3"/>
  <c r="I3301" i="3"/>
  <c r="E3301" i="3"/>
  <c r="T3300" i="3"/>
  <c r="S3300" i="3"/>
  <c r="R3300" i="3"/>
  <c r="M3300" i="3"/>
  <c r="I3300" i="3"/>
  <c r="E3300" i="3"/>
  <c r="T3299" i="3"/>
  <c r="S3299" i="3"/>
  <c r="R3299" i="3"/>
  <c r="M3299" i="3"/>
  <c r="I3299" i="3"/>
  <c r="E3299" i="3"/>
  <c r="T3298" i="3"/>
  <c r="S3298" i="3"/>
  <c r="R3298" i="3"/>
  <c r="M3298" i="3"/>
  <c r="I3298" i="3"/>
  <c r="E3298" i="3"/>
  <c r="T3297" i="3"/>
  <c r="S3297" i="3"/>
  <c r="R3297" i="3"/>
  <c r="M3297" i="3"/>
  <c r="I3297" i="3"/>
  <c r="E3297" i="3"/>
  <c r="T3296" i="3"/>
  <c r="S3296" i="3"/>
  <c r="R3296" i="3"/>
  <c r="M3296" i="3"/>
  <c r="I3296" i="3"/>
  <c r="E3296" i="3"/>
  <c r="T3295" i="3"/>
  <c r="S3295" i="3"/>
  <c r="R3295" i="3"/>
  <c r="M3295" i="3"/>
  <c r="I3295" i="3"/>
  <c r="E3295" i="3"/>
  <c r="T3294" i="3"/>
  <c r="S3294" i="3"/>
  <c r="R3294" i="3"/>
  <c r="M3294" i="3"/>
  <c r="I3294" i="3"/>
  <c r="E3294" i="3"/>
  <c r="T3293" i="3"/>
  <c r="S3293" i="3"/>
  <c r="R3293" i="3"/>
  <c r="M3293" i="3"/>
  <c r="I3293" i="3"/>
  <c r="E3293" i="3"/>
  <c r="P3292" i="3"/>
  <c r="O3292" i="3"/>
  <c r="N3292" i="3"/>
  <c r="N3054" i="3" s="1"/>
  <c r="L3292" i="3"/>
  <c r="K3292" i="3"/>
  <c r="K3235" i="3" s="1"/>
  <c r="K3047" i="3" s="1"/>
  <c r="J3292" i="3"/>
  <c r="H3292" i="3"/>
  <c r="G3292" i="3"/>
  <c r="G3235" i="3" s="1"/>
  <c r="F3292" i="3"/>
  <c r="D3292" i="3"/>
  <c r="D3235" i="3" s="1"/>
  <c r="D3047" i="3" s="1"/>
  <c r="P3291" i="3"/>
  <c r="P3233" i="3" s="1"/>
  <c r="O3291" i="3"/>
  <c r="O3233" i="3" s="1"/>
  <c r="N3291" i="3"/>
  <c r="M3291" i="3"/>
  <c r="L3291" i="3"/>
  <c r="L3233" i="3" s="1"/>
  <c r="K3291" i="3"/>
  <c r="J3291" i="3"/>
  <c r="I3291" i="3"/>
  <c r="H3291" i="3"/>
  <c r="H3233" i="3" s="1"/>
  <c r="G3291" i="3"/>
  <c r="G3233" i="3" s="1"/>
  <c r="F3291" i="3"/>
  <c r="E3291" i="3"/>
  <c r="T3290" i="3"/>
  <c r="S3290" i="3"/>
  <c r="R3290" i="3"/>
  <c r="M3290" i="3"/>
  <c r="I3290" i="3"/>
  <c r="E3290" i="3"/>
  <c r="T3289" i="3"/>
  <c r="S3289" i="3"/>
  <c r="R3289" i="3"/>
  <c r="M3289" i="3"/>
  <c r="I3289" i="3"/>
  <c r="E3289" i="3"/>
  <c r="T3288" i="3"/>
  <c r="S3288" i="3"/>
  <c r="R3288" i="3"/>
  <c r="M3288" i="3"/>
  <c r="I3288" i="3"/>
  <c r="E3288" i="3"/>
  <c r="T3287" i="3"/>
  <c r="S3287" i="3"/>
  <c r="R3287" i="3"/>
  <c r="M3287" i="3"/>
  <c r="I3287" i="3"/>
  <c r="E3287" i="3"/>
  <c r="T3286" i="3"/>
  <c r="S3286" i="3"/>
  <c r="R3286" i="3"/>
  <c r="M3286" i="3"/>
  <c r="I3286" i="3"/>
  <c r="E3286" i="3"/>
  <c r="T3285" i="3"/>
  <c r="S3285" i="3"/>
  <c r="R3285" i="3"/>
  <c r="M3285" i="3"/>
  <c r="I3285" i="3"/>
  <c r="E3285" i="3"/>
  <c r="T3284" i="3"/>
  <c r="S3284" i="3"/>
  <c r="R3284" i="3"/>
  <c r="M3284" i="3"/>
  <c r="I3284" i="3"/>
  <c r="E3284" i="3"/>
  <c r="T3283" i="3"/>
  <c r="S3283" i="3"/>
  <c r="R3283" i="3"/>
  <c r="M3283" i="3"/>
  <c r="I3283" i="3"/>
  <c r="E3283" i="3"/>
  <c r="T3282" i="3"/>
  <c r="S3282" i="3"/>
  <c r="R3282" i="3"/>
  <c r="M3282" i="3"/>
  <c r="I3282" i="3"/>
  <c r="E3282" i="3"/>
  <c r="T3281" i="3"/>
  <c r="S3281" i="3"/>
  <c r="R3281" i="3"/>
  <c r="M3281" i="3"/>
  <c r="I3281" i="3"/>
  <c r="E3281" i="3"/>
  <c r="T3280" i="3"/>
  <c r="S3280" i="3"/>
  <c r="R3280" i="3"/>
  <c r="M3280" i="3"/>
  <c r="I3280" i="3"/>
  <c r="E3280" i="3"/>
  <c r="T3279" i="3"/>
  <c r="S3279" i="3"/>
  <c r="R3279" i="3"/>
  <c r="M3279" i="3"/>
  <c r="I3279" i="3"/>
  <c r="E3279" i="3"/>
  <c r="T3278" i="3"/>
  <c r="S3278" i="3"/>
  <c r="R3278" i="3"/>
  <c r="M3278" i="3"/>
  <c r="I3278" i="3"/>
  <c r="E3278" i="3"/>
  <c r="T3277" i="3"/>
  <c r="S3277" i="3"/>
  <c r="R3277" i="3"/>
  <c r="M3277" i="3"/>
  <c r="I3277" i="3"/>
  <c r="E3277" i="3"/>
  <c r="T3276" i="3"/>
  <c r="S3276" i="3"/>
  <c r="R3276" i="3"/>
  <c r="M3276" i="3"/>
  <c r="I3276" i="3"/>
  <c r="E3276" i="3"/>
  <c r="T3275" i="3"/>
  <c r="S3275" i="3"/>
  <c r="R3275" i="3"/>
  <c r="M3275" i="3"/>
  <c r="I3275" i="3"/>
  <c r="E3275" i="3"/>
  <c r="T3274" i="3"/>
  <c r="S3274" i="3"/>
  <c r="R3274" i="3"/>
  <c r="M3274" i="3"/>
  <c r="I3274" i="3"/>
  <c r="E3274" i="3"/>
  <c r="T3273" i="3"/>
  <c r="S3273" i="3"/>
  <c r="R3273" i="3"/>
  <c r="M3273" i="3"/>
  <c r="I3273" i="3"/>
  <c r="E3273" i="3"/>
  <c r="T3272" i="3"/>
  <c r="S3272" i="3"/>
  <c r="R3272" i="3"/>
  <c r="M3272" i="3"/>
  <c r="I3272" i="3"/>
  <c r="E3272" i="3"/>
  <c r="T3271" i="3"/>
  <c r="S3271" i="3"/>
  <c r="R3271" i="3"/>
  <c r="M3271" i="3"/>
  <c r="I3271" i="3"/>
  <c r="E3271" i="3"/>
  <c r="T3270" i="3"/>
  <c r="S3270" i="3"/>
  <c r="R3270" i="3"/>
  <c r="M3270" i="3"/>
  <c r="I3270" i="3"/>
  <c r="E3270" i="3"/>
  <c r="T3269" i="3"/>
  <c r="S3269" i="3"/>
  <c r="R3269" i="3"/>
  <c r="M3269" i="3"/>
  <c r="I3269" i="3"/>
  <c r="E3269" i="3"/>
  <c r="T3268" i="3"/>
  <c r="S3268" i="3"/>
  <c r="R3268" i="3"/>
  <c r="M3268" i="3"/>
  <c r="I3268" i="3"/>
  <c r="E3268" i="3"/>
  <c r="T3267" i="3"/>
  <c r="S3267" i="3"/>
  <c r="R3267" i="3"/>
  <c r="M3267" i="3"/>
  <c r="I3267" i="3"/>
  <c r="E3267" i="3"/>
  <c r="T3266" i="3"/>
  <c r="S3266" i="3"/>
  <c r="R3266" i="3"/>
  <c r="M3266" i="3"/>
  <c r="I3266" i="3"/>
  <c r="E3266" i="3"/>
  <c r="T3265" i="3"/>
  <c r="S3265" i="3"/>
  <c r="R3265" i="3"/>
  <c r="M3265" i="3"/>
  <c r="I3265" i="3"/>
  <c r="E3265" i="3"/>
  <c r="T3264" i="3"/>
  <c r="S3264" i="3"/>
  <c r="R3264" i="3"/>
  <c r="M3264" i="3"/>
  <c r="I3264" i="3"/>
  <c r="E3264" i="3"/>
  <c r="T3263" i="3"/>
  <c r="S3263" i="3"/>
  <c r="R3263" i="3"/>
  <c r="M3263" i="3"/>
  <c r="I3263" i="3"/>
  <c r="E3263" i="3"/>
  <c r="T3262" i="3"/>
  <c r="S3262" i="3"/>
  <c r="R3262" i="3"/>
  <c r="M3262" i="3"/>
  <c r="I3262" i="3"/>
  <c r="E3262" i="3"/>
  <c r="T3261" i="3"/>
  <c r="S3261" i="3"/>
  <c r="R3261" i="3"/>
  <c r="M3261" i="3"/>
  <c r="I3261" i="3"/>
  <c r="E3261" i="3"/>
  <c r="T3260" i="3"/>
  <c r="S3260" i="3"/>
  <c r="R3260" i="3"/>
  <c r="M3260" i="3"/>
  <c r="I3260" i="3"/>
  <c r="E3260" i="3"/>
  <c r="T3259" i="3"/>
  <c r="S3259" i="3"/>
  <c r="R3259" i="3"/>
  <c r="M3259" i="3"/>
  <c r="I3259" i="3"/>
  <c r="E3259" i="3"/>
  <c r="T3258" i="3"/>
  <c r="S3258" i="3"/>
  <c r="R3258" i="3"/>
  <c r="M3258" i="3"/>
  <c r="I3258" i="3"/>
  <c r="E3258" i="3"/>
  <c r="T3257" i="3"/>
  <c r="S3257" i="3"/>
  <c r="R3257" i="3"/>
  <c r="M3257" i="3"/>
  <c r="I3257" i="3"/>
  <c r="E3257" i="3"/>
  <c r="T3256" i="3"/>
  <c r="S3256" i="3"/>
  <c r="R3256" i="3"/>
  <c r="M3256" i="3"/>
  <c r="I3256" i="3"/>
  <c r="E3256" i="3"/>
  <c r="T3255" i="3"/>
  <c r="S3255" i="3"/>
  <c r="R3255" i="3"/>
  <c r="M3255" i="3"/>
  <c r="I3255" i="3"/>
  <c r="E3255" i="3"/>
  <c r="T3254" i="3"/>
  <c r="S3254" i="3"/>
  <c r="R3254" i="3"/>
  <c r="M3254" i="3"/>
  <c r="I3254" i="3"/>
  <c r="E3254" i="3"/>
  <c r="T3253" i="3"/>
  <c r="S3253" i="3"/>
  <c r="R3253" i="3"/>
  <c r="M3253" i="3"/>
  <c r="I3253" i="3"/>
  <c r="E3253" i="3"/>
  <c r="T3252" i="3"/>
  <c r="S3252" i="3"/>
  <c r="R3252" i="3"/>
  <c r="M3252" i="3"/>
  <c r="I3252" i="3"/>
  <c r="E3252" i="3"/>
  <c r="T3251" i="3"/>
  <c r="S3251" i="3"/>
  <c r="R3251" i="3"/>
  <c r="M3251" i="3"/>
  <c r="I3251" i="3"/>
  <c r="E3251" i="3"/>
  <c r="T3250" i="3"/>
  <c r="S3250" i="3"/>
  <c r="R3250" i="3"/>
  <c r="M3250" i="3"/>
  <c r="I3250" i="3"/>
  <c r="E3250" i="3"/>
  <c r="T3249" i="3"/>
  <c r="S3249" i="3"/>
  <c r="R3249" i="3"/>
  <c r="M3249" i="3"/>
  <c r="I3249" i="3"/>
  <c r="E3249" i="3"/>
  <c r="T3248" i="3"/>
  <c r="S3248" i="3"/>
  <c r="R3248" i="3"/>
  <c r="M3248" i="3"/>
  <c r="I3248" i="3"/>
  <c r="E3248" i="3"/>
  <c r="T3247" i="3"/>
  <c r="S3247" i="3"/>
  <c r="R3247" i="3"/>
  <c r="M3247" i="3"/>
  <c r="I3247" i="3"/>
  <c r="E3247" i="3"/>
  <c r="T3246" i="3"/>
  <c r="S3246" i="3"/>
  <c r="R3246" i="3"/>
  <c r="M3246" i="3"/>
  <c r="I3246" i="3"/>
  <c r="E3246" i="3"/>
  <c r="T3245" i="3"/>
  <c r="S3245" i="3"/>
  <c r="R3245" i="3"/>
  <c r="M3245" i="3"/>
  <c r="I3245" i="3"/>
  <c r="E3245" i="3"/>
  <c r="T3244" i="3"/>
  <c r="S3244" i="3"/>
  <c r="R3244" i="3"/>
  <c r="M3244" i="3"/>
  <c r="I3244" i="3"/>
  <c r="E3244" i="3"/>
  <c r="T3243" i="3"/>
  <c r="S3243" i="3"/>
  <c r="R3243" i="3"/>
  <c r="M3243" i="3"/>
  <c r="I3243" i="3"/>
  <c r="E3243" i="3"/>
  <c r="T3242" i="3"/>
  <c r="S3242" i="3"/>
  <c r="R3242" i="3"/>
  <c r="M3242" i="3"/>
  <c r="I3242" i="3"/>
  <c r="E3242" i="3"/>
  <c r="T3241" i="3"/>
  <c r="S3241" i="3"/>
  <c r="R3241" i="3"/>
  <c r="M3241" i="3"/>
  <c r="I3241" i="3"/>
  <c r="E3241" i="3"/>
  <c r="T3240" i="3"/>
  <c r="S3240" i="3"/>
  <c r="R3240" i="3"/>
  <c r="M3240" i="3"/>
  <c r="I3240" i="3"/>
  <c r="E3240" i="3"/>
  <c r="N3239" i="3"/>
  <c r="P3237" i="3"/>
  <c r="O3237" i="3"/>
  <c r="L3237" i="3"/>
  <c r="K3237" i="3"/>
  <c r="J3237" i="3"/>
  <c r="H3237" i="3"/>
  <c r="F3237" i="3"/>
  <c r="D3237" i="3"/>
  <c r="D3062" i="3" s="1"/>
  <c r="O3236" i="3"/>
  <c r="N3236" i="3"/>
  <c r="J3236" i="3"/>
  <c r="L3235" i="3"/>
  <c r="L3047" i="3" s="1"/>
  <c r="P3234" i="3"/>
  <c r="P3046" i="3" s="1"/>
  <c r="O3234" i="3"/>
  <c r="N3234" i="3"/>
  <c r="L3234" i="3"/>
  <c r="K3234" i="3"/>
  <c r="J3234" i="3"/>
  <c r="H3234" i="3"/>
  <c r="G3234" i="3"/>
  <c r="F3234" i="3"/>
  <c r="D3234" i="3"/>
  <c r="N3233" i="3"/>
  <c r="J3233" i="3"/>
  <c r="F3233" i="3"/>
  <c r="E3233" i="3" s="1"/>
  <c r="D3233" i="3"/>
  <c r="T3230" i="3"/>
  <c r="S3230" i="3"/>
  <c r="R3230" i="3"/>
  <c r="M3230" i="3"/>
  <c r="I3230" i="3"/>
  <c r="E3230" i="3"/>
  <c r="T3229" i="3"/>
  <c r="S3229" i="3"/>
  <c r="R3229" i="3"/>
  <c r="M3229" i="3"/>
  <c r="I3229" i="3"/>
  <c r="E3229" i="3"/>
  <c r="T3228" i="3"/>
  <c r="S3228" i="3"/>
  <c r="R3228" i="3"/>
  <c r="M3228" i="3"/>
  <c r="I3228" i="3"/>
  <c r="E3228" i="3"/>
  <c r="T3227" i="3"/>
  <c r="S3227" i="3"/>
  <c r="R3227" i="3"/>
  <c r="M3227" i="3"/>
  <c r="I3227" i="3"/>
  <c r="E3227" i="3"/>
  <c r="T3226" i="3"/>
  <c r="S3226" i="3"/>
  <c r="R3226" i="3"/>
  <c r="M3226" i="3"/>
  <c r="I3226" i="3"/>
  <c r="E3226" i="3"/>
  <c r="T3225" i="3"/>
  <c r="S3225" i="3"/>
  <c r="R3225" i="3"/>
  <c r="M3225" i="3"/>
  <c r="I3225" i="3"/>
  <c r="E3225" i="3"/>
  <c r="T3224" i="3"/>
  <c r="S3224" i="3"/>
  <c r="R3224" i="3"/>
  <c r="M3224" i="3"/>
  <c r="I3224" i="3"/>
  <c r="E3224" i="3"/>
  <c r="T3223" i="3"/>
  <c r="S3223" i="3"/>
  <c r="R3223" i="3"/>
  <c r="M3223" i="3"/>
  <c r="I3223" i="3"/>
  <c r="E3223" i="3"/>
  <c r="T3222" i="3"/>
  <c r="S3222" i="3"/>
  <c r="R3222" i="3"/>
  <c r="M3222" i="3"/>
  <c r="I3222" i="3"/>
  <c r="E3222" i="3"/>
  <c r="T3221" i="3"/>
  <c r="S3221" i="3"/>
  <c r="R3221" i="3"/>
  <c r="M3221" i="3"/>
  <c r="I3221" i="3"/>
  <c r="E3221" i="3"/>
  <c r="T3220" i="3"/>
  <c r="S3220" i="3"/>
  <c r="R3220" i="3"/>
  <c r="M3220" i="3"/>
  <c r="I3220" i="3"/>
  <c r="E3220" i="3"/>
  <c r="T3219" i="3"/>
  <c r="S3219" i="3"/>
  <c r="R3219" i="3"/>
  <c r="M3219" i="3"/>
  <c r="I3219" i="3"/>
  <c r="E3219" i="3"/>
  <c r="T3218" i="3"/>
  <c r="S3218" i="3"/>
  <c r="R3218" i="3"/>
  <c r="M3218" i="3"/>
  <c r="I3218" i="3"/>
  <c r="E3218" i="3"/>
  <c r="T3217" i="3"/>
  <c r="S3217" i="3"/>
  <c r="R3217" i="3"/>
  <c r="M3217" i="3"/>
  <c r="I3217" i="3"/>
  <c r="E3217" i="3"/>
  <c r="T3216" i="3"/>
  <c r="S3216" i="3"/>
  <c r="R3216" i="3"/>
  <c r="M3216" i="3"/>
  <c r="I3216" i="3"/>
  <c r="E3216" i="3"/>
  <c r="T3215" i="3"/>
  <c r="S3215" i="3"/>
  <c r="R3215" i="3"/>
  <c r="M3215" i="3"/>
  <c r="I3215" i="3"/>
  <c r="E3215" i="3"/>
  <c r="T3214" i="3"/>
  <c r="S3214" i="3"/>
  <c r="R3214" i="3"/>
  <c r="M3214" i="3"/>
  <c r="I3214" i="3"/>
  <c r="E3214" i="3"/>
  <c r="T3213" i="3"/>
  <c r="S3213" i="3"/>
  <c r="R3213" i="3"/>
  <c r="M3213" i="3"/>
  <c r="I3213" i="3"/>
  <c r="E3213" i="3"/>
  <c r="T3212" i="3"/>
  <c r="S3212" i="3"/>
  <c r="R3212" i="3"/>
  <c r="M3212" i="3"/>
  <c r="I3212" i="3"/>
  <c r="E3212" i="3"/>
  <c r="T3211" i="3"/>
  <c r="S3211" i="3"/>
  <c r="R3211" i="3"/>
  <c r="M3211" i="3"/>
  <c r="I3211" i="3"/>
  <c r="E3211" i="3"/>
  <c r="T3210" i="3"/>
  <c r="S3210" i="3"/>
  <c r="R3210" i="3"/>
  <c r="M3210" i="3"/>
  <c r="I3210" i="3"/>
  <c r="E3210" i="3"/>
  <c r="T3209" i="3"/>
  <c r="S3209" i="3"/>
  <c r="R3209" i="3"/>
  <c r="M3209" i="3"/>
  <c r="I3209" i="3"/>
  <c r="E3209" i="3"/>
  <c r="T3208" i="3"/>
  <c r="S3208" i="3"/>
  <c r="R3208" i="3"/>
  <c r="M3208" i="3"/>
  <c r="I3208" i="3"/>
  <c r="E3208" i="3"/>
  <c r="T3207" i="3"/>
  <c r="S3207" i="3"/>
  <c r="R3207" i="3"/>
  <c r="M3207" i="3"/>
  <c r="I3207" i="3"/>
  <c r="E3207" i="3"/>
  <c r="T3206" i="3"/>
  <c r="S3206" i="3"/>
  <c r="R3206" i="3"/>
  <c r="M3206" i="3"/>
  <c r="I3206" i="3"/>
  <c r="E3206" i="3"/>
  <c r="T3205" i="3"/>
  <c r="S3205" i="3"/>
  <c r="R3205" i="3"/>
  <c r="M3205" i="3"/>
  <c r="I3205" i="3"/>
  <c r="E3205" i="3"/>
  <c r="T3204" i="3"/>
  <c r="S3204" i="3"/>
  <c r="R3204" i="3"/>
  <c r="M3204" i="3"/>
  <c r="I3204" i="3"/>
  <c r="E3204" i="3"/>
  <c r="T3203" i="3"/>
  <c r="S3203" i="3"/>
  <c r="R3203" i="3"/>
  <c r="M3203" i="3"/>
  <c r="I3203" i="3"/>
  <c r="E3203" i="3"/>
  <c r="T3202" i="3"/>
  <c r="S3202" i="3"/>
  <c r="R3202" i="3"/>
  <c r="M3202" i="3"/>
  <c r="I3202" i="3"/>
  <c r="E3202" i="3"/>
  <c r="T3201" i="3"/>
  <c r="S3201" i="3"/>
  <c r="R3201" i="3"/>
  <c r="M3201" i="3"/>
  <c r="I3201" i="3"/>
  <c r="E3201" i="3"/>
  <c r="T3200" i="3"/>
  <c r="S3200" i="3"/>
  <c r="R3200" i="3"/>
  <c r="M3200" i="3"/>
  <c r="I3200" i="3"/>
  <c r="E3200" i="3"/>
  <c r="T3199" i="3"/>
  <c r="S3199" i="3"/>
  <c r="R3199" i="3"/>
  <c r="M3199" i="3"/>
  <c r="I3199" i="3"/>
  <c r="E3199" i="3"/>
  <c r="T3198" i="3"/>
  <c r="S3198" i="3"/>
  <c r="R3198" i="3"/>
  <c r="M3198" i="3"/>
  <c r="I3198" i="3"/>
  <c r="E3198" i="3"/>
  <c r="T3197" i="3"/>
  <c r="S3197" i="3"/>
  <c r="R3197" i="3"/>
  <c r="M3197" i="3"/>
  <c r="I3197" i="3"/>
  <c r="E3197" i="3"/>
  <c r="T3196" i="3"/>
  <c r="S3196" i="3"/>
  <c r="R3196" i="3"/>
  <c r="M3196" i="3"/>
  <c r="I3196" i="3"/>
  <c r="E3196" i="3"/>
  <c r="T3195" i="3"/>
  <c r="S3195" i="3"/>
  <c r="R3195" i="3"/>
  <c r="M3195" i="3"/>
  <c r="I3195" i="3"/>
  <c r="E3195" i="3"/>
  <c r="T3194" i="3"/>
  <c r="S3194" i="3"/>
  <c r="R3194" i="3"/>
  <c r="M3194" i="3"/>
  <c r="I3194" i="3"/>
  <c r="E3194" i="3"/>
  <c r="T3193" i="3"/>
  <c r="S3193" i="3"/>
  <c r="R3193" i="3"/>
  <c r="M3193" i="3"/>
  <c r="I3193" i="3"/>
  <c r="E3193" i="3"/>
  <c r="T3192" i="3"/>
  <c r="S3192" i="3"/>
  <c r="R3192" i="3"/>
  <c r="M3192" i="3"/>
  <c r="I3192" i="3"/>
  <c r="E3192" i="3"/>
  <c r="T3191" i="3"/>
  <c r="S3191" i="3"/>
  <c r="R3191" i="3"/>
  <c r="M3191" i="3"/>
  <c r="I3191" i="3"/>
  <c r="E3191" i="3"/>
  <c r="T3190" i="3"/>
  <c r="S3190" i="3"/>
  <c r="R3190" i="3"/>
  <c r="M3190" i="3"/>
  <c r="I3190" i="3"/>
  <c r="E3190" i="3"/>
  <c r="T3189" i="3"/>
  <c r="S3189" i="3"/>
  <c r="R3189" i="3"/>
  <c r="M3189" i="3"/>
  <c r="I3189" i="3"/>
  <c r="E3189" i="3"/>
  <c r="T3188" i="3"/>
  <c r="S3188" i="3"/>
  <c r="R3188" i="3"/>
  <c r="M3188" i="3"/>
  <c r="I3188" i="3"/>
  <c r="E3188" i="3"/>
  <c r="T3187" i="3"/>
  <c r="S3187" i="3"/>
  <c r="R3187" i="3"/>
  <c r="M3187" i="3"/>
  <c r="I3187" i="3"/>
  <c r="E3187" i="3"/>
  <c r="T3186" i="3"/>
  <c r="S3186" i="3"/>
  <c r="R3186" i="3"/>
  <c r="M3186" i="3"/>
  <c r="I3186" i="3"/>
  <c r="E3186" i="3"/>
  <c r="T3185" i="3"/>
  <c r="S3185" i="3"/>
  <c r="R3185" i="3"/>
  <c r="M3185" i="3"/>
  <c r="I3185" i="3"/>
  <c r="E3185" i="3"/>
  <c r="T3184" i="3"/>
  <c r="S3184" i="3"/>
  <c r="R3184" i="3"/>
  <c r="M3184" i="3"/>
  <c r="I3184" i="3"/>
  <c r="E3184" i="3"/>
  <c r="T3183" i="3"/>
  <c r="S3183" i="3"/>
  <c r="R3183" i="3"/>
  <c r="M3183" i="3"/>
  <c r="I3183" i="3"/>
  <c r="E3183" i="3"/>
  <c r="T3182" i="3"/>
  <c r="S3182" i="3"/>
  <c r="R3182" i="3"/>
  <c r="M3182" i="3"/>
  <c r="I3182" i="3"/>
  <c r="E3182" i="3"/>
  <c r="T3181" i="3"/>
  <c r="S3181" i="3"/>
  <c r="R3181" i="3"/>
  <c r="M3181" i="3"/>
  <c r="I3181" i="3"/>
  <c r="E3181" i="3"/>
  <c r="T3180" i="3"/>
  <c r="S3180" i="3"/>
  <c r="R3180" i="3"/>
  <c r="M3180" i="3"/>
  <c r="I3180" i="3"/>
  <c r="E3180" i="3"/>
  <c r="T3179" i="3"/>
  <c r="S3179" i="3"/>
  <c r="R3179" i="3"/>
  <c r="M3179" i="3"/>
  <c r="I3179" i="3"/>
  <c r="E3179" i="3"/>
  <c r="T3178" i="3"/>
  <c r="S3178" i="3"/>
  <c r="R3178" i="3"/>
  <c r="M3178" i="3"/>
  <c r="I3178" i="3"/>
  <c r="E3178" i="3"/>
  <c r="T3177" i="3"/>
  <c r="S3177" i="3"/>
  <c r="R3177" i="3"/>
  <c r="M3177" i="3"/>
  <c r="I3177" i="3"/>
  <c r="E3177" i="3"/>
  <c r="T3176" i="3"/>
  <c r="S3176" i="3"/>
  <c r="R3176" i="3"/>
  <c r="M3176" i="3"/>
  <c r="I3176" i="3"/>
  <c r="E3176" i="3"/>
  <c r="T3175" i="3"/>
  <c r="S3175" i="3"/>
  <c r="R3175" i="3"/>
  <c r="M3175" i="3"/>
  <c r="I3175" i="3"/>
  <c r="E3175" i="3"/>
  <c r="T3174" i="3"/>
  <c r="S3174" i="3"/>
  <c r="R3174" i="3"/>
  <c r="M3174" i="3"/>
  <c r="I3174" i="3"/>
  <c r="E3174" i="3"/>
  <c r="T3173" i="3"/>
  <c r="S3173" i="3"/>
  <c r="R3173" i="3"/>
  <c r="M3173" i="3"/>
  <c r="I3173" i="3"/>
  <c r="E3173" i="3"/>
  <c r="T3172" i="3"/>
  <c r="S3172" i="3"/>
  <c r="R3172" i="3"/>
  <c r="M3172" i="3"/>
  <c r="I3172" i="3"/>
  <c r="E3172" i="3"/>
  <c r="T3171" i="3"/>
  <c r="S3171" i="3"/>
  <c r="R3171" i="3"/>
  <c r="M3171" i="3"/>
  <c r="I3171" i="3"/>
  <c r="E3171" i="3"/>
  <c r="T3170" i="3"/>
  <c r="S3170" i="3"/>
  <c r="R3170" i="3"/>
  <c r="M3170" i="3"/>
  <c r="I3170" i="3"/>
  <c r="E3170" i="3"/>
  <c r="T3169" i="3"/>
  <c r="S3169" i="3"/>
  <c r="R3169" i="3"/>
  <c r="M3169" i="3"/>
  <c r="I3169" i="3"/>
  <c r="E3169" i="3"/>
  <c r="T3168" i="3"/>
  <c r="S3168" i="3"/>
  <c r="R3168" i="3"/>
  <c r="M3168" i="3"/>
  <c r="I3168" i="3"/>
  <c r="E3168" i="3"/>
  <c r="T3167" i="3"/>
  <c r="S3167" i="3"/>
  <c r="R3167" i="3"/>
  <c r="M3167" i="3"/>
  <c r="I3167" i="3"/>
  <c r="E3167" i="3"/>
  <c r="T3166" i="3"/>
  <c r="S3166" i="3"/>
  <c r="R3166" i="3"/>
  <c r="M3166" i="3"/>
  <c r="I3166" i="3"/>
  <c r="E3166" i="3"/>
  <c r="T3165" i="3"/>
  <c r="S3165" i="3"/>
  <c r="R3165" i="3"/>
  <c r="M3165" i="3"/>
  <c r="I3165" i="3"/>
  <c r="E3165" i="3"/>
  <c r="T3164" i="3"/>
  <c r="S3164" i="3"/>
  <c r="R3164" i="3"/>
  <c r="M3164" i="3"/>
  <c r="I3164" i="3"/>
  <c r="E3164" i="3"/>
  <c r="T3163" i="3"/>
  <c r="S3163" i="3"/>
  <c r="R3163" i="3"/>
  <c r="M3163" i="3"/>
  <c r="I3163" i="3"/>
  <c r="E3163" i="3"/>
  <c r="T3162" i="3"/>
  <c r="S3162" i="3"/>
  <c r="R3162" i="3"/>
  <c r="M3162" i="3"/>
  <c r="I3162" i="3"/>
  <c r="E3162" i="3"/>
  <c r="T3161" i="3"/>
  <c r="S3161" i="3"/>
  <c r="R3161" i="3"/>
  <c r="M3161" i="3"/>
  <c r="I3161" i="3"/>
  <c r="E3161" i="3"/>
  <c r="T3160" i="3"/>
  <c r="S3160" i="3"/>
  <c r="R3160" i="3"/>
  <c r="M3160" i="3"/>
  <c r="I3160" i="3"/>
  <c r="E3160" i="3"/>
  <c r="T3159" i="3"/>
  <c r="S3159" i="3"/>
  <c r="R3159" i="3"/>
  <c r="M3159" i="3"/>
  <c r="I3159" i="3"/>
  <c r="E3159" i="3"/>
  <c r="T3158" i="3"/>
  <c r="S3158" i="3"/>
  <c r="R3158" i="3"/>
  <c r="M3158" i="3"/>
  <c r="I3158" i="3"/>
  <c r="E3158" i="3"/>
  <c r="T3157" i="3"/>
  <c r="S3157" i="3"/>
  <c r="R3157" i="3"/>
  <c r="M3157" i="3"/>
  <c r="I3157" i="3"/>
  <c r="E3157" i="3"/>
  <c r="T3156" i="3"/>
  <c r="S3156" i="3"/>
  <c r="R3156" i="3"/>
  <c r="M3156" i="3"/>
  <c r="I3156" i="3"/>
  <c r="E3156" i="3"/>
  <c r="T3155" i="3"/>
  <c r="S3155" i="3"/>
  <c r="R3155" i="3"/>
  <c r="M3155" i="3"/>
  <c r="I3155" i="3"/>
  <c r="E3155" i="3"/>
  <c r="T3154" i="3"/>
  <c r="S3154" i="3"/>
  <c r="R3154" i="3"/>
  <c r="M3154" i="3"/>
  <c r="I3154" i="3"/>
  <c r="E3154" i="3"/>
  <c r="T3153" i="3"/>
  <c r="S3153" i="3"/>
  <c r="R3153" i="3"/>
  <c r="M3153" i="3"/>
  <c r="I3153" i="3"/>
  <c r="E3153" i="3"/>
  <c r="T3152" i="3"/>
  <c r="S3152" i="3"/>
  <c r="R3152" i="3"/>
  <c r="M3152" i="3"/>
  <c r="I3152" i="3"/>
  <c r="E3152" i="3"/>
  <c r="P3151" i="3"/>
  <c r="O3151" i="3"/>
  <c r="N3151" i="3"/>
  <c r="R3151" i="3" s="1"/>
  <c r="L3151" i="3"/>
  <c r="L3150" i="3" s="1"/>
  <c r="K3151" i="3"/>
  <c r="J3151" i="3"/>
  <c r="H3151" i="3"/>
  <c r="H3150" i="3" s="1"/>
  <c r="G3151" i="3"/>
  <c r="F3151" i="3"/>
  <c r="D3151" i="3"/>
  <c r="D3150" i="3" s="1"/>
  <c r="N3150" i="3"/>
  <c r="J3150" i="3"/>
  <c r="F3150" i="3"/>
  <c r="T3149" i="3"/>
  <c r="S3149" i="3"/>
  <c r="R3149" i="3"/>
  <c r="M3149" i="3"/>
  <c r="I3149" i="3"/>
  <c r="E3149" i="3"/>
  <c r="T3148" i="3"/>
  <c r="S3148" i="3"/>
  <c r="R3148" i="3"/>
  <c r="M3148" i="3"/>
  <c r="I3148" i="3"/>
  <c r="E3148" i="3"/>
  <c r="T3147" i="3"/>
  <c r="S3147" i="3"/>
  <c r="R3147" i="3"/>
  <c r="M3147" i="3"/>
  <c r="I3147" i="3"/>
  <c r="E3147" i="3"/>
  <c r="T3146" i="3"/>
  <c r="S3146" i="3"/>
  <c r="R3146" i="3"/>
  <c r="M3146" i="3"/>
  <c r="I3146" i="3"/>
  <c r="E3146" i="3"/>
  <c r="T3145" i="3"/>
  <c r="S3145" i="3"/>
  <c r="R3145" i="3"/>
  <c r="M3145" i="3"/>
  <c r="I3145" i="3"/>
  <c r="E3145" i="3"/>
  <c r="T3144" i="3"/>
  <c r="S3144" i="3"/>
  <c r="R3144" i="3"/>
  <c r="M3144" i="3"/>
  <c r="I3144" i="3"/>
  <c r="E3144" i="3"/>
  <c r="T3143" i="3"/>
  <c r="S3143" i="3"/>
  <c r="R3143" i="3"/>
  <c r="M3143" i="3"/>
  <c r="I3143" i="3"/>
  <c r="E3143" i="3"/>
  <c r="T3142" i="3"/>
  <c r="S3142" i="3"/>
  <c r="R3142" i="3"/>
  <c r="M3142" i="3"/>
  <c r="I3142" i="3"/>
  <c r="E3142" i="3"/>
  <c r="T3141" i="3"/>
  <c r="S3141" i="3"/>
  <c r="R3141" i="3"/>
  <c r="M3141" i="3"/>
  <c r="I3141" i="3"/>
  <c r="E3141" i="3"/>
  <c r="T3140" i="3"/>
  <c r="S3140" i="3"/>
  <c r="R3140" i="3"/>
  <c r="M3140" i="3"/>
  <c r="I3140" i="3"/>
  <c r="E3140" i="3"/>
  <c r="T3139" i="3"/>
  <c r="S3139" i="3"/>
  <c r="R3139" i="3"/>
  <c r="M3139" i="3"/>
  <c r="I3139" i="3"/>
  <c r="E3139" i="3"/>
  <c r="T3138" i="3"/>
  <c r="S3138" i="3"/>
  <c r="R3138" i="3"/>
  <c r="M3138" i="3"/>
  <c r="I3138" i="3"/>
  <c r="E3138" i="3"/>
  <c r="T3137" i="3"/>
  <c r="S3137" i="3"/>
  <c r="R3137" i="3"/>
  <c r="M3137" i="3"/>
  <c r="I3137" i="3"/>
  <c r="E3137" i="3"/>
  <c r="T3136" i="3"/>
  <c r="S3136" i="3"/>
  <c r="R3136" i="3"/>
  <c r="M3136" i="3"/>
  <c r="I3136" i="3"/>
  <c r="E3136" i="3"/>
  <c r="T3135" i="3"/>
  <c r="S3135" i="3"/>
  <c r="R3135" i="3"/>
  <c r="M3135" i="3"/>
  <c r="I3135" i="3"/>
  <c r="E3135" i="3"/>
  <c r="T3134" i="3"/>
  <c r="S3134" i="3"/>
  <c r="R3134" i="3"/>
  <c r="M3134" i="3"/>
  <c r="I3134" i="3"/>
  <c r="E3134" i="3"/>
  <c r="T3133" i="3"/>
  <c r="S3133" i="3"/>
  <c r="R3133" i="3"/>
  <c r="M3133" i="3"/>
  <c r="I3133" i="3"/>
  <c r="E3133" i="3"/>
  <c r="T3132" i="3"/>
  <c r="S3132" i="3"/>
  <c r="R3132" i="3"/>
  <c r="M3132" i="3"/>
  <c r="I3132" i="3"/>
  <c r="E3132" i="3"/>
  <c r="T3131" i="3"/>
  <c r="S3131" i="3"/>
  <c r="R3131" i="3"/>
  <c r="M3131" i="3"/>
  <c r="I3131" i="3"/>
  <c r="E3131" i="3"/>
  <c r="T3130" i="3"/>
  <c r="S3130" i="3"/>
  <c r="R3130" i="3"/>
  <c r="M3130" i="3"/>
  <c r="I3130" i="3"/>
  <c r="E3130" i="3"/>
  <c r="T3129" i="3"/>
  <c r="S3129" i="3"/>
  <c r="R3129" i="3"/>
  <c r="M3129" i="3"/>
  <c r="I3129" i="3"/>
  <c r="E3129" i="3"/>
  <c r="T3128" i="3"/>
  <c r="S3128" i="3"/>
  <c r="R3128" i="3"/>
  <c r="M3128" i="3"/>
  <c r="I3128" i="3"/>
  <c r="E3128" i="3"/>
  <c r="T3127" i="3"/>
  <c r="S3127" i="3"/>
  <c r="R3127" i="3"/>
  <c r="M3127" i="3"/>
  <c r="I3127" i="3"/>
  <c r="E3127" i="3"/>
  <c r="T3126" i="3"/>
  <c r="S3126" i="3"/>
  <c r="R3126" i="3"/>
  <c r="M3126" i="3"/>
  <c r="I3126" i="3"/>
  <c r="E3126" i="3"/>
  <c r="T3125" i="3"/>
  <c r="S3125" i="3"/>
  <c r="R3125" i="3"/>
  <c r="M3125" i="3"/>
  <c r="I3125" i="3"/>
  <c r="E3125" i="3"/>
  <c r="T3124" i="3"/>
  <c r="S3124" i="3"/>
  <c r="R3124" i="3"/>
  <c r="M3124" i="3"/>
  <c r="I3124" i="3"/>
  <c r="E3124" i="3"/>
  <c r="T3123" i="3"/>
  <c r="S3123" i="3"/>
  <c r="R3123" i="3"/>
  <c r="M3123" i="3"/>
  <c r="I3123" i="3"/>
  <c r="E3123" i="3"/>
  <c r="T3122" i="3"/>
  <c r="S3122" i="3"/>
  <c r="R3122" i="3"/>
  <c r="M3122" i="3"/>
  <c r="I3122" i="3"/>
  <c r="E3122" i="3"/>
  <c r="T3121" i="3"/>
  <c r="S3121" i="3"/>
  <c r="R3121" i="3"/>
  <c r="M3121" i="3"/>
  <c r="I3121" i="3"/>
  <c r="E3121" i="3"/>
  <c r="T3120" i="3"/>
  <c r="S3120" i="3"/>
  <c r="R3120" i="3"/>
  <c r="M3120" i="3"/>
  <c r="I3120" i="3"/>
  <c r="E3120" i="3"/>
  <c r="T3119" i="3"/>
  <c r="S3119" i="3"/>
  <c r="R3119" i="3"/>
  <c r="M3119" i="3"/>
  <c r="I3119" i="3"/>
  <c r="E3119" i="3"/>
  <c r="T3118" i="3"/>
  <c r="S3118" i="3"/>
  <c r="R3118" i="3"/>
  <c r="M3118" i="3"/>
  <c r="I3118" i="3"/>
  <c r="E3118" i="3"/>
  <c r="T3117" i="3"/>
  <c r="S3117" i="3"/>
  <c r="R3117" i="3"/>
  <c r="M3117" i="3"/>
  <c r="I3117" i="3"/>
  <c r="E3117" i="3"/>
  <c r="T3116" i="3"/>
  <c r="S3116" i="3"/>
  <c r="R3116" i="3"/>
  <c r="M3116" i="3"/>
  <c r="I3116" i="3"/>
  <c r="E3116" i="3"/>
  <c r="T3115" i="3"/>
  <c r="S3115" i="3"/>
  <c r="R3115" i="3"/>
  <c r="M3115" i="3"/>
  <c r="I3115" i="3"/>
  <c r="E3115" i="3"/>
  <c r="T3114" i="3"/>
  <c r="S3114" i="3"/>
  <c r="R3114" i="3"/>
  <c r="M3114" i="3"/>
  <c r="I3114" i="3"/>
  <c r="E3114" i="3"/>
  <c r="T3113" i="3"/>
  <c r="S3113" i="3"/>
  <c r="R3113" i="3"/>
  <c r="M3113" i="3"/>
  <c r="I3113" i="3"/>
  <c r="E3113" i="3"/>
  <c r="T3112" i="3"/>
  <c r="S3112" i="3"/>
  <c r="R3112" i="3"/>
  <c r="M3112" i="3"/>
  <c r="I3112" i="3"/>
  <c r="E3112" i="3"/>
  <c r="T3111" i="3"/>
  <c r="S3111" i="3"/>
  <c r="R3111" i="3"/>
  <c r="M3111" i="3"/>
  <c r="I3111" i="3"/>
  <c r="E3111" i="3"/>
  <c r="T3110" i="3"/>
  <c r="S3110" i="3"/>
  <c r="R3110" i="3"/>
  <c r="M3110" i="3"/>
  <c r="I3110" i="3"/>
  <c r="E3110" i="3"/>
  <c r="T3109" i="3"/>
  <c r="S3109" i="3"/>
  <c r="R3109" i="3"/>
  <c r="M3109" i="3"/>
  <c r="I3109" i="3"/>
  <c r="E3109" i="3"/>
  <c r="T3108" i="3"/>
  <c r="S3108" i="3"/>
  <c r="R3108" i="3"/>
  <c r="M3108" i="3"/>
  <c r="I3108" i="3"/>
  <c r="E3108" i="3"/>
  <c r="T3107" i="3"/>
  <c r="S3107" i="3"/>
  <c r="R3107" i="3"/>
  <c r="M3107" i="3"/>
  <c r="I3107" i="3"/>
  <c r="E3107" i="3"/>
  <c r="T3106" i="3"/>
  <c r="S3106" i="3"/>
  <c r="R3106" i="3"/>
  <c r="M3106" i="3"/>
  <c r="I3106" i="3"/>
  <c r="E3106" i="3"/>
  <c r="T3105" i="3"/>
  <c r="S3105" i="3"/>
  <c r="R3105" i="3"/>
  <c r="M3105" i="3"/>
  <c r="I3105" i="3"/>
  <c r="E3105" i="3"/>
  <c r="T3104" i="3"/>
  <c r="S3104" i="3"/>
  <c r="R3104" i="3"/>
  <c r="M3104" i="3"/>
  <c r="I3104" i="3"/>
  <c r="E3104" i="3"/>
  <c r="T3103" i="3"/>
  <c r="S3103" i="3"/>
  <c r="R3103" i="3"/>
  <c r="M3103" i="3"/>
  <c r="I3103" i="3"/>
  <c r="E3103" i="3"/>
  <c r="T3102" i="3"/>
  <c r="S3102" i="3"/>
  <c r="R3102" i="3"/>
  <c r="M3102" i="3"/>
  <c r="I3102" i="3"/>
  <c r="E3102" i="3"/>
  <c r="T3101" i="3"/>
  <c r="S3101" i="3"/>
  <c r="R3101" i="3"/>
  <c r="M3101" i="3"/>
  <c r="I3101" i="3"/>
  <c r="E3101" i="3"/>
  <c r="T3100" i="3"/>
  <c r="S3100" i="3"/>
  <c r="R3100" i="3"/>
  <c r="M3100" i="3"/>
  <c r="I3100" i="3"/>
  <c r="E3100" i="3"/>
  <c r="T3099" i="3"/>
  <c r="S3099" i="3"/>
  <c r="R3099" i="3"/>
  <c r="M3099" i="3"/>
  <c r="I3099" i="3"/>
  <c r="E3099" i="3"/>
  <c r="T3098" i="3"/>
  <c r="S3098" i="3"/>
  <c r="R3098" i="3"/>
  <c r="M3098" i="3"/>
  <c r="I3098" i="3"/>
  <c r="E3098" i="3"/>
  <c r="T3097" i="3"/>
  <c r="S3097" i="3"/>
  <c r="R3097" i="3"/>
  <c r="M3097" i="3"/>
  <c r="I3097" i="3"/>
  <c r="E3097" i="3"/>
  <c r="T3096" i="3"/>
  <c r="S3096" i="3"/>
  <c r="R3096" i="3"/>
  <c r="M3096" i="3"/>
  <c r="I3096" i="3"/>
  <c r="E3096" i="3"/>
  <c r="T3095" i="3"/>
  <c r="S3095" i="3"/>
  <c r="R3095" i="3"/>
  <c r="M3095" i="3"/>
  <c r="I3095" i="3"/>
  <c r="E3095" i="3"/>
  <c r="T3094" i="3"/>
  <c r="S3094" i="3"/>
  <c r="R3094" i="3"/>
  <c r="M3094" i="3"/>
  <c r="I3094" i="3"/>
  <c r="E3094" i="3"/>
  <c r="T3093" i="3"/>
  <c r="S3093" i="3"/>
  <c r="R3093" i="3"/>
  <c r="M3093" i="3"/>
  <c r="I3093" i="3"/>
  <c r="E3093" i="3"/>
  <c r="T3092" i="3"/>
  <c r="S3092" i="3"/>
  <c r="R3092" i="3"/>
  <c r="M3092" i="3"/>
  <c r="I3092" i="3"/>
  <c r="E3092" i="3"/>
  <c r="T3091" i="3"/>
  <c r="S3091" i="3"/>
  <c r="R3091" i="3"/>
  <c r="M3091" i="3"/>
  <c r="I3091" i="3"/>
  <c r="E3091" i="3"/>
  <c r="T3090" i="3"/>
  <c r="S3090" i="3"/>
  <c r="R3090" i="3"/>
  <c r="M3090" i="3"/>
  <c r="I3090" i="3"/>
  <c r="E3090" i="3"/>
  <c r="T3089" i="3"/>
  <c r="S3089" i="3"/>
  <c r="R3089" i="3"/>
  <c r="M3089" i="3"/>
  <c r="I3089" i="3"/>
  <c r="E3089" i="3"/>
  <c r="T3088" i="3"/>
  <c r="S3088" i="3"/>
  <c r="R3088" i="3"/>
  <c r="M3088" i="3"/>
  <c r="I3088" i="3"/>
  <c r="E3088" i="3"/>
  <c r="T3087" i="3"/>
  <c r="S3087" i="3"/>
  <c r="R3087" i="3"/>
  <c r="M3087" i="3"/>
  <c r="I3087" i="3"/>
  <c r="E3087" i="3"/>
  <c r="T3086" i="3"/>
  <c r="S3086" i="3"/>
  <c r="R3086" i="3"/>
  <c r="M3086" i="3"/>
  <c r="I3086" i="3"/>
  <c r="E3086" i="3"/>
  <c r="T3085" i="3"/>
  <c r="S3085" i="3"/>
  <c r="R3085" i="3"/>
  <c r="M3085" i="3"/>
  <c r="I3085" i="3"/>
  <c r="E3085" i="3"/>
  <c r="T3084" i="3"/>
  <c r="S3084" i="3"/>
  <c r="R3084" i="3"/>
  <c r="M3084" i="3"/>
  <c r="I3084" i="3"/>
  <c r="E3084" i="3"/>
  <c r="T3083" i="3"/>
  <c r="S3083" i="3"/>
  <c r="R3083" i="3"/>
  <c r="M3083" i="3"/>
  <c r="I3083" i="3"/>
  <c r="E3083" i="3"/>
  <c r="T3082" i="3"/>
  <c r="S3082" i="3"/>
  <c r="R3082" i="3"/>
  <c r="M3082" i="3"/>
  <c r="I3082" i="3"/>
  <c r="E3082" i="3"/>
  <c r="T3081" i="3"/>
  <c r="S3081" i="3"/>
  <c r="R3081" i="3"/>
  <c r="M3081" i="3"/>
  <c r="I3081" i="3"/>
  <c r="E3081" i="3"/>
  <c r="T3080" i="3"/>
  <c r="S3080" i="3"/>
  <c r="R3080" i="3"/>
  <c r="M3080" i="3"/>
  <c r="I3080" i="3"/>
  <c r="E3080" i="3"/>
  <c r="T3079" i="3"/>
  <c r="S3079" i="3"/>
  <c r="R3079" i="3"/>
  <c r="M3079" i="3"/>
  <c r="I3079" i="3"/>
  <c r="E3079" i="3"/>
  <c r="T3078" i="3"/>
  <c r="S3078" i="3"/>
  <c r="R3078" i="3"/>
  <c r="M3078" i="3"/>
  <c r="I3078" i="3"/>
  <c r="E3078" i="3"/>
  <c r="T3077" i="3"/>
  <c r="S3077" i="3"/>
  <c r="R3077" i="3"/>
  <c r="M3077" i="3"/>
  <c r="I3077" i="3"/>
  <c r="E3077" i="3"/>
  <c r="T3076" i="3"/>
  <c r="S3076" i="3"/>
  <c r="R3076" i="3"/>
  <c r="M3076" i="3"/>
  <c r="I3076" i="3"/>
  <c r="E3076" i="3"/>
  <c r="T3075" i="3"/>
  <c r="S3075" i="3"/>
  <c r="R3075" i="3"/>
  <c r="M3075" i="3"/>
  <c r="I3075" i="3"/>
  <c r="E3075" i="3"/>
  <c r="T3074" i="3"/>
  <c r="S3074" i="3"/>
  <c r="R3074" i="3"/>
  <c r="M3074" i="3"/>
  <c r="I3074" i="3"/>
  <c r="E3074" i="3"/>
  <c r="T3073" i="3"/>
  <c r="S3073" i="3"/>
  <c r="R3073" i="3"/>
  <c r="M3073" i="3"/>
  <c r="I3073" i="3"/>
  <c r="E3073" i="3"/>
  <c r="T3072" i="3"/>
  <c r="S3072" i="3"/>
  <c r="R3072" i="3"/>
  <c r="M3072" i="3"/>
  <c r="I3072" i="3"/>
  <c r="E3072" i="3"/>
  <c r="T3071" i="3"/>
  <c r="S3071" i="3"/>
  <c r="R3071" i="3"/>
  <c r="M3071" i="3"/>
  <c r="I3071" i="3"/>
  <c r="E3071" i="3"/>
  <c r="P3070" i="3"/>
  <c r="O3070" i="3"/>
  <c r="N3070" i="3"/>
  <c r="L3070" i="3"/>
  <c r="K3070" i="3"/>
  <c r="I3070" i="3" s="1"/>
  <c r="J3070" i="3"/>
  <c r="H3070" i="3"/>
  <c r="G3070" i="3"/>
  <c r="F3070" i="3"/>
  <c r="D3070" i="3"/>
  <c r="O3069" i="3"/>
  <c r="N3069" i="3"/>
  <c r="J3069" i="3"/>
  <c r="P3068" i="3"/>
  <c r="O3068" i="3"/>
  <c r="N3068" i="3"/>
  <c r="R3068" i="3" s="1"/>
  <c r="L3068" i="3"/>
  <c r="K3068" i="3"/>
  <c r="J3068" i="3"/>
  <c r="H3068" i="3"/>
  <c r="G3068" i="3"/>
  <c r="F3068" i="3"/>
  <c r="D3068" i="3"/>
  <c r="P3067" i="3"/>
  <c r="T3067" i="3" s="1"/>
  <c r="O3067" i="3"/>
  <c r="N3067" i="3"/>
  <c r="R3067" i="3" s="1"/>
  <c r="L3067" i="3"/>
  <c r="K3067" i="3"/>
  <c r="J3067" i="3"/>
  <c r="H3067" i="3"/>
  <c r="G3067" i="3"/>
  <c r="G3046" i="3" s="1"/>
  <c r="F3067" i="3"/>
  <c r="D3067" i="3"/>
  <c r="P3066" i="3"/>
  <c r="O3066" i="3"/>
  <c r="N3066" i="3"/>
  <c r="R3066" i="3" s="1"/>
  <c r="L3066" i="3"/>
  <c r="K3066" i="3"/>
  <c r="J3066" i="3"/>
  <c r="H3066" i="3"/>
  <c r="G3066" i="3"/>
  <c r="G3001" i="3" s="1"/>
  <c r="F3066" i="3"/>
  <c r="D3066" i="3"/>
  <c r="P3065" i="3"/>
  <c r="T3065" i="3" s="1"/>
  <c r="O3065" i="3"/>
  <c r="S3065" i="3" s="1"/>
  <c r="N3065" i="3"/>
  <c r="N2996" i="3" s="1"/>
  <c r="M2996" i="3" s="1"/>
  <c r="L3065" i="3"/>
  <c r="K3065" i="3"/>
  <c r="J3065" i="3"/>
  <c r="J2996" i="3" s="1"/>
  <c r="H3065" i="3"/>
  <c r="H2996" i="3" s="1"/>
  <c r="G3065" i="3"/>
  <c r="F3065" i="3"/>
  <c r="F2996" i="3" s="1"/>
  <c r="D3065" i="3"/>
  <c r="O3064" i="3"/>
  <c r="N3064" i="3"/>
  <c r="J3064" i="3"/>
  <c r="H3062" i="3"/>
  <c r="P3061" i="3"/>
  <c r="T3061" i="3" s="1"/>
  <c r="O3061" i="3"/>
  <c r="N3061" i="3"/>
  <c r="L3061" i="3"/>
  <c r="K3061" i="3"/>
  <c r="S3061" i="3" s="1"/>
  <c r="J3061" i="3"/>
  <c r="H3061" i="3"/>
  <c r="G3061" i="3"/>
  <c r="F3061" i="3"/>
  <c r="D3061" i="3"/>
  <c r="P3060" i="3"/>
  <c r="T3060" i="3" s="1"/>
  <c r="O3060" i="3"/>
  <c r="N3060" i="3"/>
  <c r="L3060" i="3"/>
  <c r="K3060" i="3"/>
  <c r="J3060" i="3"/>
  <c r="H3060" i="3"/>
  <c r="G3060" i="3"/>
  <c r="F3060" i="3"/>
  <c r="D3060" i="3"/>
  <c r="P3059" i="3"/>
  <c r="O3059" i="3"/>
  <c r="S3059" i="3" s="1"/>
  <c r="N3059" i="3"/>
  <c r="R3059" i="3" s="1"/>
  <c r="L3059" i="3"/>
  <c r="K3059" i="3"/>
  <c r="J3059" i="3"/>
  <c r="I3059" i="3" s="1"/>
  <c r="H3059" i="3"/>
  <c r="G3059" i="3"/>
  <c r="F3059" i="3"/>
  <c r="D3059" i="3"/>
  <c r="P3058" i="3"/>
  <c r="T3058" i="3" s="1"/>
  <c r="O3058" i="3"/>
  <c r="N3058" i="3"/>
  <c r="R3058" i="3" s="1"/>
  <c r="L3058" i="3"/>
  <c r="K3058" i="3"/>
  <c r="I3058" i="3" s="1"/>
  <c r="J3058" i="3"/>
  <c r="H3058" i="3"/>
  <c r="G3058" i="3"/>
  <c r="F3058" i="3"/>
  <c r="D3058" i="3"/>
  <c r="N3057" i="3"/>
  <c r="P3056" i="3"/>
  <c r="O3056" i="3"/>
  <c r="S3056" i="3" s="1"/>
  <c r="N3056" i="3"/>
  <c r="L3056" i="3"/>
  <c r="K3056" i="3"/>
  <c r="J3056" i="3"/>
  <c r="I3056" i="3" s="1"/>
  <c r="H3056" i="3"/>
  <c r="G3056" i="3"/>
  <c r="F3056" i="3"/>
  <c r="E3056" i="3" s="1"/>
  <c r="D3056" i="3"/>
  <c r="P3055" i="3"/>
  <c r="T3055" i="3" s="1"/>
  <c r="O3055" i="3"/>
  <c r="S3055" i="3" s="1"/>
  <c r="N3055" i="3"/>
  <c r="L3055" i="3"/>
  <c r="K3055" i="3"/>
  <c r="J3055" i="3"/>
  <c r="I3055" i="3" s="1"/>
  <c r="H3055" i="3"/>
  <c r="G3055" i="3"/>
  <c r="F3055" i="3"/>
  <c r="E3055" i="3" s="1"/>
  <c r="D3055" i="3"/>
  <c r="P3054" i="3"/>
  <c r="O3054" i="3"/>
  <c r="L3054" i="3"/>
  <c r="K3054" i="3"/>
  <c r="G3054" i="3"/>
  <c r="D3054" i="3"/>
  <c r="P3053" i="3"/>
  <c r="O3053" i="3"/>
  <c r="N3053" i="3"/>
  <c r="M3053" i="3"/>
  <c r="L3053" i="3"/>
  <c r="K3053" i="3"/>
  <c r="J3053" i="3"/>
  <c r="I3053" i="3"/>
  <c r="H3053" i="3"/>
  <c r="G3053" i="3"/>
  <c r="F3053" i="3"/>
  <c r="E3053" i="3"/>
  <c r="D3053" i="3"/>
  <c r="P3052" i="3"/>
  <c r="O3052" i="3"/>
  <c r="N3052" i="3"/>
  <c r="L3052" i="3"/>
  <c r="K3052" i="3"/>
  <c r="J3052" i="3"/>
  <c r="H3052" i="3"/>
  <c r="G3052" i="3"/>
  <c r="F3052" i="3"/>
  <c r="D3052" i="3"/>
  <c r="P3051" i="3"/>
  <c r="O3051" i="3"/>
  <c r="S3051" i="3" s="1"/>
  <c r="N3051" i="3"/>
  <c r="L3051" i="3"/>
  <c r="K3051" i="3"/>
  <c r="J3051" i="3"/>
  <c r="I3051" i="3" s="1"/>
  <c r="H3051" i="3"/>
  <c r="G3051" i="3"/>
  <c r="F3051" i="3"/>
  <c r="E3051" i="3" s="1"/>
  <c r="D3051" i="3"/>
  <c r="S3050" i="3"/>
  <c r="P3050" i="3"/>
  <c r="O3050" i="3"/>
  <c r="N3050" i="3"/>
  <c r="M3050" i="3"/>
  <c r="L3050" i="3"/>
  <c r="K3050" i="3"/>
  <c r="J3050" i="3"/>
  <c r="I3050" i="3"/>
  <c r="H3050" i="3"/>
  <c r="G3050" i="3"/>
  <c r="F3050" i="3"/>
  <c r="E3050" i="3"/>
  <c r="D3050" i="3"/>
  <c r="P3049" i="3"/>
  <c r="O3049" i="3"/>
  <c r="S3049" i="3" s="1"/>
  <c r="N3049" i="3"/>
  <c r="M3049" i="3" s="1"/>
  <c r="L3049" i="3"/>
  <c r="K3049" i="3"/>
  <c r="J3049" i="3"/>
  <c r="I3049" i="3" s="1"/>
  <c r="H3049" i="3"/>
  <c r="G3049" i="3"/>
  <c r="F3049" i="3"/>
  <c r="D3049" i="3"/>
  <c r="S3048" i="3"/>
  <c r="P3048" i="3"/>
  <c r="O3048" i="3"/>
  <c r="N3048" i="3"/>
  <c r="R3048" i="3" s="1"/>
  <c r="L3048" i="3"/>
  <c r="T3048" i="3" s="1"/>
  <c r="K3048" i="3"/>
  <c r="J3048" i="3"/>
  <c r="H3048" i="3"/>
  <c r="G3048" i="3"/>
  <c r="E3048" i="3" s="1"/>
  <c r="F3048" i="3"/>
  <c r="D3048" i="3"/>
  <c r="G3047" i="3"/>
  <c r="L3046" i="3"/>
  <c r="D3046" i="3"/>
  <c r="P3045" i="3"/>
  <c r="T3045" i="3" s="1"/>
  <c r="O3045" i="3"/>
  <c r="S3045" i="3" s="1"/>
  <c r="N3045" i="3"/>
  <c r="L3045" i="3"/>
  <c r="K3045" i="3"/>
  <c r="J3045" i="3"/>
  <c r="R3045" i="3" s="1"/>
  <c r="H3045" i="3"/>
  <c r="G3045" i="3"/>
  <c r="F3045" i="3"/>
  <c r="D3045" i="3"/>
  <c r="P3044" i="3"/>
  <c r="T3044" i="3" s="1"/>
  <c r="O3044" i="3"/>
  <c r="N3044" i="3"/>
  <c r="L3044" i="3"/>
  <c r="K3044" i="3"/>
  <c r="J3044" i="3"/>
  <c r="I3044" i="3" s="1"/>
  <c r="H3044" i="3"/>
  <c r="G3044" i="3"/>
  <c r="F3044" i="3"/>
  <c r="E3044" i="3" s="1"/>
  <c r="D3044" i="3"/>
  <c r="P3043" i="3"/>
  <c r="T3043" i="3" s="1"/>
  <c r="O3043" i="3"/>
  <c r="S3043" i="3" s="1"/>
  <c r="N3043" i="3"/>
  <c r="L3043" i="3"/>
  <c r="K3043" i="3"/>
  <c r="J3043" i="3"/>
  <c r="I3043" i="3" s="1"/>
  <c r="H3043" i="3"/>
  <c r="G3043" i="3"/>
  <c r="F3043" i="3"/>
  <c r="E3043" i="3" s="1"/>
  <c r="D3043" i="3"/>
  <c r="P3042" i="3"/>
  <c r="T3042" i="3" s="1"/>
  <c r="O3042" i="3"/>
  <c r="N3042" i="3"/>
  <c r="L3042" i="3"/>
  <c r="K3042" i="3"/>
  <c r="I3042" i="3" s="1"/>
  <c r="J3042" i="3"/>
  <c r="H3042" i="3"/>
  <c r="G3042" i="3"/>
  <c r="E3042" i="3" s="1"/>
  <c r="F3042" i="3"/>
  <c r="D3042" i="3"/>
  <c r="S3041" i="3"/>
  <c r="P3041" i="3"/>
  <c r="O3041" i="3"/>
  <c r="N3041" i="3"/>
  <c r="L3041" i="3"/>
  <c r="K3041" i="3"/>
  <c r="J3041" i="3"/>
  <c r="H3041" i="3"/>
  <c r="G3041" i="3"/>
  <c r="F3041" i="3"/>
  <c r="D3041" i="3"/>
  <c r="P3040" i="3"/>
  <c r="T3040" i="3" s="1"/>
  <c r="O3040" i="3"/>
  <c r="N3040" i="3"/>
  <c r="R3040" i="3" s="1"/>
  <c r="L3040" i="3"/>
  <c r="K3040" i="3"/>
  <c r="I3040" i="3" s="1"/>
  <c r="J3040" i="3"/>
  <c r="H3040" i="3"/>
  <c r="G3040" i="3"/>
  <c r="F3040" i="3"/>
  <c r="D3040" i="3"/>
  <c r="P3039" i="3"/>
  <c r="T3039" i="3" s="1"/>
  <c r="O3039" i="3"/>
  <c r="S3039" i="3" s="1"/>
  <c r="N3039" i="3"/>
  <c r="R3039" i="3" s="1"/>
  <c r="L3039" i="3"/>
  <c r="K3039" i="3"/>
  <c r="J3039" i="3"/>
  <c r="I3039" i="3" s="1"/>
  <c r="H3039" i="3"/>
  <c r="G3039" i="3"/>
  <c r="F3039" i="3"/>
  <c r="E3039" i="3" s="1"/>
  <c r="D3039" i="3"/>
  <c r="P3038" i="3"/>
  <c r="O3038" i="3"/>
  <c r="N3038" i="3"/>
  <c r="R3038" i="3" s="1"/>
  <c r="L3038" i="3"/>
  <c r="T3038" i="3" s="1"/>
  <c r="K3038" i="3"/>
  <c r="J3038" i="3"/>
  <c r="H3038" i="3"/>
  <c r="G3038" i="3"/>
  <c r="E3038" i="3" s="1"/>
  <c r="F3038" i="3"/>
  <c r="D3038" i="3"/>
  <c r="P3037" i="3"/>
  <c r="T3037" i="3" s="1"/>
  <c r="O3037" i="3"/>
  <c r="S3037" i="3" s="1"/>
  <c r="N3037" i="3"/>
  <c r="L3037" i="3"/>
  <c r="K3037" i="3"/>
  <c r="J3037" i="3"/>
  <c r="I3037" i="3" s="1"/>
  <c r="H3037" i="3"/>
  <c r="G3037" i="3"/>
  <c r="F3037" i="3"/>
  <c r="D3037" i="3"/>
  <c r="P3036" i="3"/>
  <c r="O3036" i="3"/>
  <c r="N3036" i="3"/>
  <c r="R3036" i="3" s="1"/>
  <c r="L3036" i="3"/>
  <c r="K3036" i="3"/>
  <c r="J3036" i="3"/>
  <c r="H3036" i="3"/>
  <c r="G3036" i="3"/>
  <c r="E3036" i="3" s="1"/>
  <c r="F3036" i="3"/>
  <c r="D3036" i="3"/>
  <c r="P3035" i="3"/>
  <c r="T3035" i="3" s="1"/>
  <c r="O3035" i="3"/>
  <c r="S3035" i="3" s="1"/>
  <c r="N3035" i="3"/>
  <c r="L3035" i="3"/>
  <c r="K3035" i="3"/>
  <c r="J3035" i="3"/>
  <c r="I3035" i="3" s="1"/>
  <c r="H3035" i="3"/>
  <c r="G3035" i="3"/>
  <c r="F3035" i="3"/>
  <c r="E3035" i="3" s="1"/>
  <c r="D3035" i="3"/>
  <c r="D2388" i="3" s="1"/>
  <c r="P3034" i="3"/>
  <c r="T3034" i="3" s="1"/>
  <c r="O3034" i="3"/>
  <c r="S3034" i="3" s="1"/>
  <c r="N3034" i="3"/>
  <c r="R3034" i="3" s="1"/>
  <c r="L3034" i="3"/>
  <c r="K3034" i="3"/>
  <c r="J3034" i="3"/>
  <c r="H3034" i="3"/>
  <c r="G3034" i="3"/>
  <c r="F3034" i="3"/>
  <c r="D3034" i="3"/>
  <c r="P3033" i="3"/>
  <c r="T3033" i="3" s="1"/>
  <c r="O3033" i="3"/>
  <c r="N3033" i="3"/>
  <c r="R3033" i="3" s="1"/>
  <c r="L3033" i="3"/>
  <c r="K3033" i="3"/>
  <c r="J3033" i="3"/>
  <c r="H3033" i="3"/>
  <c r="G3033" i="3"/>
  <c r="F3033" i="3"/>
  <c r="E3033" i="3" s="1"/>
  <c r="D3033" i="3"/>
  <c r="P3032" i="3"/>
  <c r="O3032" i="3"/>
  <c r="N3032" i="3"/>
  <c r="L3032" i="3"/>
  <c r="K3032" i="3"/>
  <c r="J3032" i="3"/>
  <c r="H3032" i="3"/>
  <c r="G3032" i="3"/>
  <c r="G2385" i="3" s="1"/>
  <c r="F3032" i="3"/>
  <c r="D3032" i="3"/>
  <c r="P3031" i="3"/>
  <c r="T3031" i="3" s="1"/>
  <c r="O3031" i="3"/>
  <c r="N3031" i="3"/>
  <c r="L3031" i="3"/>
  <c r="K3031" i="3"/>
  <c r="I3031" i="3" s="1"/>
  <c r="J3031" i="3"/>
  <c r="H3031" i="3"/>
  <c r="G3031" i="3"/>
  <c r="E3031" i="3" s="1"/>
  <c r="F3031" i="3"/>
  <c r="D3031" i="3"/>
  <c r="T3030" i="3"/>
  <c r="P3030" i="3"/>
  <c r="O3030" i="3"/>
  <c r="N3030" i="3"/>
  <c r="L3030" i="3"/>
  <c r="K3030" i="3"/>
  <c r="J3030" i="3"/>
  <c r="I3030" i="3" s="1"/>
  <c r="H3030" i="3"/>
  <c r="G3030" i="3"/>
  <c r="F3030" i="3"/>
  <c r="E3030" i="3" s="1"/>
  <c r="D3030" i="3"/>
  <c r="P3029" i="3"/>
  <c r="T3029" i="3" s="1"/>
  <c r="O3029" i="3"/>
  <c r="S3029" i="3" s="1"/>
  <c r="N3029" i="3"/>
  <c r="L3029" i="3"/>
  <c r="K3029" i="3"/>
  <c r="J3029" i="3"/>
  <c r="R3029" i="3" s="1"/>
  <c r="H3029" i="3"/>
  <c r="G3029" i="3"/>
  <c r="F3029" i="3"/>
  <c r="D3029" i="3"/>
  <c r="D2382" i="3" s="1"/>
  <c r="P3028" i="3"/>
  <c r="T3028" i="3" s="1"/>
  <c r="O3028" i="3"/>
  <c r="N3028" i="3"/>
  <c r="L3028" i="3"/>
  <c r="K3028" i="3"/>
  <c r="J3028" i="3"/>
  <c r="H3028" i="3"/>
  <c r="G3028" i="3"/>
  <c r="F3028" i="3"/>
  <c r="D3028" i="3"/>
  <c r="R3027" i="3"/>
  <c r="P3027" i="3"/>
  <c r="T3027" i="3" s="1"/>
  <c r="O3027" i="3"/>
  <c r="N3027" i="3"/>
  <c r="M3027" i="3" s="1"/>
  <c r="L3027" i="3"/>
  <c r="K3027" i="3"/>
  <c r="J3027" i="3"/>
  <c r="H3027" i="3"/>
  <c r="G3027" i="3"/>
  <c r="F3027" i="3"/>
  <c r="E3027" i="3" s="1"/>
  <c r="D3027" i="3"/>
  <c r="S3026" i="3"/>
  <c r="P3026" i="3"/>
  <c r="O3026" i="3"/>
  <c r="N3026" i="3"/>
  <c r="M3026" i="3"/>
  <c r="L3026" i="3"/>
  <c r="K3026" i="3"/>
  <c r="J3026" i="3"/>
  <c r="I3026" i="3"/>
  <c r="H3026" i="3"/>
  <c r="G3026" i="3"/>
  <c r="F3026" i="3"/>
  <c r="E3026" i="3"/>
  <c r="D3026" i="3"/>
  <c r="P3025" i="3"/>
  <c r="T3025" i="3" s="1"/>
  <c r="O3025" i="3"/>
  <c r="S3025" i="3" s="1"/>
  <c r="N3025" i="3"/>
  <c r="L3025" i="3"/>
  <c r="K3025" i="3"/>
  <c r="J3025" i="3"/>
  <c r="H3025" i="3"/>
  <c r="G3025" i="3"/>
  <c r="F3025" i="3"/>
  <c r="D3025" i="3"/>
  <c r="P3024" i="3"/>
  <c r="O3024" i="3"/>
  <c r="N3024" i="3"/>
  <c r="R3024" i="3" s="1"/>
  <c r="L3024" i="3"/>
  <c r="T3024" i="3" s="1"/>
  <c r="K3024" i="3"/>
  <c r="J3024" i="3"/>
  <c r="H3024" i="3"/>
  <c r="G3024" i="3"/>
  <c r="E3024" i="3" s="1"/>
  <c r="F3024" i="3"/>
  <c r="D3024" i="3"/>
  <c r="P3023" i="3"/>
  <c r="T3023" i="3" s="1"/>
  <c r="O3023" i="3"/>
  <c r="N3023" i="3"/>
  <c r="L3023" i="3"/>
  <c r="K3023" i="3"/>
  <c r="J3023" i="3"/>
  <c r="H3023" i="3"/>
  <c r="G3023" i="3"/>
  <c r="F3023" i="3"/>
  <c r="E3023" i="3" s="1"/>
  <c r="D3023" i="3"/>
  <c r="P3022" i="3"/>
  <c r="T3022" i="3" s="1"/>
  <c r="O3022" i="3"/>
  <c r="N3022" i="3"/>
  <c r="L3022" i="3"/>
  <c r="K3022" i="3"/>
  <c r="J3022" i="3"/>
  <c r="J2375" i="3" s="1"/>
  <c r="H3022" i="3"/>
  <c r="G3022" i="3"/>
  <c r="F3022" i="3"/>
  <c r="D3022" i="3"/>
  <c r="P3021" i="3"/>
  <c r="T3021" i="3" s="1"/>
  <c r="O3021" i="3"/>
  <c r="N3021" i="3"/>
  <c r="L3021" i="3"/>
  <c r="K3021" i="3"/>
  <c r="J3021" i="3"/>
  <c r="H3021" i="3"/>
  <c r="G3021" i="3"/>
  <c r="F3021" i="3"/>
  <c r="D3021" i="3"/>
  <c r="P3020" i="3"/>
  <c r="O3020" i="3"/>
  <c r="N3020" i="3"/>
  <c r="L3020" i="3"/>
  <c r="K3020" i="3"/>
  <c r="J3020" i="3"/>
  <c r="J2373" i="3" s="1"/>
  <c r="H3020" i="3"/>
  <c r="G3020" i="3"/>
  <c r="F3020" i="3"/>
  <c r="D3020" i="3"/>
  <c r="P3019" i="3"/>
  <c r="O3019" i="3"/>
  <c r="N3019" i="3"/>
  <c r="R3019" i="3" s="1"/>
  <c r="L3019" i="3"/>
  <c r="K3019" i="3"/>
  <c r="J3019" i="3"/>
  <c r="H3019" i="3"/>
  <c r="G3019" i="3"/>
  <c r="F3019" i="3"/>
  <c r="D3019" i="3"/>
  <c r="P3018" i="3"/>
  <c r="T3018" i="3" s="1"/>
  <c r="O3018" i="3"/>
  <c r="N3018" i="3"/>
  <c r="L3018" i="3"/>
  <c r="K3018" i="3"/>
  <c r="I3018" i="3" s="1"/>
  <c r="J3018" i="3"/>
  <c r="H3018" i="3"/>
  <c r="G3018" i="3"/>
  <c r="F3018" i="3"/>
  <c r="D3018" i="3"/>
  <c r="P3017" i="3"/>
  <c r="O3017" i="3"/>
  <c r="S3017" i="3" s="1"/>
  <c r="N3017" i="3"/>
  <c r="R3017" i="3" s="1"/>
  <c r="L3017" i="3"/>
  <c r="K3017" i="3"/>
  <c r="J3017" i="3"/>
  <c r="I3017" i="3" s="1"/>
  <c r="H3017" i="3"/>
  <c r="G3017" i="3"/>
  <c r="F3017" i="3"/>
  <c r="D3017" i="3"/>
  <c r="P3016" i="3"/>
  <c r="O3016" i="3"/>
  <c r="N3016" i="3"/>
  <c r="M3016" i="3"/>
  <c r="L3016" i="3"/>
  <c r="K3016" i="3"/>
  <c r="J3016" i="3"/>
  <c r="I3016" i="3"/>
  <c r="H3016" i="3"/>
  <c r="G3016" i="3"/>
  <c r="F3016" i="3"/>
  <c r="E3016" i="3"/>
  <c r="D3016" i="3"/>
  <c r="P3015" i="3"/>
  <c r="O3015" i="3"/>
  <c r="N3015" i="3"/>
  <c r="M3015" i="3"/>
  <c r="L3015" i="3"/>
  <c r="K3015" i="3"/>
  <c r="J3015" i="3"/>
  <c r="I3015" i="3"/>
  <c r="H3015" i="3"/>
  <c r="G3015" i="3"/>
  <c r="F3015" i="3"/>
  <c r="E3015" i="3"/>
  <c r="D3015" i="3"/>
  <c r="P3014" i="3"/>
  <c r="T3014" i="3" s="1"/>
  <c r="O3014" i="3"/>
  <c r="N3014" i="3"/>
  <c r="M3014" i="3" s="1"/>
  <c r="L3014" i="3"/>
  <c r="K3014" i="3"/>
  <c r="K2367" i="3" s="1"/>
  <c r="J3014" i="3"/>
  <c r="H3014" i="3"/>
  <c r="G3014" i="3"/>
  <c r="G2367" i="3" s="1"/>
  <c r="F3014" i="3"/>
  <c r="E3014" i="3" s="1"/>
  <c r="D3014" i="3"/>
  <c r="R3013" i="3"/>
  <c r="P3013" i="3"/>
  <c r="O3013" i="3"/>
  <c r="N3013" i="3"/>
  <c r="L3013" i="3"/>
  <c r="K3013" i="3"/>
  <c r="J3013" i="3"/>
  <c r="H3013" i="3"/>
  <c r="G3013" i="3"/>
  <c r="F3013" i="3"/>
  <c r="D3013" i="3"/>
  <c r="P3012" i="3"/>
  <c r="O3012" i="3"/>
  <c r="N3012" i="3"/>
  <c r="M3012" i="3" s="1"/>
  <c r="L3012" i="3"/>
  <c r="K3012" i="3"/>
  <c r="J3012" i="3"/>
  <c r="I3012" i="3" s="1"/>
  <c r="H3012" i="3"/>
  <c r="G3012" i="3"/>
  <c r="F3012" i="3"/>
  <c r="D3012" i="3"/>
  <c r="P3011" i="3"/>
  <c r="O3011" i="3"/>
  <c r="N3011" i="3"/>
  <c r="M3011" i="3"/>
  <c r="L3011" i="3"/>
  <c r="K3011" i="3"/>
  <c r="J3011" i="3"/>
  <c r="I3011" i="3"/>
  <c r="H3011" i="3"/>
  <c r="H2364" i="3" s="1"/>
  <c r="G3011" i="3"/>
  <c r="F3011" i="3"/>
  <c r="E3011" i="3"/>
  <c r="D3011" i="3"/>
  <c r="D2364" i="3" s="1"/>
  <c r="P3010" i="3"/>
  <c r="T3010" i="3" s="1"/>
  <c r="O3010" i="3"/>
  <c r="N3010" i="3"/>
  <c r="M3010" i="3" s="1"/>
  <c r="L3010" i="3"/>
  <c r="K3010" i="3"/>
  <c r="J3010" i="3"/>
  <c r="H3010" i="3"/>
  <c r="G3010" i="3"/>
  <c r="F3010" i="3"/>
  <c r="E3010" i="3" s="1"/>
  <c r="D3010" i="3"/>
  <c r="S3009" i="3"/>
  <c r="P3009" i="3"/>
  <c r="O3009" i="3"/>
  <c r="N3009" i="3"/>
  <c r="M3009" i="3" s="1"/>
  <c r="L3009" i="3"/>
  <c r="K3009" i="3"/>
  <c r="J3009" i="3"/>
  <c r="H3009" i="3"/>
  <c r="G3009" i="3"/>
  <c r="F3009" i="3"/>
  <c r="D3009" i="3"/>
  <c r="P3008" i="3"/>
  <c r="T3008" i="3" s="1"/>
  <c r="O3008" i="3"/>
  <c r="M3008" i="3" s="1"/>
  <c r="N3008" i="3"/>
  <c r="L3008" i="3"/>
  <c r="K3008" i="3"/>
  <c r="I3008" i="3" s="1"/>
  <c r="J3008" i="3"/>
  <c r="H3008" i="3"/>
  <c r="G3008" i="3"/>
  <c r="F3008" i="3"/>
  <c r="D3008" i="3"/>
  <c r="P3007" i="3"/>
  <c r="O3007" i="3"/>
  <c r="N3007" i="3"/>
  <c r="L3007" i="3"/>
  <c r="K3007" i="3"/>
  <c r="J3007" i="3"/>
  <c r="I3007" i="3" s="1"/>
  <c r="H3007" i="3"/>
  <c r="G3007" i="3"/>
  <c r="F3007" i="3"/>
  <c r="E3007" i="3" s="1"/>
  <c r="D3007" i="3"/>
  <c r="P3006" i="3"/>
  <c r="T3006" i="3" s="1"/>
  <c r="O3006" i="3"/>
  <c r="N3006" i="3"/>
  <c r="L3006" i="3"/>
  <c r="K3006" i="3"/>
  <c r="I3006" i="3" s="1"/>
  <c r="J3006" i="3"/>
  <c r="H3006" i="3"/>
  <c r="G3006" i="3"/>
  <c r="F3006" i="3"/>
  <c r="D3006" i="3"/>
  <c r="P3005" i="3"/>
  <c r="O3005" i="3"/>
  <c r="S3005" i="3" s="1"/>
  <c r="N3005" i="3"/>
  <c r="L3005" i="3"/>
  <c r="K3005" i="3"/>
  <c r="J3005" i="3"/>
  <c r="I3005" i="3" s="1"/>
  <c r="H3005" i="3"/>
  <c r="G3005" i="3"/>
  <c r="F3005" i="3"/>
  <c r="D3005" i="3"/>
  <c r="P3004" i="3"/>
  <c r="T3004" i="3" s="1"/>
  <c r="O3004" i="3"/>
  <c r="N3004" i="3"/>
  <c r="L3004" i="3"/>
  <c r="K3004" i="3"/>
  <c r="I3004" i="3" s="1"/>
  <c r="J3004" i="3"/>
  <c r="H3004" i="3"/>
  <c r="G3004" i="3"/>
  <c r="F3004" i="3"/>
  <c r="D3004" i="3"/>
  <c r="P3003" i="3"/>
  <c r="O3003" i="3"/>
  <c r="S3003" i="3" s="1"/>
  <c r="N3003" i="3"/>
  <c r="M3003" i="3" s="1"/>
  <c r="L3003" i="3"/>
  <c r="K3003" i="3"/>
  <c r="J3003" i="3"/>
  <c r="I3003" i="3" s="1"/>
  <c r="H3003" i="3"/>
  <c r="G3003" i="3"/>
  <c r="F3003" i="3"/>
  <c r="D3003" i="3"/>
  <c r="O3001" i="3"/>
  <c r="N3001" i="3"/>
  <c r="N2354" i="3" s="1"/>
  <c r="J3001" i="3"/>
  <c r="N2999" i="3"/>
  <c r="J2999" i="3"/>
  <c r="L2998" i="3"/>
  <c r="K2998" i="3"/>
  <c r="G2998" i="3"/>
  <c r="D2998" i="3"/>
  <c r="N2997" i="3"/>
  <c r="J2997" i="3"/>
  <c r="G2997" i="3"/>
  <c r="S2996" i="3"/>
  <c r="P2996" i="3"/>
  <c r="O2996" i="3"/>
  <c r="L2996" i="3"/>
  <c r="T2996" i="3" s="1"/>
  <c r="K2996" i="3"/>
  <c r="I2996" i="3" s="1"/>
  <c r="G2996" i="3"/>
  <c r="E2996" i="3" s="1"/>
  <c r="D2996" i="3"/>
  <c r="T2993" i="3"/>
  <c r="S2993" i="3"/>
  <c r="R2993" i="3"/>
  <c r="M2993" i="3"/>
  <c r="I2993" i="3"/>
  <c r="Q2993" i="3" s="1"/>
  <c r="E2993" i="3"/>
  <c r="T2992" i="3"/>
  <c r="S2992" i="3"/>
  <c r="R2992" i="3"/>
  <c r="M2992" i="3"/>
  <c r="I2992" i="3"/>
  <c r="E2992" i="3"/>
  <c r="T2991" i="3"/>
  <c r="S2991" i="3"/>
  <c r="R2991" i="3"/>
  <c r="M2991" i="3"/>
  <c r="I2991" i="3"/>
  <c r="Q2991" i="3" s="1"/>
  <c r="E2991" i="3"/>
  <c r="T2990" i="3"/>
  <c r="S2990" i="3"/>
  <c r="R2990" i="3"/>
  <c r="M2990" i="3"/>
  <c r="I2990" i="3"/>
  <c r="E2990" i="3"/>
  <c r="T2989" i="3"/>
  <c r="S2989" i="3"/>
  <c r="R2989" i="3"/>
  <c r="M2989" i="3"/>
  <c r="I2989" i="3"/>
  <c r="Q2989" i="3" s="1"/>
  <c r="E2989" i="3"/>
  <c r="T2988" i="3"/>
  <c r="S2988" i="3"/>
  <c r="R2988" i="3"/>
  <c r="M2988" i="3"/>
  <c r="I2988" i="3"/>
  <c r="E2988" i="3"/>
  <c r="T2987" i="3"/>
  <c r="S2987" i="3"/>
  <c r="R2987" i="3"/>
  <c r="M2987" i="3"/>
  <c r="I2987" i="3"/>
  <c r="Q2987" i="3" s="1"/>
  <c r="E2987" i="3"/>
  <c r="T2986" i="3"/>
  <c r="S2986" i="3"/>
  <c r="R2986" i="3"/>
  <c r="M2986" i="3"/>
  <c r="I2986" i="3"/>
  <c r="E2986" i="3"/>
  <c r="P2985" i="3"/>
  <c r="T2985" i="3" s="1"/>
  <c r="O2985" i="3"/>
  <c r="O2984" i="3" s="1"/>
  <c r="N2985" i="3"/>
  <c r="N2984" i="3" s="1"/>
  <c r="L2985" i="3"/>
  <c r="K2985" i="3"/>
  <c r="J2985" i="3"/>
  <c r="J2984" i="3" s="1"/>
  <c r="H2985" i="3"/>
  <c r="G2985" i="3"/>
  <c r="G2984" i="3" s="1"/>
  <c r="F2985" i="3"/>
  <c r="F2984" i="3" s="1"/>
  <c r="D2985" i="3"/>
  <c r="D2984" i="3" s="1"/>
  <c r="L2984" i="3"/>
  <c r="H2984" i="3"/>
  <c r="E2984" i="3"/>
  <c r="T2983" i="3"/>
  <c r="S2983" i="3"/>
  <c r="R2983" i="3"/>
  <c r="M2983" i="3"/>
  <c r="I2983" i="3"/>
  <c r="E2983" i="3"/>
  <c r="T2982" i="3"/>
  <c r="S2982" i="3"/>
  <c r="R2982" i="3"/>
  <c r="M2982" i="3"/>
  <c r="I2982" i="3"/>
  <c r="Q2982" i="3" s="1"/>
  <c r="E2982" i="3"/>
  <c r="T2981" i="3"/>
  <c r="S2981" i="3"/>
  <c r="R2981" i="3"/>
  <c r="M2981" i="3"/>
  <c r="I2981" i="3"/>
  <c r="E2981" i="3"/>
  <c r="T2980" i="3"/>
  <c r="S2980" i="3"/>
  <c r="R2980" i="3"/>
  <c r="M2980" i="3"/>
  <c r="I2980" i="3"/>
  <c r="Q2980" i="3" s="1"/>
  <c r="E2980" i="3"/>
  <c r="T2979" i="3"/>
  <c r="S2979" i="3"/>
  <c r="R2979" i="3"/>
  <c r="M2979" i="3"/>
  <c r="I2979" i="3"/>
  <c r="E2979" i="3"/>
  <c r="T2978" i="3"/>
  <c r="S2978" i="3"/>
  <c r="R2978" i="3"/>
  <c r="M2978" i="3"/>
  <c r="I2978" i="3"/>
  <c r="Q2978" i="3" s="1"/>
  <c r="E2978" i="3"/>
  <c r="T2977" i="3"/>
  <c r="S2977" i="3"/>
  <c r="R2977" i="3"/>
  <c r="M2977" i="3"/>
  <c r="I2977" i="3"/>
  <c r="E2977" i="3"/>
  <c r="T2976" i="3"/>
  <c r="S2976" i="3"/>
  <c r="R2976" i="3"/>
  <c r="M2976" i="3"/>
  <c r="I2976" i="3"/>
  <c r="Q2976" i="3" s="1"/>
  <c r="E2976" i="3"/>
  <c r="T2975" i="3"/>
  <c r="S2975" i="3"/>
  <c r="R2975" i="3"/>
  <c r="M2975" i="3"/>
  <c r="I2975" i="3"/>
  <c r="E2975" i="3"/>
  <c r="T2974" i="3"/>
  <c r="S2974" i="3"/>
  <c r="R2974" i="3"/>
  <c r="M2974" i="3"/>
  <c r="I2974" i="3"/>
  <c r="Q2974" i="3" s="1"/>
  <c r="E2974" i="3"/>
  <c r="T2973" i="3"/>
  <c r="S2973" i="3"/>
  <c r="R2973" i="3"/>
  <c r="M2973" i="3"/>
  <c r="I2973" i="3"/>
  <c r="E2973" i="3"/>
  <c r="T2972" i="3"/>
  <c r="S2972" i="3"/>
  <c r="R2972" i="3"/>
  <c r="M2972" i="3"/>
  <c r="I2972" i="3"/>
  <c r="Q2972" i="3" s="1"/>
  <c r="E2972" i="3"/>
  <c r="T2971" i="3"/>
  <c r="S2971" i="3"/>
  <c r="R2971" i="3"/>
  <c r="M2971" i="3"/>
  <c r="I2971" i="3"/>
  <c r="E2971" i="3"/>
  <c r="T2970" i="3"/>
  <c r="S2970" i="3"/>
  <c r="R2970" i="3"/>
  <c r="M2970" i="3"/>
  <c r="I2970" i="3"/>
  <c r="Q2970" i="3" s="1"/>
  <c r="E2970" i="3"/>
  <c r="T2969" i="3"/>
  <c r="S2969" i="3"/>
  <c r="R2969" i="3"/>
  <c r="M2969" i="3"/>
  <c r="I2969" i="3"/>
  <c r="E2969" i="3"/>
  <c r="T2968" i="3"/>
  <c r="S2968" i="3"/>
  <c r="R2968" i="3"/>
  <c r="M2968" i="3"/>
  <c r="I2968" i="3"/>
  <c r="Q2968" i="3" s="1"/>
  <c r="E2968" i="3"/>
  <c r="T2967" i="3"/>
  <c r="S2967" i="3"/>
  <c r="R2967" i="3"/>
  <c r="M2967" i="3"/>
  <c r="I2967" i="3"/>
  <c r="E2967" i="3"/>
  <c r="T2966" i="3"/>
  <c r="S2966" i="3"/>
  <c r="R2966" i="3"/>
  <c r="M2966" i="3"/>
  <c r="I2966" i="3"/>
  <c r="Q2966" i="3" s="1"/>
  <c r="E2966" i="3"/>
  <c r="T2965" i="3"/>
  <c r="S2965" i="3"/>
  <c r="R2965" i="3"/>
  <c r="M2965" i="3"/>
  <c r="I2965" i="3"/>
  <c r="E2965" i="3"/>
  <c r="T2964" i="3"/>
  <c r="S2964" i="3"/>
  <c r="R2964" i="3"/>
  <c r="M2964" i="3"/>
  <c r="I2964" i="3"/>
  <c r="Q2964" i="3" s="1"/>
  <c r="E2964" i="3"/>
  <c r="T2963" i="3"/>
  <c r="S2963" i="3"/>
  <c r="R2963" i="3"/>
  <c r="M2963" i="3"/>
  <c r="I2963" i="3"/>
  <c r="E2963" i="3"/>
  <c r="T2962" i="3"/>
  <c r="S2962" i="3"/>
  <c r="R2962" i="3"/>
  <c r="M2962" i="3"/>
  <c r="I2962" i="3"/>
  <c r="Q2962" i="3" s="1"/>
  <c r="E2962" i="3"/>
  <c r="T2961" i="3"/>
  <c r="S2961" i="3"/>
  <c r="R2961" i="3"/>
  <c r="M2961" i="3"/>
  <c r="I2961" i="3"/>
  <c r="E2961" i="3"/>
  <c r="T2960" i="3"/>
  <c r="S2960" i="3"/>
  <c r="R2960" i="3"/>
  <c r="M2960" i="3"/>
  <c r="I2960" i="3"/>
  <c r="Q2960" i="3" s="1"/>
  <c r="E2960" i="3"/>
  <c r="T2959" i="3"/>
  <c r="S2959" i="3"/>
  <c r="R2959" i="3"/>
  <c r="M2959" i="3"/>
  <c r="I2959" i="3"/>
  <c r="E2959" i="3"/>
  <c r="T2958" i="3"/>
  <c r="S2958" i="3"/>
  <c r="R2958" i="3"/>
  <c r="M2958" i="3"/>
  <c r="I2958" i="3"/>
  <c r="Q2958" i="3" s="1"/>
  <c r="E2958" i="3"/>
  <c r="T2957" i="3"/>
  <c r="S2957" i="3"/>
  <c r="R2957" i="3"/>
  <c r="M2957" i="3"/>
  <c r="I2957" i="3"/>
  <c r="E2957" i="3"/>
  <c r="T2956" i="3"/>
  <c r="S2956" i="3"/>
  <c r="R2956" i="3"/>
  <c r="M2956" i="3"/>
  <c r="I2956" i="3"/>
  <c r="Q2956" i="3" s="1"/>
  <c r="E2956" i="3"/>
  <c r="T2955" i="3"/>
  <c r="S2955" i="3"/>
  <c r="R2955" i="3"/>
  <c r="M2955" i="3"/>
  <c r="I2955" i="3"/>
  <c r="E2955" i="3"/>
  <c r="T2954" i="3"/>
  <c r="S2954" i="3"/>
  <c r="R2954" i="3"/>
  <c r="M2954" i="3"/>
  <c r="I2954" i="3"/>
  <c r="Q2954" i="3" s="1"/>
  <c r="E2954" i="3"/>
  <c r="T2953" i="3"/>
  <c r="S2953" i="3"/>
  <c r="R2953" i="3"/>
  <c r="M2953" i="3"/>
  <c r="I2953" i="3"/>
  <c r="E2953" i="3"/>
  <c r="T2952" i="3"/>
  <c r="S2952" i="3"/>
  <c r="R2952" i="3"/>
  <c r="M2952" i="3"/>
  <c r="I2952" i="3"/>
  <c r="Q2952" i="3" s="1"/>
  <c r="E2952" i="3"/>
  <c r="T2951" i="3"/>
  <c r="S2951" i="3"/>
  <c r="R2951" i="3"/>
  <c r="M2951" i="3"/>
  <c r="I2951" i="3"/>
  <c r="E2951" i="3"/>
  <c r="T2950" i="3"/>
  <c r="S2950" i="3"/>
  <c r="R2950" i="3"/>
  <c r="M2950" i="3"/>
  <c r="I2950" i="3"/>
  <c r="Q2950" i="3" s="1"/>
  <c r="E2950" i="3"/>
  <c r="T2949" i="3"/>
  <c r="S2949" i="3"/>
  <c r="R2949" i="3"/>
  <c r="M2949" i="3"/>
  <c r="I2949" i="3"/>
  <c r="E2949" i="3"/>
  <c r="T2948" i="3"/>
  <c r="S2948" i="3"/>
  <c r="R2948" i="3"/>
  <c r="M2948" i="3"/>
  <c r="I2948" i="3"/>
  <c r="Q2948" i="3" s="1"/>
  <c r="E2948" i="3"/>
  <c r="T2947" i="3"/>
  <c r="S2947" i="3"/>
  <c r="R2947" i="3"/>
  <c r="M2947" i="3"/>
  <c r="I2947" i="3"/>
  <c r="E2947" i="3"/>
  <c r="T2946" i="3"/>
  <c r="S2946" i="3"/>
  <c r="R2946" i="3"/>
  <c r="M2946" i="3"/>
  <c r="I2946" i="3"/>
  <c r="Q2946" i="3" s="1"/>
  <c r="E2946" i="3"/>
  <c r="T2945" i="3"/>
  <c r="S2945" i="3"/>
  <c r="R2945" i="3"/>
  <c r="M2945" i="3"/>
  <c r="I2945" i="3"/>
  <c r="E2945" i="3"/>
  <c r="T2944" i="3"/>
  <c r="S2944" i="3"/>
  <c r="R2944" i="3"/>
  <c r="M2944" i="3"/>
  <c r="I2944" i="3"/>
  <c r="Q2944" i="3" s="1"/>
  <c r="E2944" i="3"/>
  <c r="T2943" i="3"/>
  <c r="S2943" i="3"/>
  <c r="R2943" i="3"/>
  <c r="M2943" i="3"/>
  <c r="I2943" i="3"/>
  <c r="E2943" i="3"/>
  <c r="T2942" i="3"/>
  <c r="S2942" i="3"/>
  <c r="R2942" i="3"/>
  <c r="M2942" i="3"/>
  <c r="I2942" i="3"/>
  <c r="Q2942" i="3" s="1"/>
  <c r="E2942" i="3"/>
  <c r="T2941" i="3"/>
  <c r="S2941" i="3"/>
  <c r="R2941" i="3"/>
  <c r="M2941" i="3"/>
  <c r="I2941" i="3"/>
  <c r="E2941" i="3"/>
  <c r="T2940" i="3"/>
  <c r="S2940" i="3"/>
  <c r="R2940" i="3"/>
  <c r="M2940" i="3"/>
  <c r="I2940" i="3"/>
  <c r="Q2940" i="3" s="1"/>
  <c r="E2940" i="3"/>
  <c r="T2939" i="3"/>
  <c r="S2939" i="3"/>
  <c r="R2939" i="3"/>
  <c r="M2939" i="3"/>
  <c r="I2939" i="3"/>
  <c r="E2939" i="3"/>
  <c r="T2938" i="3"/>
  <c r="S2938" i="3"/>
  <c r="R2938" i="3"/>
  <c r="M2938" i="3"/>
  <c r="I2938" i="3"/>
  <c r="Q2938" i="3" s="1"/>
  <c r="E2938" i="3"/>
  <c r="T2937" i="3"/>
  <c r="S2937" i="3"/>
  <c r="R2937" i="3"/>
  <c r="M2937" i="3"/>
  <c r="I2937" i="3"/>
  <c r="E2937" i="3"/>
  <c r="T2936" i="3"/>
  <c r="S2936" i="3"/>
  <c r="R2936" i="3"/>
  <c r="M2936" i="3"/>
  <c r="I2936" i="3"/>
  <c r="Q2936" i="3" s="1"/>
  <c r="E2936" i="3"/>
  <c r="T2935" i="3"/>
  <c r="S2935" i="3"/>
  <c r="R2935" i="3"/>
  <c r="M2935" i="3"/>
  <c r="I2935" i="3"/>
  <c r="E2935" i="3"/>
  <c r="T2934" i="3"/>
  <c r="S2934" i="3"/>
  <c r="R2934" i="3"/>
  <c r="M2934" i="3"/>
  <c r="I2934" i="3"/>
  <c r="Q2934" i="3" s="1"/>
  <c r="E2934" i="3"/>
  <c r="T2933" i="3"/>
  <c r="S2933" i="3"/>
  <c r="R2933" i="3"/>
  <c r="M2933" i="3"/>
  <c r="I2933" i="3"/>
  <c r="E2933" i="3"/>
  <c r="T2932" i="3"/>
  <c r="S2932" i="3"/>
  <c r="R2932" i="3"/>
  <c r="M2932" i="3"/>
  <c r="I2932" i="3"/>
  <c r="Q2932" i="3" s="1"/>
  <c r="E2932" i="3"/>
  <c r="T2931" i="3"/>
  <c r="S2931" i="3"/>
  <c r="R2931" i="3"/>
  <c r="M2931" i="3"/>
  <c r="I2931" i="3"/>
  <c r="E2931" i="3"/>
  <c r="T2930" i="3"/>
  <c r="S2930" i="3"/>
  <c r="R2930" i="3"/>
  <c r="M2930" i="3"/>
  <c r="I2930" i="3"/>
  <c r="Q2930" i="3" s="1"/>
  <c r="E2930" i="3"/>
  <c r="T2929" i="3"/>
  <c r="S2929" i="3"/>
  <c r="R2929" i="3"/>
  <c r="M2929" i="3"/>
  <c r="I2929" i="3"/>
  <c r="E2929" i="3"/>
  <c r="T2928" i="3"/>
  <c r="S2928" i="3"/>
  <c r="R2928" i="3"/>
  <c r="M2928" i="3"/>
  <c r="I2928" i="3"/>
  <c r="Q2928" i="3" s="1"/>
  <c r="E2928" i="3"/>
  <c r="T2927" i="3"/>
  <c r="S2927" i="3"/>
  <c r="R2927" i="3"/>
  <c r="M2927" i="3"/>
  <c r="I2927" i="3"/>
  <c r="E2927" i="3"/>
  <c r="T2926" i="3"/>
  <c r="S2926" i="3"/>
  <c r="R2926" i="3"/>
  <c r="M2926" i="3"/>
  <c r="I2926" i="3"/>
  <c r="Q2926" i="3" s="1"/>
  <c r="E2926" i="3"/>
  <c r="T2925" i="3"/>
  <c r="S2925" i="3"/>
  <c r="R2925" i="3"/>
  <c r="M2925" i="3"/>
  <c r="I2925" i="3"/>
  <c r="E2925" i="3"/>
  <c r="T2924" i="3"/>
  <c r="S2924" i="3"/>
  <c r="R2924" i="3"/>
  <c r="M2924" i="3"/>
  <c r="I2924" i="3"/>
  <c r="Q2924" i="3" s="1"/>
  <c r="E2924" i="3"/>
  <c r="T2923" i="3"/>
  <c r="S2923" i="3"/>
  <c r="R2923" i="3"/>
  <c r="M2923" i="3"/>
  <c r="I2923" i="3"/>
  <c r="E2923" i="3"/>
  <c r="T2922" i="3"/>
  <c r="S2922" i="3"/>
  <c r="R2922" i="3"/>
  <c r="M2922" i="3"/>
  <c r="I2922" i="3"/>
  <c r="Q2922" i="3" s="1"/>
  <c r="E2922" i="3"/>
  <c r="T2921" i="3"/>
  <c r="S2921" i="3"/>
  <c r="R2921" i="3"/>
  <c r="M2921" i="3"/>
  <c r="I2921" i="3"/>
  <c r="E2921" i="3"/>
  <c r="T2920" i="3"/>
  <c r="S2920" i="3"/>
  <c r="R2920" i="3"/>
  <c r="M2920" i="3"/>
  <c r="I2920" i="3"/>
  <c r="Q2920" i="3" s="1"/>
  <c r="E2920" i="3"/>
  <c r="T2919" i="3"/>
  <c r="S2919" i="3"/>
  <c r="R2919" i="3"/>
  <c r="M2919" i="3"/>
  <c r="I2919" i="3"/>
  <c r="E2919" i="3"/>
  <c r="T2918" i="3"/>
  <c r="S2918" i="3"/>
  <c r="R2918" i="3"/>
  <c r="M2918" i="3"/>
  <c r="I2918" i="3"/>
  <c r="Q2918" i="3" s="1"/>
  <c r="E2918" i="3"/>
  <c r="T2917" i="3"/>
  <c r="S2917" i="3"/>
  <c r="R2917" i="3"/>
  <c r="M2917" i="3"/>
  <c r="I2917" i="3"/>
  <c r="E2917" i="3"/>
  <c r="T2916" i="3"/>
  <c r="S2916" i="3"/>
  <c r="R2916" i="3"/>
  <c r="M2916" i="3"/>
  <c r="I2916" i="3"/>
  <c r="Q2916" i="3" s="1"/>
  <c r="E2916" i="3"/>
  <c r="T2915" i="3"/>
  <c r="S2915" i="3"/>
  <c r="R2915" i="3"/>
  <c r="M2915" i="3"/>
  <c r="I2915" i="3"/>
  <c r="E2915" i="3"/>
  <c r="R2914" i="3"/>
  <c r="P2914" i="3"/>
  <c r="O2914" i="3"/>
  <c r="N2914" i="3"/>
  <c r="L2914" i="3"/>
  <c r="L2913" i="3" s="1"/>
  <c r="K2914" i="3"/>
  <c r="K2913" i="3" s="1"/>
  <c r="J2914" i="3"/>
  <c r="H2914" i="3"/>
  <c r="G2914" i="3"/>
  <c r="F2914" i="3"/>
  <c r="D2914" i="3"/>
  <c r="P2913" i="3"/>
  <c r="O2913" i="3"/>
  <c r="H2913" i="3"/>
  <c r="G2913" i="3"/>
  <c r="D2913" i="3"/>
  <c r="T2912" i="3"/>
  <c r="S2912" i="3"/>
  <c r="R2912" i="3"/>
  <c r="M2912" i="3"/>
  <c r="I2912" i="3"/>
  <c r="Q2912" i="3" s="1"/>
  <c r="E2912" i="3"/>
  <c r="T2911" i="3"/>
  <c r="S2911" i="3"/>
  <c r="R2911" i="3"/>
  <c r="Q2911" i="3"/>
  <c r="M2911" i="3"/>
  <c r="I2911" i="3"/>
  <c r="E2911" i="3"/>
  <c r="T2910" i="3"/>
  <c r="S2910" i="3"/>
  <c r="R2910" i="3"/>
  <c r="M2910" i="3"/>
  <c r="Q2910" i="3" s="1"/>
  <c r="I2910" i="3"/>
  <c r="E2910" i="3"/>
  <c r="T2909" i="3"/>
  <c r="S2909" i="3"/>
  <c r="R2909" i="3"/>
  <c r="M2909" i="3"/>
  <c r="Q2909" i="3" s="1"/>
  <c r="I2909" i="3"/>
  <c r="E2909" i="3"/>
  <c r="T2908" i="3"/>
  <c r="S2908" i="3"/>
  <c r="R2908" i="3"/>
  <c r="M2908" i="3"/>
  <c r="I2908" i="3"/>
  <c r="Q2908" i="3" s="1"/>
  <c r="E2908" i="3"/>
  <c r="T2907" i="3"/>
  <c r="S2907" i="3"/>
  <c r="R2907" i="3"/>
  <c r="Q2907" i="3"/>
  <c r="M2907" i="3"/>
  <c r="I2907" i="3"/>
  <c r="E2907" i="3"/>
  <c r="T2906" i="3"/>
  <c r="S2906" i="3"/>
  <c r="R2906" i="3"/>
  <c r="M2906" i="3"/>
  <c r="Q2906" i="3" s="1"/>
  <c r="I2906" i="3"/>
  <c r="E2906" i="3"/>
  <c r="T2905" i="3"/>
  <c r="S2905" i="3"/>
  <c r="R2905" i="3"/>
  <c r="M2905" i="3"/>
  <c r="I2905" i="3"/>
  <c r="E2905" i="3"/>
  <c r="T2904" i="3"/>
  <c r="S2904" i="3"/>
  <c r="R2904" i="3"/>
  <c r="M2904" i="3"/>
  <c r="I2904" i="3"/>
  <c r="Q2904" i="3" s="1"/>
  <c r="E2904" i="3"/>
  <c r="T2903" i="3"/>
  <c r="S2903" i="3"/>
  <c r="R2903" i="3"/>
  <c r="Q2903" i="3"/>
  <c r="M2903" i="3"/>
  <c r="I2903" i="3"/>
  <c r="E2903" i="3"/>
  <c r="T2902" i="3"/>
  <c r="S2902" i="3"/>
  <c r="R2902" i="3"/>
  <c r="M2902" i="3"/>
  <c r="Q2902" i="3" s="1"/>
  <c r="I2902" i="3"/>
  <c r="E2902" i="3"/>
  <c r="T2901" i="3"/>
  <c r="S2901" i="3"/>
  <c r="R2901" i="3"/>
  <c r="M2901" i="3"/>
  <c r="I2901" i="3"/>
  <c r="E2901" i="3"/>
  <c r="T2900" i="3"/>
  <c r="S2900" i="3"/>
  <c r="R2900" i="3"/>
  <c r="M2900" i="3"/>
  <c r="I2900" i="3"/>
  <c r="Q2900" i="3" s="1"/>
  <c r="E2900" i="3"/>
  <c r="T2899" i="3"/>
  <c r="S2899" i="3"/>
  <c r="R2899" i="3"/>
  <c r="Q2899" i="3"/>
  <c r="M2899" i="3"/>
  <c r="I2899" i="3"/>
  <c r="E2899" i="3"/>
  <c r="T2898" i="3"/>
  <c r="S2898" i="3"/>
  <c r="R2898" i="3"/>
  <c r="M2898" i="3"/>
  <c r="Q2898" i="3" s="1"/>
  <c r="I2898" i="3"/>
  <c r="E2898" i="3"/>
  <c r="T2897" i="3"/>
  <c r="S2897" i="3"/>
  <c r="R2897" i="3"/>
  <c r="M2897" i="3"/>
  <c r="I2897" i="3"/>
  <c r="E2897" i="3"/>
  <c r="T2896" i="3"/>
  <c r="S2896" i="3"/>
  <c r="R2896" i="3"/>
  <c r="M2896" i="3"/>
  <c r="I2896" i="3"/>
  <c r="Q2896" i="3" s="1"/>
  <c r="E2896" i="3"/>
  <c r="T2895" i="3"/>
  <c r="S2895" i="3"/>
  <c r="R2895" i="3"/>
  <c r="Q2895" i="3"/>
  <c r="M2895" i="3"/>
  <c r="I2895" i="3"/>
  <c r="E2895" i="3"/>
  <c r="T2894" i="3"/>
  <c r="S2894" i="3"/>
  <c r="R2894" i="3"/>
  <c r="M2894" i="3"/>
  <c r="Q2894" i="3" s="1"/>
  <c r="I2894" i="3"/>
  <c r="E2894" i="3"/>
  <c r="T2893" i="3"/>
  <c r="S2893" i="3"/>
  <c r="R2893" i="3"/>
  <c r="M2893" i="3"/>
  <c r="Q2893" i="3" s="1"/>
  <c r="I2893" i="3"/>
  <c r="E2893" i="3"/>
  <c r="T2892" i="3"/>
  <c r="S2892" i="3"/>
  <c r="R2892" i="3"/>
  <c r="M2892" i="3"/>
  <c r="I2892" i="3"/>
  <c r="Q2892" i="3" s="1"/>
  <c r="E2892" i="3"/>
  <c r="T2891" i="3"/>
  <c r="S2891" i="3"/>
  <c r="R2891" i="3"/>
  <c r="Q2891" i="3"/>
  <c r="M2891" i="3"/>
  <c r="I2891" i="3"/>
  <c r="E2891" i="3"/>
  <c r="T2890" i="3"/>
  <c r="S2890" i="3"/>
  <c r="R2890" i="3"/>
  <c r="M2890" i="3"/>
  <c r="Q2890" i="3" s="1"/>
  <c r="I2890" i="3"/>
  <c r="E2890" i="3"/>
  <c r="T2889" i="3"/>
  <c r="S2889" i="3"/>
  <c r="R2889" i="3"/>
  <c r="M2889" i="3"/>
  <c r="I2889" i="3"/>
  <c r="E2889" i="3"/>
  <c r="T2888" i="3"/>
  <c r="S2888" i="3"/>
  <c r="R2888" i="3"/>
  <c r="M2888" i="3"/>
  <c r="I2888" i="3"/>
  <c r="Q2888" i="3" s="1"/>
  <c r="E2888" i="3"/>
  <c r="T2887" i="3"/>
  <c r="S2887" i="3"/>
  <c r="R2887" i="3"/>
  <c r="Q2887" i="3"/>
  <c r="M2887" i="3"/>
  <c r="I2887" i="3"/>
  <c r="E2887" i="3"/>
  <c r="T2886" i="3"/>
  <c r="S2886" i="3"/>
  <c r="R2886" i="3"/>
  <c r="M2886" i="3"/>
  <c r="Q2886" i="3" s="1"/>
  <c r="I2886" i="3"/>
  <c r="E2886" i="3"/>
  <c r="T2885" i="3"/>
  <c r="S2885" i="3"/>
  <c r="R2885" i="3"/>
  <c r="M2885" i="3"/>
  <c r="I2885" i="3"/>
  <c r="E2885" i="3"/>
  <c r="T2884" i="3"/>
  <c r="S2884" i="3"/>
  <c r="R2884" i="3"/>
  <c r="M2884" i="3"/>
  <c r="I2884" i="3"/>
  <c r="Q2884" i="3" s="1"/>
  <c r="E2884" i="3"/>
  <c r="T2883" i="3"/>
  <c r="S2883" i="3"/>
  <c r="R2883" i="3"/>
  <c r="Q2883" i="3"/>
  <c r="M2883" i="3"/>
  <c r="I2883" i="3"/>
  <c r="E2883" i="3"/>
  <c r="T2882" i="3"/>
  <c r="S2882" i="3"/>
  <c r="R2882" i="3"/>
  <c r="M2882" i="3"/>
  <c r="Q2882" i="3" s="1"/>
  <c r="I2882" i="3"/>
  <c r="E2882" i="3"/>
  <c r="T2881" i="3"/>
  <c r="S2881" i="3"/>
  <c r="R2881" i="3"/>
  <c r="M2881" i="3"/>
  <c r="I2881" i="3"/>
  <c r="E2881" i="3"/>
  <c r="T2880" i="3"/>
  <c r="S2880" i="3"/>
  <c r="R2880" i="3"/>
  <c r="M2880" i="3"/>
  <c r="I2880" i="3"/>
  <c r="Q2880" i="3" s="1"/>
  <c r="E2880" i="3"/>
  <c r="T2879" i="3"/>
  <c r="S2879" i="3"/>
  <c r="R2879" i="3"/>
  <c r="Q2879" i="3"/>
  <c r="M2879" i="3"/>
  <c r="I2879" i="3"/>
  <c r="E2879" i="3"/>
  <c r="T2878" i="3"/>
  <c r="S2878" i="3"/>
  <c r="R2878" i="3"/>
  <c r="M2878" i="3"/>
  <c r="Q2878" i="3" s="1"/>
  <c r="I2878" i="3"/>
  <c r="E2878" i="3"/>
  <c r="T2877" i="3"/>
  <c r="S2877" i="3"/>
  <c r="R2877" i="3"/>
  <c r="M2877" i="3"/>
  <c r="Q2877" i="3" s="1"/>
  <c r="I2877" i="3"/>
  <c r="E2877" i="3"/>
  <c r="T2876" i="3"/>
  <c r="S2876" i="3"/>
  <c r="R2876" i="3"/>
  <c r="M2876" i="3"/>
  <c r="I2876" i="3"/>
  <c r="Q2876" i="3" s="1"/>
  <c r="E2876" i="3"/>
  <c r="T2875" i="3"/>
  <c r="S2875" i="3"/>
  <c r="R2875" i="3"/>
  <c r="Q2875" i="3"/>
  <c r="M2875" i="3"/>
  <c r="I2875" i="3"/>
  <c r="E2875" i="3"/>
  <c r="T2874" i="3"/>
  <c r="S2874" i="3"/>
  <c r="R2874" i="3"/>
  <c r="M2874" i="3"/>
  <c r="Q2874" i="3" s="1"/>
  <c r="I2874" i="3"/>
  <c r="E2874" i="3"/>
  <c r="T2873" i="3"/>
  <c r="S2873" i="3"/>
  <c r="R2873" i="3"/>
  <c r="M2873" i="3"/>
  <c r="I2873" i="3"/>
  <c r="E2873" i="3"/>
  <c r="T2872" i="3"/>
  <c r="S2872" i="3"/>
  <c r="R2872" i="3"/>
  <c r="M2872" i="3"/>
  <c r="I2872" i="3"/>
  <c r="Q2872" i="3" s="1"/>
  <c r="E2872" i="3"/>
  <c r="T2871" i="3"/>
  <c r="S2871" i="3"/>
  <c r="R2871" i="3"/>
  <c r="Q2871" i="3"/>
  <c r="M2871" i="3"/>
  <c r="I2871" i="3"/>
  <c r="E2871" i="3"/>
  <c r="T2870" i="3"/>
  <c r="S2870" i="3"/>
  <c r="R2870" i="3"/>
  <c r="M2870" i="3"/>
  <c r="Q2870" i="3" s="1"/>
  <c r="I2870" i="3"/>
  <c r="E2870" i="3"/>
  <c r="T2869" i="3"/>
  <c r="S2869" i="3"/>
  <c r="R2869" i="3"/>
  <c r="M2869" i="3"/>
  <c r="I2869" i="3"/>
  <c r="E2869" i="3"/>
  <c r="T2868" i="3"/>
  <c r="S2868" i="3"/>
  <c r="R2868" i="3"/>
  <c r="M2868" i="3"/>
  <c r="I2868" i="3"/>
  <c r="Q2868" i="3" s="1"/>
  <c r="E2868" i="3"/>
  <c r="T2867" i="3"/>
  <c r="S2867" i="3"/>
  <c r="R2867" i="3"/>
  <c r="Q2867" i="3"/>
  <c r="M2867" i="3"/>
  <c r="I2867" i="3"/>
  <c r="E2867" i="3"/>
  <c r="T2866" i="3"/>
  <c r="S2866" i="3"/>
  <c r="R2866" i="3"/>
  <c r="M2866" i="3"/>
  <c r="Q2866" i="3" s="1"/>
  <c r="I2866" i="3"/>
  <c r="E2866" i="3"/>
  <c r="T2865" i="3"/>
  <c r="S2865" i="3"/>
  <c r="R2865" i="3"/>
  <c r="M2865" i="3"/>
  <c r="I2865" i="3"/>
  <c r="E2865" i="3"/>
  <c r="T2864" i="3"/>
  <c r="S2864" i="3"/>
  <c r="R2864" i="3"/>
  <c r="M2864" i="3"/>
  <c r="I2864" i="3"/>
  <c r="Q2864" i="3" s="1"/>
  <c r="E2864" i="3"/>
  <c r="T2863" i="3"/>
  <c r="S2863" i="3"/>
  <c r="R2863" i="3"/>
  <c r="Q2863" i="3"/>
  <c r="M2863" i="3"/>
  <c r="I2863" i="3"/>
  <c r="E2863" i="3"/>
  <c r="T2862" i="3"/>
  <c r="S2862" i="3"/>
  <c r="R2862" i="3"/>
  <c r="M2862" i="3"/>
  <c r="Q2862" i="3" s="1"/>
  <c r="I2862" i="3"/>
  <c r="E2862" i="3"/>
  <c r="T2861" i="3"/>
  <c r="S2861" i="3"/>
  <c r="R2861" i="3"/>
  <c r="M2861" i="3"/>
  <c r="Q2861" i="3" s="1"/>
  <c r="I2861" i="3"/>
  <c r="E2861" i="3"/>
  <c r="T2860" i="3"/>
  <c r="S2860" i="3"/>
  <c r="R2860" i="3"/>
  <c r="M2860" i="3"/>
  <c r="I2860" i="3"/>
  <c r="Q2860" i="3" s="1"/>
  <c r="E2860" i="3"/>
  <c r="T2859" i="3"/>
  <c r="S2859" i="3"/>
  <c r="R2859" i="3"/>
  <c r="Q2859" i="3"/>
  <c r="M2859" i="3"/>
  <c r="I2859" i="3"/>
  <c r="E2859" i="3"/>
  <c r="T2858" i="3"/>
  <c r="S2858" i="3"/>
  <c r="R2858" i="3"/>
  <c r="M2858" i="3"/>
  <c r="Q2858" i="3" s="1"/>
  <c r="I2858" i="3"/>
  <c r="E2858" i="3"/>
  <c r="T2857" i="3"/>
  <c r="S2857" i="3"/>
  <c r="R2857" i="3"/>
  <c r="M2857" i="3"/>
  <c r="I2857" i="3"/>
  <c r="E2857" i="3"/>
  <c r="T2856" i="3"/>
  <c r="S2856" i="3"/>
  <c r="R2856" i="3"/>
  <c r="M2856" i="3"/>
  <c r="I2856" i="3"/>
  <c r="Q2856" i="3" s="1"/>
  <c r="E2856" i="3"/>
  <c r="T2855" i="3"/>
  <c r="S2855" i="3"/>
  <c r="R2855" i="3"/>
  <c r="Q2855" i="3"/>
  <c r="M2855" i="3"/>
  <c r="I2855" i="3"/>
  <c r="E2855" i="3"/>
  <c r="T2854" i="3"/>
  <c r="S2854" i="3"/>
  <c r="R2854" i="3"/>
  <c r="M2854" i="3"/>
  <c r="Q2854" i="3" s="1"/>
  <c r="I2854" i="3"/>
  <c r="E2854" i="3"/>
  <c r="T2853" i="3"/>
  <c r="S2853" i="3"/>
  <c r="R2853" i="3"/>
  <c r="M2853" i="3"/>
  <c r="I2853" i="3"/>
  <c r="E2853" i="3"/>
  <c r="T2852" i="3"/>
  <c r="S2852" i="3"/>
  <c r="R2852" i="3"/>
  <c r="M2852" i="3"/>
  <c r="I2852" i="3"/>
  <c r="Q2852" i="3" s="1"/>
  <c r="E2852" i="3"/>
  <c r="T2851" i="3"/>
  <c r="S2851" i="3"/>
  <c r="R2851" i="3"/>
  <c r="Q2851" i="3"/>
  <c r="M2851" i="3"/>
  <c r="I2851" i="3"/>
  <c r="E2851" i="3"/>
  <c r="T2850" i="3"/>
  <c r="S2850" i="3"/>
  <c r="R2850" i="3"/>
  <c r="M2850" i="3"/>
  <c r="Q2850" i="3" s="1"/>
  <c r="I2850" i="3"/>
  <c r="E2850" i="3"/>
  <c r="T2849" i="3"/>
  <c r="S2849" i="3"/>
  <c r="R2849" i="3"/>
  <c r="M2849" i="3"/>
  <c r="I2849" i="3"/>
  <c r="E2849" i="3"/>
  <c r="T2848" i="3"/>
  <c r="S2848" i="3"/>
  <c r="R2848" i="3"/>
  <c r="M2848" i="3"/>
  <c r="I2848" i="3"/>
  <c r="Q2848" i="3" s="1"/>
  <c r="E2848" i="3"/>
  <c r="T2847" i="3"/>
  <c r="S2847" i="3"/>
  <c r="R2847" i="3"/>
  <c r="Q2847" i="3"/>
  <c r="M2847" i="3"/>
  <c r="I2847" i="3"/>
  <c r="E2847" i="3"/>
  <c r="T2846" i="3"/>
  <c r="S2846" i="3"/>
  <c r="R2846" i="3"/>
  <c r="M2846" i="3"/>
  <c r="Q2846" i="3" s="1"/>
  <c r="I2846" i="3"/>
  <c r="E2846" i="3"/>
  <c r="T2845" i="3"/>
  <c r="S2845" i="3"/>
  <c r="R2845" i="3"/>
  <c r="M2845" i="3"/>
  <c r="Q2845" i="3" s="1"/>
  <c r="I2845" i="3"/>
  <c r="E2845" i="3"/>
  <c r="T2844" i="3"/>
  <c r="S2844" i="3"/>
  <c r="R2844" i="3"/>
  <c r="M2844" i="3"/>
  <c r="I2844" i="3"/>
  <c r="Q2844" i="3" s="1"/>
  <c r="E2844" i="3"/>
  <c r="T2843" i="3"/>
  <c r="S2843" i="3"/>
  <c r="R2843" i="3"/>
  <c r="Q2843" i="3"/>
  <c r="M2843" i="3"/>
  <c r="I2843" i="3"/>
  <c r="E2843" i="3"/>
  <c r="T2842" i="3"/>
  <c r="S2842" i="3"/>
  <c r="R2842" i="3"/>
  <c r="M2842" i="3"/>
  <c r="Q2842" i="3" s="1"/>
  <c r="I2842" i="3"/>
  <c r="E2842" i="3"/>
  <c r="T2841" i="3"/>
  <c r="S2841" i="3"/>
  <c r="R2841" i="3"/>
  <c r="M2841" i="3"/>
  <c r="I2841" i="3"/>
  <c r="E2841" i="3"/>
  <c r="T2840" i="3"/>
  <c r="S2840" i="3"/>
  <c r="R2840" i="3"/>
  <c r="M2840" i="3"/>
  <c r="I2840" i="3"/>
  <c r="Q2840" i="3" s="1"/>
  <c r="E2840" i="3"/>
  <c r="T2839" i="3"/>
  <c r="S2839" i="3"/>
  <c r="R2839" i="3"/>
  <c r="Q2839" i="3"/>
  <c r="M2839" i="3"/>
  <c r="I2839" i="3"/>
  <c r="E2839" i="3"/>
  <c r="T2838" i="3"/>
  <c r="S2838" i="3"/>
  <c r="R2838" i="3"/>
  <c r="M2838" i="3"/>
  <c r="Q2838" i="3" s="1"/>
  <c r="I2838" i="3"/>
  <c r="E2838" i="3"/>
  <c r="T2837" i="3"/>
  <c r="S2837" i="3"/>
  <c r="R2837" i="3"/>
  <c r="M2837" i="3"/>
  <c r="I2837" i="3"/>
  <c r="E2837" i="3"/>
  <c r="T2836" i="3"/>
  <c r="S2836" i="3"/>
  <c r="R2836" i="3"/>
  <c r="M2836" i="3"/>
  <c r="I2836" i="3"/>
  <c r="Q2836" i="3" s="1"/>
  <c r="E2836" i="3"/>
  <c r="T2835" i="3"/>
  <c r="S2835" i="3"/>
  <c r="R2835" i="3"/>
  <c r="Q2835" i="3"/>
  <c r="M2835" i="3"/>
  <c r="I2835" i="3"/>
  <c r="E2835" i="3"/>
  <c r="T2834" i="3"/>
  <c r="S2834" i="3"/>
  <c r="R2834" i="3"/>
  <c r="M2834" i="3"/>
  <c r="Q2834" i="3" s="1"/>
  <c r="I2834" i="3"/>
  <c r="E2834" i="3"/>
  <c r="T2833" i="3"/>
  <c r="S2833" i="3"/>
  <c r="R2833" i="3"/>
  <c r="M2833" i="3"/>
  <c r="I2833" i="3"/>
  <c r="E2833" i="3"/>
  <c r="T2832" i="3"/>
  <c r="S2832" i="3"/>
  <c r="R2832" i="3"/>
  <c r="M2832" i="3"/>
  <c r="I2832" i="3"/>
  <c r="Q2832" i="3" s="1"/>
  <c r="E2832" i="3"/>
  <c r="P2831" i="3"/>
  <c r="O2831" i="3"/>
  <c r="N2831" i="3"/>
  <c r="R2831" i="3" s="1"/>
  <c r="L2831" i="3"/>
  <c r="L2830" i="3" s="1"/>
  <c r="K2831" i="3"/>
  <c r="J2831" i="3"/>
  <c r="H2831" i="3"/>
  <c r="G2831" i="3"/>
  <c r="G2830" i="3" s="1"/>
  <c r="F2831" i="3"/>
  <c r="D2831" i="3"/>
  <c r="P2830" i="3"/>
  <c r="O2830" i="3"/>
  <c r="K2830" i="3"/>
  <c r="H2830" i="3"/>
  <c r="D2830" i="3"/>
  <c r="T2829" i="3"/>
  <c r="S2829" i="3"/>
  <c r="R2829" i="3"/>
  <c r="M2829" i="3"/>
  <c r="I2829" i="3"/>
  <c r="E2829" i="3"/>
  <c r="M2828" i="3"/>
  <c r="M2827" i="3" s="1"/>
  <c r="I2828" i="3"/>
  <c r="I2827" i="3" s="1"/>
  <c r="E2828" i="3"/>
  <c r="E2827" i="3" s="1"/>
  <c r="P2827" i="3"/>
  <c r="O2827" i="3"/>
  <c r="N2827" i="3"/>
  <c r="L2827" i="3"/>
  <c r="K2827" i="3"/>
  <c r="J2827" i="3"/>
  <c r="H2827" i="3"/>
  <c r="H2826" i="3" s="1"/>
  <c r="G2827" i="3"/>
  <c r="G2826" i="3" s="1"/>
  <c r="F2827" i="3"/>
  <c r="P2826" i="3"/>
  <c r="T2826" i="3" s="1"/>
  <c r="O2826" i="3"/>
  <c r="N2826" i="3"/>
  <c r="L2826" i="3"/>
  <c r="K2826" i="3"/>
  <c r="J2826" i="3"/>
  <c r="I2826" i="3" s="1"/>
  <c r="F2826" i="3"/>
  <c r="D2826" i="3"/>
  <c r="T2825" i="3"/>
  <c r="S2825" i="3"/>
  <c r="R2825" i="3"/>
  <c r="Q2825" i="3"/>
  <c r="M2825" i="3"/>
  <c r="I2825" i="3"/>
  <c r="E2825" i="3"/>
  <c r="T2824" i="3"/>
  <c r="S2824" i="3"/>
  <c r="R2824" i="3"/>
  <c r="M2824" i="3"/>
  <c r="Q2824" i="3" s="1"/>
  <c r="I2824" i="3"/>
  <c r="E2824" i="3"/>
  <c r="T2823" i="3"/>
  <c r="S2823" i="3"/>
  <c r="R2823" i="3"/>
  <c r="M2823" i="3"/>
  <c r="I2823" i="3"/>
  <c r="E2823" i="3"/>
  <c r="T2822" i="3"/>
  <c r="S2822" i="3"/>
  <c r="R2822" i="3"/>
  <c r="M2822" i="3"/>
  <c r="I2822" i="3"/>
  <c r="Q2822" i="3" s="1"/>
  <c r="E2822" i="3"/>
  <c r="T2821" i="3"/>
  <c r="S2821" i="3"/>
  <c r="R2821" i="3"/>
  <c r="Q2821" i="3"/>
  <c r="M2821" i="3"/>
  <c r="I2821" i="3"/>
  <c r="E2821" i="3"/>
  <c r="T2820" i="3"/>
  <c r="S2820" i="3"/>
  <c r="R2820" i="3"/>
  <c r="M2820" i="3"/>
  <c r="Q2820" i="3" s="1"/>
  <c r="I2820" i="3"/>
  <c r="E2820" i="3"/>
  <c r="T2819" i="3"/>
  <c r="S2819" i="3"/>
  <c r="R2819" i="3"/>
  <c r="M2819" i="3"/>
  <c r="I2819" i="3"/>
  <c r="E2819" i="3"/>
  <c r="T2818" i="3"/>
  <c r="S2818" i="3"/>
  <c r="R2818" i="3"/>
  <c r="M2818" i="3"/>
  <c r="I2818" i="3"/>
  <c r="Q2818" i="3" s="1"/>
  <c r="E2818" i="3"/>
  <c r="T2817" i="3"/>
  <c r="S2817" i="3"/>
  <c r="R2817" i="3"/>
  <c r="Q2817" i="3"/>
  <c r="M2817" i="3"/>
  <c r="I2817" i="3"/>
  <c r="E2817" i="3"/>
  <c r="T2816" i="3"/>
  <c r="S2816" i="3"/>
  <c r="R2816" i="3"/>
  <c r="M2816" i="3"/>
  <c r="Q2816" i="3" s="1"/>
  <c r="I2816" i="3"/>
  <c r="E2816" i="3"/>
  <c r="T2815" i="3"/>
  <c r="S2815" i="3"/>
  <c r="R2815" i="3"/>
  <c r="M2815" i="3"/>
  <c r="I2815" i="3"/>
  <c r="E2815" i="3"/>
  <c r="T2814" i="3"/>
  <c r="S2814" i="3"/>
  <c r="R2814" i="3"/>
  <c r="M2814" i="3"/>
  <c r="I2814" i="3"/>
  <c r="Q2814" i="3" s="1"/>
  <c r="E2814" i="3"/>
  <c r="T2813" i="3"/>
  <c r="S2813" i="3"/>
  <c r="R2813" i="3"/>
  <c r="Q2813" i="3"/>
  <c r="M2813" i="3"/>
  <c r="I2813" i="3"/>
  <c r="E2813" i="3"/>
  <c r="T2812" i="3"/>
  <c r="S2812" i="3"/>
  <c r="R2812" i="3"/>
  <c r="M2812" i="3"/>
  <c r="Q2812" i="3" s="1"/>
  <c r="I2812" i="3"/>
  <c r="E2812" i="3"/>
  <c r="T2811" i="3"/>
  <c r="S2811" i="3"/>
  <c r="R2811" i="3"/>
  <c r="M2811" i="3"/>
  <c r="Q2811" i="3" s="1"/>
  <c r="I2811" i="3"/>
  <c r="E2811" i="3"/>
  <c r="T2810" i="3"/>
  <c r="S2810" i="3"/>
  <c r="R2810" i="3"/>
  <c r="M2810" i="3"/>
  <c r="I2810" i="3"/>
  <c r="Q2810" i="3" s="1"/>
  <c r="E2810" i="3"/>
  <c r="T2809" i="3"/>
  <c r="S2809" i="3"/>
  <c r="R2809" i="3"/>
  <c r="Q2809" i="3"/>
  <c r="M2809" i="3"/>
  <c r="I2809" i="3"/>
  <c r="E2809" i="3"/>
  <c r="T2808" i="3"/>
  <c r="S2808" i="3"/>
  <c r="R2808" i="3"/>
  <c r="M2808" i="3"/>
  <c r="Q2808" i="3" s="1"/>
  <c r="I2808" i="3"/>
  <c r="E2808" i="3"/>
  <c r="T2807" i="3"/>
  <c r="S2807" i="3"/>
  <c r="R2807" i="3"/>
  <c r="M2807" i="3"/>
  <c r="I2807" i="3"/>
  <c r="E2807" i="3"/>
  <c r="T2806" i="3"/>
  <c r="S2806" i="3"/>
  <c r="R2806" i="3"/>
  <c r="M2806" i="3"/>
  <c r="I2806" i="3"/>
  <c r="Q2806" i="3" s="1"/>
  <c r="E2806" i="3"/>
  <c r="T2805" i="3"/>
  <c r="S2805" i="3"/>
  <c r="R2805" i="3"/>
  <c r="Q2805" i="3"/>
  <c r="M2805" i="3"/>
  <c r="I2805" i="3"/>
  <c r="E2805" i="3"/>
  <c r="T2804" i="3"/>
  <c r="S2804" i="3"/>
  <c r="R2804" i="3"/>
  <c r="M2804" i="3"/>
  <c r="Q2804" i="3" s="1"/>
  <c r="I2804" i="3"/>
  <c r="E2804" i="3"/>
  <c r="T2803" i="3"/>
  <c r="S2803" i="3"/>
  <c r="R2803" i="3"/>
  <c r="M2803" i="3"/>
  <c r="I2803" i="3"/>
  <c r="E2803" i="3"/>
  <c r="T2802" i="3"/>
  <c r="S2802" i="3"/>
  <c r="R2802" i="3"/>
  <c r="M2802" i="3"/>
  <c r="I2802" i="3"/>
  <c r="Q2802" i="3" s="1"/>
  <c r="E2802" i="3"/>
  <c r="T2801" i="3"/>
  <c r="S2801" i="3"/>
  <c r="R2801" i="3"/>
  <c r="Q2801" i="3"/>
  <c r="M2801" i="3"/>
  <c r="I2801" i="3"/>
  <c r="E2801" i="3"/>
  <c r="T2800" i="3"/>
  <c r="S2800" i="3"/>
  <c r="R2800" i="3"/>
  <c r="M2800" i="3"/>
  <c r="Q2800" i="3" s="1"/>
  <c r="I2800" i="3"/>
  <c r="E2800" i="3"/>
  <c r="T2799" i="3"/>
  <c r="S2799" i="3"/>
  <c r="R2799" i="3"/>
  <c r="M2799" i="3"/>
  <c r="I2799" i="3"/>
  <c r="E2799" i="3"/>
  <c r="T2798" i="3"/>
  <c r="S2798" i="3"/>
  <c r="R2798" i="3"/>
  <c r="M2798" i="3"/>
  <c r="I2798" i="3"/>
  <c r="Q2798" i="3" s="1"/>
  <c r="E2798" i="3"/>
  <c r="T2797" i="3"/>
  <c r="S2797" i="3"/>
  <c r="R2797" i="3"/>
  <c r="Q2797" i="3"/>
  <c r="M2797" i="3"/>
  <c r="I2797" i="3"/>
  <c r="E2797" i="3"/>
  <c r="T2796" i="3"/>
  <c r="S2796" i="3"/>
  <c r="R2796" i="3"/>
  <c r="M2796" i="3"/>
  <c r="Q2796" i="3" s="1"/>
  <c r="I2796" i="3"/>
  <c r="E2796" i="3"/>
  <c r="T2795" i="3"/>
  <c r="S2795" i="3"/>
  <c r="R2795" i="3"/>
  <c r="M2795" i="3"/>
  <c r="Q2795" i="3" s="1"/>
  <c r="I2795" i="3"/>
  <c r="E2795" i="3"/>
  <c r="T2794" i="3"/>
  <c r="S2794" i="3"/>
  <c r="R2794" i="3"/>
  <c r="M2794" i="3"/>
  <c r="I2794" i="3"/>
  <c r="Q2794" i="3" s="1"/>
  <c r="E2794" i="3"/>
  <c r="T2793" i="3"/>
  <c r="S2793" i="3"/>
  <c r="R2793" i="3"/>
  <c r="Q2793" i="3"/>
  <c r="M2793" i="3"/>
  <c r="I2793" i="3"/>
  <c r="E2793" i="3"/>
  <c r="T2792" i="3"/>
  <c r="S2792" i="3"/>
  <c r="R2792" i="3"/>
  <c r="M2792" i="3"/>
  <c r="Q2792" i="3" s="1"/>
  <c r="I2792" i="3"/>
  <c r="E2792" i="3"/>
  <c r="T2791" i="3"/>
  <c r="S2791" i="3"/>
  <c r="R2791" i="3"/>
  <c r="M2791" i="3"/>
  <c r="I2791" i="3"/>
  <c r="E2791" i="3"/>
  <c r="T2790" i="3"/>
  <c r="S2790" i="3"/>
  <c r="R2790" i="3"/>
  <c r="M2790" i="3"/>
  <c r="I2790" i="3"/>
  <c r="Q2790" i="3" s="1"/>
  <c r="E2790" i="3"/>
  <c r="T2789" i="3"/>
  <c r="S2789" i="3"/>
  <c r="R2789" i="3"/>
  <c r="Q2789" i="3"/>
  <c r="M2789" i="3"/>
  <c r="I2789" i="3"/>
  <c r="E2789" i="3"/>
  <c r="T2788" i="3"/>
  <c r="S2788" i="3"/>
  <c r="R2788" i="3"/>
  <c r="M2788" i="3"/>
  <c r="Q2788" i="3" s="1"/>
  <c r="I2788" i="3"/>
  <c r="E2788" i="3"/>
  <c r="T2787" i="3"/>
  <c r="S2787" i="3"/>
  <c r="R2787" i="3"/>
  <c r="M2787" i="3"/>
  <c r="I2787" i="3"/>
  <c r="E2787" i="3"/>
  <c r="T2786" i="3"/>
  <c r="S2786" i="3"/>
  <c r="R2786" i="3"/>
  <c r="M2786" i="3"/>
  <c r="I2786" i="3"/>
  <c r="Q2786" i="3" s="1"/>
  <c r="E2786" i="3"/>
  <c r="T2785" i="3"/>
  <c r="S2785" i="3"/>
  <c r="R2785" i="3"/>
  <c r="Q2785" i="3"/>
  <c r="M2785" i="3"/>
  <c r="I2785" i="3"/>
  <c r="E2785" i="3"/>
  <c r="T2784" i="3"/>
  <c r="S2784" i="3"/>
  <c r="R2784" i="3"/>
  <c r="M2784" i="3"/>
  <c r="Q2784" i="3" s="1"/>
  <c r="I2784" i="3"/>
  <c r="E2784" i="3"/>
  <c r="T2783" i="3"/>
  <c r="S2783" i="3"/>
  <c r="R2783" i="3"/>
  <c r="M2783" i="3"/>
  <c r="I2783" i="3"/>
  <c r="E2783" i="3"/>
  <c r="T2782" i="3"/>
  <c r="S2782" i="3"/>
  <c r="R2782" i="3"/>
  <c r="M2782" i="3"/>
  <c r="I2782" i="3"/>
  <c r="Q2782" i="3" s="1"/>
  <c r="E2782" i="3"/>
  <c r="T2781" i="3"/>
  <c r="S2781" i="3"/>
  <c r="R2781" i="3"/>
  <c r="Q2781" i="3"/>
  <c r="M2781" i="3"/>
  <c r="I2781" i="3"/>
  <c r="E2781" i="3"/>
  <c r="T2780" i="3"/>
  <c r="S2780" i="3"/>
  <c r="R2780" i="3"/>
  <c r="M2780" i="3"/>
  <c r="Q2780" i="3" s="1"/>
  <c r="I2780" i="3"/>
  <c r="E2780" i="3"/>
  <c r="T2779" i="3"/>
  <c r="S2779" i="3"/>
  <c r="R2779" i="3"/>
  <c r="M2779" i="3"/>
  <c r="Q2779" i="3" s="1"/>
  <c r="I2779" i="3"/>
  <c r="E2779" i="3"/>
  <c r="T2778" i="3"/>
  <c r="S2778" i="3"/>
  <c r="R2778" i="3"/>
  <c r="M2778" i="3"/>
  <c r="I2778" i="3"/>
  <c r="Q2778" i="3" s="1"/>
  <c r="E2778" i="3"/>
  <c r="T2777" i="3"/>
  <c r="S2777" i="3"/>
  <c r="R2777" i="3"/>
  <c r="Q2777" i="3"/>
  <c r="M2777" i="3"/>
  <c r="I2777" i="3"/>
  <c r="E2777" i="3"/>
  <c r="T2776" i="3"/>
  <c r="S2776" i="3"/>
  <c r="R2776" i="3"/>
  <c r="M2776" i="3"/>
  <c r="Q2776" i="3" s="1"/>
  <c r="I2776" i="3"/>
  <c r="E2776" i="3"/>
  <c r="T2775" i="3"/>
  <c r="S2775" i="3"/>
  <c r="R2775" i="3"/>
  <c r="M2775" i="3"/>
  <c r="I2775" i="3"/>
  <c r="E2775" i="3"/>
  <c r="T2774" i="3"/>
  <c r="S2774" i="3"/>
  <c r="R2774" i="3"/>
  <c r="M2774" i="3"/>
  <c r="I2774" i="3"/>
  <c r="Q2774" i="3" s="1"/>
  <c r="E2774" i="3"/>
  <c r="T2773" i="3"/>
  <c r="S2773" i="3"/>
  <c r="R2773" i="3"/>
  <c r="Q2773" i="3"/>
  <c r="M2773" i="3"/>
  <c r="I2773" i="3"/>
  <c r="E2773" i="3"/>
  <c r="T2772" i="3"/>
  <c r="S2772" i="3"/>
  <c r="R2772" i="3"/>
  <c r="M2772" i="3"/>
  <c r="Q2772" i="3" s="1"/>
  <c r="I2772" i="3"/>
  <c r="E2772" i="3"/>
  <c r="T2771" i="3"/>
  <c r="S2771" i="3"/>
  <c r="R2771" i="3"/>
  <c r="M2771" i="3"/>
  <c r="I2771" i="3"/>
  <c r="E2771" i="3"/>
  <c r="T2770" i="3"/>
  <c r="S2770" i="3"/>
  <c r="R2770" i="3"/>
  <c r="M2770" i="3"/>
  <c r="I2770" i="3"/>
  <c r="Q2770" i="3" s="1"/>
  <c r="E2770" i="3"/>
  <c r="T2769" i="3"/>
  <c r="S2769" i="3"/>
  <c r="R2769" i="3"/>
  <c r="Q2769" i="3"/>
  <c r="M2769" i="3"/>
  <c r="I2769" i="3"/>
  <c r="E2769" i="3"/>
  <c r="T2768" i="3"/>
  <c r="S2768" i="3"/>
  <c r="R2768" i="3"/>
  <c r="M2768" i="3"/>
  <c r="Q2768" i="3" s="1"/>
  <c r="I2768" i="3"/>
  <c r="E2768" i="3"/>
  <c r="T2767" i="3"/>
  <c r="S2767" i="3"/>
  <c r="R2767" i="3"/>
  <c r="M2767" i="3"/>
  <c r="I2767" i="3"/>
  <c r="E2767" i="3"/>
  <c r="T2766" i="3"/>
  <c r="S2766" i="3"/>
  <c r="R2766" i="3"/>
  <c r="M2766" i="3"/>
  <c r="Q2766" i="3" s="1"/>
  <c r="I2766" i="3"/>
  <c r="E2766" i="3"/>
  <c r="T2765" i="3"/>
  <c r="S2765" i="3"/>
  <c r="R2765" i="3"/>
  <c r="Q2765" i="3"/>
  <c r="M2765" i="3"/>
  <c r="I2765" i="3"/>
  <c r="E2765" i="3"/>
  <c r="T2764" i="3"/>
  <c r="S2764" i="3"/>
  <c r="R2764" i="3"/>
  <c r="M2764" i="3"/>
  <c r="Q2764" i="3" s="1"/>
  <c r="I2764" i="3"/>
  <c r="E2764" i="3"/>
  <c r="T2763" i="3"/>
  <c r="S2763" i="3"/>
  <c r="R2763" i="3"/>
  <c r="Q2763" i="3"/>
  <c r="M2763" i="3"/>
  <c r="I2763" i="3"/>
  <c r="E2763" i="3"/>
  <c r="T2762" i="3"/>
  <c r="S2762" i="3"/>
  <c r="R2762" i="3"/>
  <c r="M2762" i="3"/>
  <c r="Q2762" i="3" s="1"/>
  <c r="I2762" i="3"/>
  <c r="E2762" i="3"/>
  <c r="T2761" i="3"/>
  <c r="S2761" i="3"/>
  <c r="R2761" i="3"/>
  <c r="M2761" i="3"/>
  <c r="I2761" i="3"/>
  <c r="Q2761" i="3" s="1"/>
  <c r="E2761" i="3"/>
  <c r="T2760" i="3"/>
  <c r="S2760" i="3"/>
  <c r="R2760" i="3"/>
  <c r="M2760" i="3"/>
  <c r="Q2760" i="3" s="1"/>
  <c r="I2760" i="3"/>
  <c r="E2760" i="3"/>
  <c r="T2759" i="3"/>
  <c r="S2759" i="3"/>
  <c r="R2759" i="3"/>
  <c r="M2759" i="3"/>
  <c r="I2759" i="3"/>
  <c r="Q2759" i="3" s="1"/>
  <c r="E2759" i="3"/>
  <c r="T2758" i="3"/>
  <c r="S2758" i="3"/>
  <c r="R2758" i="3"/>
  <c r="M2758" i="3"/>
  <c r="Q2758" i="3" s="1"/>
  <c r="I2758" i="3"/>
  <c r="E2758" i="3"/>
  <c r="T2757" i="3"/>
  <c r="S2757" i="3"/>
  <c r="R2757" i="3"/>
  <c r="Q2757" i="3"/>
  <c r="M2757" i="3"/>
  <c r="I2757" i="3"/>
  <c r="E2757" i="3"/>
  <c r="T2756" i="3"/>
  <c r="S2756" i="3"/>
  <c r="R2756" i="3"/>
  <c r="M2756" i="3"/>
  <c r="Q2756" i="3" s="1"/>
  <c r="I2756" i="3"/>
  <c r="E2756" i="3"/>
  <c r="T2755" i="3"/>
  <c r="S2755" i="3"/>
  <c r="R2755" i="3"/>
  <c r="Q2755" i="3"/>
  <c r="M2755" i="3"/>
  <c r="I2755" i="3"/>
  <c r="E2755" i="3"/>
  <c r="T2754" i="3"/>
  <c r="S2754" i="3"/>
  <c r="R2754" i="3"/>
  <c r="M2754" i="3"/>
  <c r="Q2754" i="3" s="1"/>
  <c r="I2754" i="3"/>
  <c r="E2754" i="3"/>
  <c r="T2753" i="3"/>
  <c r="S2753" i="3"/>
  <c r="R2753" i="3"/>
  <c r="M2753" i="3"/>
  <c r="I2753" i="3"/>
  <c r="Q2753" i="3" s="1"/>
  <c r="E2753" i="3"/>
  <c r="T2752" i="3"/>
  <c r="S2752" i="3"/>
  <c r="R2752" i="3"/>
  <c r="M2752" i="3"/>
  <c r="Q2752" i="3" s="1"/>
  <c r="I2752" i="3"/>
  <c r="E2752" i="3"/>
  <c r="T2751" i="3"/>
  <c r="S2751" i="3"/>
  <c r="R2751" i="3"/>
  <c r="M2751" i="3"/>
  <c r="I2751" i="3"/>
  <c r="Q2751" i="3" s="1"/>
  <c r="E2751" i="3"/>
  <c r="T2750" i="3"/>
  <c r="S2750" i="3"/>
  <c r="R2750" i="3"/>
  <c r="M2750" i="3"/>
  <c r="Q2750" i="3" s="1"/>
  <c r="I2750" i="3"/>
  <c r="E2750" i="3"/>
  <c r="T2749" i="3"/>
  <c r="S2749" i="3"/>
  <c r="R2749" i="3"/>
  <c r="Q2749" i="3"/>
  <c r="M2749" i="3"/>
  <c r="I2749" i="3"/>
  <c r="E2749" i="3"/>
  <c r="T2748" i="3"/>
  <c r="S2748" i="3"/>
  <c r="R2748" i="3"/>
  <c r="M2748" i="3"/>
  <c r="Q2748" i="3" s="1"/>
  <c r="I2748" i="3"/>
  <c r="E2748" i="3"/>
  <c r="T2747" i="3"/>
  <c r="S2747" i="3"/>
  <c r="R2747" i="3"/>
  <c r="Q2747" i="3"/>
  <c r="M2747" i="3"/>
  <c r="I2747" i="3"/>
  <c r="E2747" i="3"/>
  <c r="T2746" i="3"/>
  <c r="S2746" i="3"/>
  <c r="R2746" i="3"/>
  <c r="M2746" i="3"/>
  <c r="Q2746" i="3" s="1"/>
  <c r="I2746" i="3"/>
  <c r="E2746" i="3"/>
  <c r="P2745" i="3"/>
  <c r="O2745" i="3"/>
  <c r="N2745" i="3"/>
  <c r="L2745" i="3"/>
  <c r="L2744" i="3" s="1"/>
  <c r="K2745" i="3"/>
  <c r="J2745" i="3"/>
  <c r="H2745" i="3"/>
  <c r="H2744" i="3" s="1"/>
  <c r="G2745" i="3"/>
  <c r="G2744" i="3" s="1"/>
  <c r="F2745" i="3"/>
  <c r="D2745" i="3"/>
  <c r="D2744" i="3" s="1"/>
  <c r="N2744" i="3"/>
  <c r="R2744" i="3" s="1"/>
  <c r="J2744" i="3"/>
  <c r="F2744" i="3"/>
  <c r="T2743" i="3"/>
  <c r="S2743" i="3"/>
  <c r="R2743" i="3"/>
  <c r="M2743" i="3"/>
  <c r="I2743" i="3"/>
  <c r="Q2743" i="3" s="1"/>
  <c r="E2743" i="3"/>
  <c r="T2742" i="3"/>
  <c r="S2742" i="3"/>
  <c r="R2742" i="3"/>
  <c r="M2742" i="3"/>
  <c r="Q2742" i="3" s="1"/>
  <c r="I2742" i="3"/>
  <c r="E2742" i="3"/>
  <c r="T2741" i="3"/>
  <c r="S2741" i="3"/>
  <c r="R2741" i="3"/>
  <c r="Q2741" i="3"/>
  <c r="M2741" i="3"/>
  <c r="I2741" i="3"/>
  <c r="E2741" i="3"/>
  <c r="T2740" i="3"/>
  <c r="S2740" i="3"/>
  <c r="R2740" i="3"/>
  <c r="M2740" i="3"/>
  <c r="Q2740" i="3" s="1"/>
  <c r="I2740" i="3"/>
  <c r="E2740" i="3"/>
  <c r="T2739" i="3"/>
  <c r="S2739" i="3"/>
  <c r="R2739" i="3"/>
  <c r="Q2739" i="3"/>
  <c r="M2739" i="3"/>
  <c r="I2739" i="3"/>
  <c r="E2739" i="3"/>
  <c r="T2738" i="3"/>
  <c r="S2738" i="3"/>
  <c r="R2738" i="3"/>
  <c r="M2738" i="3"/>
  <c r="Q2738" i="3" s="1"/>
  <c r="I2738" i="3"/>
  <c r="E2738" i="3"/>
  <c r="T2737" i="3"/>
  <c r="S2737" i="3"/>
  <c r="R2737" i="3"/>
  <c r="M2737" i="3"/>
  <c r="I2737" i="3"/>
  <c r="Q2737" i="3" s="1"/>
  <c r="E2737" i="3"/>
  <c r="T2736" i="3"/>
  <c r="S2736" i="3"/>
  <c r="R2736" i="3"/>
  <c r="M2736" i="3"/>
  <c r="Q2736" i="3" s="1"/>
  <c r="I2736" i="3"/>
  <c r="E2736" i="3"/>
  <c r="T2735" i="3"/>
  <c r="S2735" i="3"/>
  <c r="R2735" i="3"/>
  <c r="M2735" i="3"/>
  <c r="I2735" i="3"/>
  <c r="Q2735" i="3" s="1"/>
  <c r="E2735" i="3"/>
  <c r="T2734" i="3"/>
  <c r="S2734" i="3"/>
  <c r="R2734" i="3"/>
  <c r="M2734" i="3"/>
  <c r="Q2734" i="3" s="1"/>
  <c r="I2734" i="3"/>
  <c r="E2734" i="3"/>
  <c r="T2733" i="3"/>
  <c r="S2733" i="3"/>
  <c r="R2733" i="3"/>
  <c r="Q2733" i="3"/>
  <c r="M2733" i="3"/>
  <c r="I2733" i="3"/>
  <c r="E2733" i="3"/>
  <c r="T2732" i="3"/>
  <c r="S2732" i="3"/>
  <c r="R2732" i="3"/>
  <c r="M2732" i="3"/>
  <c r="Q2732" i="3" s="1"/>
  <c r="I2732" i="3"/>
  <c r="E2732" i="3"/>
  <c r="T2731" i="3"/>
  <c r="S2731" i="3"/>
  <c r="R2731" i="3"/>
  <c r="Q2731" i="3"/>
  <c r="M2731" i="3"/>
  <c r="I2731" i="3"/>
  <c r="E2731" i="3"/>
  <c r="T2730" i="3"/>
  <c r="S2730" i="3"/>
  <c r="R2730" i="3"/>
  <c r="M2730" i="3"/>
  <c r="Q2730" i="3" s="1"/>
  <c r="I2730" i="3"/>
  <c r="E2730" i="3"/>
  <c r="T2729" i="3"/>
  <c r="S2729" i="3"/>
  <c r="R2729" i="3"/>
  <c r="M2729" i="3"/>
  <c r="I2729" i="3"/>
  <c r="Q2729" i="3" s="1"/>
  <c r="E2729" i="3"/>
  <c r="T2728" i="3"/>
  <c r="S2728" i="3"/>
  <c r="R2728" i="3"/>
  <c r="M2728" i="3"/>
  <c r="Q2728" i="3" s="1"/>
  <c r="I2728" i="3"/>
  <c r="E2728" i="3"/>
  <c r="T2727" i="3"/>
  <c r="S2727" i="3"/>
  <c r="R2727" i="3"/>
  <c r="M2727" i="3"/>
  <c r="I2727" i="3"/>
  <c r="Q2727" i="3" s="1"/>
  <c r="E2727" i="3"/>
  <c r="T2726" i="3"/>
  <c r="S2726" i="3"/>
  <c r="R2726" i="3"/>
  <c r="M2726" i="3"/>
  <c r="Q2726" i="3" s="1"/>
  <c r="I2726" i="3"/>
  <c r="E2726" i="3"/>
  <c r="T2725" i="3"/>
  <c r="S2725" i="3"/>
  <c r="R2725" i="3"/>
  <c r="Q2725" i="3"/>
  <c r="M2725" i="3"/>
  <c r="I2725" i="3"/>
  <c r="E2725" i="3"/>
  <c r="T2724" i="3"/>
  <c r="S2724" i="3"/>
  <c r="R2724" i="3"/>
  <c r="M2724" i="3"/>
  <c r="Q2724" i="3" s="1"/>
  <c r="I2724" i="3"/>
  <c r="E2724" i="3"/>
  <c r="T2723" i="3"/>
  <c r="S2723" i="3"/>
  <c r="R2723" i="3"/>
  <c r="Q2723" i="3"/>
  <c r="M2723" i="3"/>
  <c r="I2723" i="3"/>
  <c r="E2723" i="3"/>
  <c r="T2722" i="3"/>
  <c r="S2722" i="3"/>
  <c r="R2722" i="3"/>
  <c r="M2722" i="3"/>
  <c r="Q2722" i="3" s="1"/>
  <c r="I2722" i="3"/>
  <c r="E2722" i="3"/>
  <c r="T2721" i="3"/>
  <c r="S2721" i="3"/>
  <c r="R2721" i="3"/>
  <c r="M2721" i="3"/>
  <c r="I2721" i="3"/>
  <c r="Q2721" i="3" s="1"/>
  <c r="E2721" i="3"/>
  <c r="T2720" i="3"/>
  <c r="S2720" i="3"/>
  <c r="R2720" i="3"/>
  <c r="M2720" i="3"/>
  <c r="Q2720" i="3" s="1"/>
  <c r="I2720" i="3"/>
  <c r="E2720" i="3"/>
  <c r="T2719" i="3"/>
  <c r="S2719" i="3"/>
  <c r="R2719" i="3"/>
  <c r="M2719" i="3"/>
  <c r="I2719" i="3"/>
  <c r="Q2719" i="3" s="1"/>
  <c r="E2719" i="3"/>
  <c r="T2718" i="3"/>
  <c r="S2718" i="3"/>
  <c r="R2718" i="3"/>
  <c r="M2718" i="3"/>
  <c r="Q2718" i="3" s="1"/>
  <c r="I2718" i="3"/>
  <c r="E2718" i="3"/>
  <c r="T2717" i="3"/>
  <c r="S2717" i="3"/>
  <c r="R2717" i="3"/>
  <c r="Q2717" i="3"/>
  <c r="M2717" i="3"/>
  <c r="I2717" i="3"/>
  <c r="E2717" i="3"/>
  <c r="T2716" i="3"/>
  <c r="S2716" i="3"/>
  <c r="R2716" i="3"/>
  <c r="M2716" i="3"/>
  <c r="Q2716" i="3" s="1"/>
  <c r="I2716" i="3"/>
  <c r="E2716" i="3"/>
  <c r="T2715" i="3"/>
  <c r="S2715" i="3"/>
  <c r="R2715" i="3"/>
  <c r="Q2715" i="3"/>
  <c r="M2715" i="3"/>
  <c r="I2715" i="3"/>
  <c r="E2715" i="3"/>
  <c r="T2714" i="3"/>
  <c r="S2714" i="3"/>
  <c r="R2714" i="3"/>
  <c r="M2714" i="3"/>
  <c r="Q2714" i="3" s="1"/>
  <c r="I2714" i="3"/>
  <c r="E2714" i="3"/>
  <c r="T2713" i="3"/>
  <c r="S2713" i="3"/>
  <c r="R2713" i="3"/>
  <c r="M2713" i="3"/>
  <c r="I2713" i="3"/>
  <c r="Q2713" i="3" s="1"/>
  <c r="E2713" i="3"/>
  <c r="T2712" i="3"/>
  <c r="S2712" i="3"/>
  <c r="R2712" i="3"/>
  <c r="M2712" i="3"/>
  <c r="Q2712" i="3" s="1"/>
  <c r="I2712" i="3"/>
  <c r="E2712" i="3"/>
  <c r="T2711" i="3"/>
  <c r="S2711" i="3"/>
  <c r="R2711" i="3"/>
  <c r="M2711" i="3"/>
  <c r="I2711" i="3"/>
  <c r="Q2711" i="3" s="1"/>
  <c r="E2711" i="3"/>
  <c r="T2710" i="3"/>
  <c r="S2710" i="3"/>
  <c r="R2710" i="3"/>
  <c r="M2710" i="3"/>
  <c r="Q2710" i="3" s="1"/>
  <c r="I2710" i="3"/>
  <c r="E2710" i="3"/>
  <c r="T2709" i="3"/>
  <c r="S2709" i="3"/>
  <c r="R2709" i="3"/>
  <c r="Q2709" i="3"/>
  <c r="M2709" i="3"/>
  <c r="I2709" i="3"/>
  <c r="E2709" i="3"/>
  <c r="T2708" i="3"/>
  <c r="S2708" i="3"/>
  <c r="R2708" i="3"/>
  <c r="M2708" i="3"/>
  <c r="Q2708" i="3" s="1"/>
  <c r="I2708" i="3"/>
  <c r="E2708" i="3"/>
  <c r="T2707" i="3"/>
  <c r="S2707" i="3"/>
  <c r="R2707" i="3"/>
  <c r="Q2707" i="3"/>
  <c r="M2707" i="3"/>
  <c r="I2707" i="3"/>
  <c r="E2707" i="3"/>
  <c r="T2706" i="3"/>
  <c r="S2706" i="3"/>
  <c r="R2706" i="3"/>
  <c r="M2706" i="3"/>
  <c r="Q2706" i="3" s="1"/>
  <c r="I2706" i="3"/>
  <c r="E2706" i="3"/>
  <c r="T2705" i="3"/>
  <c r="S2705" i="3"/>
  <c r="R2705" i="3"/>
  <c r="M2705" i="3"/>
  <c r="I2705" i="3"/>
  <c r="Q2705" i="3" s="1"/>
  <c r="E2705" i="3"/>
  <c r="T2704" i="3"/>
  <c r="S2704" i="3"/>
  <c r="R2704" i="3"/>
  <c r="M2704" i="3"/>
  <c r="Q2704" i="3" s="1"/>
  <c r="I2704" i="3"/>
  <c r="E2704" i="3"/>
  <c r="T2703" i="3"/>
  <c r="S2703" i="3"/>
  <c r="R2703" i="3"/>
  <c r="M2703" i="3"/>
  <c r="I2703" i="3"/>
  <c r="Q2703" i="3" s="1"/>
  <c r="E2703" i="3"/>
  <c r="T2702" i="3"/>
  <c r="S2702" i="3"/>
  <c r="R2702" i="3"/>
  <c r="M2702" i="3"/>
  <c r="Q2702" i="3" s="1"/>
  <c r="I2702" i="3"/>
  <c r="E2702" i="3"/>
  <c r="T2701" i="3"/>
  <c r="S2701" i="3"/>
  <c r="R2701" i="3"/>
  <c r="M2701" i="3"/>
  <c r="I2701" i="3"/>
  <c r="E2701" i="3"/>
  <c r="T2700" i="3"/>
  <c r="S2700" i="3"/>
  <c r="R2700" i="3"/>
  <c r="M2700" i="3"/>
  <c r="I2700" i="3"/>
  <c r="E2700" i="3"/>
  <c r="T2699" i="3"/>
  <c r="S2699" i="3"/>
  <c r="R2699" i="3"/>
  <c r="M2699" i="3"/>
  <c r="I2699" i="3"/>
  <c r="E2699" i="3"/>
  <c r="T2698" i="3"/>
  <c r="S2698" i="3"/>
  <c r="R2698" i="3"/>
  <c r="M2698" i="3"/>
  <c r="I2698" i="3"/>
  <c r="E2698" i="3"/>
  <c r="T2697" i="3"/>
  <c r="S2697" i="3"/>
  <c r="R2697" i="3"/>
  <c r="M2697" i="3"/>
  <c r="I2697" i="3"/>
  <c r="E2697" i="3"/>
  <c r="T2696" i="3"/>
  <c r="S2696" i="3"/>
  <c r="R2696" i="3"/>
  <c r="M2696" i="3"/>
  <c r="I2696" i="3"/>
  <c r="E2696" i="3"/>
  <c r="T2695" i="3"/>
  <c r="S2695" i="3"/>
  <c r="R2695" i="3"/>
  <c r="M2695" i="3"/>
  <c r="I2695" i="3"/>
  <c r="E2695" i="3"/>
  <c r="T2694" i="3"/>
  <c r="S2694" i="3"/>
  <c r="R2694" i="3"/>
  <c r="M2694" i="3"/>
  <c r="I2694" i="3"/>
  <c r="E2694" i="3"/>
  <c r="T2693" i="3"/>
  <c r="S2693" i="3"/>
  <c r="R2693" i="3"/>
  <c r="M2693" i="3"/>
  <c r="I2693" i="3"/>
  <c r="E2693" i="3"/>
  <c r="T2692" i="3"/>
  <c r="S2692" i="3"/>
  <c r="R2692" i="3"/>
  <c r="M2692" i="3"/>
  <c r="I2692" i="3"/>
  <c r="E2692" i="3"/>
  <c r="T2691" i="3"/>
  <c r="S2691" i="3"/>
  <c r="R2691" i="3"/>
  <c r="M2691" i="3"/>
  <c r="I2691" i="3"/>
  <c r="E2691" i="3"/>
  <c r="T2690" i="3"/>
  <c r="S2690" i="3"/>
  <c r="R2690" i="3"/>
  <c r="M2690" i="3"/>
  <c r="I2690" i="3"/>
  <c r="E2690" i="3"/>
  <c r="T2689" i="3"/>
  <c r="S2689" i="3"/>
  <c r="R2689" i="3"/>
  <c r="M2689" i="3"/>
  <c r="I2689" i="3"/>
  <c r="E2689" i="3"/>
  <c r="T2688" i="3"/>
  <c r="S2688" i="3"/>
  <c r="R2688" i="3"/>
  <c r="M2688" i="3"/>
  <c r="I2688" i="3"/>
  <c r="E2688" i="3"/>
  <c r="T2687" i="3"/>
  <c r="S2687" i="3"/>
  <c r="R2687" i="3"/>
  <c r="M2687" i="3"/>
  <c r="I2687" i="3"/>
  <c r="E2687" i="3"/>
  <c r="T2686" i="3"/>
  <c r="S2686" i="3"/>
  <c r="R2686" i="3"/>
  <c r="M2686" i="3"/>
  <c r="I2686" i="3"/>
  <c r="E2686" i="3"/>
  <c r="T2685" i="3"/>
  <c r="S2685" i="3"/>
  <c r="R2685" i="3"/>
  <c r="M2685" i="3"/>
  <c r="I2685" i="3"/>
  <c r="E2685" i="3"/>
  <c r="T2684" i="3"/>
  <c r="S2684" i="3"/>
  <c r="R2684" i="3"/>
  <c r="M2684" i="3"/>
  <c r="I2684" i="3"/>
  <c r="E2684" i="3"/>
  <c r="T2683" i="3"/>
  <c r="S2683" i="3"/>
  <c r="R2683" i="3"/>
  <c r="M2683" i="3"/>
  <c r="I2683" i="3"/>
  <c r="E2683" i="3"/>
  <c r="T2682" i="3"/>
  <c r="S2682" i="3"/>
  <c r="R2682" i="3"/>
  <c r="M2682" i="3"/>
  <c r="I2682" i="3"/>
  <c r="E2682" i="3"/>
  <c r="T2681" i="3"/>
  <c r="S2681" i="3"/>
  <c r="R2681" i="3"/>
  <c r="M2681" i="3"/>
  <c r="I2681" i="3"/>
  <c r="E2681" i="3"/>
  <c r="T2680" i="3"/>
  <c r="S2680" i="3"/>
  <c r="R2680" i="3"/>
  <c r="M2680" i="3"/>
  <c r="I2680" i="3"/>
  <c r="E2680" i="3"/>
  <c r="T2679" i="3"/>
  <c r="S2679" i="3"/>
  <c r="R2679" i="3"/>
  <c r="M2679" i="3"/>
  <c r="I2679" i="3"/>
  <c r="E2679" i="3"/>
  <c r="T2678" i="3"/>
  <c r="S2678" i="3"/>
  <c r="R2678" i="3"/>
  <c r="M2678" i="3"/>
  <c r="I2678" i="3"/>
  <c r="E2678" i="3"/>
  <c r="T2677" i="3"/>
  <c r="P2677" i="3"/>
  <c r="O2677" i="3"/>
  <c r="N2677" i="3"/>
  <c r="M2677" i="3"/>
  <c r="L2677" i="3"/>
  <c r="K2677" i="3"/>
  <c r="J2677" i="3"/>
  <c r="J2676" i="3" s="1"/>
  <c r="I2677" i="3"/>
  <c r="H2677" i="3"/>
  <c r="G2677" i="3"/>
  <c r="F2677" i="3"/>
  <c r="E2677" i="3"/>
  <c r="D2677" i="3"/>
  <c r="O2676" i="3"/>
  <c r="N2676" i="3"/>
  <c r="K2676" i="3"/>
  <c r="G2676" i="3"/>
  <c r="F2676" i="3"/>
  <c r="T2675" i="3"/>
  <c r="P2675" i="3"/>
  <c r="P2668" i="3" s="1"/>
  <c r="O2675" i="3"/>
  <c r="N2675" i="3"/>
  <c r="M2675" i="3"/>
  <c r="L2675" i="3"/>
  <c r="L2668" i="3" s="1"/>
  <c r="K2675" i="3"/>
  <c r="J2675" i="3"/>
  <c r="I2675" i="3"/>
  <c r="H2675" i="3"/>
  <c r="H2668" i="3" s="1"/>
  <c r="G2675" i="3"/>
  <c r="F2675" i="3"/>
  <c r="F2668" i="3" s="1"/>
  <c r="E2668" i="3" s="1"/>
  <c r="E2675" i="3"/>
  <c r="D2675" i="3"/>
  <c r="D2668" i="3" s="1"/>
  <c r="P2674" i="3"/>
  <c r="T2674" i="3" s="1"/>
  <c r="O2674" i="3"/>
  <c r="O2667" i="3" s="1"/>
  <c r="S2667" i="3" s="1"/>
  <c r="N2674" i="3"/>
  <c r="L2674" i="3"/>
  <c r="K2674" i="3"/>
  <c r="K2667" i="3" s="1"/>
  <c r="J2674" i="3"/>
  <c r="J2349" i="3" s="1"/>
  <c r="H2674" i="3"/>
  <c r="H2667" i="3" s="1"/>
  <c r="G2674" i="3"/>
  <c r="F2674" i="3"/>
  <c r="D2674" i="3"/>
  <c r="T2673" i="3"/>
  <c r="P2673" i="3"/>
  <c r="P2666" i="3" s="1"/>
  <c r="O2673" i="3"/>
  <c r="N2673" i="3"/>
  <c r="M2673" i="3"/>
  <c r="L2673" i="3"/>
  <c r="L2666" i="3" s="1"/>
  <c r="K2673" i="3"/>
  <c r="K2666" i="3" s="1"/>
  <c r="J2673" i="3"/>
  <c r="I2673" i="3"/>
  <c r="H2673" i="3"/>
  <c r="H2666" i="3" s="1"/>
  <c r="G2673" i="3"/>
  <c r="F2673" i="3"/>
  <c r="F2666" i="3" s="1"/>
  <c r="E2673" i="3"/>
  <c r="D2673" i="3"/>
  <c r="D2666" i="3" s="1"/>
  <c r="P2672" i="3"/>
  <c r="O2672" i="3"/>
  <c r="O2665" i="3" s="1"/>
  <c r="S2665" i="3" s="1"/>
  <c r="N2672" i="3"/>
  <c r="L2672" i="3"/>
  <c r="K2672" i="3"/>
  <c r="K2665" i="3" s="1"/>
  <c r="J2672" i="3"/>
  <c r="R2672" i="3" s="1"/>
  <c r="H2672" i="3"/>
  <c r="G2672" i="3"/>
  <c r="F2672" i="3"/>
  <c r="D2672" i="3"/>
  <c r="D2665" i="3" s="1"/>
  <c r="P2671" i="3"/>
  <c r="O2671" i="3"/>
  <c r="N2671" i="3"/>
  <c r="L2671" i="3"/>
  <c r="L2664" i="3" s="1"/>
  <c r="K2671" i="3"/>
  <c r="J2671" i="3"/>
  <c r="I2671" i="3" s="1"/>
  <c r="H2671" i="3"/>
  <c r="H2664" i="3" s="1"/>
  <c r="G2671" i="3"/>
  <c r="G2664" i="3" s="1"/>
  <c r="F2671" i="3"/>
  <c r="D2671" i="3"/>
  <c r="D2664" i="3" s="1"/>
  <c r="O2670" i="3"/>
  <c r="O2663" i="3" s="1"/>
  <c r="N2670" i="3"/>
  <c r="F2670" i="3"/>
  <c r="O2668" i="3"/>
  <c r="K2668" i="3"/>
  <c r="S2668" i="3" s="1"/>
  <c r="J2668" i="3"/>
  <c r="I2668" i="3" s="1"/>
  <c r="G2668" i="3"/>
  <c r="P2667" i="3"/>
  <c r="L2667" i="3"/>
  <c r="D2667" i="3"/>
  <c r="J2666" i="3"/>
  <c r="I2666" i="3" s="1"/>
  <c r="G2666" i="3"/>
  <c r="L2665" i="3"/>
  <c r="H2665" i="3"/>
  <c r="K2664" i="3"/>
  <c r="J2664" i="3"/>
  <c r="I2664" i="3" s="1"/>
  <c r="F2664" i="3"/>
  <c r="E2664" i="3" s="1"/>
  <c r="T2661" i="3"/>
  <c r="S2661" i="3"/>
  <c r="R2661" i="3"/>
  <c r="M2661" i="3"/>
  <c r="Q2661" i="3" s="1"/>
  <c r="I2661" i="3"/>
  <c r="E2661" i="3"/>
  <c r="P2660" i="3"/>
  <c r="O2660" i="3"/>
  <c r="S2660" i="3" s="1"/>
  <c r="N2660" i="3"/>
  <c r="L2660" i="3"/>
  <c r="K2660" i="3"/>
  <c r="J2660" i="3"/>
  <c r="H2660" i="3"/>
  <c r="G2660" i="3"/>
  <c r="F2660" i="3"/>
  <c r="D2660" i="3"/>
  <c r="T2659" i="3"/>
  <c r="S2659" i="3"/>
  <c r="R2659" i="3"/>
  <c r="M2659" i="3"/>
  <c r="I2659" i="3"/>
  <c r="E2659" i="3"/>
  <c r="T2658" i="3"/>
  <c r="S2658" i="3"/>
  <c r="R2658" i="3"/>
  <c r="M2658" i="3"/>
  <c r="I2658" i="3"/>
  <c r="E2658" i="3"/>
  <c r="T2657" i="3"/>
  <c r="S2657" i="3"/>
  <c r="R2657" i="3"/>
  <c r="M2657" i="3"/>
  <c r="I2657" i="3"/>
  <c r="E2657" i="3"/>
  <c r="T2656" i="3"/>
  <c r="S2656" i="3"/>
  <c r="R2656" i="3"/>
  <c r="M2656" i="3"/>
  <c r="I2656" i="3"/>
  <c r="E2656" i="3"/>
  <c r="T2655" i="3"/>
  <c r="S2655" i="3"/>
  <c r="R2655" i="3"/>
  <c r="M2655" i="3"/>
  <c r="I2655" i="3"/>
  <c r="E2655" i="3"/>
  <c r="T2654" i="3"/>
  <c r="S2654" i="3"/>
  <c r="R2654" i="3"/>
  <c r="M2654" i="3"/>
  <c r="I2654" i="3"/>
  <c r="E2654" i="3"/>
  <c r="T2653" i="3"/>
  <c r="S2653" i="3"/>
  <c r="R2653" i="3"/>
  <c r="M2653" i="3"/>
  <c r="I2653" i="3"/>
  <c r="E2653" i="3"/>
  <c r="T2652" i="3"/>
  <c r="S2652" i="3"/>
  <c r="R2652" i="3"/>
  <c r="M2652" i="3"/>
  <c r="I2652" i="3"/>
  <c r="E2652" i="3"/>
  <c r="T2651" i="3"/>
  <c r="S2651" i="3"/>
  <c r="R2651" i="3"/>
  <c r="M2651" i="3"/>
  <c r="I2651" i="3"/>
  <c r="E2651" i="3"/>
  <c r="P2650" i="3"/>
  <c r="O2650" i="3"/>
  <c r="N2650" i="3"/>
  <c r="M2650" i="3"/>
  <c r="L2650" i="3"/>
  <c r="L2649" i="3" s="1"/>
  <c r="K2650" i="3"/>
  <c r="J2650" i="3"/>
  <c r="I2650" i="3"/>
  <c r="H2650" i="3"/>
  <c r="H2649" i="3" s="1"/>
  <c r="G2650" i="3"/>
  <c r="F2650" i="3"/>
  <c r="E2650" i="3"/>
  <c r="D2650" i="3"/>
  <c r="D2649" i="3" s="1"/>
  <c r="O2649" i="3"/>
  <c r="N2649" i="3"/>
  <c r="K2649" i="3"/>
  <c r="S2649" i="3" s="1"/>
  <c r="J2649" i="3"/>
  <c r="G2649" i="3"/>
  <c r="F2649" i="3"/>
  <c r="T2648" i="3"/>
  <c r="S2648" i="3"/>
  <c r="R2648" i="3"/>
  <c r="M2648" i="3"/>
  <c r="I2648" i="3"/>
  <c r="E2648" i="3"/>
  <c r="T2647" i="3"/>
  <c r="S2647" i="3"/>
  <c r="R2647" i="3"/>
  <c r="M2647" i="3"/>
  <c r="I2647" i="3"/>
  <c r="E2647" i="3"/>
  <c r="T2646" i="3"/>
  <c r="S2646" i="3"/>
  <c r="R2646" i="3"/>
  <c r="M2646" i="3"/>
  <c r="I2646" i="3"/>
  <c r="E2646" i="3"/>
  <c r="P2645" i="3"/>
  <c r="P2644" i="3" s="1"/>
  <c r="O2645" i="3"/>
  <c r="S2645" i="3" s="1"/>
  <c r="N2645" i="3"/>
  <c r="L2645" i="3"/>
  <c r="K2645" i="3"/>
  <c r="J2645" i="3"/>
  <c r="J2644" i="3" s="1"/>
  <c r="R2644" i="3" s="1"/>
  <c r="H2645" i="3"/>
  <c r="H2644" i="3" s="1"/>
  <c r="G2645" i="3"/>
  <c r="F2645" i="3"/>
  <c r="D2645" i="3"/>
  <c r="D2644" i="3" s="1"/>
  <c r="N2644" i="3"/>
  <c r="F2644" i="3"/>
  <c r="T2643" i="3"/>
  <c r="S2643" i="3"/>
  <c r="R2643" i="3"/>
  <c r="M2643" i="3"/>
  <c r="I2643" i="3"/>
  <c r="E2643" i="3"/>
  <c r="T2642" i="3"/>
  <c r="S2642" i="3"/>
  <c r="R2642" i="3"/>
  <c r="M2642" i="3"/>
  <c r="I2642" i="3"/>
  <c r="E2642" i="3"/>
  <c r="T2641" i="3"/>
  <c r="S2641" i="3"/>
  <c r="R2641" i="3"/>
  <c r="M2641" i="3"/>
  <c r="I2641" i="3"/>
  <c r="E2641" i="3"/>
  <c r="T2640" i="3"/>
  <c r="S2640" i="3"/>
  <c r="R2640" i="3"/>
  <c r="M2640" i="3"/>
  <c r="I2640" i="3"/>
  <c r="E2640" i="3"/>
  <c r="T2639" i="3"/>
  <c r="S2639" i="3"/>
  <c r="R2639" i="3"/>
  <c r="M2639" i="3"/>
  <c r="I2639" i="3"/>
  <c r="E2639" i="3"/>
  <c r="P2638" i="3"/>
  <c r="O2638" i="3"/>
  <c r="S2638" i="3" s="1"/>
  <c r="N2638" i="3"/>
  <c r="R2638" i="3" s="1"/>
  <c r="L2638" i="3"/>
  <c r="L2637" i="3" s="1"/>
  <c r="K2638" i="3"/>
  <c r="K2637" i="3" s="1"/>
  <c r="J2638" i="3"/>
  <c r="J2637" i="3" s="1"/>
  <c r="I2637" i="3" s="1"/>
  <c r="H2638" i="3"/>
  <c r="H2637" i="3" s="1"/>
  <c r="G2638" i="3"/>
  <c r="G2637" i="3" s="1"/>
  <c r="F2638" i="3"/>
  <c r="E2638" i="3" s="1"/>
  <c r="D2638" i="3"/>
  <c r="D2637" i="3" s="1"/>
  <c r="N2637" i="3"/>
  <c r="R2637" i="3" s="1"/>
  <c r="F2637" i="3"/>
  <c r="E2637" i="3"/>
  <c r="T2636" i="3"/>
  <c r="S2636" i="3"/>
  <c r="R2636" i="3"/>
  <c r="M2636" i="3"/>
  <c r="I2636" i="3"/>
  <c r="E2636" i="3"/>
  <c r="T2635" i="3"/>
  <c r="S2635" i="3"/>
  <c r="R2635" i="3"/>
  <c r="M2635" i="3"/>
  <c r="I2635" i="3"/>
  <c r="E2635" i="3"/>
  <c r="T2634" i="3"/>
  <c r="S2634" i="3"/>
  <c r="R2634" i="3"/>
  <c r="M2634" i="3"/>
  <c r="I2634" i="3"/>
  <c r="E2634" i="3"/>
  <c r="T2633" i="3"/>
  <c r="S2633" i="3"/>
  <c r="R2633" i="3"/>
  <c r="M2633" i="3"/>
  <c r="I2633" i="3"/>
  <c r="E2633" i="3"/>
  <c r="T2632" i="3"/>
  <c r="S2632" i="3"/>
  <c r="R2632" i="3"/>
  <c r="M2632" i="3"/>
  <c r="I2632" i="3"/>
  <c r="E2632" i="3"/>
  <c r="T2631" i="3"/>
  <c r="S2631" i="3"/>
  <c r="R2631" i="3"/>
  <c r="M2631" i="3"/>
  <c r="I2631" i="3"/>
  <c r="E2631" i="3"/>
  <c r="T2630" i="3"/>
  <c r="S2630" i="3"/>
  <c r="R2630" i="3"/>
  <c r="M2630" i="3"/>
  <c r="I2630" i="3"/>
  <c r="E2630" i="3"/>
  <c r="T2629" i="3"/>
  <c r="S2629" i="3"/>
  <c r="R2629" i="3"/>
  <c r="M2629" i="3"/>
  <c r="I2629" i="3"/>
  <c r="E2629" i="3"/>
  <c r="T2628" i="3"/>
  <c r="S2628" i="3"/>
  <c r="R2628" i="3"/>
  <c r="M2628" i="3"/>
  <c r="I2628" i="3"/>
  <c r="E2628" i="3"/>
  <c r="T2627" i="3"/>
  <c r="S2627" i="3"/>
  <c r="R2627" i="3"/>
  <c r="M2627" i="3"/>
  <c r="I2627" i="3"/>
  <c r="E2627" i="3"/>
  <c r="T2626" i="3"/>
  <c r="S2626" i="3"/>
  <c r="R2626" i="3"/>
  <c r="M2626" i="3"/>
  <c r="I2626" i="3"/>
  <c r="E2626" i="3"/>
  <c r="T2625" i="3"/>
  <c r="S2625" i="3"/>
  <c r="R2625" i="3"/>
  <c r="M2625" i="3"/>
  <c r="I2625" i="3"/>
  <c r="E2625" i="3"/>
  <c r="T2624" i="3"/>
  <c r="S2624" i="3"/>
  <c r="R2624" i="3"/>
  <c r="M2624" i="3"/>
  <c r="I2624" i="3"/>
  <c r="E2624" i="3"/>
  <c r="T2623" i="3"/>
  <c r="S2623" i="3"/>
  <c r="R2623" i="3"/>
  <c r="M2623" i="3"/>
  <c r="I2623" i="3"/>
  <c r="E2623" i="3"/>
  <c r="T2622" i="3"/>
  <c r="S2622" i="3"/>
  <c r="R2622" i="3"/>
  <c r="M2622" i="3"/>
  <c r="I2622" i="3"/>
  <c r="E2622" i="3"/>
  <c r="T2621" i="3"/>
  <c r="S2621" i="3"/>
  <c r="R2621" i="3"/>
  <c r="M2621" i="3"/>
  <c r="I2621" i="3"/>
  <c r="E2621" i="3"/>
  <c r="T2620" i="3"/>
  <c r="S2620" i="3"/>
  <c r="R2620" i="3"/>
  <c r="M2620" i="3"/>
  <c r="I2620" i="3"/>
  <c r="E2620" i="3"/>
  <c r="T2619" i="3"/>
  <c r="S2619" i="3"/>
  <c r="R2619" i="3"/>
  <c r="M2619" i="3"/>
  <c r="I2619" i="3"/>
  <c r="E2619" i="3"/>
  <c r="T2618" i="3"/>
  <c r="S2618" i="3"/>
  <c r="R2618" i="3"/>
  <c r="M2618" i="3"/>
  <c r="I2618" i="3"/>
  <c r="E2618" i="3"/>
  <c r="T2617" i="3"/>
  <c r="S2617" i="3"/>
  <c r="R2617" i="3"/>
  <c r="M2617" i="3"/>
  <c r="I2617" i="3"/>
  <c r="E2617" i="3"/>
  <c r="T2616" i="3"/>
  <c r="S2616" i="3"/>
  <c r="R2616" i="3"/>
  <c r="M2616" i="3"/>
  <c r="I2616" i="3"/>
  <c r="E2616" i="3"/>
  <c r="T2615" i="3"/>
  <c r="S2615" i="3"/>
  <c r="R2615" i="3"/>
  <c r="M2615" i="3"/>
  <c r="I2615" i="3"/>
  <c r="E2615" i="3"/>
  <c r="T2614" i="3"/>
  <c r="S2614" i="3"/>
  <c r="R2614" i="3"/>
  <c r="M2614" i="3"/>
  <c r="I2614" i="3"/>
  <c r="E2614" i="3"/>
  <c r="T2613" i="3"/>
  <c r="S2613" i="3"/>
  <c r="R2613" i="3"/>
  <c r="M2613" i="3"/>
  <c r="I2613" i="3"/>
  <c r="E2613" i="3"/>
  <c r="T2612" i="3"/>
  <c r="S2612" i="3"/>
  <c r="R2612" i="3"/>
  <c r="M2612" i="3"/>
  <c r="I2612" i="3"/>
  <c r="E2612" i="3"/>
  <c r="T2611" i="3"/>
  <c r="S2611" i="3"/>
  <c r="R2611" i="3"/>
  <c r="M2611" i="3"/>
  <c r="I2611" i="3"/>
  <c r="E2611" i="3"/>
  <c r="T2610" i="3"/>
  <c r="S2610" i="3"/>
  <c r="R2610" i="3"/>
  <c r="M2610" i="3"/>
  <c r="I2610" i="3"/>
  <c r="E2610" i="3"/>
  <c r="T2609" i="3"/>
  <c r="S2609" i="3"/>
  <c r="R2609" i="3"/>
  <c r="M2609" i="3"/>
  <c r="I2609" i="3"/>
  <c r="E2609" i="3"/>
  <c r="T2608" i="3"/>
  <c r="S2608" i="3"/>
  <c r="R2608" i="3"/>
  <c r="M2608" i="3"/>
  <c r="I2608" i="3"/>
  <c r="E2608" i="3"/>
  <c r="T2607" i="3"/>
  <c r="S2607" i="3"/>
  <c r="R2607" i="3"/>
  <c r="M2607" i="3"/>
  <c r="I2607" i="3"/>
  <c r="E2607" i="3"/>
  <c r="T2606" i="3"/>
  <c r="S2606" i="3"/>
  <c r="R2606" i="3"/>
  <c r="M2606" i="3"/>
  <c r="I2606" i="3"/>
  <c r="E2606" i="3"/>
  <c r="T2605" i="3"/>
  <c r="S2605" i="3"/>
  <c r="R2605" i="3"/>
  <c r="M2605" i="3"/>
  <c r="I2605" i="3"/>
  <c r="E2605" i="3"/>
  <c r="T2604" i="3"/>
  <c r="S2604" i="3"/>
  <c r="R2604" i="3"/>
  <c r="M2604" i="3"/>
  <c r="I2604" i="3"/>
  <c r="E2604" i="3"/>
  <c r="T2603" i="3"/>
  <c r="S2603" i="3"/>
  <c r="R2603" i="3"/>
  <c r="M2603" i="3"/>
  <c r="I2603" i="3"/>
  <c r="E2603" i="3"/>
  <c r="T2602" i="3"/>
  <c r="S2602" i="3"/>
  <c r="R2602" i="3"/>
  <c r="M2602" i="3"/>
  <c r="I2602" i="3"/>
  <c r="E2602" i="3"/>
  <c r="T2601" i="3"/>
  <c r="S2601" i="3"/>
  <c r="R2601" i="3"/>
  <c r="M2601" i="3"/>
  <c r="I2601" i="3"/>
  <c r="E2601" i="3"/>
  <c r="T2600" i="3"/>
  <c r="S2600" i="3"/>
  <c r="R2600" i="3"/>
  <c r="M2600" i="3"/>
  <c r="I2600" i="3"/>
  <c r="E2600" i="3"/>
  <c r="T2599" i="3"/>
  <c r="S2599" i="3"/>
  <c r="R2599" i="3"/>
  <c r="M2599" i="3"/>
  <c r="I2599" i="3"/>
  <c r="E2599" i="3"/>
  <c r="T2598" i="3"/>
  <c r="S2598" i="3"/>
  <c r="R2598" i="3"/>
  <c r="M2598" i="3"/>
  <c r="I2598" i="3"/>
  <c r="E2598" i="3"/>
  <c r="T2597" i="3"/>
  <c r="S2597" i="3"/>
  <c r="R2597" i="3"/>
  <c r="M2597" i="3"/>
  <c r="I2597" i="3"/>
  <c r="E2597" i="3"/>
  <c r="T2596" i="3"/>
  <c r="S2596" i="3"/>
  <c r="R2596" i="3"/>
  <c r="M2596" i="3"/>
  <c r="I2596" i="3"/>
  <c r="E2596" i="3"/>
  <c r="T2595" i="3"/>
  <c r="S2595" i="3"/>
  <c r="R2595" i="3"/>
  <c r="M2595" i="3"/>
  <c r="I2595" i="3"/>
  <c r="E2595" i="3"/>
  <c r="T2594" i="3"/>
  <c r="S2594" i="3"/>
  <c r="R2594" i="3"/>
  <c r="M2594" i="3"/>
  <c r="I2594" i="3"/>
  <c r="E2594" i="3"/>
  <c r="T2593" i="3"/>
  <c r="S2593" i="3"/>
  <c r="R2593" i="3"/>
  <c r="M2593" i="3"/>
  <c r="I2593" i="3"/>
  <c r="E2593" i="3"/>
  <c r="T2592" i="3"/>
  <c r="S2592" i="3"/>
  <c r="R2592" i="3"/>
  <c r="M2592" i="3"/>
  <c r="I2592" i="3"/>
  <c r="E2592" i="3"/>
  <c r="T2591" i="3"/>
  <c r="S2591" i="3"/>
  <c r="R2591" i="3"/>
  <c r="M2591" i="3"/>
  <c r="I2591" i="3"/>
  <c r="E2591" i="3"/>
  <c r="T2590" i="3"/>
  <c r="S2590" i="3"/>
  <c r="R2590" i="3"/>
  <c r="M2590" i="3"/>
  <c r="I2590" i="3"/>
  <c r="E2590" i="3"/>
  <c r="T2589" i="3"/>
  <c r="S2589" i="3"/>
  <c r="R2589" i="3"/>
  <c r="M2589" i="3"/>
  <c r="I2589" i="3"/>
  <c r="E2589" i="3"/>
  <c r="T2588" i="3"/>
  <c r="S2588" i="3"/>
  <c r="R2588" i="3"/>
  <c r="M2588" i="3"/>
  <c r="I2588" i="3"/>
  <c r="E2588" i="3"/>
  <c r="T2587" i="3"/>
  <c r="S2587" i="3"/>
  <c r="R2587" i="3"/>
  <c r="M2587" i="3"/>
  <c r="I2587" i="3"/>
  <c r="E2587" i="3"/>
  <c r="T2586" i="3"/>
  <c r="S2586" i="3"/>
  <c r="R2586" i="3"/>
  <c r="M2586" i="3"/>
  <c r="I2586" i="3"/>
  <c r="E2586" i="3"/>
  <c r="T2585" i="3"/>
  <c r="S2585" i="3"/>
  <c r="R2585" i="3"/>
  <c r="M2585" i="3"/>
  <c r="I2585" i="3"/>
  <c r="E2585" i="3"/>
  <c r="T2584" i="3"/>
  <c r="S2584" i="3"/>
  <c r="R2584" i="3"/>
  <c r="M2584" i="3"/>
  <c r="I2584" i="3"/>
  <c r="E2584" i="3"/>
  <c r="T2583" i="3"/>
  <c r="S2583" i="3"/>
  <c r="R2583" i="3"/>
  <c r="M2583" i="3"/>
  <c r="I2583" i="3"/>
  <c r="E2583" i="3"/>
  <c r="T2582" i="3"/>
  <c r="S2582" i="3"/>
  <c r="R2582" i="3"/>
  <c r="M2582" i="3"/>
  <c r="I2582" i="3"/>
  <c r="E2582" i="3"/>
  <c r="T2581" i="3"/>
  <c r="S2581" i="3"/>
  <c r="R2581" i="3"/>
  <c r="M2581" i="3"/>
  <c r="I2581" i="3"/>
  <c r="E2581" i="3"/>
  <c r="T2580" i="3"/>
  <c r="S2580" i="3"/>
  <c r="R2580" i="3"/>
  <c r="M2580" i="3"/>
  <c r="I2580" i="3"/>
  <c r="E2580" i="3"/>
  <c r="T2579" i="3"/>
  <c r="S2579" i="3"/>
  <c r="R2579" i="3"/>
  <c r="M2579" i="3"/>
  <c r="I2579" i="3"/>
  <c r="E2579" i="3"/>
  <c r="T2578" i="3"/>
  <c r="S2578" i="3"/>
  <c r="R2578" i="3"/>
  <c r="M2578" i="3"/>
  <c r="I2578" i="3"/>
  <c r="E2578" i="3"/>
  <c r="T2577" i="3"/>
  <c r="S2577" i="3"/>
  <c r="R2577" i="3"/>
  <c r="M2577" i="3"/>
  <c r="I2577" i="3"/>
  <c r="E2577" i="3"/>
  <c r="T2576" i="3"/>
  <c r="S2576" i="3"/>
  <c r="R2576" i="3"/>
  <c r="M2576" i="3"/>
  <c r="I2576" i="3"/>
  <c r="E2576" i="3"/>
  <c r="T2575" i="3"/>
  <c r="S2575" i="3"/>
  <c r="R2575" i="3"/>
  <c r="M2575" i="3"/>
  <c r="I2575" i="3"/>
  <c r="E2575" i="3"/>
  <c r="T2574" i="3"/>
  <c r="S2574" i="3"/>
  <c r="R2574" i="3"/>
  <c r="M2574" i="3"/>
  <c r="I2574" i="3"/>
  <c r="E2574" i="3"/>
  <c r="T2573" i="3"/>
  <c r="S2573" i="3"/>
  <c r="R2573" i="3"/>
  <c r="M2573" i="3"/>
  <c r="I2573" i="3"/>
  <c r="E2573" i="3"/>
  <c r="T2572" i="3"/>
  <c r="S2572" i="3"/>
  <c r="R2572" i="3"/>
  <c r="M2572" i="3"/>
  <c r="I2572" i="3"/>
  <c r="E2572" i="3"/>
  <c r="T2571" i="3"/>
  <c r="S2571" i="3"/>
  <c r="R2571" i="3"/>
  <c r="M2571" i="3"/>
  <c r="I2571" i="3"/>
  <c r="E2571" i="3"/>
  <c r="T2570" i="3"/>
  <c r="S2570" i="3"/>
  <c r="R2570" i="3"/>
  <c r="M2570" i="3"/>
  <c r="I2570" i="3"/>
  <c r="E2570" i="3"/>
  <c r="T2569" i="3"/>
  <c r="S2569" i="3"/>
  <c r="R2569" i="3"/>
  <c r="M2569" i="3"/>
  <c r="I2569" i="3"/>
  <c r="E2569" i="3"/>
  <c r="T2568" i="3"/>
  <c r="S2568" i="3"/>
  <c r="R2568" i="3"/>
  <c r="M2568" i="3"/>
  <c r="I2568" i="3"/>
  <c r="E2568" i="3"/>
  <c r="T2567" i="3"/>
  <c r="S2567" i="3"/>
  <c r="R2567" i="3"/>
  <c r="M2567" i="3"/>
  <c r="I2567" i="3"/>
  <c r="E2567" i="3"/>
  <c r="T2566" i="3"/>
  <c r="S2566" i="3"/>
  <c r="R2566" i="3"/>
  <c r="M2566" i="3"/>
  <c r="I2566" i="3"/>
  <c r="E2566" i="3"/>
  <c r="T2565" i="3"/>
  <c r="S2565" i="3"/>
  <c r="R2565" i="3"/>
  <c r="M2565" i="3"/>
  <c r="I2565" i="3"/>
  <c r="E2565" i="3"/>
  <c r="T2564" i="3"/>
  <c r="S2564" i="3"/>
  <c r="R2564" i="3"/>
  <c r="M2564" i="3"/>
  <c r="I2564" i="3"/>
  <c r="E2564" i="3"/>
  <c r="T2563" i="3"/>
  <c r="S2563" i="3"/>
  <c r="R2563" i="3"/>
  <c r="M2563" i="3"/>
  <c r="I2563" i="3"/>
  <c r="E2563" i="3"/>
  <c r="T2562" i="3"/>
  <c r="S2562" i="3"/>
  <c r="R2562" i="3"/>
  <c r="M2562" i="3"/>
  <c r="I2562" i="3"/>
  <c r="E2562" i="3"/>
  <c r="T2561" i="3"/>
  <c r="S2561" i="3"/>
  <c r="R2561" i="3"/>
  <c r="M2561" i="3"/>
  <c r="I2561" i="3"/>
  <c r="E2561" i="3"/>
  <c r="T2560" i="3"/>
  <c r="S2560" i="3"/>
  <c r="R2560" i="3"/>
  <c r="M2560" i="3"/>
  <c r="I2560" i="3"/>
  <c r="E2560" i="3"/>
  <c r="T2559" i="3"/>
  <c r="S2559" i="3"/>
  <c r="R2559" i="3"/>
  <c r="M2559" i="3"/>
  <c r="I2559" i="3"/>
  <c r="E2559" i="3"/>
  <c r="T2558" i="3"/>
  <c r="S2558" i="3"/>
  <c r="R2558" i="3"/>
  <c r="M2558" i="3"/>
  <c r="I2558" i="3"/>
  <c r="E2558" i="3"/>
  <c r="P2557" i="3"/>
  <c r="O2557" i="3"/>
  <c r="O2556" i="3" s="1"/>
  <c r="N2557" i="3"/>
  <c r="L2557" i="3"/>
  <c r="L2556" i="3" s="1"/>
  <c r="K2557" i="3"/>
  <c r="J2557" i="3"/>
  <c r="J2556" i="3" s="1"/>
  <c r="H2557" i="3"/>
  <c r="G2557" i="3"/>
  <c r="G2556" i="3" s="1"/>
  <c r="F2557" i="3"/>
  <c r="D2557" i="3"/>
  <c r="D2556" i="3" s="1"/>
  <c r="H2556" i="3"/>
  <c r="T2555" i="3"/>
  <c r="S2555" i="3"/>
  <c r="R2555" i="3"/>
  <c r="M2555" i="3"/>
  <c r="I2555" i="3"/>
  <c r="E2555" i="3"/>
  <c r="T2554" i="3"/>
  <c r="S2554" i="3"/>
  <c r="R2554" i="3"/>
  <c r="M2554" i="3"/>
  <c r="I2554" i="3"/>
  <c r="E2554" i="3"/>
  <c r="T2553" i="3"/>
  <c r="S2553" i="3"/>
  <c r="R2553" i="3"/>
  <c r="M2553" i="3"/>
  <c r="I2553" i="3"/>
  <c r="E2553" i="3"/>
  <c r="T2552" i="3"/>
  <c r="S2552" i="3"/>
  <c r="R2552" i="3"/>
  <c r="M2552" i="3"/>
  <c r="I2552" i="3"/>
  <c r="E2552" i="3"/>
  <c r="T2551" i="3"/>
  <c r="S2551" i="3"/>
  <c r="R2551" i="3"/>
  <c r="M2551" i="3"/>
  <c r="I2551" i="3"/>
  <c r="E2551" i="3"/>
  <c r="T2550" i="3"/>
  <c r="S2550" i="3"/>
  <c r="R2550" i="3"/>
  <c r="M2550" i="3"/>
  <c r="I2550" i="3"/>
  <c r="E2550" i="3"/>
  <c r="T2549" i="3"/>
  <c r="S2549" i="3"/>
  <c r="R2549" i="3"/>
  <c r="M2549" i="3"/>
  <c r="I2549" i="3"/>
  <c r="E2549" i="3"/>
  <c r="T2548" i="3"/>
  <c r="S2548" i="3"/>
  <c r="R2548" i="3"/>
  <c r="M2548" i="3"/>
  <c r="I2548" i="3"/>
  <c r="Q2548" i="3" s="1"/>
  <c r="E2548" i="3"/>
  <c r="T2547" i="3"/>
  <c r="S2547" i="3"/>
  <c r="R2547" i="3"/>
  <c r="M2547" i="3"/>
  <c r="I2547" i="3"/>
  <c r="Q2547" i="3" s="1"/>
  <c r="E2547" i="3"/>
  <c r="T2546" i="3"/>
  <c r="S2546" i="3"/>
  <c r="R2546" i="3"/>
  <c r="M2546" i="3"/>
  <c r="I2546" i="3"/>
  <c r="Q2546" i="3" s="1"/>
  <c r="E2546" i="3"/>
  <c r="T2545" i="3"/>
  <c r="S2545" i="3"/>
  <c r="R2545" i="3"/>
  <c r="M2545" i="3"/>
  <c r="I2545" i="3"/>
  <c r="Q2545" i="3" s="1"/>
  <c r="E2545" i="3"/>
  <c r="T2544" i="3"/>
  <c r="S2544" i="3"/>
  <c r="R2544" i="3"/>
  <c r="M2544" i="3"/>
  <c r="I2544" i="3"/>
  <c r="Q2544" i="3" s="1"/>
  <c r="E2544" i="3"/>
  <c r="T2543" i="3"/>
  <c r="S2543" i="3"/>
  <c r="R2543" i="3"/>
  <c r="M2543" i="3"/>
  <c r="I2543" i="3"/>
  <c r="Q2543" i="3" s="1"/>
  <c r="E2543" i="3"/>
  <c r="T2542" i="3"/>
  <c r="S2542" i="3"/>
  <c r="R2542" i="3"/>
  <c r="M2542" i="3"/>
  <c r="I2542" i="3"/>
  <c r="Q2542" i="3" s="1"/>
  <c r="E2542" i="3"/>
  <c r="T2541" i="3"/>
  <c r="S2541" i="3"/>
  <c r="R2541" i="3"/>
  <c r="M2541" i="3"/>
  <c r="I2541" i="3"/>
  <c r="Q2541" i="3" s="1"/>
  <c r="E2541" i="3"/>
  <c r="T2540" i="3"/>
  <c r="S2540" i="3"/>
  <c r="R2540" i="3"/>
  <c r="M2540" i="3"/>
  <c r="I2540" i="3"/>
  <c r="Q2540" i="3" s="1"/>
  <c r="E2540" i="3"/>
  <c r="T2539" i="3"/>
  <c r="S2539" i="3"/>
  <c r="R2539" i="3"/>
  <c r="M2539" i="3"/>
  <c r="I2539" i="3"/>
  <c r="Q2539" i="3" s="1"/>
  <c r="E2539" i="3"/>
  <c r="T2538" i="3"/>
  <c r="S2538" i="3"/>
  <c r="R2538" i="3"/>
  <c r="M2538" i="3"/>
  <c r="I2538" i="3"/>
  <c r="Q2538" i="3" s="1"/>
  <c r="E2538" i="3"/>
  <c r="T2537" i="3"/>
  <c r="S2537" i="3"/>
  <c r="R2537" i="3"/>
  <c r="M2537" i="3"/>
  <c r="I2537" i="3"/>
  <c r="Q2537" i="3" s="1"/>
  <c r="E2537" i="3"/>
  <c r="T2536" i="3"/>
  <c r="S2536" i="3"/>
  <c r="R2536" i="3"/>
  <c r="M2536" i="3"/>
  <c r="I2536" i="3"/>
  <c r="Q2536" i="3" s="1"/>
  <c r="E2536" i="3"/>
  <c r="T2535" i="3"/>
  <c r="S2535" i="3"/>
  <c r="R2535" i="3"/>
  <c r="M2535" i="3"/>
  <c r="I2535" i="3"/>
  <c r="Q2535" i="3" s="1"/>
  <c r="E2535" i="3"/>
  <c r="T2534" i="3"/>
  <c r="S2534" i="3"/>
  <c r="R2534" i="3"/>
  <c r="M2534" i="3"/>
  <c r="I2534" i="3"/>
  <c r="Q2534" i="3" s="1"/>
  <c r="E2534" i="3"/>
  <c r="T2533" i="3"/>
  <c r="S2533" i="3"/>
  <c r="R2533" i="3"/>
  <c r="M2533" i="3"/>
  <c r="I2533" i="3"/>
  <c r="Q2533" i="3" s="1"/>
  <c r="E2533" i="3"/>
  <c r="T2532" i="3"/>
  <c r="S2532" i="3"/>
  <c r="R2532" i="3"/>
  <c r="M2532" i="3"/>
  <c r="I2532" i="3"/>
  <c r="Q2532" i="3" s="1"/>
  <c r="E2532" i="3"/>
  <c r="T2531" i="3"/>
  <c r="S2531" i="3"/>
  <c r="R2531" i="3"/>
  <c r="M2531" i="3"/>
  <c r="I2531" i="3"/>
  <c r="Q2531" i="3" s="1"/>
  <c r="E2531" i="3"/>
  <c r="T2530" i="3"/>
  <c r="S2530" i="3"/>
  <c r="R2530" i="3"/>
  <c r="M2530" i="3"/>
  <c r="I2530" i="3"/>
  <c r="Q2530" i="3" s="1"/>
  <c r="E2530" i="3"/>
  <c r="T2529" i="3"/>
  <c r="S2529" i="3"/>
  <c r="R2529" i="3"/>
  <c r="M2529" i="3"/>
  <c r="I2529" i="3"/>
  <c r="Q2529" i="3" s="1"/>
  <c r="E2529" i="3"/>
  <c r="T2528" i="3"/>
  <c r="S2528" i="3"/>
  <c r="R2528" i="3"/>
  <c r="M2528" i="3"/>
  <c r="I2528" i="3"/>
  <c r="Q2528" i="3" s="1"/>
  <c r="E2528" i="3"/>
  <c r="T2527" i="3"/>
  <c r="S2527" i="3"/>
  <c r="R2527" i="3"/>
  <c r="M2527" i="3"/>
  <c r="I2527" i="3"/>
  <c r="Q2527" i="3" s="1"/>
  <c r="E2527" i="3"/>
  <c r="T2526" i="3"/>
  <c r="S2526" i="3"/>
  <c r="R2526" i="3"/>
  <c r="M2526" i="3"/>
  <c r="I2526" i="3"/>
  <c r="Q2526" i="3" s="1"/>
  <c r="E2526" i="3"/>
  <c r="T2525" i="3"/>
  <c r="S2525" i="3"/>
  <c r="R2525" i="3"/>
  <c r="M2525" i="3"/>
  <c r="I2525" i="3"/>
  <c r="Q2525" i="3" s="1"/>
  <c r="E2525" i="3"/>
  <c r="T2524" i="3"/>
  <c r="S2524" i="3"/>
  <c r="R2524" i="3"/>
  <c r="M2524" i="3"/>
  <c r="I2524" i="3"/>
  <c r="Q2524" i="3" s="1"/>
  <c r="E2524" i="3"/>
  <c r="T2523" i="3"/>
  <c r="S2523" i="3"/>
  <c r="R2523" i="3"/>
  <c r="M2523" i="3"/>
  <c r="I2523" i="3"/>
  <c r="Q2523" i="3" s="1"/>
  <c r="E2523" i="3"/>
  <c r="T2522" i="3"/>
  <c r="S2522" i="3"/>
  <c r="R2522" i="3"/>
  <c r="M2522" i="3"/>
  <c r="I2522" i="3"/>
  <c r="Q2522" i="3" s="1"/>
  <c r="E2522" i="3"/>
  <c r="T2521" i="3"/>
  <c r="S2521" i="3"/>
  <c r="R2521" i="3"/>
  <c r="M2521" i="3"/>
  <c r="I2521" i="3"/>
  <c r="Q2521" i="3" s="1"/>
  <c r="E2521" i="3"/>
  <c r="T2520" i="3"/>
  <c r="S2520" i="3"/>
  <c r="R2520" i="3"/>
  <c r="M2520" i="3"/>
  <c r="I2520" i="3"/>
  <c r="Q2520" i="3" s="1"/>
  <c r="E2520" i="3"/>
  <c r="T2519" i="3"/>
  <c r="S2519" i="3"/>
  <c r="R2519" i="3"/>
  <c r="M2519" i="3"/>
  <c r="I2519" i="3"/>
  <c r="Q2519" i="3" s="1"/>
  <c r="E2519" i="3"/>
  <c r="T2518" i="3"/>
  <c r="S2518" i="3"/>
  <c r="R2518" i="3"/>
  <c r="M2518" i="3"/>
  <c r="I2518" i="3"/>
  <c r="Q2518" i="3" s="1"/>
  <c r="E2518" i="3"/>
  <c r="T2517" i="3"/>
  <c r="S2517" i="3"/>
  <c r="R2517" i="3"/>
  <c r="M2517" i="3"/>
  <c r="I2517" i="3"/>
  <c r="Q2517" i="3" s="1"/>
  <c r="E2517" i="3"/>
  <c r="T2516" i="3"/>
  <c r="S2516" i="3"/>
  <c r="R2516" i="3"/>
  <c r="M2516" i="3"/>
  <c r="I2516" i="3"/>
  <c r="Q2516" i="3" s="1"/>
  <c r="E2516" i="3"/>
  <c r="T2515" i="3"/>
  <c r="S2515" i="3"/>
  <c r="R2515" i="3"/>
  <c r="M2515" i="3"/>
  <c r="I2515" i="3"/>
  <c r="Q2515" i="3" s="1"/>
  <c r="E2515" i="3"/>
  <c r="T2514" i="3"/>
  <c r="S2514" i="3"/>
  <c r="R2514" i="3"/>
  <c r="M2514" i="3"/>
  <c r="I2514" i="3"/>
  <c r="Q2514" i="3" s="1"/>
  <c r="E2514" i="3"/>
  <c r="T2513" i="3"/>
  <c r="S2513" i="3"/>
  <c r="R2513" i="3"/>
  <c r="M2513" i="3"/>
  <c r="I2513" i="3"/>
  <c r="Q2513" i="3" s="1"/>
  <c r="E2513" i="3"/>
  <c r="T2512" i="3"/>
  <c r="S2512" i="3"/>
  <c r="R2512" i="3"/>
  <c r="M2512" i="3"/>
  <c r="I2512" i="3"/>
  <c r="Q2512" i="3" s="1"/>
  <c r="E2512" i="3"/>
  <c r="T2511" i="3"/>
  <c r="S2511" i="3"/>
  <c r="R2511" i="3"/>
  <c r="M2511" i="3"/>
  <c r="I2511" i="3"/>
  <c r="Q2511" i="3" s="1"/>
  <c r="E2511" i="3"/>
  <c r="T2510" i="3"/>
  <c r="S2510" i="3"/>
  <c r="R2510" i="3"/>
  <c r="M2510" i="3"/>
  <c r="I2510" i="3"/>
  <c r="Q2510" i="3" s="1"/>
  <c r="E2510" i="3"/>
  <c r="T2509" i="3"/>
  <c r="S2509" i="3"/>
  <c r="R2509" i="3"/>
  <c r="M2509" i="3"/>
  <c r="I2509" i="3"/>
  <c r="Q2509" i="3" s="1"/>
  <c r="E2509" i="3"/>
  <c r="T2508" i="3"/>
  <c r="S2508" i="3"/>
  <c r="R2508" i="3"/>
  <c r="M2508" i="3"/>
  <c r="I2508" i="3"/>
  <c r="Q2508" i="3" s="1"/>
  <c r="E2508" i="3"/>
  <c r="T2507" i="3"/>
  <c r="S2507" i="3"/>
  <c r="R2507" i="3"/>
  <c r="M2507" i="3"/>
  <c r="I2507" i="3"/>
  <c r="Q2507" i="3" s="1"/>
  <c r="E2507" i="3"/>
  <c r="T2506" i="3"/>
  <c r="S2506" i="3"/>
  <c r="R2506" i="3"/>
  <c r="M2506" i="3"/>
  <c r="I2506" i="3"/>
  <c r="Q2506" i="3" s="1"/>
  <c r="E2506" i="3"/>
  <c r="T2505" i="3"/>
  <c r="S2505" i="3"/>
  <c r="R2505" i="3"/>
  <c r="M2505" i="3"/>
  <c r="I2505" i="3"/>
  <c r="Q2505" i="3" s="1"/>
  <c r="E2505" i="3"/>
  <c r="T2504" i="3"/>
  <c r="S2504" i="3"/>
  <c r="R2504" i="3"/>
  <c r="M2504" i="3"/>
  <c r="I2504" i="3"/>
  <c r="Q2504" i="3" s="1"/>
  <c r="E2504" i="3"/>
  <c r="T2503" i="3"/>
  <c r="S2503" i="3"/>
  <c r="R2503" i="3"/>
  <c r="M2503" i="3"/>
  <c r="I2503" i="3"/>
  <c r="Q2503" i="3" s="1"/>
  <c r="E2503" i="3"/>
  <c r="T2502" i="3"/>
  <c r="S2502" i="3"/>
  <c r="R2502" i="3"/>
  <c r="M2502" i="3"/>
  <c r="I2502" i="3"/>
  <c r="Q2502" i="3" s="1"/>
  <c r="E2502" i="3"/>
  <c r="T2501" i="3"/>
  <c r="S2501" i="3"/>
  <c r="R2501" i="3"/>
  <c r="M2501" i="3"/>
  <c r="I2501" i="3"/>
  <c r="Q2501" i="3" s="1"/>
  <c r="E2501" i="3"/>
  <c r="T2500" i="3"/>
  <c r="S2500" i="3"/>
  <c r="R2500" i="3"/>
  <c r="M2500" i="3"/>
  <c r="I2500" i="3"/>
  <c r="Q2500" i="3" s="1"/>
  <c r="E2500" i="3"/>
  <c r="T2499" i="3"/>
  <c r="S2499" i="3"/>
  <c r="R2499" i="3"/>
  <c r="M2499" i="3"/>
  <c r="I2499" i="3"/>
  <c r="Q2499" i="3" s="1"/>
  <c r="E2499" i="3"/>
  <c r="T2498" i="3"/>
  <c r="S2498" i="3"/>
  <c r="R2498" i="3"/>
  <c r="M2498" i="3"/>
  <c r="I2498" i="3"/>
  <c r="Q2498" i="3" s="1"/>
  <c r="E2498" i="3"/>
  <c r="T2497" i="3"/>
  <c r="S2497" i="3"/>
  <c r="R2497" i="3"/>
  <c r="M2497" i="3"/>
  <c r="I2497" i="3"/>
  <c r="Q2497" i="3" s="1"/>
  <c r="E2497" i="3"/>
  <c r="T2496" i="3"/>
  <c r="S2496" i="3"/>
  <c r="R2496" i="3"/>
  <c r="M2496" i="3"/>
  <c r="I2496" i="3"/>
  <c r="Q2496" i="3" s="1"/>
  <c r="E2496" i="3"/>
  <c r="T2495" i="3"/>
  <c r="S2495" i="3"/>
  <c r="R2495" i="3"/>
  <c r="M2495" i="3"/>
  <c r="I2495" i="3"/>
  <c r="Q2495" i="3" s="1"/>
  <c r="E2495" i="3"/>
  <c r="T2494" i="3"/>
  <c r="S2494" i="3"/>
  <c r="R2494" i="3"/>
  <c r="M2494" i="3"/>
  <c r="I2494" i="3"/>
  <c r="Q2494" i="3" s="1"/>
  <c r="E2494" i="3"/>
  <c r="T2493" i="3"/>
  <c r="S2493" i="3"/>
  <c r="R2493" i="3"/>
  <c r="M2493" i="3"/>
  <c r="I2493" i="3"/>
  <c r="Q2493" i="3" s="1"/>
  <c r="E2493" i="3"/>
  <c r="T2492" i="3"/>
  <c r="S2492" i="3"/>
  <c r="R2492" i="3"/>
  <c r="M2492" i="3"/>
  <c r="I2492" i="3"/>
  <c r="Q2492" i="3" s="1"/>
  <c r="E2492" i="3"/>
  <c r="T2491" i="3"/>
  <c r="S2491" i="3"/>
  <c r="R2491" i="3"/>
  <c r="M2491" i="3"/>
  <c r="I2491" i="3"/>
  <c r="Q2491" i="3" s="1"/>
  <c r="E2491" i="3"/>
  <c r="T2490" i="3"/>
  <c r="S2490" i="3"/>
  <c r="R2490" i="3"/>
  <c r="M2490" i="3"/>
  <c r="I2490" i="3"/>
  <c r="Q2490" i="3" s="1"/>
  <c r="E2490" i="3"/>
  <c r="T2489" i="3"/>
  <c r="S2489" i="3"/>
  <c r="R2489" i="3"/>
  <c r="M2489" i="3"/>
  <c r="I2489" i="3"/>
  <c r="Q2489" i="3" s="1"/>
  <c r="E2489" i="3"/>
  <c r="T2488" i="3"/>
  <c r="S2488" i="3"/>
  <c r="R2488" i="3"/>
  <c r="M2488" i="3"/>
  <c r="I2488" i="3"/>
  <c r="Q2488" i="3" s="1"/>
  <c r="E2488" i="3"/>
  <c r="T2487" i="3"/>
  <c r="S2487" i="3"/>
  <c r="R2487" i="3"/>
  <c r="M2487" i="3"/>
  <c r="I2487" i="3"/>
  <c r="Q2487" i="3" s="1"/>
  <c r="E2487" i="3"/>
  <c r="T2486" i="3"/>
  <c r="S2486" i="3"/>
  <c r="R2486" i="3"/>
  <c r="M2486" i="3"/>
  <c r="I2486" i="3"/>
  <c r="Q2486" i="3" s="1"/>
  <c r="E2486" i="3"/>
  <c r="T2485" i="3"/>
  <c r="S2485" i="3"/>
  <c r="R2485" i="3"/>
  <c r="M2485" i="3"/>
  <c r="I2485" i="3"/>
  <c r="Q2485" i="3" s="1"/>
  <c r="E2485" i="3"/>
  <c r="T2484" i="3"/>
  <c r="S2484" i="3"/>
  <c r="R2484" i="3"/>
  <c r="M2484" i="3"/>
  <c r="I2484" i="3"/>
  <c r="Q2484" i="3" s="1"/>
  <c r="E2484" i="3"/>
  <c r="T2483" i="3"/>
  <c r="S2483" i="3"/>
  <c r="R2483" i="3"/>
  <c r="M2483" i="3"/>
  <c r="I2483" i="3"/>
  <c r="Q2483" i="3" s="1"/>
  <c r="E2483" i="3"/>
  <c r="T2482" i="3"/>
  <c r="S2482" i="3"/>
  <c r="R2482" i="3"/>
  <c r="M2482" i="3"/>
  <c r="I2482" i="3"/>
  <c r="Q2482" i="3" s="1"/>
  <c r="E2482" i="3"/>
  <c r="T2481" i="3"/>
  <c r="S2481" i="3"/>
  <c r="R2481" i="3"/>
  <c r="M2481" i="3"/>
  <c r="I2481" i="3"/>
  <c r="Q2481" i="3" s="1"/>
  <c r="E2481" i="3"/>
  <c r="T2480" i="3"/>
  <c r="S2480" i="3"/>
  <c r="R2480" i="3"/>
  <c r="M2480" i="3"/>
  <c r="I2480" i="3"/>
  <c r="Q2480" i="3" s="1"/>
  <c r="E2480" i="3"/>
  <c r="T2479" i="3"/>
  <c r="S2479" i="3"/>
  <c r="R2479" i="3"/>
  <c r="M2479" i="3"/>
  <c r="I2479" i="3"/>
  <c r="Q2479" i="3" s="1"/>
  <c r="E2479" i="3"/>
  <c r="T2478" i="3"/>
  <c r="S2478" i="3"/>
  <c r="R2478" i="3"/>
  <c r="M2478" i="3"/>
  <c r="I2478" i="3"/>
  <c r="Q2478" i="3" s="1"/>
  <c r="E2478" i="3"/>
  <c r="T2477" i="3"/>
  <c r="S2477" i="3"/>
  <c r="R2477" i="3"/>
  <c r="M2477" i="3"/>
  <c r="I2477" i="3"/>
  <c r="Q2477" i="3" s="1"/>
  <c r="E2477" i="3"/>
  <c r="T2476" i="3"/>
  <c r="S2476" i="3"/>
  <c r="R2476" i="3"/>
  <c r="M2476" i="3"/>
  <c r="I2476" i="3"/>
  <c r="Q2476" i="3" s="1"/>
  <c r="E2476" i="3"/>
  <c r="T2475" i="3"/>
  <c r="S2475" i="3"/>
  <c r="R2475" i="3"/>
  <c r="M2475" i="3"/>
  <c r="I2475" i="3"/>
  <c r="Q2475" i="3" s="1"/>
  <c r="E2475" i="3"/>
  <c r="T2474" i="3"/>
  <c r="S2474" i="3"/>
  <c r="R2474" i="3"/>
  <c r="M2474" i="3"/>
  <c r="I2474" i="3"/>
  <c r="Q2474" i="3" s="1"/>
  <c r="E2474" i="3"/>
  <c r="T2473" i="3"/>
  <c r="S2473" i="3"/>
  <c r="R2473" i="3"/>
  <c r="M2473" i="3"/>
  <c r="I2473" i="3"/>
  <c r="Q2473" i="3" s="1"/>
  <c r="E2473" i="3"/>
  <c r="T2472" i="3"/>
  <c r="S2472" i="3"/>
  <c r="R2472" i="3"/>
  <c r="M2472" i="3"/>
  <c r="I2472" i="3"/>
  <c r="Q2472" i="3" s="1"/>
  <c r="E2472" i="3"/>
  <c r="T2471" i="3"/>
  <c r="S2471" i="3"/>
  <c r="R2471" i="3"/>
  <c r="M2471" i="3"/>
  <c r="I2471" i="3"/>
  <c r="Q2471" i="3" s="1"/>
  <c r="E2471" i="3"/>
  <c r="T2470" i="3"/>
  <c r="S2470" i="3"/>
  <c r="R2470" i="3"/>
  <c r="M2470" i="3"/>
  <c r="I2470" i="3"/>
  <c r="Q2470" i="3" s="1"/>
  <c r="E2470" i="3"/>
  <c r="T2469" i="3"/>
  <c r="S2469" i="3"/>
  <c r="R2469" i="3"/>
  <c r="M2469" i="3"/>
  <c r="I2469" i="3"/>
  <c r="Q2469" i="3" s="1"/>
  <c r="E2469" i="3"/>
  <c r="T2468" i="3"/>
  <c r="S2468" i="3"/>
  <c r="R2468" i="3"/>
  <c r="M2468" i="3"/>
  <c r="I2468" i="3"/>
  <c r="Q2468" i="3" s="1"/>
  <c r="E2468" i="3"/>
  <c r="T2467" i="3"/>
  <c r="S2467" i="3"/>
  <c r="R2467" i="3"/>
  <c r="M2467" i="3"/>
  <c r="I2467" i="3"/>
  <c r="Q2467" i="3" s="1"/>
  <c r="E2467" i="3"/>
  <c r="T2466" i="3"/>
  <c r="S2466" i="3"/>
  <c r="R2466" i="3"/>
  <c r="M2466" i="3"/>
  <c r="I2466" i="3"/>
  <c r="Q2466" i="3" s="1"/>
  <c r="E2466" i="3"/>
  <c r="T2465" i="3"/>
  <c r="S2465" i="3"/>
  <c r="R2465" i="3"/>
  <c r="M2465" i="3"/>
  <c r="I2465" i="3"/>
  <c r="Q2465" i="3" s="1"/>
  <c r="E2465" i="3"/>
  <c r="T2464" i="3"/>
  <c r="S2464" i="3"/>
  <c r="R2464" i="3"/>
  <c r="M2464" i="3"/>
  <c r="I2464" i="3"/>
  <c r="Q2464" i="3" s="1"/>
  <c r="E2464" i="3"/>
  <c r="T2463" i="3"/>
  <c r="S2463" i="3"/>
  <c r="R2463" i="3"/>
  <c r="M2463" i="3"/>
  <c r="I2463" i="3"/>
  <c r="Q2463" i="3" s="1"/>
  <c r="E2463" i="3"/>
  <c r="T2462" i="3"/>
  <c r="S2462" i="3"/>
  <c r="R2462" i="3"/>
  <c r="M2462" i="3"/>
  <c r="I2462" i="3"/>
  <c r="E2462" i="3"/>
  <c r="T2461" i="3"/>
  <c r="S2461" i="3"/>
  <c r="R2461" i="3"/>
  <c r="M2461" i="3"/>
  <c r="I2461" i="3"/>
  <c r="Q2461" i="3" s="1"/>
  <c r="E2461" i="3"/>
  <c r="T2460" i="3"/>
  <c r="S2460" i="3"/>
  <c r="R2460" i="3"/>
  <c r="M2460" i="3"/>
  <c r="I2460" i="3"/>
  <c r="E2460" i="3"/>
  <c r="T2459" i="3"/>
  <c r="S2459" i="3"/>
  <c r="R2459" i="3"/>
  <c r="M2459" i="3"/>
  <c r="I2459" i="3"/>
  <c r="Q2459" i="3" s="1"/>
  <c r="E2459" i="3"/>
  <c r="T2458" i="3"/>
  <c r="S2458" i="3"/>
  <c r="R2458" i="3"/>
  <c r="M2458" i="3"/>
  <c r="I2458" i="3"/>
  <c r="E2458" i="3"/>
  <c r="T2457" i="3"/>
  <c r="S2457" i="3"/>
  <c r="R2457" i="3"/>
  <c r="M2457" i="3"/>
  <c r="I2457" i="3"/>
  <c r="Q2457" i="3" s="1"/>
  <c r="E2457" i="3"/>
  <c r="T2456" i="3"/>
  <c r="S2456" i="3"/>
  <c r="R2456" i="3"/>
  <c r="M2456" i="3"/>
  <c r="I2456" i="3"/>
  <c r="E2456" i="3"/>
  <c r="T2455" i="3"/>
  <c r="S2455" i="3"/>
  <c r="R2455" i="3"/>
  <c r="M2455" i="3"/>
  <c r="I2455" i="3"/>
  <c r="Q2455" i="3" s="1"/>
  <c r="E2455" i="3"/>
  <c r="T2454" i="3"/>
  <c r="S2454" i="3"/>
  <c r="R2454" i="3"/>
  <c r="M2454" i="3"/>
  <c r="I2454" i="3"/>
  <c r="E2454" i="3"/>
  <c r="T2453" i="3"/>
  <c r="S2453" i="3"/>
  <c r="R2453" i="3"/>
  <c r="M2453" i="3"/>
  <c r="I2453" i="3"/>
  <c r="Q2453" i="3" s="1"/>
  <c r="E2453" i="3"/>
  <c r="T2452" i="3"/>
  <c r="S2452" i="3"/>
  <c r="R2452" i="3"/>
  <c r="M2452" i="3"/>
  <c r="I2452" i="3"/>
  <c r="E2452" i="3"/>
  <c r="T2451" i="3"/>
  <c r="S2451" i="3"/>
  <c r="R2451" i="3"/>
  <c r="M2451" i="3"/>
  <c r="I2451" i="3"/>
  <c r="Q2451" i="3" s="1"/>
  <c r="E2451" i="3"/>
  <c r="T2450" i="3"/>
  <c r="S2450" i="3"/>
  <c r="R2450" i="3"/>
  <c r="M2450" i="3"/>
  <c r="I2450" i="3"/>
  <c r="E2450" i="3"/>
  <c r="T2449" i="3"/>
  <c r="S2449" i="3"/>
  <c r="R2449" i="3"/>
  <c r="M2449" i="3"/>
  <c r="I2449" i="3"/>
  <c r="Q2449" i="3" s="1"/>
  <c r="E2449" i="3"/>
  <c r="T2448" i="3"/>
  <c r="S2448" i="3"/>
  <c r="R2448" i="3"/>
  <c r="M2448" i="3"/>
  <c r="I2448" i="3"/>
  <c r="E2448" i="3"/>
  <c r="T2447" i="3"/>
  <c r="S2447" i="3"/>
  <c r="R2447" i="3"/>
  <c r="M2447" i="3"/>
  <c r="I2447" i="3"/>
  <c r="Q2447" i="3" s="1"/>
  <c r="E2447" i="3"/>
  <c r="T2446" i="3"/>
  <c r="S2446" i="3"/>
  <c r="R2446" i="3"/>
  <c r="M2446" i="3"/>
  <c r="I2446" i="3"/>
  <c r="E2446" i="3"/>
  <c r="T2445" i="3"/>
  <c r="S2445" i="3"/>
  <c r="R2445" i="3"/>
  <c r="M2445" i="3"/>
  <c r="I2445" i="3"/>
  <c r="Q2445" i="3" s="1"/>
  <c r="E2445" i="3"/>
  <c r="T2444" i="3"/>
  <c r="S2444" i="3"/>
  <c r="R2444" i="3"/>
  <c r="M2444" i="3"/>
  <c r="I2444" i="3"/>
  <c r="E2444" i="3"/>
  <c r="T2443" i="3"/>
  <c r="S2443" i="3"/>
  <c r="R2443" i="3"/>
  <c r="M2443" i="3"/>
  <c r="I2443" i="3"/>
  <c r="Q2443" i="3" s="1"/>
  <c r="E2443" i="3"/>
  <c r="T2442" i="3"/>
  <c r="S2442" i="3"/>
  <c r="R2442" i="3"/>
  <c r="M2442" i="3"/>
  <c r="I2442" i="3"/>
  <c r="E2442" i="3"/>
  <c r="T2441" i="3"/>
  <c r="S2441" i="3"/>
  <c r="R2441" i="3"/>
  <c r="M2441" i="3"/>
  <c r="I2441" i="3"/>
  <c r="Q2441" i="3" s="1"/>
  <c r="E2441" i="3"/>
  <c r="T2440" i="3"/>
  <c r="S2440" i="3"/>
  <c r="R2440" i="3"/>
  <c r="M2440" i="3"/>
  <c r="I2440" i="3"/>
  <c r="E2440" i="3"/>
  <c r="T2439" i="3"/>
  <c r="S2439" i="3"/>
  <c r="R2439" i="3"/>
  <c r="M2439" i="3"/>
  <c r="I2439" i="3"/>
  <c r="Q2439" i="3" s="1"/>
  <c r="E2439" i="3"/>
  <c r="T2438" i="3"/>
  <c r="S2438" i="3"/>
  <c r="R2438" i="3"/>
  <c r="M2438" i="3"/>
  <c r="I2438" i="3"/>
  <c r="E2438" i="3"/>
  <c r="T2437" i="3"/>
  <c r="S2437" i="3"/>
  <c r="R2437" i="3"/>
  <c r="M2437" i="3"/>
  <c r="I2437" i="3"/>
  <c r="Q2437" i="3" s="1"/>
  <c r="E2437" i="3"/>
  <c r="T2436" i="3"/>
  <c r="S2436" i="3"/>
  <c r="R2436" i="3"/>
  <c r="M2436" i="3"/>
  <c r="I2436" i="3"/>
  <c r="E2436" i="3"/>
  <c r="T2435" i="3"/>
  <c r="S2435" i="3"/>
  <c r="R2435" i="3"/>
  <c r="M2435" i="3"/>
  <c r="I2435" i="3"/>
  <c r="Q2435" i="3" s="1"/>
  <c r="E2435" i="3"/>
  <c r="T2434" i="3"/>
  <c r="S2434" i="3"/>
  <c r="R2434" i="3"/>
  <c r="M2434" i="3"/>
  <c r="I2434" i="3"/>
  <c r="E2434" i="3"/>
  <c r="T2433" i="3"/>
  <c r="S2433" i="3"/>
  <c r="R2433" i="3"/>
  <c r="M2433" i="3"/>
  <c r="I2433" i="3"/>
  <c r="Q2433" i="3" s="1"/>
  <c r="E2433" i="3"/>
  <c r="T2432" i="3"/>
  <c r="S2432" i="3"/>
  <c r="R2432" i="3"/>
  <c r="M2432" i="3"/>
  <c r="I2432" i="3"/>
  <c r="Q2432" i="3" s="1"/>
  <c r="E2432" i="3"/>
  <c r="T2431" i="3"/>
  <c r="S2431" i="3"/>
  <c r="R2431" i="3"/>
  <c r="M2431" i="3"/>
  <c r="I2431" i="3"/>
  <c r="Q2431" i="3" s="1"/>
  <c r="E2431" i="3"/>
  <c r="T2430" i="3"/>
  <c r="S2430" i="3"/>
  <c r="R2430" i="3"/>
  <c r="M2430" i="3"/>
  <c r="I2430" i="3"/>
  <c r="Q2430" i="3" s="1"/>
  <c r="E2430" i="3"/>
  <c r="T2429" i="3"/>
  <c r="S2429" i="3"/>
  <c r="R2429" i="3"/>
  <c r="M2429" i="3"/>
  <c r="I2429" i="3"/>
  <c r="Q2429" i="3" s="1"/>
  <c r="E2429" i="3"/>
  <c r="T2428" i="3"/>
  <c r="S2428" i="3"/>
  <c r="R2428" i="3"/>
  <c r="M2428" i="3"/>
  <c r="I2428" i="3"/>
  <c r="Q2428" i="3" s="1"/>
  <c r="E2428" i="3"/>
  <c r="T2427" i="3"/>
  <c r="S2427" i="3"/>
  <c r="R2427" i="3"/>
  <c r="M2427" i="3"/>
  <c r="I2427" i="3"/>
  <c r="Q2427" i="3" s="1"/>
  <c r="E2427" i="3"/>
  <c r="T2426" i="3"/>
  <c r="S2426" i="3"/>
  <c r="R2426" i="3"/>
  <c r="M2426" i="3"/>
  <c r="I2426" i="3"/>
  <c r="Q2426" i="3" s="1"/>
  <c r="E2426" i="3"/>
  <c r="T2425" i="3"/>
  <c r="S2425" i="3"/>
  <c r="R2425" i="3"/>
  <c r="M2425" i="3"/>
  <c r="I2425" i="3"/>
  <c r="Q2425" i="3" s="1"/>
  <c r="E2425" i="3"/>
  <c r="T2424" i="3"/>
  <c r="S2424" i="3"/>
  <c r="R2424" i="3"/>
  <c r="M2424" i="3"/>
  <c r="I2424" i="3"/>
  <c r="Q2424" i="3" s="1"/>
  <c r="E2424" i="3"/>
  <c r="T2423" i="3"/>
  <c r="S2423" i="3"/>
  <c r="R2423" i="3"/>
  <c r="M2423" i="3"/>
  <c r="I2423" i="3"/>
  <c r="Q2423" i="3" s="1"/>
  <c r="E2423" i="3"/>
  <c r="T2422" i="3"/>
  <c r="S2422" i="3"/>
  <c r="R2422" i="3"/>
  <c r="M2422" i="3"/>
  <c r="I2422" i="3"/>
  <c r="Q2422" i="3" s="1"/>
  <c r="E2422" i="3"/>
  <c r="T2421" i="3"/>
  <c r="S2421" i="3"/>
  <c r="R2421" i="3"/>
  <c r="M2421" i="3"/>
  <c r="I2421" i="3"/>
  <c r="Q2421" i="3" s="1"/>
  <c r="E2421" i="3"/>
  <c r="T2420" i="3"/>
  <c r="S2420" i="3"/>
  <c r="R2420" i="3"/>
  <c r="M2420" i="3"/>
  <c r="I2420" i="3"/>
  <c r="Q2420" i="3" s="1"/>
  <c r="E2420" i="3"/>
  <c r="T2419" i="3"/>
  <c r="S2419" i="3"/>
  <c r="R2419" i="3"/>
  <c r="M2419" i="3"/>
  <c r="I2419" i="3"/>
  <c r="Q2419" i="3" s="1"/>
  <c r="E2419" i="3"/>
  <c r="T2418" i="3"/>
  <c r="S2418" i="3"/>
  <c r="R2418" i="3"/>
  <c r="M2418" i="3"/>
  <c r="I2418" i="3"/>
  <c r="Q2418" i="3" s="1"/>
  <c r="E2418" i="3"/>
  <c r="T2417" i="3"/>
  <c r="S2417" i="3"/>
  <c r="R2417" i="3"/>
  <c r="M2417" i="3"/>
  <c r="I2417" i="3"/>
  <c r="Q2417" i="3" s="1"/>
  <c r="E2417" i="3"/>
  <c r="T2416" i="3"/>
  <c r="S2416" i="3"/>
  <c r="R2416" i="3"/>
  <c r="M2416" i="3"/>
  <c r="I2416" i="3"/>
  <c r="Q2416" i="3" s="1"/>
  <c r="E2416" i="3"/>
  <c r="T2415" i="3"/>
  <c r="S2415" i="3"/>
  <c r="R2415" i="3"/>
  <c r="M2415" i="3"/>
  <c r="I2415" i="3"/>
  <c r="Q2415" i="3" s="1"/>
  <c r="E2415" i="3"/>
  <c r="T2414" i="3"/>
  <c r="S2414" i="3"/>
  <c r="R2414" i="3"/>
  <c r="M2414" i="3"/>
  <c r="I2414" i="3"/>
  <c r="Q2414" i="3" s="1"/>
  <c r="E2414" i="3"/>
  <c r="T2413" i="3"/>
  <c r="S2413" i="3"/>
  <c r="R2413" i="3"/>
  <c r="M2413" i="3"/>
  <c r="I2413" i="3"/>
  <c r="Q2413" i="3" s="1"/>
  <c r="E2413" i="3"/>
  <c r="T2412" i="3"/>
  <c r="S2412" i="3"/>
  <c r="R2412" i="3"/>
  <c r="M2412" i="3"/>
  <c r="I2412" i="3"/>
  <c r="Q2412" i="3" s="1"/>
  <c r="E2412" i="3"/>
  <c r="T2411" i="3"/>
  <c r="S2411" i="3"/>
  <c r="R2411" i="3"/>
  <c r="M2411" i="3"/>
  <c r="I2411" i="3"/>
  <c r="Q2411" i="3" s="1"/>
  <c r="E2411" i="3"/>
  <c r="T2410" i="3"/>
  <c r="S2410" i="3"/>
  <c r="R2410" i="3"/>
  <c r="M2410" i="3"/>
  <c r="I2410" i="3"/>
  <c r="Q2410" i="3" s="1"/>
  <c r="E2410" i="3"/>
  <c r="T2409" i="3"/>
  <c r="S2409" i="3"/>
  <c r="R2409" i="3"/>
  <c r="M2409" i="3"/>
  <c r="I2409" i="3"/>
  <c r="Q2409" i="3" s="1"/>
  <c r="E2409" i="3"/>
  <c r="P2408" i="3"/>
  <c r="O2408" i="3"/>
  <c r="N2408" i="3"/>
  <c r="L2408" i="3"/>
  <c r="K2408" i="3"/>
  <c r="J2408" i="3"/>
  <c r="H2408" i="3"/>
  <c r="G2408" i="3"/>
  <c r="F2408" i="3"/>
  <c r="D2408" i="3"/>
  <c r="L2407" i="3"/>
  <c r="H2407" i="3"/>
  <c r="H2400" i="3" s="1"/>
  <c r="H2393" i="3" s="1"/>
  <c r="D2407" i="3"/>
  <c r="P2406" i="3"/>
  <c r="T2406" i="3" s="1"/>
  <c r="O2406" i="3"/>
  <c r="N2406" i="3"/>
  <c r="L2406" i="3"/>
  <c r="K2406" i="3"/>
  <c r="K2399" i="3" s="1"/>
  <c r="K2343" i="3" s="1"/>
  <c r="J2406" i="3"/>
  <c r="H2406" i="3"/>
  <c r="G2406" i="3"/>
  <c r="F2406" i="3"/>
  <c r="D2406" i="3"/>
  <c r="D2399" i="3" s="1"/>
  <c r="P2405" i="3"/>
  <c r="O2405" i="3"/>
  <c r="N2405" i="3"/>
  <c r="M2405" i="3"/>
  <c r="L2405" i="3"/>
  <c r="L2398" i="3" s="1"/>
  <c r="K2405" i="3"/>
  <c r="J2405" i="3"/>
  <c r="I2405" i="3"/>
  <c r="H2405" i="3"/>
  <c r="H2398" i="3" s="1"/>
  <c r="G2405" i="3"/>
  <c r="F2405" i="3"/>
  <c r="E2405" i="3"/>
  <c r="D2405" i="3"/>
  <c r="P2404" i="3"/>
  <c r="O2404" i="3"/>
  <c r="N2404" i="3"/>
  <c r="R2404" i="3" s="1"/>
  <c r="L2404" i="3"/>
  <c r="K2404" i="3"/>
  <c r="K2397" i="3" s="1"/>
  <c r="J2404" i="3"/>
  <c r="I2404" i="3" s="1"/>
  <c r="H2404" i="3"/>
  <c r="H2397" i="3" s="1"/>
  <c r="H2389" i="3" s="1"/>
  <c r="G2404" i="3"/>
  <c r="G2397" i="3" s="1"/>
  <c r="F2404" i="3"/>
  <c r="D2404" i="3"/>
  <c r="P2403" i="3"/>
  <c r="T2403" i="3" s="1"/>
  <c r="O2403" i="3"/>
  <c r="N2403" i="3"/>
  <c r="L2403" i="3"/>
  <c r="L2396" i="3" s="1"/>
  <c r="K2403" i="3"/>
  <c r="J2403" i="3"/>
  <c r="H2403" i="3"/>
  <c r="H2396" i="3" s="1"/>
  <c r="G2403" i="3"/>
  <c r="E2403" i="3" s="1"/>
  <c r="F2403" i="3"/>
  <c r="D2403" i="3"/>
  <c r="D2396" i="3" s="1"/>
  <c r="S2402" i="3"/>
  <c r="P2402" i="3"/>
  <c r="O2402" i="3"/>
  <c r="O2395" i="3" s="1"/>
  <c r="N2402" i="3"/>
  <c r="L2402" i="3"/>
  <c r="K2402" i="3"/>
  <c r="K2395" i="3" s="1"/>
  <c r="K2339" i="3" s="1"/>
  <c r="J2402" i="3"/>
  <c r="I2402" i="3" s="1"/>
  <c r="H2402" i="3"/>
  <c r="H2346" i="3" s="1"/>
  <c r="G2402" i="3"/>
  <c r="F2402" i="3"/>
  <c r="D2402" i="3"/>
  <c r="H2401" i="3"/>
  <c r="H2394" i="3" s="1"/>
  <c r="D2401" i="3"/>
  <c r="D2394" i="3" s="1"/>
  <c r="P2399" i="3"/>
  <c r="L2399" i="3"/>
  <c r="L2392" i="3" s="1"/>
  <c r="H2399" i="3"/>
  <c r="H2392" i="3" s="1"/>
  <c r="O2398" i="3"/>
  <c r="N2398" i="3"/>
  <c r="K2398" i="3"/>
  <c r="K2391" i="3" s="1"/>
  <c r="J2398" i="3"/>
  <c r="G2398" i="3"/>
  <c r="F2398" i="3"/>
  <c r="P2397" i="3"/>
  <c r="L2397" i="3"/>
  <c r="L2389" i="3" s="1"/>
  <c r="D2397" i="3"/>
  <c r="O2396" i="3"/>
  <c r="N2396" i="3"/>
  <c r="R2396" i="3" s="1"/>
  <c r="J2396" i="3"/>
  <c r="G2396" i="3"/>
  <c r="F2396" i="3"/>
  <c r="P2395" i="3"/>
  <c r="H2395" i="3"/>
  <c r="D2395" i="3"/>
  <c r="D2339" i="3" s="1"/>
  <c r="K2392" i="3"/>
  <c r="P2390" i="3"/>
  <c r="T2390" i="3" s="1"/>
  <c r="O2390" i="3"/>
  <c r="N2390" i="3"/>
  <c r="L2390" i="3"/>
  <c r="K2390" i="3"/>
  <c r="J2390" i="3"/>
  <c r="H2390" i="3"/>
  <c r="G2390" i="3"/>
  <c r="F2390" i="3"/>
  <c r="E2390" i="3" s="1"/>
  <c r="D2390" i="3"/>
  <c r="P2389" i="3"/>
  <c r="D2389" i="3"/>
  <c r="P2388" i="3"/>
  <c r="N2388" i="3"/>
  <c r="L2388" i="3"/>
  <c r="K2388" i="3"/>
  <c r="H2388" i="3"/>
  <c r="G2388" i="3"/>
  <c r="F2388" i="3"/>
  <c r="P2387" i="3"/>
  <c r="O2387" i="3"/>
  <c r="N2387" i="3"/>
  <c r="L2387" i="3"/>
  <c r="K2387" i="3"/>
  <c r="J2387" i="3"/>
  <c r="H2387" i="3"/>
  <c r="G2387" i="3"/>
  <c r="F2387" i="3"/>
  <c r="E2387" i="3" s="1"/>
  <c r="D2387" i="3"/>
  <c r="P2386" i="3"/>
  <c r="T2386" i="3" s="1"/>
  <c r="O2386" i="3"/>
  <c r="N2386" i="3"/>
  <c r="L2386" i="3"/>
  <c r="K2386" i="3"/>
  <c r="J2386" i="3"/>
  <c r="H2386" i="3"/>
  <c r="G2386" i="3"/>
  <c r="F2386" i="3"/>
  <c r="E2386" i="3" s="1"/>
  <c r="D2386" i="3"/>
  <c r="P2385" i="3"/>
  <c r="O2385" i="3"/>
  <c r="N2385" i="3"/>
  <c r="M2385" i="3" s="1"/>
  <c r="L2385" i="3"/>
  <c r="K2385" i="3"/>
  <c r="J2385" i="3"/>
  <c r="I2385" i="3" s="1"/>
  <c r="H2385" i="3"/>
  <c r="F2385" i="3"/>
  <c r="E2385" i="3"/>
  <c r="D2385" i="3"/>
  <c r="P2384" i="3"/>
  <c r="T2384" i="3" s="1"/>
  <c r="O2384" i="3"/>
  <c r="N2384" i="3"/>
  <c r="R2384" i="3" s="1"/>
  <c r="L2384" i="3"/>
  <c r="K2384" i="3"/>
  <c r="J2384" i="3"/>
  <c r="H2384" i="3"/>
  <c r="G2384" i="3"/>
  <c r="F2384" i="3"/>
  <c r="E2384" i="3" s="1"/>
  <c r="D2384" i="3"/>
  <c r="P2383" i="3"/>
  <c r="T2383" i="3" s="1"/>
  <c r="O2383" i="3"/>
  <c r="L2383" i="3"/>
  <c r="K2383" i="3"/>
  <c r="J2383" i="3"/>
  <c r="I2383" i="3"/>
  <c r="H2383" i="3"/>
  <c r="G2383" i="3"/>
  <c r="F2383" i="3"/>
  <c r="E2383" i="3"/>
  <c r="D2383" i="3"/>
  <c r="P2382" i="3"/>
  <c r="N2382" i="3"/>
  <c r="L2382" i="3"/>
  <c r="K2382" i="3"/>
  <c r="H2382" i="3"/>
  <c r="G2382" i="3"/>
  <c r="F2382" i="3"/>
  <c r="P2381" i="3"/>
  <c r="O2381" i="3"/>
  <c r="N2381" i="3"/>
  <c r="L2381" i="3"/>
  <c r="K2381" i="3"/>
  <c r="J2381" i="3"/>
  <c r="I2381" i="3" s="1"/>
  <c r="H2381" i="3"/>
  <c r="G2381" i="3"/>
  <c r="F2381" i="3"/>
  <c r="D2381" i="3"/>
  <c r="P2380" i="3"/>
  <c r="O2380" i="3"/>
  <c r="N2380" i="3"/>
  <c r="L2380" i="3"/>
  <c r="K2380" i="3"/>
  <c r="S2380" i="3" s="1"/>
  <c r="J2380" i="3"/>
  <c r="H2380" i="3"/>
  <c r="G2380" i="3"/>
  <c r="F2380" i="3"/>
  <c r="D2380" i="3"/>
  <c r="P2379" i="3"/>
  <c r="O2379" i="3"/>
  <c r="S2379" i="3" s="1"/>
  <c r="N2379" i="3"/>
  <c r="L2379" i="3"/>
  <c r="K2379" i="3"/>
  <c r="J2379" i="3"/>
  <c r="I2379" i="3" s="1"/>
  <c r="H2379" i="3"/>
  <c r="G2379" i="3"/>
  <c r="F2379" i="3"/>
  <c r="D2379" i="3"/>
  <c r="P2378" i="3"/>
  <c r="T2378" i="3" s="1"/>
  <c r="O2378" i="3"/>
  <c r="N2378" i="3"/>
  <c r="L2378" i="3"/>
  <c r="K2378" i="3"/>
  <c r="J2378" i="3"/>
  <c r="H2378" i="3"/>
  <c r="G2378" i="3"/>
  <c r="F2378" i="3"/>
  <c r="E2378" i="3" s="1"/>
  <c r="D2378" i="3"/>
  <c r="P2377" i="3"/>
  <c r="O2377" i="3"/>
  <c r="N2377" i="3"/>
  <c r="M2377" i="3"/>
  <c r="L2377" i="3"/>
  <c r="K2377" i="3"/>
  <c r="J2377" i="3"/>
  <c r="I2377" i="3"/>
  <c r="H2377" i="3"/>
  <c r="G2377" i="3"/>
  <c r="F2377" i="3"/>
  <c r="E2377" i="3"/>
  <c r="D2377" i="3"/>
  <c r="P2376" i="3"/>
  <c r="T2376" i="3" s="1"/>
  <c r="O2376" i="3"/>
  <c r="N2376" i="3"/>
  <c r="R2376" i="3" s="1"/>
  <c r="L2376" i="3"/>
  <c r="K2376" i="3"/>
  <c r="J2376" i="3"/>
  <c r="H2376" i="3"/>
  <c r="G2376" i="3"/>
  <c r="F2376" i="3"/>
  <c r="E2376" i="3" s="1"/>
  <c r="D2376" i="3"/>
  <c r="P2375" i="3"/>
  <c r="T2375" i="3" s="1"/>
  <c r="N2375" i="3"/>
  <c r="L2375" i="3"/>
  <c r="K2375" i="3"/>
  <c r="I2375" i="3"/>
  <c r="H2375" i="3"/>
  <c r="G2375" i="3"/>
  <c r="F2375" i="3"/>
  <c r="E2375" i="3"/>
  <c r="D2375" i="3"/>
  <c r="P2374" i="3"/>
  <c r="O2374" i="3"/>
  <c r="N2374" i="3"/>
  <c r="R2374" i="3" s="1"/>
  <c r="L2374" i="3"/>
  <c r="K2374" i="3"/>
  <c r="J2374" i="3"/>
  <c r="H2374" i="3"/>
  <c r="G2374" i="3"/>
  <c r="F2374" i="3"/>
  <c r="D2374" i="3"/>
  <c r="P2373" i="3"/>
  <c r="O2373" i="3"/>
  <c r="N2373" i="3"/>
  <c r="L2373" i="3"/>
  <c r="K2373" i="3"/>
  <c r="H2373" i="3"/>
  <c r="G2373" i="3"/>
  <c r="F2373" i="3"/>
  <c r="E2373" i="3" s="1"/>
  <c r="D2373" i="3"/>
  <c r="P2372" i="3"/>
  <c r="T2372" i="3" s="1"/>
  <c r="O2372" i="3"/>
  <c r="N2372" i="3"/>
  <c r="L2372" i="3"/>
  <c r="K2372" i="3"/>
  <c r="S2372" i="3" s="1"/>
  <c r="J2372" i="3"/>
  <c r="H2372" i="3"/>
  <c r="G2372" i="3"/>
  <c r="F2372" i="3"/>
  <c r="E2372" i="3" s="1"/>
  <c r="D2372" i="3"/>
  <c r="P2371" i="3"/>
  <c r="O2371" i="3"/>
  <c r="N2371" i="3"/>
  <c r="L2371" i="3"/>
  <c r="K2371" i="3"/>
  <c r="J2371" i="3"/>
  <c r="H2371" i="3"/>
  <c r="G2371" i="3"/>
  <c r="F2371" i="3"/>
  <c r="E2371" i="3" s="1"/>
  <c r="D2371" i="3"/>
  <c r="P2370" i="3"/>
  <c r="T2370" i="3" s="1"/>
  <c r="O2370" i="3"/>
  <c r="N2370" i="3"/>
  <c r="L2370" i="3"/>
  <c r="K2370" i="3"/>
  <c r="J2370" i="3"/>
  <c r="H2370" i="3"/>
  <c r="G2370" i="3"/>
  <c r="F2370" i="3"/>
  <c r="E2370" i="3" s="1"/>
  <c r="D2370" i="3"/>
  <c r="P2369" i="3"/>
  <c r="O2369" i="3"/>
  <c r="N2369" i="3"/>
  <c r="M2369" i="3" s="1"/>
  <c r="Q2369" i="3" s="1"/>
  <c r="L2369" i="3"/>
  <c r="K2369" i="3"/>
  <c r="J2369" i="3"/>
  <c r="I2369" i="3" s="1"/>
  <c r="H2369" i="3"/>
  <c r="G2369" i="3"/>
  <c r="F2369" i="3"/>
  <c r="E2369" i="3" s="1"/>
  <c r="D2369" i="3"/>
  <c r="P2368" i="3"/>
  <c r="T2368" i="3" s="1"/>
  <c r="O2368" i="3"/>
  <c r="N2368" i="3"/>
  <c r="L2368" i="3"/>
  <c r="K2368" i="3"/>
  <c r="J2368" i="3"/>
  <c r="H2368" i="3"/>
  <c r="G2368" i="3"/>
  <c r="F2368" i="3"/>
  <c r="E2368" i="3" s="1"/>
  <c r="D2368" i="3"/>
  <c r="P2367" i="3"/>
  <c r="O2367" i="3"/>
  <c r="N2367" i="3"/>
  <c r="M2367" i="3"/>
  <c r="Q2367" i="3" s="1"/>
  <c r="L2367" i="3"/>
  <c r="J2367" i="3"/>
  <c r="I2367" i="3"/>
  <c r="H2367" i="3"/>
  <c r="F2367" i="3"/>
  <c r="E2367" i="3"/>
  <c r="D2367" i="3"/>
  <c r="P2366" i="3"/>
  <c r="O2366" i="3"/>
  <c r="N2366" i="3"/>
  <c r="R2366" i="3" s="1"/>
  <c r="L2366" i="3"/>
  <c r="K2366" i="3"/>
  <c r="J2366" i="3"/>
  <c r="H2366" i="3"/>
  <c r="G2366" i="3"/>
  <c r="F2366" i="3"/>
  <c r="D2366" i="3"/>
  <c r="P2365" i="3"/>
  <c r="T2365" i="3" s="1"/>
  <c r="O2365" i="3"/>
  <c r="N2365" i="3"/>
  <c r="L2365" i="3"/>
  <c r="K2365" i="3"/>
  <c r="I2365" i="3" s="1"/>
  <c r="J2365" i="3"/>
  <c r="H2365" i="3"/>
  <c r="G2365" i="3"/>
  <c r="F2365" i="3"/>
  <c r="E2365" i="3" s="1"/>
  <c r="D2365" i="3"/>
  <c r="P2364" i="3"/>
  <c r="T2364" i="3" s="1"/>
  <c r="O2364" i="3"/>
  <c r="N2364" i="3"/>
  <c r="L2364" i="3"/>
  <c r="K2364" i="3"/>
  <c r="S2364" i="3" s="1"/>
  <c r="J2364" i="3"/>
  <c r="G2364" i="3"/>
  <c r="F2364" i="3"/>
  <c r="P2363" i="3"/>
  <c r="O2363" i="3"/>
  <c r="N2363" i="3"/>
  <c r="L2363" i="3"/>
  <c r="K2363" i="3"/>
  <c r="J2363" i="3"/>
  <c r="H2363" i="3"/>
  <c r="G2363" i="3"/>
  <c r="F2363" i="3"/>
  <c r="E2363" i="3" s="1"/>
  <c r="D2363" i="3"/>
  <c r="P2362" i="3"/>
  <c r="T2362" i="3" s="1"/>
  <c r="O2362" i="3"/>
  <c r="N2362" i="3"/>
  <c r="L2362" i="3"/>
  <c r="K2362" i="3"/>
  <c r="J2362" i="3"/>
  <c r="H2362" i="3"/>
  <c r="G2362" i="3"/>
  <c r="F2362" i="3"/>
  <c r="E2362" i="3" s="1"/>
  <c r="D2362" i="3"/>
  <c r="P2361" i="3"/>
  <c r="O2361" i="3"/>
  <c r="N2361" i="3"/>
  <c r="M2361" i="3" s="1"/>
  <c r="Q2361" i="3" s="1"/>
  <c r="L2361" i="3"/>
  <c r="K2361" i="3"/>
  <c r="J2361" i="3"/>
  <c r="I2361" i="3" s="1"/>
  <c r="H2361" i="3"/>
  <c r="G2361" i="3"/>
  <c r="F2361" i="3"/>
  <c r="E2361" i="3" s="1"/>
  <c r="D2361" i="3"/>
  <c r="P2360" i="3"/>
  <c r="T2360" i="3" s="1"/>
  <c r="O2360" i="3"/>
  <c r="N2360" i="3"/>
  <c r="L2360" i="3"/>
  <c r="K2360" i="3"/>
  <c r="J2360" i="3"/>
  <c r="H2360" i="3"/>
  <c r="G2360" i="3"/>
  <c r="D2360" i="3"/>
  <c r="P2359" i="3"/>
  <c r="O2359" i="3"/>
  <c r="N2359" i="3"/>
  <c r="M2359" i="3"/>
  <c r="L2359" i="3"/>
  <c r="K2359" i="3"/>
  <c r="J2359" i="3"/>
  <c r="I2359" i="3"/>
  <c r="H2359" i="3"/>
  <c r="G2359" i="3"/>
  <c r="F2359" i="3"/>
  <c r="E2359" i="3"/>
  <c r="D2359" i="3"/>
  <c r="P2358" i="3"/>
  <c r="O2358" i="3"/>
  <c r="N2358" i="3"/>
  <c r="R2358" i="3" s="1"/>
  <c r="L2358" i="3"/>
  <c r="K2358" i="3"/>
  <c r="J2358" i="3"/>
  <c r="H2358" i="3"/>
  <c r="G2358" i="3"/>
  <c r="F2358" i="3"/>
  <c r="D2358" i="3"/>
  <c r="P2357" i="3"/>
  <c r="O2357" i="3"/>
  <c r="N2357" i="3"/>
  <c r="L2357" i="3"/>
  <c r="K2357" i="3"/>
  <c r="J2357" i="3"/>
  <c r="I2357" i="3" s="1"/>
  <c r="H2357" i="3"/>
  <c r="G2357" i="3"/>
  <c r="F2357" i="3"/>
  <c r="D2357" i="3"/>
  <c r="P2356" i="3"/>
  <c r="O2356" i="3"/>
  <c r="N2356" i="3"/>
  <c r="L2356" i="3"/>
  <c r="K2356" i="3"/>
  <c r="S2356" i="3" s="1"/>
  <c r="J2356" i="3"/>
  <c r="H2356" i="3"/>
  <c r="G2356" i="3"/>
  <c r="F2356" i="3"/>
  <c r="D2356" i="3"/>
  <c r="O2354" i="3"/>
  <c r="J2354" i="3"/>
  <c r="G2354" i="3"/>
  <c r="N2352" i="3"/>
  <c r="P2349" i="3"/>
  <c r="T2349" i="3" s="1"/>
  <c r="O2349" i="3"/>
  <c r="L2349" i="3"/>
  <c r="K2349" i="3"/>
  <c r="H2349" i="3"/>
  <c r="F2349" i="3"/>
  <c r="P2346" i="3"/>
  <c r="O2346" i="3"/>
  <c r="K2346" i="3"/>
  <c r="J2346" i="3"/>
  <c r="F2346" i="3"/>
  <c r="D2346" i="3"/>
  <c r="P2343" i="3"/>
  <c r="L2343" i="3"/>
  <c r="H2343" i="3"/>
  <c r="L2341" i="3"/>
  <c r="H2341" i="3"/>
  <c r="D2341" i="3"/>
  <c r="H2339" i="3"/>
  <c r="T2336" i="3"/>
  <c r="S2336" i="3"/>
  <c r="R2336" i="3"/>
  <c r="M2336" i="3"/>
  <c r="I2336" i="3"/>
  <c r="E2336" i="3"/>
  <c r="T2335" i="3"/>
  <c r="S2335" i="3"/>
  <c r="R2335" i="3"/>
  <c r="M2335" i="3"/>
  <c r="I2335" i="3"/>
  <c r="E2335" i="3"/>
  <c r="P2334" i="3"/>
  <c r="O2334" i="3"/>
  <c r="O2333" i="3" s="1"/>
  <c r="N2334" i="3"/>
  <c r="R2334" i="3" s="1"/>
  <c r="L2334" i="3"/>
  <c r="K2334" i="3"/>
  <c r="K2333" i="3" s="1"/>
  <c r="J2334" i="3"/>
  <c r="H2334" i="3"/>
  <c r="G2334" i="3"/>
  <c r="G2333" i="3" s="1"/>
  <c r="F2334" i="3"/>
  <c r="D2334" i="3"/>
  <c r="L2333" i="3"/>
  <c r="H2333" i="3"/>
  <c r="D2333" i="3"/>
  <c r="T2332" i="3"/>
  <c r="S2332" i="3"/>
  <c r="R2332" i="3"/>
  <c r="M2332" i="3"/>
  <c r="I2332" i="3"/>
  <c r="E2332" i="3"/>
  <c r="T2331" i="3"/>
  <c r="S2331" i="3"/>
  <c r="R2331" i="3"/>
  <c r="M2331" i="3"/>
  <c r="I2331" i="3"/>
  <c r="E2331" i="3"/>
  <c r="T2330" i="3"/>
  <c r="S2330" i="3"/>
  <c r="R2330" i="3"/>
  <c r="M2330" i="3"/>
  <c r="I2330" i="3"/>
  <c r="E2330" i="3"/>
  <c r="T2329" i="3"/>
  <c r="S2329" i="3"/>
  <c r="R2329" i="3"/>
  <c r="M2329" i="3"/>
  <c r="I2329" i="3"/>
  <c r="E2329" i="3"/>
  <c r="T2328" i="3"/>
  <c r="S2328" i="3"/>
  <c r="R2328" i="3"/>
  <c r="M2328" i="3"/>
  <c r="I2328" i="3"/>
  <c r="E2328" i="3"/>
  <c r="T2327" i="3"/>
  <c r="S2327" i="3"/>
  <c r="R2327" i="3"/>
  <c r="M2327" i="3"/>
  <c r="I2327" i="3"/>
  <c r="E2327" i="3"/>
  <c r="T2326" i="3"/>
  <c r="S2326" i="3"/>
  <c r="R2326" i="3"/>
  <c r="M2326" i="3"/>
  <c r="I2326" i="3"/>
  <c r="E2326" i="3"/>
  <c r="T2325" i="3"/>
  <c r="S2325" i="3"/>
  <c r="R2325" i="3"/>
  <c r="M2325" i="3"/>
  <c r="I2325" i="3"/>
  <c r="E2325" i="3"/>
  <c r="T2324" i="3"/>
  <c r="S2324" i="3"/>
  <c r="R2324" i="3"/>
  <c r="M2324" i="3"/>
  <c r="I2324" i="3"/>
  <c r="E2324" i="3"/>
  <c r="T2323" i="3"/>
  <c r="S2323" i="3"/>
  <c r="R2323" i="3"/>
  <c r="M2323" i="3"/>
  <c r="I2323" i="3"/>
  <c r="E2323" i="3"/>
  <c r="T2322" i="3"/>
  <c r="S2322" i="3"/>
  <c r="R2322" i="3"/>
  <c r="M2322" i="3"/>
  <c r="I2322" i="3"/>
  <c r="E2322" i="3"/>
  <c r="T2321" i="3"/>
  <c r="S2321" i="3"/>
  <c r="R2321" i="3"/>
  <c r="M2321" i="3"/>
  <c r="I2321" i="3"/>
  <c r="E2321" i="3"/>
  <c r="T2320" i="3"/>
  <c r="S2320" i="3"/>
  <c r="R2320" i="3"/>
  <c r="M2320" i="3"/>
  <c r="I2320" i="3"/>
  <c r="E2320" i="3"/>
  <c r="T2319" i="3"/>
  <c r="S2319" i="3"/>
  <c r="R2319" i="3"/>
  <c r="M2319" i="3"/>
  <c r="I2319" i="3"/>
  <c r="E2319" i="3"/>
  <c r="T2318" i="3"/>
  <c r="S2318" i="3"/>
  <c r="R2318" i="3"/>
  <c r="M2318" i="3"/>
  <c r="I2318" i="3"/>
  <c r="E2318" i="3"/>
  <c r="T2317" i="3"/>
  <c r="S2317" i="3"/>
  <c r="R2317" i="3"/>
  <c r="M2317" i="3"/>
  <c r="I2317" i="3"/>
  <c r="E2317" i="3"/>
  <c r="T2316" i="3"/>
  <c r="S2316" i="3"/>
  <c r="R2316" i="3"/>
  <c r="M2316" i="3"/>
  <c r="I2316" i="3"/>
  <c r="E2316" i="3"/>
  <c r="T2315" i="3"/>
  <c r="S2315" i="3"/>
  <c r="R2315" i="3"/>
  <c r="M2315" i="3"/>
  <c r="I2315" i="3"/>
  <c r="E2315" i="3"/>
  <c r="T2314" i="3"/>
  <c r="S2314" i="3"/>
  <c r="R2314" i="3"/>
  <c r="M2314" i="3"/>
  <c r="I2314" i="3"/>
  <c r="E2314" i="3"/>
  <c r="T2313" i="3"/>
  <c r="S2313" i="3"/>
  <c r="R2313" i="3"/>
  <c r="M2313" i="3"/>
  <c r="I2313" i="3"/>
  <c r="E2313" i="3"/>
  <c r="T2312" i="3"/>
  <c r="S2312" i="3"/>
  <c r="R2312" i="3"/>
  <c r="M2312" i="3"/>
  <c r="I2312" i="3"/>
  <c r="E2312" i="3"/>
  <c r="T2311" i="3"/>
  <c r="S2311" i="3"/>
  <c r="R2311" i="3"/>
  <c r="M2311" i="3"/>
  <c r="I2311" i="3"/>
  <c r="E2311" i="3"/>
  <c r="T2310" i="3"/>
  <c r="S2310" i="3"/>
  <c r="R2310" i="3"/>
  <c r="M2310" i="3"/>
  <c r="I2310" i="3"/>
  <c r="E2310" i="3"/>
  <c r="T2309" i="3"/>
  <c r="S2309" i="3"/>
  <c r="R2309" i="3"/>
  <c r="M2309" i="3"/>
  <c r="I2309" i="3"/>
  <c r="E2309" i="3"/>
  <c r="T2308" i="3"/>
  <c r="S2308" i="3"/>
  <c r="R2308" i="3"/>
  <c r="M2308" i="3"/>
  <c r="I2308" i="3"/>
  <c r="E2308" i="3"/>
  <c r="T2307" i="3"/>
  <c r="S2307" i="3"/>
  <c r="R2307" i="3"/>
  <c r="M2307" i="3"/>
  <c r="I2307" i="3"/>
  <c r="E2307" i="3"/>
  <c r="T2306" i="3"/>
  <c r="S2306" i="3"/>
  <c r="R2306" i="3"/>
  <c r="M2306" i="3"/>
  <c r="I2306" i="3"/>
  <c r="E2306" i="3"/>
  <c r="T2305" i="3"/>
  <c r="S2305" i="3"/>
  <c r="R2305" i="3"/>
  <c r="M2305" i="3"/>
  <c r="I2305" i="3"/>
  <c r="E2305" i="3"/>
  <c r="T2304" i="3"/>
  <c r="S2304" i="3"/>
  <c r="R2304" i="3"/>
  <c r="M2304" i="3"/>
  <c r="I2304" i="3"/>
  <c r="E2304" i="3"/>
  <c r="T2303" i="3"/>
  <c r="S2303" i="3"/>
  <c r="R2303" i="3"/>
  <c r="M2303" i="3"/>
  <c r="I2303" i="3"/>
  <c r="E2303" i="3"/>
  <c r="T2302" i="3"/>
  <c r="S2302" i="3"/>
  <c r="R2302" i="3"/>
  <c r="M2302" i="3"/>
  <c r="I2302" i="3"/>
  <c r="E2302" i="3"/>
  <c r="T2301" i="3"/>
  <c r="S2301" i="3"/>
  <c r="R2301" i="3"/>
  <c r="M2301" i="3"/>
  <c r="I2301" i="3"/>
  <c r="E2301" i="3"/>
  <c r="T2300" i="3"/>
  <c r="S2300" i="3"/>
  <c r="R2300" i="3"/>
  <c r="M2300" i="3"/>
  <c r="I2300" i="3"/>
  <c r="E2300" i="3"/>
  <c r="T2299" i="3"/>
  <c r="S2299" i="3"/>
  <c r="R2299" i="3"/>
  <c r="M2299" i="3"/>
  <c r="I2299" i="3"/>
  <c r="E2299" i="3"/>
  <c r="T2298" i="3"/>
  <c r="S2298" i="3"/>
  <c r="R2298" i="3"/>
  <c r="M2298" i="3"/>
  <c r="I2298" i="3"/>
  <c r="E2298" i="3"/>
  <c r="T2297" i="3"/>
  <c r="S2297" i="3"/>
  <c r="R2297" i="3"/>
  <c r="M2297" i="3"/>
  <c r="I2297" i="3"/>
  <c r="E2297" i="3"/>
  <c r="T2296" i="3"/>
  <c r="S2296" i="3"/>
  <c r="R2296" i="3"/>
  <c r="M2296" i="3"/>
  <c r="I2296" i="3"/>
  <c r="E2296" i="3"/>
  <c r="T2295" i="3"/>
  <c r="S2295" i="3"/>
  <c r="R2295" i="3"/>
  <c r="M2295" i="3"/>
  <c r="I2295" i="3"/>
  <c r="E2295" i="3"/>
  <c r="T2294" i="3"/>
  <c r="S2294" i="3"/>
  <c r="R2294" i="3"/>
  <c r="M2294" i="3"/>
  <c r="I2294" i="3"/>
  <c r="E2294" i="3"/>
  <c r="T2293" i="3"/>
  <c r="S2293" i="3"/>
  <c r="R2293" i="3"/>
  <c r="M2293" i="3"/>
  <c r="I2293" i="3"/>
  <c r="E2293" i="3"/>
  <c r="T2292" i="3"/>
  <c r="S2292" i="3"/>
  <c r="R2292" i="3"/>
  <c r="M2292" i="3"/>
  <c r="I2292" i="3"/>
  <c r="E2292" i="3"/>
  <c r="T2291" i="3"/>
  <c r="S2291" i="3"/>
  <c r="R2291" i="3"/>
  <c r="M2291" i="3"/>
  <c r="I2291" i="3"/>
  <c r="E2291" i="3"/>
  <c r="T2290" i="3"/>
  <c r="S2290" i="3"/>
  <c r="R2290" i="3"/>
  <c r="M2290" i="3"/>
  <c r="I2290" i="3"/>
  <c r="E2290" i="3"/>
  <c r="T2289" i="3"/>
  <c r="S2289" i="3"/>
  <c r="R2289" i="3"/>
  <c r="M2289" i="3"/>
  <c r="I2289" i="3"/>
  <c r="E2289" i="3"/>
  <c r="T2288" i="3"/>
  <c r="S2288" i="3"/>
  <c r="R2288" i="3"/>
  <c r="M2288" i="3"/>
  <c r="I2288" i="3"/>
  <c r="E2288" i="3"/>
  <c r="T2287" i="3"/>
  <c r="S2287" i="3"/>
  <c r="R2287" i="3"/>
  <c r="M2287" i="3"/>
  <c r="I2287" i="3"/>
  <c r="E2287" i="3"/>
  <c r="T2286" i="3"/>
  <c r="S2286" i="3"/>
  <c r="R2286" i="3"/>
  <c r="M2286" i="3"/>
  <c r="I2286" i="3"/>
  <c r="E2286" i="3"/>
  <c r="T2285" i="3"/>
  <c r="S2285" i="3"/>
  <c r="R2285" i="3"/>
  <c r="M2285" i="3"/>
  <c r="I2285" i="3"/>
  <c r="E2285" i="3"/>
  <c r="T2284" i="3"/>
  <c r="S2284" i="3"/>
  <c r="R2284" i="3"/>
  <c r="M2284" i="3"/>
  <c r="I2284" i="3"/>
  <c r="E2284" i="3"/>
  <c r="T2283" i="3"/>
  <c r="S2283" i="3"/>
  <c r="R2283" i="3"/>
  <c r="M2283" i="3"/>
  <c r="I2283" i="3"/>
  <c r="E2283" i="3"/>
  <c r="T2282" i="3"/>
  <c r="S2282" i="3"/>
  <c r="R2282" i="3"/>
  <c r="M2282" i="3"/>
  <c r="I2282" i="3"/>
  <c r="E2282" i="3"/>
  <c r="T2281" i="3"/>
  <c r="S2281" i="3"/>
  <c r="R2281" i="3"/>
  <c r="M2281" i="3"/>
  <c r="I2281" i="3"/>
  <c r="E2281" i="3"/>
  <c r="T2280" i="3"/>
  <c r="S2280" i="3"/>
  <c r="R2280" i="3"/>
  <c r="M2280" i="3"/>
  <c r="I2280" i="3"/>
  <c r="E2280" i="3"/>
  <c r="T2279" i="3"/>
  <c r="S2279" i="3"/>
  <c r="R2279" i="3"/>
  <c r="M2279" i="3"/>
  <c r="I2279" i="3"/>
  <c r="E2279" i="3"/>
  <c r="T2278" i="3"/>
  <c r="S2278" i="3"/>
  <c r="R2278" i="3"/>
  <c r="M2278" i="3"/>
  <c r="I2278" i="3"/>
  <c r="E2278" i="3"/>
  <c r="T2277" i="3"/>
  <c r="S2277" i="3"/>
  <c r="R2277" i="3"/>
  <c r="M2277" i="3"/>
  <c r="I2277" i="3"/>
  <c r="E2277" i="3"/>
  <c r="T2276" i="3"/>
  <c r="S2276" i="3"/>
  <c r="R2276" i="3"/>
  <c r="M2276" i="3"/>
  <c r="I2276" i="3"/>
  <c r="E2276" i="3"/>
  <c r="T2275" i="3"/>
  <c r="S2275" i="3"/>
  <c r="R2275" i="3"/>
  <c r="M2275" i="3"/>
  <c r="I2275" i="3"/>
  <c r="E2275" i="3"/>
  <c r="T2274" i="3"/>
  <c r="S2274" i="3"/>
  <c r="R2274" i="3"/>
  <c r="M2274" i="3"/>
  <c r="I2274" i="3"/>
  <c r="E2274" i="3"/>
  <c r="T2273" i="3"/>
  <c r="S2273" i="3"/>
  <c r="R2273" i="3"/>
  <c r="M2273" i="3"/>
  <c r="I2273" i="3"/>
  <c r="E2273" i="3"/>
  <c r="T2272" i="3"/>
  <c r="S2272" i="3"/>
  <c r="R2272" i="3"/>
  <c r="M2272" i="3"/>
  <c r="I2272" i="3"/>
  <c r="E2272" i="3"/>
  <c r="T2271" i="3"/>
  <c r="S2271" i="3"/>
  <c r="R2271" i="3"/>
  <c r="M2271" i="3"/>
  <c r="I2271" i="3"/>
  <c r="E2271" i="3"/>
  <c r="T2270" i="3"/>
  <c r="S2270" i="3"/>
  <c r="R2270" i="3"/>
  <c r="M2270" i="3"/>
  <c r="I2270" i="3"/>
  <c r="E2270" i="3"/>
  <c r="T2269" i="3"/>
  <c r="S2269" i="3"/>
  <c r="R2269" i="3"/>
  <c r="M2269" i="3"/>
  <c r="I2269" i="3"/>
  <c r="E2269" i="3"/>
  <c r="T2268" i="3"/>
  <c r="S2268" i="3"/>
  <c r="R2268" i="3"/>
  <c r="M2268" i="3"/>
  <c r="I2268" i="3"/>
  <c r="E2268" i="3"/>
  <c r="T2267" i="3"/>
  <c r="S2267" i="3"/>
  <c r="R2267" i="3"/>
  <c r="M2267" i="3"/>
  <c r="I2267" i="3"/>
  <c r="E2267" i="3"/>
  <c r="T2266" i="3"/>
  <c r="S2266" i="3"/>
  <c r="R2266" i="3"/>
  <c r="M2266" i="3"/>
  <c r="I2266" i="3"/>
  <c r="E2266" i="3"/>
  <c r="T2265" i="3"/>
  <c r="S2265" i="3"/>
  <c r="R2265" i="3"/>
  <c r="M2265" i="3"/>
  <c r="I2265" i="3"/>
  <c r="E2265" i="3"/>
  <c r="T2264" i="3"/>
  <c r="S2264" i="3"/>
  <c r="R2264" i="3"/>
  <c r="M2264" i="3"/>
  <c r="I2264" i="3"/>
  <c r="E2264" i="3"/>
  <c r="T2263" i="3"/>
  <c r="S2263" i="3"/>
  <c r="R2263" i="3"/>
  <c r="M2263" i="3"/>
  <c r="I2263" i="3"/>
  <c r="E2263" i="3"/>
  <c r="T2262" i="3"/>
  <c r="S2262" i="3"/>
  <c r="R2262" i="3"/>
  <c r="M2262" i="3"/>
  <c r="I2262" i="3"/>
  <c r="E2262" i="3"/>
  <c r="T2261" i="3"/>
  <c r="S2261" i="3"/>
  <c r="R2261" i="3"/>
  <c r="M2261" i="3"/>
  <c r="I2261" i="3"/>
  <c r="E2261" i="3"/>
  <c r="T2260" i="3"/>
  <c r="S2260" i="3"/>
  <c r="R2260" i="3"/>
  <c r="M2260" i="3"/>
  <c r="I2260" i="3"/>
  <c r="E2260" i="3"/>
  <c r="T2259" i="3"/>
  <c r="S2259" i="3"/>
  <c r="R2259" i="3"/>
  <c r="M2259" i="3"/>
  <c r="I2259" i="3"/>
  <c r="E2259" i="3"/>
  <c r="T2258" i="3"/>
  <c r="S2258" i="3"/>
  <c r="R2258" i="3"/>
  <c r="M2258" i="3"/>
  <c r="I2258" i="3"/>
  <c r="E2258" i="3"/>
  <c r="T2257" i="3"/>
  <c r="S2257" i="3"/>
  <c r="R2257" i="3"/>
  <c r="M2257" i="3"/>
  <c r="I2257" i="3"/>
  <c r="E2257" i="3"/>
  <c r="T2256" i="3"/>
  <c r="S2256" i="3"/>
  <c r="R2256" i="3"/>
  <c r="M2256" i="3"/>
  <c r="I2256" i="3"/>
  <c r="E2256" i="3"/>
  <c r="T2255" i="3"/>
  <c r="S2255" i="3"/>
  <c r="R2255" i="3"/>
  <c r="M2255" i="3"/>
  <c r="I2255" i="3"/>
  <c r="E2255" i="3"/>
  <c r="T2254" i="3"/>
  <c r="S2254" i="3"/>
  <c r="R2254" i="3"/>
  <c r="M2254" i="3"/>
  <c r="I2254" i="3"/>
  <c r="E2254" i="3"/>
  <c r="T2253" i="3"/>
  <c r="S2253" i="3"/>
  <c r="R2253" i="3"/>
  <c r="M2253" i="3"/>
  <c r="I2253" i="3"/>
  <c r="E2253" i="3"/>
  <c r="T2252" i="3"/>
  <c r="S2252" i="3"/>
  <c r="R2252" i="3"/>
  <c r="M2252" i="3"/>
  <c r="I2252" i="3"/>
  <c r="E2252" i="3"/>
  <c r="T2251" i="3"/>
  <c r="S2251" i="3"/>
  <c r="R2251" i="3"/>
  <c r="M2251" i="3"/>
  <c r="I2251" i="3"/>
  <c r="E2251" i="3"/>
  <c r="T2250" i="3"/>
  <c r="S2250" i="3"/>
  <c r="R2250" i="3"/>
  <c r="M2250" i="3"/>
  <c r="I2250" i="3"/>
  <c r="E2250" i="3"/>
  <c r="T2249" i="3"/>
  <c r="S2249" i="3"/>
  <c r="R2249" i="3"/>
  <c r="M2249" i="3"/>
  <c r="I2249" i="3"/>
  <c r="E2249" i="3"/>
  <c r="T2248" i="3"/>
  <c r="S2248" i="3"/>
  <c r="R2248" i="3"/>
  <c r="M2248" i="3"/>
  <c r="I2248" i="3"/>
  <c r="E2248" i="3"/>
  <c r="T2247" i="3"/>
  <c r="S2247" i="3"/>
  <c r="R2247" i="3"/>
  <c r="M2247" i="3"/>
  <c r="I2247" i="3"/>
  <c r="E2247" i="3"/>
  <c r="T2246" i="3"/>
  <c r="S2246" i="3"/>
  <c r="R2246" i="3"/>
  <c r="M2246" i="3"/>
  <c r="I2246" i="3"/>
  <c r="E2246" i="3"/>
  <c r="T2245" i="3"/>
  <c r="S2245" i="3"/>
  <c r="R2245" i="3"/>
  <c r="M2245" i="3"/>
  <c r="I2245" i="3"/>
  <c r="E2245" i="3"/>
  <c r="T2244" i="3"/>
  <c r="S2244" i="3"/>
  <c r="R2244" i="3"/>
  <c r="M2244" i="3"/>
  <c r="I2244" i="3"/>
  <c r="E2244" i="3"/>
  <c r="T2243" i="3"/>
  <c r="S2243" i="3"/>
  <c r="R2243" i="3"/>
  <c r="M2243" i="3"/>
  <c r="I2243" i="3"/>
  <c r="E2243" i="3"/>
  <c r="T2242" i="3"/>
  <c r="S2242" i="3"/>
  <c r="R2242" i="3"/>
  <c r="M2242" i="3"/>
  <c r="I2242" i="3"/>
  <c r="E2242" i="3"/>
  <c r="T2241" i="3"/>
  <c r="S2241" i="3"/>
  <c r="R2241" i="3"/>
  <c r="M2241" i="3"/>
  <c r="I2241" i="3"/>
  <c r="E2241" i="3"/>
  <c r="T2240" i="3"/>
  <c r="S2240" i="3"/>
  <c r="R2240" i="3"/>
  <c r="M2240" i="3"/>
  <c r="I2240" i="3"/>
  <c r="E2240" i="3"/>
  <c r="T2239" i="3"/>
  <c r="S2239" i="3"/>
  <c r="R2239" i="3"/>
  <c r="M2239" i="3"/>
  <c r="I2239" i="3"/>
  <c r="E2239" i="3"/>
  <c r="T2238" i="3"/>
  <c r="S2238" i="3"/>
  <c r="R2238" i="3"/>
  <c r="M2238" i="3"/>
  <c r="I2238" i="3"/>
  <c r="E2238" i="3"/>
  <c r="T2237" i="3"/>
  <c r="S2237" i="3"/>
  <c r="R2237" i="3"/>
  <c r="M2237" i="3"/>
  <c r="I2237" i="3"/>
  <c r="E2237" i="3"/>
  <c r="T2236" i="3"/>
  <c r="S2236" i="3"/>
  <c r="R2236" i="3"/>
  <c r="M2236" i="3"/>
  <c r="I2236" i="3"/>
  <c r="E2236" i="3"/>
  <c r="T2235" i="3"/>
  <c r="S2235" i="3"/>
  <c r="R2235" i="3"/>
  <c r="M2235" i="3"/>
  <c r="I2235" i="3"/>
  <c r="E2235" i="3"/>
  <c r="T2234" i="3"/>
  <c r="S2234" i="3"/>
  <c r="R2234" i="3"/>
  <c r="M2234" i="3"/>
  <c r="I2234" i="3"/>
  <c r="E2234" i="3"/>
  <c r="T2233" i="3"/>
  <c r="S2233" i="3"/>
  <c r="R2233" i="3"/>
  <c r="M2233" i="3"/>
  <c r="I2233" i="3"/>
  <c r="E2233" i="3"/>
  <c r="T2232" i="3"/>
  <c r="S2232" i="3"/>
  <c r="R2232" i="3"/>
  <c r="M2232" i="3"/>
  <c r="I2232" i="3"/>
  <c r="E2232" i="3"/>
  <c r="T2231" i="3"/>
  <c r="S2231" i="3"/>
  <c r="R2231" i="3"/>
  <c r="M2231" i="3"/>
  <c r="I2231" i="3"/>
  <c r="E2231" i="3"/>
  <c r="T2230" i="3"/>
  <c r="S2230" i="3"/>
  <c r="R2230" i="3"/>
  <c r="M2230" i="3"/>
  <c r="I2230" i="3"/>
  <c r="E2230" i="3"/>
  <c r="T2229" i="3"/>
  <c r="S2229" i="3"/>
  <c r="R2229" i="3"/>
  <c r="M2229" i="3"/>
  <c r="I2229" i="3"/>
  <c r="E2229" i="3"/>
  <c r="T2228" i="3"/>
  <c r="S2228" i="3"/>
  <c r="R2228" i="3"/>
  <c r="Q2228" i="3"/>
  <c r="M2228" i="3"/>
  <c r="I2228" i="3"/>
  <c r="E2228" i="3"/>
  <c r="T2227" i="3"/>
  <c r="S2227" i="3"/>
  <c r="R2227" i="3"/>
  <c r="M2227" i="3"/>
  <c r="Q2227" i="3" s="1"/>
  <c r="I2227" i="3"/>
  <c r="E2227" i="3"/>
  <c r="T2226" i="3"/>
  <c r="S2226" i="3"/>
  <c r="R2226" i="3"/>
  <c r="M2226" i="3"/>
  <c r="I2226" i="3"/>
  <c r="E2226" i="3"/>
  <c r="T2225" i="3"/>
  <c r="S2225" i="3"/>
  <c r="R2225" i="3"/>
  <c r="M2225" i="3"/>
  <c r="Q2225" i="3" s="1"/>
  <c r="I2225" i="3"/>
  <c r="E2225" i="3"/>
  <c r="T2224" i="3"/>
  <c r="S2224" i="3"/>
  <c r="R2224" i="3"/>
  <c r="Q2224" i="3"/>
  <c r="M2224" i="3"/>
  <c r="I2224" i="3"/>
  <c r="E2224" i="3"/>
  <c r="T2223" i="3"/>
  <c r="S2223" i="3"/>
  <c r="R2223" i="3"/>
  <c r="M2223" i="3"/>
  <c r="Q2223" i="3" s="1"/>
  <c r="I2223" i="3"/>
  <c r="E2223" i="3"/>
  <c r="T2222" i="3"/>
  <c r="S2222" i="3"/>
  <c r="R2222" i="3"/>
  <c r="M2222" i="3"/>
  <c r="Q2222" i="3" s="1"/>
  <c r="I2222" i="3"/>
  <c r="E2222" i="3"/>
  <c r="T2221" i="3"/>
  <c r="S2221" i="3"/>
  <c r="R2221" i="3"/>
  <c r="M2221" i="3"/>
  <c r="I2221" i="3"/>
  <c r="E2221" i="3"/>
  <c r="T2220" i="3"/>
  <c r="S2220" i="3"/>
  <c r="R2220" i="3"/>
  <c r="Q2220" i="3"/>
  <c r="M2220" i="3"/>
  <c r="I2220" i="3"/>
  <c r="E2220" i="3"/>
  <c r="T2219" i="3"/>
  <c r="S2219" i="3"/>
  <c r="R2219" i="3"/>
  <c r="M2219" i="3"/>
  <c r="Q2219" i="3" s="1"/>
  <c r="I2219" i="3"/>
  <c r="E2219" i="3"/>
  <c r="T2218" i="3"/>
  <c r="S2218" i="3"/>
  <c r="R2218" i="3"/>
  <c r="M2218" i="3"/>
  <c r="I2218" i="3"/>
  <c r="E2218" i="3"/>
  <c r="T2217" i="3"/>
  <c r="S2217" i="3"/>
  <c r="R2217" i="3"/>
  <c r="M2217" i="3"/>
  <c r="Q2217" i="3" s="1"/>
  <c r="I2217" i="3"/>
  <c r="E2217" i="3"/>
  <c r="T2216" i="3"/>
  <c r="S2216" i="3"/>
  <c r="R2216" i="3"/>
  <c r="Q2216" i="3"/>
  <c r="M2216" i="3"/>
  <c r="I2216" i="3"/>
  <c r="E2216" i="3"/>
  <c r="T2215" i="3"/>
  <c r="S2215" i="3"/>
  <c r="R2215" i="3"/>
  <c r="M2215" i="3"/>
  <c r="Q2215" i="3" s="1"/>
  <c r="I2215" i="3"/>
  <c r="E2215" i="3"/>
  <c r="T2214" i="3"/>
  <c r="S2214" i="3"/>
  <c r="R2214" i="3"/>
  <c r="M2214" i="3"/>
  <c r="Q2214" i="3" s="1"/>
  <c r="I2214" i="3"/>
  <c r="E2214" i="3"/>
  <c r="T2213" i="3"/>
  <c r="S2213" i="3"/>
  <c r="R2213" i="3"/>
  <c r="M2213" i="3"/>
  <c r="I2213" i="3"/>
  <c r="Q2213" i="3" s="1"/>
  <c r="E2213" i="3"/>
  <c r="T2212" i="3"/>
  <c r="S2212" i="3"/>
  <c r="R2212" i="3"/>
  <c r="Q2212" i="3"/>
  <c r="M2212" i="3"/>
  <c r="I2212" i="3"/>
  <c r="E2212" i="3"/>
  <c r="T2211" i="3"/>
  <c r="S2211" i="3"/>
  <c r="R2211" i="3"/>
  <c r="M2211" i="3"/>
  <c r="Q2211" i="3" s="1"/>
  <c r="I2211" i="3"/>
  <c r="E2211" i="3"/>
  <c r="T2210" i="3"/>
  <c r="S2210" i="3"/>
  <c r="R2210" i="3"/>
  <c r="M2210" i="3"/>
  <c r="I2210" i="3"/>
  <c r="E2210" i="3"/>
  <c r="T2209" i="3"/>
  <c r="S2209" i="3"/>
  <c r="R2209" i="3"/>
  <c r="M2209" i="3"/>
  <c r="I2209" i="3"/>
  <c r="Q2209" i="3" s="1"/>
  <c r="E2209" i="3"/>
  <c r="T2208" i="3"/>
  <c r="S2208" i="3"/>
  <c r="R2208" i="3"/>
  <c r="Q2208" i="3"/>
  <c r="M2208" i="3"/>
  <c r="I2208" i="3"/>
  <c r="E2208" i="3"/>
  <c r="T2207" i="3"/>
  <c r="S2207" i="3"/>
  <c r="R2207" i="3"/>
  <c r="M2207" i="3"/>
  <c r="Q2207" i="3" s="1"/>
  <c r="I2207" i="3"/>
  <c r="E2207" i="3"/>
  <c r="T2206" i="3"/>
  <c r="S2206" i="3"/>
  <c r="R2206" i="3"/>
  <c r="M2206" i="3"/>
  <c r="Q2206" i="3" s="1"/>
  <c r="I2206" i="3"/>
  <c r="E2206" i="3"/>
  <c r="T2205" i="3"/>
  <c r="S2205" i="3"/>
  <c r="R2205" i="3"/>
  <c r="M2205" i="3"/>
  <c r="I2205" i="3"/>
  <c r="Q2205" i="3" s="1"/>
  <c r="E2205" i="3"/>
  <c r="T2204" i="3"/>
  <c r="S2204" i="3"/>
  <c r="R2204" i="3"/>
  <c r="Q2204" i="3"/>
  <c r="M2204" i="3"/>
  <c r="I2204" i="3"/>
  <c r="E2204" i="3"/>
  <c r="T2203" i="3"/>
  <c r="S2203" i="3"/>
  <c r="R2203" i="3"/>
  <c r="M2203" i="3"/>
  <c r="Q2203" i="3" s="1"/>
  <c r="I2203" i="3"/>
  <c r="E2203" i="3"/>
  <c r="T2202" i="3"/>
  <c r="S2202" i="3"/>
  <c r="R2202" i="3"/>
  <c r="M2202" i="3"/>
  <c r="I2202" i="3"/>
  <c r="E2202" i="3"/>
  <c r="T2201" i="3"/>
  <c r="S2201" i="3"/>
  <c r="R2201" i="3"/>
  <c r="M2201" i="3"/>
  <c r="I2201" i="3"/>
  <c r="Q2201" i="3" s="1"/>
  <c r="E2201" i="3"/>
  <c r="T2200" i="3"/>
  <c r="S2200" i="3"/>
  <c r="R2200" i="3"/>
  <c r="Q2200" i="3"/>
  <c r="M2200" i="3"/>
  <c r="I2200" i="3"/>
  <c r="E2200" i="3"/>
  <c r="T2199" i="3"/>
  <c r="S2199" i="3"/>
  <c r="R2199" i="3"/>
  <c r="M2199" i="3"/>
  <c r="Q2199" i="3" s="1"/>
  <c r="I2199" i="3"/>
  <c r="E2199" i="3"/>
  <c r="T2198" i="3"/>
  <c r="S2198" i="3"/>
  <c r="R2198" i="3"/>
  <c r="M2198" i="3"/>
  <c r="Q2198" i="3" s="1"/>
  <c r="I2198" i="3"/>
  <c r="E2198" i="3"/>
  <c r="T2197" i="3"/>
  <c r="S2197" i="3"/>
  <c r="R2197" i="3"/>
  <c r="M2197" i="3"/>
  <c r="I2197" i="3"/>
  <c r="Q2197" i="3" s="1"/>
  <c r="E2197" i="3"/>
  <c r="T2196" i="3"/>
  <c r="S2196" i="3"/>
  <c r="R2196" i="3"/>
  <c r="Q2196" i="3"/>
  <c r="M2196" i="3"/>
  <c r="I2196" i="3"/>
  <c r="E2196" i="3"/>
  <c r="T2195" i="3"/>
  <c r="S2195" i="3"/>
  <c r="R2195" i="3"/>
  <c r="M2195" i="3"/>
  <c r="Q2195" i="3" s="1"/>
  <c r="I2195" i="3"/>
  <c r="E2195" i="3"/>
  <c r="T2194" i="3"/>
  <c r="S2194" i="3"/>
  <c r="R2194" i="3"/>
  <c r="M2194" i="3"/>
  <c r="I2194" i="3"/>
  <c r="E2194" i="3"/>
  <c r="T2193" i="3"/>
  <c r="S2193" i="3"/>
  <c r="R2193" i="3"/>
  <c r="M2193" i="3"/>
  <c r="I2193" i="3"/>
  <c r="Q2193" i="3" s="1"/>
  <c r="E2193" i="3"/>
  <c r="T2192" i="3"/>
  <c r="S2192" i="3"/>
  <c r="R2192" i="3"/>
  <c r="Q2192" i="3"/>
  <c r="M2192" i="3"/>
  <c r="I2192" i="3"/>
  <c r="E2192" i="3"/>
  <c r="T2191" i="3"/>
  <c r="S2191" i="3"/>
  <c r="R2191" i="3"/>
  <c r="M2191" i="3"/>
  <c r="Q2191" i="3" s="1"/>
  <c r="I2191" i="3"/>
  <c r="E2191" i="3"/>
  <c r="T2190" i="3"/>
  <c r="S2190" i="3"/>
  <c r="R2190" i="3"/>
  <c r="M2190" i="3"/>
  <c r="Q2190" i="3" s="1"/>
  <c r="I2190" i="3"/>
  <c r="E2190" i="3"/>
  <c r="T2189" i="3"/>
  <c r="S2189" i="3"/>
  <c r="R2189" i="3"/>
  <c r="M2189" i="3"/>
  <c r="I2189" i="3"/>
  <c r="Q2189" i="3" s="1"/>
  <c r="E2189" i="3"/>
  <c r="T2188" i="3"/>
  <c r="S2188" i="3"/>
  <c r="R2188" i="3"/>
  <c r="Q2188" i="3"/>
  <c r="M2188" i="3"/>
  <c r="I2188" i="3"/>
  <c r="E2188" i="3"/>
  <c r="T2187" i="3"/>
  <c r="S2187" i="3"/>
  <c r="R2187" i="3"/>
  <c r="M2187" i="3"/>
  <c r="Q2187" i="3" s="1"/>
  <c r="I2187" i="3"/>
  <c r="E2187" i="3"/>
  <c r="T2186" i="3"/>
  <c r="S2186" i="3"/>
  <c r="R2186" i="3"/>
  <c r="M2186" i="3"/>
  <c r="I2186" i="3"/>
  <c r="E2186" i="3"/>
  <c r="T2185" i="3"/>
  <c r="S2185" i="3"/>
  <c r="R2185" i="3"/>
  <c r="M2185" i="3"/>
  <c r="I2185" i="3"/>
  <c r="Q2185" i="3" s="1"/>
  <c r="E2185" i="3"/>
  <c r="T2184" i="3"/>
  <c r="S2184" i="3"/>
  <c r="R2184" i="3"/>
  <c r="Q2184" i="3"/>
  <c r="M2184" i="3"/>
  <c r="I2184" i="3"/>
  <c r="E2184" i="3"/>
  <c r="T2183" i="3"/>
  <c r="S2183" i="3"/>
  <c r="R2183" i="3"/>
  <c r="M2183" i="3"/>
  <c r="Q2183" i="3" s="1"/>
  <c r="I2183" i="3"/>
  <c r="E2183" i="3"/>
  <c r="T2182" i="3"/>
  <c r="S2182" i="3"/>
  <c r="R2182" i="3"/>
  <c r="M2182" i="3"/>
  <c r="Q2182" i="3" s="1"/>
  <c r="I2182" i="3"/>
  <c r="E2182" i="3"/>
  <c r="T2181" i="3"/>
  <c r="S2181" i="3"/>
  <c r="R2181" i="3"/>
  <c r="M2181" i="3"/>
  <c r="I2181" i="3"/>
  <c r="E2181" i="3"/>
  <c r="T2180" i="3"/>
  <c r="S2180" i="3"/>
  <c r="R2180" i="3"/>
  <c r="Q2180" i="3"/>
  <c r="M2180" i="3"/>
  <c r="I2180" i="3"/>
  <c r="E2180" i="3"/>
  <c r="T2179" i="3"/>
  <c r="S2179" i="3"/>
  <c r="R2179" i="3"/>
  <c r="M2179" i="3"/>
  <c r="Q2179" i="3" s="1"/>
  <c r="I2179" i="3"/>
  <c r="E2179" i="3"/>
  <c r="T2178" i="3"/>
  <c r="S2178" i="3"/>
  <c r="R2178" i="3"/>
  <c r="M2178" i="3"/>
  <c r="I2178" i="3"/>
  <c r="E2178" i="3"/>
  <c r="T2177" i="3"/>
  <c r="S2177" i="3"/>
  <c r="R2177" i="3"/>
  <c r="M2177" i="3"/>
  <c r="Q2177" i="3" s="1"/>
  <c r="I2177" i="3"/>
  <c r="E2177" i="3"/>
  <c r="T2176" i="3"/>
  <c r="S2176" i="3"/>
  <c r="R2176" i="3"/>
  <c r="Q2176" i="3"/>
  <c r="M2176" i="3"/>
  <c r="I2176" i="3"/>
  <c r="E2176" i="3"/>
  <c r="T2175" i="3"/>
  <c r="S2175" i="3"/>
  <c r="R2175" i="3"/>
  <c r="M2175" i="3"/>
  <c r="Q2175" i="3" s="1"/>
  <c r="I2175" i="3"/>
  <c r="E2175" i="3"/>
  <c r="T2174" i="3"/>
  <c r="S2174" i="3"/>
  <c r="R2174" i="3"/>
  <c r="M2174" i="3"/>
  <c r="Q2174" i="3" s="1"/>
  <c r="I2174" i="3"/>
  <c r="E2174" i="3"/>
  <c r="T2173" i="3"/>
  <c r="S2173" i="3"/>
  <c r="R2173" i="3"/>
  <c r="M2173" i="3"/>
  <c r="I2173" i="3"/>
  <c r="E2173" i="3"/>
  <c r="T2172" i="3"/>
  <c r="S2172" i="3"/>
  <c r="R2172" i="3"/>
  <c r="Q2172" i="3"/>
  <c r="M2172" i="3"/>
  <c r="I2172" i="3"/>
  <c r="E2172" i="3"/>
  <c r="T2171" i="3"/>
  <c r="S2171" i="3"/>
  <c r="R2171" i="3"/>
  <c r="M2171" i="3"/>
  <c r="Q2171" i="3" s="1"/>
  <c r="I2171" i="3"/>
  <c r="E2171" i="3"/>
  <c r="T2170" i="3"/>
  <c r="S2170" i="3"/>
  <c r="R2170" i="3"/>
  <c r="M2170" i="3"/>
  <c r="I2170" i="3"/>
  <c r="E2170" i="3"/>
  <c r="T2169" i="3"/>
  <c r="S2169" i="3"/>
  <c r="R2169" i="3"/>
  <c r="M2169" i="3"/>
  <c r="Q2169" i="3" s="1"/>
  <c r="I2169" i="3"/>
  <c r="E2169" i="3"/>
  <c r="T2168" i="3"/>
  <c r="S2168" i="3"/>
  <c r="R2168" i="3"/>
  <c r="Q2168" i="3"/>
  <c r="M2168" i="3"/>
  <c r="I2168" i="3"/>
  <c r="E2168" i="3"/>
  <c r="T2167" i="3"/>
  <c r="S2167" i="3"/>
  <c r="R2167" i="3"/>
  <c r="M2167" i="3"/>
  <c r="Q2167" i="3" s="1"/>
  <c r="I2167" i="3"/>
  <c r="E2167" i="3"/>
  <c r="T2166" i="3"/>
  <c r="S2166" i="3"/>
  <c r="R2166" i="3"/>
  <c r="M2166" i="3"/>
  <c r="Q2166" i="3" s="1"/>
  <c r="I2166" i="3"/>
  <c r="E2166" i="3"/>
  <c r="T2165" i="3"/>
  <c r="S2165" i="3"/>
  <c r="R2165" i="3"/>
  <c r="M2165" i="3"/>
  <c r="I2165" i="3"/>
  <c r="E2165" i="3"/>
  <c r="T2164" i="3"/>
  <c r="S2164" i="3"/>
  <c r="R2164" i="3"/>
  <c r="Q2164" i="3"/>
  <c r="M2164" i="3"/>
  <c r="I2164" i="3"/>
  <c r="E2164" i="3"/>
  <c r="T2163" i="3"/>
  <c r="S2163" i="3"/>
  <c r="R2163" i="3"/>
  <c r="M2163" i="3"/>
  <c r="Q2163" i="3" s="1"/>
  <c r="I2163" i="3"/>
  <c r="E2163" i="3"/>
  <c r="T2162" i="3"/>
  <c r="S2162" i="3"/>
  <c r="R2162" i="3"/>
  <c r="M2162" i="3"/>
  <c r="I2162" i="3"/>
  <c r="E2162" i="3"/>
  <c r="T2161" i="3"/>
  <c r="S2161" i="3"/>
  <c r="R2161" i="3"/>
  <c r="M2161" i="3"/>
  <c r="Q2161" i="3" s="1"/>
  <c r="I2161" i="3"/>
  <c r="E2161" i="3"/>
  <c r="T2160" i="3"/>
  <c r="S2160" i="3"/>
  <c r="R2160" i="3"/>
  <c r="Q2160" i="3"/>
  <c r="M2160" i="3"/>
  <c r="I2160" i="3"/>
  <c r="E2160" i="3"/>
  <c r="T2159" i="3"/>
  <c r="S2159" i="3"/>
  <c r="R2159" i="3"/>
  <c r="M2159" i="3"/>
  <c r="Q2159" i="3" s="1"/>
  <c r="I2159" i="3"/>
  <c r="E2159" i="3"/>
  <c r="T2158" i="3"/>
  <c r="S2158" i="3"/>
  <c r="R2158" i="3"/>
  <c r="M2158" i="3"/>
  <c r="Q2158" i="3" s="1"/>
  <c r="I2158" i="3"/>
  <c r="E2158" i="3"/>
  <c r="T2157" i="3"/>
  <c r="S2157" i="3"/>
  <c r="R2157" i="3"/>
  <c r="M2157" i="3"/>
  <c r="I2157" i="3"/>
  <c r="Q2157" i="3" s="1"/>
  <c r="E2157" i="3"/>
  <c r="T2156" i="3"/>
  <c r="S2156" i="3"/>
  <c r="R2156" i="3"/>
  <c r="Q2156" i="3"/>
  <c r="M2156" i="3"/>
  <c r="I2156" i="3"/>
  <c r="E2156" i="3"/>
  <c r="T2155" i="3"/>
  <c r="S2155" i="3"/>
  <c r="R2155" i="3"/>
  <c r="M2155" i="3"/>
  <c r="Q2155" i="3" s="1"/>
  <c r="I2155" i="3"/>
  <c r="E2155" i="3"/>
  <c r="T2154" i="3"/>
  <c r="S2154" i="3"/>
  <c r="R2154" i="3"/>
  <c r="M2154" i="3"/>
  <c r="I2154" i="3"/>
  <c r="E2154" i="3"/>
  <c r="T2153" i="3"/>
  <c r="S2153" i="3"/>
  <c r="R2153" i="3"/>
  <c r="M2153" i="3"/>
  <c r="I2153" i="3"/>
  <c r="Q2153" i="3" s="1"/>
  <c r="E2153" i="3"/>
  <c r="T2152" i="3"/>
  <c r="S2152" i="3"/>
  <c r="R2152" i="3"/>
  <c r="Q2152" i="3"/>
  <c r="M2152" i="3"/>
  <c r="I2152" i="3"/>
  <c r="E2152" i="3"/>
  <c r="T2151" i="3"/>
  <c r="S2151" i="3"/>
  <c r="R2151" i="3"/>
  <c r="M2151" i="3"/>
  <c r="Q2151" i="3" s="1"/>
  <c r="I2151" i="3"/>
  <c r="E2151" i="3"/>
  <c r="T2150" i="3"/>
  <c r="S2150" i="3"/>
  <c r="R2150" i="3"/>
  <c r="M2150" i="3"/>
  <c r="Q2150" i="3" s="1"/>
  <c r="I2150" i="3"/>
  <c r="E2150" i="3"/>
  <c r="T2149" i="3"/>
  <c r="S2149" i="3"/>
  <c r="R2149" i="3"/>
  <c r="M2149" i="3"/>
  <c r="I2149" i="3"/>
  <c r="Q2149" i="3" s="1"/>
  <c r="E2149" i="3"/>
  <c r="T2148" i="3"/>
  <c r="S2148" i="3"/>
  <c r="R2148" i="3"/>
  <c r="Q2148" i="3"/>
  <c r="M2148" i="3"/>
  <c r="I2148" i="3"/>
  <c r="E2148" i="3"/>
  <c r="T2147" i="3"/>
  <c r="S2147" i="3"/>
  <c r="R2147" i="3"/>
  <c r="M2147" i="3"/>
  <c r="Q2147" i="3" s="1"/>
  <c r="I2147" i="3"/>
  <c r="E2147" i="3"/>
  <c r="T2146" i="3"/>
  <c r="S2146" i="3"/>
  <c r="R2146" i="3"/>
  <c r="M2146" i="3"/>
  <c r="I2146" i="3"/>
  <c r="E2146" i="3"/>
  <c r="T2145" i="3"/>
  <c r="S2145" i="3"/>
  <c r="R2145" i="3"/>
  <c r="M2145" i="3"/>
  <c r="Q2145" i="3" s="1"/>
  <c r="I2145" i="3"/>
  <c r="E2145" i="3"/>
  <c r="T2144" i="3"/>
  <c r="S2144" i="3"/>
  <c r="R2144" i="3"/>
  <c r="Q2144" i="3"/>
  <c r="M2144" i="3"/>
  <c r="I2144" i="3"/>
  <c r="E2144" i="3"/>
  <c r="T2143" i="3"/>
  <c r="S2143" i="3"/>
  <c r="R2143" i="3"/>
  <c r="M2143" i="3"/>
  <c r="Q2143" i="3" s="1"/>
  <c r="I2143" i="3"/>
  <c r="E2143" i="3"/>
  <c r="T2142" i="3"/>
  <c r="S2142" i="3"/>
  <c r="R2142" i="3"/>
  <c r="M2142" i="3"/>
  <c r="Q2142" i="3" s="1"/>
  <c r="I2142" i="3"/>
  <c r="E2142" i="3"/>
  <c r="T2141" i="3"/>
  <c r="S2141" i="3"/>
  <c r="R2141" i="3"/>
  <c r="M2141" i="3"/>
  <c r="I2141" i="3"/>
  <c r="E2141" i="3"/>
  <c r="T2140" i="3"/>
  <c r="S2140" i="3"/>
  <c r="R2140" i="3"/>
  <c r="Q2140" i="3"/>
  <c r="M2140" i="3"/>
  <c r="I2140" i="3"/>
  <c r="E2140" i="3"/>
  <c r="T2139" i="3"/>
  <c r="S2139" i="3"/>
  <c r="R2139" i="3"/>
  <c r="M2139" i="3"/>
  <c r="Q2139" i="3" s="1"/>
  <c r="I2139" i="3"/>
  <c r="E2139" i="3"/>
  <c r="T2138" i="3"/>
  <c r="S2138" i="3"/>
  <c r="R2138" i="3"/>
  <c r="M2138" i="3"/>
  <c r="I2138" i="3"/>
  <c r="E2138" i="3"/>
  <c r="T2137" i="3"/>
  <c r="S2137" i="3"/>
  <c r="R2137" i="3"/>
  <c r="M2137" i="3"/>
  <c r="I2137" i="3"/>
  <c r="Q2137" i="3" s="1"/>
  <c r="E2137" i="3"/>
  <c r="T2136" i="3"/>
  <c r="S2136" i="3"/>
  <c r="R2136" i="3"/>
  <c r="Q2136" i="3"/>
  <c r="M2136" i="3"/>
  <c r="I2136" i="3"/>
  <c r="E2136" i="3"/>
  <c r="T2135" i="3"/>
  <c r="S2135" i="3"/>
  <c r="R2135" i="3"/>
  <c r="M2135" i="3"/>
  <c r="Q2135" i="3" s="1"/>
  <c r="I2135" i="3"/>
  <c r="E2135" i="3"/>
  <c r="T2134" i="3"/>
  <c r="S2134" i="3"/>
  <c r="R2134" i="3"/>
  <c r="M2134" i="3"/>
  <c r="Q2134" i="3" s="1"/>
  <c r="I2134" i="3"/>
  <c r="E2134" i="3"/>
  <c r="T2133" i="3"/>
  <c r="S2133" i="3"/>
  <c r="R2133" i="3"/>
  <c r="M2133" i="3"/>
  <c r="I2133" i="3"/>
  <c r="E2133" i="3"/>
  <c r="T2132" i="3"/>
  <c r="S2132" i="3"/>
  <c r="R2132" i="3"/>
  <c r="Q2132" i="3"/>
  <c r="M2132" i="3"/>
  <c r="I2132" i="3"/>
  <c r="E2132" i="3"/>
  <c r="T2131" i="3"/>
  <c r="S2131" i="3"/>
  <c r="R2131" i="3"/>
  <c r="M2131" i="3"/>
  <c r="Q2131" i="3" s="1"/>
  <c r="I2131" i="3"/>
  <c r="E2131" i="3"/>
  <c r="T2130" i="3"/>
  <c r="S2130" i="3"/>
  <c r="R2130" i="3"/>
  <c r="M2130" i="3"/>
  <c r="I2130" i="3"/>
  <c r="E2130" i="3"/>
  <c r="T2129" i="3"/>
  <c r="S2129" i="3"/>
  <c r="R2129" i="3"/>
  <c r="M2129" i="3"/>
  <c r="Q2129" i="3" s="1"/>
  <c r="I2129" i="3"/>
  <c r="E2129" i="3"/>
  <c r="T2128" i="3"/>
  <c r="S2128" i="3"/>
  <c r="R2128" i="3"/>
  <c r="Q2128" i="3"/>
  <c r="M2128" i="3"/>
  <c r="I2128" i="3"/>
  <c r="E2128" i="3"/>
  <c r="T2127" i="3"/>
  <c r="S2127" i="3"/>
  <c r="R2127" i="3"/>
  <c r="M2127" i="3"/>
  <c r="Q2127" i="3" s="1"/>
  <c r="I2127" i="3"/>
  <c r="E2127" i="3"/>
  <c r="T2126" i="3"/>
  <c r="S2126" i="3"/>
  <c r="R2126" i="3"/>
  <c r="M2126" i="3"/>
  <c r="Q2126" i="3" s="1"/>
  <c r="I2126" i="3"/>
  <c r="E2126" i="3"/>
  <c r="T2125" i="3"/>
  <c r="S2125" i="3"/>
  <c r="R2125" i="3"/>
  <c r="M2125" i="3"/>
  <c r="I2125" i="3"/>
  <c r="Q2125" i="3" s="1"/>
  <c r="E2125" i="3"/>
  <c r="T2124" i="3"/>
  <c r="S2124" i="3"/>
  <c r="R2124" i="3"/>
  <c r="Q2124" i="3"/>
  <c r="M2124" i="3"/>
  <c r="I2124" i="3"/>
  <c r="E2124" i="3"/>
  <c r="T2123" i="3"/>
  <c r="S2123" i="3"/>
  <c r="R2123" i="3"/>
  <c r="M2123" i="3"/>
  <c r="Q2123" i="3" s="1"/>
  <c r="I2123" i="3"/>
  <c r="E2123" i="3"/>
  <c r="T2122" i="3"/>
  <c r="S2122" i="3"/>
  <c r="R2122" i="3"/>
  <c r="M2122" i="3"/>
  <c r="I2122" i="3"/>
  <c r="E2122" i="3"/>
  <c r="T2121" i="3"/>
  <c r="S2121" i="3"/>
  <c r="R2121" i="3"/>
  <c r="M2121" i="3"/>
  <c r="I2121" i="3"/>
  <c r="Q2121" i="3" s="1"/>
  <c r="E2121" i="3"/>
  <c r="T2120" i="3"/>
  <c r="S2120" i="3"/>
  <c r="R2120" i="3"/>
  <c r="Q2120" i="3"/>
  <c r="M2120" i="3"/>
  <c r="I2120" i="3"/>
  <c r="E2120" i="3"/>
  <c r="T2119" i="3"/>
  <c r="S2119" i="3"/>
  <c r="R2119" i="3"/>
  <c r="M2119" i="3"/>
  <c r="Q2119" i="3" s="1"/>
  <c r="I2119" i="3"/>
  <c r="E2119" i="3"/>
  <c r="T2118" i="3"/>
  <c r="S2118" i="3"/>
  <c r="R2118" i="3"/>
  <c r="M2118" i="3"/>
  <c r="Q2118" i="3" s="1"/>
  <c r="I2118" i="3"/>
  <c r="E2118" i="3"/>
  <c r="T2117" i="3"/>
  <c r="S2117" i="3"/>
  <c r="R2117" i="3"/>
  <c r="M2117" i="3"/>
  <c r="I2117" i="3"/>
  <c r="E2117" i="3"/>
  <c r="T2116" i="3"/>
  <c r="S2116" i="3"/>
  <c r="R2116" i="3"/>
  <c r="Q2116" i="3"/>
  <c r="M2116" i="3"/>
  <c r="I2116" i="3"/>
  <c r="E2116" i="3"/>
  <c r="T2115" i="3"/>
  <c r="S2115" i="3"/>
  <c r="R2115" i="3"/>
  <c r="M2115" i="3"/>
  <c r="Q2115" i="3" s="1"/>
  <c r="I2115" i="3"/>
  <c r="E2115" i="3"/>
  <c r="T2114" i="3"/>
  <c r="S2114" i="3"/>
  <c r="R2114" i="3"/>
  <c r="M2114" i="3"/>
  <c r="I2114" i="3"/>
  <c r="E2114" i="3"/>
  <c r="T2113" i="3"/>
  <c r="S2113" i="3"/>
  <c r="R2113" i="3"/>
  <c r="M2113" i="3"/>
  <c r="I2113" i="3"/>
  <c r="Q2113" i="3" s="1"/>
  <c r="E2113" i="3"/>
  <c r="T2112" i="3"/>
  <c r="S2112" i="3"/>
  <c r="R2112" i="3"/>
  <c r="Q2112" i="3"/>
  <c r="M2112" i="3"/>
  <c r="I2112" i="3"/>
  <c r="E2112" i="3"/>
  <c r="T2111" i="3"/>
  <c r="S2111" i="3"/>
  <c r="R2111" i="3"/>
  <c r="M2111" i="3"/>
  <c r="Q2111" i="3" s="1"/>
  <c r="I2111" i="3"/>
  <c r="E2111" i="3"/>
  <c r="T2110" i="3"/>
  <c r="S2110" i="3"/>
  <c r="R2110" i="3"/>
  <c r="M2110" i="3"/>
  <c r="Q2110" i="3" s="1"/>
  <c r="I2110" i="3"/>
  <c r="E2110" i="3"/>
  <c r="T2109" i="3"/>
  <c r="S2109" i="3"/>
  <c r="R2109" i="3"/>
  <c r="M2109" i="3"/>
  <c r="I2109" i="3"/>
  <c r="E2109" i="3"/>
  <c r="T2108" i="3"/>
  <c r="S2108" i="3"/>
  <c r="R2108" i="3"/>
  <c r="Q2108" i="3"/>
  <c r="M2108" i="3"/>
  <c r="I2108" i="3"/>
  <c r="E2108" i="3"/>
  <c r="T2107" i="3"/>
  <c r="S2107" i="3"/>
  <c r="R2107" i="3"/>
  <c r="M2107" i="3"/>
  <c r="Q2107" i="3" s="1"/>
  <c r="I2107" i="3"/>
  <c r="E2107" i="3"/>
  <c r="T2106" i="3"/>
  <c r="S2106" i="3"/>
  <c r="R2106" i="3"/>
  <c r="M2106" i="3"/>
  <c r="I2106" i="3"/>
  <c r="E2106" i="3"/>
  <c r="T2105" i="3"/>
  <c r="S2105" i="3"/>
  <c r="R2105" i="3"/>
  <c r="M2105" i="3"/>
  <c r="I2105" i="3"/>
  <c r="Q2105" i="3" s="1"/>
  <c r="E2105" i="3"/>
  <c r="T2104" i="3"/>
  <c r="S2104" i="3"/>
  <c r="R2104" i="3"/>
  <c r="Q2104" i="3"/>
  <c r="M2104" i="3"/>
  <c r="I2104" i="3"/>
  <c r="E2104" i="3"/>
  <c r="T2103" i="3"/>
  <c r="S2103" i="3"/>
  <c r="R2103" i="3"/>
  <c r="M2103" i="3"/>
  <c r="Q2103" i="3" s="1"/>
  <c r="I2103" i="3"/>
  <c r="E2103" i="3"/>
  <c r="T2102" i="3"/>
  <c r="S2102" i="3"/>
  <c r="R2102" i="3"/>
  <c r="M2102" i="3"/>
  <c r="Q2102" i="3" s="1"/>
  <c r="I2102" i="3"/>
  <c r="E2102" i="3"/>
  <c r="T2101" i="3"/>
  <c r="S2101" i="3"/>
  <c r="R2101" i="3"/>
  <c r="M2101" i="3"/>
  <c r="I2101" i="3"/>
  <c r="Q2101" i="3" s="1"/>
  <c r="E2101" i="3"/>
  <c r="T2100" i="3"/>
  <c r="S2100" i="3"/>
  <c r="R2100" i="3"/>
  <c r="Q2100" i="3"/>
  <c r="M2100" i="3"/>
  <c r="I2100" i="3"/>
  <c r="E2100" i="3"/>
  <c r="T2099" i="3"/>
  <c r="S2099" i="3"/>
  <c r="R2099" i="3"/>
  <c r="M2099" i="3"/>
  <c r="Q2099" i="3" s="1"/>
  <c r="I2099" i="3"/>
  <c r="E2099" i="3"/>
  <c r="T2098" i="3"/>
  <c r="S2098" i="3"/>
  <c r="R2098" i="3"/>
  <c r="M2098" i="3"/>
  <c r="I2098" i="3"/>
  <c r="E2098" i="3"/>
  <c r="T2097" i="3"/>
  <c r="S2097" i="3"/>
  <c r="R2097" i="3"/>
  <c r="M2097" i="3"/>
  <c r="Q2097" i="3" s="1"/>
  <c r="I2097" i="3"/>
  <c r="E2097" i="3"/>
  <c r="T2096" i="3"/>
  <c r="S2096" i="3"/>
  <c r="R2096" i="3"/>
  <c r="Q2096" i="3"/>
  <c r="M2096" i="3"/>
  <c r="I2096" i="3"/>
  <c r="E2096" i="3"/>
  <c r="T2095" i="3"/>
  <c r="S2095" i="3"/>
  <c r="R2095" i="3"/>
  <c r="M2095" i="3"/>
  <c r="Q2095" i="3" s="1"/>
  <c r="I2095" i="3"/>
  <c r="E2095" i="3"/>
  <c r="T2094" i="3"/>
  <c r="S2094" i="3"/>
  <c r="R2094" i="3"/>
  <c r="M2094" i="3"/>
  <c r="Q2094" i="3" s="1"/>
  <c r="I2094" i="3"/>
  <c r="E2094" i="3"/>
  <c r="T2093" i="3"/>
  <c r="S2093" i="3"/>
  <c r="R2093" i="3"/>
  <c r="M2093" i="3"/>
  <c r="I2093" i="3"/>
  <c r="Q2093" i="3" s="1"/>
  <c r="E2093" i="3"/>
  <c r="T2092" i="3"/>
  <c r="S2092" i="3"/>
  <c r="R2092" i="3"/>
  <c r="Q2092" i="3"/>
  <c r="M2092" i="3"/>
  <c r="I2092" i="3"/>
  <c r="E2092" i="3"/>
  <c r="T2091" i="3"/>
  <c r="S2091" i="3"/>
  <c r="R2091" i="3"/>
  <c r="M2091" i="3"/>
  <c r="Q2091" i="3" s="1"/>
  <c r="I2091" i="3"/>
  <c r="E2091" i="3"/>
  <c r="T2090" i="3"/>
  <c r="S2090" i="3"/>
  <c r="R2090" i="3"/>
  <c r="M2090" i="3"/>
  <c r="I2090" i="3"/>
  <c r="E2090" i="3"/>
  <c r="T2089" i="3"/>
  <c r="S2089" i="3"/>
  <c r="R2089" i="3"/>
  <c r="M2089" i="3"/>
  <c r="I2089" i="3"/>
  <c r="Q2089" i="3" s="1"/>
  <c r="E2089" i="3"/>
  <c r="T2088" i="3"/>
  <c r="S2088" i="3"/>
  <c r="R2088" i="3"/>
  <c r="Q2088" i="3"/>
  <c r="M2088" i="3"/>
  <c r="I2088" i="3"/>
  <c r="E2088" i="3"/>
  <c r="T2087" i="3"/>
  <c r="S2087" i="3"/>
  <c r="R2087" i="3"/>
  <c r="M2087" i="3"/>
  <c r="Q2087" i="3" s="1"/>
  <c r="I2087" i="3"/>
  <c r="E2087" i="3"/>
  <c r="P2086" i="3"/>
  <c r="O2086" i="3"/>
  <c r="S2086" i="3" s="1"/>
  <c r="N2086" i="3"/>
  <c r="M2086" i="3" s="1"/>
  <c r="Q2086" i="3" s="1"/>
  <c r="L2086" i="3"/>
  <c r="L2085" i="3" s="1"/>
  <c r="K2086" i="3"/>
  <c r="K2085" i="3" s="1"/>
  <c r="J2086" i="3"/>
  <c r="I2086" i="3" s="1"/>
  <c r="H2086" i="3"/>
  <c r="H2085" i="3" s="1"/>
  <c r="G2086" i="3"/>
  <c r="G2085" i="3" s="1"/>
  <c r="E2085" i="3" s="1"/>
  <c r="F2086" i="3"/>
  <c r="D2086" i="3"/>
  <c r="D2085" i="3" s="1"/>
  <c r="O2085" i="3"/>
  <c r="M2085" i="3" s="1"/>
  <c r="N2085" i="3"/>
  <c r="J2085" i="3"/>
  <c r="F2085" i="3"/>
  <c r="T2084" i="3"/>
  <c r="S2084" i="3"/>
  <c r="R2084" i="3"/>
  <c r="M2084" i="3"/>
  <c r="I2084" i="3"/>
  <c r="Q2084" i="3" s="1"/>
  <c r="E2084" i="3"/>
  <c r="T2083" i="3"/>
  <c r="S2083" i="3"/>
  <c r="R2083" i="3"/>
  <c r="Q2083" i="3"/>
  <c r="M2083" i="3"/>
  <c r="I2083" i="3"/>
  <c r="E2083" i="3"/>
  <c r="T2082" i="3"/>
  <c r="S2082" i="3"/>
  <c r="R2082" i="3"/>
  <c r="Q2082" i="3"/>
  <c r="M2082" i="3"/>
  <c r="I2082" i="3"/>
  <c r="E2082" i="3"/>
  <c r="T2081" i="3"/>
  <c r="S2081" i="3"/>
  <c r="R2081" i="3"/>
  <c r="M2081" i="3"/>
  <c r="Q2081" i="3" s="1"/>
  <c r="I2081" i="3"/>
  <c r="E2081" i="3"/>
  <c r="T2080" i="3"/>
  <c r="S2080" i="3"/>
  <c r="R2080" i="3"/>
  <c r="M2080" i="3"/>
  <c r="I2080" i="3"/>
  <c r="Q2080" i="3" s="1"/>
  <c r="E2080" i="3"/>
  <c r="T2079" i="3"/>
  <c r="S2079" i="3"/>
  <c r="R2079" i="3"/>
  <c r="Q2079" i="3"/>
  <c r="M2079" i="3"/>
  <c r="I2079" i="3"/>
  <c r="E2079" i="3"/>
  <c r="T2078" i="3"/>
  <c r="S2078" i="3"/>
  <c r="R2078" i="3"/>
  <c r="M2078" i="3"/>
  <c r="Q2078" i="3" s="1"/>
  <c r="I2078" i="3"/>
  <c r="E2078" i="3"/>
  <c r="T2077" i="3"/>
  <c r="S2077" i="3"/>
  <c r="R2077" i="3"/>
  <c r="M2077" i="3"/>
  <c r="I2077" i="3"/>
  <c r="E2077" i="3"/>
  <c r="T2076" i="3"/>
  <c r="S2076" i="3"/>
  <c r="R2076" i="3"/>
  <c r="M2076" i="3"/>
  <c r="I2076" i="3"/>
  <c r="Q2076" i="3" s="1"/>
  <c r="E2076" i="3"/>
  <c r="T2075" i="3"/>
  <c r="S2075" i="3"/>
  <c r="R2075" i="3"/>
  <c r="Q2075" i="3"/>
  <c r="M2075" i="3"/>
  <c r="I2075" i="3"/>
  <c r="E2075" i="3"/>
  <c r="T2074" i="3"/>
  <c r="S2074" i="3"/>
  <c r="R2074" i="3"/>
  <c r="Q2074" i="3"/>
  <c r="M2074" i="3"/>
  <c r="I2074" i="3"/>
  <c r="E2074" i="3"/>
  <c r="T2073" i="3"/>
  <c r="S2073" i="3"/>
  <c r="R2073" i="3"/>
  <c r="M2073" i="3"/>
  <c r="I2073" i="3"/>
  <c r="E2073" i="3"/>
  <c r="T2072" i="3"/>
  <c r="S2072" i="3"/>
  <c r="R2072" i="3"/>
  <c r="M2072" i="3"/>
  <c r="I2072" i="3"/>
  <c r="Q2072" i="3" s="1"/>
  <c r="E2072" i="3"/>
  <c r="T2071" i="3"/>
  <c r="S2071" i="3"/>
  <c r="R2071" i="3"/>
  <c r="Q2071" i="3"/>
  <c r="M2071" i="3"/>
  <c r="I2071" i="3"/>
  <c r="E2071" i="3"/>
  <c r="T2070" i="3"/>
  <c r="S2070" i="3"/>
  <c r="R2070" i="3"/>
  <c r="M2070" i="3"/>
  <c r="Q2070" i="3" s="1"/>
  <c r="I2070" i="3"/>
  <c r="E2070" i="3"/>
  <c r="T2069" i="3"/>
  <c r="S2069" i="3"/>
  <c r="R2069" i="3"/>
  <c r="M2069" i="3"/>
  <c r="I2069" i="3"/>
  <c r="E2069" i="3"/>
  <c r="T2068" i="3"/>
  <c r="S2068" i="3"/>
  <c r="R2068" i="3"/>
  <c r="M2068" i="3"/>
  <c r="I2068" i="3"/>
  <c r="Q2068" i="3" s="1"/>
  <c r="E2068" i="3"/>
  <c r="T2067" i="3"/>
  <c r="S2067" i="3"/>
  <c r="R2067" i="3"/>
  <c r="Q2067" i="3"/>
  <c r="M2067" i="3"/>
  <c r="I2067" i="3"/>
  <c r="E2067" i="3"/>
  <c r="T2066" i="3"/>
  <c r="S2066" i="3"/>
  <c r="R2066" i="3"/>
  <c r="Q2066" i="3"/>
  <c r="M2066" i="3"/>
  <c r="I2066" i="3"/>
  <c r="E2066" i="3"/>
  <c r="T2065" i="3"/>
  <c r="S2065" i="3"/>
  <c r="R2065" i="3"/>
  <c r="M2065" i="3"/>
  <c r="Q2065" i="3" s="1"/>
  <c r="I2065" i="3"/>
  <c r="E2065" i="3"/>
  <c r="T2064" i="3"/>
  <c r="S2064" i="3"/>
  <c r="R2064" i="3"/>
  <c r="M2064" i="3"/>
  <c r="I2064" i="3"/>
  <c r="Q2064" i="3" s="1"/>
  <c r="E2064" i="3"/>
  <c r="T2063" i="3"/>
  <c r="S2063" i="3"/>
  <c r="R2063" i="3"/>
  <c r="Q2063" i="3"/>
  <c r="M2063" i="3"/>
  <c r="I2063" i="3"/>
  <c r="E2063" i="3"/>
  <c r="T2062" i="3"/>
  <c r="S2062" i="3"/>
  <c r="R2062" i="3"/>
  <c r="M2062" i="3"/>
  <c r="Q2062" i="3" s="1"/>
  <c r="I2062" i="3"/>
  <c r="E2062" i="3"/>
  <c r="T2061" i="3"/>
  <c r="S2061" i="3"/>
  <c r="R2061" i="3"/>
  <c r="M2061" i="3"/>
  <c r="I2061" i="3"/>
  <c r="E2061" i="3"/>
  <c r="T2060" i="3"/>
  <c r="S2060" i="3"/>
  <c r="R2060" i="3"/>
  <c r="M2060" i="3"/>
  <c r="I2060" i="3"/>
  <c r="Q2060" i="3" s="1"/>
  <c r="E2060" i="3"/>
  <c r="T2059" i="3"/>
  <c r="S2059" i="3"/>
  <c r="R2059" i="3"/>
  <c r="Q2059" i="3"/>
  <c r="M2059" i="3"/>
  <c r="I2059" i="3"/>
  <c r="E2059" i="3"/>
  <c r="T2058" i="3"/>
  <c r="S2058" i="3"/>
  <c r="R2058" i="3"/>
  <c r="Q2058" i="3"/>
  <c r="M2058" i="3"/>
  <c r="I2058" i="3"/>
  <c r="E2058" i="3"/>
  <c r="T2057" i="3"/>
  <c r="S2057" i="3"/>
  <c r="R2057" i="3"/>
  <c r="M2057" i="3"/>
  <c r="I2057" i="3"/>
  <c r="E2057" i="3"/>
  <c r="T2056" i="3"/>
  <c r="S2056" i="3"/>
  <c r="R2056" i="3"/>
  <c r="M2056" i="3"/>
  <c r="I2056" i="3"/>
  <c r="E2056" i="3"/>
  <c r="T2055" i="3"/>
  <c r="S2055" i="3"/>
  <c r="R2055" i="3"/>
  <c r="Q2055" i="3"/>
  <c r="M2055" i="3"/>
  <c r="I2055" i="3"/>
  <c r="E2055" i="3"/>
  <c r="T2054" i="3"/>
  <c r="S2054" i="3"/>
  <c r="R2054" i="3"/>
  <c r="M2054" i="3"/>
  <c r="Q2054" i="3" s="1"/>
  <c r="I2054" i="3"/>
  <c r="E2054" i="3"/>
  <c r="T2053" i="3"/>
  <c r="S2053" i="3"/>
  <c r="R2053" i="3"/>
  <c r="M2053" i="3"/>
  <c r="I2053" i="3"/>
  <c r="E2053" i="3"/>
  <c r="T2052" i="3"/>
  <c r="S2052" i="3"/>
  <c r="R2052" i="3"/>
  <c r="M2052" i="3"/>
  <c r="Q2052" i="3" s="1"/>
  <c r="I2052" i="3"/>
  <c r="E2052" i="3"/>
  <c r="T2051" i="3"/>
  <c r="S2051" i="3"/>
  <c r="R2051" i="3"/>
  <c r="Q2051" i="3"/>
  <c r="M2051" i="3"/>
  <c r="I2051" i="3"/>
  <c r="E2051" i="3"/>
  <c r="T2050" i="3"/>
  <c r="S2050" i="3"/>
  <c r="R2050" i="3"/>
  <c r="Q2050" i="3"/>
  <c r="M2050" i="3"/>
  <c r="I2050" i="3"/>
  <c r="E2050" i="3"/>
  <c r="T2049" i="3"/>
  <c r="S2049" i="3"/>
  <c r="R2049" i="3"/>
  <c r="M2049" i="3"/>
  <c r="Q2049" i="3" s="1"/>
  <c r="I2049" i="3"/>
  <c r="E2049" i="3"/>
  <c r="T2048" i="3"/>
  <c r="S2048" i="3"/>
  <c r="R2048" i="3"/>
  <c r="M2048" i="3"/>
  <c r="I2048" i="3"/>
  <c r="Q2048" i="3" s="1"/>
  <c r="E2048" i="3"/>
  <c r="T2047" i="3"/>
  <c r="S2047" i="3"/>
  <c r="R2047" i="3"/>
  <c r="Q2047" i="3"/>
  <c r="M2047" i="3"/>
  <c r="I2047" i="3"/>
  <c r="E2047" i="3"/>
  <c r="T2046" i="3"/>
  <c r="S2046" i="3"/>
  <c r="R2046" i="3"/>
  <c r="M2046" i="3"/>
  <c r="Q2046" i="3" s="1"/>
  <c r="I2046" i="3"/>
  <c r="E2046" i="3"/>
  <c r="T2045" i="3"/>
  <c r="S2045" i="3"/>
  <c r="R2045" i="3"/>
  <c r="M2045" i="3"/>
  <c r="I2045" i="3"/>
  <c r="E2045" i="3"/>
  <c r="T2044" i="3"/>
  <c r="S2044" i="3"/>
  <c r="R2044" i="3"/>
  <c r="M2044" i="3"/>
  <c r="I2044" i="3"/>
  <c r="Q2044" i="3" s="1"/>
  <c r="E2044" i="3"/>
  <c r="T2043" i="3"/>
  <c r="S2043" i="3"/>
  <c r="R2043" i="3"/>
  <c r="Q2043" i="3"/>
  <c r="M2043" i="3"/>
  <c r="I2043" i="3"/>
  <c r="E2043" i="3"/>
  <c r="T2042" i="3"/>
  <c r="S2042" i="3"/>
  <c r="R2042" i="3"/>
  <c r="Q2042" i="3"/>
  <c r="M2042" i="3"/>
  <c r="I2042" i="3"/>
  <c r="E2042" i="3"/>
  <c r="T2041" i="3"/>
  <c r="S2041" i="3"/>
  <c r="R2041" i="3"/>
  <c r="M2041" i="3"/>
  <c r="I2041" i="3"/>
  <c r="E2041" i="3"/>
  <c r="T2040" i="3"/>
  <c r="S2040" i="3"/>
  <c r="R2040" i="3"/>
  <c r="M2040" i="3"/>
  <c r="I2040" i="3"/>
  <c r="E2040" i="3"/>
  <c r="T2039" i="3"/>
  <c r="S2039" i="3"/>
  <c r="R2039" i="3"/>
  <c r="Q2039" i="3"/>
  <c r="M2039" i="3"/>
  <c r="I2039" i="3"/>
  <c r="E2039" i="3"/>
  <c r="T2038" i="3"/>
  <c r="S2038" i="3"/>
  <c r="R2038" i="3"/>
  <c r="M2038" i="3"/>
  <c r="Q2038" i="3" s="1"/>
  <c r="I2038" i="3"/>
  <c r="E2038" i="3"/>
  <c r="T2037" i="3"/>
  <c r="S2037" i="3"/>
  <c r="R2037" i="3"/>
  <c r="M2037" i="3"/>
  <c r="I2037" i="3"/>
  <c r="E2037" i="3"/>
  <c r="T2036" i="3"/>
  <c r="S2036" i="3"/>
  <c r="R2036" i="3"/>
  <c r="M2036" i="3"/>
  <c r="I2036" i="3"/>
  <c r="Q2036" i="3" s="1"/>
  <c r="E2036" i="3"/>
  <c r="T2035" i="3"/>
  <c r="S2035" i="3"/>
  <c r="R2035" i="3"/>
  <c r="Q2035" i="3"/>
  <c r="M2035" i="3"/>
  <c r="I2035" i="3"/>
  <c r="E2035" i="3"/>
  <c r="T2034" i="3"/>
  <c r="S2034" i="3"/>
  <c r="R2034" i="3"/>
  <c r="Q2034" i="3"/>
  <c r="M2034" i="3"/>
  <c r="I2034" i="3"/>
  <c r="E2034" i="3"/>
  <c r="T2033" i="3"/>
  <c r="S2033" i="3"/>
  <c r="R2033" i="3"/>
  <c r="M2033" i="3"/>
  <c r="Q2033" i="3" s="1"/>
  <c r="I2033" i="3"/>
  <c r="E2033" i="3"/>
  <c r="T2032" i="3"/>
  <c r="S2032" i="3"/>
  <c r="R2032" i="3"/>
  <c r="M2032" i="3"/>
  <c r="I2032" i="3"/>
  <c r="E2032" i="3"/>
  <c r="T2031" i="3"/>
  <c r="S2031" i="3"/>
  <c r="R2031" i="3"/>
  <c r="Q2031" i="3"/>
  <c r="M2031" i="3"/>
  <c r="I2031" i="3"/>
  <c r="E2031" i="3"/>
  <c r="T2030" i="3"/>
  <c r="S2030" i="3"/>
  <c r="R2030" i="3"/>
  <c r="M2030" i="3"/>
  <c r="Q2030" i="3" s="1"/>
  <c r="I2030" i="3"/>
  <c r="E2030" i="3"/>
  <c r="T2029" i="3"/>
  <c r="S2029" i="3"/>
  <c r="R2029" i="3"/>
  <c r="M2029" i="3"/>
  <c r="I2029" i="3"/>
  <c r="E2029" i="3"/>
  <c r="T2028" i="3"/>
  <c r="S2028" i="3"/>
  <c r="R2028" i="3"/>
  <c r="M2028" i="3"/>
  <c r="I2028" i="3"/>
  <c r="E2028" i="3"/>
  <c r="T2027" i="3"/>
  <c r="S2027" i="3"/>
  <c r="R2027" i="3"/>
  <c r="Q2027" i="3"/>
  <c r="M2027" i="3"/>
  <c r="I2027" i="3"/>
  <c r="E2027" i="3"/>
  <c r="T2026" i="3"/>
  <c r="S2026" i="3"/>
  <c r="R2026" i="3"/>
  <c r="Q2026" i="3"/>
  <c r="M2026" i="3"/>
  <c r="I2026" i="3"/>
  <c r="E2026" i="3"/>
  <c r="T2025" i="3"/>
  <c r="S2025" i="3"/>
  <c r="R2025" i="3"/>
  <c r="M2025" i="3"/>
  <c r="I2025" i="3"/>
  <c r="E2025" i="3"/>
  <c r="T2024" i="3"/>
  <c r="S2024" i="3"/>
  <c r="R2024" i="3"/>
  <c r="M2024" i="3"/>
  <c r="I2024" i="3"/>
  <c r="E2024" i="3"/>
  <c r="P2023" i="3"/>
  <c r="O2023" i="3"/>
  <c r="N2023" i="3"/>
  <c r="M2023" i="3" s="1"/>
  <c r="L2023" i="3"/>
  <c r="L2022" i="3" s="1"/>
  <c r="K2023" i="3"/>
  <c r="J2023" i="3"/>
  <c r="J2022" i="3" s="1"/>
  <c r="H2023" i="3"/>
  <c r="H2022" i="3" s="1"/>
  <c r="G2023" i="3"/>
  <c r="F2023" i="3"/>
  <c r="F2022" i="3" s="1"/>
  <c r="F1965" i="3" s="1"/>
  <c r="D2023" i="3"/>
  <c r="D2022" i="3" s="1"/>
  <c r="D1965" i="3" s="1"/>
  <c r="O2022" i="3"/>
  <c r="N2022" i="3"/>
  <c r="R2022" i="3" s="1"/>
  <c r="K2022" i="3"/>
  <c r="G2022" i="3"/>
  <c r="T2021" i="3"/>
  <c r="S2021" i="3"/>
  <c r="R2021" i="3"/>
  <c r="M2021" i="3"/>
  <c r="Q2021" i="3" s="1"/>
  <c r="I2021" i="3"/>
  <c r="E2021" i="3"/>
  <c r="P2020" i="3"/>
  <c r="O2020" i="3"/>
  <c r="N2020" i="3"/>
  <c r="L2020" i="3"/>
  <c r="K2020" i="3"/>
  <c r="J2020" i="3"/>
  <c r="H2020" i="3"/>
  <c r="G2020" i="3"/>
  <c r="F2020" i="3"/>
  <c r="D2020" i="3"/>
  <c r="P2019" i="3"/>
  <c r="O2019" i="3"/>
  <c r="N2019" i="3"/>
  <c r="R2019" i="3" s="1"/>
  <c r="L2019" i="3"/>
  <c r="K2019" i="3"/>
  <c r="J2019" i="3"/>
  <c r="H2019" i="3"/>
  <c r="G2019" i="3"/>
  <c r="F2019" i="3"/>
  <c r="D2019" i="3"/>
  <c r="P2018" i="3"/>
  <c r="O2018" i="3"/>
  <c r="S2018" i="3" s="1"/>
  <c r="N2018" i="3"/>
  <c r="L2018" i="3"/>
  <c r="K2018" i="3"/>
  <c r="J2018" i="3"/>
  <c r="I2018" i="3" s="1"/>
  <c r="H2018" i="3"/>
  <c r="G2018" i="3"/>
  <c r="F2018" i="3"/>
  <c r="D2018" i="3"/>
  <c r="P2017" i="3"/>
  <c r="T2017" i="3" s="1"/>
  <c r="O2017" i="3"/>
  <c r="S2017" i="3" s="1"/>
  <c r="N2017" i="3"/>
  <c r="L2017" i="3"/>
  <c r="K2017" i="3"/>
  <c r="J2017" i="3"/>
  <c r="H2017" i="3"/>
  <c r="G2017" i="3"/>
  <c r="F2017" i="3"/>
  <c r="D2017" i="3"/>
  <c r="P2016" i="3"/>
  <c r="O2016" i="3"/>
  <c r="N2016" i="3"/>
  <c r="M2016" i="3"/>
  <c r="L2016" i="3"/>
  <c r="K2016" i="3"/>
  <c r="J2016" i="3"/>
  <c r="I2016" i="3"/>
  <c r="H2016" i="3"/>
  <c r="G2016" i="3"/>
  <c r="F2016" i="3"/>
  <c r="E2016" i="3"/>
  <c r="D2016" i="3"/>
  <c r="P2015" i="3"/>
  <c r="T2015" i="3" s="1"/>
  <c r="O2015" i="3"/>
  <c r="N2015" i="3"/>
  <c r="R2015" i="3" s="1"/>
  <c r="L2015" i="3"/>
  <c r="K2015" i="3"/>
  <c r="J2015" i="3"/>
  <c r="H2015" i="3"/>
  <c r="G2015" i="3"/>
  <c r="F2015" i="3"/>
  <c r="D2015" i="3"/>
  <c r="P2014" i="3"/>
  <c r="O2014" i="3"/>
  <c r="N2014" i="3"/>
  <c r="M2014" i="3"/>
  <c r="L2014" i="3"/>
  <c r="K2014" i="3"/>
  <c r="J2014" i="3"/>
  <c r="I2014" i="3"/>
  <c r="H2014" i="3"/>
  <c r="G2014" i="3"/>
  <c r="F2014" i="3"/>
  <c r="E2014" i="3"/>
  <c r="D2014" i="3"/>
  <c r="P2013" i="3"/>
  <c r="O2013" i="3"/>
  <c r="N2013" i="3"/>
  <c r="R2013" i="3" s="1"/>
  <c r="L2013" i="3"/>
  <c r="K2013" i="3"/>
  <c r="J2013" i="3"/>
  <c r="H2013" i="3"/>
  <c r="G2013" i="3"/>
  <c r="E2013" i="3" s="1"/>
  <c r="F2013" i="3"/>
  <c r="D2013" i="3"/>
  <c r="P2012" i="3"/>
  <c r="O2012" i="3"/>
  <c r="N2012" i="3"/>
  <c r="L2012" i="3"/>
  <c r="K2012" i="3"/>
  <c r="I2012" i="3" s="1"/>
  <c r="J2012" i="3"/>
  <c r="H2012" i="3"/>
  <c r="G2012" i="3"/>
  <c r="E2012" i="3" s="1"/>
  <c r="F2012" i="3"/>
  <c r="D2012" i="3"/>
  <c r="P2011" i="3"/>
  <c r="O2011" i="3"/>
  <c r="N2011" i="3"/>
  <c r="R2011" i="3" s="1"/>
  <c r="L2011" i="3"/>
  <c r="K2011" i="3"/>
  <c r="I2011" i="3" s="1"/>
  <c r="J2011" i="3"/>
  <c r="H2011" i="3"/>
  <c r="G2011" i="3"/>
  <c r="E2011" i="3" s="1"/>
  <c r="F2011" i="3"/>
  <c r="D2011" i="3"/>
  <c r="P2010" i="3"/>
  <c r="O2010" i="3"/>
  <c r="S2010" i="3" s="1"/>
  <c r="N2010" i="3"/>
  <c r="L2010" i="3"/>
  <c r="K2010" i="3"/>
  <c r="J2010" i="3"/>
  <c r="I2010" i="3" s="1"/>
  <c r="H2010" i="3"/>
  <c r="G2010" i="3"/>
  <c r="F2010" i="3"/>
  <c r="D2010" i="3"/>
  <c r="P2009" i="3"/>
  <c r="T2009" i="3" s="1"/>
  <c r="O2009" i="3"/>
  <c r="M2009" i="3" s="1"/>
  <c r="N2009" i="3"/>
  <c r="L2009" i="3"/>
  <c r="K2009" i="3"/>
  <c r="J2009" i="3"/>
  <c r="H2009" i="3"/>
  <c r="G2009" i="3"/>
  <c r="F2009" i="3"/>
  <c r="D2009" i="3"/>
  <c r="P2008" i="3"/>
  <c r="O2008" i="3"/>
  <c r="N2008" i="3"/>
  <c r="M2008" i="3"/>
  <c r="L2008" i="3"/>
  <c r="K2008" i="3"/>
  <c r="J2008" i="3"/>
  <c r="I2008" i="3"/>
  <c r="H2008" i="3"/>
  <c r="G2008" i="3"/>
  <c r="F2008" i="3"/>
  <c r="E2008" i="3"/>
  <c r="D2008" i="3"/>
  <c r="P2007" i="3"/>
  <c r="T2007" i="3" s="1"/>
  <c r="O2007" i="3"/>
  <c r="N2007" i="3"/>
  <c r="R2007" i="3" s="1"/>
  <c r="L2007" i="3"/>
  <c r="K2007" i="3"/>
  <c r="J2007" i="3"/>
  <c r="H2007" i="3"/>
  <c r="G2007" i="3"/>
  <c r="F2007" i="3"/>
  <c r="D2007" i="3"/>
  <c r="P2006" i="3"/>
  <c r="O2006" i="3"/>
  <c r="N2006" i="3"/>
  <c r="M2006" i="3"/>
  <c r="L2006" i="3"/>
  <c r="K2006" i="3"/>
  <c r="J2006" i="3"/>
  <c r="I2006" i="3"/>
  <c r="H2006" i="3"/>
  <c r="G2006" i="3"/>
  <c r="F2006" i="3"/>
  <c r="E2006" i="3"/>
  <c r="D2006" i="3"/>
  <c r="P2005" i="3"/>
  <c r="O2005" i="3"/>
  <c r="N2005" i="3"/>
  <c r="R2005" i="3" s="1"/>
  <c r="L2005" i="3"/>
  <c r="K2005" i="3"/>
  <c r="I2005" i="3" s="1"/>
  <c r="J2005" i="3"/>
  <c r="H2005" i="3"/>
  <c r="G2005" i="3"/>
  <c r="E2005" i="3" s="1"/>
  <c r="F2005" i="3"/>
  <c r="D2005" i="3"/>
  <c r="P2004" i="3"/>
  <c r="O2004" i="3"/>
  <c r="S2004" i="3" s="1"/>
  <c r="N2004" i="3"/>
  <c r="L2004" i="3"/>
  <c r="K2004" i="3"/>
  <c r="J2004" i="3"/>
  <c r="I2004" i="3" s="1"/>
  <c r="H2004" i="3"/>
  <c r="G2004" i="3"/>
  <c r="F2004" i="3"/>
  <c r="D2004" i="3"/>
  <c r="P2003" i="3"/>
  <c r="O2003" i="3"/>
  <c r="M2003" i="3" s="1"/>
  <c r="N2003" i="3"/>
  <c r="L2003" i="3"/>
  <c r="K2003" i="3"/>
  <c r="I2003" i="3" s="1"/>
  <c r="J2003" i="3"/>
  <c r="H2003" i="3"/>
  <c r="G2003" i="3"/>
  <c r="E2003" i="3" s="1"/>
  <c r="F2003" i="3"/>
  <c r="D2003" i="3"/>
  <c r="P2002" i="3"/>
  <c r="O2002" i="3"/>
  <c r="S2002" i="3" s="1"/>
  <c r="N2002" i="3"/>
  <c r="L2002" i="3"/>
  <c r="K2002" i="3"/>
  <c r="J2002" i="3"/>
  <c r="I2002" i="3" s="1"/>
  <c r="H2002" i="3"/>
  <c r="G2002" i="3"/>
  <c r="F2002" i="3"/>
  <c r="E2002" i="3" s="1"/>
  <c r="D2002" i="3"/>
  <c r="P2001" i="3"/>
  <c r="O2001" i="3"/>
  <c r="M2001" i="3" s="1"/>
  <c r="N2001" i="3"/>
  <c r="L2001" i="3"/>
  <c r="K2001" i="3"/>
  <c r="J2001" i="3"/>
  <c r="H2001" i="3"/>
  <c r="G2001" i="3"/>
  <c r="E2001" i="3" s="1"/>
  <c r="F2001" i="3"/>
  <c r="D2001" i="3"/>
  <c r="P2000" i="3"/>
  <c r="O2000" i="3"/>
  <c r="N2000" i="3"/>
  <c r="M2000" i="3"/>
  <c r="L2000" i="3"/>
  <c r="K2000" i="3"/>
  <c r="J2000" i="3"/>
  <c r="I2000" i="3"/>
  <c r="H2000" i="3"/>
  <c r="G2000" i="3"/>
  <c r="F2000" i="3"/>
  <c r="E2000" i="3"/>
  <c r="D2000" i="3"/>
  <c r="P1999" i="3"/>
  <c r="T1999" i="3" s="1"/>
  <c r="O1999" i="3"/>
  <c r="N1999" i="3"/>
  <c r="R1999" i="3" s="1"/>
  <c r="L1999" i="3"/>
  <c r="K1999" i="3"/>
  <c r="I1999" i="3" s="1"/>
  <c r="J1999" i="3"/>
  <c r="H1999" i="3"/>
  <c r="G1999" i="3"/>
  <c r="F1999" i="3"/>
  <c r="D1999" i="3"/>
  <c r="P1998" i="3"/>
  <c r="O1998" i="3"/>
  <c r="N1998" i="3"/>
  <c r="M1998" i="3" s="1"/>
  <c r="L1998" i="3"/>
  <c r="K1998" i="3"/>
  <c r="J1998" i="3"/>
  <c r="I1998" i="3" s="1"/>
  <c r="H1998" i="3"/>
  <c r="G1998" i="3"/>
  <c r="F1998" i="3"/>
  <c r="E1998" i="3" s="1"/>
  <c r="D1998" i="3"/>
  <c r="P1997" i="3"/>
  <c r="O1997" i="3"/>
  <c r="M1997" i="3" s="1"/>
  <c r="N1997" i="3"/>
  <c r="L1997" i="3"/>
  <c r="K1997" i="3"/>
  <c r="J1997" i="3"/>
  <c r="H1997" i="3"/>
  <c r="G1997" i="3"/>
  <c r="E1997" i="3" s="1"/>
  <c r="F1997" i="3"/>
  <c r="D1997" i="3"/>
  <c r="P1996" i="3"/>
  <c r="O1996" i="3"/>
  <c r="N1996" i="3"/>
  <c r="L1996" i="3"/>
  <c r="K1996" i="3"/>
  <c r="I1996" i="3" s="1"/>
  <c r="J1996" i="3"/>
  <c r="H1996" i="3"/>
  <c r="G1996" i="3"/>
  <c r="E1996" i="3" s="1"/>
  <c r="F1996" i="3"/>
  <c r="D1996" i="3"/>
  <c r="P1995" i="3"/>
  <c r="T1995" i="3" s="1"/>
  <c r="O1995" i="3"/>
  <c r="N1995" i="3"/>
  <c r="R1995" i="3" s="1"/>
  <c r="L1995" i="3"/>
  <c r="K1995" i="3"/>
  <c r="I1995" i="3" s="1"/>
  <c r="J1995" i="3"/>
  <c r="H1995" i="3"/>
  <c r="G1995" i="3"/>
  <c r="F1995" i="3"/>
  <c r="D1995" i="3"/>
  <c r="P1994" i="3"/>
  <c r="O1994" i="3"/>
  <c r="N1994" i="3"/>
  <c r="M1994" i="3" s="1"/>
  <c r="L1994" i="3"/>
  <c r="K1994" i="3"/>
  <c r="J1994" i="3"/>
  <c r="I1994" i="3" s="1"/>
  <c r="H1994" i="3"/>
  <c r="G1994" i="3"/>
  <c r="F1994" i="3"/>
  <c r="E1994" i="3" s="1"/>
  <c r="D1994" i="3"/>
  <c r="P1993" i="3"/>
  <c r="O1993" i="3"/>
  <c r="M1993" i="3" s="1"/>
  <c r="N1993" i="3"/>
  <c r="L1993" i="3"/>
  <c r="K1993" i="3"/>
  <c r="J1993" i="3"/>
  <c r="H1993" i="3"/>
  <c r="G1993" i="3"/>
  <c r="E1993" i="3" s="1"/>
  <c r="F1993" i="3"/>
  <c r="D1993" i="3"/>
  <c r="P1992" i="3"/>
  <c r="O1992" i="3"/>
  <c r="N1992" i="3"/>
  <c r="M1992" i="3"/>
  <c r="L1992" i="3"/>
  <c r="K1992" i="3"/>
  <c r="J1992" i="3"/>
  <c r="I1992" i="3"/>
  <c r="H1992" i="3"/>
  <c r="G1992" i="3"/>
  <c r="F1992" i="3"/>
  <c r="E1992" i="3"/>
  <c r="D1992" i="3"/>
  <c r="P1991" i="3"/>
  <c r="T1991" i="3" s="1"/>
  <c r="O1991" i="3"/>
  <c r="N1991" i="3"/>
  <c r="R1991" i="3" s="1"/>
  <c r="L1991" i="3"/>
  <c r="K1991" i="3"/>
  <c r="I1991" i="3" s="1"/>
  <c r="J1991" i="3"/>
  <c r="H1991" i="3"/>
  <c r="G1991" i="3"/>
  <c r="F1991" i="3"/>
  <c r="D1991" i="3"/>
  <c r="P1990" i="3"/>
  <c r="O1990" i="3"/>
  <c r="N1990" i="3"/>
  <c r="M1990" i="3" s="1"/>
  <c r="Q1990" i="3" s="1"/>
  <c r="L1990" i="3"/>
  <c r="K1990" i="3"/>
  <c r="J1990" i="3"/>
  <c r="I1990" i="3" s="1"/>
  <c r="H1990" i="3"/>
  <c r="G1990" i="3"/>
  <c r="F1990" i="3"/>
  <c r="E1990" i="3" s="1"/>
  <c r="D1990" i="3"/>
  <c r="P1989" i="3"/>
  <c r="O1989" i="3"/>
  <c r="M1989" i="3" s="1"/>
  <c r="N1989" i="3"/>
  <c r="L1989" i="3"/>
  <c r="K1989" i="3"/>
  <c r="J1989" i="3"/>
  <c r="H1989" i="3"/>
  <c r="G1989" i="3"/>
  <c r="E1989" i="3" s="1"/>
  <c r="F1989" i="3"/>
  <c r="D1989" i="3"/>
  <c r="P1988" i="3"/>
  <c r="O1988" i="3"/>
  <c r="N1988" i="3"/>
  <c r="L1988" i="3"/>
  <c r="K1988" i="3"/>
  <c r="I1988" i="3" s="1"/>
  <c r="J1988" i="3"/>
  <c r="H1988" i="3"/>
  <c r="G1988" i="3"/>
  <c r="E1988" i="3" s="1"/>
  <c r="F1988" i="3"/>
  <c r="D1988" i="3"/>
  <c r="P1987" i="3"/>
  <c r="T1987" i="3" s="1"/>
  <c r="O1987" i="3"/>
  <c r="N1987" i="3"/>
  <c r="R1987" i="3" s="1"/>
  <c r="L1987" i="3"/>
  <c r="K1987" i="3"/>
  <c r="I1987" i="3" s="1"/>
  <c r="J1987" i="3"/>
  <c r="H1987" i="3"/>
  <c r="G1987" i="3"/>
  <c r="F1987" i="3"/>
  <c r="D1987" i="3"/>
  <c r="P1986" i="3"/>
  <c r="O1986" i="3"/>
  <c r="N1986" i="3"/>
  <c r="M1986" i="3" s="1"/>
  <c r="Q1986" i="3" s="1"/>
  <c r="L1986" i="3"/>
  <c r="K1986" i="3"/>
  <c r="J1986" i="3"/>
  <c r="I1986" i="3" s="1"/>
  <c r="H1986" i="3"/>
  <c r="G1986" i="3"/>
  <c r="F1986" i="3"/>
  <c r="E1986" i="3" s="1"/>
  <c r="D1986" i="3"/>
  <c r="P1985" i="3"/>
  <c r="O1985" i="3"/>
  <c r="M1985" i="3" s="1"/>
  <c r="N1985" i="3"/>
  <c r="L1985" i="3"/>
  <c r="K1985" i="3"/>
  <c r="J1985" i="3"/>
  <c r="H1985" i="3"/>
  <c r="G1985" i="3"/>
  <c r="E1985" i="3" s="1"/>
  <c r="F1985" i="3"/>
  <c r="D1985" i="3"/>
  <c r="P1984" i="3"/>
  <c r="O1984" i="3"/>
  <c r="N1984" i="3"/>
  <c r="M1984" i="3"/>
  <c r="L1984" i="3"/>
  <c r="K1984" i="3"/>
  <c r="J1984" i="3"/>
  <c r="I1984" i="3"/>
  <c r="H1984" i="3"/>
  <c r="G1984" i="3"/>
  <c r="F1984" i="3"/>
  <c r="E1984" i="3"/>
  <c r="D1984" i="3"/>
  <c r="P1983" i="3"/>
  <c r="T1983" i="3" s="1"/>
  <c r="O1983" i="3"/>
  <c r="N1983" i="3"/>
  <c r="R1983" i="3" s="1"/>
  <c r="L1983" i="3"/>
  <c r="K1983" i="3"/>
  <c r="I1983" i="3" s="1"/>
  <c r="J1983" i="3"/>
  <c r="H1983" i="3"/>
  <c r="G1983" i="3"/>
  <c r="F1983" i="3"/>
  <c r="D1983" i="3"/>
  <c r="P1982" i="3"/>
  <c r="O1982" i="3"/>
  <c r="N1982" i="3"/>
  <c r="M1982" i="3" s="1"/>
  <c r="Q1982" i="3" s="1"/>
  <c r="L1982" i="3"/>
  <c r="K1982" i="3"/>
  <c r="J1982" i="3"/>
  <c r="I1982" i="3" s="1"/>
  <c r="H1982" i="3"/>
  <c r="G1982" i="3"/>
  <c r="F1982" i="3"/>
  <c r="E1982" i="3" s="1"/>
  <c r="D1982" i="3"/>
  <c r="P1981" i="3"/>
  <c r="O1981" i="3"/>
  <c r="M1981" i="3" s="1"/>
  <c r="N1981" i="3"/>
  <c r="L1981" i="3"/>
  <c r="K1981" i="3"/>
  <c r="J1981" i="3"/>
  <c r="H1981" i="3"/>
  <c r="G1981" i="3"/>
  <c r="E1981" i="3" s="1"/>
  <c r="F1981" i="3"/>
  <c r="D1981" i="3"/>
  <c r="P1980" i="3"/>
  <c r="O1980" i="3"/>
  <c r="N1980" i="3"/>
  <c r="L1980" i="3"/>
  <c r="K1980" i="3"/>
  <c r="I1980" i="3" s="1"/>
  <c r="J1980" i="3"/>
  <c r="H1980" i="3"/>
  <c r="G1980" i="3"/>
  <c r="E1980" i="3" s="1"/>
  <c r="F1980" i="3"/>
  <c r="D1980" i="3"/>
  <c r="P1979" i="3"/>
  <c r="T1979" i="3" s="1"/>
  <c r="O1979" i="3"/>
  <c r="N1979" i="3"/>
  <c r="R1979" i="3" s="1"/>
  <c r="L1979" i="3"/>
  <c r="K1979" i="3"/>
  <c r="I1979" i="3" s="1"/>
  <c r="J1979" i="3"/>
  <c r="H1979" i="3"/>
  <c r="G1979" i="3"/>
  <c r="F1979" i="3"/>
  <c r="D1979" i="3"/>
  <c r="P1978" i="3"/>
  <c r="O1978" i="3"/>
  <c r="N1978" i="3"/>
  <c r="M1978" i="3" s="1"/>
  <c r="Q1978" i="3" s="1"/>
  <c r="L1978" i="3"/>
  <c r="K1978" i="3"/>
  <c r="J1978" i="3"/>
  <c r="I1978" i="3" s="1"/>
  <c r="H1978" i="3"/>
  <c r="G1978" i="3"/>
  <c r="F1978" i="3"/>
  <c r="E1978" i="3" s="1"/>
  <c r="D1978" i="3"/>
  <c r="P1977" i="3"/>
  <c r="O1977" i="3"/>
  <c r="M1977" i="3" s="1"/>
  <c r="N1977" i="3"/>
  <c r="L1977" i="3"/>
  <c r="K1977" i="3"/>
  <c r="J1977" i="3"/>
  <c r="H1977" i="3"/>
  <c r="G1977" i="3"/>
  <c r="E1977" i="3" s="1"/>
  <c r="F1977" i="3"/>
  <c r="D1977" i="3"/>
  <c r="P1976" i="3"/>
  <c r="O1976" i="3"/>
  <c r="N1976" i="3"/>
  <c r="M1976" i="3"/>
  <c r="L1976" i="3"/>
  <c r="K1976" i="3"/>
  <c r="J1976" i="3"/>
  <c r="I1976" i="3"/>
  <c r="H1976" i="3"/>
  <c r="G1976" i="3"/>
  <c r="F1976" i="3"/>
  <c r="E1976" i="3"/>
  <c r="D1976" i="3"/>
  <c r="P1975" i="3"/>
  <c r="T1975" i="3" s="1"/>
  <c r="O1975" i="3"/>
  <c r="N1975" i="3"/>
  <c r="R1975" i="3" s="1"/>
  <c r="L1975" i="3"/>
  <c r="K1975" i="3"/>
  <c r="I1975" i="3" s="1"/>
  <c r="J1975" i="3"/>
  <c r="H1975" i="3"/>
  <c r="G1975" i="3"/>
  <c r="F1975" i="3"/>
  <c r="D1975" i="3"/>
  <c r="P1974" i="3"/>
  <c r="O1974" i="3"/>
  <c r="N1974" i="3"/>
  <c r="M1974" i="3" s="1"/>
  <c r="L1974" i="3"/>
  <c r="K1974" i="3"/>
  <c r="J1974" i="3"/>
  <c r="I1974" i="3" s="1"/>
  <c r="H1974" i="3"/>
  <c r="G1974" i="3"/>
  <c r="F1974" i="3"/>
  <c r="E1974" i="3" s="1"/>
  <c r="D1974" i="3"/>
  <c r="P1973" i="3"/>
  <c r="O1973" i="3"/>
  <c r="M1973" i="3" s="1"/>
  <c r="N1973" i="3"/>
  <c r="L1973" i="3"/>
  <c r="K1973" i="3"/>
  <c r="J1973" i="3"/>
  <c r="H1973" i="3"/>
  <c r="G1973" i="3"/>
  <c r="E1973" i="3" s="1"/>
  <c r="F1973" i="3"/>
  <c r="D1973" i="3"/>
  <c r="P1972" i="3"/>
  <c r="O1972" i="3"/>
  <c r="N1972" i="3"/>
  <c r="L1972" i="3"/>
  <c r="K1972" i="3"/>
  <c r="K1905" i="3" s="1"/>
  <c r="J1972" i="3"/>
  <c r="H1972" i="3"/>
  <c r="G1972" i="3"/>
  <c r="G1905" i="3" s="1"/>
  <c r="F1972" i="3"/>
  <c r="D1972" i="3"/>
  <c r="P1971" i="3"/>
  <c r="T1971" i="3" s="1"/>
  <c r="O1971" i="3"/>
  <c r="N1971" i="3"/>
  <c r="R1971" i="3" s="1"/>
  <c r="L1971" i="3"/>
  <c r="K1971" i="3"/>
  <c r="I1971" i="3" s="1"/>
  <c r="J1971" i="3"/>
  <c r="H1971" i="3"/>
  <c r="G1971" i="3"/>
  <c r="F1971" i="3"/>
  <c r="D1971" i="3"/>
  <c r="P1970" i="3"/>
  <c r="O1970" i="3"/>
  <c r="N1970" i="3"/>
  <c r="M1970" i="3" s="1"/>
  <c r="L1970" i="3"/>
  <c r="K1970" i="3"/>
  <c r="J1970" i="3"/>
  <c r="I1970" i="3" s="1"/>
  <c r="H1970" i="3"/>
  <c r="G1970" i="3"/>
  <c r="F1970" i="3"/>
  <c r="E1970" i="3" s="1"/>
  <c r="D1970" i="3"/>
  <c r="P1969" i="3"/>
  <c r="O1969" i="3"/>
  <c r="M1969" i="3" s="1"/>
  <c r="N1969" i="3"/>
  <c r="L1969" i="3"/>
  <c r="K1969" i="3"/>
  <c r="J1969" i="3"/>
  <c r="H1969" i="3"/>
  <c r="G1969" i="3"/>
  <c r="E1969" i="3" s="1"/>
  <c r="F1969" i="3"/>
  <c r="D1969" i="3"/>
  <c r="P1968" i="3"/>
  <c r="O1968" i="3"/>
  <c r="N1968" i="3"/>
  <c r="M1968" i="3"/>
  <c r="L1968" i="3"/>
  <c r="K1968" i="3"/>
  <c r="J1968" i="3"/>
  <c r="I1968" i="3"/>
  <c r="H1968" i="3"/>
  <c r="G1968" i="3"/>
  <c r="F1968" i="3"/>
  <c r="E1968" i="3"/>
  <c r="D1968" i="3"/>
  <c r="P1967" i="3"/>
  <c r="T1967" i="3" s="1"/>
  <c r="O1967" i="3"/>
  <c r="N1967" i="3"/>
  <c r="R1967" i="3" s="1"/>
  <c r="L1967" i="3"/>
  <c r="K1967" i="3"/>
  <c r="J1967" i="3"/>
  <c r="H1967" i="3"/>
  <c r="G1967" i="3"/>
  <c r="F1967" i="3"/>
  <c r="D1967" i="3"/>
  <c r="P1966" i="3"/>
  <c r="O1966" i="3"/>
  <c r="N1966" i="3"/>
  <c r="M1966" i="3" s="1"/>
  <c r="L1966" i="3"/>
  <c r="K1966" i="3"/>
  <c r="J1966" i="3"/>
  <c r="I1966" i="3" s="1"/>
  <c r="H1966" i="3"/>
  <c r="G1966" i="3"/>
  <c r="F1966" i="3"/>
  <c r="E1966" i="3" s="1"/>
  <c r="D1966" i="3"/>
  <c r="N1965" i="3"/>
  <c r="R1965" i="3" s="1"/>
  <c r="K1965" i="3"/>
  <c r="I1965" i="3" s="1"/>
  <c r="J1965" i="3"/>
  <c r="T1964" i="3"/>
  <c r="S1964" i="3"/>
  <c r="R1964" i="3"/>
  <c r="M1964" i="3"/>
  <c r="Q1964" i="3" s="1"/>
  <c r="I1964" i="3"/>
  <c r="E1964" i="3"/>
  <c r="T1963" i="3"/>
  <c r="S1963" i="3"/>
  <c r="R1963" i="3"/>
  <c r="M1963" i="3"/>
  <c r="I1963" i="3"/>
  <c r="E1963" i="3"/>
  <c r="T1962" i="3"/>
  <c r="S1962" i="3"/>
  <c r="R1962" i="3"/>
  <c r="M1962" i="3"/>
  <c r="Q1962" i="3" s="1"/>
  <c r="I1962" i="3"/>
  <c r="E1962" i="3"/>
  <c r="P1961" i="3"/>
  <c r="O1961" i="3"/>
  <c r="N1961" i="3"/>
  <c r="L1961" i="3"/>
  <c r="K1961" i="3"/>
  <c r="K1960" i="3" s="1"/>
  <c r="J1961" i="3"/>
  <c r="I1961" i="3" s="1"/>
  <c r="H1961" i="3"/>
  <c r="G1961" i="3"/>
  <c r="G1960" i="3" s="1"/>
  <c r="F1961" i="3"/>
  <c r="E1961" i="3" s="1"/>
  <c r="D1961" i="3"/>
  <c r="D1960" i="3" s="1"/>
  <c r="P1960" i="3"/>
  <c r="T1960" i="3" s="1"/>
  <c r="N1960" i="3"/>
  <c r="L1960" i="3"/>
  <c r="J1960" i="3"/>
  <c r="H1960" i="3"/>
  <c r="F1960" i="3"/>
  <c r="T1959" i="3"/>
  <c r="S1959" i="3"/>
  <c r="R1959" i="3"/>
  <c r="M1959" i="3"/>
  <c r="I1959" i="3"/>
  <c r="E1959" i="3"/>
  <c r="T1958" i="3"/>
  <c r="S1958" i="3"/>
  <c r="R1958" i="3"/>
  <c r="M1958" i="3"/>
  <c r="I1958" i="3"/>
  <c r="E1958" i="3"/>
  <c r="T1957" i="3"/>
  <c r="S1957" i="3"/>
  <c r="R1957" i="3"/>
  <c r="M1957" i="3"/>
  <c r="I1957" i="3"/>
  <c r="E1957" i="3"/>
  <c r="P1956" i="3"/>
  <c r="O1956" i="3"/>
  <c r="S1956" i="3" s="1"/>
  <c r="N1956" i="3"/>
  <c r="R1956" i="3" s="1"/>
  <c r="L1956" i="3"/>
  <c r="K1956" i="3"/>
  <c r="K1955" i="3" s="1"/>
  <c r="J1956" i="3"/>
  <c r="I1956" i="3" s="1"/>
  <c r="H1956" i="3"/>
  <c r="G1956" i="3"/>
  <c r="G1955" i="3" s="1"/>
  <c r="F1956" i="3"/>
  <c r="D1956" i="3"/>
  <c r="N1955" i="3"/>
  <c r="J1955" i="3"/>
  <c r="F1955" i="3"/>
  <c r="T1954" i="3"/>
  <c r="S1954" i="3"/>
  <c r="R1954" i="3"/>
  <c r="M1954" i="3"/>
  <c r="I1954" i="3"/>
  <c r="E1954" i="3"/>
  <c r="P1953" i="3"/>
  <c r="T1953" i="3" s="1"/>
  <c r="N1953" i="3"/>
  <c r="L1953" i="3"/>
  <c r="J1953" i="3"/>
  <c r="H1953" i="3"/>
  <c r="F1953" i="3"/>
  <c r="D1953" i="3"/>
  <c r="P1952" i="3"/>
  <c r="T1952" i="3" s="1"/>
  <c r="N1952" i="3"/>
  <c r="L1952" i="3"/>
  <c r="J1952" i="3"/>
  <c r="H1952" i="3"/>
  <c r="F1952" i="3"/>
  <c r="D1952" i="3"/>
  <c r="T1951" i="3"/>
  <c r="S1951" i="3"/>
  <c r="R1951" i="3"/>
  <c r="M1951" i="3"/>
  <c r="I1951" i="3"/>
  <c r="E1951" i="3"/>
  <c r="P1950" i="3"/>
  <c r="T1950" i="3" s="1"/>
  <c r="N1950" i="3"/>
  <c r="L1950" i="3"/>
  <c r="J1950" i="3"/>
  <c r="H1950" i="3"/>
  <c r="F1950" i="3"/>
  <c r="D1950" i="3"/>
  <c r="T1949" i="3"/>
  <c r="S1949" i="3"/>
  <c r="R1949" i="3"/>
  <c r="M1949" i="3"/>
  <c r="I1949" i="3"/>
  <c r="E1949" i="3"/>
  <c r="T1948" i="3"/>
  <c r="S1948" i="3"/>
  <c r="R1948" i="3"/>
  <c r="M1948" i="3"/>
  <c r="I1948" i="3"/>
  <c r="E1948" i="3"/>
  <c r="T1947" i="3"/>
  <c r="S1947" i="3"/>
  <c r="R1947" i="3"/>
  <c r="M1947" i="3"/>
  <c r="I1947" i="3"/>
  <c r="E1947" i="3"/>
  <c r="T1946" i="3"/>
  <c r="S1946" i="3"/>
  <c r="R1946" i="3"/>
  <c r="M1946" i="3"/>
  <c r="I1946" i="3"/>
  <c r="E1946" i="3"/>
  <c r="T1945" i="3"/>
  <c r="S1945" i="3"/>
  <c r="R1945" i="3"/>
  <c r="M1945" i="3"/>
  <c r="I1945" i="3"/>
  <c r="E1945" i="3"/>
  <c r="T1944" i="3"/>
  <c r="S1944" i="3"/>
  <c r="R1944" i="3"/>
  <c r="M1944" i="3"/>
  <c r="I1944" i="3"/>
  <c r="E1944" i="3"/>
  <c r="T1943" i="3"/>
  <c r="S1943" i="3"/>
  <c r="R1943" i="3"/>
  <c r="M1943" i="3"/>
  <c r="I1943" i="3"/>
  <c r="E1943" i="3"/>
  <c r="T1942" i="3"/>
  <c r="S1942" i="3"/>
  <c r="R1942" i="3"/>
  <c r="M1942" i="3"/>
  <c r="I1942" i="3"/>
  <c r="E1942" i="3"/>
  <c r="T1941" i="3"/>
  <c r="S1941" i="3"/>
  <c r="R1941" i="3"/>
  <c r="M1941" i="3"/>
  <c r="I1941" i="3"/>
  <c r="E1941" i="3"/>
  <c r="T1940" i="3"/>
  <c r="S1940" i="3"/>
  <c r="R1940" i="3"/>
  <c r="M1940" i="3"/>
  <c r="I1940" i="3"/>
  <c r="E1940" i="3"/>
  <c r="T1939" i="3"/>
  <c r="S1939" i="3"/>
  <c r="R1939" i="3"/>
  <c r="M1939" i="3"/>
  <c r="I1939" i="3"/>
  <c r="E1939" i="3"/>
  <c r="T1938" i="3"/>
  <c r="S1938" i="3"/>
  <c r="R1938" i="3"/>
  <c r="M1938" i="3"/>
  <c r="I1938" i="3"/>
  <c r="E1938" i="3"/>
  <c r="T1937" i="3"/>
  <c r="S1937" i="3"/>
  <c r="R1937" i="3"/>
  <c r="M1937" i="3"/>
  <c r="I1937" i="3"/>
  <c r="E1937" i="3"/>
  <c r="T1936" i="3"/>
  <c r="S1936" i="3"/>
  <c r="R1936" i="3"/>
  <c r="M1936" i="3"/>
  <c r="I1936" i="3"/>
  <c r="E1936" i="3"/>
  <c r="T1935" i="3"/>
  <c r="S1935" i="3"/>
  <c r="R1935" i="3"/>
  <c r="M1935" i="3"/>
  <c r="I1935" i="3"/>
  <c r="E1935" i="3"/>
  <c r="T1934" i="3"/>
  <c r="S1934" i="3"/>
  <c r="R1934" i="3"/>
  <c r="M1934" i="3"/>
  <c r="I1934" i="3"/>
  <c r="E1934" i="3"/>
  <c r="T1933" i="3"/>
  <c r="S1933" i="3"/>
  <c r="R1933" i="3"/>
  <c r="M1933" i="3"/>
  <c r="I1933" i="3"/>
  <c r="E1933" i="3"/>
  <c r="T1932" i="3"/>
  <c r="S1932" i="3"/>
  <c r="R1932" i="3"/>
  <c r="M1932" i="3"/>
  <c r="I1932" i="3"/>
  <c r="E1932" i="3"/>
  <c r="T1931" i="3"/>
  <c r="S1931" i="3"/>
  <c r="R1931" i="3"/>
  <c r="M1931" i="3"/>
  <c r="I1931" i="3"/>
  <c r="E1931" i="3"/>
  <c r="T1930" i="3"/>
  <c r="S1930" i="3"/>
  <c r="R1930" i="3"/>
  <c r="M1930" i="3"/>
  <c r="I1930" i="3"/>
  <c r="E1930" i="3"/>
  <c r="T1929" i="3"/>
  <c r="S1929" i="3"/>
  <c r="R1929" i="3"/>
  <c r="M1929" i="3"/>
  <c r="I1929" i="3"/>
  <c r="E1929" i="3"/>
  <c r="T1928" i="3"/>
  <c r="S1928" i="3"/>
  <c r="R1928" i="3"/>
  <c r="M1928" i="3"/>
  <c r="I1928" i="3"/>
  <c r="E1928" i="3"/>
  <c r="T1927" i="3"/>
  <c r="S1927" i="3"/>
  <c r="R1927" i="3"/>
  <c r="M1927" i="3"/>
  <c r="I1927" i="3"/>
  <c r="E1927" i="3"/>
  <c r="T1926" i="3"/>
  <c r="S1926" i="3"/>
  <c r="R1926" i="3"/>
  <c r="M1926" i="3"/>
  <c r="I1926" i="3"/>
  <c r="E1926" i="3"/>
  <c r="T1925" i="3"/>
  <c r="S1925" i="3"/>
  <c r="R1925" i="3"/>
  <c r="M1925" i="3"/>
  <c r="I1925" i="3"/>
  <c r="E1925" i="3"/>
  <c r="T1924" i="3"/>
  <c r="S1924" i="3"/>
  <c r="R1924" i="3"/>
  <c r="M1924" i="3"/>
  <c r="I1924" i="3"/>
  <c r="E1924" i="3"/>
  <c r="T1923" i="3"/>
  <c r="S1923" i="3"/>
  <c r="R1923" i="3"/>
  <c r="M1923" i="3"/>
  <c r="I1923" i="3"/>
  <c r="E1923" i="3"/>
  <c r="T1922" i="3"/>
  <c r="S1922" i="3"/>
  <c r="R1922" i="3"/>
  <c r="M1922" i="3"/>
  <c r="I1922" i="3"/>
  <c r="E1922" i="3"/>
  <c r="T1921" i="3"/>
  <c r="S1921" i="3"/>
  <c r="R1921" i="3"/>
  <c r="M1921" i="3"/>
  <c r="I1921" i="3"/>
  <c r="E1921" i="3"/>
  <c r="T1920" i="3"/>
  <c r="S1920" i="3"/>
  <c r="R1920" i="3"/>
  <c r="M1920" i="3"/>
  <c r="I1920" i="3"/>
  <c r="E1920" i="3"/>
  <c r="T1919" i="3"/>
  <c r="S1919" i="3"/>
  <c r="R1919" i="3"/>
  <c r="M1919" i="3"/>
  <c r="I1919" i="3"/>
  <c r="E1919" i="3"/>
  <c r="T1918" i="3"/>
  <c r="S1918" i="3"/>
  <c r="R1918" i="3"/>
  <c r="M1918" i="3"/>
  <c r="I1918" i="3"/>
  <c r="E1918" i="3"/>
  <c r="T1917" i="3"/>
  <c r="S1917" i="3"/>
  <c r="R1917" i="3"/>
  <c r="M1917" i="3"/>
  <c r="I1917" i="3"/>
  <c r="E1917" i="3"/>
  <c r="T1916" i="3"/>
  <c r="S1916" i="3"/>
  <c r="R1916" i="3"/>
  <c r="M1916" i="3"/>
  <c r="I1916" i="3"/>
  <c r="E1916" i="3"/>
  <c r="T1915" i="3"/>
  <c r="S1915" i="3"/>
  <c r="R1915" i="3"/>
  <c r="M1915" i="3"/>
  <c r="I1915" i="3"/>
  <c r="E1915" i="3"/>
  <c r="T1914" i="3"/>
  <c r="S1914" i="3"/>
  <c r="R1914" i="3"/>
  <c r="M1914" i="3"/>
  <c r="I1914" i="3"/>
  <c r="E1914" i="3"/>
  <c r="T1913" i="3"/>
  <c r="S1913" i="3"/>
  <c r="R1913" i="3"/>
  <c r="M1913" i="3"/>
  <c r="I1913" i="3"/>
  <c r="E1913" i="3"/>
  <c r="T1912" i="3"/>
  <c r="S1912" i="3"/>
  <c r="R1912" i="3"/>
  <c r="M1912" i="3"/>
  <c r="I1912" i="3"/>
  <c r="E1912" i="3"/>
  <c r="T1911" i="3"/>
  <c r="S1911" i="3"/>
  <c r="R1911" i="3"/>
  <c r="M1911" i="3"/>
  <c r="I1911" i="3"/>
  <c r="E1911" i="3"/>
  <c r="T1910" i="3"/>
  <c r="S1910" i="3"/>
  <c r="R1910" i="3"/>
  <c r="M1910" i="3"/>
  <c r="I1910" i="3"/>
  <c r="E1910" i="3"/>
  <c r="T1909" i="3"/>
  <c r="S1909" i="3"/>
  <c r="R1909" i="3"/>
  <c r="M1909" i="3"/>
  <c r="I1909" i="3"/>
  <c r="E1909" i="3"/>
  <c r="T1908" i="3"/>
  <c r="S1908" i="3"/>
  <c r="R1908" i="3"/>
  <c r="M1908" i="3"/>
  <c r="I1908" i="3"/>
  <c r="E1908" i="3"/>
  <c r="T1907" i="3"/>
  <c r="S1907" i="3"/>
  <c r="R1907" i="3"/>
  <c r="M1907" i="3"/>
  <c r="I1907" i="3"/>
  <c r="E1907" i="3"/>
  <c r="T1906" i="3"/>
  <c r="S1906" i="3"/>
  <c r="R1906" i="3"/>
  <c r="M1906" i="3"/>
  <c r="I1906" i="3"/>
  <c r="E1906" i="3"/>
  <c r="P1905" i="3"/>
  <c r="T1905" i="3" s="1"/>
  <c r="N1905" i="3"/>
  <c r="R1905" i="3" s="1"/>
  <c r="L1905" i="3"/>
  <c r="J1905" i="3"/>
  <c r="I1905" i="3" s="1"/>
  <c r="H1905" i="3"/>
  <c r="F1905" i="3"/>
  <c r="E1905" i="3" s="1"/>
  <c r="D1905" i="3"/>
  <c r="T1904" i="3"/>
  <c r="S1904" i="3"/>
  <c r="R1904" i="3"/>
  <c r="M1904" i="3"/>
  <c r="I1904" i="3"/>
  <c r="E1904" i="3"/>
  <c r="T1903" i="3"/>
  <c r="S1903" i="3"/>
  <c r="R1903" i="3"/>
  <c r="M1903" i="3"/>
  <c r="I1903" i="3"/>
  <c r="E1903" i="3"/>
  <c r="T1902" i="3"/>
  <c r="S1902" i="3"/>
  <c r="R1902" i="3"/>
  <c r="M1902" i="3"/>
  <c r="I1902" i="3"/>
  <c r="E1902" i="3"/>
  <c r="T1901" i="3"/>
  <c r="S1901" i="3"/>
  <c r="R1901" i="3"/>
  <c r="M1901" i="3"/>
  <c r="I1901" i="3"/>
  <c r="E1901" i="3"/>
  <c r="P1900" i="3"/>
  <c r="N1900" i="3"/>
  <c r="R1900" i="3" s="1"/>
  <c r="L1900" i="3"/>
  <c r="J1900" i="3"/>
  <c r="H1900" i="3"/>
  <c r="F1900" i="3"/>
  <c r="D1900" i="3"/>
  <c r="N1899" i="3"/>
  <c r="J1899" i="3"/>
  <c r="F1899" i="3"/>
  <c r="T1897" i="3"/>
  <c r="S1897" i="3"/>
  <c r="R1897" i="3"/>
  <c r="M1897" i="3"/>
  <c r="Q1897" i="3" s="1"/>
  <c r="I1897" i="3"/>
  <c r="E1897" i="3"/>
  <c r="M1896" i="3"/>
  <c r="I1896" i="3"/>
  <c r="E1896" i="3"/>
  <c r="P1895" i="3"/>
  <c r="O1895" i="3"/>
  <c r="N1895" i="3"/>
  <c r="N1894" i="3" s="1"/>
  <c r="R1894" i="3" s="1"/>
  <c r="L1895" i="3"/>
  <c r="K1895" i="3"/>
  <c r="K1894" i="3" s="1"/>
  <c r="J1895" i="3"/>
  <c r="H1895" i="3"/>
  <c r="G1895" i="3"/>
  <c r="G1894" i="3" s="1"/>
  <c r="F1895" i="3"/>
  <c r="P1894" i="3"/>
  <c r="T1894" i="3" s="1"/>
  <c r="O1894" i="3"/>
  <c r="L1894" i="3"/>
  <c r="J1894" i="3"/>
  <c r="H1894" i="3"/>
  <c r="F1894" i="3"/>
  <c r="D1894" i="3"/>
  <c r="T1893" i="3"/>
  <c r="S1893" i="3"/>
  <c r="R1893" i="3"/>
  <c r="M1893" i="3"/>
  <c r="I1893" i="3"/>
  <c r="E1893" i="3"/>
  <c r="T1892" i="3"/>
  <c r="S1892" i="3"/>
  <c r="R1892" i="3"/>
  <c r="M1892" i="3"/>
  <c r="I1892" i="3"/>
  <c r="E1892" i="3"/>
  <c r="R1891" i="3"/>
  <c r="P1891" i="3"/>
  <c r="T1891" i="3" s="1"/>
  <c r="O1891" i="3"/>
  <c r="N1891" i="3"/>
  <c r="L1891" i="3"/>
  <c r="L1890" i="3" s="1"/>
  <c r="K1891" i="3"/>
  <c r="K1890" i="3" s="1"/>
  <c r="J1891" i="3"/>
  <c r="H1891" i="3"/>
  <c r="H1890" i="3" s="1"/>
  <c r="G1891" i="3"/>
  <c r="F1891" i="3"/>
  <c r="D1891" i="3"/>
  <c r="D1890" i="3" s="1"/>
  <c r="O1890" i="3"/>
  <c r="G1890" i="3"/>
  <c r="T1889" i="3"/>
  <c r="S1889" i="3"/>
  <c r="R1889" i="3"/>
  <c r="Q1889" i="3"/>
  <c r="M1889" i="3"/>
  <c r="I1889" i="3"/>
  <c r="E1889" i="3"/>
  <c r="T1888" i="3"/>
  <c r="S1888" i="3"/>
  <c r="R1888" i="3"/>
  <c r="M1888" i="3"/>
  <c r="Q1888" i="3" s="1"/>
  <c r="I1888" i="3"/>
  <c r="E1888" i="3"/>
  <c r="P1887" i="3"/>
  <c r="O1887" i="3"/>
  <c r="O1886" i="3" s="1"/>
  <c r="M1886" i="3" s="1"/>
  <c r="N1887" i="3"/>
  <c r="L1887" i="3"/>
  <c r="K1887" i="3"/>
  <c r="J1887" i="3"/>
  <c r="I1887" i="3" s="1"/>
  <c r="H1887" i="3"/>
  <c r="G1887" i="3"/>
  <c r="G1886" i="3" s="1"/>
  <c r="E1886" i="3" s="1"/>
  <c r="F1887" i="3"/>
  <c r="E1887" i="3" s="1"/>
  <c r="D1887" i="3"/>
  <c r="P1886" i="3"/>
  <c r="T1886" i="3" s="1"/>
  <c r="N1886" i="3"/>
  <c r="L1886" i="3"/>
  <c r="K1886" i="3"/>
  <c r="I1886" i="3" s="1"/>
  <c r="J1886" i="3"/>
  <c r="H1886" i="3"/>
  <c r="F1886" i="3"/>
  <c r="D1886" i="3"/>
  <c r="T1885" i="3"/>
  <c r="S1885" i="3"/>
  <c r="R1885" i="3"/>
  <c r="M1885" i="3"/>
  <c r="I1885" i="3"/>
  <c r="E1885" i="3"/>
  <c r="M1884" i="3"/>
  <c r="I1884" i="3"/>
  <c r="E1884" i="3"/>
  <c r="M1883" i="3"/>
  <c r="I1883" i="3"/>
  <c r="E1883" i="3"/>
  <c r="T1882" i="3"/>
  <c r="S1882" i="3"/>
  <c r="R1882" i="3"/>
  <c r="M1882" i="3"/>
  <c r="Q1882" i="3" s="1"/>
  <c r="I1882" i="3"/>
  <c r="E1882" i="3"/>
  <c r="P1881" i="3"/>
  <c r="O1881" i="3"/>
  <c r="S1881" i="3" s="1"/>
  <c r="R1881" i="3"/>
  <c r="L1881" i="3"/>
  <c r="K1881" i="3"/>
  <c r="I1881" i="3"/>
  <c r="H1881" i="3"/>
  <c r="G1881" i="3"/>
  <c r="G1880" i="3" s="1"/>
  <c r="G1873" i="3" s="1"/>
  <c r="F1881" i="3"/>
  <c r="D1881" i="3"/>
  <c r="O1880" i="3"/>
  <c r="K1880" i="3"/>
  <c r="K1873" i="3" s="1"/>
  <c r="P1879" i="3"/>
  <c r="T1879" i="3" s="1"/>
  <c r="O1879" i="3"/>
  <c r="S1879" i="3" s="1"/>
  <c r="N1879" i="3"/>
  <c r="L1879" i="3"/>
  <c r="K1879" i="3"/>
  <c r="J1879" i="3"/>
  <c r="H1879" i="3"/>
  <c r="G1879" i="3"/>
  <c r="F1879" i="3"/>
  <c r="D1879" i="3"/>
  <c r="P1878" i="3"/>
  <c r="O1878" i="3"/>
  <c r="N1878" i="3"/>
  <c r="L1878" i="3"/>
  <c r="K1878" i="3"/>
  <c r="J1878" i="3"/>
  <c r="H1878" i="3"/>
  <c r="G1878" i="3"/>
  <c r="F1878" i="3"/>
  <c r="P1877" i="3"/>
  <c r="O1877" i="3"/>
  <c r="N1877" i="3"/>
  <c r="L1877" i="3"/>
  <c r="K1877" i="3"/>
  <c r="J1877" i="3"/>
  <c r="H1877" i="3"/>
  <c r="G1877" i="3"/>
  <c r="F1877" i="3"/>
  <c r="P1876" i="3"/>
  <c r="T1876" i="3" s="1"/>
  <c r="O1876" i="3"/>
  <c r="N1876" i="3"/>
  <c r="R1876" i="3" s="1"/>
  <c r="L1876" i="3"/>
  <c r="K1876" i="3"/>
  <c r="J1876" i="3"/>
  <c r="H1876" i="3"/>
  <c r="G1876" i="3"/>
  <c r="F1876" i="3"/>
  <c r="D1876" i="3"/>
  <c r="P1875" i="3"/>
  <c r="P1761" i="3" s="1"/>
  <c r="O1875" i="3"/>
  <c r="N1875" i="3"/>
  <c r="N1761" i="3" s="1"/>
  <c r="L1875" i="3"/>
  <c r="L1761" i="3" s="1"/>
  <c r="K1875" i="3"/>
  <c r="J1875" i="3"/>
  <c r="J1761" i="3" s="1"/>
  <c r="H1875" i="3"/>
  <c r="H1761" i="3" s="1"/>
  <c r="G1875" i="3"/>
  <c r="F1875" i="3"/>
  <c r="F1761" i="3" s="1"/>
  <c r="D1875" i="3"/>
  <c r="D1761" i="3" s="1"/>
  <c r="O1874" i="3"/>
  <c r="S1874" i="3" s="1"/>
  <c r="K1874" i="3"/>
  <c r="G1874" i="3"/>
  <c r="T1872" i="3"/>
  <c r="S1872" i="3"/>
  <c r="R1872" i="3"/>
  <c r="M1872" i="3"/>
  <c r="I1872" i="3"/>
  <c r="E1872" i="3"/>
  <c r="T1871" i="3"/>
  <c r="S1871" i="3"/>
  <c r="R1871" i="3"/>
  <c r="M1871" i="3"/>
  <c r="I1871" i="3"/>
  <c r="E1871" i="3"/>
  <c r="T1870" i="3"/>
  <c r="S1870" i="3"/>
  <c r="R1870" i="3"/>
  <c r="M1870" i="3"/>
  <c r="I1870" i="3"/>
  <c r="E1870" i="3"/>
  <c r="T1869" i="3"/>
  <c r="S1869" i="3"/>
  <c r="R1869" i="3"/>
  <c r="M1869" i="3"/>
  <c r="I1869" i="3"/>
  <c r="E1869" i="3"/>
  <c r="T1868" i="3"/>
  <c r="S1868" i="3"/>
  <c r="R1868" i="3"/>
  <c r="M1868" i="3"/>
  <c r="I1868" i="3"/>
  <c r="E1868" i="3"/>
  <c r="T1867" i="3"/>
  <c r="S1867" i="3"/>
  <c r="R1867" i="3"/>
  <c r="M1867" i="3"/>
  <c r="I1867" i="3"/>
  <c r="E1867" i="3"/>
  <c r="T1866" i="3"/>
  <c r="S1866" i="3"/>
  <c r="R1866" i="3"/>
  <c r="M1866" i="3"/>
  <c r="I1866" i="3"/>
  <c r="E1866" i="3"/>
  <c r="T1865" i="3"/>
  <c r="S1865" i="3"/>
  <c r="R1865" i="3"/>
  <c r="M1865" i="3"/>
  <c r="I1865" i="3"/>
  <c r="E1865" i="3"/>
  <c r="T1864" i="3"/>
  <c r="S1864" i="3"/>
  <c r="R1864" i="3"/>
  <c r="M1864" i="3"/>
  <c r="I1864" i="3"/>
  <c r="E1864" i="3"/>
  <c r="T1863" i="3"/>
  <c r="S1863" i="3"/>
  <c r="R1863" i="3"/>
  <c r="M1863" i="3"/>
  <c r="I1863" i="3"/>
  <c r="E1863" i="3"/>
  <c r="T1862" i="3"/>
  <c r="S1862" i="3"/>
  <c r="R1862" i="3"/>
  <c r="M1862" i="3"/>
  <c r="I1862" i="3"/>
  <c r="E1862" i="3"/>
  <c r="T1861" i="3"/>
  <c r="S1861" i="3"/>
  <c r="R1861" i="3"/>
  <c r="M1861" i="3"/>
  <c r="I1861" i="3"/>
  <c r="E1861" i="3"/>
  <c r="T1860" i="3"/>
  <c r="S1860" i="3"/>
  <c r="R1860" i="3"/>
  <c r="M1860" i="3"/>
  <c r="I1860" i="3"/>
  <c r="E1860" i="3"/>
  <c r="T1859" i="3"/>
  <c r="S1859" i="3"/>
  <c r="R1859" i="3"/>
  <c r="M1859" i="3"/>
  <c r="I1859" i="3"/>
  <c r="E1859" i="3"/>
  <c r="T1858" i="3"/>
  <c r="S1858" i="3"/>
  <c r="R1858" i="3"/>
  <c r="M1858" i="3"/>
  <c r="I1858" i="3"/>
  <c r="E1858" i="3"/>
  <c r="T1857" i="3"/>
  <c r="S1857" i="3"/>
  <c r="R1857" i="3"/>
  <c r="M1857" i="3"/>
  <c r="I1857" i="3"/>
  <c r="E1857" i="3"/>
  <c r="T1856" i="3"/>
  <c r="S1856" i="3"/>
  <c r="R1856" i="3"/>
  <c r="M1856" i="3"/>
  <c r="I1856" i="3"/>
  <c r="E1856" i="3"/>
  <c r="T1855" i="3"/>
  <c r="S1855" i="3"/>
  <c r="R1855" i="3"/>
  <c r="M1855" i="3"/>
  <c r="I1855" i="3"/>
  <c r="E1855" i="3"/>
  <c r="T1854" i="3"/>
  <c r="S1854" i="3"/>
  <c r="R1854" i="3"/>
  <c r="M1854" i="3"/>
  <c r="I1854" i="3"/>
  <c r="E1854" i="3"/>
  <c r="T1853" i="3"/>
  <c r="S1853" i="3"/>
  <c r="R1853" i="3"/>
  <c r="M1853" i="3"/>
  <c r="I1853" i="3"/>
  <c r="E1853" i="3"/>
  <c r="T1852" i="3"/>
  <c r="S1852" i="3"/>
  <c r="R1852" i="3"/>
  <c r="M1852" i="3"/>
  <c r="I1852" i="3"/>
  <c r="E1852" i="3"/>
  <c r="T1851" i="3"/>
  <c r="S1851" i="3"/>
  <c r="R1851" i="3"/>
  <c r="M1851" i="3"/>
  <c r="I1851" i="3"/>
  <c r="E1851" i="3"/>
  <c r="T1850" i="3"/>
  <c r="S1850" i="3"/>
  <c r="R1850" i="3"/>
  <c r="M1850" i="3"/>
  <c r="I1850" i="3"/>
  <c r="E1850" i="3"/>
  <c r="T1849" i="3"/>
  <c r="S1849" i="3"/>
  <c r="R1849" i="3"/>
  <c r="M1849" i="3"/>
  <c r="I1849" i="3"/>
  <c r="E1849" i="3"/>
  <c r="T1848" i="3"/>
  <c r="S1848" i="3"/>
  <c r="R1848" i="3"/>
  <c r="M1848" i="3"/>
  <c r="I1848" i="3"/>
  <c r="E1848" i="3"/>
  <c r="T1847" i="3"/>
  <c r="S1847" i="3"/>
  <c r="R1847" i="3"/>
  <c r="M1847" i="3"/>
  <c r="I1847" i="3"/>
  <c r="E1847" i="3"/>
  <c r="T1846" i="3"/>
  <c r="S1846" i="3"/>
  <c r="R1846" i="3"/>
  <c r="M1846" i="3"/>
  <c r="I1846" i="3"/>
  <c r="E1846" i="3"/>
  <c r="T1845" i="3"/>
  <c r="S1845" i="3"/>
  <c r="R1845" i="3"/>
  <c r="M1845" i="3"/>
  <c r="I1845" i="3"/>
  <c r="E1845" i="3"/>
  <c r="T1844" i="3"/>
  <c r="S1844" i="3"/>
  <c r="R1844" i="3"/>
  <c r="M1844" i="3"/>
  <c r="I1844" i="3"/>
  <c r="E1844" i="3"/>
  <c r="T1843" i="3"/>
  <c r="S1843" i="3"/>
  <c r="R1843" i="3"/>
  <c r="M1843" i="3"/>
  <c r="I1843" i="3"/>
  <c r="E1843" i="3"/>
  <c r="T1842" i="3"/>
  <c r="S1842" i="3"/>
  <c r="R1842" i="3"/>
  <c r="M1842" i="3"/>
  <c r="I1842" i="3"/>
  <c r="E1842" i="3"/>
  <c r="T1841" i="3"/>
  <c r="S1841" i="3"/>
  <c r="R1841" i="3"/>
  <c r="M1841" i="3"/>
  <c r="I1841" i="3"/>
  <c r="E1841" i="3"/>
  <c r="T1840" i="3"/>
  <c r="S1840" i="3"/>
  <c r="R1840" i="3"/>
  <c r="M1840" i="3"/>
  <c r="I1840" i="3"/>
  <c r="E1840" i="3"/>
  <c r="T1839" i="3"/>
  <c r="S1839" i="3"/>
  <c r="R1839" i="3"/>
  <c r="M1839" i="3"/>
  <c r="I1839" i="3"/>
  <c r="E1839" i="3"/>
  <c r="T1838" i="3"/>
  <c r="S1838" i="3"/>
  <c r="R1838" i="3"/>
  <c r="M1838" i="3"/>
  <c r="I1838" i="3"/>
  <c r="E1838" i="3"/>
  <c r="T1837" i="3"/>
  <c r="S1837" i="3"/>
  <c r="R1837" i="3"/>
  <c r="M1837" i="3"/>
  <c r="I1837" i="3"/>
  <c r="E1837" i="3"/>
  <c r="T1836" i="3"/>
  <c r="S1836" i="3"/>
  <c r="R1836" i="3"/>
  <c r="M1836" i="3"/>
  <c r="I1836" i="3"/>
  <c r="E1836" i="3"/>
  <c r="T1835" i="3"/>
  <c r="S1835" i="3"/>
  <c r="R1835" i="3"/>
  <c r="M1835" i="3"/>
  <c r="I1835" i="3"/>
  <c r="E1835" i="3"/>
  <c r="T1834" i="3"/>
  <c r="S1834" i="3"/>
  <c r="R1834" i="3"/>
  <c r="M1834" i="3"/>
  <c r="I1834" i="3"/>
  <c r="E1834" i="3"/>
  <c r="T1833" i="3"/>
  <c r="S1833" i="3"/>
  <c r="R1833" i="3"/>
  <c r="M1833" i="3"/>
  <c r="I1833" i="3"/>
  <c r="E1833" i="3"/>
  <c r="T1832" i="3"/>
  <c r="S1832" i="3"/>
  <c r="R1832" i="3"/>
  <c r="M1832" i="3"/>
  <c r="I1832" i="3"/>
  <c r="E1832" i="3"/>
  <c r="T1831" i="3"/>
  <c r="S1831" i="3"/>
  <c r="R1831" i="3"/>
  <c r="M1831" i="3"/>
  <c r="I1831" i="3"/>
  <c r="E1831" i="3"/>
  <c r="T1830" i="3"/>
  <c r="S1830" i="3"/>
  <c r="R1830" i="3"/>
  <c r="M1830" i="3"/>
  <c r="I1830" i="3"/>
  <c r="E1830" i="3"/>
  <c r="T1829" i="3"/>
  <c r="S1829" i="3"/>
  <c r="R1829" i="3"/>
  <c r="M1829" i="3"/>
  <c r="I1829" i="3"/>
  <c r="E1829" i="3"/>
  <c r="T1828" i="3"/>
  <c r="S1828" i="3"/>
  <c r="R1828" i="3"/>
  <c r="M1828" i="3"/>
  <c r="I1828" i="3"/>
  <c r="E1828" i="3"/>
  <c r="T1827" i="3"/>
  <c r="S1827" i="3"/>
  <c r="R1827" i="3"/>
  <c r="M1827" i="3"/>
  <c r="I1827" i="3"/>
  <c r="E1827" i="3"/>
  <c r="T1826" i="3"/>
  <c r="S1826" i="3"/>
  <c r="R1826" i="3"/>
  <c r="M1826" i="3"/>
  <c r="I1826" i="3"/>
  <c r="E1826" i="3"/>
  <c r="T1825" i="3"/>
  <c r="S1825" i="3"/>
  <c r="R1825" i="3"/>
  <c r="M1825" i="3"/>
  <c r="I1825" i="3"/>
  <c r="E1825" i="3"/>
  <c r="T1824" i="3"/>
  <c r="S1824" i="3"/>
  <c r="R1824" i="3"/>
  <c r="M1824" i="3"/>
  <c r="I1824" i="3"/>
  <c r="E1824" i="3"/>
  <c r="T1823" i="3"/>
  <c r="S1823" i="3"/>
  <c r="R1823" i="3"/>
  <c r="M1823" i="3"/>
  <c r="I1823" i="3"/>
  <c r="E1823" i="3"/>
  <c r="T1822" i="3"/>
  <c r="S1822" i="3"/>
  <c r="R1822" i="3"/>
  <c r="M1822" i="3"/>
  <c r="I1822" i="3"/>
  <c r="E1822" i="3"/>
  <c r="T1821" i="3"/>
  <c r="S1821" i="3"/>
  <c r="R1821" i="3"/>
  <c r="M1821" i="3"/>
  <c r="I1821" i="3"/>
  <c r="E1821" i="3"/>
  <c r="T1820" i="3"/>
  <c r="S1820" i="3"/>
  <c r="R1820" i="3"/>
  <c r="M1820" i="3"/>
  <c r="I1820" i="3"/>
  <c r="E1820" i="3"/>
  <c r="T1819" i="3"/>
  <c r="S1819" i="3"/>
  <c r="R1819" i="3"/>
  <c r="M1819" i="3"/>
  <c r="I1819" i="3"/>
  <c r="E1819" i="3"/>
  <c r="T1818" i="3"/>
  <c r="S1818" i="3"/>
  <c r="R1818" i="3"/>
  <c r="M1818" i="3"/>
  <c r="I1818" i="3"/>
  <c r="E1818" i="3"/>
  <c r="T1817" i="3"/>
  <c r="S1817" i="3"/>
  <c r="R1817" i="3"/>
  <c r="M1817" i="3"/>
  <c r="I1817" i="3"/>
  <c r="E1817" i="3"/>
  <c r="T1816" i="3"/>
  <c r="S1816" i="3"/>
  <c r="R1816" i="3"/>
  <c r="M1816" i="3"/>
  <c r="I1816" i="3"/>
  <c r="E1816" i="3"/>
  <c r="T1815" i="3"/>
  <c r="S1815" i="3"/>
  <c r="R1815" i="3"/>
  <c r="M1815" i="3"/>
  <c r="I1815" i="3"/>
  <c r="E1815" i="3"/>
  <c r="T1814" i="3"/>
  <c r="S1814" i="3"/>
  <c r="R1814" i="3"/>
  <c r="M1814" i="3"/>
  <c r="I1814" i="3"/>
  <c r="E1814" i="3"/>
  <c r="T1813" i="3"/>
  <c r="S1813" i="3"/>
  <c r="R1813" i="3"/>
  <c r="M1813" i="3"/>
  <c r="I1813" i="3"/>
  <c r="E1813" i="3"/>
  <c r="T1812" i="3"/>
  <c r="S1812" i="3"/>
  <c r="R1812" i="3"/>
  <c r="M1812" i="3"/>
  <c r="I1812" i="3"/>
  <c r="E1812" i="3"/>
  <c r="T1811" i="3"/>
  <c r="S1811" i="3"/>
  <c r="R1811" i="3"/>
  <c r="M1811" i="3"/>
  <c r="I1811" i="3"/>
  <c r="E1811" i="3"/>
  <c r="T1810" i="3"/>
  <c r="S1810" i="3"/>
  <c r="R1810" i="3"/>
  <c r="M1810" i="3"/>
  <c r="I1810" i="3"/>
  <c r="E1810" i="3"/>
  <c r="T1809" i="3"/>
  <c r="S1809" i="3"/>
  <c r="R1809" i="3"/>
  <c r="M1809" i="3"/>
  <c r="I1809" i="3"/>
  <c r="E1809" i="3"/>
  <c r="T1808" i="3"/>
  <c r="S1808" i="3"/>
  <c r="R1808" i="3"/>
  <c r="M1808" i="3"/>
  <c r="I1808" i="3"/>
  <c r="E1808" i="3"/>
  <c r="T1807" i="3"/>
  <c r="S1807" i="3"/>
  <c r="R1807" i="3"/>
  <c r="M1807" i="3"/>
  <c r="I1807" i="3"/>
  <c r="E1807" i="3"/>
  <c r="T1806" i="3"/>
  <c r="S1806" i="3"/>
  <c r="R1806" i="3"/>
  <c r="M1806" i="3"/>
  <c r="I1806" i="3"/>
  <c r="E1806" i="3"/>
  <c r="T1805" i="3"/>
  <c r="S1805" i="3"/>
  <c r="R1805" i="3"/>
  <c r="M1805" i="3"/>
  <c r="I1805" i="3"/>
  <c r="E1805" i="3"/>
  <c r="T1804" i="3"/>
  <c r="S1804" i="3"/>
  <c r="R1804" i="3"/>
  <c r="M1804" i="3"/>
  <c r="I1804" i="3"/>
  <c r="E1804" i="3"/>
  <c r="T1803" i="3"/>
  <c r="S1803" i="3"/>
  <c r="R1803" i="3"/>
  <c r="M1803" i="3"/>
  <c r="I1803" i="3"/>
  <c r="E1803" i="3"/>
  <c r="T1802" i="3"/>
  <c r="S1802" i="3"/>
  <c r="R1802" i="3"/>
  <c r="M1802" i="3"/>
  <c r="I1802" i="3"/>
  <c r="E1802" i="3"/>
  <c r="T1801" i="3"/>
  <c r="S1801" i="3"/>
  <c r="R1801" i="3"/>
  <c r="M1801" i="3"/>
  <c r="I1801" i="3"/>
  <c r="E1801" i="3"/>
  <c r="T1800" i="3"/>
  <c r="S1800" i="3"/>
  <c r="R1800" i="3"/>
  <c r="M1800" i="3"/>
  <c r="I1800" i="3"/>
  <c r="E1800" i="3"/>
  <c r="T1799" i="3"/>
  <c r="S1799" i="3"/>
  <c r="R1799" i="3"/>
  <c r="M1799" i="3"/>
  <c r="I1799" i="3"/>
  <c r="E1799" i="3"/>
  <c r="T1798" i="3"/>
  <c r="S1798" i="3"/>
  <c r="R1798" i="3"/>
  <c r="M1798" i="3"/>
  <c r="I1798" i="3"/>
  <c r="E1798" i="3"/>
  <c r="T1797" i="3"/>
  <c r="S1797" i="3"/>
  <c r="R1797" i="3"/>
  <c r="M1797" i="3"/>
  <c r="I1797" i="3"/>
  <c r="E1797" i="3"/>
  <c r="T1796" i="3"/>
  <c r="S1796" i="3"/>
  <c r="R1796" i="3"/>
  <c r="M1796" i="3"/>
  <c r="I1796" i="3"/>
  <c r="E1796" i="3"/>
  <c r="T1795" i="3"/>
  <c r="S1795" i="3"/>
  <c r="R1795" i="3"/>
  <c r="M1795" i="3"/>
  <c r="I1795" i="3"/>
  <c r="E1795" i="3"/>
  <c r="T1794" i="3"/>
  <c r="S1794" i="3"/>
  <c r="R1794" i="3"/>
  <c r="M1794" i="3"/>
  <c r="I1794" i="3"/>
  <c r="E1794" i="3"/>
  <c r="T1793" i="3"/>
  <c r="S1793" i="3"/>
  <c r="R1793" i="3"/>
  <c r="M1793" i="3"/>
  <c r="I1793" i="3"/>
  <c r="E1793" i="3"/>
  <c r="T1792" i="3"/>
  <c r="S1792" i="3"/>
  <c r="R1792" i="3"/>
  <c r="M1792" i="3"/>
  <c r="I1792" i="3"/>
  <c r="E1792" i="3"/>
  <c r="T1791" i="3"/>
  <c r="S1791" i="3"/>
  <c r="R1791" i="3"/>
  <c r="M1791" i="3"/>
  <c r="I1791" i="3"/>
  <c r="E1791" i="3"/>
  <c r="T1790" i="3"/>
  <c r="S1790" i="3"/>
  <c r="R1790" i="3"/>
  <c r="M1790" i="3"/>
  <c r="I1790" i="3"/>
  <c r="E1790" i="3"/>
  <c r="T1789" i="3"/>
  <c r="S1789" i="3"/>
  <c r="R1789" i="3"/>
  <c r="M1789" i="3"/>
  <c r="I1789" i="3"/>
  <c r="E1789" i="3"/>
  <c r="T1788" i="3"/>
  <c r="S1788" i="3"/>
  <c r="R1788" i="3"/>
  <c r="M1788" i="3"/>
  <c r="I1788" i="3"/>
  <c r="E1788" i="3"/>
  <c r="T1787" i="3"/>
  <c r="S1787" i="3"/>
  <c r="R1787" i="3"/>
  <c r="M1787" i="3"/>
  <c r="I1787" i="3"/>
  <c r="E1787" i="3"/>
  <c r="T1786" i="3"/>
  <c r="S1786" i="3"/>
  <c r="R1786" i="3"/>
  <c r="M1786" i="3"/>
  <c r="I1786" i="3"/>
  <c r="E1786" i="3"/>
  <c r="T1785" i="3"/>
  <c r="S1785" i="3"/>
  <c r="R1785" i="3"/>
  <c r="M1785" i="3"/>
  <c r="I1785" i="3"/>
  <c r="E1785" i="3"/>
  <c r="T1784" i="3"/>
  <c r="S1784" i="3"/>
  <c r="R1784" i="3"/>
  <c r="M1784" i="3"/>
  <c r="I1784" i="3"/>
  <c r="E1784" i="3"/>
  <c r="T1783" i="3"/>
  <c r="S1783" i="3"/>
  <c r="R1783" i="3"/>
  <c r="M1783" i="3"/>
  <c r="I1783" i="3"/>
  <c r="E1783" i="3"/>
  <c r="T1782" i="3"/>
  <c r="S1782" i="3"/>
  <c r="R1782" i="3"/>
  <c r="M1782" i="3"/>
  <c r="I1782" i="3"/>
  <c r="E1782" i="3"/>
  <c r="T1781" i="3"/>
  <c r="S1781" i="3"/>
  <c r="R1781" i="3"/>
  <c r="M1781" i="3"/>
  <c r="I1781" i="3"/>
  <c r="E1781" i="3"/>
  <c r="T1780" i="3"/>
  <c r="S1780" i="3"/>
  <c r="R1780" i="3"/>
  <c r="M1780" i="3"/>
  <c r="I1780" i="3"/>
  <c r="E1780" i="3"/>
  <c r="T1779" i="3"/>
  <c r="S1779" i="3"/>
  <c r="R1779" i="3"/>
  <c r="M1779" i="3"/>
  <c r="I1779" i="3"/>
  <c r="E1779" i="3"/>
  <c r="T1778" i="3"/>
  <c r="S1778" i="3"/>
  <c r="R1778" i="3"/>
  <c r="M1778" i="3"/>
  <c r="I1778" i="3"/>
  <c r="E1778" i="3"/>
  <c r="T1777" i="3"/>
  <c r="S1777" i="3"/>
  <c r="R1777" i="3"/>
  <c r="M1777" i="3"/>
  <c r="I1777" i="3"/>
  <c r="E1777" i="3"/>
  <c r="T1776" i="3"/>
  <c r="S1776" i="3"/>
  <c r="R1776" i="3"/>
  <c r="M1776" i="3"/>
  <c r="I1776" i="3"/>
  <c r="E1776" i="3"/>
  <c r="T1775" i="3"/>
  <c r="S1775" i="3"/>
  <c r="R1775" i="3"/>
  <c r="M1775" i="3"/>
  <c r="I1775" i="3"/>
  <c r="E1775" i="3"/>
  <c r="T1774" i="3"/>
  <c r="S1774" i="3"/>
  <c r="R1774" i="3"/>
  <c r="M1774" i="3"/>
  <c r="I1774" i="3"/>
  <c r="E1774" i="3"/>
  <c r="T1773" i="3"/>
  <c r="S1773" i="3"/>
  <c r="R1773" i="3"/>
  <c r="M1773" i="3"/>
  <c r="I1773" i="3"/>
  <c r="E1773" i="3"/>
  <c r="T1772" i="3"/>
  <c r="S1772" i="3"/>
  <c r="R1772" i="3"/>
  <c r="M1772" i="3"/>
  <c r="I1772" i="3"/>
  <c r="E1772" i="3"/>
  <c r="T1771" i="3"/>
  <c r="S1771" i="3"/>
  <c r="R1771" i="3"/>
  <c r="M1771" i="3"/>
  <c r="I1771" i="3"/>
  <c r="E1771" i="3"/>
  <c r="T1770" i="3"/>
  <c r="S1770" i="3"/>
  <c r="R1770" i="3"/>
  <c r="M1770" i="3"/>
  <c r="I1770" i="3"/>
  <c r="E1770" i="3"/>
  <c r="T1769" i="3"/>
  <c r="S1769" i="3"/>
  <c r="R1769" i="3"/>
  <c r="M1769" i="3"/>
  <c r="I1769" i="3"/>
  <c r="E1769" i="3"/>
  <c r="T1768" i="3"/>
  <c r="S1768" i="3"/>
  <c r="R1768" i="3"/>
  <c r="M1768" i="3"/>
  <c r="I1768" i="3"/>
  <c r="E1768" i="3"/>
  <c r="T1767" i="3"/>
  <c r="S1767" i="3"/>
  <c r="R1767" i="3"/>
  <c r="M1767" i="3"/>
  <c r="I1767" i="3"/>
  <c r="E1767" i="3"/>
  <c r="P1766" i="3"/>
  <c r="T1766" i="3" s="1"/>
  <c r="O1766" i="3"/>
  <c r="S1766" i="3" s="1"/>
  <c r="L1766" i="3"/>
  <c r="K1766" i="3"/>
  <c r="H1766" i="3"/>
  <c r="G1766" i="3"/>
  <c r="D1766" i="3"/>
  <c r="P1765" i="3"/>
  <c r="N1765" i="3"/>
  <c r="L1765" i="3"/>
  <c r="J1765" i="3"/>
  <c r="H1765" i="3"/>
  <c r="F1765" i="3"/>
  <c r="P1764" i="3"/>
  <c r="N1764" i="3"/>
  <c r="L1764" i="3"/>
  <c r="J1764" i="3"/>
  <c r="H1764" i="3"/>
  <c r="F1764" i="3"/>
  <c r="T1763" i="3"/>
  <c r="S1763" i="3"/>
  <c r="R1763" i="3"/>
  <c r="M1763" i="3"/>
  <c r="I1763" i="3"/>
  <c r="E1763" i="3"/>
  <c r="P1762" i="3"/>
  <c r="T1762" i="3" s="1"/>
  <c r="N1762" i="3"/>
  <c r="R1762" i="3" s="1"/>
  <c r="L1762" i="3"/>
  <c r="J1762" i="3"/>
  <c r="H1762" i="3"/>
  <c r="F1762" i="3"/>
  <c r="D1762" i="3"/>
  <c r="O1761" i="3"/>
  <c r="K1761" i="3"/>
  <c r="G1761" i="3"/>
  <c r="T1759" i="3"/>
  <c r="S1759" i="3"/>
  <c r="R1759" i="3"/>
  <c r="M1759" i="3"/>
  <c r="I1759" i="3"/>
  <c r="Q1759" i="3" s="1"/>
  <c r="E1759" i="3"/>
  <c r="T1758" i="3"/>
  <c r="S1758" i="3"/>
  <c r="R1758" i="3"/>
  <c r="M1758" i="3"/>
  <c r="I1758" i="3"/>
  <c r="Q1758" i="3" s="1"/>
  <c r="E1758" i="3"/>
  <c r="T1757" i="3"/>
  <c r="S1757" i="3"/>
  <c r="R1757" i="3"/>
  <c r="M1757" i="3"/>
  <c r="I1757" i="3"/>
  <c r="Q1757" i="3" s="1"/>
  <c r="E1757" i="3"/>
  <c r="T1756" i="3"/>
  <c r="S1756" i="3"/>
  <c r="R1756" i="3"/>
  <c r="M1756" i="3"/>
  <c r="I1756" i="3"/>
  <c r="Q1756" i="3" s="1"/>
  <c r="E1756" i="3"/>
  <c r="T1755" i="3"/>
  <c r="S1755" i="3"/>
  <c r="R1755" i="3"/>
  <c r="M1755" i="3"/>
  <c r="I1755" i="3"/>
  <c r="E1755" i="3"/>
  <c r="T1754" i="3"/>
  <c r="S1754" i="3"/>
  <c r="R1754" i="3"/>
  <c r="M1754" i="3"/>
  <c r="I1754" i="3"/>
  <c r="Q1754" i="3" s="1"/>
  <c r="E1754" i="3"/>
  <c r="T1753" i="3"/>
  <c r="S1753" i="3"/>
  <c r="R1753" i="3"/>
  <c r="M1753" i="3"/>
  <c r="I1753" i="3"/>
  <c r="E1753" i="3"/>
  <c r="T1752" i="3"/>
  <c r="S1752" i="3"/>
  <c r="R1752" i="3"/>
  <c r="M1752" i="3"/>
  <c r="I1752" i="3"/>
  <c r="Q1752" i="3" s="1"/>
  <c r="E1752" i="3"/>
  <c r="T1751" i="3"/>
  <c r="S1751" i="3"/>
  <c r="R1751" i="3"/>
  <c r="M1751" i="3"/>
  <c r="I1751" i="3"/>
  <c r="Q1751" i="3" s="1"/>
  <c r="E1751" i="3"/>
  <c r="T1750" i="3"/>
  <c r="S1750" i="3"/>
  <c r="R1750" i="3"/>
  <c r="M1750" i="3"/>
  <c r="I1750" i="3"/>
  <c r="Q1750" i="3" s="1"/>
  <c r="E1750" i="3"/>
  <c r="T1749" i="3"/>
  <c r="S1749" i="3"/>
  <c r="R1749" i="3"/>
  <c r="M1749" i="3"/>
  <c r="I1749" i="3"/>
  <c r="Q1749" i="3" s="1"/>
  <c r="E1749" i="3"/>
  <c r="T1748" i="3"/>
  <c r="S1748" i="3"/>
  <c r="R1748" i="3"/>
  <c r="M1748" i="3"/>
  <c r="I1748" i="3"/>
  <c r="Q1748" i="3" s="1"/>
  <c r="E1748" i="3"/>
  <c r="T1747" i="3"/>
  <c r="S1747" i="3"/>
  <c r="R1747" i="3"/>
  <c r="M1747" i="3"/>
  <c r="I1747" i="3"/>
  <c r="Q1747" i="3" s="1"/>
  <c r="E1747" i="3"/>
  <c r="T1746" i="3"/>
  <c r="S1746" i="3"/>
  <c r="R1746" i="3"/>
  <c r="M1746" i="3"/>
  <c r="I1746" i="3"/>
  <c r="Q1746" i="3" s="1"/>
  <c r="E1746" i="3"/>
  <c r="T1745" i="3"/>
  <c r="S1745" i="3"/>
  <c r="R1745" i="3"/>
  <c r="M1745" i="3"/>
  <c r="I1745" i="3"/>
  <c r="Q1745" i="3" s="1"/>
  <c r="E1745" i="3"/>
  <c r="T1744" i="3"/>
  <c r="S1744" i="3"/>
  <c r="R1744" i="3"/>
  <c r="M1744" i="3"/>
  <c r="I1744" i="3"/>
  <c r="Q1744" i="3" s="1"/>
  <c r="E1744" i="3"/>
  <c r="T1743" i="3"/>
  <c r="S1743" i="3"/>
  <c r="R1743" i="3"/>
  <c r="M1743" i="3"/>
  <c r="I1743" i="3"/>
  <c r="Q1743" i="3" s="1"/>
  <c r="E1743" i="3"/>
  <c r="T1742" i="3"/>
  <c r="S1742" i="3"/>
  <c r="R1742" i="3"/>
  <c r="M1742" i="3"/>
  <c r="I1742" i="3"/>
  <c r="Q1742" i="3" s="1"/>
  <c r="E1742" i="3"/>
  <c r="T1741" i="3"/>
  <c r="S1741" i="3"/>
  <c r="R1741" i="3"/>
  <c r="M1741" i="3"/>
  <c r="I1741" i="3"/>
  <c r="Q1741" i="3" s="1"/>
  <c r="E1741" i="3"/>
  <c r="T1740" i="3"/>
  <c r="S1740" i="3"/>
  <c r="R1740" i="3"/>
  <c r="M1740" i="3"/>
  <c r="I1740" i="3"/>
  <c r="Q1740" i="3" s="1"/>
  <c r="E1740" i="3"/>
  <c r="T1739" i="3"/>
  <c r="S1739" i="3"/>
  <c r="R1739" i="3"/>
  <c r="M1739" i="3"/>
  <c r="I1739" i="3"/>
  <c r="Q1739" i="3" s="1"/>
  <c r="E1739" i="3"/>
  <c r="T1738" i="3"/>
  <c r="S1738" i="3"/>
  <c r="R1738" i="3"/>
  <c r="M1738" i="3"/>
  <c r="I1738" i="3"/>
  <c r="Q1738" i="3" s="1"/>
  <c r="E1738" i="3"/>
  <c r="T1737" i="3"/>
  <c r="S1737" i="3"/>
  <c r="R1737" i="3"/>
  <c r="M1737" i="3"/>
  <c r="I1737" i="3"/>
  <c r="Q1737" i="3" s="1"/>
  <c r="E1737" i="3"/>
  <c r="T1736" i="3"/>
  <c r="S1736" i="3"/>
  <c r="R1736" i="3"/>
  <c r="M1736" i="3"/>
  <c r="I1736" i="3"/>
  <c r="Q1736" i="3" s="1"/>
  <c r="E1736" i="3"/>
  <c r="T1735" i="3"/>
  <c r="S1735" i="3"/>
  <c r="R1735" i="3"/>
  <c r="M1735" i="3"/>
  <c r="I1735" i="3"/>
  <c r="Q1735" i="3" s="1"/>
  <c r="E1735" i="3"/>
  <c r="T1734" i="3"/>
  <c r="S1734" i="3"/>
  <c r="R1734" i="3"/>
  <c r="M1734" i="3"/>
  <c r="I1734" i="3"/>
  <c r="Q1734" i="3" s="1"/>
  <c r="E1734" i="3"/>
  <c r="T1733" i="3"/>
  <c r="S1733" i="3"/>
  <c r="R1733" i="3"/>
  <c r="M1733" i="3"/>
  <c r="I1733" i="3"/>
  <c r="Q1733" i="3" s="1"/>
  <c r="E1733" i="3"/>
  <c r="T1732" i="3"/>
  <c r="S1732" i="3"/>
  <c r="R1732" i="3"/>
  <c r="M1732" i="3"/>
  <c r="I1732" i="3"/>
  <c r="Q1732" i="3" s="1"/>
  <c r="E1732" i="3"/>
  <c r="T1731" i="3"/>
  <c r="S1731" i="3"/>
  <c r="R1731" i="3"/>
  <c r="M1731" i="3"/>
  <c r="I1731" i="3"/>
  <c r="Q1731" i="3" s="1"/>
  <c r="E1731" i="3"/>
  <c r="T1730" i="3"/>
  <c r="S1730" i="3"/>
  <c r="R1730" i="3"/>
  <c r="M1730" i="3"/>
  <c r="I1730" i="3"/>
  <c r="Q1730" i="3" s="1"/>
  <c r="E1730" i="3"/>
  <c r="T1729" i="3"/>
  <c r="S1729" i="3"/>
  <c r="R1729" i="3"/>
  <c r="M1729" i="3"/>
  <c r="I1729" i="3"/>
  <c r="Q1729" i="3" s="1"/>
  <c r="E1729" i="3"/>
  <c r="T1728" i="3"/>
  <c r="S1728" i="3"/>
  <c r="R1728" i="3"/>
  <c r="M1728" i="3"/>
  <c r="I1728" i="3"/>
  <c r="Q1728" i="3" s="1"/>
  <c r="E1728" i="3"/>
  <c r="T1727" i="3"/>
  <c r="S1727" i="3"/>
  <c r="R1727" i="3"/>
  <c r="M1727" i="3"/>
  <c r="I1727" i="3"/>
  <c r="Q1727" i="3" s="1"/>
  <c r="E1727" i="3"/>
  <c r="T1726" i="3"/>
  <c r="S1726" i="3"/>
  <c r="R1726" i="3"/>
  <c r="M1726" i="3"/>
  <c r="I1726" i="3"/>
  <c r="Q1726" i="3" s="1"/>
  <c r="E1726" i="3"/>
  <c r="T1725" i="3"/>
  <c r="S1725" i="3"/>
  <c r="R1725" i="3"/>
  <c r="M1725" i="3"/>
  <c r="I1725" i="3"/>
  <c r="Q1725" i="3" s="1"/>
  <c r="E1725" i="3"/>
  <c r="T1724" i="3"/>
  <c r="S1724" i="3"/>
  <c r="R1724" i="3"/>
  <c r="M1724" i="3"/>
  <c r="I1724" i="3"/>
  <c r="Q1724" i="3" s="1"/>
  <c r="E1724" i="3"/>
  <c r="T1723" i="3"/>
  <c r="S1723" i="3"/>
  <c r="R1723" i="3"/>
  <c r="M1723" i="3"/>
  <c r="I1723" i="3"/>
  <c r="Q1723" i="3" s="1"/>
  <c r="E1723" i="3"/>
  <c r="T1722" i="3"/>
  <c r="S1722" i="3"/>
  <c r="R1722" i="3"/>
  <c r="M1722" i="3"/>
  <c r="I1722" i="3"/>
  <c r="Q1722" i="3" s="1"/>
  <c r="E1722" i="3"/>
  <c r="T1721" i="3"/>
  <c r="S1721" i="3"/>
  <c r="R1721" i="3"/>
  <c r="M1721" i="3"/>
  <c r="I1721" i="3"/>
  <c r="Q1721" i="3" s="1"/>
  <c r="E1721" i="3"/>
  <c r="T1720" i="3"/>
  <c r="S1720" i="3"/>
  <c r="R1720" i="3"/>
  <c r="M1720" i="3"/>
  <c r="I1720" i="3"/>
  <c r="Q1720" i="3" s="1"/>
  <c r="E1720" i="3"/>
  <c r="T1719" i="3"/>
  <c r="S1719" i="3"/>
  <c r="R1719" i="3"/>
  <c r="M1719" i="3"/>
  <c r="I1719" i="3"/>
  <c r="Q1719" i="3" s="1"/>
  <c r="E1719" i="3"/>
  <c r="T1718" i="3"/>
  <c r="S1718" i="3"/>
  <c r="R1718" i="3"/>
  <c r="M1718" i="3"/>
  <c r="I1718" i="3"/>
  <c r="Q1718" i="3" s="1"/>
  <c r="E1718" i="3"/>
  <c r="T1717" i="3"/>
  <c r="S1717" i="3"/>
  <c r="R1717" i="3"/>
  <c r="M1717" i="3"/>
  <c r="I1717" i="3"/>
  <c r="Q1717" i="3" s="1"/>
  <c r="E1717" i="3"/>
  <c r="T1716" i="3"/>
  <c r="S1716" i="3"/>
  <c r="R1716" i="3"/>
  <c r="M1716" i="3"/>
  <c r="I1716" i="3"/>
  <c r="Q1716" i="3" s="1"/>
  <c r="E1716" i="3"/>
  <c r="T1715" i="3"/>
  <c r="S1715" i="3"/>
  <c r="R1715" i="3"/>
  <c r="M1715" i="3"/>
  <c r="I1715" i="3"/>
  <c r="Q1715" i="3" s="1"/>
  <c r="E1715" i="3"/>
  <c r="T1714" i="3"/>
  <c r="S1714" i="3"/>
  <c r="R1714" i="3"/>
  <c r="M1714" i="3"/>
  <c r="I1714" i="3"/>
  <c r="Q1714" i="3" s="1"/>
  <c r="E1714" i="3"/>
  <c r="T1713" i="3"/>
  <c r="S1713" i="3"/>
  <c r="R1713" i="3"/>
  <c r="M1713" i="3"/>
  <c r="I1713" i="3"/>
  <c r="Q1713" i="3" s="1"/>
  <c r="E1713" i="3"/>
  <c r="T1712" i="3"/>
  <c r="S1712" i="3"/>
  <c r="R1712" i="3"/>
  <c r="M1712" i="3"/>
  <c r="I1712" i="3"/>
  <c r="Q1712" i="3" s="1"/>
  <c r="E1712" i="3"/>
  <c r="T1711" i="3"/>
  <c r="S1711" i="3"/>
  <c r="R1711" i="3"/>
  <c r="M1711" i="3"/>
  <c r="I1711" i="3"/>
  <c r="Q1711" i="3" s="1"/>
  <c r="E1711" i="3"/>
  <c r="T1710" i="3"/>
  <c r="S1710" i="3"/>
  <c r="R1710" i="3"/>
  <c r="M1710" i="3"/>
  <c r="I1710" i="3"/>
  <c r="Q1710" i="3" s="1"/>
  <c r="E1710" i="3"/>
  <c r="T1709" i="3"/>
  <c r="S1709" i="3"/>
  <c r="R1709" i="3"/>
  <c r="M1709" i="3"/>
  <c r="I1709" i="3"/>
  <c r="Q1709" i="3" s="1"/>
  <c r="E1709" i="3"/>
  <c r="T1708" i="3"/>
  <c r="S1708" i="3"/>
  <c r="R1708" i="3"/>
  <c r="M1708" i="3"/>
  <c r="I1708" i="3"/>
  <c r="Q1708" i="3" s="1"/>
  <c r="E1708" i="3"/>
  <c r="T1707" i="3"/>
  <c r="S1707" i="3"/>
  <c r="R1707" i="3"/>
  <c r="M1707" i="3"/>
  <c r="I1707" i="3"/>
  <c r="Q1707" i="3" s="1"/>
  <c r="E1707" i="3"/>
  <c r="T1706" i="3"/>
  <c r="S1706" i="3"/>
  <c r="R1706" i="3"/>
  <c r="M1706" i="3"/>
  <c r="I1706" i="3"/>
  <c r="Q1706" i="3" s="1"/>
  <c r="E1706" i="3"/>
  <c r="T1705" i="3"/>
  <c r="S1705" i="3"/>
  <c r="R1705" i="3"/>
  <c r="M1705" i="3"/>
  <c r="I1705" i="3"/>
  <c r="Q1705" i="3" s="1"/>
  <c r="E1705" i="3"/>
  <c r="T1704" i="3"/>
  <c r="S1704" i="3"/>
  <c r="R1704" i="3"/>
  <c r="M1704" i="3"/>
  <c r="I1704" i="3"/>
  <c r="Q1704" i="3" s="1"/>
  <c r="E1704" i="3"/>
  <c r="T1703" i="3"/>
  <c r="S1703" i="3"/>
  <c r="R1703" i="3"/>
  <c r="M1703" i="3"/>
  <c r="I1703" i="3"/>
  <c r="Q1703" i="3" s="1"/>
  <c r="E1703" i="3"/>
  <c r="T1702" i="3"/>
  <c r="S1702" i="3"/>
  <c r="R1702" i="3"/>
  <c r="M1702" i="3"/>
  <c r="I1702" i="3"/>
  <c r="Q1702" i="3" s="1"/>
  <c r="E1702" i="3"/>
  <c r="T1701" i="3"/>
  <c r="S1701" i="3"/>
  <c r="R1701" i="3"/>
  <c r="M1701" i="3"/>
  <c r="I1701" i="3"/>
  <c r="Q1701" i="3" s="1"/>
  <c r="E1701" i="3"/>
  <c r="T1700" i="3"/>
  <c r="S1700" i="3"/>
  <c r="R1700" i="3"/>
  <c r="M1700" i="3"/>
  <c r="I1700" i="3"/>
  <c r="Q1700" i="3" s="1"/>
  <c r="E1700" i="3"/>
  <c r="T1699" i="3"/>
  <c r="S1699" i="3"/>
  <c r="R1699" i="3"/>
  <c r="M1699" i="3"/>
  <c r="I1699" i="3"/>
  <c r="Q1699" i="3" s="1"/>
  <c r="E1699" i="3"/>
  <c r="T1698" i="3"/>
  <c r="S1698" i="3"/>
  <c r="R1698" i="3"/>
  <c r="M1698" i="3"/>
  <c r="I1698" i="3"/>
  <c r="Q1698" i="3" s="1"/>
  <c r="E1698" i="3"/>
  <c r="T1697" i="3"/>
  <c r="S1697" i="3"/>
  <c r="R1697" i="3"/>
  <c r="M1697" i="3"/>
  <c r="I1697" i="3"/>
  <c r="Q1697" i="3" s="1"/>
  <c r="E1697" i="3"/>
  <c r="T1696" i="3"/>
  <c r="S1696" i="3"/>
  <c r="R1696" i="3"/>
  <c r="M1696" i="3"/>
  <c r="I1696" i="3"/>
  <c r="Q1696" i="3" s="1"/>
  <c r="E1696" i="3"/>
  <c r="T1695" i="3"/>
  <c r="S1695" i="3"/>
  <c r="R1695" i="3"/>
  <c r="M1695" i="3"/>
  <c r="I1695" i="3"/>
  <c r="Q1695" i="3" s="1"/>
  <c r="E1695" i="3"/>
  <c r="T1694" i="3"/>
  <c r="S1694" i="3"/>
  <c r="R1694" i="3"/>
  <c r="M1694" i="3"/>
  <c r="I1694" i="3"/>
  <c r="Q1694" i="3" s="1"/>
  <c r="E1694" i="3"/>
  <c r="T1693" i="3"/>
  <c r="S1693" i="3"/>
  <c r="R1693" i="3"/>
  <c r="M1693" i="3"/>
  <c r="I1693" i="3"/>
  <c r="Q1693" i="3" s="1"/>
  <c r="E1693" i="3"/>
  <c r="T1691" i="3"/>
  <c r="S1691" i="3"/>
  <c r="R1691" i="3"/>
  <c r="M1691" i="3"/>
  <c r="Q1691" i="3" s="1"/>
  <c r="I1691" i="3"/>
  <c r="E1691" i="3"/>
  <c r="T1690" i="3"/>
  <c r="S1690" i="3"/>
  <c r="R1690" i="3"/>
  <c r="M1690" i="3"/>
  <c r="I1690" i="3"/>
  <c r="Q1690" i="3" s="1"/>
  <c r="E1690" i="3"/>
  <c r="T1689" i="3"/>
  <c r="S1689" i="3"/>
  <c r="R1689" i="3"/>
  <c r="M1689" i="3"/>
  <c r="Q1689" i="3" s="1"/>
  <c r="I1689" i="3"/>
  <c r="E1689" i="3"/>
  <c r="T1688" i="3"/>
  <c r="S1688" i="3"/>
  <c r="R1688" i="3"/>
  <c r="Q1688" i="3"/>
  <c r="M1688" i="3"/>
  <c r="I1688" i="3"/>
  <c r="E1688" i="3"/>
  <c r="T1687" i="3"/>
  <c r="S1687" i="3"/>
  <c r="R1687" i="3"/>
  <c r="M1687" i="3"/>
  <c r="Q1687" i="3" s="1"/>
  <c r="I1687" i="3"/>
  <c r="E1687" i="3"/>
  <c r="T1686" i="3"/>
  <c r="S1686" i="3"/>
  <c r="R1686" i="3"/>
  <c r="M1686" i="3"/>
  <c r="Q1686" i="3" s="1"/>
  <c r="I1686" i="3"/>
  <c r="E1686" i="3"/>
  <c r="T1685" i="3"/>
  <c r="S1685" i="3"/>
  <c r="R1685" i="3"/>
  <c r="M1685" i="3"/>
  <c r="Q1685" i="3" s="1"/>
  <c r="I1685" i="3"/>
  <c r="E1685" i="3"/>
  <c r="T1684" i="3"/>
  <c r="S1684" i="3"/>
  <c r="R1684" i="3"/>
  <c r="Q1684" i="3"/>
  <c r="M1684" i="3"/>
  <c r="I1684" i="3"/>
  <c r="E1684" i="3"/>
  <c r="T1683" i="3"/>
  <c r="S1683" i="3"/>
  <c r="R1683" i="3"/>
  <c r="M1683" i="3"/>
  <c r="Q1683" i="3" s="1"/>
  <c r="I1683" i="3"/>
  <c r="E1683" i="3"/>
  <c r="T1682" i="3"/>
  <c r="S1682" i="3"/>
  <c r="R1682" i="3"/>
  <c r="M1682" i="3"/>
  <c r="Q1682" i="3" s="1"/>
  <c r="I1682" i="3"/>
  <c r="E1682" i="3"/>
  <c r="T1681" i="3"/>
  <c r="S1681" i="3"/>
  <c r="R1681" i="3"/>
  <c r="Q1681" i="3"/>
  <c r="M1681" i="3"/>
  <c r="I1681" i="3"/>
  <c r="E1681" i="3"/>
  <c r="T1680" i="3"/>
  <c r="S1680" i="3"/>
  <c r="R1680" i="3"/>
  <c r="Q1680" i="3"/>
  <c r="M1680" i="3"/>
  <c r="I1680" i="3"/>
  <c r="E1680" i="3"/>
  <c r="T1679" i="3"/>
  <c r="S1679" i="3"/>
  <c r="R1679" i="3"/>
  <c r="M1679" i="3"/>
  <c r="Q1679" i="3" s="1"/>
  <c r="I1679" i="3"/>
  <c r="E1679" i="3"/>
  <c r="T1678" i="3"/>
  <c r="S1678" i="3"/>
  <c r="R1678" i="3"/>
  <c r="M1678" i="3"/>
  <c r="Q1678" i="3" s="1"/>
  <c r="I1678" i="3"/>
  <c r="E1678" i="3"/>
  <c r="T1677" i="3"/>
  <c r="S1677" i="3"/>
  <c r="R1677" i="3"/>
  <c r="Q1677" i="3"/>
  <c r="M1677" i="3"/>
  <c r="I1677" i="3"/>
  <c r="E1677" i="3"/>
  <c r="T1676" i="3"/>
  <c r="S1676" i="3"/>
  <c r="R1676" i="3"/>
  <c r="Q1676" i="3"/>
  <c r="M1676" i="3"/>
  <c r="I1676" i="3"/>
  <c r="E1676" i="3"/>
  <c r="T1675" i="3"/>
  <c r="S1675" i="3"/>
  <c r="R1675" i="3"/>
  <c r="M1675" i="3"/>
  <c r="Q1675" i="3" s="1"/>
  <c r="I1675" i="3"/>
  <c r="E1675" i="3"/>
  <c r="T1674" i="3"/>
  <c r="S1674" i="3"/>
  <c r="R1674" i="3"/>
  <c r="M1674" i="3"/>
  <c r="Q1674" i="3" s="1"/>
  <c r="I1674" i="3"/>
  <c r="E1674" i="3"/>
  <c r="T1673" i="3"/>
  <c r="S1673" i="3"/>
  <c r="R1673" i="3"/>
  <c r="Q1673" i="3"/>
  <c r="M1673" i="3"/>
  <c r="I1673" i="3"/>
  <c r="E1673" i="3"/>
  <c r="T1672" i="3"/>
  <c r="S1672" i="3"/>
  <c r="R1672" i="3"/>
  <c r="Q1672" i="3"/>
  <c r="M1672" i="3"/>
  <c r="I1672" i="3"/>
  <c r="E1672" i="3"/>
  <c r="T1671" i="3"/>
  <c r="S1671" i="3"/>
  <c r="R1671" i="3"/>
  <c r="M1671" i="3"/>
  <c r="Q1671" i="3" s="1"/>
  <c r="I1671" i="3"/>
  <c r="E1671" i="3"/>
  <c r="T1670" i="3"/>
  <c r="S1670" i="3"/>
  <c r="R1670" i="3"/>
  <c r="M1670" i="3"/>
  <c r="Q1670" i="3" s="1"/>
  <c r="I1670" i="3"/>
  <c r="E1670" i="3"/>
  <c r="T1669" i="3"/>
  <c r="S1669" i="3"/>
  <c r="R1669" i="3"/>
  <c r="Q1669" i="3"/>
  <c r="M1669" i="3"/>
  <c r="I1669" i="3"/>
  <c r="E1669" i="3"/>
  <c r="T1668" i="3"/>
  <c r="S1668" i="3"/>
  <c r="R1668" i="3"/>
  <c r="Q1668" i="3"/>
  <c r="M1668" i="3"/>
  <c r="I1668" i="3"/>
  <c r="E1668" i="3"/>
  <c r="T1667" i="3"/>
  <c r="S1667" i="3"/>
  <c r="R1667" i="3"/>
  <c r="M1667" i="3"/>
  <c r="Q1667" i="3" s="1"/>
  <c r="I1667" i="3"/>
  <c r="E1667" i="3"/>
  <c r="T1666" i="3"/>
  <c r="S1666" i="3"/>
  <c r="R1666" i="3"/>
  <c r="M1666" i="3"/>
  <c r="Q1666" i="3" s="1"/>
  <c r="I1666" i="3"/>
  <c r="E1666" i="3"/>
  <c r="T1665" i="3"/>
  <c r="S1665" i="3"/>
  <c r="R1665" i="3"/>
  <c r="Q1665" i="3"/>
  <c r="M1665" i="3"/>
  <c r="I1665" i="3"/>
  <c r="E1665" i="3"/>
  <c r="T1664" i="3"/>
  <c r="S1664" i="3"/>
  <c r="R1664" i="3"/>
  <c r="Q1664" i="3"/>
  <c r="M1664" i="3"/>
  <c r="I1664" i="3"/>
  <c r="E1664" i="3"/>
  <c r="T1663" i="3"/>
  <c r="S1663" i="3"/>
  <c r="R1663" i="3"/>
  <c r="M1663" i="3"/>
  <c r="Q1663" i="3" s="1"/>
  <c r="I1663" i="3"/>
  <c r="E1663" i="3"/>
  <c r="T1662" i="3"/>
  <c r="S1662" i="3"/>
  <c r="R1662" i="3"/>
  <c r="M1662" i="3"/>
  <c r="Q1662" i="3" s="1"/>
  <c r="I1662" i="3"/>
  <c r="E1662" i="3"/>
  <c r="T1661" i="3"/>
  <c r="S1661" i="3"/>
  <c r="R1661" i="3"/>
  <c r="Q1661" i="3"/>
  <c r="M1661" i="3"/>
  <c r="I1661" i="3"/>
  <c r="E1661" i="3"/>
  <c r="T1660" i="3"/>
  <c r="S1660" i="3"/>
  <c r="R1660" i="3"/>
  <c r="Q1660" i="3"/>
  <c r="M1660" i="3"/>
  <c r="I1660" i="3"/>
  <c r="E1660" i="3"/>
  <c r="T1659" i="3"/>
  <c r="S1659" i="3"/>
  <c r="R1659" i="3"/>
  <c r="M1659" i="3"/>
  <c r="Q1659" i="3" s="1"/>
  <c r="I1659" i="3"/>
  <c r="E1659" i="3"/>
  <c r="T1658" i="3"/>
  <c r="S1658" i="3"/>
  <c r="R1658" i="3"/>
  <c r="M1658" i="3"/>
  <c r="Q1658" i="3" s="1"/>
  <c r="I1658" i="3"/>
  <c r="E1658" i="3"/>
  <c r="T1657" i="3"/>
  <c r="S1657" i="3"/>
  <c r="R1657" i="3"/>
  <c r="Q1657" i="3"/>
  <c r="M1657" i="3"/>
  <c r="I1657" i="3"/>
  <c r="E1657" i="3"/>
  <c r="T1656" i="3"/>
  <c r="S1656" i="3"/>
  <c r="R1656" i="3"/>
  <c r="Q1656" i="3"/>
  <c r="M1656" i="3"/>
  <c r="I1656" i="3"/>
  <c r="E1656" i="3"/>
  <c r="T1655" i="3"/>
  <c r="S1655" i="3"/>
  <c r="R1655" i="3"/>
  <c r="M1655" i="3"/>
  <c r="Q1655" i="3" s="1"/>
  <c r="I1655" i="3"/>
  <c r="E1655" i="3"/>
  <c r="T1654" i="3"/>
  <c r="S1654" i="3"/>
  <c r="R1654" i="3"/>
  <c r="M1654" i="3"/>
  <c r="Q1654" i="3" s="1"/>
  <c r="I1654" i="3"/>
  <c r="E1654" i="3"/>
  <c r="T1653" i="3"/>
  <c r="S1653" i="3"/>
  <c r="R1653" i="3"/>
  <c r="Q1653" i="3"/>
  <c r="M1653" i="3"/>
  <c r="I1653" i="3"/>
  <c r="E1653" i="3"/>
  <c r="T1652" i="3"/>
  <c r="S1652" i="3"/>
  <c r="R1652" i="3"/>
  <c r="Q1652" i="3"/>
  <c r="M1652" i="3"/>
  <c r="I1652" i="3"/>
  <c r="E1652" i="3"/>
  <c r="T1651" i="3"/>
  <c r="S1651" i="3"/>
  <c r="R1651" i="3"/>
  <c r="M1651" i="3"/>
  <c r="Q1651" i="3" s="1"/>
  <c r="I1651" i="3"/>
  <c r="E1651" i="3"/>
  <c r="T1650" i="3"/>
  <c r="S1650" i="3"/>
  <c r="R1650" i="3"/>
  <c r="M1650" i="3"/>
  <c r="Q1650" i="3" s="1"/>
  <c r="I1650" i="3"/>
  <c r="E1650" i="3"/>
  <c r="T1649" i="3"/>
  <c r="S1649" i="3"/>
  <c r="R1649" i="3"/>
  <c r="Q1649" i="3"/>
  <c r="M1649" i="3"/>
  <c r="I1649" i="3"/>
  <c r="E1649" i="3"/>
  <c r="T1648" i="3"/>
  <c r="S1648" i="3"/>
  <c r="R1648" i="3"/>
  <c r="Q1648" i="3"/>
  <c r="M1648" i="3"/>
  <c r="I1648" i="3"/>
  <c r="E1648" i="3"/>
  <c r="T1647" i="3"/>
  <c r="S1647" i="3"/>
  <c r="R1647" i="3"/>
  <c r="M1647" i="3"/>
  <c r="Q1647" i="3" s="1"/>
  <c r="I1647" i="3"/>
  <c r="E1647" i="3"/>
  <c r="T1646" i="3"/>
  <c r="S1646" i="3"/>
  <c r="R1646" i="3"/>
  <c r="M1646" i="3"/>
  <c r="Q1646" i="3" s="1"/>
  <c r="I1646" i="3"/>
  <c r="E1646" i="3"/>
  <c r="T1645" i="3"/>
  <c r="S1645" i="3"/>
  <c r="R1645" i="3"/>
  <c r="Q1645" i="3"/>
  <c r="M1645" i="3"/>
  <c r="I1645" i="3"/>
  <c r="E1645" i="3"/>
  <c r="T1644" i="3"/>
  <c r="S1644" i="3"/>
  <c r="R1644" i="3"/>
  <c r="Q1644" i="3"/>
  <c r="M1644" i="3"/>
  <c r="I1644" i="3"/>
  <c r="E1644" i="3"/>
  <c r="T1643" i="3"/>
  <c r="S1643" i="3"/>
  <c r="R1643" i="3"/>
  <c r="M1643" i="3"/>
  <c r="Q1643" i="3" s="1"/>
  <c r="I1643" i="3"/>
  <c r="E1643" i="3"/>
  <c r="T1642" i="3"/>
  <c r="S1642" i="3"/>
  <c r="R1642" i="3"/>
  <c r="M1642" i="3"/>
  <c r="Q1642" i="3" s="1"/>
  <c r="I1642" i="3"/>
  <c r="E1642" i="3"/>
  <c r="T1641" i="3"/>
  <c r="S1641" i="3"/>
  <c r="R1641" i="3"/>
  <c r="Q1641" i="3"/>
  <c r="M1641" i="3"/>
  <c r="I1641" i="3"/>
  <c r="E1641" i="3"/>
  <c r="T1640" i="3"/>
  <c r="S1640" i="3"/>
  <c r="R1640" i="3"/>
  <c r="Q1640" i="3"/>
  <c r="M1640" i="3"/>
  <c r="I1640" i="3"/>
  <c r="E1640" i="3"/>
  <c r="T1639" i="3"/>
  <c r="S1639" i="3"/>
  <c r="R1639" i="3"/>
  <c r="M1639" i="3"/>
  <c r="Q1639" i="3" s="1"/>
  <c r="I1639" i="3"/>
  <c r="E1639" i="3"/>
  <c r="T1638" i="3"/>
  <c r="S1638" i="3"/>
  <c r="R1638" i="3"/>
  <c r="M1638" i="3"/>
  <c r="Q1638" i="3" s="1"/>
  <c r="I1638" i="3"/>
  <c r="E1638" i="3"/>
  <c r="T1637" i="3"/>
  <c r="S1637" i="3"/>
  <c r="R1637" i="3"/>
  <c r="Q1637" i="3"/>
  <c r="M1637" i="3"/>
  <c r="I1637" i="3"/>
  <c r="E1637" i="3"/>
  <c r="T1636" i="3"/>
  <c r="S1636" i="3"/>
  <c r="R1636" i="3"/>
  <c r="M1636" i="3"/>
  <c r="Q1636" i="3" s="1"/>
  <c r="I1636" i="3"/>
  <c r="E1636" i="3"/>
  <c r="T1635" i="3"/>
  <c r="S1635" i="3"/>
  <c r="R1635" i="3"/>
  <c r="M1635" i="3"/>
  <c r="Q1635" i="3" s="1"/>
  <c r="I1635" i="3"/>
  <c r="E1635" i="3"/>
  <c r="T1634" i="3"/>
  <c r="S1634" i="3"/>
  <c r="R1634" i="3"/>
  <c r="M1634" i="3"/>
  <c r="Q1634" i="3" s="1"/>
  <c r="I1634" i="3"/>
  <c r="E1634" i="3"/>
  <c r="T1633" i="3"/>
  <c r="S1633" i="3"/>
  <c r="R1633" i="3"/>
  <c r="Q1633" i="3"/>
  <c r="M1633" i="3"/>
  <c r="I1633" i="3"/>
  <c r="E1633" i="3"/>
  <c r="T1632" i="3"/>
  <c r="S1632" i="3"/>
  <c r="R1632" i="3"/>
  <c r="M1632" i="3"/>
  <c r="Q1632" i="3" s="1"/>
  <c r="I1632" i="3"/>
  <c r="E1632" i="3"/>
  <c r="T1631" i="3"/>
  <c r="S1631" i="3"/>
  <c r="R1631" i="3"/>
  <c r="M1631" i="3"/>
  <c r="Q1631" i="3" s="1"/>
  <c r="I1631" i="3"/>
  <c r="E1631" i="3"/>
  <c r="T1630" i="3"/>
  <c r="S1630" i="3"/>
  <c r="R1630" i="3"/>
  <c r="M1630" i="3"/>
  <c r="Q1630" i="3" s="1"/>
  <c r="I1630" i="3"/>
  <c r="E1630" i="3"/>
  <c r="T1629" i="3"/>
  <c r="S1629" i="3"/>
  <c r="R1629" i="3"/>
  <c r="Q1629" i="3"/>
  <c r="M1629" i="3"/>
  <c r="I1629" i="3"/>
  <c r="E1629" i="3"/>
  <c r="T1628" i="3"/>
  <c r="S1628" i="3"/>
  <c r="R1628" i="3"/>
  <c r="M1628" i="3"/>
  <c r="Q1628" i="3" s="1"/>
  <c r="I1628" i="3"/>
  <c r="E1628" i="3"/>
  <c r="T1627" i="3"/>
  <c r="S1627" i="3"/>
  <c r="R1627" i="3"/>
  <c r="M1627" i="3"/>
  <c r="Q1627" i="3" s="1"/>
  <c r="I1627" i="3"/>
  <c r="E1627" i="3"/>
  <c r="T1626" i="3"/>
  <c r="S1626" i="3"/>
  <c r="R1626" i="3"/>
  <c r="M1626" i="3"/>
  <c r="Q1626" i="3" s="1"/>
  <c r="I1626" i="3"/>
  <c r="E1626" i="3"/>
  <c r="T1625" i="3"/>
  <c r="S1625" i="3"/>
  <c r="R1625" i="3"/>
  <c r="Q1625" i="3"/>
  <c r="M1625" i="3"/>
  <c r="I1625" i="3"/>
  <c r="E1625" i="3"/>
  <c r="T1624" i="3"/>
  <c r="S1624" i="3"/>
  <c r="R1624" i="3"/>
  <c r="M1624" i="3"/>
  <c r="Q1624" i="3" s="1"/>
  <c r="I1624" i="3"/>
  <c r="E1624" i="3"/>
  <c r="T1623" i="3"/>
  <c r="S1623" i="3"/>
  <c r="R1623" i="3"/>
  <c r="M1623" i="3"/>
  <c r="Q1623" i="3" s="1"/>
  <c r="I1623" i="3"/>
  <c r="E1623" i="3"/>
  <c r="T1622" i="3"/>
  <c r="S1622" i="3"/>
  <c r="R1622" i="3"/>
  <c r="M1622" i="3"/>
  <c r="Q1622" i="3" s="1"/>
  <c r="I1622" i="3"/>
  <c r="E1622" i="3"/>
  <c r="T1621" i="3"/>
  <c r="S1621" i="3"/>
  <c r="R1621" i="3"/>
  <c r="Q1621" i="3"/>
  <c r="M1621" i="3"/>
  <c r="I1621" i="3"/>
  <c r="E1621" i="3"/>
  <c r="T1620" i="3"/>
  <c r="S1620" i="3"/>
  <c r="R1620" i="3"/>
  <c r="M1620" i="3"/>
  <c r="Q1620" i="3" s="1"/>
  <c r="I1620" i="3"/>
  <c r="E1620" i="3"/>
  <c r="T1619" i="3"/>
  <c r="S1619" i="3"/>
  <c r="R1619" i="3"/>
  <c r="M1619" i="3"/>
  <c r="Q1619" i="3" s="1"/>
  <c r="I1619" i="3"/>
  <c r="E1619" i="3"/>
  <c r="T1618" i="3"/>
  <c r="S1618" i="3"/>
  <c r="R1618" i="3"/>
  <c r="M1618" i="3"/>
  <c r="Q1618" i="3" s="1"/>
  <c r="I1618" i="3"/>
  <c r="E1618" i="3"/>
  <c r="T1617" i="3"/>
  <c r="S1617" i="3"/>
  <c r="R1617" i="3"/>
  <c r="Q1617" i="3"/>
  <c r="M1617" i="3"/>
  <c r="I1617" i="3"/>
  <c r="E1617" i="3"/>
  <c r="T1616" i="3"/>
  <c r="S1616" i="3"/>
  <c r="R1616" i="3"/>
  <c r="M1616" i="3"/>
  <c r="Q1616" i="3" s="1"/>
  <c r="I1616" i="3"/>
  <c r="E1616" i="3"/>
  <c r="T1615" i="3"/>
  <c r="S1615" i="3"/>
  <c r="R1615" i="3"/>
  <c r="M1615" i="3"/>
  <c r="Q1615" i="3" s="1"/>
  <c r="I1615" i="3"/>
  <c r="E1615" i="3"/>
  <c r="T1614" i="3"/>
  <c r="S1614" i="3"/>
  <c r="R1614" i="3"/>
  <c r="M1614" i="3"/>
  <c r="Q1614" i="3" s="1"/>
  <c r="I1614" i="3"/>
  <c r="E1614" i="3"/>
  <c r="T1613" i="3"/>
  <c r="S1613" i="3"/>
  <c r="R1613" i="3"/>
  <c r="Q1613" i="3"/>
  <c r="M1613" i="3"/>
  <c r="I1613" i="3"/>
  <c r="E1613" i="3"/>
  <c r="T1612" i="3"/>
  <c r="S1612" i="3"/>
  <c r="R1612" i="3"/>
  <c r="M1612" i="3"/>
  <c r="Q1612" i="3" s="1"/>
  <c r="I1612" i="3"/>
  <c r="E1612" i="3"/>
  <c r="T1611" i="3"/>
  <c r="S1611" i="3"/>
  <c r="R1611" i="3"/>
  <c r="M1611" i="3"/>
  <c r="Q1611" i="3" s="1"/>
  <c r="I1611" i="3"/>
  <c r="E1611" i="3"/>
  <c r="T1610" i="3"/>
  <c r="S1610" i="3"/>
  <c r="R1610" i="3"/>
  <c r="M1610" i="3"/>
  <c r="Q1610" i="3" s="1"/>
  <c r="I1610" i="3"/>
  <c r="E1610" i="3"/>
  <c r="T1609" i="3"/>
  <c r="S1609" i="3"/>
  <c r="R1609" i="3"/>
  <c r="Q1609" i="3"/>
  <c r="M1609" i="3"/>
  <c r="I1609" i="3"/>
  <c r="E1609" i="3"/>
  <c r="T1608" i="3"/>
  <c r="S1608" i="3"/>
  <c r="R1608" i="3"/>
  <c r="M1608" i="3"/>
  <c r="Q1608" i="3" s="1"/>
  <c r="I1608" i="3"/>
  <c r="E1608" i="3"/>
  <c r="T1607" i="3"/>
  <c r="S1607" i="3"/>
  <c r="R1607" i="3"/>
  <c r="M1607" i="3"/>
  <c r="Q1607" i="3" s="1"/>
  <c r="I1607" i="3"/>
  <c r="E1607" i="3"/>
  <c r="T1606" i="3"/>
  <c r="S1606" i="3"/>
  <c r="R1606" i="3"/>
  <c r="M1606" i="3"/>
  <c r="Q1606" i="3" s="1"/>
  <c r="I1606" i="3"/>
  <c r="E1606" i="3"/>
  <c r="T1605" i="3"/>
  <c r="S1605" i="3"/>
  <c r="R1605" i="3"/>
  <c r="Q1605" i="3"/>
  <c r="M1605" i="3"/>
  <c r="I1605" i="3"/>
  <c r="E1605" i="3"/>
  <c r="T1604" i="3"/>
  <c r="S1604" i="3"/>
  <c r="R1604" i="3"/>
  <c r="M1604" i="3"/>
  <c r="Q1604" i="3" s="1"/>
  <c r="I1604" i="3"/>
  <c r="E1604" i="3"/>
  <c r="T1603" i="3"/>
  <c r="S1603" i="3"/>
  <c r="R1603" i="3"/>
  <c r="M1603" i="3"/>
  <c r="Q1603" i="3" s="1"/>
  <c r="I1603" i="3"/>
  <c r="E1603" i="3"/>
  <c r="T1602" i="3"/>
  <c r="S1602" i="3"/>
  <c r="R1602" i="3"/>
  <c r="M1602" i="3"/>
  <c r="Q1602" i="3" s="1"/>
  <c r="I1602" i="3"/>
  <c r="E1602" i="3"/>
  <c r="T1601" i="3"/>
  <c r="S1601" i="3"/>
  <c r="R1601" i="3"/>
  <c r="Q1601" i="3"/>
  <c r="M1601" i="3"/>
  <c r="I1601" i="3"/>
  <c r="E1601" i="3"/>
  <c r="T1600" i="3"/>
  <c r="S1600" i="3"/>
  <c r="R1600" i="3"/>
  <c r="M1600" i="3"/>
  <c r="Q1600" i="3" s="1"/>
  <c r="I1600" i="3"/>
  <c r="E1600" i="3"/>
  <c r="T1599" i="3"/>
  <c r="S1599" i="3"/>
  <c r="R1599" i="3"/>
  <c r="M1599" i="3"/>
  <c r="Q1599" i="3" s="1"/>
  <c r="I1599" i="3"/>
  <c r="E1599" i="3"/>
  <c r="T1598" i="3"/>
  <c r="S1598" i="3"/>
  <c r="R1598" i="3"/>
  <c r="M1598" i="3"/>
  <c r="Q1598" i="3" s="1"/>
  <c r="I1598" i="3"/>
  <c r="E1598" i="3"/>
  <c r="T1597" i="3"/>
  <c r="S1597" i="3"/>
  <c r="R1597" i="3"/>
  <c r="Q1597" i="3"/>
  <c r="M1597" i="3"/>
  <c r="I1597" i="3"/>
  <c r="E1597" i="3"/>
  <c r="T1596" i="3"/>
  <c r="S1596" i="3"/>
  <c r="R1596" i="3"/>
  <c r="M1596" i="3"/>
  <c r="Q1596" i="3" s="1"/>
  <c r="I1596" i="3"/>
  <c r="E1596" i="3"/>
  <c r="T1595" i="3"/>
  <c r="S1595" i="3"/>
  <c r="R1595" i="3"/>
  <c r="M1595" i="3"/>
  <c r="Q1595" i="3" s="1"/>
  <c r="I1595" i="3"/>
  <c r="E1595" i="3"/>
  <c r="T1594" i="3"/>
  <c r="S1594" i="3"/>
  <c r="R1594" i="3"/>
  <c r="M1594" i="3"/>
  <c r="Q1594" i="3" s="1"/>
  <c r="I1594" i="3"/>
  <c r="E1594" i="3"/>
  <c r="T1593" i="3"/>
  <c r="S1593" i="3"/>
  <c r="R1593" i="3"/>
  <c r="Q1593" i="3"/>
  <c r="M1593" i="3"/>
  <c r="I1593" i="3"/>
  <c r="E1593" i="3"/>
  <c r="T1592" i="3"/>
  <c r="S1592" i="3"/>
  <c r="R1592" i="3"/>
  <c r="M1592" i="3"/>
  <c r="Q1592" i="3" s="1"/>
  <c r="I1592" i="3"/>
  <c r="E1592" i="3"/>
  <c r="T1591" i="3"/>
  <c r="S1591" i="3"/>
  <c r="R1591" i="3"/>
  <c r="M1591" i="3"/>
  <c r="Q1591" i="3" s="1"/>
  <c r="I1591" i="3"/>
  <c r="E1591" i="3"/>
  <c r="T1590" i="3"/>
  <c r="S1590" i="3"/>
  <c r="R1590" i="3"/>
  <c r="M1590" i="3"/>
  <c r="Q1590" i="3" s="1"/>
  <c r="I1590" i="3"/>
  <c r="E1590" i="3"/>
  <c r="T1589" i="3"/>
  <c r="S1589" i="3"/>
  <c r="R1589" i="3"/>
  <c r="Q1589" i="3"/>
  <c r="M1589" i="3"/>
  <c r="I1589" i="3"/>
  <c r="E1589" i="3"/>
  <c r="T1588" i="3"/>
  <c r="S1588" i="3"/>
  <c r="R1588" i="3"/>
  <c r="M1588" i="3"/>
  <c r="Q1588" i="3" s="1"/>
  <c r="I1588" i="3"/>
  <c r="E1588" i="3"/>
  <c r="T1587" i="3"/>
  <c r="S1587" i="3"/>
  <c r="R1587" i="3"/>
  <c r="M1587" i="3"/>
  <c r="Q1587" i="3" s="1"/>
  <c r="I1587" i="3"/>
  <c r="E1587" i="3"/>
  <c r="T1586" i="3"/>
  <c r="S1586" i="3"/>
  <c r="R1586" i="3"/>
  <c r="M1586" i="3"/>
  <c r="Q1586" i="3" s="1"/>
  <c r="I1586" i="3"/>
  <c r="E1586" i="3"/>
  <c r="T1585" i="3"/>
  <c r="S1585" i="3"/>
  <c r="R1585" i="3"/>
  <c r="Q1585" i="3"/>
  <c r="M1585" i="3"/>
  <c r="I1585" i="3"/>
  <c r="E1585" i="3"/>
  <c r="T1584" i="3"/>
  <c r="S1584" i="3"/>
  <c r="R1584" i="3"/>
  <c r="M1584" i="3"/>
  <c r="Q1584" i="3" s="1"/>
  <c r="I1584" i="3"/>
  <c r="E1584" i="3"/>
  <c r="T1583" i="3"/>
  <c r="S1583" i="3"/>
  <c r="R1583" i="3"/>
  <c r="M1583" i="3"/>
  <c r="Q1583" i="3" s="1"/>
  <c r="I1583" i="3"/>
  <c r="E1583" i="3"/>
  <c r="T1582" i="3"/>
  <c r="S1582" i="3"/>
  <c r="R1582" i="3"/>
  <c r="M1582" i="3"/>
  <c r="Q1582" i="3" s="1"/>
  <c r="I1582" i="3"/>
  <c r="E1582" i="3"/>
  <c r="T1581" i="3"/>
  <c r="S1581" i="3"/>
  <c r="R1581" i="3"/>
  <c r="Q1581" i="3"/>
  <c r="M1581" i="3"/>
  <c r="I1581" i="3"/>
  <c r="E1581" i="3"/>
  <c r="T1580" i="3"/>
  <c r="S1580" i="3"/>
  <c r="R1580" i="3"/>
  <c r="M1580" i="3"/>
  <c r="Q1580" i="3" s="1"/>
  <c r="I1580" i="3"/>
  <c r="E1580" i="3"/>
  <c r="T1579" i="3"/>
  <c r="S1579" i="3"/>
  <c r="R1579" i="3"/>
  <c r="M1579" i="3"/>
  <c r="Q1579" i="3" s="1"/>
  <c r="I1579" i="3"/>
  <c r="E1579" i="3"/>
  <c r="T1578" i="3"/>
  <c r="S1578" i="3"/>
  <c r="R1578" i="3"/>
  <c r="M1578" i="3"/>
  <c r="Q1578" i="3" s="1"/>
  <c r="I1578" i="3"/>
  <c r="E1578" i="3"/>
  <c r="T1577" i="3"/>
  <c r="S1577" i="3"/>
  <c r="R1577" i="3"/>
  <c r="Q1577" i="3"/>
  <c r="M1577" i="3"/>
  <c r="I1577" i="3"/>
  <c r="E1577" i="3"/>
  <c r="T1576" i="3"/>
  <c r="S1576" i="3"/>
  <c r="R1576" i="3"/>
  <c r="M1576" i="3"/>
  <c r="Q1576" i="3" s="1"/>
  <c r="I1576" i="3"/>
  <c r="E1576" i="3"/>
  <c r="T1575" i="3"/>
  <c r="S1575" i="3"/>
  <c r="R1575" i="3"/>
  <c r="M1575" i="3"/>
  <c r="Q1575" i="3" s="1"/>
  <c r="I1575" i="3"/>
  <c r="E1575" i="3"/>
  <c r="T1574" i="3"/>
  <c r="S1574" i="3"/>
  <c r="R1574" i="3"/>
  <c r="M1574" i="3"/>
  <c r="Q1574" i="3" s="1"/>
  <c r="I1574" i="3"/>
  <c r="E1574" i="3"/>
  <c r="T1573" i="3"/>
  <c r="S1573" i="3"/>
  <c r="R1573" i="3"/>
  <c r="Q1573" i="3"/>
  <c r="M1573" i="3"/>
  <c r="I1573" i="3"/>
  <c r="E1573" i="3"/>
  <c r="T1572" i="3"/>
  <c r="S1572" i="3"/>
  <c r="R1572" i="3"/>
  <c r="M1572" i="3"/>
  <c r="Q1572" i="3" s="1"/>
  <c r="I1572" i="3"/>
  <c r="E1572" i="3"/>
  <c r="T1571" i="3"/>
  <c r="S1571" i="3"/>
  <c r="R1571" i="3"/>
  <c r="M1571" i="3"/>
  <c r="Q1571" i="3" s="1"/>
  <c r="I1571" i="3"/>
  <c r="E1571" i="3"/>
  <c r="T1570" i="3"/>
  <c r="S1570" i="3"/>
  <c r="R1570" i="3"/>
  <c r="M1570" i="3"/>
  <c r="Q1570" i="3" s="1"/>
  <c r="I1570" i="3"/>
  <c r="E1570" i="3"/>
  <c r="T1569" i="3"/>
  <c r="S1569" i="3"/>
  <c r="R1569" i="3"/>
  <c r="Q1569" i="3"/>
  <c r="M1569" i="3"/>
  <c r="I1569" i="3"/>
  <c r="E1569" i="3"/>
  <c r="T1568" i="3"/>
  <c r="S1568" i="3"/>
  <c r="R1568" i="3"/>
  <c r="M1568" i="3"/>
  <c r="Q1568" i="3" s="1"/>
  <c r="I1568" i="3"/>
  <c r="E1568" i="3"/>
  <c r="T1567" i="3"/>
  <c r="S1567" i="3"/>
  <c r="R1567" i="3"/>
  <c r="M1567" i="3"/>
  <c r="Q1567" i="3" s="1"/>
  <c r="I1567" i="3"/>
  <c r="E1567" i="3"/>
  <c r="T1566" i="3"/>
  <c r="S1566" i="3"/>
  <c r="R1566" i="3"/>
  <c r="M1566" i="3"/>
  <c r="Q1566" i="3" s="1"/>
  <c r="I1566" i="3"/>
  <c r="E1566" i="3"/>
  <c r="T1565" i="3"/>
  <c r="S1565" i="3"/>
  <c r="R1565" i="3"/>
  <c r="Q1565" i="3"/>
  <c r="M1565" i="3"/>
  <c r="I1565" i="3"/>
  <c r="E1565" i="3"/>
  <c r="T1564" i="3"/>
  <c r="S1564" i="3"/>
  <c r="R1564" i="3"/>
  <c r="M1564" i="3"/>
  <c r="Q1564" i="3" s="1"/>
  <c r="I1564" i="3"/>
  <c r="E1564" i="3"/>
  <c r="T1563" i="3"/>
  <c r="S1563" i="3"/>
  <c r="R1563" i="3"/>
  <c r="M1563" i="3"/>
  <c r="Q1563" i="3" s="1"/>
  <c r="I1563" i="3"/>
  <c r="E1563" i="3"/>
  <c r="T1562" i="3"/>
  <c r="S1562" i="3"/>
  <c r="R1562" i="3"/>
  <c r="M1562" i="3"/>
  <c r="Q1562" i="3" s="1"/>
  <c r="I1562" i="3"/>
  <c r="E1562" i="3"/>
  <c r="T1561" i="3"/>
  <c r="S1561" i="3"/>
  <c r="R1561" i="3"/>
  <c r="Q1561" i="3"/>
  <c r="M1561" i="3"/>
  <c r="I1561" i="3"/>
  <c r="E1561" i="3"/>
  <c r="T1560" i="3"/>
  <c r="S1560" i="3"/>
  <c r="R1560" i="3"/>
  <c r="M1560" i="3"/>
  <c r="Q1560" i="3" s="1"/>
  <c r="I1560" i="3"/>
  <c r="E1560" i="3"/>
  <c r="T1559" i="3"/>
  <c r="S1559" i="3"/>
  <c r="R1559" i="3"/>
  <c r="M1559" i="3"/>
  <c r="Q1559" i="3" s="1"/>
  <c r="I1559" i="3"/>
  <c r="E1559" i="3"/>
  <c r="T1558" i="3"/>
  <c r="S1558" i="3"/>
  <c r="R1558" i="3"/>
  <c r="M1558" i="3"/>
  <c r="Q1558" i="3" s="1"/>
  <c r="I1558" i="3"/>
  <c r="E1558" i="3"/>
  <c r="T1557" i="3"/>
  <c r="S1557" i="3"/>
  <c r="R1557" i="3"/>
  <c r="Q1557" i="3"/>
  <c r="M1557" i="3"/>
  <c r="I1557" i="3"/>
  <c r="E1557" i="3"/>
  <c r="T1556" i="3"/>
  <c r="S1556" i="3"/>
  <c r="R1556" i="3"/>
  <c r="M1556" i="3"/>
  <c r="Q1556" i="3" s="1"/>
  <c r="I1556" i="3"/>
  <c r="E1556" i="3"/>
  <c r="T1555" i="3"/>
  <c r="S1555" i="3"/>
  <c r="R1555" i="3"/>
  <c r="M1555" i="3"/>
  <c r="Q1555" i="3" s="1"/>
  <c r="I1555" i="3"/>
  <c r="E1555" i="3"/>
  <c r="T1554" i="3"/>
  <c r="S1554" i="3"/>
  <c r="R1554" i="3"/>
  <c r="M1554" i="3"/>
  <c r="Q1554" i="3" s="1"/>
  <c r="I1554" i="3"/>
  <c r="E1554" i="3"/>
  <c r="T1553" i="3"/>
  <c r="S1553" i="3"/>
  <c r="R1553" i="3"/>
  <c r="M1553" i="3"/>
  <c r="Q1553" i="3" s="1"/>
  <c r="I1553" i="3"/>
  <c r="E1553" i="3"/>
  <c r="T1552" i="3"/>
  <c r="S1552" i="3"/>
  <c r="R1552" i="3"/>
  <c r="M1552" i="3"/>
  <c r="Q1552" i="3" s="1"/>
  <c r="I1552" i="3"/>
  <c r="E1552" i="3"/>
  <c r="T1551" i="3"/>
  <c r="S1551" i="3"/>
  <c r="R1551" i="3"/>
  <c r="M1551" i="3"/>
  <c r="Q1551" i="3" s="1"/>
  <c r="I1551" i="3"/>
  <c r="E1551" i="3"/>
  <c r="T1550" i="3"/>
  <c r="S1550" i="3"/>
  <c r="R1550" i="3"/>
  <c r="M1550" i="3"/>
  <c r="Q1550" i="3" s="1"/>
  <c r="I1550" i="3"/>
  <c r="E1550" i="3"/>
  <c r="T1549" i="3"/>
  <c r="S1549" i="3"/>
  <c r="R1549" i="3"/>
  <c r="M1549" i="3"/>
  <c r="Q1549" i="3" s="1"/>
  <c r="I1549" i="3"/>
  <c r="E1549" i="3"/>
  <c r="T1548" i="3"/>
  <c r="S1548" i="3"/>
  <c r="R1548" i="3"/>
  <c r="M1548" i="3"/>
  <c r="Q1548" i="3" s="1"/>
  <c r="I1548" i="3"/>
  <c r="E1548" i="3"/>
  <c r="T1547" i="3"/>
  <c r="S1547" i="3"/>
  <c r="R1547" i="3"/>
  <c r="M1547" i="3"/>
  <c r="Q1547" i="3" s="1"/>
  <c r="I1547" i="3"/>
  <c r="E1547" i="3"/>
  <c r="T1546" i="3"/>
  <c r="S1546" i="3"/>
  <c r="R1546" i="3"/>
  <c r="M1546" i="3"/>
  <c r="Q1546" i="3" s="1"/>
  <c r="I1546" i="3"/>
  <c r="E1546" i="3"/>
  <c r="T1545" i="3"/>
  <c r="S1545" i="3"/>
  <c r="R1545" i="3"/>
  <c r="Q1545" i="3"/>
  <c r="M1545" i="3"/>
  <c r="I1545" i="3"/>
  <c r="E1545" i="3"/>
  <c r="T1544" i="3"/>
  <c r="S1544" i="3"/>
  <c r="R1544" i="3"/>
  <c r="M1544" i="3"/>
  <c r="Q1544" i="3" s="1"/>
  <c r="I1544" i="3"/>
  <c r="E1544" i="3"/>
  <c r="T1543" i="3"/>
  <c r="S1543" i="3"/>
  <c r="R1543" i="3"/>
  <c r="M1543" i="3"/>
  <c r="I1543" i="3"/>
  <c r="Q1543" i="3" s="1"/>
  <c r="E1543" i="3"/>
  <c r="P1542" i="3"/>
  <c r="O1542" i="3"/>
  <c r="N1542" i="3"/>
  <c r="L1542" i="3"/>
  <c r="K1542" i="3"/>
  <c r="J1542" i="3"/>
  <c r="H1542" i="3"/>
  <c r="G1542" i="3"/>
  <c r="F1542" i="3"/>
  <c r="D1542" i="3"/>
  <c r="P1541" i="3"/>
  <c r="T1541" i="3" s="1"/>
  <c r="O1541" i="3"/>
  <c r="S1541" i="3" s="1"/>
  <c r="L1541" i="3"/>
  <c r="K1541" i="3"/>
  <c r="H1541" i="3"/>
  <c r="G1541" i="3"/>
  <c r="D1541" i="3"/>
  <c r="T1540" i="3"/>
  <c r="S1540" i="3"/>
  <c r="R1540" i="3"/>
  <c r="M1540" i="3"/>
  <c r="I1540" i="3"/>
  <c r="E1540" i="3"/>
  <c r="T1539" i="3"/>
  <c r="S1539" i="3"/>
  <c r="R1539" i="3"/>
  <c r="M1539" i="3"/>
  <c r="I1539" i="3"/>
  <c r="E1539" i="3"/>
  <c r="T1538" i="3"/>
  <c r="S1538" i="3"/>
  <c r="R1538" i="3"/>
  <c r="M1538" i="3"/>
  <c r="I1538" i="3"/>
  <c r="E1538" i="3"/>
  <c r="P1537" i="3"/>
  <c r="P1532" i="3" s="1"/>
  <c r="O1537" i="3"/>
  <c r="N1537" i="3"/>
  <c r="L1537" i="3"/>
  <c r="L1532" i="3" s="1"/>
  <c r="K1537" i="3"/>
  <c r="J1537" i="3"/>
  <c r="R1537" i="3" s="1"/>
  <c r="H1537" i="3"/>
  <c r="H1532" i="3" s="1"/>
  <c r="G1537" i="3"/>
  <c r="F1537" i="3"/>
  <c r="D1537" i="3"/>
  <c r="D1532" i="3" s="1"/>
  <c r="P1536" i="3"/>
  <c r="P1531" i="3" s="1"/>
  <c r="O1536" i="3"/>
  <c r="L1536" i="3"/>
  <c r="L1531" i="3" s="1"/>
  <c r="K1536" i="3"/>
  <c r="H1536" i="3"/>
  <c r="H1531" i="3" s="1"/>
  <c r="G1536" i="3"/>
  <c r="D1536" i="3"/>
  <c r="D1531" i="3" s="1"/>
  <c r="P1535" i="3"/>
  <c r="O1535" i="3"/>
  <c r="S1535" i="3" s="1"/>
  <c r="N1535" i="3"/>
  <c r="L1535" i="3"/>
  <c r="K1535" i="3"/>
  <c r="J1535" i="3"/>
  <c r="I1535" i="3" s="1"/>
  <c r="H1535" i="3"/>
  <c r="G1535" i="3"/>
  <c r="F1535" i="3"/>
  <c r="D1535" i="3"/>
  <c r="P1534" i="3"/>
  <c r="T1534" i="3" s="1"/>
  <c r="O1534" i="3"/>
  <c r="N1534" i="3"/>
  <c r="R1534" i="3" s="1"/>
  <c r="L1534" i="3"/>
  <c r="K1534" i="3"/>
  <c r="I1534" i="3" s="1"/>
  <c r="J1534" i="3"/>
  <c r="H1534" i="3"/>
  <c r="G1534" i="3"/>
  <c r="F1534" i="3"/>
  <c r="D1534" i="3"/>
  <c r="P1533" i="3"/>
  <c r="T1533" i="3" s="1"/>
  <c r="O1533" i="3"/>
  <c r="N1533" i="3"/>
  <c r="R1533" i="3" s="1"/>
  <c r="L1533" i="3"/>
  <c r="K1533" i="3"/>
  <c r="J1533" i="3"/>
  <c r="H1533" i="3"/>
  <c r="G1533" i="3"/>
  <c r="F1533" i="3"/>
  <c r="E1533" i="3" s="1"/>
  <c r="D1533" i="3"/>
  <c r="O1532" i="3"/>
  <c r="S1532" i="3" s="1"/>
  <c r="K1532" i="3"/>
  <c r="G1532" i="3"/>
  <c r="O1531" i="3"/>
  <c r="K1531" i="3"/>
  <c r="G1531" i="3"/>
  <c r="T1530" i="3"/>
  <c r="S1530" i="3"/>
  <c r="R1530" i="3"/>
  <c r="M1530" i="3"/>
  <c r="Q1530" i="3" s="1"/>
  <c r="I1530" i="3"/>
  <c r="E1530" i="3"/>
  <c r="T1529" i="3"/>
  <c r="S1529" i="3"/>
  <c r="R1529" i="3"/>
  <c r="M1529" i="3"/>
  <c r="I1529" i="3"/>
  <c r="Q1529" i="3" s="1"/>
  <c r="E1529" i="3"/>
  <c r="T1528" i="3"/>
  <c r="S1528" i="3"/>
  <c r="R1528" i="3"/>
  <c r="M1528" i="3"/>
  <c r="Q1528" i="3" s="1"/>
  <c r="I1528" i="3"/>
  <c r="E1528" i="3"/>
  <c r="T1527" i="3"/>
  <c r="S1527" i="3"/>
  <c r="R1527" i="3"/>
  <c r="M1527" i="3"/>
  <c r="I1527" i="3"/>
  <c r="Q1527" i="3" s="1"/>
  <c r="E1527" i="3"/>
  <c r="T1526" i="3"/>
  <c r="S1526" i="3"/>
  <c r="R1526" i="3"/>
  <c r="M1526" i="3"/>
  <c r="Q1526" i="3" s="1"/>
  <c r="I1526" i="3"/>
  <c r="E1526" i="3"/>
  <c r="T1525" i="3"/>
  <c r="S1525" i="3"/>
  <c r="R1525" i="3"/>
  <c r="M1525" i="3"/>
  <c r="I1525" i="3"/>
  <c r="Q1525" i="3" s="1"/>
  <c r="E1525" i="3"/>
  <c r="T1524" i="3"/>
  <c r="S1524" i="3"/>
  <c r="R1524" i="3"/>
  <c r="M1524" i="3"/>
  <c r="Q1524" i="3" s="1"/>
  <c r="I1524" i="3"/>
  <c r="E1524" i="3"/>
  <c r="T1523" i="3"/>
  <c r="S1523" i="3"/>
  <c r="R1523" i="3"/>
  <c r="M1523" i="3"/>
  <c r="Q1523" i="3" s="1"/>
  <c r="I1523" i="3"/>
  <c r="E1523" i="3"/>
  <c r="T1522" i="3"/>
  <c r="S1522" i="3"/>
  <c r="R1522" i="3"/>
  <c r="M1522" i="3"/>
  <c r="Q1522" i="3" s="1"/>
  <c r="I1522" i="3"/>
  <c r="E1522" i="3"/>
  <c r="T1521" i="3"/>
  <c r="S1521" i="3"/>
  <c r="R1521" i="3"/>
  <c r="M1521" i="3"/>
  <c r="Q1521" i="3" s="1"/>
  <c r="I1521" i="3"/>
  <c r="E1521" i="3"/>
  <c r="T1520" i="3"/>
  <c r="S1520" i="3"/>
  <c r="R1520" i="3"/>
  <c r="M1520" i="3"/>
  <c r="Q1520" i="3" s="1"/>
  <c r="I1520" i="3"/>
  <c r="E1520" i="3"/>
  <c r="T1519" i="3"/>
  <c r="S1519" i="3"/>
  <c r="R1519" i="3"/>
  <c r="M1519" i="3"/>
  <c r="Q1519" i="3" s="1"/>
  <c r="I1519" i="3"/>
  <c r="E1519" i="3"/>
  <c r="T1518" i="3"/>
  <c r="S1518" i="3"/>
  <c r="R1518" i="3"/>
  <c r="M1518" i="3"/>
  <c r="Q1518" i="3" s="1"/>
  <c r="I1518" i="3"/>
  <c r="E1518" i="3"/>
  <c r="T1517" i="3"/>
  <c r="S1517" i="3"/>
  <c r="R1517" i="3"/>
  <c r="M1517" i="3"/>
  <c r="Q1517" i="3" s="1"/>
  <c r="I1517" i="3"/>
  <c r="E1517" i="3"/>
  <c r="T1516" i="3"/>
  <c r="S1516" i="3"/>
  <c r="R1516" i="3"/>
  <c r="M1516" i="3"/>
  <c r="Q1516" i="3" s="1"/>
  <c r="I1516" i="3"/>
  <c r="E1516" i="3"/>
  <c r="T1515" i="3"/>
  <c r="S1515" i="3"/>
  <c r="R1515" i="3"/>
  <c r="M1515" i="3"/>
  <c r="I1515" i="3"/>
  <c r="E1515" i="3"/>
  <c r="T1514" i="3"/>
  <c r="S1514" i="3"/>
  <c r="R1514" i="3"/>
  <c r="M1514" i="3"/>
  <c r="Q1514" i="3" s="1"/>
  <c r="I1514" i="3"/>
  <c r="E1514" i="3"/>
  <c r="T1513" i="3"/>
  <c r="S1513" i="3"/>
  <c r="R1513" i="3"/>
  <c r="Q1513" i="3"/>
  <c r="M1513" i="3"/>
  <c r="I1513" i="3"/>
  <c r="E1513" i="3"/>
  <c r="T1512" i="3"/>
  <c r="S1512" i="3"/>
  <c r="R1512" i="3"/>
  <c r="M1512" i="3"/>
  <c r="Q1512" i="3" s="1"/>
  <c r="I1512" i="3"/>
  <c r="E1512" i="3"/>
  <c r="T1511" i="3"/>
  <c r="S1511" i="3"/>
  <c r="R1511" i="3"/>
  <c r="M1511" i="3"/>
  <c r="Q1511" i="3" s="1"/>
  <c r="I1511" i="3"/>
  <c r="E1511" i="3"/>
  <c r="T1510" i="3"/>
  <c r="S1510" i="3"/>
  <c r="R1510" i="3"/>
  <c r="M1510" i="3"/>
  <c r="Q1510" i="3" s="1"/>
  <c r="I1510" i="3"/>
  <c r="E1510" i="3"/>
  <c r="T1509" i="3"/>
  <c r="S1509" i="3"/>
  <c r="R1509" i="3"/>
  <c r="Q1509" i="3"/>
  <c r="M1509" i="3"/>
  <c r="I1509" i="3"/>
  <c r="E1509" i="3"/>
  <c r="T1508" i="3"/>
  <c r="S1508" i="3"/>
  <c r="R1508" i="3"/>
  <c r="M1508" i="3"/>
  <c r="Q1508" i="3" s="1"/>
  <c r="I1508" i="3"/>
  <c r="E1508" i="3"/>
  <c r="T1507" i="3"/>
  <c r="S1507" i="3"/>
  <c r="R1507" i="3"/>
  <c r="M1507" i="3"/>
  <c r="Q1507" i="3" s="1"/>
  <c r="I1507" i="3"/>
  <c r="E1507" i="3"/>
  <c r="T1506" i="3"/>
  <c r="S1506" i="3"/>
  <c r="R1506" i="3"/>
  <c r="M1506" i="3"/>
  <c r="Q1506" i="3" s="1"/>
  <c r="I1506" i="3"/>
  <c r="E1506" i="3"/>
  <c r="T1505" i="3"/>
  <c r="S1505" i="3"/>
  <c r="R1505" i="3"/>
  <c r="Q1505" i="3"/>
  <c r="M1505" i="3"/>
  <c r="I1505" i="3"/>
  <c r="E1505" i="3"/>
  <c r="T1504" i="3"/>
  <c r="S1504" i="3"/>
  <c r="R1504" i="3"/>
  <c r="M1504" i="3"/>
  <c r="Q1504" i="3" s="1"/>
  <c r="I1504" i="3"/>
  <c r="E1504" i="3"/>
  <c r="T1503" i="3"/>
  <c r="S1503" i="3"/>
  <c r="R1503" i="3"/>
  <c r="M1503" i="3"/>
  <c r="I1503" i="3"/>
  <c r="E1503" i="3"/>
  <c r="T1502" i="3"/>
  <c r="S1502" i="3"/>
  <c r="R1502" i="3"/>
  <c r="M1502" i="3"/>
  <c r="Q1502" i="3" s="1"/>
  <c r="I1502" i="3"/>
  <c r="E1502" i="3"/>
  <c r="T1501" i="3"/>
  <c r="S1501" i="3"/>
  <c r="R1501" i="3"/>
  <c r="Q1501" i="3"/>
  <c r="M1501" i="3"/>
  <c r="I1501" i="3"/>
  <c r="E1501" i="3"/>
  <c r="T1500" i="3"/>
  <c r="S1500" i="3"/>
  <c r="R1500" i="3"/>
  <c r="M1500" i="3"/>
  <c r="Q1500" i="3" s="1"/>
  <c r="I1500" i="3"/>
  <c r="E1500" i="3"/>
  <c r="T1499" i="3"/>
  <c r="S1499" i="3"/>
  <c r="R1499" i="3"/>
  <c r="M1499" i="3"/>
  <c r="I1499" i="3"/>
  <c r="E1499" i="3"/>
  <c r="T1498" i="3"/>
  <c r="S1498" i="3"/>
  <c r="R1498" i="3"/>
  <c r="M1498" i="3"/>
  <c r="Q1498" i="3" s="1"/>
  <c r="I1498" i="3"/>
  <c r="E1498" i="3"/>
  <c r="T1497" i="3"/>
  <c r="S1497" i="3"/>
  <c r="R1497" i="3"/>
  <c r="Q1497" i="3"/>
  <c r="M1497" i="3"/>
  <c r="I1497" i="3"/>
  <c r="E1497" i="3"/>
  <c r="T1496" i="3"/>
  <c r="S1496" i="3"/>
  <c r="R1496" i="3"/>
  <c r="M1496" i="3"/>
  <c r="Q1496" i="3" s="1"/>
  <c r="I1496" i="3"/>
  <c r="E1496" i="3"/>
  <c r="T1495" i="3"/>
  <c r="S1495" i="3"/>
  <c r="R1495" i="3"/>
  <c r="M1495" i="3"/>
  <c r="Q1495" i="3" s="1"/>
  <c r="I1495" i="3"/>
  <c r="E1495" i="3"/>
  <c r="T1494" i="3"/>
  <c r="S1494" i="3"/>
  <c r="R1494" i="3"/>
  <c r="M1494" i="3"/>
  <c r="Q1494" i="3" s="1"/>
  <c r="I1494" i="3"/>
  <c r="E1494" i="3"/>
  <c r="T1493" i="3"/>
  <c r="S1493" i="3"/>
  <c r="R1493" i="3"/>
  <c r="Q1493" i="3"/>
  <c r="M1493" i="3"/>
  <c r="I1493" i="3"/>
  <c r="E1493" i="3"/>
  <c r="T1492" i="3"/>
  <c r="S1492" i="3"/>
  <c r="R1492" i="3"/>
  <c r="M1492" i="3"/>
  <c r="Q1492" i="3" s="1"/>
  <c r="I1492" i="3"/>
  <c r="E1492" i="3"/>
  <c r="T1491" i="3"/>
  <c r="S1491" i="3"/>
  <c r="R1491" i="3"/>
  <c r="M1491" i="3"/>
  <c r="Q1491" i="3" s="1"/>
  <c r="I1491" i="3"/>
  <c r="E1491" i="3"/>
  <c r="T1490" i="3"/>
  <c r="S1490" i="3"/>
  <c r="R1490" i="3"/>
  <c r="M1490" i="3"/>
  <c r="Q1490" i="3" s="1"/>
  <c r="I1490" i="3"/>
  <c r="E1490" i="3"/>
  <c r="T1489" i="3"/>
  <c r="S1489" i="3"/>
  <c r="R1489" i="3"/>
  <c r="Q1489" i="3"/>
  <c r="M1489" i="3"/>
  <c r="I1489" i="3"/>
  <c r="E1489" i="3"/>
  <c r="T1488" i="3"/>
  <c r="S1488" i="3"/>
  <c r="R1488" i="3"/>
  <c r="M1488" i="3"/>
  <c r="Q1488" i="3" s="1"/>
  <c r="I1488" i="3"/>
  <c r="E1488" i="3"/>
  <c r="T1487" i="3"/>
  <c r="S1487" i="3"/>
  <c r="R1487" i="3"/>
  <c r="M1487" i="3"/>
  <c r="I1487" i="3"/>
  <c r="E1487" i="3"/>
  <c r="T1486" i="3"/>
  <c r="S1486" i="3"/>
  <c r="R1486" i="3"/>
  <c r="M1486" i="3"/>
  <c r="Q1486" i="3" s="1"/>
  <c r="I1486" i="3"/>
  <c r="E1486" i="3"/>
  <c r="T1485" i="3"/>
  <c r="S1485" i="3"/>
  <c r="R1485" i="3"/>
  <c r="Q1485" i="3"/>
  <c r="M1485" i="3"/>
  <c r="I1485" i="3"/>
  <c r="E1485" i="3"/>
  <c r="T1484" i="3"/>
  <c r="S1484" i="3"/>
  <c r="R1484" i="3"/>
  <c r="M1484" i="3"/>
  <c r="Q1484" i="3" s="1"/>
  <c r="I1484" i="3"/>
  <c r="E1484" i="3"/>
  <c r="T1483" i="3"/>
  <c r="S1483" i="3"/>
  <c r="R1483" i="3"/>
  <c r="M1483" i="3"/>
  <c r="I1483" i="3"/>
  <c r="E1483" i="3"/>
  <c r="T1482" i="3"/>
  <c r="S1482" i="3"/>
  <c r="R1482" i="3"/>
  <c r="M1482" i="3"/>
  <c r="Q1482" i="3" s="1"/>
  <c r="I1482" i="3"/>
  <c r="E1482" i="3"/>
  <c r="T1481" i="3"/>
  <c r="S1481" i="3"/>
  <c r="R1481" i="3"/>
  <c r="Q1481" i="3"/>
  <c r="M1481" i="3"/>
  <c r="I1481" i="3"/>
  <c r="E1481" i="3"/>
  <c r="T1480" i="3"/>
  <c r="S1480" i="3"/>
  <c r="R1480" i="3"/>
  <c r="M1480" i="3"/>
  <c r="Q1480" i="3" s="1"/>
  <c r="I1480" i="3"/>
  <c r="E1480" i="3"/>
  <c r="T1479" i="3"/>
  <c r="S1479" i="3"/>
  <c r="R1479" i="3"/>
  <c r="M1479" i="3"/>
  <c r="Q1479" i="3" s="1"/>
  <c r="I1479" i="3"/>
  <c r="E1479" i="3"/>
  <c r="T1478" i="3"/>
  <c r="S1478" i="3"/>
  <c r="R1478" i="3"/>
  <c r="M1478" i="3"/>
  <c r="Q1478" i="3" s="1"/>
  <c r="I1478" i="3"/>
  <c r="E1478" i="3"/>
  <c r="T1477" i="3"/>
  <c r="S1477" i="3"/>
  <c r="R1477" i="3"/>
  <c r="Q1477" i="3"/>
  <c r="M1477" i="3"/>
  <c r="I1477" i="3"/>
  <c r="E1477" i="3"/>
  <c r="T1476" i="3"/>
  <c r="S1476" i="3"/>
  <c r="R1476" i="3"/>
  <c r="M1476" i="3"/>
  <c r="Q1476" i="3" s="1"/>
  <c r="I1476" i="3"/>
  <c r="E1476" i="3"/>
  <c r="T1475" i="3"/>
  <c r="S1475" i="3"/>
  <c r="R1475" i="3"/>
  <c r="M1475" i="3"/>
  <c r="Q1475" i="3" s="1"/>
  <c r="I1475" i="3"/>
  <c r="E1475" i="3"/>
  <c r="T1474" i="3"/>
  <c r="S1474" i="3"/>
  <c r="R1474" i="3"/>
  <c r="M1474" i="3"/>
  <c r="Q1474" i="3" s="1"/>
  <c r="I1474" i="3"/>
  <c r="E1474" i="3"/>
  <c r="T1473" i="3"/>
  <c r="S1473" i="3"/>
  <c r="R1473" i="3"/>
  <c r="Q1473" i="3"/>
  <c r="M1473" i="3"/>
  <c r="I1473" i="3"/>
  <c r="E1473" i="3"/>
  <c r="T1472" i="3"/>
  <c r="S1472" i="3"/>
  <c r="R1472" i="3"/>
  <c r="M1472" i="3"/>
  <c r="Q1472" i="3" s="1"/>
  <c r="I1472" i="3"/>
  <c r="E1472" i="3"/>
  <c r="T1471" i="3"/>
  <c r="S1471" i="3"/>
  <c r="R1471" i="3"/>
  <c r="M1471" i="3"/>
  <c r="I1471" i="3"/>
  <c r="E1471" i="3"/>
  <c r="T1470" i="3"/>
  <c r="S1470" i="3"/>
  <c r="R1470" i="3"/>
  <c r="M1470" i="3"/>
  <c r="Q1470" i="3" s="1"/>
  <c r="I1470" i="3"/>
  <c r="E1470" i="3"/>
  <c r="T1469" i="3"/>
  <c r="S1469" i="3"/>
  <c r="R1469" i="3"/>
  <c r="Q1469" i="3"/>
  <c r="M1469" i="3"/>
  <c r="I1469" i="3"/>
  <c r="E1469" i="3"/>
  <c r="T1468" i="3"/>
  <c r="S1468" i="3"/>
  <c r="R1468" i="3"/>
  <c r="M1468" i="3"/>
  <c r="Q1468" i="3" s="1"/>
  <c r="I1468" i="3"/>
  <c r="E1468" i="3"/>
  <c r="T1467" i="3"/>
  <c r="S1467" i="3"/>
  <c r="R1467" i="3"/>
  <c r="M1467" i="3"/>
  <c r="I1467" i="3"/>
  <c r="E1467" i="3"/>
  <c r="T1466" i="3"/>
  <c r="S1466" i="3"/>
  <c r="R1466" i="3"/>
  <c r="M1466" i="3"/>
  <c r="Q1466" i="3" s="1"/>
  <c r="I1466" i="3"/>
  <c r="E1466" i="3"/>
  <c r="T1465" i="3"/>
  <c r="S1465" i="3"/>
  <c r="R1465" i="3"/>
  <c r="Q1465" i="3"/>
  <c r="M1465" i="3"/>
  <c r="I1465" i="3"/>
  <c r="E1465" i="3"/>
  <c r="T1464" i="3"/>
  <c r="S1464" i="3"/>
  <c r="R1464" i="3"/>
  <c r="M1464" i="3"/>
  <c r="Q1464" i="3" s="1"/>
  <c r="I1464" i="3"/>
  <c r="E1464" i="3"/>
  <c r="T1463" i="3"/>
  <c r="S1463" i="3"/>
  <c r="R1463" i="3"/>
  <c r="M1463" i="3"/>
  <c r="Q1463" i="3" s="1"/>
  <c r="I1463" i="3"/>
  <c r="E1463" i="3"/>
  <c r="T1462" i="3"/>
  <c r="S1462" i="3"/>
  <c r="R1462" i="3"/>
  <c r="M1462" i="3"/>
  <c r="Q1462" i="3" s="1"/>
  <c r="I1462" i="3"/>
  <c r="E1462" i="3"/>
  <c r="T1461" i="3"/>
  <c r="S1461" i="3"/>
  <c r="R1461" i="3"/>
  <c r="Q1461" i="3"/>
  <c r="M1461" i="3"/>
  <c r="I1461" i="3"/>
  <c r="E1461" i="3"/>
  <c r="T1460" i="3"/>
  <c r="S1460" i="3"/>
  <c r="R1460" i="3"/>
  <c r="M1460" i="3"/>
  <c r="Q1460" i="3" s="1"/>
  <c r="I1460" i="3"/>
  <c r="E1460" i="3"/>
  <c r="T1459" i="3"/>
  <c r="S1459" i="3"/>
  <c r="R1459" i="3"/>
  <c r="M1459" i="3"/>
  <c r="Q1459" i="3" s="1"/>
  <c r="I1459" i="3"/>
  <c r="E1459" i="3"/>
  <c r="T1458" i="3"/>
  <c r="S1458" i="3"/>
  <c r="R1458" i="3"/>
  <c r="M1458" i="3"/>
  <c r="Q1458" i="3" s="1"/>
  <c r="I1458" i="3"/>
  <c r="E1458" i="3"/>
  <c r="T1457" i="3"/>
  <c r="S1457" i="3"/>
  <c r="R1457" i="3"/>
  <c r="Q1457" i="3"/>
  <c r="M1457" i="3"/>
  <c r="I1457" i="3"/>
  <c r="E1457" i="3"/>
  <c r="T1456" i="3"/>
  <c r="S1456" i="3"/>
  <c r="R1456" i="3"/>
  <c r="M1456" i="3"/>
  <c r="Q1456" i="3" s="1"/>
  <c r="I1456" i="3"/>
  <c r="E1456" i="3"/>
  <c r="T1455" i="3"/>
  <c r="S1455" i="3"/>
  <c r="R1455" i="3"/>
  <c r="M1455" i="3"/>
  <c r="I1455" i="3"/>
  <c r="E1455" i="3"/>
  <c r="T1454" i="3"/>
  <c r="S1454" i="3"/>
  <c r="R1454" i="3"/>
  <c r="M1454" i="3"/>
  <c r="Q1454" i="3" s="1"/>
  <c r="I1454" i="3"/>
  <c r="E1454" i="3"/>
  <c r="T1453" i="3"/>
  <c r="S1453" i="3"/>
  <c r="R1453" i="3"/>
  <c r="Q1453" i="3"/>
  <c r="M1453" i="3"/>
  <c r="I1453" i="3"/>
  <c r="E1453" i="3"/>
  <c r="T1452" i="3"/>
  <c r="S1452" i="3"/>
  <c r="R1452" i="3"/>
  <c r="M1452" i="3"/>
  <c r="Q1452" i="3" s="1"/>
  <c r="I1452" i="3"/>
  <c r="E1452" i="3"/>
  <c r="T1451" i="3"/>
  <c r="S1451" i="3"/>
  <c r="R1451" i="3"/>
  <c r="M1451" i="3"/>
  <c r="I1451" i="3"/>
  <c r="E1451" i="3"/>
  <c r="T1450" i="3"/>
  <c r="S1450" i="3"/>
  <c r="R1450" i="3"/>
  <c r="M1450" i="3"/>
  <c r="Q1450" i="3" s="1"/>
  <c r="I1450" i="3"/>
  <c r="E1450" i="3"/>
  <c r="T1449" i="3"/>
  <c r="S1449" i="3"/>
  <c r="R1449" i="3"/>
  <c r="Q1449" i="3"/>
  <c r="M1449" i="3"/>
  <c r="I1449" i="3"/>
  <c r="E1449" i="3"/>
  <c r="T1448" i="3"/>
  <c r="S1448" i="3"/>
  <c r="R1448" i="3"/>
  <c r="M1448" i="3"/>
  <c r="Q1448" i="3" s="1"/>
  <c r="I1448" i="3"/>
  <c r="E1448" i="3"/>
  <c r="T1447" i="3"/>
  <c r="S1447" i="3"/>
  <c r="R1447" i="3"/>
  <c r="M1447" i="3"/>
  <c r="Q1447" i="3" s="1"/>
  <c r="I1447" i="3"/>
  <c r="E1447" i="3"/>
  <c r="T1446" i="3"/>
  <c r="S1446" i="3"/>
  <c r="R1446" i="3"/>
  <c r="M1446" i="3"/>
  <c r="Q1446" i="3" s="1"/>
  <c r="I1446" i="3"/>
  <c r="E1446" i="3"/>
  <c r="T1445" i="3"/>
  <c r="S1445" i="3"/>
  <c r="R1445" i="3"/>
  <c r="Q1445" i="3"/>
  <c r="M1445" i="3"/>
  <c r="I1445" i="3"/>
  <c r="E1445" i="3"/>
  <c r="T1444" i="3"/>
  <c r="S1444" i="3"/>
  <c r="R1444" i="3"/>
  <c r="M1444" i="3"/>
  <c r="Q1444" i="3" s="1"/>
  <c r="I1444" i="3"/>
  <c r="E1444" i="3"/>
  <c r="T1443" i="3"/>
  <c r="S1443" i="3"/>
  <c r="R1443" i="3"/>
  <c r="M1443" i="3"/>
  <c r="Q1443" i="3" s="1"/>
  <c r="I1443" i="3"/>
  <c r="E1443" i="3"/>
  <c r="T1442" i="3"/>
  <c r="S1442" i="3"/>
  <c r="R1442" i="3"/>
  <c r="M1442" i="3"/>
  <c r="Q1442" i="3" s="1"/>
  <c r="I1442" i="3"/>
  <c r="E1442" i="3"/>
  <c r="T1441" i="3"/>
  <c r="S1441" i="3"/>
  <c r="R1441" i="3"/>
  <c r="Q1441" i="3"/>
  <c r="M1441" i="3"/>
  <c r="I1441" i="3"/>
  <c r="E1441" i="3"/>
  <c r="T1440" i="3"/>
  <c r="S1440" i="3"/>
  <c r="R1440" i="3"/>
  <c r="M1440" i="3"/>
  <c r="Q1440" i="3" s="1"/>
  <c r="I1440" i="3"/>
  <c r="E1440" i="3"/>
  <c r="T1439" i="3"/>
  <c r="S1439" i="3"/>
  <c r="R1439" i="3"/>
  <c r="M1439" i="3"/>
  <c r="I1439" i="3"/>
  <c r="E1439" i="3"/>
  <c r="T1438" i="3"/>
  <c r="S1438" i="3"/>
  <c r="R1438" i="3"/>
  <c r="M1438" i="3"/>
  <c r="Q1438" i="3" s="1"/>
  <c r="I1438" i="3"/>
  <c r="E1438" i="3"/>
  <c r="T1437" i="3"/>
  <c r="S1437" i="3"/>
  <c r="R1437" i="3"/>
  <c r="M1437" i="3"/>
  <c r="I1437" i="3"/>
  <c r="Q1437" i="3" s="1"/>
  <c r="E1437" i="3"/>
  <c r="P1436" i="3"/>
  <c r="T1436" i="3" s="1"/>
  <c r="O1436" i="3"/>
  <c r="S1436" i="3" s="1"/>
  <c r="N1436" i="3"/>
  <c r="L1436" i="3"/>
  <c r="K1436" i="3"/>
  <c r="J1436" i="3"/>
  <c r="I1436" i="3" s="1"/>
  <c r="H1436" i="3"/>
  <c r="G1436" i="3"/>
  <c r="F1436" i="3"/>
  <c r="D1436" i="3"/>
  <c r="T1435" i="3"/>
  <c r="P1435" i="3"/>
  <c r="L1435" i="3"/>
  <c r="K1435" i="3"/>
  <c r="J1435" i="3"/>
  <c r="H1435" i="3"/>
  <c r="G1435" i="3"/>
  <c r="D1435" i="3"/>
  <c r="T1434" i="3"/>
  <c r="S1434" i="3"/>
  <c r="R1434" i="3"/>
  <c r="M1434" i="3"/>
  <c r="I1434" i="3"/>
  <c r="E1434" i="3"/>
  <c r="T1433" i="3"/>
  <c r="S1433" i="3"/>
  <c r="R1433" i="3"/>
  <c r="M1433" i="3"/>
  <c r="Q1433" i="3" s="1"/>
  <c r="I1433" i="3"/>
  <c r="E1433" i="3"/>
  <c r="T1432" i="3"/>
  <c r="S1432" i="3"/>
  <c r="R1432" i="3"/>
  <c r="M1432" i="3"/>
  <c r="I1432" i="3"/>
  <c r="Q1432" i="3" s="1"/>
  <c r="E1432" i="3"/>
  <c r="P1431" i="3"/>
  <c r="O1431" i="3"/>
  <c r="N1431" i="3"/>
  <c r="M1431" i="3"/>
  <c r="L1431" i="3"/>
  <c r="L1430" i="3" s="1"/>
  <c r="K1431" i="3"/>
  <c r="J1431" i="3"/>
  <c r="J1430" i="3" s="1"/>
  <c r="I1431" i="3"/>
  <c r="H1431" i="3"/>
  <c r="H1430" i="3" s="1"/>
  <c r="G1431" i="3"/>
  <c r="F1431" i="3"/>
  <c r="E1431" i="3"/>
  <c r="D1431" i="3"/>
  <c r="D1430" i="3" s="1"/>
  <c r="O1430" i="3"/>
  <c r="N1430" i="3"/>
  <c r="K1430" i="3"/>
  <c r="G1430" i="3"/>
  <c r="F1430" i="3"/>
  <c r="T1429" i="3"/>
  <c r="S1429" i="3"/>
  <c r="R1429" i="3"/>
  <c r="M1429" i="3"/>
  <c r="Q1429" i="3" s="1"/>
  <c r="I1429" i="3"/>
  <c r="E1429" i="3"/>
  <c r="T1428" i="3"/>
  <c r="S1428" i="3"/>
  <c r="R1428" i="3"/>
  <c r="M1428" i="3"/>
  <c r="I1428" i="3"/>
  <c r="E1428" i="3"/>
  <c r="T1427" i="3"/>
  <c r="S1427" i="3"/>
  <c r="R1427" i="3"/>
  <c r="M1427" i="3"/>
  <c r="I1427" i="3"/>
  <c r="E1427" i="3"/>
  <c r="P1426" i="3"/>
  <c r="O1426" i="3"/>
  <c r="N1426" i="3"/>
  <c r="L1426" i="3"/>
  <c r="K1426" i="3"/>
  <c r="J1426" i="3"/>
  <c r="J1425" i="3" s="1"/>
  <c r="H1426" i="3"/>
  <c r="G1426" i="3"/>
  <c r="F1426" i="3"/>
  <c r="F1425" i="3" s="1"/>
  <c r="D1426" i="3"/>
  <c r="L1425" i="3"/>
  <c r="H1425" i="3"/>
  <c r="D1425" i="3"/>
  <c r="T1424" i="3"/>
  <c r="S1424" i="3"/>
  <c r="R1424" i="3"/>
  <c r="M1424" i="3"/>
  <c r="I1424" i="3"/>
  <c r="Q1424" i="3" s="1"/>
  <c r="E1424" i="3"/>
  <c r="T1423" i="3"/>
  <c r="S1423" i="3"/>
  <c r="R1423" i="3"/>
  <c r="M1423" i="3"/>
  <c r="I1423" i="3"/>
  <c r="E1423" i="3"/>
  <c r="T1422" i="3"/>
  <c r="S1422" i="3"/>
  <c r="R1422" i="3"/>
  <c r="M1422" i="3"/>
  <c r="Q1422" i="3" s="1"/>
  <c r="I1422" i="3"/>
  <c r="E1422" i="3"/>
  <c r="P1421" i="3"/>
  <c r="O1421" i="3"/>
  <c r="S1421" i="3" s="1"/>
  <c r="N1421" i="3"/>
  <c r="N1416" i="3" s="1"/>
  <c r="L1421" i="3"/>
  <c r="K1421" i="3"/>
  <c r="K1420" i="3" s="1"/>
  <c r="J1421" i="3"/>
  <c r="J1416" i="3" s="1"/>
  <c r="H1421" i="3"/>
  <c r="G1421" i="3"/>
  <c r="G1420" i="3" s="1"/>
  <c r="F1421" i="3"/>
  <c r="D1421" i="3"/>
  <c r="N1420" i="3"/>
  <c r="J1420" i="3"/>
  <c r="F1420" i="3"/>
  <c r="P1419" i="3"/>
  <c r="T1419" i="3" s="1"/>
  <c r="O1419" i="3"/>
  <c r="S1419" i="3" s="1"/>
  <c r="N1419" i="3"/>
  <c r="R1419" i="3" s="1"/>
  <c r="L1419" i="3"/>
  <c r="K1419" i="3"/>
  <c r="J1419" i="3"/>
  <c r="I1419" i="3" s="1"/>
  <c r="H1419" i="3"/>
  <c r="G1419" i="3"/>
  <c r="F1419" i="3"/>
  <c r="E1419" i="3" s="1"/>
  <c r="D1419" i="3"/>
  <c r="P1418" i="3"/>
  <c r="O1418" i="3"/>
  <c r="N1418" i="3"/>
  <c r="M1418" i="3"/>
  <c r="L1418" i="3"/>
  <c r="K1418" i="3"/>
  <c r="J1418" i="3"/>
  <c r="I1418" i="3"/>
  <c r="H1418" i="3"/>
  <c r="G1418" i="3"/>
  <c r="F1418" i="3"/>
  <c r="E1418" i="3"/>
  <c r="D1418" i="3"/>
  <c r="P1417" i="3"/>
  <c r="T1417" i="3" s="1"/>
  <c r="O1417" i="3"/>
  <c r="S1417" i="3" s="1"/>
  <c r="N1417" i="3"/>
  <c r="L1417" i="3"/>
  <c r="K1417" i="3"/>
  <c r="J1417" i="3"/>
  <c r="I1417" i="3" s="1"/>
  <c r="H1417" i="3"/>
  <c r="G1417" i="3"/>
  <c r="F1417" i="3"/>
  <c r="E1417" i="3" s="1"/>
  <c r="D1417" i="3"/>
  <c r="O1416" i="3"/>
  <c r="T1414" i="3"/>
  <c r="S1414" i="3"/>
  <c r="R1414" i="3"/>
  <c r="M1414" i="3"/>
  <c r="I1414" i="3"/>
  <c r="Q1414" i="3" s="1"/>
  <c r="E1414" i="3"/>
  <c r="T1413" i="3"/>
  <c r="S1413" i="3"/>
  <c r="R1413" i="3"/>
  <c r="M1413" i="3"/>
  <c r="I1413" i="3"/>
  <c r="Q1413" i="3" s="1"/>
  <c r="E1413" i="3"/>
  <c r="T1412" i="3"/>
  <c r="S1412" i="3"/>
  <c r="R1412" i="3"/>
  <c r="M1412" i="3"/>
  <c r="I1412" i="3"/>
  <c r="Q1412" i="3" s="1"/>
  <c r="E1412" i="3"/>
  <c r="T1411" i="3"/>
  <c r="S1411" i="3"/>
  <c r="R1411" i="3"/>
  <c r="M1411" i="3"/>
  <c r="I1411" i="3"/>
  <c r="Q1411" i="3" s="1"/>
  <c r="E1411" i="3"/>
  <c r="T1410" i="3"/>
  <c r="S1410" i="3"/>
  <c r="R1410" i="3"/>
  <c r="M1410" i="3"/>
  <c r="I1410" i="3"/>
  <c r="Q1410" i="3" s="1"/>
  <c r="E1410" i="3"/>
  <c r="T1409" i="3"/>
  <c r="S1409" i="3"/>
  <c r="R1409" i="3"/>
  <c r="M1409" i="3"/>
  <c r="I1409" i="3"/>
  <c r="Q1409" i="3" s="1"/>
  <c r="E1409" i="3"/>
  <c r="T1408" i="3"/>
  <c r="S1408" i="3"/>
  <c r="R1408" i="3"/>
  <c r="M1408" i="3"/>
  <c r="I1408" i="3"/>
  <c r="Q1408" i="3" s="1"/>
  <c r="E1408" i="3"/>
  <c r="T1407" i="3"/>
  <c r="S1407" i="3"/>
  <c r="R1407" i="3"/>
  <c r="M1407" i="3"/>
  <c r="I1407" i="3"/>
  <c r="Q1407" i="3" s="1"/>
  <c r="E1407" i="3"/>
  <c r="T1406" i="3"/>
  <c r="S1406" i="3"/>
  <c r="R1406" i="3"/>
  <c r="M1406" i="3"/>
  <c r="I1406" i="3"/>
  <c r="Q1406" i="3" s="1"/>
  <c r="E1406" i="3"/>
  <c r="T1405" i="3"/>
  <c r="S1405" i="3"/>
  <c r="R1405" i="3"/>
  <c r="M1405" i="3"/>
  <c r="I1405" i="3"/>
  <c r="Q1405" i="3" s="1"/>
  <c r="E1405" i="3"/>
  <c r="T1404" i="3"/>
  <c r="S1404" i="3"/>
  <c r="R1404" i="3"/>
  <c r="M1404" i="3"/>
  <c r="I1404" i="3"/>
  <c r="Q1404" i="3" s="1"/>
  <c r="E1404" i="3"/>
  <c r="T1403" i="3"/>
  <c r="S1403" i="3"/>
  <c r="R1403" i="3"/>
  <c r="M1403" i="3"/>
  <c r="I1403" i="3"/>
  <c r="Q1403" i="3" s="1"/>
  <c r="E1403" i="3"/>
  <c r="T1402" i="3"/>
  <c r="S1402" i="3"/>
  <c r="R1402" i="3"/>
  <c r="M1402" i="3"/>
  <c r="I1402" i="3"/>
  <c r="Q1402" i="3" s="1"/>
  <c r="E1402" i="3"/>
  <c r="T1401" i="3"/>
  <c r="S1401" i="3"/>
  <c r="R1401" i="3"/>
  <c r="M1401" i="3"/>
  <c r="I1401" i="3"/>
  <c r="Q1401" i="3" s="1"/>
  <c r="E1401" i="3"/>
  <c r="T1400" i="3"/>
  <c r="S1400" i="3"/>
  <c r="R1400" i="3"/>
  <c r="M1400" i="3"/>
  <c r="I1400" i="3"/>
  <c r="Q1400" i="3" s="1"/>
  <c r="E1400" i="3"/>
  <c r="T1399" i="3"/>
  <c r="S1399" i="3"/>
  <c r="R1399" i="3"/>
  <c r="M1399" i="3"/>
  <c r="I1399" i="3"/>
  <c r="Q1399" i="3" s="1"/>
  <c r="E1399" i="3"/>
  <c r="T1398" i="3"/>
  <c r="S1398" i="3"/>
  <c r="R1398" i="3"/>
  <c r="M1398" i="3"/>
  <c r="I1398" i="3"/>
  <c r="Q1398" i="3" s="1"/>
  <c r="E1398" i="3"/>
  <c r="T1397" i="3"/>
  <c r="S1397" i="3"/>
  <c r="R1397" i="3"/>
  <c r="M1397" i="3"/>
  <c r="I1397" i="3"/>
  <c r="Q1397" i="3" s="1"/>
  <c r="E1397" i="3"/>
  <c r="T1396" i="3"/>
  <c r="S1396" i="3"/>
  <c r="R1396" i="3"/>
  <c r="M1396" i="3"/>
  <c r="I1396" i="3"/>
  <c r="Q1396" i="3" s="1"/>
  <c r="E1396" i="3"/>
  <c r="T1395" i="3"/>
  <c r="S1395" i="3"/>
  <c r="R1395" i="3"/>
  <c r="M1395" i="3"/>
  <c r="I1395" i="3"/>
  <c r="Q1395" i="3" s="1"/>
  <c r="E1395" i="3"/>
  <c r="T1394" i="3"/>
  <c r="S1394" i="3"/>
  <c r="R1394" i="3"/>
  <c r="M1394" i="3"/>
  <c r="I1394" i="3"/>
  <c r="Q1394" i="3" s="1"/>
  <c r="E1394" i="3"/>
  <c r="T1393" i="3"/>
  <c r="S1393" i="3"/>
  <c r="R1393" i="3"/>
  <c r="M1393" i="3"/>
  <c r="I1393" i="3"/>
  <c r="Q1393" i="3" s="1"/>
  <c r="E1393" i="3"/>
  <c r="T1392" i="3"/>
  <c r="S1392" i="3"/>
  <c r="R1392" i="3"/>
  <c r="M1392" i="3"/>
  <c r="I1392" i="3"/>
  <c r="Q1392" i="3" s="1"/>
  <c r="E1392" i="3"/>
  <c r="T1391" i="3"/>
  <c r="S1391" i="3"/>
  <c r="R1391" i="3"/>
  <c r="M1391" i="3"/>
  <c r="I1391" i="3"/>
  <c r="Q1391" i="3" s="1"/>
  <c r="E1391" i="3"/>
  <c r="T1390" i="3"/>
  <c r="S1390" i="3"/>
  <c r="R1390" i="3"/>
  <c r="M1390" i="3"/>
  <c r="I1390" i="3"/>
  <c r="Q1390" i="3" s="1"/>
  <c r="E1390" i="3"/>
  <c r="T1389" i="3"/>
  <c r="S1389" i="3"/>
  <c r="R1389" i="3"/>
  <c r="M1389" i="3"/>
  <c r="I1389" i="3"/>
  <c r="Q1389" i="3" s="1"/>
  <c r="E1389" i="3"/>
  <c r="T1388" i="3"/>
  <c r="S1388" i="3"/>
  <c r="R1388" i="3"/>
  <c r="M1388" i="3"/>
  <c r="I1388" i="3"/>
  <c r="Q1388" i="3" s="1"/>
  <c r="E1388" i="3"/>
  <c r="T1387" i="3"/>
  <c r="S1387" i="3"/>
  <c r="R1387" i="3"/>
  <c r="M1387" i="3"/>
  <c r="I1387" i="3"/>
  <c r="Q1387" i="3" s="1"/>
  <c r="E1387" i="3"/>
  <c r="T1386" i="3"/>
  <c r="S1386" i="3"/>
  <c r="R1386" i="3"/>
  <c r="M1386" i="3"/>
  <c r="I1386" i="3"/>
  <c r="Q1386" i="3" s="1"/>
  <c r="E1386" i="3"/>
  <c r="T1385" i="3"/>
  <c r="S1385" i="3"/>
  <c r="R1385" i="3"/>
  <c r="M1385" i="3"/>
  <c r="I1385" i="3"/>
  <c r="Q1385" i="3" s="1"/>
  <c r="E1385" i="3"/>
  <c r="T1384" i="3"/>
  <c r="S1384" i="3"/>
  <c r="R1384" i="3"/>
  <c r="M1384" i="3"/>
  <c r="I1384" i="3"/>
  <c r="Q1384" i="3" s="1"/>
  <c r="E1384" i="3"/>
  <c r="T1383" i="3"/>
  <c r="S1383" i="3"/>
  <c r="R1383" i="3"/>
  <c r="M1383" i="3"/>
  <c r="I1383" i="3"/>
  <c r="Q1383" i="3" s="1"/>
  <c r="E1383" i="3"/>
  <c r="T1382" i="3"/>
  <c r="S1382" i="3"/>
  <c r="R1382" i="3"/>
  <c r="M1382" i="3"/>
  <c r="I1382" i="3"/>
  <c r="Q1382" i="3" s="1"/>
  <c r="E1382" i="3"/>
  <c r="T1381" i="3"/>
  <c r="S1381" i="3"/>
  <c r="R1381" i="3"/>
  <c r="M1381" i="3"/>
  <c r="I1381" i="3"/>
  <c r="Q1381" i="3" s="1"/>
  <c r="E1381" i="3"/>
  <c r="T1380" i="3"/>
  <c r="S1380" i="3"/>
  <c r="R1380" i="3"/>
  <c r="M1380" i="3"/>
  <c r="I1380" i="3"/>
  <c r="Q1380" i="3" s="1"/>
  <c r="E1380" i="3"/>
  <c r="T1379" i="3"/>
  <c r="S1379" i="3"/>
  <c r="R1379" i="3"/>
  <c r="M1379" i="3"/>
  <c r="I1379" i="3"/>
  <c r="Q1379" i="3" s="1"/>
  <c r="E1379" i="3"/>
  <c r="T1378" i="3"/>
  <c r="S1378" i="3"/>
  <c r="R1378" i="3"/>
  <c r="M1378" i="3"/>
  <c r="I1378" i="3"/>
  <c r="Q1378" i="3" s="1"/>
  <c r="E1378" i="3"/>
  <c r="T1377" i="3"/>
  <c r="S1377" i="3"/>
  <c r="R1377" i="3"/>
  <c r="M1377" i="3"/>
  <c r="I1377" i="3"/>
  <c r="Q1377" i="3" s="1"/>
  <c r="E1377" i="3"/>
  <c r="T1376" i="3"/>
  <c r="S1376" i="3"/>
  <c r="R1376" i="3"/>
  <c r="M1376" i="3"/>
  <c r="I1376" i="3"/>
  <c r="Q1376" i="3" s="1"/>
  <c r="E1376" i="3"/>
  <c r="T1375" i="3"/>
  <c r="S1375" i="3"/>
  <c r="R1375" i="3"/>
  <c r="M1375" i="3"/>
  <c r="I1375" i="3"/>
  <c r="Q1375" i="3" s="1"/>
  <c r="E1375" i="3"/>
  <c r="T1374" i="3"/>
  <c r="S1374" i="3"/>
  <c r="R1374" i="3"/>
  <c r="M1374" i="3"/>
  <c r="I1374" i="3"/>
  <c r="Q1374" i="3" s="1"/>
  <c r="E1374" i="3"/>
  <c r="T1373" i="3"/>
  <c r="S1373" i="3"/>
  <c r="R1373" i="3"/>
  <c r="M1373" i="3"/>
  <c r="I1373" i="3"/>
  <c r="Q1373" i="3" s="1"/>
  <c r="E1373" i="3"/>
  <c r="T1372" i="3"/>
  <c r="S1372" i="3"/>
  <c r="R1372" i="3"/>
  <c r="M1372" i="3"/>
  <c r="I1372" i="3"/>
  <c r="Q1372" i="3" s="1"/>
  <c r="E1372" i="3"/>
  <c r="T1371" i="3"/>
  <c r="S1371" i="3"/>
  <c r="R1371" i="3"/>
  <c r="M1371" i="3"/>
  <c r="I1371" i="3"/>
  <c r="Q1371" i="3" s="1"/>
  <c r="E1371" i="3"/>
  <c r="T1370" i="3"/>
  <c r="S1370" i="3"/>
  <c r="R1370" i="3"/>
  <c r="M1370" i="3"/>
  <c r="I1370" i="3"/>
  <c r="Q1370" i="3" s="1"/>
  <c r="E1370" i="3"/>
  <c r="T1369" i="3"/>
  <c r="S1369" i="3"/>
  <c r="R1369" i="3"/>
  <c r="M1369" i="3"/>
  <c r="I1369" i="3"/>
  <c r="Q1369" i="3" s="1"/>
  <c r="E1369" i="3"/>
  <c r="T1368" i="3"/>
  <c r="S1368" i="3"/>
  <c r="R1368" i="3"/>
  <c r="M1368" i="3"/>
  <c r="I1368" i="3"/>
  <c r="Q1368" i="3" s="1"/>
  <c r="E1368" i="3"/>
  <c r="T1367" i="3"/>
  <c r="S1367" i="3"/>
  <c r="R1367" i="3"/>
  <c r="M1367" i="3"/>
  <c r="I1367" i="3"/>
  <c r="Q1367" i="3" s="1"/>
  <c r="E1367" i="3"/>
  <c r="T1366" i="3"/>
  <c r="S1366" i="3"/>
  <c r="R1366" i="3"/>
  <c r="M1366" i="3"/>
  <c r="I1366" i="3"/>
  <c r="Q1366" i="3" s="1"/>
  <c r="E1366" i="3"/>
  <c r="T1365" i="3"/>
  <c r="S1365" i="3"/>
  <c r="R1365" i="3"/>
  <c r="M1365" i="3"/>
  <c r="I1365" i="3"/>
  <c r="Q1365" i="3" s="1"/>
  <c r="E1365" i="3"/>
  <c r="T1364" i="3"/>
  <c r="S1364" i="3"/>
  <c r="R1364" i="3"/>
  <c r="M1364" i="3"/>
  <c r="I1364" i="3"/>
  <c r="Q1364" i="3" s="1"/>
  <c r="E1364" i="3"/>
  <c r="T1363" i="3"/>
  <c r="S1363" i="3"/>
  <c r="R1363" i="3"/>
  <c r="M1363" i="3"/>
  <c r="I1363" i="3"/>
  <c r="Q1363" i="3" s="1"/>
  <c r="E1363" i="3"/>
  <c r="T1362" i="3"/>
  <c r="S1362" i="3"/>
  <c r="R1362" i="3"/>
  <c r="M1362" i="3"/>
  <c r="I1362" i="3"/>
  <c r="Q1362" i="3" s="1"/>
  <c r="E1362" i="3"/>
  <c r="T1361" i="3"/>
  <c r="S1361" i="3"/>
  <c r="R1361" i="3"/>
  <c r="M1361" i="3"/>
  <c r="I1361" i="3"/>
  <c r="Q1361" i="3" s="1"/>
  <c r="E1361" i="3"/>
  <c r="T1360" i="3"/>
  <c r="S1360" i="3"/>
  <c r="R1360" i="3"/>
  <c r="M1360" i="3"/>
  <c r="I1360" i="3"/>
  <c r="Q1360" i="3" s="1"/>
  <c r="E1360" i="3"/>
  <c r="T1359" i="3"/>
  <c r="S1359" i="3"/>
  <c r="R1359" i="3"/>
  <c r="M1359" i="3"/>
  <c r="I1359" i="3"/>
  <c r="Q1359" i="3" s="1"/>
  <c r="E1359" i="3"/>
  <c r="T1358" i="3"/>
  <c r="S1358" i="3"/>
  <c r="R1358" i="3"/>
  <c r="M1358" i="3"/>
  <c r="I1358" i="3"/>
  <c r="Q1358" i="3" s="1"/>
  <c r="E1358" i="3"/>
  <c r="T1357" i="3"/>
  <c r="S1357" i="3"/>
  <c r="R1357" i="3"/>
  <c r="M1357" i="3"/>
  <c r="I1357" i="3"/>
  <c r="Q1357" i="3" s="1"/>
  <c r="E1357" i="3"/>
  <c r="T1356" i="3"/>
  <c r="S1356" i="3"/>
  <c r="R1356" i="3"/>
  <c r="M1356" i="3"/>
  <c r="I1356" i="3"/>
  <c r="Q1356" i="3" s="1"/>
  <c r="E1356" i="3"/>
  <c r="T1355" i="3"/>
  <c r="S1355" i="3"/>
  <c r="R1355" i="3"/>
  <c r="M1355" i="3"/>
  <c r="I1355" i="3"/>
  <c r="Q1355" i="3" s="1"/>
  <c r="E1355" i="3"/>
  <c r="T1354" i="3"/>
  <c r="S1354" i="3"/>
  <c r="R1354" i="3"/>
  <c r="M1354" i="3"/>
  <c r="I1354" i="3"/>
  <c r="Q1354" i="3" s="1"/>
  <c r="E1354" i="3"/>
  <c r="T1353" i="3"/>
  <c r="S1353" i="3"/>
  <c r="R1353" i="3"/>
  <c r="M1353" i="3"/>
  <c r="I1353" i="3"/>
  <c r="Q1353" i="3" s="1"/>
  <c r="E1353" i="3"/>
  <c r="T1352" i="3"/>
  <c r="S1352" i="3"/>
  <c r="R1352" i="3"/>
  <c r="M1352" i="3"/>
  <c r="I1352" i="3"/>
  <c r="Q1352" i="3" s="1"/>
  <c r="E1352" i="3"/>
  <c r="T1351" i="3"/>
  <c r="S1351" i="3"/>
  <c r="R1351" i="3"/>
  <c r="M1351" i="3"/>
  <c r="I1351" i="3"/>
  <c r="Q1351" i="3" s="1"/>
  <c r="E1351" i="3"/>
  <c r="T1350" i="3"/>
  <c r="S1350" i="3"/>
  <c r="R1350" i="3"/>
  <c r="M1350" i="3"/>
  <c r="I1350" i="3"/>
  <c r="Q1350" i="3" s="1"/>
  <c r="E1350" i="3"/>
  <c r="T1349" i="3"/>
  <c r="S1349" i="3"/>
  <c r="R1349" i="3"/>
  <c r="M1349" i="3"/>
  <c r="I1349" i="3"/>
  <c r="Q1349" i="3" s="1"/>
  <c r="E1349" i="3"/>
  <c r="T1348" i="3"/>
  <c r="S1348" i="3"/>
  <c r="R1348" i="3"/>
  <c r="M1348" i="3"/>
  <c r="I1348" i="3"/>
  <c r="Q1348" i="3" s="1"/>
  <c r="E1348" i="3"/>
  <c r="T1347" i="3"/>
  <c r="S1347" i="3"/>
  <c r="R1347" i="3"/>
  <c r="M1347" i="3"/>
  <c r="I1347" i="3"/>
  <c r="Q1347" i="3" s="1"/>
  <c r="E1347" i="3"/>
  <c r="T1346" i="3"/>
  <c r="S1346" i="3"/>
  <c r="R1346" i="3"/>
  <c r="M1346" i="3"/>
  <c r="I1346" i="3"/>
  <c r="Q1346" i="3" s="1"/>
  <c r="E1346" i="3"/>
  <c r="T1345" i="3"/>
  <c r="S1345" i="3"/>
  <c r="R1345" i="3"/>
  <c r="M1345" i="3"/>
  <c r="I1345" i="3"/>
  <c r="Q1345" i="3" s="1"/>
  <c r="E1345" i="3"/>
  <c r="T1344" i="3"/>
  <c r="S1344" i="3"/>
  <c r="R1344" i="3"/>
  <c r="M1344" i="3"/>
  <c r="I1344" i="3"/>
  <c r="Q1344" i="3" s="1"/>
  <c r="E1344" i="3"/>
  <c r="T1343" i="3"/>
  <c r="S1343" i="3"/>
  <c r="R1343" i="3"/>
  <c r="M1343" i="3"/>
  <c r="I1343" i="3"/>
  <c r="Q1343" i="3" s="1"/>
  <c r="E1343" i="3"/>
  <c r="T1342" i="3"/>
  <c r="S1342" i="3"/>
  <c r="R1342" i="3"/>
  <c r="M1342" i="3"/>
  <c r="I1342" i="3"/>
  <c r="Q1342" i="3" s="1"/>
  <c r="E1342" i="3"/>
  <c r="T1341" i="3"/>
  <c r="S1341" i="3"/>
  <c r="R1341" i="3"/>
  <c r="M1341" i="3"/>
  <c r="I1341" i="3"/>
  <c r="Q1341" i="3" s="1"/>
  <c r="E1341" i="3"/>
  <c r="T1340" i="3"/>
  <c r="S1340" i="3"/>
  <c r="R1340" i="3"/>
  <c r="M1340" i="3"/>
  <c r="I1340" i="3"/>
  <c r="Q1340" i="3" s="1"/>
  <c r="E1340" i="3"/>
  <c r="T1339" i="3"/>
  <c r="S1339" i="3"/>
  <c r="R1339" i="3"/>
  <c r="M1339" i="3"/>
  <c r="I1339" i="3"/>
  <c r="Q1339" i="3" s="1"/>
  <c r="E1339" i="3"/>
  <c r="T1338" i="3"/>
  <c r="S1338" i="3"/>
  <c r="R1338" i="3"/>
  <c r="M1338" i="3"/>
  <c r="I1338" i="3"/>
  <c r="Q1338" i="3" s="1"/>
  <c r="E1338" i="3"/>
  <c r="T1337" i="3"/>
  <c r="S1337" i="3"/>
  <c r="R1337" i="3"/>
  <c r="M1337" i="3"/>
  <c r="I1337" i="3"/>
  <c r="Q1337" i="3" s="1"/>
  <c r="E1337" i="3"/>
  <c r="T1336" i="3"/>
  <c r="S1336" i="3"/>
  <c r="R1336" i="3"/>
  <c r="M1336" i="3"/>
  <c r="I1336" i="3"/>
  <c r="Q1336" i="3" s="1"/>
  <c r="E1336" i="3"/>
  <c r="T1335" i="3"/>
  <c r="S1335" i="3"/>
  <c r="R1335" i="3"/>
  <c r="M1335" i="3"/>
  <c r="I1335" i="3"/>
  <c r="Q1335" i="3" s="1"/>
  <c r="E1335" i="3"/>
  <c r="T1334" i="3"/>
  <c r="S1334" i="3"/>
  <c r="R1334" i="3"/>
  <c r="M1334" i="3"/>
  <c r="I1334" i="3"/>
  <c r="Q1334" i="3" s="1"/>
  <c r="E1334" i="3"/>
  <c r="T1333" i="3"/>
  <c r="S1333" i="3"/>
  <c r="R1333" i="3"/>
  <c r="M1333" i="3"/>
  <c r="I1333" i="3"/>
  <c r="Q1333" i="3" s="1"/>
  <c r="E1333" i="3"/>
  <c r="T1332" i="3"/>
  <c r="S1332" i="3"/>
  <c r="R1332" i="3"/>
  <c r="M1332" i="3"/>
  <c r="I1332" i="3"/>
  <c r="Q1332" i="3" s="1"/>
  <c r="E1332" i="3"/>
  <c r="T1331" i="3"/>
  <c r="S1331" i="3"/>
  <c r="R1331" i="3"/>
  <c r="M1331" i="3"/>
  <c r="I1331" i="3"/>
  <c r="Q1331" i="3" s="1"/>
  <c r="E1331" i="3"/>
  <c r="T1330" i="3"/>
  <c r="S1330" i="3"/>
  <c r="R1330" i="3"/>
  <c r="M1330" i="3"/>
  <c r="I1330" i="3"/>
  <c r="Q1330" i="3" s="1"/>
  <c r="E1330" i="3"/>
  <c r="T1329" i="3"/>
  <c r="S1329" i="3"/>
  <c r="R1329" i="3"/>
  <c r="M1329" i="3"/>
  <c r="I1329" i="3"/>
  <c r="Q1329" i="3" s="1"/>
  <c r="E1329" i="3"/>
  <c r="T1328" i="3"/>
  <c r="S1328" i="3"/>
  <c r="R1328" i="3"/>
  <c r="M1328" i="3"/>
  <c r="I1328" i="3"/>
  <c r="Q1328" i="3" s="1"/>
  <c r="E1328" i="3"/>
  <c r="T1327" i="3"/>
  <c r="S1327" i="3"/>
  <c r="R1327" i="3"/>
  <c r="M1327" i="3"/>
  <c r="I1327" i="3"/>
  <c r="Q1327" i="3" s="1"/>
  <c r="E1327" i="3"/>
  <c r="T1326" i="3"/>
  <c r="S1326" i="3"/>
  <c r="R1326" i="3"/>
  <c r="M1326" i="3"/>
  <c r="I1326" i="3"/>
  <c r="Q1326" i="3" s="1"/>
  <c r="E1326" i="3"/>
  <c r="T1325" i="3"/>
  <c r="S1325" i="3"/>
  <c r="R1325" i="3"/>
  <c r="M1325" i="3"/>
  <c r="I1325" i="3"/>
  <c r="Q1325" i="3" s="1"/>
  <c r="E1325" i="3"/>
  <c r="T1324" i="3"/>
  <c r="S1324" i="3"/>
  <c r="R1324" i="3"/>
  <c r="M1324" i="3"/>
  <c r="I1324" i="3"/>
  <c r="Q1324" i="3" s="1"/>
  <c r="E1324" i="3"/>
  <c r="T1323" i="3"/>
  <c r="S1323" i="3"/>
  <c r="R1323" i="3"/>
  <c r="M1323" i="3"/>
  <c r="I1323" i="3"/>
  <c r="Q1323" i="3" s="1"/>
  <c r="E1323" i="3"/>
  <c r="T1322" i="3"/>
  <c r="S1322" i="3"/>
  <c r="R1322" i="3"/>
  <c r="M1322" i="3"/>
  <c r="I1322" i="3"/>
  <c r="Q1322" i="3" s="1"/>
  <c r="E1322" i="3"/>
  <c r="T1321" i="3"/>
  <c r="S1321" i="3"/>
  <c r="R1321" i="3"/>
  <c r="M1321" i="3"/>
  <c r="I1321" i="3"/>
  <c r="Q1321" i="3" s="1"/>
  <c r="E1321" i="3"/>
  <c r="T1320" i="3"/>
  <c r="S1320" i="3"/>
  <c r="R1320" i="3"/>
  <c r="M1320" i="3"/>
  <c r="I1320" i="3"/>
  <c r="Q1320" i="3" s="1"/>
  <c r="E1320" i="3"/>
  <c r="T1319" i="3"/>
  <c r="S1319" i="3"/>
  <c r="R1319" i="3"/>
  <c r="M1319" i="3"/>
  <c r="I1319" i="3"/>
  <c r="Q1319" i="3" s="1"/>
  <c r="E1319" i="3"/>
  <c r="T1318" i="3"/>
  <c r="S1318" i="3"/>
  <c r="R1318" i="3"/>
  <c r="M1318" i="3"/>
  <c r="I1318" i="3"/>
  <c r="Q1318" i="3" s="1"/>
  <c r="E1318" i="3"/>
  <c r="T1317" i="3"/>
  <c r="S1317" i="3"/>
  <c r="R1317" i="3"/>
  <c r="M1317" i="3"/>
  <c r="I1317" i="3"/>
  <c r="Q1317" i="3" s="1"/>
  <c r="E1317" i="3"/>
  <c r="T1316" i="3"/>
  <c r="S1316" i="3"/>
  <c r="R1316" i="3"/>
  <c r="M1316" i="3"/>
  <c r="I1316" i="3"/>
  <c r="Q1316" i="3" s="1"/>
  <c r="E1316" i="3"/>
  <c r="T1315" i="3"/>
  <c r="S1315" i="3"/>
  <c r="R1315" i="3"/>
  <c r="M1315" i="3"/>
  <c r="I1315" i="3"/>
  <c r="Q1315" i="3" s="1"/>
  <c r="E1315" i="3"/>
  <c r="T1314" i="3"/>
  <c r="S1314" i="3"/>
  <c r="R1314" i="3"/>
  <c r="M1314" i="3"/>
  <c r="I1314" i="3"/>
  <c r="Q1314" i="3" s="1"/>
  <c r="E1314" i="3"/>
  <c r="T1313" i="3"/>
  <c r="S1313" i="3"/>
  <c r="R1313" i="3"/>
  <c r="M1313" i="3"/>
  <c r="I1313" i="3"/>
  <c r="Q1313" i="3" s="1"/>
  <c r="E1313" i="3"/>
  <c r="T1312" i="3"/>
  <c r="S1312" i="3"/>
  <c r="R1312" i="3"/>
  <c r="M1312" i="3"/>
  <c r="I1312" i="3"/>
  <c r="Q1312" i="3" s="1"/>
  <c r="E1312" i="3"/>
  <c r="T1311" i="3"/>
  <c r="S1311" i="3"/>
  <c r="R1311" i="3"/>
  <c r="M1311" i="3"/>
  <c r="I1311" i="3"/>
  <c r="Q1311" i="3" s="1"/>
  <c r="E1311" i="3"/>
  <c r="T1310" i="3"/>
  <c r="S1310" i="3"/>
  <c r="R1310" i="3"/>
  <c r="M1310" i="3"/>
  <c r="I1310" i="3"/>
  <c r="Q1310" i="3" s="1"/>
  <c r="E1310" i="3"/>
  <c r="T1309" i="3"/>
  <c r="S1309" i="3"/>
  <c r="R1309" i="3"/>
  <c r="M1309" i="3"/>
  <c r="I1309" i="3"/>
  <c r="Q1309" i="3" s="1"/>
  <c r="E1309" i="3"/>
  <c r="T1308" i="3"/>
  <c r="S1308" i="3"/>
  <c r="R1308" i="3"/>
  <c r="M1308" i="3"/>
  <c r="I1308" i="3"/>
  <c r="Q1308" i="3" s="1"/>
  <c r="E1308" i="3"/>
  <c r="T1307" i="3"/>
  <c r="S1307" i="3"/>
  <c r="R1307" i="3"/>
  <c r="M1307" i="3"/>
  <c r="I1307" i="3"/>
  <c r="Q1307" i="3" s="1"/>
  <c r="E1307" i="3"/>
  <c r="T1306" i="3"/>
  <c r="S1306" i="3"/>
  <c r="R1306" i="3"/>
  <c r="M1306" i="3"/>
  <c r="I1306" i="3"/>
  <c r="Q1306" i="3" s="1"/>
  <c r="E1306" i="3"/>
  <c r="T1305" i="3"/>
  <c r="S1305" i="3"/>
  <c r="R1305" i="3"/>
  <c r="M1305" i="3"/>
  <c r="I1305" i="3"/>
  <c r="Q1305" i="3" s="1"/>
  <c r="E1305" i="3"/>
  <c r="T1304" i="3"/>
  <c r="S1304" i="3"/>
  <c r="R1304" i="3"/>
  <c r="M1304" i="3"/>
  <c r="I1304" i="3"/>
  <c r="Q1304" i="3" s="1"/>
  <c r="E1304" i="3"/>
  <c r="T1303" i="3"/>
  <c r="S1303" i="3"/>
  <c r="R1303" i="3"/>
  <c r="M1303" i="3"/>
  <c r="I1303" i="3"/>
  <c r="Q1303" i="3" s="1"/>
  <c r="E1303" i="3"/>
  <c r="T1302" i="3"/>
  <c r="S1302" i="3"/>
  <c r="R1302" i="3"/>
  <c r="M1302" i="3"/>
  <c r="I1302" i="3"/>
  <c r="Q1302" i="3" s="1"/>
  <c r="E1302" i="3"/>
  <c r="T1301" i="3"/>
  <c r="S1301" i="3"/>
  <c r="R1301" i="3"/>
  <c r="M1301" i="3"/>
  <c r="I1301" i="3"/>
  <c r="Q1301" i="3" s="1"/>
  <c r="E1301" i="3"/>
  <c r="T1300" i="3"/>
  <c r="S1300" i="3"/>
  <c r="R1300" i="3"/>
  <c r="M1300" i="3"/>
  <c r="I1300" i="3"/>
  <c r="Q1300" i="3" s="1"/>
  <c r="E1300" i="3"/>
  <c r="T1299" i="3"/>
  <c r="S1299" i="3"/>
  <c r="R1299" i="3"/>
  <c r="M1299" i="3"/>
  <c r="I1299" i="3"/>
  <c r="Q1299" i="3" s="1"/>
  <c r="E1299" i="3"/>
  <c r="T1298" i="3"/>
  <c r="S1298" i="3"/>
  <c r="R1298" i="3"/>
  <c r="M1298" i="3"/>
  <c r="I1298" i="3"/>
  <c r="Q1298" i="3" s="1"/>
  <c r="E1298" i="3"/>
  <c r="T1297" i="3"/>
  <c r="S1297" i="3"/>
  <c r="R1297" i="3"/>
  <c r="M1297" i="3"/>
  <c r="I1297" i="3"/>
  <c r="Q1297" i="3" s="1"/>
  <c r="E1297" i="3"/>
  <c r="T1296" i="3"/>
  <c r="S1296" i="3"/>
  <c r="R1296" i="3"/>
  <c r="M1296" i="3"/>
  <c r="I1296" i="3"/>
  <c r="Q1296" i="3" s="1"/>
  <c r="E1296" i="3"/>
  <c r="T1295" i="3"/>
  <c r="S1295" i="3"/>
  <c r="R1295" i="3"/>
  <c r="M1295" i="3"/>
  <c r="I1295" i="3"/>
  <c r="Q1295" i="3" s="1"/>
  <c r="E1295" i="3"/>
  <c r="T1294" i="3"/>
  <c r="S1294" i="3"/>
  <c r="R1294" i="3"/>
  <c r="M1294" i="3"/>
  <c r="I1294" i="3"/>
  <c r="Q1294" i="3" s="1"/>
  <c r="E1294" i="3"/>
  <c r="T1293" i="3"/>
  <c r="S1293" i="3"/>
  <c r="R1293" i="3"/>
  <c r="M1293" i="3"/>
  <c r="I1293" i="3"/>
  <c r="Q1293" i="3" s="1"/>
  <c r="E1293" i="3"/>
  <c r="T1292" i="3"/>
  <c r="S1292" i="3"/>
  <c r="R1292" i="3"/>
  <c r="M1292" i="3"/>
  <c r="I1292" i="3"/>
  <c r="Q1292" i="3" s="1"/>
  <c r="E1292" i="3"/>
  <c r="T1291" i="3"/>
  <c r="S1291" i="3"/>
  <c r="R1291" i="3"/>
  <c r="M1291" i="3"/>
  <c r="I1291" i="3"/>
  <c r="Q1291" i="3" s="1"/>
  <c r="E1291" i="3"/>
  <c r="T1290" i="3"/>
  <c r="S1290" i="3"/>
  <c r="R1290" i="3"/>
  <c r="M1290" i="3"/>
  <c r="I1290" i="3"/>
  <c r="Q1290" i="3" s="1"/>
  <c r="E1290" i="3"/>
  <c r="T1289" i="3"/>
  <c r="S1289" i="3"/>
  <c r="R1289" i="3"/>
  <c r="M1289" i="3"/>
  <c r="I1289" i="3"/>
  <c r="Q1289" i="3" s="1"/>
  <c r="E1289" i="3"/>
  <c r="T1288" i="3"/>
  <c r="S1288" i="3"/>
  <c r="R1288" i="3"/>
  <c r="M1288" i="3"/>
  <c r="I1288" i="3"/>
  <c r="Q1288" i="3" s="1"/>
  <c r="E1288" i="3"/>
  <c r="T1287" i="3"/>
  <c r="S1287" i="3"/>
  <c r="R1287" i="3"/>
  <c r="M1287" i="3"/>
  <c r="I1287" i="3"/>
  <c r="Q1287" i="3" s="1"/>
  <c r="E1287" i="3"/>
  <c r="T1286" i="3"/>
  <c r="S1286" i="3"/>
  <c r="R1286" i="3"/>
  <c r="M1286" i="3"/>
  <c r="I1286" i="3"/>
  <c r="Q1286" i="3" s="1"/>
  <c r="E1286" i="3"/>
  <c r="T1285" i="3"/>
  <c r="S1285" i="3"/>
  <c r="R1285" i="3"/>
  <c r="M1285" i="3"/>
  <c r="I1285" i="3"/>
  <c r="Q1285" i="3" s="1"/>
  <c r="E1285" i="3"/>
  <c r="T1284" i="3"/>
  <c r="S1284" i="3"/>
  <c r="R1284" i="3"/>
  <c r="M1284" i="3"/>
  <c r="I1284" i="3"/>
  <c r="Q1284" i="3" s="1"/>
  <c r="E1284" i="3"/>
  <c r="T1283" i="3"/>
  <c r="S1283" i="3"/>
  <c r="R1283" i="3"/>
  <c r="M1283" i="3"/>
  <c r="I1283" i="3"/>
  <c r="Q1283" i="3" s="1"/>
  <c r="E1283" i="3"/>
  <c r="T1282" i="3"/>
  <c r="S1282" i="3"/>
  <c r="R1282" i="3"/>
  <c r="M1282" i="3"/>
  <c r="I1282" i="3"/>
  <c r="Q1282" i="3" s="1"/>
  <c r="E1282" i="3"/>
  <c r="T1281" i="3"/>
  <c r="S1281" i="3"/>
  <c r="R1281" i="3"/>
  <c r="M1281" i="3"/>
  <c r="I1281" i="3"/>
  <c r="Q1281" i="3" s="1"/>
  <c r="E1281" i="3"/>
  <c r="T1280" i="3"/>
  <c r="S1280" i="3"/>
  <c r="R1280" i="3"/>
  <c r="M1280" i="3"/>
  <c r="I1280" i="3"/>
  <c r="Q1280" i="3" s="1"/>
  <c r="E1280" i="3"/>
  <c r="T1279" i="3"/>
  <c r="S1279" i="3"/>
  <c r="R1279" i="3"/>
  <c r="M1279" i="3"/>
  <c r="I1279" i="3"/>
  <c r="Q1279" i="3" s="1"/>
  <c r="E1279" i="3"/>
  <c r="T1278" i="3"/>
  <c r="S1278" i="3"/>
  <c r="R1278" i="3"/>
  <c r="M1278" i="3"/>
  <c r="I1278" i="3"/>
  <c r="Q1278" i="3" s="1"/>
  <c r="E1278" i="3"/>
  <c r="T1277" i="3"/>
  <c r="S1277" i="3"/>
  <c r="R1277" i="3"/>
  <c r="M1277" i="3"/>
  <c r="I1277" i="3"/>
  <c r="Q1277" i="3" s="1"/>
  <c r="E1277" i="3"/>
  <c r="T1276" i="3"/>
  <c r="S1276" i="3"/>
  <c r="R1276" i="3"/>
  <c r="M1276" i="3"/>
  <c r="I1276" i="3"/>
  <c r="Q1276" i="3" s="1"/>
  <c r="E1276" i="3"/>
  <c r="T1275" i="3"/>
  <c r="S1275" i="3"/>
  <c r="R1275" i="3"/>
  <c r="M1275" i="3"/>
  <c r="I1275" i="3"/>
  <c r="Q1275" i="3" s="1"/>
  <c r="E1275" i="3"/>
  <c r="T1274" i="3"/>
  <c r="S1274" i="3"/>
  <c r="R1274" i="3"/>
  <c r="M1274" i="3"/>
  <c r="I1274" i="3"/>
  <c r="Q1274" i="3" s="1"/>
  <c r="E1274" i="3"/>
  <c r="T1273" i="3"/>
  <c r="S1273" i="3"/>
  <c r="R1273" i="3"/>
  <c r="M1273" i="3"/>
  <c r="I1273" i="3"/>
  <c r="Q1273" i="3" s="1"/>
  <c r="E1273" i="3"/>
  <c r="T1272" i="3"/>
  <c r="S1272" i="3"/>
  <c r="R1272" i="3"/>
  <c r="M1272" i="3"/>
  <c r="I1272" i="3"/>
  <c r="Q1272" i="3" s="1"/>
  <c r="E1272" i="3"/>
  <c r="T1271" i="3"/>
  <c r="S1271" i="3"/>
  <c r="R1271" i="3"/>
  <c r="M1271" i="3"/>
  <c r="I1271" i="3"/>
  <c r="Q1271" i="3" s="1"/>
  <c r="E1271" i="3"/>
  <c r="T1270" i="3"/>
  <c r="S1270" i="3"/>
  <c r="R1270" i="3"/>
  <c r="M1270" i="3"/>
  <c r="I1270" i="3"/>
  <c r="Q1270" i="3" s="1"/>
  <c r="E1270" i="3"/>
  <c r="T1269" i="3"/>
  <c r="S1269" i="3"/>
  <c r="R1269" i="3"/>
  <c r="M1269" i="3"/>
  <c r="I1269" i="3"/>
  <c r="Q1269" i="3" s="1"/>
  <c r="E1269" i="3"/>
  <c r="T1268" i="3"/>
  <c r="S1268" i="3"/>
  <c r="R1268" i="3"/>
  <c r="M1268" i="3"/>
  <c r="I1268" i="3"/>
  <c r="Q1268" i="3" s="1"/>
  <c r="E1268" i="3"/>
  <c r="T1267" i="3"/>
  <c r="S1267" i="3"/>
  <c r="R1267" i="3"/>
  <c r="M1267" i="3"/>
  <c r="I1267" i="3"/>
  <c r="Q1267" i="3" s="1"/>
  <c r="E1267" i="3"/>
  <c r="T1266" i="3"/>
  <c r="S1266" i="3"/>
  <c r="R1266" i="3"/>
  <c r="M1266" i="3"/>
  <c r="I1266" i="3"/>
  <c r="Q1266" i="3" s="1"/>
  <c r="E1266" i="3"/>
  <c r="T1265" i="3"/>
  <c r="S1265" i="3"/>
  <c r="R1265" i="3"/>
  <c r="M1265" i="3"/>
  <c r="I1265" i="3"/>
  <c r="Q1265" i="3" s="1"/>
  <c r="E1265" i="3"/>
  <c r="T1264" i="3"/>
  <c r="S1264" i="3"/>
  <c r="R1264" i="3"/>
  <c r="M1264" i="3"/>
  <c r="I1264" i="3"/>
  <c r="Q1264" i="3" s="1"/>
  <c r="E1264" i="3"/>
  <c r="T1263" i="3"/>
  <c r="S1263" i="3"/>
  <c r="R1263" i="3"/>
  <c r="M1263" i="3"/>
  <c r="I1263" i="3"/>
  <c r="Q1263" i="3" s="1"/>
  <c r="E1263" i="3"/>
  <c r="T1262" i="3"/>
  <c r="S1262" i="3"/>
  <c r="R1262" i="3"/>
  <c r="M1262" i="3"/>
  <c r="I1262" i="3"/>
  <c r="Q1262" i="3" s="1"/>
  <c r="E1262" i="3"/>
  <c r="T1261" i="3"/>
  <c r="S1261" i="3"/>
  <c r="R1261" i="3"/>
  <c r="M1261" i="3"/>
  <c r="I1261" i="3"/>
  <c r="Q1261" i="3" s="1"/>
  <c r="E1261" i="3"/>
  <c r="T1260" i="3"/>
  <c r="S1260" i="3"/>
  <c r="R1260" i="3"/>
  <c r="M1260" i="3"/>
  <c r="I1260" i="3"/>
  <c r="Q1260" i="3" s="1"/>
  <c r="E1260" i="3"/>
  <c r="T1259" i="3"/>
  <c r="S1259" i="3"/>
  <c r="R1259" i="3"/>
  <c r="M1259" i="3"/>
  <c r="I1259" i="3"/>
  <c r="Q1259" i="3" s="1"/>
  <c r="E1259" i="3"/>
  <c r="T1258" i="3"/>
  <c r="S1258" i="3"/>
  <c r="R1258" i="3"/>
  <c r="M1258" i="3"/>
  <c r="I1258" i="3"/>
  <c r="Q1258" i="3" s="1"/>
  <c r="E1258" i="3"/>
  <c r="T1257" i="3"/>
  <c r="S1257" i="3"/>
  <c r="R1257" i="3"/>
  <c r="M1257" i="3"/>
  <c r="I1257" i="3"/>
  <c r="Q1257" i="3" s="1"/>
  <c r="E1257" i="3"/>
  <c r="T1256" i="3"/>
  <c r="S1256" i="3"/>
  <c r="R1256" i="3"/>
  <c r="M1256" i="3"/>
  <c r="I1256" i="3"/>
  <c r="Q1256" i="3" s="1"/>
  <c r="E1256" i="3"/>
  <c r="T1255" i="3"/>
  <c r="S1255" i="3"/>
  <c r="R1255" i="3"/>
  <c r="M1255" i="3"/>
  <c r="I1255" i="3"/>
  <c r="Q1255" i="3" s="1"/>
  <c r="E1255" i="3"/>
  <c r="T1254" i="3"/>
  <c r="S1254" i="3"/>
  <c r="R1254" i="3"/>
  <c r="M1254" i="3"/>
  <c r="I1254" i="3"/>
  <c r="Q1254" i="3" s="1"/>
  <c r="E1254" i="3"/>
  <c r="T1253" i="3"/>
  <c r="S1253" i="3"/>
  <c r="R1253" i="3"/>
  <c r="M1253" i="3"/>
  <c r="I1253" i="3"/>
  <c r="Q1253" i="3" s="1"/>
  <c r="E1253" i="3"/>
  <c r="T1252" i="3"/>
  <c r="S1252" i="3"/>
  <c r="R1252" i="3"/>
  <c r="M1252" i="3"/>
  <c r="I1252" i="3"/>
  <c r="Q1252" i="3" s="1"/>
  <c r="E1252" i="3"/>
  <c r="T1251" i="3"/>
  <c r="S1251" i="3"/>
  <c r="R1251" i="3"/>
  <c r="M1251" i="3"/>
  <c r="I1251" i="3"/>
  <c r="Q1251" i="3" s="1"/>
  <c r="E1251" i="3"/>
  <c r="T1250" i="3"/>
  <c r="S1250" i="3"/>
  <c r="R1250" i="3"/>
  <c r="M1250" i="3"/>
  <c r="I1250" i="3"/>
  <c r="Q1250" i="3" s="1"/>
  <c r="E1250" i="3"/>
  <c r="T1249" i="3"/>
  <c r="S1249" i="3"/>
  <c r="R1249" i="3"/>
  <c r="M1249" i="3"/>
  <c r="I1249" i="3"/>
  <c r="Q1249" i="3" s="1"/>
  <c r="E1249" i="3"/>
  <c r="T1248" i="3"/>
  <c r="S1248" i="3"/>
  <c r="R1248" i="3"/>
  <c r="M1248" i="3"/>
  <c r="I1248" i="3"/>
  <c r="Q1248" i="3" s="1"/>
  <c r="E1248" i="3"/>
  <c r="T1247" i="3"/>
  <c r="S1247" i="3"/>
  <c r="R1247" i="3"/>
  <c r="M1247" i="3"/>
  <c r="I1247" i="3"/>
  <c r="Q1247" i="3" s="1"/>
  <c r="E1247" i="3"/>
  <c r="T1246" i="3"/>
  <c r="S1246" i="3"/>
  <c r="R1246" i="3"/>
  <c r="M1246" i="3"/>
  <c r="I1246" i="3"/>
  <c r="Q1246" i="3" s="1"/>
  <c r="E1246" i="3"/>
  <c r="T1245" i="3"/>
  <c r="S1245" i="3"/>
  <c r="R1245" i="3"/>
  <c r="M1245" i="3"/>
  <c r="I1245" i="3"/>
  <c r="Q1245" i="3" s="1"/>
  <c r="E1245" i="3"/>
  <c r="T1244" i="3"/>
  <c r="S1244" i="3"/>
  <c r="R1244" i="3"/>
  <c r="M1244" i="3"/>
  <c r="I1244" i="3"/>
  <c r="Q1244" i="3" s="1"/>
  <c r="E1244" i="3"/>
  <c r="T1243" i="3"/>
  <c r="S1243" i="3"/>
  <c r="R1243" i="3"/>
  <c r="M1243" i="3"/>
  <c r="I1243" i="3"/>
  <c r="Q1243" i="3" s="1"/>
  <c r="E1243" i="3"/>
  <c r="T1242" i="3"/>
  <c r="S1242" i="3"/>
  <c r="R1242" i="3"/>
  <c r="M1242" i="3"/>
  <c r="I1242" i="3"/>
  <c r="Q1242" i="3" s="1"/>
  <c r="E1242" i="3"/>
  <c r="T1241" i="3"/>
  <c r="S1241" i="3"/>
  <c r="R1241" i="3"/>
  <c r="M1241" i="3"/>
  <c r="I1241" i="3"/>
  <c r="Q1241" i="3" s="1"/>
  <c r="E1241" i="3"/>
  <c r="T1240" i="3"/>
  <c r="S1240" i="3"/>
  <c r="R1240" i="3"/>
  <c r="M1240" i="3"/>
  <c r="I1240" i="3"/>
  <c r="Q1240" i="3" s="1"/>
  <c r="E1240" i="3"/>
  <c r="T1239" i="3"/>
  <c r="S1239" i="3"/>
  <c r="R1239" i="3"/>
  <c r="M1239" i="3"/>
  <c r="I1239" i="3"/>
  <c r="Q1239" i="3" s="1"/>
  <c r="E1239" i="3"/>
  <c r="T1238" i="3"/>
  <c r="S1238" i="3"/>
  <c r="R1238" i="3"/>
  <c r="M1238" i="3"/>
  <c r="I1238" i="3"/>
  <c r="Q1238" i="3" s="1"/>
  <c r="E1238" i="3"/>
  <c r="T1237" i="3"/>
  <c r="S1237" i="3"/>
  <c r="R1237" i="3"/>
  <c r="M1237" i="3"/>
  <c r="I1237" i="3"/>
  <c r="Q1237" i="3" s="1"/>
  <c r="E1237" i="3"/>
  <c r="T1236" i="3"/>
  <c r="S1236" i="3"/>
  <c r="R1236" i="3"/>
  <c r="M1236" i="3"/>
  <c r="I1236" i="3"/>
  <c r="Q1236" i="3" s="1"/>
  <c r="E1236" i="3"/>
  <c r="T1235" i="3"/>
  <c r="S1235" i="3"/>
  <c r="R1235" i="3"/>
  <c r="M1235" i="3"/>
  <c r="I1235" i="3"/>
  <c r="Q1235" i="3" s="1"/>
  <c r="E1235" i="3"/>
  <c r="T1234" i="3"/>
  <c r="S1234" i="3"/>
  <c r="R1234" i="3"/>
  <c r="M1234" i="3"/>
  <c r="I1234" i="3"/>
  <c r="Q1234" i="3" s="1"/>
  <c r="E1234" i="3"/>
  <c r="T1233" i="3"/>
  <c r="S1233" i="3"/>
  <c r="R1233" i="3"/>
  <c r="M1233" i="3"/>
  <c r="I1233" i="3"/>
  <c r="Q1233" i="3" s="1"/>
  <c r="E1233" i="3"/>
  <c r="T1232" i="3"/>
  <c r="S1232" i="3"/>
  <c r="R1232" i="3"/>
  <c r="M1232" i="3"/>
  <c r="I1232" i="3"/>
  <c r="Q1232" i="3" s="1"/>
  <c r="E1232" i="3"/>
  <c r="T1231" i="3"/>
  <c r="S1231" i="3"/>
  <c r="R1231" i="3"/>
  <c r="M1231" i="3"/>
  <c r="I1231" i="3"/>
  <c r="Q1231" i="3" s="1"/>
  <c r="E1231" i="3"/>
  <c r="T1230" i="3"/>
  <c r="S1230" i="3"/>
  <c r="R1230" i="3"/>
  <c r="M1230" i="3"/>
  <c r="I1230" i="3"/>
  <c r="Q1230" i="3" s="1"/>
  <c r="E1230" i="3"/>
  <c r="T1229" i="3"/>
  <c r="S1229" i="3"/>
  <c r="R1229" i="3"/>
  <c r="M1229" i="3"/>
  <c r="I1229" i="3"/>
  <c r="Q1229" i="3" s="1"/>
  <c r="E1229" i="3"/>
  <c r="T1228" i="3"/>
  <c r="S1228" i="3"/>
  <c r="R1228" i="3"/>
  <c r="M1228" i="3"/>
  <c r="I1228" i="3"/>
  <c r="Q1228" i="3" s="1"/>
  <c r="E1228" i="3"/>
  <c r="T1227" i="3"/>
  <c r="S1227" i="3"/>
  <c r="R1227" i="3"/>
  <c r="M1227" i="3"/>
  <c r="I1227" i="3"/>
  <c r="Q1227" i="3" s="1"/>
  <c r="E1227" i="3"/>
  <c r="T1226" i="3"/>
  <c r="S1226" i="3"/>
  <c r="R1226" i="3"/>
  <c r="M1226" i="3"/>
  <c r="I1226" i="3"/>
  <c r="Q1226" i="3" s="1"/>
  <c r="E1226" i="3"/>
  <c r="T1225" i="3"/>
  <c r="S1225" i="3"/>
  <c r="R1225" i="3"/>
  <c r="M1225" i="3"/>
  <c r="I1225" i="3"/>
  <c r="Q1225" i="3" s="1"/>
  <c r="E1225" i="3"/>
  <c r="T1224" i="3"/>
  <c r="S1224" i="3"/>
  <c r="R1224" i="3"/>
  <c r="M1224" i="3"/>
  <c r="I1224" i="3"/>
  <c r="Q1224" i="3" s="1"/>
  <c r="E1224" i="3"/>
  <c r="T1223" i="3"/>
  <c r="S1223" i="3"/>
  <c r="R1223" i="3"/>
  <c r="M1223" i="3"/>
  <c r="I1223" i="3"/>
  <c r="Q1223" i="3" s="1"/>
  <c r="E1223" i="3"/>
  <c r="T1222" i="3"/>
  <c r="S1222" i="3"/>
  <c r="R1222" i="3"/>
  <c r="M1222" i="3"/>
  <c r="I1222" i="3"/>
  <c r="Q1222" i="3" s="1"/>
  <c r="E1222" i="3"/>
  <c r="T1221" i="3"/>
  <c r="S1221" i="3"/>
  <c r="R1221" i="3"/>
  <c r="M1221" i="3"/>
  <c r="I1221" i="3"/>
  <c r="Q1221" i="3" s="1"/>
  <c r="E1221" i="3"/>
  <c r="T1220" i="3"/>
  <c r="S1220" i="3"/>
  <c r="R1220" i="3"/>
  <c r="M1220" i="3"/>
  <c r="I1220" i="3"/>
  <c r="Q1220" i="3" s="1"/>
  <c r="E1220" i="3"/>
  <c r="T1219" i="3"/>
  <c r="S1219" i="3"/>
  <c r="R1219" i="3"/>
  <c r="M1219" i="3"/>
  <c r="I1219" i="3"/>
  <c r="Q1219" i="3" s="1"/>
  <c r="E1219" i="3"/>
  <c r="T1218" i="3"/>
  <c r="S1218" i="3"/>
  <c r="R1218" i="3"/>
  <c r="M1218" i="3"/>
  <c r="I1218" i="3"/>
  <c r="Q1218" i="3" s="1"/>
  <c r="E1218" i="3"/>
  <c r="T1217" i="3"/>
  <c r="S1217" i="3"/>
  <c r="R1217" i="3"/>
  <c r="M1217" i="3"/>
  <c r="I1217" i="3"/>
  <c r="Q1217" i="3" s="1"/>
  <c r="E1217" i="3"/>
  <c r="T1216" i="3"/>
  <c r="S1216" i="3"/>
  <c r="R1216" i="3"/>
  <c r="M1216" i="3"/>
  <c r="I1216" i="3"/>
  <c r="Q1216" i="3" s="1"/>
  <c r="E1216" i="3"/>
  <c r="T1215" i="3"/>
  <c r="S1215" i="3"/>
  <c r="R1215" i="3"/>
  <c r="M1215" i="3"/>
  <c r="I1215" i="3"/>
  <c r="Q1215" i="3" s="1"/>
  <c r="E1215" i="3"/>
  <c r="T1214" i="3"/>
  <c r="S1214" i="3"/>
  <c r="R1214" i="3"/>
  <c r="M1214" i="3"/>
  <c r="I1214" i="3"/>
  <c r="Q1214" i="3" s="1"/>
  <c r="E1214" i="3"/>
  <c r="T1213" i="3"/>
  <c r="S1213" i="3"/>
  <c r="R1213" i="3"/>
  <c r="M1213" i="3"/>
  <c r="I1213" i="3"/>
  <c r="Q1213" i="3" s="1"/>
  <c r="E1213" i="3"/>
  <c r="T1212" i="3"/>
  <c r="S1212" i="3"/>
  <c r="R1212" i="3"/>
  <c r="M1212" i="3"/>
  <c r="I1212" i="3"/>
  <c r="Q1212" i="3" s="1"/>
  <c r="E1212" i="3"/>
  <c r="T1211" i="3"/>
  <c r="S1211" i="3"/>
  <c r="R1211" i="3"/>
  <c r="M1211" i="3"/>
  <c r="I1211" i="3"/>
  <c r="Q1211" i="3" s="1"/>
  <c r="E1211" i="3"/>
  <c r="T1210" i="3"/>
  <c r="S1210" i="3"/>
  <c r="R1210" i="3"/>
  <c r="M1210" i="3"/>
  <c r="I1210" i="3"/>
  <c r="Q1210" i="3" s="1"/>
  <c r="E1210" i="3"/>
  <c r="T1209" i="3"/>
  <c r="S1209" i="3"/>
  <c r="R1209" i="3"/>
  <c r="M1209" i="3"/>
  <c r="I1209" i="3"/>
  <c r="Q1209" i="3" s="1"/>
  <c r="E1209" i="3"/>
  <c r="T1208" i="3"/>
  <c r="S1208" i="3"/>
  <c r="R1208" i="3"/>
  <c r="M1208" i="3"/>
  <c r="I1208" i="3"/>
  <c r="Q1208" i="3" s="1"/>
  <c r="E1208" i="3"/>
  <c r="T1207" i="3"/>
  <c r="S1207" i="3"/>
  <c r="R1207" i="3"/>
  <c r="M1207" i="3"/>
  <c r="I1207" i="3"/>
  <c r="Q1207" i="3" s="1"/>
  <c r="E1207" i="3"/>
  <c r="T1206" i="3"/>
  <c r="S1206" i="3"/>
  <c r="R1206" i="3"/>
  <c r="M1206" i="3"/>
  <c r="I1206" i="3"/>
  <c r="Q1206" i="3" s="1"/>
  <c r="E1206" i="3"/>
  <c r="T1205" i="3"/>
  <c r="S1205" i="3"/>
  <c r="R1205" i="3"/>
  <c r="M1205" i="3"/>
  <c r="I1205" i="3"/>
  <c r="Q1205" i="3" s="1"/>
  <c r="E1205" i="3"/>
  <c r="T1204" i="3"/>
  <c r="S1204" i="3"/>
  <c r="R1204" i="3"/>
  <c r="M1204" i="3"/>
  <c r="I1204" i="3"/>
  <c r="Q1204" i="3" s="1"/>
  <c r="E1204" i="3"/>
  <c r="T1203" i="3"/>
  <c r="S1203" i="3"/>
  <c r="R1203" i="3"/>
  <c r="M1203" i="3"/>
  <c r="I1203" i="3"/>
  <c r="Q1203" i="3" s="1"/>
  <c r="E1203" i="3"/>
  <c r="T1202" i="3"/>
  <c r="S1202" i="3"/>
  <c r="R1202" i="3"/>
  <c r="M1202" i="3"/>
  <c r="I1202" i="3"/>
  <c r="Q1202" i="3" s="1"/>
  <c r="E1202" i="3"/>
  <c r="T1201" i="3"/>
  <c r="S1201" i="3"/>
  <c r="R1201" i="3"/>
  <c r="M1201" i="3"/>
  <c r="I1201" i="3"/>
  <c r="Q1201" i="3" s="1"/>
  <c r="E1201" i="3"/>
  <c r="T1200" i="3"/>
  <c r="S1200" i="3"/>
  <c r="R1200" i="3"/>
  <c r="M1200" i="3"/>
  <c r="I1200" i="3"/>
  <c r="Q1200" i="3" s="1"/>
  <c r="E1200" i="3"/>
  <c r="T1199" i="3"/>
  <c r="S1199" i="3"/>
  <c r="R1199" i="3"/>
  <c r="M1199" i="3"/>
  <c r="I1199" i="3"/>
  <c r="Q1199" i="3" s="1"/>
  <c r="E1199" i="3"/>
  <c r="T1198" i="3"/>
  <c r="S1198" i="3"/>
  <c r="R1198" i="3"/>
  <c r="M1198" i="3"/>
  <c r="I1198" i="3"/>
  <c r="Q1198" i="3" s="1"/>
  <c r="E1198" i="3"/>
  <c r="T1197" i="3"/>
  <c r="S1197" i="3"/>
  <c r="R1197" i="3"/>
  <c r="M1197" i="3"/>
  <c r="I1197" i="3"/>
  <c r="Q1197" i="3" s="1"/>
  <c r="E1197" i="3"/>
  <c r="T1196" i="3"/>
  <c r="S1196" i="3"/>
  <c r="R1196" i="3"/>
  <c r="M1196" i="3"/>
  <c r="I1196" i="3"/>
  <c r="Q1196" i="3" s="1"/>
  <c r="E1196" i="3"/>
  <c r="T1195" i="3"/>
  <c r="S1195" i="3"/>
  <c r="R1195" i="3"/>
  <c r="M1195" i="3"/>
  <c r="I1195" i="3"/>
  <c r="Q1195" i="3" s="1"/>
  <c r="E1195" i="3"/>
  <c r="T1194" i="3"/>
  <c r="S1194" i="3"/>
  <c r="R1194" i="3"/>
  <c r="M1194" i="3"/>
  <c r="I1194" i="3"/>
  <c r="Q1194" i="3" s="1"/>
  <c r="E1194" i="3"/>
  <c r="T1193" i="3"/>
  <c r="S1193" i="3"/>
  <c r="R1193" i="3"/>
  <c r="M1193" i="3"/>
  <c r="I1193" i="3"/>
  <c r="Q1193" i="3" s="1"/>
  <c r="E1193" i="3"/>
  <c r="P1192" i="3"/>
  <c r="O1192" i="3"/>
  <c r="O1191" i="3" s="1"/>
  <c r="N1192" i="3"/>
  <c r="L1192" i="3"/>
  <c r="L1191" i="3" s="1"/>
  <c r="K1192" i="3"/>
  <c r="K1191" i="3" s="1"/>
  <c r="J1192" i="3"/>
  <c r="H1192" i="3"/>
  <c r="G1192" i="3"/>
  <c r="G1191" i="3" s="1"/>
  <c r="F1192" i="3"/>
  <c r="D1192" i="3"/>
  <c r="P1191" i="3"/>
  <c r="H1191" i="3"/>
  <c r="D1191" i="3"/>
  <c r="T1190" i="3"/>
  <c r="S1190" i="3"/>
  <c r="R1190" i="3"/>
  <c r="M1190" i="3"/>
  <c r="I1190" i="3"/>
  <c r="E1190" i="3"/>
  <c r="T1189" i="3"/>
  <c r="S1189" i="3"/>
  <c r="R1189" i="3"/>
  <c r="M1189" i="3"/>
  <c r="I1189" i="3"/>
  <c r="Q1189" i="3" s="1"/>
  <c r="E1189" i="3"/>
  <c r="T1188" i="3"/>
  <c r="S1188" i="3"/>
  <c r="R1188" i="3"/>
  <c r="M1188" i="3"/>
  <c r="I1188" i="3"/>
  <c r="E1188" i="3"/>
  <c r="T1187" i="3"/>
  <c r="S1187" i="3"/>
  <c r="R1187" i="3"/>
  <c r="M1187" i="3"/>
  <c r="I1187" i="3"/>
  <c r="Q1187" i="3" s="1"/>
  <c r="E1187" i="3"/>
  <c r="T1186" i="3"/>
  <c r="S1186" i="3"/>
  <c r="R1186" i="3"/>
  <c r="M1186" i="3"/>
  <c r="I1186" i="3"/>
  <c r="E1186" i="3"/>
  <c r="P1185" i="3"/>
  <c r="O1185" i="3"/>
  <c r="N1185" i="3"/>
  <c r="L1185" i="3"/>
  <c r="L1184" i="3" s="1"/>
  <c r="K1185" i="3"/>
  <c r="J1185" i="3"/>
  <c r="J1184" i="3" s="1"/>
  <c r="H1185" i="3"/>
  <c r="G1185" i="3"/>
  <c r="F1185" i="3"/>
  <c r="F1184" i="3" s="1"/>
  <c r="F1108" i="3" s="1"/>
  <c r="D1185" i="3"/>
  <c r="H1184" i="3"/>
  <c r="D1184" i="3"/>
  <c r="T1183" i="3"/>
  <c r="S1183" i="3"/>
  <c r="R1183" i="3"/>
  <c r="M1183" i="3"/>
  <c r="I1183" i="3"/>
  <c r="E1183" i="3"/>
  <c r="T1182" i="3"/>
  <c r="S1182" i="3"/>
  <c r="R1182" i="3"/>
  <c r="M1182" i="3"/>
  <c r="I1182" i="3"/>
  <c r="Q1182" i="3" s="1"/>
  <c r="E1182" i="3"/>
  <c r="T1181" i="3"/>
  <c r="S1181" i="3"/>
  <c r="R1181" i="3"/>
  <c r="M1181" i="3"/>
  <c r="I1181" i="3"/>
  <c r="E1181" i="3"/>
  <c r="P1180" i="3"/>
  <c r="O1180" i="3"/>
  <c r="O1104" i="3" s="1"/>
  <c r="M1104" i="3" s="1"/>
  <c r="N1180" i="3"/>
  <c r="L1180" i="3"/>
  <c r="K1180" i="3"/>
  <c r="K1059" i="3" s="1"/>
  <c r="J1180" i="3"/>
  <c r="J1104" i="3" s="1"/>
  <c r="H1180" i="3"/>
  <c r="G1180" i="3"/>
  <c r="G1175" i="3" s="1"/>
  <c r="F1180" i="3"/>
  <c r="D1180" i="3"/>
  <c r="P1179" i="3"/>
  <c r="T1179" i="3" s="1"/>
  <c r="L1179" i="3"/>
  <c r="H1179" i="3"/>
  <c r="G1179" i="3"/>
  <c r="D1179" i="3"/>
  <c r="P1178" i="3"/>
  <c r="T1178" i="3" s="1"/>
  <c r="O1178" i="3"/>
  <c r="N1178" i="3"/>
  <c r="L1178" i="3"/>
  <c r="K1178" i="3"/>
  <c r="J1178" i="3"/>
  <c r="J1057" i="3" s="1"/>
  <c r="H1178" i="3"/>
  <c r="G1178" i="3"/>
  <c r="F1178" i="3"/>
  <c r="D1178" i="3"/>
  <c r="D1057" i="3" s="1"/>
  <c r="P1177" i="3"/>
  <c r="O1177" i="3"/>
  <c r="N1177" i="3"/>
  <c r="L1177" i="3"/>
  <c r="L1101" i="3" s="1"/>
  <c r="K1177" i="3"/>
  <c r="J1177" i="3"/>
  <c r="H1177" i="3"/>
  <c r="H1101" i="3" s="1"/>
  <c r="G1177" i="3"/>
  <c r="F1177" i="3"/>
  <c r="D1177" i="3"/>
  <c r="D1101" i="3" s="1"/>
  <c r="P1176" i="3"/>
  <c r="O1176" i="3"/>
  <c r="N1176" i="3"/>
  <c r="L1176" i="3"/>
  <c r="L1055" i="3" s="1"/>
  <c r="K1176" i="3"/>
  <c r="J1176" i="3"/>
  <c r="H1176" i="3"/>
  <c r="G1176" i="3"/>
  <c r="F1176" i="3"/>
  <c r="D1176" i="3"/>
  <c r="P1175" i="3"/>
  <c r="N1175" i="3"/>
  <c r="L1175" i="3"/>
  <c r="L1099" i="3" s="1"/>
  <c r="H1175" i="3"/>
  <c r="F1175" i="3"/>
  <c r="E1175" i="3" s="1"/>
  <c r="L1174" i="3"/>
  <c r="H1174" i="3"/>
  <c r="T1173" i="3"/>
  <c r="S1173" i="3"/>
  <c r="R1173" i="3"/>
  <c r="M1173" i="3"/>
  <c r="I1173" i="3"/>
  <c r="E1173" i="3"/>
  <c r="T1172" i="3"/>
  <c r="S1172" i="3"/>
  <c r="R1172" i="3"/>
  <c r="M1172" i="3"/>
  <c r="I1172" i="3"/>
  <c r="E1172" i="3"/>
  <c r="P1171" i="3"/>
  <c r="O1171" i="3"/>
  <c r="N1171" i="3"/>
  <c r="L1171" i="3"/>
  <c r="K1171" i="3"/>
  <c r="J1171" i="3"/>
  <c r="J1160" i="3" s="1"/>
  <c r="J1084" i="3" s="1"/>
  <c r="H1171" i="3"/>
  <c r="G1171" i="3"/>
  <c r="G1050" i="3" s="1"/>
  <c r="F1171" i="3"/>
  <c r="D1171" i="3"/>
  <c r="P1170" i="3"/>
  <c r="L1170" i="3"/>
  <c r="H1170" i="3"/>
  <c r="H1159" i="3" s="1"/>
  <c r="H1083" i="3" s="1"/>
  <c r="G1170" i="3"/>
  <c r="D1170" i="3"/>
  <c r="T1169" i="3"/>
  <c r="S1169" i="3"/>
  <c r="R1169" i="3"/>
  <c r="M1169" i="3"/>
  <c r="I1169" i="3"/>
  <c r="Q1169" i="3" s="1"/>
  <c r="E1169" i="3"/>
  <c r="T1168" i="3"/>
  <c r="S1168" i="3"/>
  <c r="R1168" i="3"/>
  <c r="M1168" i="3"/>
  <c r="I1168" i="3"/>
  <c r="E1168" i="3"/>
  <c r="T1167" i="3"/>
  <c r="S1167" i="3"/>
  <c r="R1167" i="3"/>
  <c r="M1167" i="3"/>
  <c r="I1167" i="3"/>
  <c r="Q1167" i="3" s="1"/>
  <c r="E1167" i="3"/>
  <c r="P1166" i="3"/>
  <c r="O1166" i="3"/>
  <c r="N1166" i="3"/>
  <c r="L1166" i="3"/>
  <c r="K1166" i="3"/>
  <c r="J1166" i="3"/>
  <c r="H1166" i="3"/>
  <c r="G1166" i="3"/>
  <c r="G1160" i="3" s="1"/>
  <c r="F1166" i="3"/>
  <c r="D1166" i="3"/>
  <c r="P1165" i="3"/>
  <c r="T1165" i="3" s="1"/>
  <c r="O1165" i="3"/>
  <c r="L1165" i="3"/>
  <c r="H1165" i="3"/>
  <c r="H1089" i="3" s="1"/>
  <c r="D1165" i="3"/>
  <c r="P1164" i="3"/>
  <c r="O1164" i="3"/>
  <c r="N1164" i="3"/>
  <c r="L1164" i="3"/>
  <c r="K1164" i="3"/>
  <c r="J1164" i="3"/>
  <c r="J1088" i="3" s="1"/>
  <c r="H1164" i="3"/>
  <c r="G1164" i="3"/>
  <c r="E1164" i="3" s="1"/>
  <c r="F1164" i="3"/>
  <c r="D1164" i="3"/>
  <c r="D1110" i="3" s="1"/>
  <c r="P1163" i="3"/>
  <c r="O1163" i="3"/>
  <c r="N1163" i="3"/>
  <c r="L1163" i="3"/>
  <c r="K1163" i="3"/>
  <c r="J1163" i="3"/>
  <c r="H1163" i="3"/>
  <c r="G1163" i="3"/>
  <c r="F1163" i="3"/>
  <c r="F1087" i="3" s="1"/>
  <c r="D1163" i="3"/>
  <c r="P1162" i="3"/>
  <c r="T1162" i="3" s="1"/>
  <c r="O1162" i="3"/>
  <c r="S1162" i="3" s="1"/>
  <c r="N1162" i="3"/>
  <c r="L1162" i="3"/>
  <c r="K1162" i="3"/>
  <c r="J1162" i="3"/>
  <c r="H1162" i="3"/>
  <c r="H1086" i="3" s="1"/>
  <c r="G1162" i="3"/>
  <c r="F1162" i="3"/>
  <c r="D1162" i="3"/>
  <c r="P1161" i="3"/>
  <c r="O1161" i="3"/>
  <c r="N1161" i="3"/>
  <c r="L1161" i="3"/>
  <c r="L1085" i="3" s="1"/>
  <c r="K1161" i="3"/>
  <c r="J1161" i="3"/>
  <c r="H1161" i="3"/>
  <c r="G1161" i="3"/>
  <c r="F1161" i="3"/>
  <c r="D1161" i="3"/>
  <c r="P1160" i="3"/>
  <c r="T1160" i="3" s="1"/>
  <c r="N1160" i="3"/>
  <c r="L1160" i="3"/>
  <c r="H1160" i="3"/>
  <c r="D1160" i="3"/>
  <c r="P1159" i="3"/>
  <c r="L1159" i="3"/>
  <c r="D1159" i="3"/>
  <c r="T1158" i="3"/>
  <c r="S1158" i="3"/>
  <c r="R1158" i="3"/>
  <c r="M1158" i="3"/>
  <c r="I1158" i="3"/>
  <c r="E1158" i="3"/>
  <c r="M1157" i="3"/>
  <c r="M1156" i="3" s="1"/>
  <c r="I1157" i="3"/>
  <c r="I1156" i="3" s="1"/>
  <c r="E1157" i="3"/>
  <c r="P1156" i="3"/>
  <c r="P1155" i="3" s="1"/>
  <c r="O1156" i="3"/>
  <c r="N1156" i="3"/>
  <c r="N1155" i="3" s="1"/>
  <c r="L1156" i="3"/>
  <c r="L1155" i="3" s="1"/>
  <c r="L1081" i="3" s="1"/>
  <c r="K1156" i="3"/>
  <c r="K1155" i="3" s="1"/>
  <c r="K1081" i="3" s="1"/>
  <c r="J1156" i="3"/>
  <c r="J1155" i="3" s="1"/>
  <c r="H1156" i="3"/>
  <c r="H1155" i="3" s="1"/>
  <c r="G1156" i="3"/>
  <c r="F1156" i="3"/>
  <c r="E1156" i="3" s="1"/>
  <c r="O1155" i="3"/>
  <c r="S1155" i="3" s="1"/>
  <c r="G1155" i="3"/>
  <c r="G1081" i="3" s="1"/>
  <c r="F1155" i="3"/>
  <c r="D1155" i="3"/>
  <c r="T1154" i="3"/>
  <c r="S1154" i="3"/>
  <c r="R1154" i="3"/>
  <c r="M1154" i="3"/>
  <c r="I1154" i="3"/>
  <c r="Q1154" i="3" s="1"/>
  <c r="E1154" i="3"/>
  <c r="T1153" i="3"/>
  <c r="S1153" i="3"/>
  <c r="R1153" i="3"/>
  <c r="M1153" i="3"/>
  <c r="Q1153" i="3" s="1"/>
  <c r="I1153" i="3"/>
  <c r="E1153" i="3"/>
  <c r="T1152" i="3"/>
  <c r="S1152" i="3"/>
  <c r="R1152" i="3"/>
  <c r="M1152" i="3"/>
  <c r="I1152" i="3"/>
  <c r="Q1152" i="3" s="1"/>
  <c r="E1152" i="3"/>
  <c r="P1151" i="3"/>
  <c r="O1151" i="3"/>
  <c r="N1151" i="3"/>
  <c r="L1151" i="3"/>
  <c r="K1151" i="3"/>
  <c r="J1151" i="3"/>
  <c r="H1151" i="3"/>
  <c r="H1150" i="3" s="1"/>
  <c r="G1151" i="3"/>
  <c r="G1077" i="3" s="1"/>
  <c r="F1151" i="3"/>
  <c r="D1151" i="3"/>
  <c r="D1150" i="3" s="1"/>
  <c r="O1150" i="3"/>
  <c r="K1150" i="3"/>
  <c r="K1076" i="3" s="1"/>
  <c r="T1149" i="3"/>
  <c r="S1149" i="3"/>
  <c r="R1149" i="3"/>
  <c r="M1149" i="3"/>
  <c r="Q1149" i="3" s="1"/>
  <c r="I1149" i="3"/>
  <c r="E1149" i="3"/>
  <c r="T1148" i="3"/>
  <c r="S1148" i="3"/>
  <c r="R1148" i="3"/>
  <c r="M1148" i="3"/>
  <c r="I1148" i="3"/>
  <c r="E1148" i="3"/>
  <c r="P1147" i="3"/>
  <c r="O1147" i="3"/>
  <c r="N1147" i="3"/>
  <c r="L1147" i="3"/>
  <c r="K1147" i="3"/>
  <c r="J1147" i="3"/>
  <c r="H1147" i="3"/>
  <c r="G1147" i="3"/>
  <c r="F1147" i="3"/>
  <c r="F1073" i="3" s="1"/>
  <c r="E1073" i="3" s="1"/>
  <c r="D1147" i="3"/>
  <c r="D1073" i="3" s="1"/>
  <c r="G1146" i="3"/>
  <c r="G1072" i="3" s="1"/>
  <c r="T1145" i="3"/>
  <c r="S1145" i="3"/>
  <c r="R1145" i="3"/>
  <c r="M1145" i="3"/>
  <c r="Q1145" i="3" s="1"/>
  <c r="I1145" i="3"/>
  <c r="E1145" i="3"/>
  <c r="T1144" i="3"/>
  <c r="S1144" i="3"/>
  <c r="R1144" i="3"/>
  <c r="M1144" i="3"/>
  <c r="I1144" i="3"/>
  <c r="E1144" i="3"/>
  <c r="T1143" i="3"/>
  <c r="S1143" i="3"/>
  <c r="R1143" i="3"/>
  <c r="M1143" i="3"/>
  <c r="Q1143" i="3" s="1"/>
  <c r="I1143" i="3"/>
  <c r="E1143" i="3"/>
  <c r="P1142" i="3"/>
  <c r="O1142" i="3"/>
  <c r="N1142" i="3"/>
  <c r="L1142" i="3"/>
  <c r="K1142" i="3"/>
  <c r="K1141" i="3" s="1"/>
  <c r="J1142" i="3"/>
  <c r="J1141" i="3" s="1"/>
  <c r="J1067" i="3" s="1"/>
  <c r="H1142" i="3"/>
  <c r="H1141" i="3" s="1"/>
  <c r="G1142" i="3"/>
  <c r="F1142" i="3"/>
  <c r="D1142" i="3"/>
  <c r="D1068" i="3" s="1"/>
  <c r="N1141" i="3"/>
  <c r="L1141" i="3"/>
  <c r="L1067" i="3" s="1"/>
  <c r="F1141" i="3"/>
  <c r="F1067" i="3" s="1"/>
  <c r="D1141" i="3"/>
  <c r="D1067" i="3" s="1"/>
  <c r="P1140" i="3"/>
  <c r="O1140" i="3"/>
  <c r="N1140" i="3"/>
  <c r="M1140" i="3"/>
  <c r="L1140" i="3"/>
  <c r="K1140" i="3"/>
  <c r="K1122" i="3" s="1"/>
  <c r="J1140" i="3"/>
  <c r="I1140" i="3"/>
  <c r="H1140" i="3"/>
  <c r="G1140" i="3"/>
  <c r="G1122" i="3" s="1"/>
  <c r="F1140" i="3"/>
  <c r="F1066" i="3" s="1"/>
  <c r="E1140" i="3"/>
  <c r="D1140" i="3"/>
  <c r="P1139" i="3"/>
  <c r="O1139" i="3"/>
  <c r="N1139" i="3"/>
  <c r="L1139" i="3"/>
  <c r="K1139" i="3"/>
  <c r="K1121" i="3" s="1"/>
  <c r="J1139" i="3"/>
  <c r="H1139" i="3"/>
  <c r="H1121" i="3" s="1"/>
  <c r="G1139" i="3"/>
  <c r="F1139" i="3"/>
  <c r="E1139" i="3" s="1"/>
  <c r="D1139" i="3"/>
  <c r="P1138" i="3"/>
  <c r="O1138" i="3"/>
  <c r="N1138" i="3"/>
  <c r="L1138" i="3"/>
  <c r="K1138" i="3"/>
  <c r="J1138" i="3"/>
  <c r="J1120" i="3" s="1"/>
  <c r="J1090" i="3" s="1"/>
  <c r="H1138" i="3"/>
  <c r="G1138" i="3"/>
  <c r="E1138" i="3" s="1"/>
  <c r="F1138" i="3"/>
  <c r="D1138" i="3"/>
  <c r="P1137" i="3"/>
  <c r="P1119" i="3" s="1"/>
  <c r="O1137" i="3"/>
  <c r="N1137" i="3"/>
  <c r="R1137" i="3" s="1"/>
  <c r="L1137" i="3"/>
  <c r="K1137" i="3"/>
  <c r="J1137" i="3"/>
  <c r="H1137" i="3"/>
  <c r="H1119" i="3" s="1"/>
  <c r="G1137" i="3"/>
  <c r="F1137" i="3"/>
  <c r="D1137" i="3"/>
  <c r="D1119" i="3" s="1"/>
  <c r="T1134" i="3"/>
  <c r="S1134" i="3"/>
  <c r="R1134" i="3"/>
  <c r="M1134" i="3"/>
  <c r="I1134" i="3"/>
  <c r="E1134" i="3"/>
  <c r="T1133" i="3"/>
  <c r="S1133" i="3"/>
  <c r="R1133" i="3"/>
  <c r="M1133" i="3"/>
  <c r="I1133" i="3"/>
  <c r="E1133" i="3"/>
  <c r="T1132" i="3"/>
  <c r="S1132" i="3"/>
  <c r="R1132" i="3"/>
  <c r="M1132" i="3"/>
  <c r="I1132" i="3"/>
  <c r="E1132" i="3"/>
  <c r="T1131" i="3"/>
  <c r="S1131" i="3"/>
  <c r="R1131" i="3"/>
  <c r="M1131" i="3"/>
  <c r="I1131" i="3"/>
  <c r="E1131" i="3"/>
  <c r="T1130" i="3"/>
  <c r="S1130" i="3"/>
  <c r="R1130" i="3"/>
  <c r="M1130" i="3"/>
  <c r="I1130" i="3"/>
  <c r="E1130" i="3"/>
  <c r="T1129" i="3"/>
  <c r="S1129" i="3"/>
  <c r="R1129" i="3"/>
  <c r="M1129" i="3"/>
  <c r="I1129" i="3"/>
  <c r="E1129" i="3"/>
  <c r="T1128" i="3"/>
  <c r="S1128" i="3"/>
  <c r="R1128" i="3"/>
  <c r="M1128" i="3"/>
  <c r="I1128" i="3"/>
  <c r="E1128" i="3"/>
  <c r="T1127" i="3"/>
  <c r="S1127" i="3"/>
  <c r="R1127" i="3"/>
  <c r="M1127" i="3"/>
  <c r="I1127" i="3"/>
  <c r="E1127" i="3"/>
  <c r="T1126" i="3"/>
  <c r="S1126" i="3"/>
  <c r="R1126" i="3"/>
  <c r="M1126" i="3"/>
  <c r="I1126" i="3"/>
  <c r="E1126" i="3"/>
  <c r="T1125" i="3"/>
  <c r="S1125" i="3"/>
  <c r="R1125" i="3"/>
  <c r="M1125" i="3"/>
  <c r="I1125" i="3"/>
  <c r="E1125" i="3"/>
  <c r="T1124" i="3"/>
  <c r="S1124" i="3"/>
  <c r="R1124" i="3"/>
  <c r="M1124" i="3"/>
  <c r="I1124" i="3"/>
  <c r="E1124" i="3"/>
  <c r="T1123" i="3"/>
  <c r="S1123" i="3"/>
  <c r="R1123" i="3"/>
  <c r="M1123" i="3"/>
  <c r="I1123" i="3"/>
  <c r="E1123" i="3"/>
  <c r="P1122" i="3"/>
  <c r="P1110" i="3" s="1"/>
  <c r="L1122" i="3"/>
  <c r="L1110" i="3" s="1"/>
  <c r="H1122" i="3"/>
  <c r="H1110" i="3" s="1"/>
  <c r="D1122" i="3"/>
  <c r="O1121" i="3"/>
  <c r="S1121" i="3" s="1"/>
  <c r="L1121" i="3"/>
  <c r="L1105" i="3" s="1"/>
  <c r="G1121" i="3"/>
  <c r="F1121" i="3"/>
  <c r="E1121" i="3" s="1"/>
  <c r="P1120" i="3"/>
  <c r="L1120" i="3"/>
  <c r="L1090" i="3" s="1"/>
  <c r="K1120" i="3"/>
  <c r="G1120" i="3"/>
  <c r="F1120" i="3"/>
  <c r="F1090" i="3" s="1"/>
  <c r="O1119" i="3"/>
  <c r="K1119" i="3"/>
  <c r="G1119" i="3"/>
  <c r="T1118" i="3"/>
  <c r="S1118" i="3"/>
  <c r="R1118" i="3"/>
  <c r="M1118" i="3"/>
  <c r="I1118" i="3"/>
  <c r="E1118" i="3"/>
  <c r="T1117" i="3"/>
  <c r="S1117" i="3"/>
  <c r="R1117" i="3"/>
  <c r="M1117" i="3"/>
  <c r="I1117" i="3"/>
  <c r="Q1117" i="3" s="1"/>
  <c r="E1117" i="3"/>
  <c r="T1116" i="3"/>
  <c r="S1116" i="3"/>
  <c r="R1116" i="3"/>
  <c r="M1116" i="3"/>
  <c r="I1116" i="3"/>
  <c r="E1116" i="3"/>
  <c r="T1115" i="3"/>
  <c r="S1115" i="3"/>
  <c r="R1115" i="3"/>
  <c r="M1115" i="3"/>
  <c r="I1115" i="3"/>
  <c r="Q1115" i="3" s="1"/>
  <c r="E1115" i="3"/>
  <c r="T1114" i="3"/>
  <c r="S1114" i="3"/>
  <c r="R1114" i="3"/>
  <c r="M1114" i="3"/>
  <c r="I1114" i="3"/>
  <c r="E1114" i="3"/>
  <c r="T1111" i="3"/>
  <c r="S1111" i="3"/>
  <c r="R1111" i="3"/>
  <c r="M1111" i="3"/>
  <c r="I1111" i="3"/>
  <c r="E1111" i="3"/>
  <c r="G1110" i="3"/>
  <c r="O1109" i="3"/>
  <c r="N1109" i="3"/>
  <c r="L1109" i="3"/>
  <c r="K1109" i="3"/>
  <c r="J1109" i="3"/>
  <c r="H1109" i="3"/>
  <c r="G1109" i="3"/>
  <c r="F1109" i="3"/>
  <c r="E1109" i="3" s="1"/>
  <c r="L1108" i="3"/>
  <c r="H1108" i="3"/>
  <c r="P1107" i="3"/>
  <c r="T1107" i="3" s="1"/>
  <c r="O1107" i="3"/>
  <c r="M1107" i="3" s="1"/>
  <c r="N1107" i="3"/>
  <c r="L1107" i="3"/>
  <c r="K1107" i="3"/>
  <c r="J1107" i="3"/>
  <c r="H1107" i="3"/>
  <c r="G1107" i="3"/>
  <c r="F1107" i="3"/>
  <c r="D1107" i="3"/>
  <c r="P1106" i="3"/>
  <c r="O1106" i="3"/>
  <c r="N1106" i="3"/>
  <c r="L1106" i="3"/>
  <c r="K1106" i="3"/>
  <c r="J1106" i="3"/>
  <c r="H1106" i="3"/>
  <c r="G1106" i="3"/>
  <c r="F1106" i="3"/>
  <c r="E1106" i="3" s="1"/>
  <c r="D1106" i="3"/>
  <c r="K1105" i="3"/>
  <c r="P1104" i="3"/>
  <c r="T1104" i="3" s="1"/>
  <c r="N1104" i="3"/>
  <c r="L1104" i="3"/>
  <c r="K1104" i="3"/>
  <c r="H1104" i="3"/>
  <c r="G1104" i="3"/>
  <c r="F1104" i="3"/>
  <c r="D1104" i="3"/>
  <c r="P1103" i="3"/>
  <c r="L1103" i="3"/>
  <c r="H1103" i="3"/>
  <c r="G1103" i="3"/>
  <c r="D1103" i="3"/>
  <c r="P1102" i="3"/>
  <c r="L1102" i="3"/>
  <c r="K1102" i="3"/>
  <c r="H1102" i="3"/>
  <c r="G1102" i="3"/>
  <c r="F1102" i="3"/>
  <c r="D1102" i="3"/>
  <c r="P1101" i="3"/>
  <c r="T1101" i="3" s="1"/>
  <c r="N1101" i="3"/>
  <c r="K1101" i="3"/>
  <c r="G1101" i="3"/>
  <c r="F1101" i="3"/>
  <c r="E1101" i="3" s="1"/>
  <c r="P1100" i="3"/>
  <c r="O1100" i="3"/>
  <c r="L1100" i="3"/>
  <c r="T1100" i="3" s="1"/>
  <c r="K1100" i="3"/>
  <c r="S1100" i="3" s="1"/>
  <c r="F1100" i="3"/>
  <c r="D1100" i="3"/>
  <c r="N1099" i="3"/>
  <c r="G1099" i="3"/>
  <c r="F1099" i="3"/>
  <c r="L1098" i="3"/>
  <c r="H1098" i="3"/>
  <c r="P1097" i="3"/>
  <c r="T1097" i="3" s="1"/>
  <c r="O1097" i="3"/>
  <c r="S1097" i="3" s="1"/>
  <c r="N1097" i="3"/>
  <c r="L1097" i="3"/>
  <c r="K1097" i="3"/>
  <c r="J1097" i="3"/>
  <c r="I1097" i="3" s="1"/>
  <c r="H1097" i="3"/>
  <c r="G1097" i="3"/>
  <c r="F1097" i="3"/>
  <c r="E1097" i="3" s="1"/>
  <c r="D1097" i="3"/>
  <c r="P1096" i="3"/>
  <c r="T1096" i="3" s="1"/>
  <c r="O1096" i="3"/>
  <c r="M1096" i="3" s="1"/>
  <c r="N1096" i="3"/>
  <c r="L1096" i="3"/>
  <c r="K1096" i="3"/>
  <c r="J1096" i="3"/>
  <c r="H1096" i="3"/>
  <c r="G1096" i="3"/>
  <c r="F1096" i="3"/>
  <c r="D1096" i="3"/>
  <c r="P1095" i="3"/>
  <c r="L1095" i="3"/>
  <c r="K1095" i="3"/>
  <c r="H1095" i="3"/>
  <c r="G1095" i="3"/>
  <c r="F1095" i="3"/>
  <c r="D1095" i="3"/>
  <c r="L1094" i="3"/>
  <c r="H1094" i="3"/>
  <c r="G1094" i="3"/>
  <c r="D1094" i="3"/>
  <c r="P1093" i="3"/>
  <c r="O1093" i="3"/>
  <c r="N1093" i="3"/>
  <c r="L1093" i="3"/>
  <c r="K1093" i="3"/>
  <c r="J1093" i="3"/>
  <c r="I1093" i="3" s="1"/>
  <c r="H1093" i="3"/>
  <c r="G1093" i="3"/>
  <c r="F1093" i="3"/>
  <c r="D1093" i="3"/>
  <c r="T1092" i="3"/>
  <c r="P1092" i="3"/>
  <c r="O1092" i="3"/>
  <c r="N1092" i="3"/>
  <c r="L1092" i="3"/>
  <c r="K1092" i="3"/>
  <c r="J1092" i="3"/>
  <c r="H1092" i="3"/>
  <c r="G1092" i="3"/>
  <c r="F1092" i="3"/>
  <c r="D1092" i="3"/>
  <c r="P1091" i="3"/>
  <c r="T1091" i="3" s="1"/>
  <c r="O1091" i="3"/>
  <c r="S1091" i="3" s="1"/>
  <c r="N1091" i="3"/>
  <c r="L1091" i="3"/>
  <c r="K1091" i="3"/>
  <c r="J1091" i="3"/>
  <c r="I1091" i="3" s="1"/>
  <c r="H1091" i="3"/>
  <c r="G1091" i="3"/>
  <c r="F1091" i="3"/>
  <c r="E1091" i="3" s="1"/>
  <c r="D1091" i="3"/>
  <c r="G1090" i="3"/>
  <c r="E1090" i="3" s="1"/>
  <c r="P1089" i="3"/>
  <c r="T1089" i="3" s="1"/>
  <c r="L1089" i="3"/>
  <c r="D1089" i="3"/>
  <c r="P1088" i="3"/>
  <c r="L1088" i="3"/>
  <c r="K1088" i="3"/>
  <c r="I1088" i="3"/>
  <c r="H1088" i="3"/>
  <c r="G1088" i="3"/>
  <c r="F1088" i="3"/>
  <c r="E1088" i="3"/>
  <c r="D1088" i="3"/>
  <c r="O1087" i="3"/>
  <c r="N1087" i="3"/>
  <c r="M1087" i="3" s="1"/>
  <c r="L1087" i="3"/>
  <c r="J1087" i="3"/>
  <c r="H1087" i="3"/>
  <c r="G1087" i="3"/>
  <c r="D1087" i="3"/>
  <c r="P1086" i="3"/>
  <c r="T1086" i="3" s="1"/>
  <c r="O1086" i="3"/>
  <c r="S1086" i="3" s="1"/>
  <c r="L1086" i="3"/>
  <c r="K1086" i="3"/>
  <c r="J1086" i="3"/>
  <c r="G1086" i="3"/>
  <c r="F1086" i="3"/>
  <c r="D1086" i="3"/>
  <c r="O1085" i="3"/>
  <c r="N1085" i="3"/>
  <c r="R1085" i="3" s="1"/>
  <c r="J1085" i="3"/>
  <c r="H1085" i="3"/>
  <c r="F1085" i="3"/>
  <c r="D1085" i="3"/>
  <c r="P1084" i="3"/>
  <c r="L1084" i="3"/>
  <c r="H1084" i="3"/>
  <c r="D1084" i="3"/>
  <c r="L1083" i="3"/>
  <c r="D1083" i="3"/>
  <c r="P1082" i="3"/>
  <c r="O1082" i="3"/>
  <c r="N1082" i="3"/>
  <c r="R1082" i="3" s="1"/>
  <c r="L1082" i="3"/>
  <c r="K1082" i="3"/>
  <c r="J1082" i="3"/>
  <c r="H1082" i="3"/>
  <c r="G1082" i="3"/>
  <c r="E1082" i="3" s="1"/>
  <c r="F1082" i="3"/>
  <c r="D1082" i="3"/>
  <c r="N1081" i="3"/>
  <c r="H1081" i="3"/>
  <c r="D1081" i="3"/>
  <c r="P1080" i="3"/>
  <c r="T1080" i="3" s="1"/>
  <c r="O1080" i="3"/>
  <c r="S1080" i="3" s="1"/>
  <c r="N1080" i="3"/>
  <c r="L1080" i="3"/>
  <c r="K1080" i="3"/>
  <c r="J1080" i="3"/>
  <c r="I1080" i="3" s="1"/>
  <c r="H1080" i="3"/>
  <c r="G1080" i="3"/>
  <c r="F1080" i="3"/>
  <c r="E1080" i="3" s="1"/>
  <c r="D1080" i="3"/>
  <c r="P1079" i="3"/>
  <c r="O1079" i="3"/>
  <c r="N1079" i="3"/>
  <c r="L1079" i="3"/>
  <c r="K1079" i="3"/>
  <c r="J1079" i="3"/>
  <c r="H1079" i="3"/>
  <c r="G1079" i="3"/>
  <c r="F1079" i="3"/>
  <c r="D1079" i="3"/>
  <c r="P1078" i="3"/>
  <c r="O1078" i="3"/>
  <c r="S1078" i="3" s="1"/>
  <c r="N1078" i="3"/>
  <c r="L1078" i="3"/>
  <c r="K1078" i="3"/>
  <c r="J1078" i="3"/>
  <c r="I1078" i="3" s="1"/>
  <c r="H1078" i="3"/>
  <c r="G1078" i="3"/>
  <c r="F1078" i="3"/>
  <c r="E1078" i="3" s="1"/>
  <c r="D1078" i="3"/>
  <c r="P1077" i="3"/>
  <c r="O1077" i="3"/>
  <c r="N1077" i="3"/>
  <c r="K1077" i="3"/>
  <c r="J1077" i="3"/>
  <c r="H1077" i="3"/>
  <c r="F1077" i="3"/>
  <c r="E1077" i="3" s="1"/>
  <c r="D1077" i="3"/>
  <c r="O1076" i="3"/>
  <c r="H1076" i="3"/>
  <c r="D1076" i="3"/>
  <c r="P1075" i="3"/>
  <c r="T1075" i="3" s="1"/>
  <c r="O1075" i="3"/>
  <c r="N1075" i="3"/>
  <c r="L1075" i="3"/>
  <c r="K1075" i="3"/>
  <c r="J1075" i="3"/>
  <c r="H1075" i="3"/>
  <c r="G1075" i="3"/>
  <c r="F1075" i="3"/>
  <c r="E1075" i="3" s="1"/>
  <c r="D1075" i="3"/>
  <c r="P1074" i="3"/>
  <c r="O1074" i="3"/>
  <c r="N1074" i="3"/>
  <c r="L1074" i="3"/>
  <c r="K1074" i="3"/>
  <c r="J1074" i="3"/>
  <c r="I1074" i="3" s="1"/>
  <c r="H1074" i="3"/>
  <c r="G1074" i="3"/>
  <c r="F1074" i="3"/>
  <c r="E1074" i="3" s="1"/>
  <c r="D1074" i="3"/>
  <c r="O1073" i="3"/>
  <c r="N1073" i="3"/>
  <c r="L1073" i="3"/>
  <c r="J1073" i="3"/>
  <c r="H1073" i="3"/>
  <c r="G1073" i="3"/>
  <c r="P1071" i="3"/>
  <c r="T1071" i="3" s="1"/>
  <c r="O1071" i="3"/>
  <c r="L1071" i="3"/>
  <c r="K1071" i="3"/>
  <c r="J1071" i="3"/>
  <c r="I1071" i="3" s="1"/>
  <c r="H1071" i="3"/>
  <c r="G1071" i="3"/>
  <c r="F1071" i="3"/>
  <c r="E1071" i="3" s="1"/>
  <c r="D1071" i="3"/>
  <c r="L1070" i="3"/>
  <c r="K1070" i="3"/>
  <c r="H1070" i="3"/>
  <c r="G1070" i="3"/>
  <c r="D1070" i="3"/>
  <c r="P1069" i="3"/>
  <c r="O1069" i="3"/>
  <c r="N1069" i="3"/>
  <c r="M1069" i="3" s="1"/>
  <c r="L1069" i="3"/>
  <c r="K1069" i="3"/>
  <c r="J1069" i="3"/>
  <c r="H1069" i="3"/>
  <c r="G1069" i="3"/>
  <c r="F1069" i="3"/>
  <c r="D1069" i="3"/>
  <c r="O1068" i="3"/>
  <c r="S1068" i="3" s="1"/>
  <c r="N1068" i="3"/>
  <c r="L1068" i="3"/>
  <c r="K1068" i="3"/>
  <c r="J1068" i="3"/>
  <c r="I1068" i="3" s="1"/>
  <c r="H1068" i="3"/>
  <c r="G1068" i="3"/>
  <c r="F1068" i="3"/>
  <c r="E1068" i="3" s="1"/>
  <c r="N1067" i="3"/>
  <c r="H1067" i="3"/>
  <c r="P1066" i="3"/>
  <c r="T1066" i="3" s="1"/>
  <c r="O1066" i="3"/>
  <c r="L1066" i="3"/>
  <c r="K1066" i="3"/>
  <c r="H1066" i="3"/>
  <c r="G1066" i="3"/>
  <c r="D1066" i="3"/>
  <c r="P1065" i="3"/>
  <c r="T1065" i="3" s="1"/>
  <c r="N1065" i="3"/>
  <c r="L1065" i="3"/>
  <c r="K1065" i="3"/>
  <c r="H1065" i="3"/>
  <c r="G1065" i="3"/>
  <c r="F1065" i="3"/>
  <c r="O1064" i="3"/>
  <c r="N1064" i="3"/>
  <c r="L1064" i="3"/>
  <c r="K1064" i="3"/>
  <c r="J1064" i="3"/>
  <c r="G1064" i="3"/>
  <c r="F1064" i="3"/>
  <c r="E1064" i="3" s="1"/>
  <c r="J1063" i="3"/>
  <c r="H1063" i="3"/>
  <c r="F1063" i="3"/>
  <c r="P1060" i="3"/>
  <c r="O1060" i="3"/>
  <c r="N1060" i="3"/>
  <c r="M1060" i="3"/>
  <c r="L1060" i="3"/>
  <c r="K1060" i="3"/>
  <c r="J1060" i="3"/>
  <c r="I1060" i="3"/>
  <c r="H1060" i="3"/>
  <c r="G1060" i="3"/>
  <c r="F1060" i="3"/>
  <c r="E1060" i="3"/>
  <c r="D1060" i="3"/>
  <c r="P1059" i="3"/>
  <c r="T1059" i="3" s="1"/>
  <c r="N1059" i="3"/>
  <c r="L1059" i="3"/>
  <c r="J1059" i="3"/>
  <c r="I1059" i="3" s="1"/>
  <c r="H1059" i="3"/>
  <c r="G1059" i="3"/>
  <c r="D1059" i="3"/>
  <c r="P1058" i="3"/>
  <c r="T1058" i="3" s="1"/>
  <c r="L1058" i="3"/>
  <c r="H1058" i="3"/>
  <c r="G1058" i="3"/>
  <c r="D1058" i="3"/>
  <c r="P1057" i="3"/>
  <c r="N1057" i="3"/>
  <c r="L1057" i="3"/>
  <c r="H1057" i="3"/>
  <c r="G1057" i="3"/>
  <c r="P1056" i="3"/>
  <c r="L1056" i="3"/>
  <c r="K1056" i="3"/>
  <c r="H1056" i="3"/>
  <c r="G1056" i="3"/>
  <c r="F1056" i="3"/>
  <c r="E1056" i="3" s="1"/>
  <c r="D1056" i="3"/>
  <c r="P1055" i="3"/>
  <c r="T1055" i="3" s="1"/>
  <c r="K1055" i="3"/>
  <c r="D1055" i="3"/>
  <c r="L1054" i="3"/>
  <c r="G1054" i="3"/>
  <c r="H1053" i="3"/>
  <c r="P1052" i="3"/>
  <c r="O1052" i="3"/>
  <c r="N1052" i="3"/>
  <c r="L1052" i="3"/>
  <c r="K1052" i="3"/>
  <c r="J1052" i="3"/>
  <c r="H1052" i="3"/>
  <c r="G1052" i="3"/>
  <c r="F1052" i="3"/>
  <c r="D1052" i="3"/>
  <c r="P1051" i="3"/>
  <c r="T1051" i="3" s="1"/>
  <c r="O1051" i="3"/>
  <c r="S1051" i="3" s="1"/>
  <c r="N1051" i="3"/>
  <c r="L1051" i="3"/>
  <c r="K1051" i="3"/>
  <c r="J1051" i="3"/>
  <c r="I1051" i="3" s="1"/>
  <c r="H1051" i="3"/>
  <c r="G1051" i="3"/>
  <c r="F1051" i="3"/>
  <c r="E1051" i="3" s="1"/>
  <c r="D1051" i="3"/>
  <c r="N1050" i="3"/>
  <c r="L1050" i="3"/>
  <c r="J1050" i="3"/>
  <c r="H1050" i="3"/>
  <c r="F1050" i="3"/>
  <c r="E1050" i="3"/>
  <c r="D1050" i="3"/>
  <c r="L1049" i="3"/>
  <c r="H1049" i="3"/>
  <c r="G1049" i="3"/>
  <c r="L1048" i="3"/>
  <c r="H1048" i="3"/>
  <c r="D1048" i="3"/>
  <c r="O1047" i="3"/>
  <c r="K1047" i="3"/>
  <c r="H1047" i="3"/>
  <c r="G1047" i="3"/>
  <c r="L1046" i="3"/>
  <c r="J1046" i="3"/>
  <c r="P1045" i="3"/>
  <c r="O1045" i="3"/>
  <c r="K1045" i="3"/>
  <c r="H1045" i="3"/>
  <c r="G1045" i="3"/>
  <c r="D1045" i="3"/>
  <c r="P1044" i="3"/>
  <c r="T1044" i="3" s="1"/>
  <c r="O1044" i="3"/>
  <c r="L1044" i="3"/>
  <c r="H1044" i="3"/>
  <c r="D1044" i="3"/>
  <c r="P1043" i="3"/>
  <c r="T1043" i="3" s="1"/>
  <c r="L1043" i="3"/>
  <c r="H1043" i="3"/>
  <c r="G1043" i="3"/>
  <c r="D1043" i="3"/>
  <c r="K1042" i="3"/>
  <c r="G1042" i="3"/>
  <c r="P1041" i="3"/>
  <c r="O1041" i="3"/>
  <c r="S1041" i="3" s="1"/>
  <c r="N1041" i="3"/>
  <c r="M1041" i="3" s="1"/>
  <c r="L1041" i="3"/>
  <c r="K1041" i="3"/>
  <c r="J1041" i="3"/>
  <c r="I1041" i="3" s="1"/>
  <c r="H1041" i="3"/>
  <c r="G1041" i="3"/>
  <c r="F1041" i="3"/>
  <c r="D1041" i="3"/>
  <c r="P1040" i="3"/>
  <c r="T1040" i="3" s="1"/>
  <c r="O1040" i="3"/>
  <c r="S1040" i="3" s="1"/>
  <c r="N1040" i="3"/>
  <c r="L1040" i="3"/>
  <c r="K1040" i="3"/>
  <c r="J1040" i="3"/>
  <c r="I1040" i="3" s="1"/>
  <c r="H1040" i="3"/>
  <c r="G1040" i="3"/>
  <c r="F1040" i="3"/>
  <c r="E1040" i="3" s="1"/>
  <c r="D1040" i="3"/>
  <c r="T1037" i="3"/>
  <c r="S1037" i="3"/>
  <c r="R1037" i="3"/>
  <c r="M1037" i="3"/>
  <c r="I1037" i="3"/>
  <c r="E1037" i="3"/>
  <c r="T1036" i="3"/>
  <c r="S1036" i="3"/>
  <c r="R1036" i="3"/>
  <c r="M1036" i="3"/>
  <c r="I1036" i="3"/>
  <c r="E1036" i="3"/>
  <c r="T1035" i="3"/>
  <c r="S1035" i="3"/>
  <c r="R1035" i="3"/>
  <c r="M1035" i="3"/>
  <c r="I1035" i="3"/>
  <c r="E1035" i="3"/>
  <c r="T1034" i="3"/>
  <c r="S1034" i="3"/>
  <c r="R1034" i="3"/>
  <c r="M1034" i="3"/>
  <c r="I1034" i="3"/>
  <c r="E1034" i="3"/>
  <c r="T1033" i="3"/>
  <c r="S1033" i="3"/>
  <c r="R1033" i="3"/>
  <c r="M1033" i="3"/>
  <c r="I1033" i="3"/>
  <c r="E1033" i="3"/>
  <c r="T1032" i="3"/>
  <c r="S1032" i="3"/>
  <c r="R1032" i="3"/>
  <c r="M1032" i="3"/>
  <c r="I1032" i="3"/>
  <c r="E1032" i="3"/>
  <c r="T1031" i="3"/>
  <c r="S1031" i="3"/>
  <c r="R1031" i="3"/>
  <c r="M1031" i="3"/>
  <c r="I1031" i="3"/>
  <c r="E1031" i="3"/>
  <c r="T1030" i="3"/>
  <c r="S1030" i="3"/>
  <c r="R1030" i="3"/>
  <c r="M1030" i="3"/>
  <c r="I1030" i="3"/>
  <c r="E1030" i="3"/>
  <c r="T1029" i="3"/>
  <c r="S1029" i="3"/>
  <c r="R1029" i="3"/>
  <c r="M1029" i="3"/>
  <c r="I1029" i="3"/>
  <c r="E1029" i="3"/>
  <c r="T1028" i="3"/>
  <c r="S1028" i="3"/>
  <c r="R1028" i="3"/>
  <c r="M1028" i="3"/>
  <c r="I1028" i="3"/>
  <c r="E1028" i="3"/>
  <c r="T1027" i="3"/>
  <c r="S1027" i="3"/>
  <c r="R1027" i="3"/>
  <c r="M1027" i="3"/>
  <c r="I1027" i="3"/>
  <c r="E1027" i="3"/>
  <c r="T1026" i="3"/>
  <c r="S1026" i="3"/>
  <c r="R1026" i="3"/>
  <c r="M1026" i="3"/>
  <c r="I1026" i="3"/>
  <c r="E1026" i="3"/>
  <c r="T1025" i="3"/>
  <c r="S1025" i="3"/>
  <c r="R1025" i="3"/>
  <c r="M1025" i="3"/>
  <c r="I1025" i="3"/>
  <c r="E1025" i="3"/>
  <c r="T1024" i="3"/>
  <c r="S1024" i="3"/>
  <c r="R1024" i="3"/>
  <c r="M1024" i="3"/>
  <c r="I1024" i="3"/>
  <c r="E1024" i="3"/>
  <c r="T1023" i="3"/>
  <c r="S1023" i="3"/>
  <c r="R1023" i="3"/>
  <c r="M1023" i="3"/>
  <c r="I1023" i="3"/>
  <c r="E1023" i="3"/>
  <c r="T1022" i="3"/>
  <c r="S1022" i="3"/>
  <c r="R1022" i="3"/>
  <c r="M1022" i="3"/>
  <c r="I1022" i="3"/>
  <c r="E1022" i="3"/>
  <c r="T1021" i="3"/>
  <c r="S1021" i="3"/>
  <c r="R1021" i="3"/>
  <c r="M1021" i="3"/>
  <c r="I1021" i="3"/>
  <c r="E1021" i="3"/>
  <c r="T1020" i="3"/>
  <c r="S1020" i="3"/>
  <c r="R1020" i="3"/>
  <c r="M1020" i="3"/>
  <c r="I1020" i="3"/>
  <c r="E1020" i="3"/>
  <c r="T1019" i="3"/>
  <c r="S1019" i="3"/>
  <c r="R1019" i="3"/>
  <c r="M1019" i="3"/>
  <c r="I1019" i="3"/>
  <c r="E1019" i="3"/>
  <c r="T1018" i="3"/>
  <c r="S1018" i="3"/>
  <c r="R1018" i="3"/>
  <c r="M1018" i="3"/>
  <c r="I1018" i="3"/>
  <c r="E1018" i="3"/>
  <c r="T1017" i="3"/>
  <c r="S1017" i="3"/>
  <c r="R1017" i="3"/>
  <c r="M1017" i="3"/>
  <c r="I1017" i="3"/>
  <c r="E1017" i="3"/>
  <c r="T1016" i="3"/>
  <c r="S1016" i="3"/>
  <c r="R1016" i="3"/>
  <c r="M1016" i="3"/>
  <c r="I1016" i="3"/>
  <c r="E1016" i="3"/>
  <c r="T1015" i="3"/>
  <c r="S1015" i="3"/>
  <c r="R1015" i="3"/>
  <c r="M1015" i="3"/>
  <c r="I1015" i="3"/>
  <c r="E1015" i="3"/>
  <c r="T1014" i="3"/>
  <c r="S1014" i="3"/>
  <c r="R1014" i="3"/>
  <c r="M1014" i="3"/>
  <c r="I1014" i="3"/>
  <c r="E1014" i="3"/>
  <c r="T1013" i="3"/>
  <c r="S1013" i="3"/>
  <c r="R1013" i="3"/>
  <c r="M1013" i="3"/>
  <c r="I1013" i="3"/>
  <c r="E1013" i="3"/>
  <c r="T1012" i="3"/>
  <c r="S1012" i="3"/>
  <c r="R1012" i="3"/>
  <c r="M1012" i="3"/>
  <c r="I1012" i="3"/>
  <c r="E1012" i="3"/>
  <c r="T1011" i="3"/>
  <c r="S1011" i="3"/>
  <c r="R1011" i="3"/>
  <c r="M1011" i="3"/>
  <c r="I1011" i="3"/>
  <c r="E1011" i="3"/>
  <c r="T1010" i="3"/>
  <c r="S1010" i="3"/>
  <c r="R1010" i="3"/>
  <c r="M1010" i="3"/>
  <c r="I1010" i="3"/>
  <c r="E1010" i="3"/>
  <c r="T1009" i="3"/>
  <c r="S1009" i="3"/>
  <c r="R1009" i="3"/>
  <c r="M1009" i="3"/>
  <c r="I1009" i="3"/>
  <c r="E1009" i="3"/>
  <c r="T1008" i="3"/>
  <c r="S1008" i="3"/>
  <c r="R1008" i="3"/>
  <c r="M1008" i="3"/>
  <c r="I1008" i="3"/>
  <c r="E1008" i="3"/>
  <c r="T1007" i="3"/>
  <c r="S1007" i="3"/>
  <c r="R1007" i="3"/>
  <c r="M1007" i="3"/>
  <c r="I1007" i="3"/>
  <c r="E1007" i="3"/>
  <c r="T1006" i="3"/>
  <c r="S1006" i="3"/>
  <c r="R1006" i="3"/>
  <c r="M1006" i="3"/>
  <c r="I1006" i="3"/>
  <c r="E1006" i="3"/>
  <c r="T1005" i="3"/>
  <c r="S1005" i="3"/>
  <c r="R1005" i="3"/>
  <c r="M1005" i="3"/>
  <c r="I1005" i="3"/>
  <c r="E1005" i="3"/>
  <c r="T1004" i="3"/>
  <c r="S1004" i="3"/>
  <c r="R1004" i="3"/>
  <c r="M1004" i="3"/>
  <c r="I1004" i="3"/>
  <c r="E1004" i="3"/>
  <c r="T1003" i="3"/>
  <c r="S1003" i="3"/>
  <c r="R1003" i="3"/>
  <c r="M1003" i="3"/>
  <c r="I1003" i="3"/>
  <c r="E1003" i="3"/>
  <c r="T1002" i="3"/>
  <c r="S1002" i="3"/>
  <c r="R1002" i="3"/>
  <c r="M1002" i="3"/>
  <c r="I1002" i="3"/>
  <c r="E1002" i="3"/>
  <c r="T1001" i="3"/>
  <c r="S1001" i="3"/>
  <c r="R1001" i="3"/>
  <c r="M1001" i="3"/>
  <c r="I1001" i="3"/>
  <c r="E1001" i="3"/>
  <c r="T1000" i="3"/>
  <c r="S1000" i="3"/>
  <c r="R1000" i="3"/>
  <c r="M1000" i="3"/>
  <c r="I1000" i="3"/>
  <c r="E1000" i="3"/>
  <c r="T999" i="3"/>
  <c r="S999" i="3"/>
  <c r="R999" i="3"/>
  <c r="M999" i="3"/>
  <c r="I999" i="3"/>
  <c r="E999" i="3"/>
  <c r="T998" i="3"/>
  <c r="S998" i="3"/>
  <c r="R998" i="3"/>
  <c r="M998" i="3"/>
  <c r="I998" i="3"/>
  <c r="E998" i="3"/>
  <c r="T997" i="3"/>
  <c r="S997" i="3"/>
  <c r="R997" i="3"/>
  <c r="M997" i="3"/>
  <c r="I997" i="3"/>
  <c r="E997" i="3"/>
  <c r="T996" i="3"/>
  <c r="S996" i="3"/>
  <c r="R996" i="3"/>
  <c r="M996" i="3"/>
  <c r="I996" i="3"/>
  <c r="E996" i="3"/>
  <c r="T995" i="3"/>
  <c r="S995" i="3"/>
  <c r="R995" i="3"/>
  <c r="M995" i="3"/>
  <c r="I995" i="3"/>
  <c r="E995" i="3"/>
  <c r="T994" i="3"/>
  <c r="S994" i="3"/>
  <c r="R994" i="3"/>
  <c r="M994" i="3"/>
  <c r="I994" i="3"/>
  <c r="E994" i="3"/>
  <c r="T993" i="3"/>
  <c r="S993" i="3"/>
  <c r="R993" i="3"/>
  <c r="M993" i="3"/>
  <c r="I993" i="3"/>
  <c r="E993" i="3"/>
  <c r="T992" i="3"/>
  <c r="S992" i="3"/>
  <c r="R992" i="3"/>
  <c r="M992" i="3"/>
  <c r="I992" i="3"/>
  <c r="E992" i="3"/>
  <c r="T991" i="3"/>
  <c r="S991" i="3"/>
  <c r="R991" i="3"/>
  <c r="M991" i="3"/>
  <c r="I991" i="3"/>
  <c r="E991" i="3"/>
  <c r="T990" i="3"/>
  <c r="S990" i="3"/>
  <c r="R990" i="3"/>
  <c r="M990" i="3"/>
  <c r="I990" i="3"/>
  <c r="E990" i="3"/>
  <c r="T989" i="3"/>
  <c r="S989" i="3"/>
  <c r="R989" i="3"/>
  <c r="M989" i="3"/>
  <c r="I989" i="3"/>
  <c r="E989" i="3"/>
  <c r="T988" i="3"/>
  <c r="S988" i="3"/>
  <c r="R988" i="3"/>
  <c r="M988" i="3"/>
  <c r="I988" i="3"/>
  <c r="E988" i="3"/>
  <c r="T987" i="3"/>
  <c r="S987" i="3"/>
  <c r="R987" i="3"/>
  <c r="M987" i="3"/>
  <c r="I987" i="3"/>
  <c r="E987" i="3"/>
  <c r="T986" i="3"/>
  <c r="S986" i="3"/>
  <c r="R986" i="3"/>
  <c r="M986" i="3"/>
  <c r="I986" i="3"/>
  <c r="E986" i="3"/>
  <c r="T985" i="3"/>
  <c r="S985" i="3"/>
  <c r="R985" i="3"/>
  <c r="M985" i="3"/>
  <c r="I985" i="3"/>
  <c r="E985" i="3"/>
  <c r="T984" i="3"/>
  <c r="S984" i="3"/>
  <c r="R984" i="3"/>
  <c r="M984" i="3"/>
  <c r="I984" i="3"/>
  <c r="E984" i="3"/>
  <c r="T983" i="3"/>
  <c r="S983" i="3"/>
  <c r="R983" i="3"/>
  <c r="M983" i="3"/>
  <c r="I983" i="3"/>
  <c r="E983" i="3"/>
  <c r="T982" i="3"/>
  <c r="S982" i="3"/>
  <c r="R982" i="3"/>
  <c r="M982" i="3"/>
  <c r="I982" i="3"/>
  <c r="E982" i="3"/>
  <c r="T981" i="3"/>
  <c r="S981" i="3"/>
  <c r="R981" i="3"/>
  <c r="M981" i="3"/>
  <c r="I981" i="3"/>
  <c r="E981" i="3"/>
  <c r="T980" i="3"/>
  <c r="S980" i="3"/>
  <c r="R980" i="3"/>
  <c r="M980" i="3"/>
  <c r="I980" i="3"/>
  <c r="E980" i="3"/>
  <c r="T979" i="3"/>
  <c r="S979" i="3"/>
  <c r="R979" i="3"/>
  <c r="M979" i="3"/>
  <c r="I979" i="3"/>
  <c r="E979" i="3"/>
  <c r="T978" i="3"/>
  <c r="S978" i="3"/>
  <c r="R978" i="3"/>
  <c r="M978" i="3"/>
  <c r="I978" i="3"/>
  <c r="E978" i="3"/>
  <c r="T977" i="3"/>
  <c r="S977" i="3"/>
  <c r="R977" i="3"/>
  <c r="M977" i="3"/>
  <c r="I977" i="3"/>
  <c r="E977" i="3"/>
  <c r="T976" i="3"/>
  <c r="S976" i="3"/>
  <c r="R976" i="3"/>
  <c r="M976" i="3"/>
  <c r="I976" i="3"/>
  <c r="E976" i="3"/>
  <c r="T975" i="3"/>
  <c r="S975" i="3"/>
  <c r="R975" i="3"/>
  <c r="M975" i="3"/>
  <c r="I975" i="3"/>
  <c r="E975" i="3"/>
  <c r="T974" i="3"/>
  <c r="S974" i="3"/>
  <c r="R974" i="3"/>
  <c r="M974" i="3"/>
  <c r="I974" i="3"/>
  <c r="E974" i="3"/>
  <c r="T973" i="3"/>
  <c r="S973" i="3"/>
  <c r="R973" i="3"/>
  <c r="M973" i="3"/>
  <c r="I973" i="3"/>
  <c r="E973" i="3"/>
  <c r="T972" i="3"/>
  <c r="S972" i="3"/>
  <c r="R972" i="3"/>
  <c r="M972" i="3"/>
  <c r="I972" i="3"/>
  <c r="E972" i="3"/>
  <c r="T971" i="3"/>
  <c r="S971" i="3"/>
  <c r="R971" i="3"/>
  <c r="M971" i="3"/>
  <c r="I971" i="3"/>
  <c r="E971" i="3"/>
  <c r="T970" i="3"/>
  <c r="S970" i="3"/>
  <c r="R970" i="3"/>
  <c r="M970" i="3"/>
  <c r="I970" i="3"/>
  <c r="E970" i="3"/>
  <c r="T969" i="3"/>
  <c r="S969" i="3"/>
  <c r="R969" i="3"/>
  <c r="M969" i="3"/>
  <c r="I969" i="3"/>
  <c r="E969" i="3"/>
  <c r="T968" i="3"/>
  <c r="S968" i="3"/>
  <c r="R968" i="3"/>
  <c r="M968" i="3"/>
  <c r="I968" i="3"/>
  <c r="E968" i="3"/>
  <c r="T967" i="3"/>
  <c r="S967" i="3"/>
  <c r="R967" i="3"/>
  <c r="M967" i="3"/>
  <c r="I967" i="3"/>
  <c r="E967" i="3"/>
  <c r="T966" i="3"/>
  <c r="S966" i="3"/>
  <c r="R966" i="3"/>
  <c r="M966" i="3"/>
  <c r="I966" i="3"/>
  <c r="E966" i="3"/>
  <c r="T965" i="3"/>
  <c r="S965" i="3"/>
  <c r="R965" i="3"/>
  <c r="M965" i="3"/>
  <c r="I965" i="3"/>
  <c r="E965" i="3"/>
  <c r="T964" i="3"/>
  <c r="S964" i="3"/>
  <c r="R964" i="3"/>
  <c r="M964" i="3"/>
  <c r="I964" i="3"/>
  <c r="E964" i="3"/>
  <c r="T963" i="3"/>
  <c r="S963" i="3"/>
  <c r="R963" i="3"/>
  <c r="M963" i="3"/>
  <c r="I963" i="3"/>
  <c r="E963" i="3"/>
  <c r="T962" i="3"/>
  <c r="S962" i="3"/>
  <c r="R962" i="3"/>
  <c r="M962" i="3"/>
  <c r="I962" i="3"/>
  <c r="E962" i="3"/>
  <c r="T961" i="3"/>
  <c r="S961" i="3"/>
  <c r="R961" i="3"/>
  <c r="M961" i="3"/>
  <c r="I961" i="3"/>
  <c r="E961" i="3"/>
  <c r="T960" i="3"/>
  <c r="S960" i="3"/>
  <c r="R960" i="3"/>
  <c r="M960" i="3"/>
  <c r="I960" i="3"/>
  <c r="E960" i="3"/>
  <c r="T959" i="3"/>
  <c r="S959" i="3"/>
  <c r="R959" i="3"/>
  <c r="M959" i="3"/>
  <c r="I959" i="3"/>
  <c r="E959" i="3"/>
  <c r="T958" i="3"/>
  <c r="S958" i="3"/>
  <c r="R958" i="3"/>
  <c r="M958" i="3"/>
  <c r="I958" i="3"/>
  <c r="E958" i="3"/>
  <c r="T957" i="3"/>
  <c r="S957" i="3"/>
  <c r="R957" i="3"/>
  <c r="M957" i="3"/>
  <c r="I957" i="3"/>
  <c r="E957" i="3"/>
  <c r="T956" i="3"/>
  <c r="S956" i="3"/>
  <c r="R956" i="3"/>
  <c r="M956" i="3"/>
  <c r="I956" i="3"/>
  <c r="E956" i="3"/>
  <c r="T955" i="3"/>
  <c r="S955" i="3"/>
  <c r="R955" i="3"/>
  <c r="M955" i="3"/>
  <c r="I955" i="3"/>
  <c r="E955" i="3"/>
  <c r="T954" i="3"/>
  <c r="S954" i="3"/>
  <c r="R954" i="3"/>
  <c r="M954" i="3"/>
  <c r="I954" i="3"/>
  <c r="E954" i="3"/>
  <c r="T953" i="3"/>
  <c r="S953" i="3"/>
  <c r="R953" i="3"/>
  <c r="M953" i="3"/>
  <c r="I953" i="3"/>
  <c r="E953" i="3"/>
  <c r="T952" i="3"/>
  <c r="S952" i="3"/>
  <c r="R952" i="3"/>
  <c r="M952" i="3"/>
  <c r="I952" i="3"/>
  <c r="E952" i="3"/>
  <c r="T951" i="3"/>
  <c r="S951" i="3"/>
  <c r="R951" i="3"/>
  <c r="M951" i="3"/>
  <c r="I951" i="3"/>
  <c r="E951" i="3"/>
  <c r="T950" i="3"/>
  <c r="S950" i="3"/>
  <c r="R950" i="3"/>
  <c r="M950" i="3"/>
  <c r="I950" i="3"/>
  <c r="E950" i="3"/>
  <c r="T949" i="3"/>
  <c r="S949" i="3"/>
  <c r="R949" i="3"/>
  <c r="M949" i="3"/>
  <c r="I949" i="3"/>
  <c r="E949" i="3"/>
  <c r="T948" i="3"/>
  <c r="S948" i="3"/>
  <c r="R948" i="3"/>
  <c r="M948" i="3"/>
  <c r="I948" i="3"/>
  <c r="E948" i="3"/>
  <c r="T947" i="3"/>
  <c r="S947" i="3"/>
  <c r="R947" i="3"/>
  <c r="M947" i="3"/>
  <c r="I947" i="3"/>
  <c r="E947" i="3"/>
  <c r="T946" i="3"/>
  <c r="S946" i="3"/>
  <c r="R946" i="3"/>
  <c r="M946" i="3"/>
  <c r="I946" i="3"/>
  <c r="E946" i="3"/>
  <c r="T945" i="3"/>
  <c r="S945" i="3"/>
  <c r="R945" i="3"/>
  <c r="M945" i="3"/>
  <c r="I945" i="3"/>
  <c r="E945" i="3"/>
  <c r="T944" i="3"/>
  <c r="S944" i="3"/>
  <c r="R944" i="3"/>
  <c r="M944" i="3"/>
  <c r="I944" i="3"/>
  <c r="E944" i="3"/>
  <c r="T943" i="3"/>
  <c r="S943" i="3"/>
  <c r="R943" i="3"/>
  <c r="M943" i="3"/>
  <c r="I943" i="3"/>
  <c r="E943" i="3"/>
  <c r="T942" i="3"/>
  <c r="S942" i="3"/>
  <c r="R942" i="3"/>
  <c r="M942" i="3"/>
  <c r="I942" i="3"/>
  <c r="E942" i="3"/>
  <c r="T941" i="3"/>
  <c r="S941" i="3"/>
  <c r="R941" i="3"/>
  <c r="M941" i="3"/>
  <c r="I941" i="3"/>
  <c r="E941" i="3"/>
  <c r="T940" i="3"/>
  <c r="S940" i="3"/>
  <c r="R940" i="3"/>
  <c r="M940" i="3"/>
  <c r="I940" i="3"/>
  <c r="E940" i="3"/>
  <c r="T939" i="3"/>
  <c r="S939" i="3"/>
  <c r="R939" i="3"/>
  <c r="M939" i="3"/>
  <c r="I939" i="3"/>
  <c r="E939" i="3"/>
  <c r="T938" i="3"/>
  <c r="S938" i="3"/>
  <c r="R938" i="3"/>
  <c r="M938" i="3"/>
  <c r="I938" i="3"/>
  <c r="E938" i="3"/>
  <c r="T937" i="3"/>
  <c r="S937" i="3"/>
  <c r="R937" i="3"/>
  <c r="M937" i="3"/>
  <c r="I937" i="3"/>
  <c r="E937" i="3"/>
  <c r="T936" i="3"/>
  <c r="S936" i="3"/>
  <c r="R936" i="3"/>
  <c r="M936" i="3"/>
  <c r="I936" i="3"/>
  <c r="E936" i="3"/>
  <c r="T935" i="3"/>
  <c r="S935" i="3"/>
  <c r="R935" i="3"/>
  <c r="M935" i="3"/>
  <c r="I935" i="3"/>
  <c r="E935" i="3"/>
  <c r="T934" i="3"/>
  <c r="S934" i="3"/>
  <c r="R934" i="3"/>
  <c r="M934" i="3"/>
  <c r="I934" i="3"/>
  <c r="E934" i="3"/>
  <c r="T933" i="3"/>
  <c r="S933" i="3"/>
  <c r="R933" i="3"/>
  <c r="M933" i="3"/>
  <c r="I933" i="3"/>
  <c r="E933" i="3"/>
  <c r="T932" i="3"/>
  <c r="S932" i="3"/>
  <c r="R932" i="3"/>
  <c r="M932" i="3"/>
  <c r="I932" i="3"/>
  <c r="E932" i="3"/>
  <c r="T931" i="3"/>
  <c r="S931" i="3"/>
  <c r="R931" i="3"/>
  <c r="M931" i="3"/>
  <c r="I931" i="3"/>
  <c r="E931" i="3"/>
  <c r="T930" i="3"/>
  <c r="S930" i="3"/>
  <c r="R930" i="3"/>
  <c r="M930" i="3"/>
  <c r="I930" i="3"/>
  <c r="E930" i="3"/>
  <c r="T929" i="3"/>
  <c r="S929" i="3"/>
  <c r="R929" i="3"/>
  <c r="M929" i="3"/>
  <c r="I929" i="3"/>
  <c r="E929" i="3"/>
  <c r="T928" i="3"/>
  <c r="S928" i="3"/>
  <c r="R928" i="3"/>
  <c r="M928" i="3"/>
  <c r="I928" i="3"/>
  <c r="E928" i="3"/>
  <c r="T927" i="3"/>
  <c r="S927" i="3"/>
  <c r="R927" i="3"/>
  <c r="M927" i="3"/>
  <c r="I927" i="3"/>
  <c r="E927" i="3"/>
  <c r="T926" i="3"/>
  <c r="S926" i="3"/>
  <c r="R926" i="3"/>
  <c r="M926" i="3"/>
  <c r="I926" i="3"/>
  <c r="E926" i="3"/>
  <c r="T925" i="3"/>
  <c r="S925" i="3"/>
  <c r="R925" i="3"/>
  <c r="M925" i="3"/>
  <c r="I925" i="3"/>
  <c r="E925" i="3"/>
  <c r="T924" i="3"/>
  <c r="S924" i="3"/>
  <c r="R924" i="3"/>
  <c r="M924" i="3"/>
  <c r="I924" i="3"/>
  <c r="E924" i="3"/>
  <c r="T923" i="3"/>
  <c r="S923" i="3"/>
  <c r="R923" i="3"/>
  <c r="M923" i="3"/>
  <c r="I923" i="3"/>
  <c r="E923" i="3"/>
  <c r="T922" i="3"/>
  <c r="S922" i="3"/>
  <c r="R922" i="3"/>
  <c r="M922" i="3"/>
  <c r="I922" i="3"/>
  <c r="E922" i="3"/>
  <c r="T921" i="3"/>
  <c r="S921" i="3"/>
  <c r="R921" i="3"/>
  <c r="M921" i="3"/>
  <c r="I921" i="3"/>
  <c r="E921" i="3"/>
  <c r="T920" i="3"/>
  <c r="S920" i="3"/>
  <c r="R920" i="3"/>
  <c r="M920" i="3"/>
  <c r="I920" i="3"/>
  <c r="E920" i="3"/>
  <c r="T919" i="3"/>
  <c r="S919" i="3"/>
  <c r="R919" i="3"/>
  <c r="M919" i="3"/>
  <c r="I919" i="3"/>
  <c r="E919" i="3"/>
  <c r="T918" i="3"/>
  <c r="S918" i="3"/>
  <c r="R918" i="3"/>
  <c r="M918" i="3"/>
  <c r="I918" i="3"/>
  <c r="E918" i="3"/>
  <c r="T917" i="3"/>
  <c r="S917" i="3"/>
  <c r="R917" i="3"/>
  <c r="M917" i="3"/>
  <c r="I917" i="3"/>
  <c r="E917" i="3"/>
  <c r="T916" i="3"/>
  <c r="S916" i="3"/>
  <c r="R916" i="3"/>
  <c r="M916" i="3"/>
  <c r="I916" i="3"/>
  <c r="E916" i="3"/>
  <c r="T915" i="3"/>
  <c r="S915" i="3"/>
  <c r="R915" i="3"/>
  <c r="M915" i="3"/>
  <c r="I915" i="3"/>
  <c r="E915" i="3"/>
  <c r="T914" i="3"/>
  <c r="S914" i="3"/>
  <c r="R914" i="3"/>
  <c r="M914" i="3"/>
  <c r="I914" i="3"/>
  <c r="E914" i="3"/>
  <c r="T913" i="3"/>
  <c r="S913" i="3"/>
  <c r="R913" i="3"/>
  <c r="M913" i="3"/>
  <c r="I913" i="3"/>
  <c r="E913" i="3"/>
  <c r="T912" i="3"/>
  <c r="S912" i="3"/>
  <c r="R912" i="3"/>
  <c r="M912" i="3"/>
  <c r="I912" i="3"/>
  <c r="E912" i="3"/>
  <c r="T911" i="3"/>
  <c r="S911" i="3"/>
  <c r="R911" i="3"/>
  <c r="M911" i="3"/>
  <c r="I911" i="3"/>
  <c r="E911" i="3"/>
  <c r="T910" i="3"/>
  <c r="S910" i="3"/>
  <c r="R910" i="3"/>
  <c r="M910" i="3"/>
  <c r="I910" i="3"/>
  <c r="E910" i="3"/>
  <c r="T909" i="3"/>
  <c r="S909" i="3"/>
  <c r="R909" i="3"/>
  <c r="M909" i="3"/>
  <c r="I909" i="3"/>
  <c r="E909" i="3"/>
  <c r="T908" i="3"/>
  <c r="S908" i="3"/>
  <c r="R908" i="3"/>
  <c r="M908" i="3"/>
  <c r="I908" i="3"/>
  <c r="E908" i="3"/>
  <c r="T907" i="3"/>
  <c r="S907" i="3"/>
  <c r="R907" i="3"/>
  <c r="M907" i="3"/>
  <c r="I907" i="3"/>
  <c r="E907" i="3"/>
  <c r="T906" i="3"/>
  <c r="S906" i="3"/>
  <c r="R906" i="3"/>
  <c r="M906" i="3"/>
  <c r="I906" i="3"/>
  <c r="E906" i="3"/>
  <c r="T905" i="3"/>
  <c r="S905" i="3"/>
  <c r="R905" i="3"/>
  <c r="M905" i="3"/>
  <c r="I905" i="3"/>
  <c r="E905" i="3"/>
  <c r="T904" i="3"/>
  <c r="S904" i="3"/>
  <c r="R904" i="3"/>
  <c r="M904" i="3"/>
  <c r="I904" i="3"/>
  <c r="E904" i="3"/>
  <c r="T903" i="3"/>
  <c r="S903" i="3"/>
  <c r="R903" i="3"/>
  <c r="M903" i="3"/>
  <c r="I903" i="3"/>
  <c r="E903" i="3"/>
  <c r="T902" i="3"/>
  <c r="S902" i="3"/>
  <c r="R902" i="3"/>
  <c r="M902" i="3"/>
  <c r="I902" i="3"/>
  <c r="E902" i="3"/>
  <c r="T901" i="3"/>
  <c r="S901" i="3"/>
  <c r="R901" i="3"/>
  <c r="M901" i="3"/>
  <c r="I901" i="3"/>
  <c r="E901" i="3"/>
  <c r="T900" i="3"/>
  <c r="S900" i="3"/>
  <c r="R900" i="3"/>
  <c r="M900" i="3"/>
  <c r="I900" i="3"/>
  <c r="E900" i="3"/>
  <c r="T899" i="3"/>
  <c r="S899" i="3"/>
  <c r="R899" i="3"/>
  <c r="M899" i="3"/>
  <c r="I899" i="3"/>
  <c r="E899" i="3"/>
  <c r="T898" i="3"/>
  <c r="S898" i="3"/>
  <c r="R898" i="3"/>
  <c r="M898" i="3"/>
  <c r="I898" i="3"/>
  <c r="E898" i="3"/>
  <c r="T897" i="3"/>
  <c r="S897" i="3"/>
  <c r="R897" i="3"/>
  <c r="M897" i="3"/>
  <c r="I897" i="3"/>
  <c r="E897" i="3"/>
  <c r="T896" i="3"/>
  <c r="S896" i="3"/>
  <c r="R896" i="3"/>
  <c r="M896" i="3"/>
  <c r="I896" i="3"/>
  <c r="E896" i="3"/>
  <c r="T895" i="3"/>
  <c r="S895" i="3"/>
  <c r="R895" i="3"/>
  <c r="M895" i="3"/>
  <c r="I895" i="3"/>
  <c r="E895" i="3"/>
  <c r="T894" i="3"/>
  <c r="S894" i="3"/>
  <c r="R894" i="3"/>
  <c r="M894" i="3"/>
  <c r="I894" i="3"/>
  <c r="E894" i="3"/>
  <c r="T893" i="3"/>
  <c r="S893" i="3"/>
  <c r="R893" i="3"/>
  <c r="M893" i="3"/>
  <c r="I893" i="3"/>
  <c r="E893" i="3"/>
  <c r="T892" i="3"/>
  <c r="S892" i="3"/>
  <c r="R892" i="3"/>
  <c r="M892" i="3"/>
  <c r="I892" i="3"/>
  <c r="E892" i="3"/>
  <c r="T891" i="3"/>
  <c r="S891" i="3"/>
  <c r="R891" i="3"/>
  <c r="M891" i="3"/>
  <c r="I891" i="3"/>
  <c r="E891" i="3"/>
  <c r="T890" i="3"/>
  <c r="S890" i="3"/>
  <c r="R890" i="3"/>
  <c r="M890" i="3"/>
  <c r="I890" i="3"/>
  <c r="E890" i="3"/>
  <c r="T889" i="3"/>
  <c r="S889" i="3"/>
  <c r="R889" i="3"/>
  <c r="M889" i="3"/>
  <c r="I889" i="3"/>
  <c r="E889" i="3"/>
  <c r="T888" i="3"/>
  <c r="S888" i="3"/>
  <c r="R888" i="3"/>
  <c r="M888" i="3"/>
  <c r="I888" i="3"/>
  <c r="E888" i="3"/>
  <c r="T887" i="3"/>
  <c r="S887" i="3"/>
  <c r="R887" i="3"/>
  <c r="M887" i="3"/>
  <c r="I887" i="3"/>
  <c r="E887" i="3"/>
  <c r="T886" i="3"/>
  <c r="S886" i="3"/>
  <c r="R886" i="3"/>
  <c r="M886" i="3"/>
  <c r="I886" i="3"/>
  <c r="E886" i="3"/>
  <c r="T885" i="3"/>
  <c r="S885" i="3"/>
  <c r="R885" i="3"/>
  <c r="M885" i="3"/>
  <c r="I885" i="3"/>
  <c r="E885" i="3"/>
  <c r="T884" i="3"/>
  <c r="S884" i="3"/>
  <c r="R884" i="3"/>
  <c r="M884" i="3"/>
  <c r="I884" i="3"/>
  <c r="E884" i="3"/>
  <c r="T883" i="3"/>
  <c r="S883" i="3"/>
  <c r="R883" i="3"/>
  <c r="M883" i="3"/>
  <c r="I883" i="3"/>
  <c r="E883" i="3"/>
  <c r="T882" i="3"/>
  <c r="S882" i="3"/>
  <c r="R882" i="3"/>
  <c r="M882" i="3"/>
  <c r="I882" i="3"/>
  <c r="E882" i="3"/>
  <c r="T881" i="3"/>
  <c r="S881" i="3"/>
  <c r="R881" i="3"/>
  <c r="M881" i="3"/>
  <c r="I881" i="3"/>
  <c r="E881" i="3"/>
  <c r="T880" i="3"/>
  <c r="S880" i="3"/>
  <c r="R880" i="3"/>
  <c r="M880" i="3"/>
  <c r="I880" i="3"/>
  <c r="E880" i="3"/>
  <c r="T879" i="3"/>
  <c r="S879" i="3"/>
  <c r="R879" i="3"/>
  <c r="M879" i="3"/>
  <c r="I879" i="3"/>
  <c r="E879" i="3"/>
  <c r="T878" i="3"/>
  <c r="S878" i="3"/>
  <c r="R878" i="3"/>
  <c r="M878" i="3"/>
  <c r="I878" i="3"/>
  <c r="E878" i="3"/>
  <c r="T877" i="3"/>
  <c r="S877" i="3"/>
  <c r="R877" i="3"/>
  <c r="M877" i="3"/>
  <c r="I877" i="3"/>
  <c r="E877" i="3"/>
  <c r="T876" i="3"/>
  <c r="S876" i="3"/>
  <c r="R876" i="3"/>
  <c r="M876" i="3"/>
  <c r="I876" i="3"/>
  <c r="E876" i="3"/>
  <c r="T875" i="3"/>
  <c r="S875" i="3"/>
  <c r="R875" i="3"/>
  <c r="M875" i="3"/>
  <c r="I875" i="3"/>
  <c r="E875" i="3"/>
  <c r="T874" i="3"/>
  <c r="S874" i="3"/>
  <c r="R874" i="3"/>
  <c r="M874" i="3"/>
  <c r="I874" i="3"/>
  <c r="E874" i="3"/>
  <c r="T873" i="3"/>
  <c r="S873" i="3"/>
  <c r="R873" i="3"/>
  <c r="M873" i="3"/>
  <c r="I873" i="3"/>
  <c r="E873" i="3"/>
  <c r="T872" i="3"/>
  <c r="S872" i="3"/>
  <c r="R872" i="3"/>
  <c r="M872" i="3"/>
  <c r="I872" i="3"/>
  <c r="E872" i="3"/>
  <c r="T871" i="3"/>
  <c r="S871" i="3"/>
  <c r="R871" i="3"/>
  <c r="M871" i="3"/>
  <c r="I871" i="3"/>
  <c r="E871" i="3"/>
  <c r="T870" i="3"/>
  <c r="S870" i="3"/>
  <c r="R870" i="3"/>
  <c r="M870" i="3"/>
  <c r="I870" i="3"/>
  <c r="E870" i="3"/>
  <c r="T869" i="3"/>
  <c r="S869" i="3"/>
  <c r="R869" i="3"/>
  <c r="M869" i="3"/>
  <c r="I869" i="3"/>
  <c r="E869" i="3"/>
  <c r="T868" i="3"/>
  <c r="S868" i="3"/>
  <c r="R868" i="3"/>
  <c r="M868" i="3"/>
  <c r="I868" i="3"/>
  <c r="E868" i="3"/>
  <c r="T867" i="3"/>
  <c r="S867" i="3"/>
  <c r="R867" i="3"/>
  <c r="M867" i="3"/>
  <c r="I867" i="3"/>
  <c r="E867" i="3"/>
  <c r="T866" i="3"/>
  <c r="S866" i="3"/>
  <c r="R866" i="3"/>
  <c r="M866" i="3"/>
  <c r="I866" i="3"/>
  <c r="E866" i="3"/>
  <c r="T865" i="3"/>
  <c r="S865" i="3"/>
  <c r="R865" i="3"/>
  <c r="M865" i="3"/>
  <c r="I865" i="3"/>
  <c r="E865" i="3"/>
  <c r="T864" i="3"/>
  <c r="S864" i="3"/>
  <c r="R864" i="3"/>
  <c r="M864" i="3"/>
  <c r="I864" i="3"/>
  <c r="E864" i="3"/>
  <c r="T863" i="3"/>
  <c r="S863" i="3"/>
  <c r="R863" i="3"/>
  <c r="M863" i="3"/>
  <c r="I863" i="3"/>
  <c r="E863" i="3"/>
  <c r="T862" i="3"/>
  <c r="S862" i="3"/>
  <c r="R862" i="3"/>
  <c r="M862" i="3"/>
  <c r="I862" i="3"/>
  <c r="E862" i="3"/>
  <c r="T861" i="3"/>
  <c r="S861" i="3"/>
  <c r="R861" i="3"/>
  <c r="M861" i="3"/>
  <c r="I861" i="3"/>
  <c r="E861" i="3"/>
  <c r="T860" i="3"/>
  <c r="S860" i="3"/>
  <c r="R860" i="3"/>
  <c r="M860" i="3"/>
  <c r="I860" i="3"/>
  <c r="E860" i="3"/>
  <c r="T859" i="3"/>
  <c r="S859" i="3"/>
  <c r="R859" i="3"/>
  <c r="M859" i="3"/>
  <c r="I859" i="3"/>
  <c r="E859" i="3"/>
  <c r="T858" i="3"/>
  <c r="S858" i="3"/>
  <c r="R858" i="3"/>
  <c r="M858" i="3"/>
  <c r="I858" i="3"/>
  <c r="E858" i="3"/>
  <c r="T857" i="3"/>
  <c r="S857" i="3"/>
  <c r="R857" i="3"/>
  <c r="M857" i="3"/>
  <c r="I857" i="3"/>
  <c r="E857" i="3"/>
  <c r="T856" i="3"/>
  <c r="S856" i="3"/>
  <c r="R856" i="3"/>
  <c r="M856" i="3"/>
  <c r="I856" i="3"/>
  <c r="E856" i="3"/>
  <c r="T855" i="3"/>
  <c r="S855" i="3"/>
  <c r="R855" i="3"/>
  <c r="M855" i="3"/>
  <c r="I855" i="3"/>
  <c r="E855" i="3"/>
  <c r="T854" i="3"/>
  <c r="S854" i="3"/>
  <c r="R854" i="3"/>
  <c r="M854" i="3"/>
  <c r="I854" i="3"/>
  <c r="E854" i="3"/>
  <c r="T853" i="3"/>
  <c r="S853" i="3"/>
  <c r="R853" i="3"/>
  <c r="M853" i="3"/>
  <c r="I853" i="3"/>
  <c r="E853" i="3"/>
  <c r="T852" i="3"/>
  <c r="S852" i="3"/>
  <c r="R852" i="3"/>
  <c r="M852" i="3"/>
  <c r="I852" i="3"/>
  <c r="E852" i="3"/>
  <c r="T851" i="3"/>
  <c r="S851" i="3"/>
  <c r="R851" i="3"/>
  <c r="M851" i="3"/>
  <c r="I851" i="3"/>
  <c r="E851" i="3"/>
  <c r="T850" i="3"/>
  <c r="S850" i="3"/>
  <c r="R850" i="3"/>
  <c r="M850" i="3"/>
  <c r="I850" i="3"/>
  <c r="E850" i="3"/>
  <c r="T849" i="3"/>
  <c r="S849" i="3"/>
  <c r="R849" i="3"/>
  <c r="M849" i="3"/>
  <c r="I849" i="3"/>
  <c r="E849" i="3"/>
  <c r="T848" i="3"/>
  <c r="S848" i="3"/>
  <c r="R848" i="3"/>
  <c r="M848" i="3"/>
  <c r="I848" i="3"/>
  <c r="E848" i="3"/>
  <c r="T847" i="3"/>
  <c r="S847" i="3"/>
  <c r="R847" i="3"/>
  <c r="M847" i="3"/>
  <c r="I847" i="3"/>
  <c r="E847" i="3"/>
  <c r="T846" i="3"/>
  <c r="S846" i="3"/>
  <c r="R846" i="3"/>
  <c r="M846" i="3"/>
  <c r="I846" i="3"/>
  <c r="E846" i="3"/>
  <c r="T845" i="3"/>
  <c r="S845" i="3"/>
  <c r="R845" i="3"/>
  <c r="M845" i="3"/>
  <c r="I845" i="3"/>
  <c r="E845" i="3"/>
  <c r="T844" i="3"/>
  <c r="S844" i="3"/>
  <c r="R844" i="3"/>
  <c r="M844" i="3"/>
  <c r="I844" i="3"/>
  <c r="E844" i="3"/>
  <c r="T843" i="3"/>
  <c r="S843" i="3"/>
  <c r="R843" i="3"/>
  <c r="M843" i="3"/>
  <c r="I843" i="3"/>
  <c r="E843" i="3"/>
  <c r="T842" i="3"/>
  <c r="S842" i="3"/>
  <c r="R842" i="3"/>
  <c r="M842" i="3"/>
  <c r="I842" i="3"/>
  <c r="E842" i="3"/>
  <c r="T841" i="3"/>
  <c r="S841" i="3"/>
  <c r="R841" i="3"/>
  <c r="M841" i="3"/>
  <c r="I841" i="3"/>
  <c r="E841" i="3"/>
  <c r="T840" i="3"/>
  <c r="S840" i="3"/>
  <c r="R840" i="3"/>
  <c r="M840" i="3"/>
  <c r="I840" i="3"/>
  <c r="E840" i="3"/>
  <c r="T839" i="3"/>
  <c r="S839" i="3"/>
  <c r="R839" i="3"/>
  <c r="M839" i="3"/>
  <c r="I839" i="3"/>
  <c r="E839" i="3"/>
  <c r="T838" i="3"/>
  <c r="S838" i="3"/>
  <c r="R838" i="3"/>
  <c r="M838" i="3"/>
  <c r="I838" i="3"/>
  <c r="E838" i="3"/>
  <c r="T837" i="3"/>
  <c r="S837" i="3"/>
  <c r="R837" i="3"/>
  <c r="M837" i="3"/>
  <c r="I837" i="3"/>
  <c r="E837" i="3"/>
  <c r="T836" i="3"/>
  <c r="S836" i="3"/>
  <c r="R836" i="3"/>
  <c r="M836" i="3"/>
  <c r="I836" i="3"/>
  <c r="E836" i="3"/>
  <c r="T835" i="3"/>
  <c r="S835" i="3"/>
  <c r="R835" i="3"/>
  <c r="M835" i="3"/>
  <c r="I835" i="3"/>
  <c r="E835" i="3"/>
  <c r="T834" i="3"/>
  <c r="S834" i="3"/>
  <c r="R834" i="3"/>
  <c r="M834" i="3"/>
  <c r="I834" i="3"/>
  <c r="E834" i="3"/>
  <c r="T833" i="3"/>
  <c r="S833" i="3"/>
  <c r="R833" i="3"/>
  <c r="M833" i="3"/>
  <c r="I833" i="3"/>
  <c r="E833" i="3"/>
  <c r="T832" i="3"/>
  <c r="S832" i="3"/>
  <c r="R832" i="3"/>
  <c r="M832" i="3"/>
  <c r="I832" i="3"/>
  <c r="E832" i="3"/>
  <c r="T831" i="3"/>
  <c r="S831" i="3"/>
  <c r="R831" i="3"/>
  <c r="M831" i="3"/>
  <c r="I831" i="3"/>
  <c r="E831" i="3"/>
  <c r="T830" i="3"/>
  <c r="S830" i="3"/>
  <c r="R830" i="3"/>
  <c r="M830" i="3"/>
  <c r="I830" i="3"/>
  <c r="E830" i="3"/>
  <c r="T829" i="3"/>
  <c r="S829" i="3"/>
  <c r="R829" i="3"/>
  <c r="M829" i="3"/>
  <c r="I829" i="3"/>
  <c r="E829" i="3"/>
  <c r="T828" i="3"/>
  <c r="S828" i="3"/>
  <c r="R828" i="3"/>
  <c r="M828" i="3"/>
  <c r="I828" i="3"/>
  <c r="E828" i="3"/>
  <c r="T827" i="3"/>
  <c r="S827" i="3"/>
  <c r="R827" i="3"/>
  <c r="M827" i="3"/>
  <c r="I827" i="3"/>
  <c r="E827" i="3"/>
  <c r="T826" i="3"/>
  <c r="S826" i="3"/>
  <c r="R826" i="3"/>
  <c r="M826" i="3"/>
  <c r="I826" i="3"/>
  <c r="E826" i="3"/>
  <c r="T825" i="3"/>
  <c r="S825" i="3"/>
  <c r="R825" i="3"/>
  <c r="M825" i="3"/>
  <c r="I825" i="3"/>
  <c r="E825" i="3"/>
  <c r="T824" i="3"/>
  <c r="S824" i="3"/>
  <c r="R824" i="3"/>
  <c r="M824" i="3"/>
  <c r="I824" i="3"/>
  <c r="E824" i="3"/>
  <c r="T823" i="3"/>
  <c r="S823" i="3"/>
  <c r="R823" i="3"/>
  <c r="M823" i="3"/>
  <c r="I823" i="3"/>
  <c r="E823" i="3"/>
  <c r="T822" i="3"/>
  <c r="S822" i="3"/>
  <c r="R822" i="3"/>
  <c r="M822" i="3"/>
  <c r="I822" i="3"/>
  <c r="E822" i="3"/>
  <c r="T821" i="3"/>
  <c r="S821" i="3"/>
  <c r="R821" i="3"/>
  <c r="M821" i="3"/>
  <c r="I821" i="3"/>
  <c r="E821" i="3"/>
  <c r="T820" i="3"/>
  <c r="S820" i="3"/>
  <c r="R820" i="3"/>
  <c r="M820" i="3"/>
  <c r="I820" i="3"/>
  <c r="E820" i="3"/>
  <c r="T819" i="3"/>
  <c r="S819" i="3"/>
  <c r="R819" i="3"/>
  <c r="M819" i="3"/>
  <c r="I819" i="3"/>
  <c r="E819" i="3"/>
  <c r="T818" i="3"/>
  <c r="S818" i="3"/>
  <c r="R818" i="3"/>
  <c r="M818" i="3"/>
  <c r="I818" i="3"/>
  <c r="E818" i="3"/>
  <c r="T817" i="3"/>
  <c r="S817" i="3"/>
  <c r="R817" i="3"/>
  <c r="M817" i="3"/>
  <c r="I817" i="3"/>
  <c r="E817" i="3"/>
  <c r="T816" i="3"/>
  <c r="S816" i="3"/>
  <c r="R816" i="3"/>
  <c r="M816" i="3"/>
  <c r="I816" i="3"/>
  <c r="E816" i="3"/>
  <c r="T815" i="3"/>
  <c r="S815" i="3"/>
  <c r="R815" i="3"/>
  <c r="M815" i="3"/>
  <c r="I815" i="3"/>
  <c r="E815" i="3"/>
  <c r="T814" i="3"/>
  <c r="S814" i="3"/>
  <c r="R814" i="3"/>
  <c r="M814" i="3"/>
  <c r="I814" i="3"/>
  <c r="E814" i="3"/>
  <c r="T813" i="3"/>
  <c r="S813" i="3"/>
  <c r="R813" i="3"/>
  <c r="M813" i="3"/>
  <c r="I813" i="3"/>
  <c r="E813" i="3"/>
  <c r="T812" i="3"/>
  <c r="S812" i="3"/>
  <c r="R812" i="3"/>
  <c r="M812" i="3"/>
  <c r="I812" i="3"/>
  <c r="E812" i="3"/>
  <c r="T811" i="3"/>
  <c r="S811" i="3"/>
  <c r="R811" i="3"/>
  <c r="M811" i="3"/>
  <c r="I811" i="3"/>
  <c r="E811" i="3"/>
  <c r="T810" i="3"/>
  <c r="S810" i="3"/>
  <c r="R810" i="3"/>
  <c r="M810" i="3"/>
  <c r="I810" i="3"/>
  <c r="E810" i="3"/>
  <c r="T809" i="3"/>
  <c r="S809" i="3"/>
  <c r="R809" i="3"/>
  <c r="M809" i="3"/>
  <c r="I809" i="3"/>
  <c r="E809" i="3"/>
  <c r="T808" i="3"/>
  <c r="S808" i="3"/>
  <c r="R808" i="3"/>
  <c r="M808" i="3"/>
  <c r="I808" i="3"/>
  <c r="E808" i="3"/>
  <c r="T807" i="3"/>
  <c r="S807" i="3"/>
  <c r="R807" i="3"/>
  <c r="M807" i="3"/>
  <c r="I807" i="3"/>
  <c r="E807" i="3"/>
  <c r="T806" i="3"/>
  <c r="S806" i="3"/>
  <c r="R806" i="3"/>
  <c r="M806" i="3"/>
  <c r="I806" i="3"/>
  <c r="E806" i="3"/>
  <c r="T805" i="3"/>
  <c r="S805" i="3"/>
  <c r="R805" i="3"/>
  <c r="M805" i="3"/>
  <c r="I805" i="3"/>
  <c r="E805" i="3"/>
  <c r="T804" i="3"/>
  <c r="S804" i="3"/>
  <c r="R804" i="3"/>
  <c r="M804" i="3"/>
  <c r="I804" i="3"/>
  <c r="E804" i="3"/>
  <c r="T803" i="3"/>
  <c r="S803" i="3"/>
  <c r="R803" i="3"/>
  <c r="M803" i="3"/>
  <c r="I803" i="3"/>
  <c r="E803" i="3"/>
  <c r="T802" i="3"/>
  <c r="S802" i="3"/>
  <c r="R802" i="3"/>
  <c r="M802" i="3"/>
  <c r="I802" i="3"/>
  <c r="E802" i="3"/>
  <c r="T801" i="3"/>
  <c r="S801" i="3"/>
  <c r="R801" i="3"/>
  <c r="M801" i="3"/>
  <c r="I801" i="3"/>
  <c r="E801" i="3"/>
  <c r="T800" i="3"/>
  <c r="S800" i="3"/>
  <c r="R800" i="3"/>
  <c r="M800" i="3"/>
  <c r="I800" i="3"/>
  <c r="E800" i="3"/>
  <c r="T799" i="3"/>
  <c r="S799" i="3"/>
  <c r="R799" i="3"/>
  <c r="M799" i="3"/>
  <c r="I799" i="3"/>
  <c r="E799" i="3"/>
  <c r="T798" i="3"/>
  <c r="S798" i="3"/>
  <c r="R798" i="3"/>
  <c r="M798" i="3"/>
  <c r="I798" i="3"/>
  <c r="E798" i="3"/>
  <c r="T797" i="3"/>
  <c r="S797" i="3"/>
  <c r="R797" i="3"/>
  <c r="M797" i="3"/>
  <c r="I797" i="3"/>
  <c r="E797" i="3"/>
  <c r="T796" i="3"/>
  <c r="S796" i="3"/>
  <c r="R796" i="3"/>
  <c r="M796" i="3"/>
  <c r="I796" i="3"/>
  <c r="E796" i="3"/>
  <c r="T795" i="3"/>
  <c r="S795" i="3"/>
  <c r="R795" i="3"/>
  <c r="M795" i="3"/>
  <c r="I795" i="3"/>
  <c r="E795" i="3"/>
  <c r="T794" i="3"/>
  <c r="S794" i="3"/>
  <c r="R794" i="3"/>
  <c r="M794" i="3"/>
  <c r="I794" i="3"/>
  <c r="E794" i="3"/>
  <c r="T793" i="3"/>
  <c r="S793" i="3"/>
  <c r="R793" i="3"/>
  <c r="M793" i="3"/>
  <c r="I793" i="3"/>
  <c r="E793" i="3"/>
  <c r="T792" i="3"/>
  <c r="S792" i="3"/>
  <c r="R792" i="3"/>
  <c r="M792" i="3"/>
  <c r="I792" i="3"/>
  <c r="E792" i="3"/>
  <c r="T791" i="3"/>
  <c r="S791" i="3"/>
  <c r="R791" i="3"/>
  <c r="M791" i="3"/>
  <c r="I791" i="3"/>
  <c r="E791" i="3"/>
  <c r="T790" i="3"/>
  <c r="S790" i="3"/>
  <c r="R790" i="3"/>
  <c r="M790" i="3"/>
  <c r="I790" i="3"/>
  <c r="E790" i="3"/>
  <c r="T789" i="3"/>
  <c r="S789" i="3"/>
  <c r="R789" i="3"/>
  <c r="M789" i="3"/>
  <c r="I789" i="3"/>
  <c r="E789" i="3"/>
  <c r="T788" i="3"/>
  <c r="S788" i="3"/>
  <c r="R788" i="3"/>
  <c r="M788" i="3"/>
  <c r="I788" i="3"/>
  <c r="E788" i="3"/>
  <c r="T787" i="3"/>
  <c r="S787" i="3"/>
  <c r="R787" i="3"/>
  <c r="M787" i="3"/>
  <c r="I787" i="3"/>
  <c r="E787" i="3"/>
  <c r="T786" i="3"/>
  <c r="S786" i="3"/>
  <c r="R786" i="3"/>
  <c r="M786" i="3"/>
  <c r="I786" i="3"/>
  <c r="E786" i="3"/>
  <c r="T785" i="3"/>
  <c r="S785" i="3"/>
  <c r="R785" i="3"/>
  <c r="M785" i="3"/>
  <c r="I785" i="3"/>
  <c r="E785" i="3"/>
  <c r="T784" i="3"/>
  <c r="S784" i="3"/>
  <c r="R784" i="3"/>
  <c r="M784" i="3"/>
  <c r="I784" i="3"/>
  <c r="E784" i="3"/>
  <c r="T783" i="3"/>
  <c r="S783" i="3"/>
  <c r="R783" i="3"/>
  <c r="M783" i="3"/>
  <c r="I783" i="3"/>
  <c r="E783" i="3"/>
  <c r="T782" i="3"/>
  <c r="S782" i="3"/>
  <c r="R782" i="3"/>
  <c r="M782" i="3"/>
  <c r="I782" i="3"/>
  <c r="E782" i="3"/>
  <c r="T781" i="3"/>
  <c r="S781" i="3"/>
  <c r="R781" i="3"/>
  <c r="M781" i="3"/>
  <c r="I781" i="3"/>
  <c r="E781" i="3"/>
  <c r="T780" i="3"/>
  <c r="S780" i="3"/>
  <c r="R780" i="3"/>
  <c r="M780" i="3"/>
  <c r="I780" i="3"/>
  <c r="E780" i="3"/>
  <c r="T779" i="3"/>
  <c r="S779" i="3"/>
  <c r="R779" i="3"/>
  <c r="M779" i="3"/>
  <c r="I779" i="3"/>
  <c r="E779" i="3"/>
  <c r="T778" i="3"/>
  <c r="S778" i="3"/>
  <c r="R778" i="3"/>
  <c r="M778" i="3"/>
  <c r="I778" i="3"/>
  <c r="E778" i="3"/>
  <c r="T777" i="3"/>
  <c r="S777" i="3"/>
  <c r="R777" i="3"/>
  <c r="M777" i="3"/>
  <c r="I777" i="3"/>
  <c r="E777" i="3"/>
  <c r="T776" i="3"/>
  <c r="S776" i="3"/>
  <c r="R776" i="3"/>
  <c r="M776" i="3"/>
  <c r="I776" i="3"/>
  <c r="E776" i="3"/>
  <c r="T775" i="3"/>
  <c r="S775" i="3"/>
  <c r="R775" i="3"/>
  <c r="M775" i="3"/>
  <c r="I775" i="3"/>
  <c r="E775" i="3"/>
  <c r="T774" i="3"/>
  <c r="S774" i="3"/>
  <c r="R774" i="3"/>
  <c r="M774" i="3"/>
  <c r="I774" i="3"/>
  <c r="E774" i="3"/>
  <c r="T773" i="3"/>
  <c r="S773" i="3"/>
  <c r="R773" i="3"/>
  <c r="M773" i="3"/>
  <c r="I773" i="3"/>
  <c r="E773" i="3"/>
  <c r="T772" i="3"/>
  <c r="S772" i="3"/>
  <c r="R772" i="3"/>
  <c r="M772" i="3"/>
  <c r="I772" i="3"/>
  <c r="E772" i="3"/>
  <c r="T771" i="3"/>
  <c r="S771" i="3"/>
  <c r="R771" i="3"/>
  <c r="M771" i="3"/>
  <c r="I771" i="3"/>
  <c r="E771" i="3"/>
  <c r="T770" i="3"/>
  <c r="S770" i="3"/>
  <c r="R770" i="3"/>
  <c r="M770" i="3"/>
  <c r="I770" i="3"/>
  <c r="E770" i="3"/>
  <c r="T769" i="3"/>
  <c r="S769" i="3"/>
  <c r="R769" i="3"/>
  <c r="M769" i="3"/>
  <c r="I769" i="3"/>
  <c r="E769" i="3"/>
  <c r="T768" i="3"/>
  <c r="S768" i="3"/>
  <c r="R768" i="3"/>
  <c r="M768" i="3"/>
  <c r="I768" i="3"/>
  <c r="E768" i="3"/>
  <c r="T767" i="3"/>
  <c r="S767" i="3"/>
  <c r="R767" i="3"/>
  <c r="M767" i="3"/>
  <c r="I767" i="3"/>
  <c r="E767" i="3"/>
  <c r="T766" i="3"/>
  <c r="S766" i="3"/>
  <c r="R766" i="3"/>
  <c r="M766" i="3"/>
  <c r="I766" i="3"/>
  <c r="E766" i="3"/>
  <c r="T765" i="3"/>
  <c r="S765" i="3"/>
  <c r="R765" i="3"/>
  <c r="M765" i="3"/>
  <c r="I765" i="3"/>
  <c r="E765" i="3"/>
  <c r="T764" i="3"/>
  <c r="S764" i="3"/>
  <c r="R764" i="3"/>
  <c r="M764" i="3"/>
  <c r="I764" i="3"/>
  <c r="E764" i="3"/>
  <c r="T763" i="3"/>
  <c r="S763" i="3"/>
  <c r="R763" i="3"/>
  <c r="M763" i="3"/>
  <c r="I763" i="3"/>
  <c r="E763" i="3"/>
  <c r="T762" i="3"/>
  <c r="S762" i="3"/>
  <c r="R762" i="3"/>
  <c r="M762" i="3"/>
  <c r="I762" i="3"/>
  <c r="E762" i="3"/>
  <c r="T761" i="3"/>
  <c r="S761" i="3"/>
  <c r="R761" i="3"/>
  <c r="M761" i="3"/>
  <c r="I761" i="3"/>
  <c r="E761" i="3"/>
  <c r="T760" i="3"/>
  <c r="S760" i="3"/>
  <c r="R760" i="3"/>
  <c r="M760" i="3"/>
  <c r="I760" i="3"/>
  <c r="E760" i="3"/>
  <c r="T759" i="3"/>
  <c r="S759" i="3"/>
  <c r="R759" i="3"/>
  <c r="M759" i="3"/>
  <c r="I759" i="3"/>
  <c r="E759" i="3"/>
  <c r="T758" i="3"/>
  <c r="S758" i="3"/>
  <c r="R758" i="3"/>
  <c r="M758" i="3"/>
  <c r="I758" i="3"/>
  <c r="E758" i="3"/>
  <c r="T757" i="3"/>
  <c r="S757" i="3"/>
  <c r="R757" i="3"/>
  <c r="M757" i="3"/>
  <c r="I757" i="3"/>
  <c r="E757" i="3"/>
  <c r="T756" i="3"/>
  <c r="S756" i="3"/>
  <c r="R756" i="3"/>
  <c r="M756" i="3"/>
  <c r="I756" i="3"/>
  <c r="E756" i="3"/>
  <c r="T755" i="3"/>
  <c r="S755" i="3"/>
  <c r="R755" i="3"/>
  <c r="M755" i="3"/>
  <c r="I755" i="3"/>
  <c r="E755" i="3"/>
  <c r="T754" i="3"/>
  <c r="S754" i="3"/>
  <c r="R754" i="3"/>
  <c r="M754" i="3"/>
  <c r="I754" i="3"/>
  <c r="E754" i="3"/>
  <c r="T753" i="3"/>
  <c r="S753" i="3"/>
  <c r="R753" i="3"/>
  <c r="M753" i="3"/>
  <c r="I753" i="3"/>
  <c r="E753" i="3"/>
  <c r="T752" i="3"/>
  <c r="S752" i="3"/>
  <c r="R752" i="3"/>
  <c r="M752" i="3"/>
  <c r="I752" i="3"/>
  <c r="E752" i="3"/>
  <c r="T751" i="3"/>
  <c r="S751" i="3"/>
  <c r="R751" i="3"/>
  <c r="M751" i="3"/>
  <c r="I751" i="3"/>
  <c r="E751" i="3"/>
  <c r="T750" i="3"/>
  <c r="S750" i="3"/>
  <c r="R750" i="3"/>
  <c r="M750" i="3"/>
  <c r="I750" i="3"/>
  <c r="E750" i="3"/>
  <c r="T749" i="3"/>
  <c r="S749" i="3"/>
  <c r="R749" i="3"/>
  <c r="M749" i="3"/>
  <c r="I749" i="3"/>
  <c r="E749" i="3"/>
  <c r="T748" i="3"/>
  <c r="S748" i="3"/>
  <c r="R748" i="3"/>
  <c r="M748" i="3"/>
  <c r="I748" i="3"/>
  <c r="E748" i="3"/>
  <c r="T747" i="3"/>
  <c r="S747" i="3"/>
  <c r="R747" i="3"/>
  <c r="M747" i="3"/>
  <c r="I747" i="3"/>
  <c r="E747" i="3"/>
  <c r="T746" i="3"/>
  <c r="S746" i="3"/>
  <c r="R746" i="3"/>
  <c r="M746" i="3"/>
  <c r="I746" i="3"/>
  <c r="E746" i="3"/>
  <c r="T745" i="3"/>
  <c r="S745" i="3"/>
  <c r="R745" i="3"/>
  <c r="M745" i="3"/>
  <c r="I745" i="3"/>
  <c r="E745" i="3"/>
  <c r="T744" i="3"/>
  <c r="S744" i="3"/>
  <c r="R744" i="3"/>
  <c r="M744" i="3"/>
  <c r="I744" i="3"/>
  <c r="E744" i="3"/>
  <c r="T743" i="3"/>
  <c r="S743" i="3"/>
  <c r="R743" i="3"/>
  <c r="M743" i="3"/>
  <c r="I743" i="3"/>
  <c r="E743" i="3"/>
  <c r="T742" i="3"/>
  <c r="S742" i="3"/>
  <c r="R742" i="3"/>
  <c r="M742" i="3"/>
  <c r="I742" i="3"/>
  <c r="E742" i="3"/>
  <c r="T741" i="3"/>
  <c r="S741" i="3"/>
  <c r="R741" i="3"/>
  <c r="M741" i="3"/>
  <c r="I741" i="3"/>
  <c r="E741" i="3"/>
  <c r="T740" i="3"/>
  <c r="S740" i="3"/>
  <c r="R740" i="3"/>
  <c r="M740" i="3"/>
  <c r="I740" i="3"/>
  <c r="E740" i="3"/>
  <c r="T739" i="3"/>
  <c r="S739" i="3"/>
  <c r="R739" i="3"/>
  <c r="M739" i="3"/>
  <c r="I739" i="3"/>
  <c r="E739" i="3"/>
  <c r="T738" i="3"/>
  <c r="S738" i="3"/>
  <c r="R738" i="3"/>
  <c r="M738" i="3"/>
  <c r="I738" i="3"/>
  <c r="E738" i="3"/>
  <c r="T737" i="3"/>
  <c r="S737" i="3"/>
  <c r="R737" i="3"/>
  <c r="M737" i="3"/>
  <c r="I737" i="3"/>
  <c r="E737" i="3"/>
  <c r="T736" i="3"/>
  <c r="S736" i="3"/>
  <c r="R736" i="3"/>
  <c r="M736" i="3"/>
  <c r="I736" i="3"/>
  <c r="Q736" i="3" s="1"/>
  <c r="E736" i="3"/>
  <c r="T735" i="3"/>
  <c r="S735" i="3"/>
  <c r="R735" i="3"/>
  <c r="M735" i="3"/>
  <c r="I735" i="3"/>
  <c r="E735" i="3"/>
  <c r="T734" i="3"/>
  <c r="S734" i="3"/>
  <c r="R734" i="3"/>
  <c r="M734" i="3"/>
  <c r="I734" i="3"/>
  <c r="Q734" i="3" s="1"/>
  <c r="E734" i="3"/>
  <c r="T733" i="3"/>
  <c r="S733" i="3"/>
  <c r="R733" i="3"/>
  <c r="M733" i="3"/>
  <c r="I733" i="3"/>
  <c r="E733" i="3"/>
  <c r="T732" i="3"/>
  <c r="S732" i="3"/>
  <c r="R732" i="3"/>
  <c r="M732" i="3"/>
  <c r="I732" i="3"/>
  <c r="Q732" i="3" s="1"/>
  <c r="E732" i="3"/>
  <c r="T731" i="3"/>
  <c r="S731" i="3"/>
  <c r="R731" i="3"/>
  <c r="M731" i="3"/>
  <c r="I731" i="3"/>
  <c r="E731" i="3"/>
  <c r="T730" i="3"/>
  <c r="S730" i="3"/>
  <c r="R730" i="3"/>
  <c r="M730" i="3"/>
  <c r="I730" i="3"/>
  <c r="Q730" i="3" s="1"/>
  <c r="E730" i="3"/>
  <c r="T729" i="3"/>
  <c r="S729" i="3"/>
  <c r="R729" i="3"/>
  <c r="M729" i="3"/>
  <c r="I729" i="3"/>
  <c r="E729" i="3"/>
  <c r="T728" i="3"/>
  <c r="S728" i="3"/>
  <c r="R728" i="3"/>
  <c r="M728" i="3"/>
  <c r="I728" i="3"/>
  <c r="Q728" i="3" s="1"/>
  <c r="E728" i="3"/>
  <c r="T727" i="3"/>
  <c r="S727" i="3"/>
  <c r="R727" i="3"/>
  <c r="M727" i="3"/>
  <c r="I727" i="3"/>
  <c r="E727" i="3"/>
  <c r="T726" i="3"/>
  <c r="S726" i="3"/>
  <c r="R726" i="3"/>
  <c r="M726" i="3"/>
  <c r="I726" i="3"/>
  <c r="Q726" i="3" s="1"/>
  <c r="E726" i="3"/>
  <c r="T725" i="3"/>
  <c r="S725" i="3"/>
  <c r="R725" i="3"/>
  <c r="M725" i="3"/>
  <c r="I725" i="3"/>
  <c r="E725" i="3"/>
  <c r="T724" i="3"/>
  <c r="S724" i="3"/>
  <c r="R724" i="3"/>
  <c r="M724" i="3"/>
  <c r="I724" i="3"/>
  <c r="Q724" i="3" s="1"/>
  <c r="E724" i="3"/>
  <c r="T723" i="3"/>
  <c r="S723" i="3"/>
  <c r="R723" i="3"/>
  <c r="M723" i="3"/>
  <c r="I723" i="3"/>
  <c r="E723" i="3"/>
  <c r="T722" i="3"/>
  <c r="S722" i="3"/>
  <c r="R722" i="3"/>
  <c r="M722" i="3"/>
  <c r="I722" i="3"/>
  <c r="Q722" i="3" s="1"/>
  <c r="E722" i="3"/>
  <c r="T721" i="3"/>
  <c r="S721" i="3"/>
  <c r="R721" i="3"/>
  <c r="M721" i="3"/>
  <c r="I721" i="3"/>
  <c r="E721" i="3"/>
  <c r="T720" i="3"/>
  <c r="S720" i="3"/>
  <c r="R720" i="3"/>
  <c r="M720" i="3"/>
  <c r="I720" i="3"/>
  <c r="Q720" i="3" s="1"/>
  <c r="E720" i="3"/>
  <c r="T719" i="3"/>
  <c r="S719" i="3"/>
  <c r="R719" i="3"/>
  <c r="M719" i="3"/>
  <c r="I719" i="3"/>
  <c r="E719" i="3"/>
  <c r="T718" i="3"/>
  <c r="S718" i="3"/>
  <c r="R718" i="3"/>
  <c r="M718" i="3"/>
  <c r="I718" i="3"/>
  <c r="Q718" i="3" s="1"/>
  <c r="E718" i="3"/>
  <c r="T717" i="3"/>
  <c r="S717" i="3"/>
  <c r="R717" i="3"/>
  <c r="M717" i="3"/>
  <c r="I717" i="3"/>
  <c r="E717" i="3"/>
  <c r="T716" i="3"/>
  <c r="S716" i="3"/>
  <c r="R716" i="3"/>
  <c r="M716" i="3"/>
  <c r="I716" i="3"/>
  <c r="Q716" i="3" s="1"/>
  <c r="E716" i="3"/>
  <c r="T715" i="3"/>
  <c r="S715" i="3"/>
  <c r="R715" i="3"/>
  <c r="M715" i="3"/>
  <c r="I715" i="3"/>
  <c r="E715" i="3"/>
  <c r="T714" i="3"/>
  <c r="S714" i="3"/>
  <c r="R714" i="3"/>
  <c r="M714" i="3"/>
  <c r="I714" i="3"/>
  <c r="Q714" i="3" s="1"/>
  <c r="E714" i="3"/>
  <c r="T713" i="3"/>
  <c r="S713" i="3"/>
  <c r="R713" i="3"/>
  <c r="M713" i="3"/>
  <c r="I713" i="3"/>
  <c r="E713" i="3"/>
  <c r="T712" i="3"/>
  <c r="S712" i="3"/>
  <c r="R712" i="3"/>
  <c r="M712" i="3"/>
  <c r="I712" i="3"/>
  <c r="Q712" i="3" s="1"/>
  <c r="E712" i="3"/>
  <c r="T711" i="3"/>
  <c r="S711" i="3"/>
  <c r="R711" i="3"/>
  <c r="M711" i="3"/>
  <c r="I711" i="3"/>
  <c r="E711" i="3"/>
  <c r="T710" i="3"/>
  <c r="S710" i="3"/>
  <c r="R710" i="3"/>
  <c r="M710" i="3"/>
  <c r="I710" i="3"/>
  <c r="Q710" i="3" s="1"/>
  <c r="E710" i="3"/>
  <c r="T709" i="3"/>
  <c r="S709" i="3"/>
  <c r="R709" i="3"/>
  <c r="M709" i="3"/>
  <c r="I709" i="3"/>
  <c r="E709" i="3"/>
  <c r="T708" i="3"/>
  <c r="S708" i="3"/>
  <c r="R708" i="3"/>
  <c r="M708" i="3"/>
  <c r="I708" i="3"/>
  <c r="Q708" i="3" s="1"/>
  <c r="E708" i="3"/>
  <c r="T707" i="3"/>
  <c r="S707" i="3"/>
  <c r="R707" i="3"/>
  <c r="M707" i="3"/>
  <c r="I707" i="3"/>
  <c r="E707" i="3"/>
  <c r="T706" i="3"/>
  <c r="S706" i="3"/>
  <c r="R706" i="3"/>
  <c r="M706" i="3"/>
  <c r="I706" i="3"/>
  <c r="Q706" i="3" s="1"/>
  <c r="E706" i="3"/>
  <c r="T705" i="3"/>
  <c r="S705" i="3"/>
  <c r="R705" i="3"/>
  <c r="M705" i="3"/>
  <c r="I705" i="3"/>
  <c r="E705" i="3"/>
  <c r="T704" i="3"/>
  <c r="S704" i="3"/>
  <c r="R704" i="3"/>
  <c r="M704" i="3"/>
  <c r="I704" i="3"/>
  <c r="Q704" i="3" s="1"/>
  <c r="E704" i="3"/>
  <c r="T703" i="3"/>
  <c r="S703" i="3"/>
  <c r="R703" i="3"/>
  <c r="M703" i="3"/>
  <c r="I703" i="3"/>
  <c r="E703" i="3"/>
  <c r="T702" i="3"/>
  <c r="S702" i="3"/>
  <c r="R702" i="3"/>
  <c r="M702" i="3"/>
  <c r="I702" i="3"/>
  <c r="Q702" i="3" s="1"/>
  <c r="E702" i="3"/>
  <c r="T701" i="3"/>
  <c r="S701" i="3"/>
  <c r="R701" i="3"/>
  <c r="M701" i="3"/>
  <c r="I701" i="3"/>
  <c r="E701" i="3"/>
  <c r="T700" i="3"/>
  <c r="S700" i="3"/>
  <c r="R700" i="3"/>
  <c r="M700" i="3"/>
  <c r="I700" i="3"/>
  <c r="Q700" i="3" s="1"/>
  <c r="E700" i="3"/>
  <c r="T699" i="3"/>
  <c r="S699" i="3"/>
  <c r="R699" i="3"/>
  <c r="M699" i="3"/>
  <c r="I699" i="3"/>
  <c r="E699" i="3"/>
  <c r="T698" i="3"/>
  <c r="S698" i="3"/>
  <c r="R698" i="3"/>
  <c r="M698" i="3"/>
  <c r="I698" i="3"/>
  <c r="Q698" i="3" s="1"/>
  <c r="E698" i="3"/>
  <c r="T697" i="3"/>
  <c r="S697" i="3"/>
  <c r="R697" i="3"/>
  <c r="M697" i="3"/>
  <c r="I697" i="3"/>
  <c r="E697" i="3"/>
  <c r="T696" i="3"/>
  <c r="S696" i="3"/>
  <c r="R696" i="3"/>
  <c r="M696" i="3"/>
  <c r="I696" i="3"/>
  <c r="Q696" i="3" s="1"/>
  <c r="E696" i="3"/>
  <c r="T695" i="3"/>
  <c r="S695" i="3"/>
  <c r="R695" i="3"/>
  <c r="M695" i="3"/>
  <c r="I695" i="3"/>
  <c r="E695" i="3"/>
  <c r="T694" i="3"/>
  <c r="S694" i="3"/>
  <c r="R694" i="3"/>
  <c r="M694" i="3"/>
  <c r="I694" i="3"/>
  <c r="Q694" i="3" s="1"/>
  <c r="E694" i="3"/>
  <c r="T693" i="3"/>
  <c r="S693" i="3"/>
  <c r="R693" i="3"/>
  <c r="M693" i="3"/>
  <c r="I693" i="3"/>
  <c r="E693" i="3"/>
  <c r="T692" i="3"/>
  <c r="S692" i="3"/>
  <c r="R692" i="3"/>
  <c r="M692" i="3"/>
  <c r="I692" i="3"/>
  <c r="Q692" i="3" s="1"/>
  <c r="E692" i="3"/>
  <c r="T691" i="3"/>
  <c r="S691" i="3"/>
  <c r="R691" i="3"/>
  <c r="M691" i="3"/>
  <c r="I691" i="3"/>
  <c r="E691" i="3"/>
  <c r="T690" i="3"/>
  <c r="S690" i="3"/>
  <c r="R690" i="3"/>
  <c r="M690" i="3"/>
  <c r="I690" i="3"/>
  <c r="Q690" i="3" s="1"/>
  <c r="E690" i="3"/>
  <c r="T689" i="3"/>
  <c r="S689" i="3"/>
  <c r="R689" i="3"/>
  <c r="M689" i="3"/>
  <c r="I689" i="3"/>
  <c r="E689" i="3"/>
  <c r="T688" i="3"/>
  <c r="S688" i="3"/>
  <c r="R688" i="3"/>
  <c r="M688" i="3"/>
  <c r="I688" i="3"/>
  <c r="Q688" i="3" s="1"/>
  <c r="E688" i="3"/>
  <c r="T687" i="3"/>
  <c r="S687" i="3"/>
  <c r="R687" i="3"/>
  <c r="M687" i="3"/>
  <c r="I687" i="3"/>
  <c r="E687" i="3"/>
  <c r="T686" i="3"/>
  <c r="S686" i="3"/>
  <c r="R686" i="3"/>
  <c r="M686" i="3"/>
  <c r="I686" i="3"/>
  <c r="Q686" i="3" s="1"/>
  <c r="E686" i="3"/>
  <c r="T685" i="3"/>
  <c r="S685" i="3"/>
  <c r="R685" i="3"/>
  <c r="M685" i="3"/>
  <c r="I685" i="3"/>
  <c r="E685" i="3"/>
  <c r="T684" i="3"/>
  <c r="S684" i="3"/>
  <c r="R684" i="3"/>
  <c r="M684" i="3"/>
  <c r="I684" i="3"/>
  <c r="Q684" i="3" s="1"/>
  <c r="E684" i="3"/>
  <c r="T683" i="3"/>
  <c r="S683" i="3"/>
  <c r="R683" i="3"/>
  <c r="M683" i="3"/>
  <c r="I683" i="3"/>
  <c r="E683" i="3"/>
  <c r="T682" i="3"/>
  <c r="S682" i="3"/>
  <c r="R682" i="3"/>
  <c r="M682" i="3"/>
  <c r="I682" i="3"/>
  <c r="Q682" i="3" s="1"/>
  <c r="E682" i="3"/>
  <c r="T681" i="3"/>
  <c r="S681" i="3"/>
  <c r="R681" i="3"/>
  <c r="M681" i="3"/>
  <c r="I681" i="3"/>
  <c r="E681" i="3"/>
  <c r="T680" i="3"/>
  <c r="S680" i="3"/>
  <c r="R680" i="3"/>
  <c r="M680" i="3"/>
  <c r="I680" i="3"/>
  <c r="Q680" i="3" s="1"/>
  <c r="E680" i="3"/>
  <c r="T679" i="3"/>
  <c r="S679" i="3"/>
  <c r="R679" i="3"/>
  <c r="M679" i="3"/>
  <c r="I679" i="3"/>
  <c r="E679" i="3"/>
  <c r="T678" i="3"/>
  <c r="S678" i="3"/>
  <c r="R678" i="3"/>
  <c r="M678" i="3"/>
  <c r="I678" i="3"/>
  <c r="Q678" i="3" s="1"/>
  <c r="E678" i="3"/>
  <c r="T677" i="3"/>
  <c r="S677" i="3"/>
  <c r="R677" i="3"/>
  <c r="M677" i="3"/>
  <c r="I677" i="3"/>
  <c r="E677" i="3"/>
  <c r="T676" i="3"/>
  <c r="S676" i="3"/>
  <c r="R676" i="3"/>
  <c r="M676" i="3"/>
  <c r="I676" i="3"/>
  <c r="Q676" i="3" s="1"/>
  <c r="E676" i="3"/>
  <c r="T675" i="3"/>
  <c r="S675" i="3"/>
  <c r="R675" i="3"/>
  <c r="M675" i="3"/>
  <c r="I675" i="3"/>
  <c r="E675" i="3"/>
  <c r="T674" i="3"/>
  <c r="S674" i="3"/>
  <c r="R674" i="3"/>
  <c r="M674" i="3"/>
  <c r="I674" i="3"/>
  <c r="Q674" i="3" s="1"/>
  <c r="E674" i="3"/>
  <c r="T673" i="3"/>
  <c r="S673" i="3"/>
  <c r="R673" i="3"/>
  <c r="M673" i="3"/>
  <c r="I673" i="3"/>
  <c r="E673" i="3"/>
  <c r="T672" i="3"/>
  <c r="S672" i="3"/>
  <c r="R672" i="3"/>
  <c r="M672" i="3"/>
  <c r="I672" i="3"/>
  <c r="Q672" i="3" s="1"/>
  <c r="E672" i="3"/>
  <c r="T671" i="3"/>
  <c r="S671" i="3"/>
  <c r="R671" i="3"/>
  <c r="M671" i="3"/>
  <c r="I671" i="3"/>
  <c r="E671" i="3"/>
  <c r="T670" i="3"/>
  <c r="S670" i="3"/>
  <c r="R670" i="3"/>
  <c r="M670" i="3"/>
  <c r="I670" i="3"/>
  <c r="Q670" i="3" s="1"/>
  <c r="E670" i="3"/>
  <c r="T669" i="3"/>
  <c r="S669" i="3"/>
  <c r="R669" i="3"/>
  <c r="M669" i="3"/>
  <c r="I669" i="3"/>
  <c r="E669" i="3"/>
  <c r="T668" i="3"/>
  <c r="S668" i="3"/>
  <c r="R668" i="3"/>
  <c r="M668" i="3"/>
  <c r="I668" i="3"/>
  <c r="Q668" i="3" s="1"/>
  <c r="E668" i="3"/>
  <c r="T667" i="3"/>
  <c r="S667" i="3"/>
  <c r="R667" i="3"/>
  <c r="M667" i="3"/>
  <c r="I667" i="3"/>
  <c r="E667" i="3"/>
  <c r="T666" i="3"/>
  <c r="S666" i="3"/>
  <c r="R666" i="3"/>
  <c r="M666" i="3"/>
  <c r="I666" i="3"/>
  <c r="Q666" i="3" s="1"/>
  <c r="E666" i="3"/>
  <c r="T665" i="3"/>
  <c r="S665" i="3"/>
  <c r="R665" i="3"/>
  <c r="M665" i="3"/>
  <c r="I665" i="3"/>
  <c r="E665" i="3"/>
  <c r="T664" i="3"/>
  <c r="S664" i="3"/>
  <c r="R664" i="3"/>
  <c r="M664" i="3"/>
  <c r="I664" i="3"/>
  <c r="Q664" i="3" s="1"/>
  <c r="E664" i="3"/>
  <c r="T663" i="3"/>
  <c r="S663" i="3"/>
  <c r="R663" i="3"/>
  <c r="M663" i="3"/>
  <c r="I663" i="3"/>
  <c r="E663" i="3"/>
  <c r="T662" i="3"/>
  <c r="S662" i="3"/>
  <c r="R662" i="3"/>
  <c r="M662" i="3"/>
  <c r="I662" i="3"/>
  <c r="Q662" i="3" s="1"/>
  <c r="E662" i="3"/>
  <c r="T661" i="3"/>
  <c r="S661" i="3"/>
  <c r="R661" i="3"/>
  <c r="M661" i="3"/>
  <c r="I661" i="3"/>
  <c r="E661" i="3"/>
  <c r="T660" i="3"/>
  <c r="S660" i="3"/>
  <c r="R660" i="3"/>
  <c r="M660" i="3"/>
  <c r="I660" i="3"/>
  <c r="Q660" i="3" s="1"/>
  <c r="E660" i="3"/>
  <c r="T659" i="3"/>
  <c r="S659" i="3"/>
  <c r="R659" i="3"/>
  <c r="M659" i="3"/>
  <c r="I659" i="3"/>
  <c r="E659" i="3"/>
  <c r="T658" i="3"/>
  <c r="S658" i="3"/>
  <c r="R658" i="3"/>
  <c r="M658" i="3"/>
  <c r="I658" i="3"/>
  <c r="Q658" i="3" s="1"/>
  <c r="E658" i="3"/>
  <c r="T657" i="3"/>
  <c r="S657" i="3"/>
  <c r="R657" i="3"/>
  <c r="M657" i="3"/>
  <c r="I657" i="3"/>
  <c r="E657" i="3"/>
  <c r="T656" i="3"/>
  <c r="S656" i="3"/>
  <c r="R656" i="3"/>
  <c r="M656" i="3"/>
  <c r="I656" i="3"/>
  <c r="Q656" i="3" s="1"/>
  <c r="E656" i="3"/>
  <c r="T655" i="3"/>
  <c r="S655" i="3"/>
  <c r="R655" i="3"/>
  <c r="M655" i="3"/>
  <c r="I655" i="3"/>
  <c r="E655" i="3"/>
  <c r="T654" i="3"/>
  <c r="S654" i="3"/>
  <c r="R654" i="3"/>
  <c r="M654" i="3"/>
  <c r="I654" i="3"/>
  <c r="Q654" i="3" s="1"/>
  <c r="E654" i="3"/>
  <c r="T653" i="3"/>
  <c r="S653" i="3"/>
  <c r="R653" i="3"/>
  <c r="M653" i="3"/>
  <c r="I653" i="3"/>
  <c r="E653" i="3"/>
  <c r="T652" i="3"/>
  <c r="S652" i="3"/>
  <c r="R652" i="3"/>
  <c r="M652" i="3"/>
  <c r="I652" i="3"/>
  <c r="Q652" i="3" s="1"/>
  <c r="E652" i="3"/>
  <c r="T651" i="3"/>
  <c r="S651" i="3"/>
  <c r="R651" i="3"/>
  <c r="M651" i="3"/>
  <c r="I651" i="3"/>
  <c r="E651" i="3"/>
  <c r="T650" i="3"/>
  <c r="S650" i="3"/>
  <c r="R650" i="3"/>
  <c r="M650" i="3"/>
  <c r="I650" i="3"/>
  <c r="Q650" i="3" s="1"/>
  <c r="E650" i="3"/>
  <c r="T649" i="3"/>
  <c r="S649" i="3"/>
  <c r="R649" i="3"/>
  <c r="M649" i="3"/>
  <c r="I649" i="3"/>
  <c r="E649" i="3"/>
  <c r="T648" i="3"/>
  <c r="S648" i="3"/>
  <c r="R648" i="3"/>
  <c r="M648" i="3"/>
  <c r="I648" i="3"/>
  <c r="Q648" i="3" s="1"/>
  <c r="E648" i="3"/>
  <c r="T647" i="3"/>
  <c r="S647" i="3"/>
  <c r="R647" i="3"/>
  <c r="M647" i="3"/>
  <c r="I647" i="3"/>
  <c r="E647" i="3"/>
  <c r="T646" i="3"/>
  <c r="S646" i="3"/>
  <c r="R646" i="3"/>
  <c r="M646" i="3"/>
  <c r="I646" i="3"/>
  <c r="Q646" i="3" s="1"/>
  <c r="E646" i="3"/>
  <c r="T645" i="3"/>
  <c r="S645" i="3"/>
  <c r="R645" i="3"/>
  <c r="M645" i="3"/>
  <c r="I645" i="3"/>
  <c r="E645" i="3"/>
  <c r="T644" i="3"/>
  <c r="S644" i="3"/>
  <c r="R644" i="3"/>
  <c r="M644" i="3"/>
  <c r="I644" i="3"/>
  <c r="Q644" i="3" s="1"/>
  <c r="E644" i="3"/>
  <c r="T643" i="3"/>
  <c r="S643" i="3"/>
  <c r="R643" i="3"/>
  <c r="M643" i="3"/>
  <c r="I643" i="3"/>
  <c r="E643" i="3"/>
  <c r="T642" i="3"/>
  <c r="S642" i="3"/>
  <c r="R642" i="3"/>
  <c r="M642" i="3"/>
  <c r="I642" i="3"/>
  <c r="Q642" i="3" s="1"/>
  <c r="E642" i="3"/>
  <c r="T641" i="3"/>
  <c r="S641" i="3"/>
  <c r="R641" i="3"/>
  <c r="M641" i="3"/>
  <c r="I641" i="3"/>
  <c r="E641" i="3"/>
  <c r="T640" i="3"/>
  <c r="S640" i="3"/>
  <c r="R640" i="3"/>
  <c r="M640" i="3"/>
  <c r="I640" i="3"/>
  <c r="Q640" i="3" s="1"/>
  <c r="E640" i="3"/>
  <c r="T639" i="3"/>
  <c r="S639" i="3"/>
  <c r="R639" i="3"/>
  <c r="M639" i="3"/>
  <c r="I639" i="3"/>
  <c r="E639" i="3"/>
  <c r="T638" i="3"/>
  <c r="S638" i="3"/>
  <c r="R638" i="3"/>
  <c r="M638" i="3"/>
  <c r="I638" i="3"/>
  <c r="Q638" i="3" s="1"/>
  <c r="E638" i="3"/>
  <c r="T637" i="3"/>
  <c r="S637" i="3"/>
  <c r="R637" i="3"/>
  <c r="M637" i="3"/>
  <c r="I637" i="3"/>
  <c r="E637" i="3"/>
  <c r="T636" i="3"/>
  <c r="S636" i="3"/>
  <c r="R636" i="3"/>
  <c r="M636" i="3"/>
  <c r="I636" i="3"/>
  <c r="Q636" i="3" s="1"/>
  <c r="E636" i="3"/>
  <c r="T635" i="3"/>
  <c r="S635" i="3"/>
  <c r="R635" i="3"/>
  <c r="M635" i="3"/>
  <c r="I635" i="3"/>
  <c r="E635" i="3"/>
  <c r="T634" i="3"/>
  <c r="S634" i="3"/>
  <c r="R634" i="3"/>
  <c r="M634" i="3"/>
  <c r="I634" i="3"/>
  <c r="E634" i="3"/>
  <c r="T633" i="3"/>
  <c r="S633" i="3"/>
  <c r="R633" i="3"/>
  <c r="M633" i="3"/>
  <c r="I633" i="3"/>
  <c r="E633" i="3"/>
  <c r="T632" i="3"/>
  <c r="S632" i="3"/>
  <c r="R632" i="3"/>
  <c r="M632" i="3"/>
  <c r="I632" i="3"/>
  <c r="E632" i="3"/>
  <c r="T631" i="3"/>
  <c r="S631" i="3"/>
  <c r="R631" i="3"/>
  <c r="M631" i="3"/>
  <c r="I631" i="3"/>
  <c r="E631" i="3"/>
  <c r="T630" i="3"/>
  <c r="S630" i="3"/>
  <c r="R630" i="3"/>
  <c r="M630" i="3"/>
  <c r="I630" i="3"/>
  <c r="E630" i="3"/>
  <c r="T629" i="3"/>
  <c r="S629" i="3"/>
  <c r="R629" i="3"/>
  <c r="M629" i="3"/>
  <c r="I629" i="3"/>
  <c r="E629" i="3"/>
  <c r="T628" i="3"/>
  <c r="S628" i="3"/>
  <c r="R628" i="3"/>
  <c r="M628" i="3"/>
  <c r="I628" i="3"/>
  <c r="E628" i="3"/>
  <c r="T627" i="3"/>
  <c r="S627" i="3"/>
  <c r="R627" i="3"/>
  <c r="M627" i="3"/>
  <c r="I627" i="3"/>
  <c r="E627" i="3"/>
  <c r="T626" i="3"/>
  <c r="S626" i="3"/>
  <c r="R626" i="3"/>
  <c r="M626" i="3"/>
  <c r="I626" i="3"/>
  <c r="E626" i="3"/>
  <c r="T625" i="3"/>
  <c r="S625" i="3"/>
  <c r="R625" i="3"/>
  <c r="M625" i="3"/>
  <c r="I625" i="3"/>
  <c r="E625" i="3"/>
  <c r="T624" i="3"/>
  <c r="S624" i="3"/>
  <c r="R624" i="3"/>
  <c r="M624" i="3"/>
  <c r="I624" i="3"/>
  <c r="E624" i="3"/>
  <c r="T623" i="3"/>
  <c r="S623" i="3"/>
  <c r="R623" i="3"/>
  <c r="M623" i="3"/>
  <c r="I623" i="3"/>
  <c r="E623" i="3"/>
  <c r="T622" i="3"/>
  <c r="S622" i="3"/>
  <c r="R622" i="3"/>
  <c r="M622" i="3"/>
  <c r="I622" i="3"/>
  <c r="E622" i="3"/>
  <c r="T621" i="3"/>
  <c r="S621" i="3"/>
  <c r="R621" i="3"/>
  <c r="M621" i="3"/>
  <c r="I621" i="3"/>
  <c r="E621" i="3"/>
  <c r="T620" i="3"/>
  <c r="S620" i="3"/>
  <c r="R620" i="3"/>
  <c r="M620" i="3"/>
  <c r="I620" i="3"/>
  <c r="E620" i="3"/>
  <c r="T619" i="3"/>
  <c r="S619" i="3"/>
  <c r="R619" i="3"/>
  <c r="M619" i="3"/>
  <c r="I619" i="3"/>
  <c r="E619" i="3"/>
  <c r="T618" i="3"/>
  <c r="S618" i="3"/>
  <c r="R618" i="3"/>
  <c r="M618" i="3"/>
  <c r="I618" i="3"/>
  <c r="E618" i="3"/>
  <c r="T617" i="3"/>
  <c r="S617" i="3"/>
  <c r="R617" i="3"/>
  <c r="M617" i="3"/>
  <c r="I617" i="3"/>
  <c r="E617" i="3"/>
  <c r="T616" i="3"/>
  <c r="S616" i="3"/>
  <c r="R616" i="3"/>
  <c r="M616" i="3"/>
  <c r="I616" i="3"/>
  <c r="E616" i="3"/>
  <c r="T615" i="3"/>
  <c r="S615" i="3"/>
  <c r="R615" i="3"/>
  <c r="M615" i="3"/>
  <c r="I615" i="3"/>
  <c r="E615" i="3"/>
  <c r="T614" i="3"/>
  <c r="S614" i="3"/>
  <c r="R614" i="3"/>
  <c r="M614" i="3"/>
  <c r="I614" i="3"/>
  <c r="E614" i="3"/>
  <c r="T613" i="3"/>
  <c r="S613" i="3"/>
  <c r="R613" i="3"/>
  <c r="M613" i="3"/>
  <c r="I613" i="3"/>
  <c r="E613" i="3"/>
  <c r="T612" i="3"/>
  <c r="S612" i="3"/>
  <c r="R612" i="3"/>
  <c r="M612" i="3"/>
  <c r="I612" i="3"/>
  <c r="E612" i="3"/>
  <c r="T611" i="3"/>
  <c r="S611" i="3"/>
  <c r="R611" i="3"/>
  <c r="M611" i="3"/>
  <c r="I611" i="3"/>
  <c r="E611" i="3"/>
  <c r="T610" i="3"/>
  <c r="S610" i="3"/>
  <c r="R610" i="3"/>
  <c r="M610" i="3"/>
  <c r="I610" i="3"/>
  <c r="E610" i="3"/>
  <c r="T609" i="3"/>
  <c r="S609" i="3"/>
  <c r="R609" i="3"/>
  <c r="M609" i="3"/>
  <c r="I609" i="3"/>
  <c r="E609" i="3"/>
  <c r="T608" i="3"/>
  <c r="S608" i="3"/>
  <c r="R608" i="3"/>
  <c r="M608" i="3"/>
  <c r="I608" i="3"/>
  <c r="E608" i="3"/>
  <c r="T607" i="3"/>
  <c r="S607" i="3"/>
  <c r="R607" i="3"/>
  <c r="M607" i="3"/>
  <c r="I607" i="3"/>
  <c r="E607" i="3"/>
  <c r="T606" i="3"/>
  <c r="S606" i="3"/>
  <c r="R606" i="3"/>
  <c r="M606" i="3"/>
  <c r="I606" i="3"/>
  <c r="E606" i="3"/>
  <c r="T605" i="3"/>
  <c r="S605" i="3"/>
  <c r="R605" i="3"/>
  <c r="M605" i="3"/>
  <c r="I605" i="3"/>
  <c r="E605" i="3"/>
  <c r="T604" i="3"/>
  <c r="S604" i="3"/>
  <c r="R604" i="3"/>
  <c r="M604" i="3"/>
  <c r="I604" i="3"/>
  <c r="E604" i="3"/>
  <c r="T603" i="3"/>
  <c r="S603" i="3"/>
  <c r="R603" i="3"/>
  <c r="M603" i="3"/>
  <c r="I603" i="3"/>
  <c r="E603" i="3"/>
  <c r="T602" i="3"/>
  <c r="S602" i="3"/>
  <c r="R602" i="3"/>
  <c r="M602" i="3"/>
  <c r="I602" i="3"/>
  <c r="E602" i="3"/>
  <c r="T601" i="3"/>
  <c r="S601" i="3"/>
  <c r="R601" i="3"/>
  <c r="M601" i="3"/>
  <c r="I601" i="3"/>
  <c r="E601" i="3"/>
  <c r="T600" i="3"/>
  <c r="S600" i="3"/>
  <c r="R600" i="3"/>
  <c r="M600" i="3"/>
  <c r="I600" i="3"/>
  <c r="E600" i="3"/>
  <c r="T599" i="3"/>
  <c r="S599" i="3"/>
  <c r="R599" i="3"/>
  <c r="M599" i="3"/>
  <c r="I599" i="3"/>
  <c r="E599" i="3"/>
  <c r="T598" i="3"/>
  <c r="S598" i="3"/>
  <c r="R598" i="3"/>
  <c r="M598" i="3"/>
  <c r="I598" i="3"/>
  <c r="E598" i="3"/>
  <c r="T597" i="3"/>
  <c r="S597" i="3"/>
  <c r="R597" i="3"/>
  <c r="M597" i="3"/>
  <c r="I597" i="3"/>
  <c r="E597" i="3"/>
  <c r="T596" i="3"/>
  <c r="S596" i="3"/>
  <c r="R596" i="3"/>
  <c r="M596" i="3"/>
  <c r="I596" i="3"/>
  <c r="E596" i="3"/>
  <c r="T595" i="3"/>
  <c r="S595" i="3"/>
  <c r="R595" i="3"/>
  <c r="M595" i="3"/>
  <c r="I595" i="3"/>
  <c r="E595" i="3"/>
  <c r="T594" i="3"/>
  <c r="S594" i="3"/>
  <c r="R594" i="3"/>
  <c r="M594" i="3"/>
  <c r="I594" i="3"/>
  <c r="E594" i="3"/>
  <c r="T593" i="3"/>
  <c r="S593" i="3"/>
  <c r="R593" i="3"/>
  <c r="M593" i="3"/>
  <c r="I593" i="3"/>
  <c r="E593" i="3"/>
  <c r="T592" i="3"/>
  <c r="S592" i="3"/>
  <c r="R592" i="3"/>
  <c r="M592" i="3"/>
  <c r="I592" i="3"/>
  <c r="E592" i="3"/>
  <c r="T591" i="3"/>
  <c r="S591" i="3"/>
  <c r="R591" i="3"/>
  <c r="M591" i="3"/>
  <c r="I591" i="3"/>
  <c r="E591" i="3"/>
  <c r="T590" i="3"/>
  <c r="S590" i="3"/>
  <c r="R590" i="3"/>
  <c r="M590" i="3"/>
  <c r="I590" i="3"/>
  <c r="E590" i="3"/>
  <c r="T589" i="3"/>
  <c r="S589" i="3"/>
  <c r="R589" i="3"/>
  <c r="M589" i="3"/>
  <c r="I589" i="3"/>
  <c r="E589" i="3"/>
  <c r="T588" i="3"/>
  <c r="S588" i="3"/>
  <c r="R588" i="3"/>
  <c r="M588" i="3"/>
  <c r="I588" i="3"/>
  <c r="E588" i="3"/>
  <c r="T587" i="3"/>
  <c r="S587" i="3"/>
  <c r="R587" i="3"/>
  <c r="M587" i="3"/>
  <c r="I587" i="3"/>
  <c r="E587" i="3"/>
  <c r="T586" i="3"/>
  <c r="S586" i="3"/>
  <c r="R586" i="3"/>
  <c r="M586" i="3"/>
  <c r="I586" i="3"/>
  <c r="E586" i="3"/>
  <c r="T585" i="3"/>
  <c r="S585" i="3"/>
  <c r="R585" i="3"/>
  <c r="M585" i="3"/>
  <c r="I585" i="3"/>
  <c r="E585" i="3"/>
  <c r="T584" i="3"/>
  <c r="S584" i="3"/>
  <c r="R584" i="3"/>
  <c r="M584" i="3"/>
  <c r="I584" i="3"/>
  <c r="E584" i="3"/>
  <c r="T583" i="3"/>
  <c r="S583" i="3"/>
  <c r="R583" i="3"/>
  <c r="M583" i="3"/>
  <c r="I583" i="3"/>
  <c r="E583" i="3"/>
  <c r="T582" i="3"/>
  <c r="S582" i="3"/>
  <c r="R582" i="3"/>
  <c r="M582" i="3"/>
  <c r="I582" i="3"/>
  <c r="E582" i="3"/>
  <c r="T581" i="3"/>
  <c r="S581" i="3"/>
  <c r="R581" i="3"/>
  <c r="M581" i="3"/>
  <c r="I581" i="3"/>
  <c r="E581" i="3"/>
  <c r="T580" i="3"/>
  <c r="S580" i="3"/>
  <c r="R580" i="3"/>
  <c r="M580" i="3"/>
  <c r="I580" i="3"/>
  <c r="E580" i="3"/>
  <c r="T579" i="3"/>
  <c r="S579" i="3"/>
  <c r="R579" i="3"/>
  <c r="M579" i="3"/>
  <c r="I579" i="3"/>
  <c r="E579" i="3"/>
  <c r="T578" i="3"/>
  <c r="S578" i="3"/>
  <c r="R578" i="3"/>
  <c r="M578" i="3"/>
  <c r="I578" i="3"/>
  <c r="E578" i="3"/>
  <c r="T577" i="3"/>
  <c r="S577" i="3"/>
  <c r="R577" i="3"/>
  <c r="M577" i="3"/>
  <c r="I577" i="3"/>
  <c r="E577" i="3"/>
  <c r="T576" i="3"/>
  <c r="S576" i="3"/>
  <c r="R576" i="3"/>
  <c r="M576" i="3"/>
  <c r="I576" i="3"/>
  <c r="E576" i="3"/>
  <c r="T575" i="3"/>
  <c r="S575" i="3"/>
  <c r="R575" i="3"/>
  <c r="M575" i="3"/>
  <c r="I575" i="3"/>
  <c r="E575" i="3"/>
  <c r="T574" i="3"/>
  <c r="S574" i="3"/>
  <c r="R574" i="3"/>
  <c r="M574" i="3"/>
  <c r="I574" i="3"/>
  <c r="E574" i="3"/>
  <c r="T573" i="3"/>
  <c r="S573" i="3"/>
  <c r="R573" i="3"/>
  <c r="M573" i="3"/>
  <c r="I573" i="3"/>
  <c r="E573" i="3"/>
  <c r="T572" i="3"/>
  <c r="S572" i="3"/>
  <c r="R572" i="3"/>
  <c r="M572" i="3"/>
  <c r="I572" i="3"/>
  <c r="E572" i="3"/>
  <c r="T571" i="3"/>
  <c r="S571" i="3"/>
  <c r="R571" i="3"/>
  <c r="M571" i="3"/>
  <c r="I571" i="3"/>
  <c r="E571" i="3"/>
  <c r="T570" i="3"/>
  <c r="S570" i="3"/>
  <c r="R570" i="3"/>
  <c r="M570" i="3"/>
  <c r="I570" i="3"/>
  <c r="E570" i="3"/>
  <c r="T569" i="3"/>
  <c r="S569" i="3"/>
  <c r="R569" i="3"/>
  <c r="M569" i="3"/>
  <c r="I569" i="3"/>
  <c r="E569" i="3"/>
  <c r="T568" i="3"/>
  <c r="S568" i="3"/>
  <c r="R568" i="3"/>
  <c r="M568" i="3"/>
  <c r="I568" i="3"/>
  <c r="E568" i="3"/>
  <c r="T567" i="3"/>
  <c r="S567" i="3"/>
  <c r="R567" i="3"/>
  <c r="M567" i="3"/>
  <c r="I567" i="3"/>
  <c r="E567" i="3"/>
  <c r="T566" i="3"/>
  <c r="S566" i="3"/>
  <c r="R566" i="3"/>
  <c r="M566" i="3"/>
  <c r="I566" i="3"/>
  <c r="E566" i="3"/>
  <c r="T565" i="3"/>
  <c r="S565" i="3"/>
  <c r="R565" i="3"/>
  <c r="M565" i="3"/>
  <c r="I565" i="3"/>
  <c r="E565" i="3"/>
  <c r="T564" i="3"/>
  <c r="S564" i="3"/>
  <c r="R564" i="3"/>
  <c r="M564" i="3"/>
  <c r="I564" i="3"/>
  <c r="E564" i="3"/>
  <c r="T563" i="3"/>
  <c r="S563" i="3"/>
  <c r="R563" i="3"/>
  <c r="M563" i="3"/>
  <c r="I563" i="3"/>
  <c r="E563" i="3"/>
  <c r="T562" i="3"/>
  <c r="S562" i="3"/>
  <c r="R562" i="3"/>
  <c r="M562" i="3"/>
  <c r="I562" i="3"/>
  <c r="E562" i="3"/>
  <c r="T561" i="3"/>
  <c r="S561" i="3"/>
  <c r="R561" i="3"/>
  <c r="M561" i="3"/>
  <c r="I561" i="3"/>
  <c r="E561" i="3"/>
  <c r="T560" i="3"/>
  <c r="S560" i="3"/>
  <c r="R560" i="3"/>
  <c r="M560" i="3"/>
  <c r="I560" i="3"/>
  <c r="E560" i="3"/>
  <c r="T559" i="3"/>
  <c r="S559" i="3"/>
  <c r="R559" i="3"/>
  <c r="M559" i="3"/>
  <c r="I559" i="3"/>
  <c r="E559" i="3"/>
  <c r="T558" i="3"/>
  <c r="S558" i="3"/>
  <c r="R558" i="3"/>
  <c r="M558" i="3"/>
  <c r="I558" i="3"/>
  <c r="E558" i="3"/>
  <c r="T557" i="3"/>
  <c r="S557" i="3"/>
  <c r="R557" i="3"/>
  <c r="M557" i="3"/>
  <c r="I557" i="3"/>
  <c r="E557" i="3"/>
  <c r="T556" i="3"/>
  <c r="S556" i="3"/>
  <c r="R556" i="3"/>
  <c r="M556" i="3"/>
  <c r="I556" i="3"/>
  <c r="E556" i="3"/>
  <c r="T555" i="3"/>
  <c r="S555" i="3"/>
  <c r="R555" i="3"/>
  <c r="M555" i="3"/>
  <c r="I555" i="3"/>
  <c r="E555" i="3"/>
  <c r="T554" i="3"/>
  <c r="S554" i="3"/>
  <c r="R554" i="3"/>
  <c r="M554" i="3"/>
  <c r="I554" i="3"/>
  <c r="E554" i="3"/>
  <c r="T553" i="3"/>
  <c r="S553" i="3"/>
  <c r="R553" i="3"/>
  <c r="M553" i="3"/>
  <c r="I553" i="3"/>
  <c r="E553" i="3"/>
  <c r="T552" i="3"/>
  <c r="S552" i="3"/>
  <c r="R552" i="3"/>
  <c r="M552" i="3"/>
  <c r="I552" i="3"/>
  <c r="E552" i="3"/>
  <c r="T551" i="3"/>
  <c r="S551" i="3"/>
  <c r="R551" i="3"/>
  <c r="M551" i="3"/>
  <c r="I551" i="3"/>
  <c r="E551" i="3"/>
  <c r="T550" i="3"/>
  <c r="S550" i="3"/>
  <c r="R550" i="3"/>
  <c r="M550" i="3"/>
  <c r="I550" i="3"/>
  <c r="E550" i="3"/>
  <c r="T549" i="3"/>
  <c r="S549" i="3"/>
  <c r="R549" i="3"/>
  <c r="M549" i="3"/>
  <c r="I549" i="3"/>
  <c r="E549" i="3"/>
  <c r="T548" i="3"/>
  <c r="S548" i="3"/>
  <c r="R548" i="3"/>
  <c r="M548" i="3"/>
  <c r="I548" i="3"/>
  <c r="E548" i="3"/>
  <c r="T547" i="3"/>
  <c r="S547" i="3"/>
  <c r="R547" i="3"/>
  <c r="M547" i="3"/>
  <c r="I547" i="3"/>
  <c r="E547" i="3"/>
  <c r="T546" i="3"/>
  <c r="S546" i="3"/>
  <c r="R546" i="3"/>
  <c r="M546" i="3"/>
  <c r="I546" i="3"/>
  <c r="E546" i="3"/>
  <c r="T545" i="3"/>
  <c r="S545" i="3"/>
  <c r="R545" i="3"/>
  <c r="M545" i="3"/>
  <c r="I545" i="3"/>
  <c r="E545" i="3"/>
  <c r="T544" i="3"/>
  <c r="S544" i="3"/>
  <c r="R544" i="3"/>
  <c r="M544" i="3"/>
  <c r="I544" i="3"/>
  <c r="E544" i="3"/>
  <c r="T543" i="3"/>
  <c r="S543" i="3"/>
  <c r="R543" i="3"/>
  <c r="M543" i="3"/>
  <c r="I543" i="3"/>
  <c r="E543" i="3"/>
  <c r="T542" i="3"/>
  <c r="S542" i="3"/>
  <c r="R542" i="3"/>
  <c r="M542" i="3"/>
  <c r="I542" i="3"/>
  <c r="E542" i="3"/>
  <c r="T541" i="3"/>
  <c r="S541" i="3"/>
  <c r="R541" i="3"/>
  <c r="M541" i="3"/>
  <c r="I541" i="3"/>
  <c r="E541" i="3"/>
  <c r="T540" i="3"/>
  <c r="S540" i="3"/>
  <c r="R540" i="3"/>
  <c r="M540" i="3"/>
  <c r="I540" i="3"/>
  <c r="E540" i="3"/>
  <c r="T539" i="3"/>
  <c r="S539" i="3"/>
  <c r="R539" i="3"/>
  <c r="M539" i="3"/>
  <c r="I539" i="3"/>
  <c r="E539" i="3"/>
  <c r="T538" i="3"/>
  <c r="S538" i="3"/>
  <c r="R538" i="3"/>
  <c r="M538" i="3"/>
  <c r="I538" i="3"/>
  <c r="E538" i="3"/>
  <c r="T537" i="3"/>
  <c r="S537" i="3"/>
  <c r="R537" i="3"/>
  <c r="M537" i="3"/>
  <c r="I537" i="3"/>
  <c r="E537" i="3"/>
  <c r="T536" i="3"/>
  <c r="S536" i="3"/>
  <c r="R536" i="3"/>
  <c r="M536" i="3"/>
  <c r="I536" i="3"/>
  <c r="E536" i="3"/>
  <c r="T535" i="3"/>
  <c r="S535" i="3"/>
  <c r="R535" i="3"/>
  <c r="M535" i="3"/>
  <c r="I535" i="3"/>
  <c r="E535" i="3"/>
  <c r="T534" i="3"/>
  <c r="S534" i="3"/>
  <c r="R534" i="3"/>
  <c r="M534" i="3"/>
  <c r="I534" i="3"/>
  <c r="E534" i="3"/>
  <c r="T533" i="3"/>
  <c r="S533" i="3"/>
  <c r="R533" i="3"/>
  <c r="M533" i="3"/>
  <c r="I533" i="3"/>
  <c r="E533" i="3"/>
  <c r="T532" i="3"/>
  <c r="S532" i="3"/>
  <c r="R532" i="3"/>
  <c r="M532" i="3"/>
  <c r="I532" i="3"/>
  <c r="E532" i="3"/>
  <c r="T531" i="3"/>
  <c r="S531" i="3"/>
  <c r="R531" i="3"/>
  <c r="M531" i="3"/>
  <c r="I531" i="3"/>
  <c r="E531" i="3"/>
  <c r="T530" i="3"/>
  <c r="S530" i="3"/>
  <c r="R530" i="3"/>
  <c r="M530" i="3"/>
  <c r="I530" i="3"/>
  <c r="E530" i="3"/>
  <c r="T529" i="3"/>
  <c r="S529" i="3"/>
  <c r="R529" i="3"/>
  <c r="M529" i="3"/>
  <c r="I529" i="3"/>
  <c r="E529" i="3"/>
  <c r="T528" i="3"/>
  <c r="S528" i="3"/>
  <c r="R528" i="3"/>
  <c r="M528" i="3"/>
  <c r="I528" i="3"/>
  <c r="E528" i="3"/>
  <c r="T527" i="3"/>
  <c r="S527" i="3"/>
  <c r="R527" i="3"/>
  <c r="M527" i="3"/>
  <c r="I527" i="3"/>
  <c r="E527" i="3"/>
  <c r="T526" i="3"/>
  <c r="S526" i="3"/>
  <c r="R526" i="3"/>
  <c r="M526" i="3"/>
  <c r="I526" i="3"/>
  <c r="E526" i="3"/>
  <c r="T525" i="3"/>
  <c r="S525" i="3"/>
  <c r="R525" i="3"/>
  <c r="M525" i="3"/>
  <c r="I525" i="3"/>
  <c r="E525" i="3"/>
  <c r="T524" i="3"/>
  <c r="S524" i="3"/>
  <c r="R524" i="3"/>
  <c r="M524" i="3"/>
  <c r="I524" i="3"/>
  <c r="E524" i="3"/>
  <c r="T523" i="3"/>
  <c r="S523" i="3"/>
  <c r="R523" i="3"/>
  <c r="M523" i="3"/>
  <c r="I523" i="3"/>
  <c r="E523" i="3"/>
  <c r="T522" i="3"/>
  <c r="S522" i="3"/>
  <c r="R522" i="3"/>
  <c r="M522" i="3"/>
  <c r="I522" i="3"/>
  <c r="E522" i="3"/>
  <c r="T521" i="3"/>
  <c r="S521" i="3"/>
  <c r="R521" i="3"/>
  <c r="M521" i="3"/>
  <c r="I521" i="3"/>
  <c r="E521" i="3"/>
  <c r="T520" i="3"/>
  <c r="S520" i="3"/>
  <c r="R520" i="3"/>
  <c r="M520" i="3"/>
  <c r="I520" i="3"/>
  <c r="E520" i="3"/>
  <c r="T519" i="3"/>
  <c r="S519" i="3"/>
  <c r="R519" i="3"/>
  <c r="M519" i="3"/>
  <c r="I519" i="3"/>
  <c r="E519" i="3"/>
  <c r="T518" i="3"/>
  <c r="S518" i="3"/>
  <c r="R518" i="3"/>
  <c r="M518" i="3"/>
  <c r="I518" i="3"/>
  <c r="E518" i="3"/>
  <c r="T517" i="3"/>
  <c r="S517" i="3"/>
  <c r="R517" i="3"/>
  <c r="M517" i="3"/>
  <c r="I517" i="3"/>
  <c r="E517" i="3"/>
  <c r="T516" i="3"/>
  <c r="S516" i="3"/>
  <c r="R516" i="3"/>
  <c r="M516" i="3"/>
  <c r="I516" i="3"/>
  <c r="E516" i="3"/>
  <c r="T515" i="3"/>
  <c r="S515" i="3"/>
  <c r="R515" i="3"/>
  <c r="M515" i="3"/>
  <c r="I515" i="3"/>
  <c r="E515" i="3"/>
  <c r="T514" i="3"/>
  <c r="S514" i="3"/>
  <c r="R514" i="3"/>
  <c r="M514" i="3"/>
  <c r="I514" i="3"/>
  <c r="E514" i="3"/>
  <c r="T513" i="3"/>
  <c r="S513" i="3"/>
  <c r="R513" i="3"/>
  <c r="M513" i="3"/>
  <c r="I513" i="3"/>
  <c r="E513" i="3"/>
  <c r="T512" i="3"/>
  <c r="S512" i="3"/>
  <c r="R512" i="3"/>
  <c r="M512" i="3"/>
  <c r="I512" i="3"/>
  <c r="E512" i="3"/>
  <c r="T511" i="3"/>
  <c r="S511" i="3"/>
  <c r="R511" i="3"/>
  <c r="M511" i="3"/>
  <c r="I511" i="3"/>
  <c r="E511" i="3"/>
  <c r="T510" i="3"/>
  <c r="S510" i="3"/>
  <c r="R510" i="3"/>
  <c r="M510" i="3"/>
  <c r="I510" i="3"/>
  <c r="E510" i="3"/>
  <c r="T509" i="3"/>
  <c r="S509" i="3"/>
  <c r="R509" i="3"/>
  <c r="M509" i="3"/>
  <c r="I509" i="3"/>
  <c r="E509" i="3"/>
  <c r="T508" i="3"/>
  <c r="S508" i="3"/>
  <c r="R508" i="3"/>
  <c r="M508" i="3"/>
  <c r="I508" i="3"/>
  <c r="E508" i="3"/>
  <c r="T507" i="3"/>
  <c r="S507" i="3"/>
  <c r="R507" i="3"/>
  <c r="M507" i="3"/>
  <c r="I507" i="3"/>
  <c r="E507" i="3"/>
  <c r="T506" i="3"/>
  <c r="S506" i="3"/>
  <c r="R506" i="3"/>
  <c r="M506" i="3"/>
  <c r="I506" i="3"/>
  <c r="E506" i="3"/>
  <c r="T505" i="3"/>
  <c r="S505" i="3"/>
  <c r="R505" i="3"/>
  <c r="M505" i="3"/>
  <c r="I505" i="3"/>
  <c r="E505" i="3"/>
  <c r="T504" i="3"/>
  <c r="S504" i="3"/>
  <c r="R504" i="3"/>
  <c r="M504" i="3"/>
  <c r="I504" i="3"/>
  <c r="E504" i="3"/>
  <c r="T503" i="3"/>
  <c r="S503" i="3"/>
  <c r="R503" i="3"/>
  <c r="M503" i="3"/>
  <c r="I503" i="3"/>
  <c r="E503" i="3"/>
  <c r="T502" i="3"/>
  <c r="S502" i="3"/>
  <c r="R502" i="3"/>
  <c r="M502" i="3"/>
  <c r="I502" i="3"/>
  <c r="E502" i="3"/>
  <c r="T501" i="3"/>
  <c r="S501" i="3"/>
  <c r="R501" i="3"/>
  <c r="M501" i="3"/>
  <c r="I501" i="3"/>
  <c r="E501" i="3"/>
  <c r="T500" i="3"/>
  <c r="S500" i="3"/>
  <c r="R500" i="3"/>
  <c r="M500" i="3"/>
  <c r="I500" i="3"/>
  <c r="E500" i="3"/>
  <c r="T499" i="3"/>
  <c r="S499" i="3"/>
  <c r="R499" i="3"/>
  <c r="M499" i="3"/>
  <c r="I499" i="3"/>
  <c r="E499" i="3"/>
  <c r="T498" i="3"/>
  <c r="S498" i="3"/>
  <c r="R498" i="3"/>
  <c r="M498" i="3"/>
  <c r="I498" i="3"/>
  <c r="E498" i="3"/>
  <c r="T497" i="3"/>
  <c r="S497" i="3"/>
  <c r="R497" i="3"/>
  <c r="M497" i="3"/>
  <c r="I497" i="3"/>
  <c r="E497" i="3"/>
  <c r="T496" i="3"/>
  <c r="S496" i="3"/>
  <c r="R496" i="3"/>
  <c r="M496" i="3"/>
  <c r="I496" i="3"/>
  <c r="E496" i="3"/>
  <c r="T495" i="3"/>
  <c r="S495" i="3"/>
  <c r="R495" i="3"/>
  <c r="M495" i="3"/>
  <c r="I495" i="3"/>
  <c r="E495" i="3"/>
  <c r="T494" i="3"/>
  <c r="S494" i="3"/>
  <c r="R494" i="3"/>
  <c r="M494" i="3"/>
  <c r="I494" i="3"/>
  <c r="E494" i="3"/>
  <c r="T493" i="3"/>
  <c r="S493" i="3"/>
  <c r="R493" i="3"/>
  <c r="M493" i="3"/>
  <c r="I493" i="3"/>
  <c r="E493" i="3"/>
  <c r="T492" i="3"/>
  <c r="S492" i="3"/>
  <c r="R492" i="3"/>
  <c r="M492" i="3"/>
  <c r="I492" i="3"/>
  <c r="E492" i="3"/>
  <c r="T491" i="3"/>
  <c r="S491" i="3"/>
  <c r="R491" i="3"/>
  <c r="M491" i="3"/>
  <c r="I491" i="3"/>
  <c r="E491" i="3"/>
  <c r="T490" i="3"/>
  <c r="S490" i="3"/>
  <c r="R490" i="3"/>
  <c r="M490" i="3"/>
  <c r="I490" i="3"/>
  <c r="E490" i="3"/>
  <c r="T489" i="3"/>
  <c r="S489" i="3"/>
  <c r="R489" i="3"/>
  <c r="M489" i="3"/>
  <c r="I489" i="3"/>
  <c r="E489" i="3"/>
  <c r="T488" i="3"/>
  <c r="S488" i="3"/>
  <c r="R488" i="3"/>
  <c r="M488" i="3"/>
  <c r="I488" i="3"/>
  <c r="E488" i="3"/>
  <c r="T487" i="3"/>
  <c r="S487" i="3"/>
  <c r="R487" i="3"/>
  <c r="M487" i="3"/>
  <c r="I487" i="3"/>
  <c r="E487" i="3"/>
  <c r="T486" i="3"/>
  <c r="S486" i="3"/>
  <c r="R486" i="3"/>
  <c r="M486" i="3"/>
  <c r="I486" i="3"/>
  <c r="E486" i="3"/>
  <c r="T485" i="3"/>
  <c r="S485" i="3"/>
  <c r="R485" i="3"/>
  <c r="M485" i="3"/>
  <c r="I485" i="3"/>
  <c r="E485" i="3"/>
  <c r="T484" i="3"/>
  <c r="S484" i="3"/>
  <c r="R484" i="3"/>
  <c r="M484" i="3"/>
  <c r="I484" i="3"/>
  <c r="E484" i="3"/>
  <c r="T483" i="3"/>
  <c r="S483" i="3"/>
  <c r="R483" i="3"/>
  <c r="M483" i="3"/>
  <c r="I483" i="3"/>
  <c r="E483" i="3"/>
  <c r="T482" i="3"/>
  <c r="S482" i="3"/>
  <c r="R482" i="3"/>
  <c r="M482" i="3"/>
  <c r="I482" i="3"/>
  <c r="E482" i="3"/>
  <c r="T481" i="3"/>
  <c r="S481" i="3"/>
  <c r="R481" i="3"/>
  <c r="M481" i="3"/>
  <c r="I481" i="3"/>
  <c r="E481" i="3"/>
  <c r="T480" i="3"/>
  <c r="S480" i="3"/>
  <c r="R480" i="3"/>
  <c r="M480" i="3"/>
  <c r="I480" i="3"/>
  <c r="E480" i="3"/>
  <c r="T479" i="3"/>
  <c r="S479" i="3"/>
  <c r="R479" i="3"/>
  <c r="M479" i="3"/>
  <c r="I479" i="3"/>
  <c r="E479" i="3"/>
  <c r="T478" i="3"/>
  <c r="S478" i="3"/>
  <c r="R478" i="3"/>
  <c r="M478" i="3"/>
  <c r="I478" i="3"/>
  <c r="E478" i="3"/>
  <c r="T477" i="3"/>
  <c r="S477" i="3"/>
  <c r="R477" i="3"/>
  <c r="M477" i="3"/>
  <c r="I477" i="3"/>
  <c r="E477" i="3"/>
  <c r="T476" i="3"/>
  <c r="S476" i="3"/>
  <c r="R476" i="3"/>
  <c r="M476" i="3"/>
  <c r="I476" i="3"/>
  <c r="E476" i="3"/>
  <c r="T475" i="3"/>
  <c r="S475" i="3"/>
  <c r="R475" i="3"/>
  <c r="M475" i="3"/>
  <c r="I475" i="3"/>
  <c r="E475" i="3"/>
  <c r="T474" i="3"/>
  <c r="S474" i="3"/>
  <c r="R474" i="3"/>
  <c r="M474" i="3"/>
  <c r="I474" i="3"/>
  <c r="E474" i="3"/>
  <c r="T473" i="3"/>
  <c r="S473" i="3"/>
  <c r="R473" i="3"/>
  <c r="M473" i="3"/>
  <c r="I473" i="3"/>
  <c r="E473" i="3"/>
  <c r="T472" i="3"/>
  <c r="S472" i="3"/>
  <c r="R472" i="3"/>
  <c r="M472" i="3"/>
  <c r="I472" i="3"/>
  <c r="E472" i="3"/>
  <c r="T471" i="3"/>
  <c r="S471" i="3"/>
  <c r="R471" i="3"/>
  <c r="M471" i="3"/>
  <c r="I471" i="3"/>
  <c r="E471" i="3"/>
  <c r="T470" i="3"/>
  <c r="S470" i="3"/>
  <c r="R470" i="3"/>
  <c r="M470" i="3"/>
  <c r="I470" i="3"/>
  <c r="E470" i="3"/>
  <c r="T469" i="3"/>
  <c r="S469" i="3"/>
  <c r="R469" i="3"/>
  <c r="M469" i="3"/>
  <c r="I469" i="3"/>
  <c r="E469" i="3"/>
  <c r="T468" i="3"/>
  <c r="S468" i="3"/>
  <c r="R468" i="3"/>
  <c r="M468" i="3"/>
  <c r="I468" i="3"/>
  <c r="E468" i="3"/>
  <c r="T467" i="3"/>
  <c r="S467" i="3"/>
  <c r="R467" i="3"/>
  <c r="M467" i="3"/>
  <c r="I467" i="3"/>
  <c r="E467" i="3"/>
  <c r="T466" i="3"/>
  <c r="S466" i="3"/>
  <c r="R466" i="3"/>
  <c r="M466" i="3"/>
  <c r="I466" i="3"/>
  <c r="E466" i="3"/>
  <c r="T465" i="3"/>
  <c r="S465" i="3"/>
  <c r="R465" i="3"/>
  <c r="M465" i="3"/>
  <c r="I465" i="3"/>
  <c r="E465" i="3"/>
  <c r="T464" i="3"/>
  <c r="S464" i="3"/>
  <c r="R464" i="3"/>
  <c r="M464" i="3"/>
  <c r="I464" i="3"/>
  <c r="E464" i="3"/>
  <c r="T463" i="3"/>
  <c r="S463" i="3"/>
  <c r="R463" i="3"/>
  <c r="M463" i="3"/>
  <c r="I463" i="3"/>
  <c r="E463" i="3"/>
  <c r="T462" i="3"/>
  <c r="S462" i="3"/>
  <c r="R462" i="3"/>
  <c r="M462" i="3"/>
  <c r="I462" i="3"/>
  <c r="E462" i="3"/>
  <c r="T461" i="3"/>
  <c r="S461" i="3"/>
  <c r="R461" i="3"/>
  <c r="M461" i="3"/>
  <c r="I461" i="3"/>
  <c r="E461" i="3"/>
  <c r="T460" i="3"/>
  <c r="S460" i="3"/>
  <c r="R460" i="3"/>
  <c r="M460" i="3"/>
  <c r="I460" i="3"/>
  <c r="E460" i="3"/>
  <c r="T459" i="3"/>
  <c r="S459" i="3"/>
  <c r="R459" i="3"/>
  <c r="M459" i="3"/>
  <c r="I459" i="3"/>
  <c r="E459" i="3"/>
  <c r="T458" i="3"/>
  <c r="S458" i="3"/>
  <c r="R458" i="3"/>
  <c r="M458" i="3"/>
  <c r="I458" i="3"/>
  <c r="E458" i="3"/>
  <c r="T457" i="3"/>
  <c r="S457" i="3"/>
  <c r="R457" i="3"/>
  <c r="M457" i="3"/>
  <c r="I457" i="3"/>
  <c r="E457" i="3"/>
  <c r="T456" i="3"/>
  <c r="S456" i="3"/>
  <c r="R456" i="3"/>
  <c r="M456" i="3"/>
  <c r="I456" i="3"/>
  <c r="E456" i="3"/>
  <c r="T455" i="3"/>
  <c r="S455" i="3"/>
  <c r="R455" i="3"/>
  <c r="M455" i="3"/>
  <c r="I455" i="3"/>
  <c r="E455" i="3"/>
  <c r="T454" i="3"/>
  <c r="S454" i="3"/>
  <c r="R454" i="3"/>
  <c r="M454" i="3"/>
  <c r="I454" i="3"/>
  <c r="E454" i="3"/>
  <c r="T453" i="3"/>
  <c r="S453" i="3"/>
  <c r="R453" i="3"/>
  <c r="M453" i="3"/>
  <c r="I453" i="3"/>
  <c r="E453" i="3"/>
  <c r="T452" i="3"/>
  <c r="S452" i="3"/>
  <c r="R452" i="3"/>
  <c r="M452" i="3"/>
  <c r="I452" i="3"/>
  <c r="E452" i="3"/>
  <c r="T451" i="3"/>
  <c r="S451" i="3"/>
  <c r="R451" i="3"/>
  <c r="M451" i="3"/>
  <c r="I451" i="3"/>
  <c r="E451" i="3"/>
  <c r="T450" i="3"/>
  <c r="S450" i="3"/>
  <c r="R450" i="3"/>
  <c r="M450" i="3"/>
  <c r="I450" i="3"/>
  <c r="E450" i="3"/>
  <c r="T449" i="3"/>
  <c r="S449" i="3"/>
  <c r="R449" i="3"/>
  <c r="M449" i="3"/>
  <c r="I449" i="3"/>
  <c r="E449" i="3"/>
  <c r="T448" i="3"/>
  <c r="S448" i="3"/>
  <c r="R448" i="3"/>
  <c r="M448" i="3"/>
  <c r="I448" i="3"/>
  <c r="E448" i="3"/>
  <c r="T447" i="3"/>
  <c r="S447" i="3"/>
  <c r="R447" i="3"/>
  <c r="M447" i="3"/>
  <c r="I447" i="3"/>
  <c r="E447" i="3"/>
  <c r="T446" i="3"/>
  <c r="S446" i="3"/>
  <c r="R446" i="3"/>
  <c r="M446" i="3"/>
  <c r="I446" i="3"/>
  <c r="E446" i="3"/>
  <c r="T445" i="3"/>
  <c r="S445" i="3"/>
  <c r="R445" i="3"/>
  <c r="M445" i="3"/>
  <c r="I445" i="3"/>
  <c r="E445" i="3"/>
  <c r="T444" i="3"/>
  <c r="S444" i="3"/>
  <c r="R444" i="3"/>
  <c r="M444" i="3"/>
  <c r="I444" i="3"/>
  <c r="E444" i="3"/>
  <c r="T443" i="3"/>
  <c r="S443" i="3"/>
  <c r="R443" i="3"/>
  <c r="M443" i="3"/>
  <c r="I443" i="3"/>
  <c r="E443" i="3"/>
  <c r="T442" i="3"/>
  <c r="S442" i="3"/>
  <c r="R442" i="3"/>
  <c r="M442" i="3"/>
  <c r="I442" i="3"/>
  <c r="E442" i="3"/>
  <c r="T441" i="3"/>
  <c r="S441" i="3"/>
  <c r="R441" i="3"/>
  <c r="M441" i="3"/>
  <c r="I441" i="3"/>
  <c r="E441" i="3"/>
  <c r="T440" i="3"/>
  <c r="S440" i="3"/>
  <c r="R440" i="3"/>
  <c r="M440" i="3"/>
  <c r="I440" i="3"/>
  <c r="E440" i="3"/>
  <c r="T439" i="3"/>
  <c r="S439" i="3"/>
  <c r="R439" i="3"/>
  <c r="M439" i="3"/>
  <c r="I439" i="3"/>
  <c r="E439" i="3"/>
  <c r="T438" i="3"/>
  <c r="S438" i="3"/>
  <c r="R438" i="3"/>
  <c r="M438" i="3"/>
  <c r="I438" i="3"/>
  <c r="E438" i="3"/>
  <c r="T437" i="3"/>
  <c r="S437" i="3"/>
  <c r="R437" i="3"/>
  <c r="M437" i="3"/>
  <c r="I437" i="3"/>
  <c r="E437" i="3"/>
  <c r="T436" i="3"/>
  <c r="S436" i="3"/>
  <c r="R436" i="3"/>
  <c r="M436" i="3"/>
  <c r="I436" i="3"/>
  <c r="E436" i="3"/>
  <c r="T435" i="3"/>
  <c r="S435" i="3"/>
  <c r="R435" i="3"/>
  <c r="M435" i="3"/>
  <c r="I435" i="3"/>
  <c r="E435" i="3"/>
  <c r="T434" i="3"/>
  <c r="S434" i="3"/>
  <c r="R434" i="3"/>
  <c r="M434" i="3"/>
  <c r="I434" i="3"/>
  <c r="E434" i="3"/>
  <c r="T433" i="3"/>
  <c r="S433" i="3"/>
  <c r="R433" i="3"/>
  <c r="M433" i="3"/>
  <c r="I433" i="3"/>
  <c r="E433" i="3"/>
  <c r="T432" i="3"/>
  <c r="S432" i="3"/>
  <c r="R432" i="3"/>
  <c r="M432" i="3"/>
  <c r="I432" i="3"/>
  <c r="E432" i="3"/>
  <c r="T431" i="3"/>
  <c r="S431" i="3"/>
  <c r="R431" i="3"/>
  <c r="M431" i="3"/>
  <c r="I431" i="3"/>
  <c r="E431" i="3"/>
  <c r="T430" i="3"/>
  <c r="S430" i="3"/>
  <c r="R430" i="3"/>
  <c r="M430" i="3"/>
  <c r="I430" i="3"/>
  <c r="E430" i="3"/>
  <c r="T429" i="3"/>
  <c r="S429" i="3"/>
  <c r="R429" i="3"/>
  <c r="M429" i="3"/>
  <c r="I429" i="3"/>
  <c r="E429" i="3"/>
  <c r="T428" i="3"/>
  <c r="S428" i="3"/>
  <c r="R428" i="3"/>
  <c r="M428" i="3"/>
  <c r="I428" i="3"/>
  <c r="E428" i="3"/>
  <c r="T427" i="3"/>
  <c r="S427" i="3"/>
  <c r="R427" i="3"/>
  <c r="M427" i="3"/>
  <c r="I427" i="3"/>
  <c r="E427" i="3"/>
  <c r="T426" i="3"/>
  <c r="S426" i="3"/>
  <c r="R426" i="3"/>
  <c r="M426" i="3"/>
  <c r="I426" i="3"/>
  <c r="E426" i="3"/>
  <c r="T425" i="3"/>
  <c r="S425" i="3"/>
  <c r="R425" i="3"/>
  <c r="M425" i="3"/>
  <c r="I425" i="3"/>
  <c r="E425" i="3"/>
  <c r="T424" i="3"/>
  <c r="S424" i="3"/>
  <c r="R424" i="3"/>
  <c r="M424" i="3"/>
  <c r="I424" i="3"/>
  <c r="E424" i="3"/>
  <c r="T423" i="3"/>
  <c r="S423" i="3"/>
  <c r="R423" i="3"/>
  <c r="M423" i="3"/>
  <c r="I423" i="3"/>
  <c r="E423" i="3"/>
  <c r="T422" i="3"/>
  <c r="S422" i="3"/>
  <c r="R422" i="3"/>
  <c r="M422" i="3"/>
  <c r="I422" i="3"/>
  <c r="E422" i="3"/>
  <c r="T421" i="3"/>
  <c r="S421" i="3"/>
  <c r="R421" i="3"/>
  <c r="M421" i="3"/>
  <c r="I421" i="3"/>
  <c r="E421" i="3"/>
  <c r="T420" i="3"/>
  <c r="S420" i="3"/>
  <c r="R420" i="3"/>
  <c r="M420" i="3"/>
  <c r="I420" i="3"/>
  <c r="E420" i="3"/>
  <c r="T419" i="3"/>
  <c r="S419" i="3"/>
  <c r="R419" i="3"/>
  <c r="M419" i="3"/>
  <c r="I419" i="3"/>
  <c r="E419" i="3"/>
  <c r="T418" i="3"/>
  <c r="S418" i="3"/>
  <c r="R418" i="3"/>
  <c r="M418" i="3"/>
  <c r="I418" i="3"/>
  <c r="E418" i="3"/>
  <c r="T417" i="3"/>
  <c r="S417" i="3"/>
  <c r="R417" i="3"/>
  <c r="M417" i="3"/>
  <c r="I417" i="3"/>
  <c r="E417" i="3"/>
  <c r="T416" i="3"/>
  <c r="S416" i="3"/>
  <c r="R416" i="3"/>
  <c r="M416" i="3"/>
  <c r="I416" i="3"/>
  <c r="E416" i="3"/>
  <c r="T415" i="3"/>
  <c r="S415" i="3"/>
  <c r="R415" i="3"/>
  <c r="M415" i="3"/>
  <c r="I415" i="3"/>
  <c r="E415" i="3"/>
  <c r="T414" i="3"/>
  <c r="S414" i="3"/>
  <c r="R414" i="3"/>
  <c r="M414" i="3"/>
  <c r="I414" i="3"/>
  <c r="E414" i="3"/>
  <c r="T413" i="3"/>
  <c r="S413" i="3"/>
  <c r="R413" i="3"/>
  <c r="M413" i="3"/>
  <c r="I413" i="3"/>
  <c r="E413" i="3"/>
  <c r="T412" i="3"/>
  <c r="S412" i="3"/>
  <c r="R412" i="3"/>
  <c r="M412" i="3"/>
  <c r="I412" i="3"/>
  <c r="E412" i="3"/>
  <c r="T411" i="3"/>
  <c r="S411" i="3"/>
  <c r="R411" i="3"/>
  <c r="M411" i="3"/>
  <c r="I411" i="3"/>
  <c r="E411" i="3"/>
  <c r="T410" i="3"/>
  <c r="S410" i="3"/>
  <c r="R410" i="3"/>
  <c r="M410" i="3"/>
  <c r="I410" i="3"/>
  <c r="E410" i="3"/>
  <c r="T409" i="3"/>
  <c r="S409" i="3"/>
  <c r="R409" i="3"/>
  <c r="M409" i="3"/>
  <c r="I409" i="3"/>
  <c r="E409" i="3"/>
  <c r="T408" i="3"/>
  <c r="S408" i="3"/>
  <c r="R408" i="3"/>
  <c r="M408" i="3"/>
  <c r="I408" i="3"/>
  <c r="E408" i="3"/>
  <c r="T407" i="3"/>
  <c r="S407" i="3"/>
  <c r="R407" i="3"/>
  <c r="M407" i="3"/>
  <c r="I407" i="3"/>
  <c r="E407" i="3"/>
  <c r="T406" i="3"/>
  <c r="S406" i="3"/>
  <c r="R406" i="3"/>
  <c r="M406" i="3"/>
  <c r="I406" i="3"/>
  <c r="E406" i="3"/>
  <c r="T405" i="3"/>
  <c r="S405" i="3"/>
  <c r="R405" i="3"/>
  <c r="M405" i="3"/>
  <c r="I405" i="3"/>
  <c r="E405" i="3"/>
  <c r="T404" i="3"/>
  <c r="S404" i="3"/>
  <c r="R404" i="3"/>
  <c r="M404" i="3"/>
  <c r="I404" i="3"/>
  <c r="E404" i="3"/>
  <c r="T403" i="3"/>
  <c r="S403" i="3"/>
  <c r="R403" i="3"/>
  <c r="M403" i="3"/>
  <c r="I403" i="3"/>
  <c r="E403" i="3"/>
  <c r="T402" i="3"/>
  <c r="S402" i="3"/>
  <c r="R402" i="3"/>
  <c r="M402" i="3"/>
  <c r="I402" i="3"/>
  <c r="E402" i="3"/>
  <c r="T401" i="3"/>
  <c r="S401" i="3"/>
  <c r="R401" i="3"/>
  <c r="M401" i="3"/>
  <c r="I401" i="3"/>
  <c r="E401" i="3"/>
  <c r="T400" i="3"/>
  <c r="S400" i="3"/>
  <c r="R400" i="3"/>
  <c r="M400" i="3"/>
  <c r="I400" i="3"/>
  <c r="E400" i="3"/>
  <c r="T399" i="3"/>
  <c r="S399" i="3"/>
  <c r="R399" i="3"/>
  <c r="M399" i="3"/>
  <c r="I399" i="3"/>
  <c r="E399" i="3"/>
  <c r="T398" i="3"/>
  <c r="S398" i="3"/>
  <c r="R398" i="3"/>
  <c r="M398" i="3"/>
  <c r="I398" i="3"/>
  <c r="E398" i="3"/>
  <c r="T397" i="3"/>
  <c r="S397" i="3"/>
  <c r="R397" i="3"/>
  <c r="M397" i="3"/>
  <c r="I397" i="3"/>
  <c r="E397" i="3"/>
  <c r="T396" i="3"/>
  <c r="S396" i="3"/>
  <c r="R396" i="3"/>
  <c r="M396" i="3"/>
  <c r="I396" i="3"/>
  <c r="E396" i="3"/>
  <c r="T395" i="3"/>
  <c r="S395" i="3"/>
  <c r="R395" i="3"/>
  <c r="M395" i="3"/>
  <c r="I395" i="3"/>
  <c r="E395" i="3"/>
  <c r="T394" i="3"/>
  <c r="S394" i="3"/>
  <c r="R394" i="3"/>
  <c r="M394" i="3"/>
  <c r="I394" i="3"/>
  <c r="E394" i="3"/>
  <c r="T393" i="3"/>
  <c r="S393" i="3"/>
  <c r="R393" i="3"/>
  <c r="M393" i="3"/>
  <c r="I393" i="3"/>
  <c r="E393" i="3"/>
  <c r="T392" i="3"/>
  <c r="S392" i="3"/>
  <c r="R392" i="3"/>
  <c r="M392" i="3"/>
  <c r="I392" i="3"/>
  <c r="E392" i="3"/>
  <c r="T391" i="3"/>
  <c r="S391" i="3"/>
  <c r="R391" i="3"/>
  <c r="M391" i="3"/>
  <c r="I391" i="3"/>
  <c r="E391" i="3"/>
  <c r="P390" i="3"/>
  <c r="O390" i="3"/>
  <c r="O389" i="3" s="1"/>
  <c r="N390" i="3"/>
  <c r="L390" i="3"/>
  <c r="K390" i="3"/>
  <c r="K389" i="3" s="1"/>
  <c r="K298" i="3" s="1"/>
  <c r="J390" i="3"/>
  <c r="I390" i="3" s="1"/>
  <c r="H390" i="3"/>
  <c r="G390" i="3"/>
  <c r="G389" i="3" s="1"/>
  <c r="F390" i="3"/>
  <c r="E390" i="3" s="1"/>
  <c r="D390" i="3"/>
  <c r="D299" i="3" s="1"/>
  <c r="D102" i="3" s="1"/>
  <c r="L389" i="3"/>
  <c r="H389" i="3"/>
  <c r="H298" i="3" s="1"/>
  <c r="T388" i="3"/>
  <c r="S388" i="3"/>
  <c r="R388" i="3"/>
  <c r="Q388" i="3"/>
  <c r="M388" i="3"/>
  <c r="I388" i="3"/>
  <c r="E388" i="3"/>
  <c r="T387" i="3"/>
  <c r="S387" i="3"/>
  <c r="R387" i="3"/>
  <c r="Q387" i="3"/>
  <c r="M387" i="3"/>
  <c r="I387" i="3"/>
  <c r="E387" i="3"/>
  <c r="T386" i="3"/>
  <c r="S386" i="3"/>
  <c r="R386" i="3"/>
  <c r="M386" i="3"/>
  <c r="I386" i="3"/>
  <c r="E386" i="3"/>
  <c r="T385" i="3"/>
  <c r="S385" i="3"/>
  <c r="R385" i="3"/>
  <c r="M385" i="3"/>
  <c r="I385" i="3"/>
  <c r="E385" i="3"/>
  <c r="T384" i="3"/>
  <c r="S384" i="3"/>
  <c r="R384" i="3"/>
  <c r="Q384" i="3"/>
  <c r="M384" i="3"/>
  <c r="I384" i="3"/>
  <c r="E384" i="3"/>
  <c r="T383" i="3"/>
  <c r="S383" i="3"/>
  <c r="R383" i="3"/>
  <c r="Q383" i="3"/>
  <c r="M383" i="3"/>
  <c r="I383" i="3"/>
  <c r="E383" i="3"/>
  <c r="T382" i="3"/>
  <c r="S382" i="3"/>
  <c r="R382" i="3"/>
  <c r="M382" i="3"/>
  <c r="I382" i="3"/>
  <c r="E382" i="3"/>
  <c r="T381" i="3"/>
  <c r="S381" i="3"/>
  <c r="R381" i="3"/>
  <c r="M381" i="3"/>
  <c r="I381" i="3"/>
  <c r="E381" i="3"/>
  <c r="T380" i="3"/>
  <c r="S380" i="3"/>
  <c r="R380" i="3"/>
  <c r="Q380" i="3"/>
  <c r="M380" i="3"/>
  <c r="I380" i="3"/>
  <c r="E380" i="3"/>
  <c r="T379" i="3"/>
  <c r="S379" i="3"/>
  <c r="R379" i="3"/>
  <c r="Q379" i="3"/>
  <c r="M379" i="3"/>
  <c r="I379" i="3"/>
  <c r="E379" i="3"/>
  <c r="T378" i="3"/>
  <c r="S378" i="3"/>
  <c r="R378" i="3"/>
  <c r="M378" i="3"/>
  <c r="I378" i="3"/>
  <c r="E378" i="3"/>
  <c r="T377" i="3"/>
  <c r="S377" i="3"/>
  <c r="R377" i="3"/>
  <c r="M377" i="3"/>
  <c r="I377" i="3"/>
  <c r="E377" i="3"/>
  <c r="T376" i="3"/>
  <c r="S376" i="3"/>
  <c r="R376" i="3"/>
  <c r="Q376" i="3"/>
  <c r="M376" i="3"/>
  <c r="I376" i="3"/>
  <c r="E376" i="3"/>
  <c r="T375" i="3"/>
  <c r="S375" i="3"/>
  <c r="R375" i="3"/>
  <c r="Q375" i="3"/>
  <c r="M375" i="3"/>
  <c r="I375" i="3"/>
  <c r="E375" i="3"/>
  <c r="T374" i="3"/>
  <c r="S374" i="3"/>
  <c r="R374" i="3"/>
  <c r="M374" i="3"/>
  <c r="I374" i="3"/>
  <c r="E374" i="3"/>
  <c r="T373" i="3"/>
  <c r="S373" i="3"/>
  <c r="R373" i="3"/>
  <c r="M373" i="3"/>
  <c r="I373" i="3"/>
  <c r="E373" i="3"/>
  <c r="T372" i="3"/>
  <c r="S372" i="3"/>
  <c r="R372" i="3"/>
  <c r="Q372" i="3"/>
  <c r="M372" i="3"/>
  <c r="I372" i="3"/>
  <c r="E372" i="3"/>
  <c r="T371" i="3"/>
  <c r="S371" i="3"/>
  <c r="R371" i="3"/>
  <c r="Q371" i="3"/>
  <c r="M371" i="3"/>
  <c r="I371" i="3"/>
  <c r="E371" i="3"/>
  <c r="T370" i="3"/>
  <c r="S370" i="3"/>
  <c r="R370" i="3"/>
  <c r="M370" i="3"/>
  <c r="I370" i="3"/>
  <c r="E370" i="3"/>
  <c r="T369" i="3"/>
  <c r="S369" i="3"/>
  <c r="R369" i="3"/>
  <c r="M369" i="3"/>
  <c r="I369" i="3"/>
  <c r="E369" i="3"/>
  <c r="T368" i="3"/>
  <c r="S368" i="3"/>
  <c r="R368" i="3"/>
  <c r="Q368" i="3"/>
  <c r="M368" i="3"/>
  <c r="I368" i="3"/>
  <c r="E368" i="3"/>
  <c r="T367" i="3"/>
  <c r="S367" i="3"/>
  <c r="R367" i="3"/>
  <c r="Q367" i="3"/>
  <c r="M367" i="3"/>
  <c r="I367" i="3"/>
  <c r="E367" i="3"/>
  <c r="T366" i="3"/>
  <c r="S366" i="3"/>
  <c r="R366" i="3"/>
  <c r="M366" i="3"/>
  <c r="I366" i="3"/>
  <c r="E366" i="3"/>
  <c r="T365" i="3"/>
  <c r="S365" i="3"/>
  <c r="R365" i="3"/>
  <c r="M365" i="3"/>
  <c r="I365" i="3"/>
  <c r="E365" i="3"/>
  <c r="T364" i="3"/>
  <c r="S364" i="3"/>
  <c r="R364" i="3"/>
  <c r="Q364" i="3"/>
  <c r="M364" i="3"/>
  <c r="I364" i="3"/>
  <c r="E364" i="3"/>
  <c r="T363" i="3"/>
  <c r="S363" i="3"/>
  <c r="R363" i="3"/>
  <c r="Q363" i="3"/>
  <c r="M363" i="3"/>
  <c r="I363" i="3"/>
  <c r="E363" i="3"/>
  <c r="T362" i="3"/>
  <c r="S362" i="3"/>
  <c r="R362" i="3"/>
  <c r="M362" i="3"/>
  <c r="I362" i="3"/>
  <c r="E362" i="3"/>
  <c r="T361" i="3"/>
  <c r="S361" i="3"/>
  <c r="R361" i="3"/>
  <c r="M361" i="3"/>
  <c r="I361" i="3"/>
  <c r="E361" i="3"/>
  <c r="T360" i="3"/>
  <c r="S360" i="3"/>
  <c r="R360" i="3"/>
  <c r="Q360" i="3"/>
  <c r="M360" i="3"/>
  <c r="I360" i="3"/>
  <c r="E360" i="3"/>
  <c r="T359" i="3"/>
  <c r="S359" i="3"/>
  <c r="R359" i="3"/>
  <c r="Q359" i="3"/>
  <c r="M359" i="3"/>
  <c r="I359" i="3"/>
  <c r="E359" i="3"/>
  <c r="T358" i="3"/>
  <c r="S358" i="3"/>
  <c r="R358" i="3"/>
  <c r="M358" i="3"/>
  <c r="I358" i="3"/>
  <c r="E358" i="3"/>
  <c r="T357" i="3"/>
  <c r="S357" i="3"/>
  <c r="R357" i="3"/>
  <c r="M357" i="3"/>
  <c r="I357" i="3"/>
  <c r="E357" i="3"/>
  <c r="T356" i="3"/>
  <c r="S356" i="3"/>
  <c r="R356" i="3"/>
  <c r="Q356" i="3"/>
  <c r="M356" i="3"/>
  <c r="I356" i="3"/>
  <c r="E356" i="3"/>
  <c r="T355" i="3"/>
  <c r="S355" i="3"/>
  <c r="R355" i="3"/>
  <c r="M355" i="3"/>
  <c r="Q355" i="3" s="1"/>
  <c r="I355" i="3"/>
  <c r="E355" i="3"/>
  <c r="T354" i="3"/>
  <c r="S354" i="3"/>
  <c r="R354" i="3"/>
  <c r="M354" i="3"/>
  <c r="I354" i="3"/>
  <c r="E354" i="3"/>
  <c r="T353" i="3"/>
  <c r="S353" i="3"/>
  <c r="R353" i="3"/>
  <c r="M353" i="3"/>
  <c r="I353" i="3"/>
  <c r="E353" i="3"/>
  <c r="T352" i="3"/>
  <c r="S352" i="3"/>
  <c r="R352" i="3"/>
  <c r="Q352" i="3"/>
  <c r="M352" i="3"/>
  <c r="I352" i="3"/>
  <c r="E352" i="3"/>
  <c r="T351" i="3"/>
  <c r="S351" i="3"/>
  <c r="R351" i="3"/>
  <c r="Q351" i="3"/>
  <c r="M351" i="3"/>
  <c r="I351" i="3"/>
  <c r="E351" i="3"/>
  <c r="T350" i="3"/>
  <c r="S350" i="3"/>
  <c r="R350" i="3"/>
  <c r="M350" i="3"/>
  <c r="I350" i="3"/>
  <c r="E350" i="3"/>
  <c r="T349" i="3"/>
  <c r="S349" i="3"/>
  <c r="R349" i="3"/>
  <c r="M349" i="3"/>
  <c r="I349" i="3"/>
  <c r="E349" i="3"/>
  <c r="T348" i="3"/>
  <c r="S348" i="3"/>
  <c r="R348" i="3"/>
  <c r="Q348" i="3"/>
  <c r="M348" i="3"/>
  <c r="I348" i="3"/>
  <c r="E348" i="3"/>
  <c r="T347" i="3"/>
  <c r="S347" i="3"/>
  <c r="R347" i="3"/>
  <c r="M347" i="3"/>
  <c r="Q347" i="3" s="1"/>
  <c r="I347" i="3"/>
  <c r="E347" i="3"/>
  <c r="T346" i="3"/>
  <c r="S346" i="3"/>
  <c r="R346" i="3"/>
  <c r="M346" i="3"/>
  <c r="I346" i="3"/>
  <c r="E346" i="3"/>
  <c r="T345" i="3"/>
  <c r="S345" i="3"/>
  <c r="R345" i="3"/>
  <c r="M345" i="3"/>
  <c r="I345" i="3"/>
  <c r="E345" i="3"/>
  <c r="T344" i="3"/>
  <c r="S344" i="3"/>
  <c r="R344" i="3"/>
  <c r="Q344" i="3"/>
  <c r="M344" i="3"/>
  <c r="I344" i="3"/>
  <c r="E344" i="3"/>
  <c r="T343" i="3"/>
  <c r="S343" i="3"/>
  <c r="R343" i="3"/>
  <c r="Q343" i="3"/>
  <c r="M343" i="3"/>
  <c r="I343" i="3"/>
  <c r="E343" i="3"/>
  <c r="T342" i="3"/>
  <c r="S342" i="3"/>
  <c r="R342" i="3"/>
  <c r="M342" i="3"/>
  <c r="I342" i="3"/>
  <c r="E342" i="3"/>
  <c r="T341" i="3"/>
  <c r="S341" i="3"/>
  <c r="R341" i="3"/>
  <c r="M341" i="3"/>
  <c r="I341" i="3"/>
  <c r="E341" i="3"/>
  <c r="T340" i="3"/>
  <c r="S340" i="3"/>
  <c r="R340" i="3"/>
  <c r="Q340" i="3"/>
  <c r="M340" i="3"/>
  <c r="I340" i="3"/>
  <c r="E340" i="3"/>
  <c r="T339" i="3"/>
  <c r="S339" i="3"/>
  <c r="R339" i="3"/>
  <c r="M339" i="3"/>
  <c r="Q339" i="3" s="1"/>
  <c r="I339" i="3"/>
  <c r="E339" i="3"/>
  <c r="T338" i="3"/>
  <c r="S338" i="3"/>
  <c r="R338" i="3"/>
  <c r="M338" i="3"/>
  <c r="I338" i="3"/>
  <c r="E338" i="3"/>
  <c r="T337" i="3"/>
  <c r="S337" i="3"/>
  <c r="R337" i="3"/>
  <c r="M337" i="3"/>
  <c r="I337" i="3"/>
  <c r="E337" i="3"/>
  <c r="T336" i="3"/>
  <c r="S336" i="3"/>
  <c r="R336" i="3"/>
  <c r="Q336" i="3"/>
  <c r="M336" i="3"/>
  <c r="I336" i="3"/>
  <c r="E336" i="3"/>
  <c r="T335" i="3"/>
  <c r="S335" i="3"/>
  <c r="R335" i="3"/>
  <c r="Q335" i="3"/>
  <c r="M335" i="3"/>
  <c r="I335" i="3"/>
  <c r="E335" i="3"/>
  <c r="T334" i="3"/>
  <c r="S334" i="3"/>
  <c r="R334" i="3"/>
  <c r="M334" i="3"/>
  <c r="I334" i="3"/>
  <c r="E334" i="3"/>
  <c r="T333" i="3"/>
  <c r="S333" i="3"/>
  <c r="R333" i="3"/>
  <c r="M333" i="3"/>
  <c r="I333" i="3"/>
  <c r="E333" i="3"/>
  <c r="T332" i="3"/>
  <c r="S332" i="3"/>
  <c r="R332" i="3"/>
  <c r="Q332" i="3"/>
  <c r="M332" i="3"/>
  <c r="I332" i="3"/>
  <c r="E332" i="3"/>
  <c r="T331" i="3"/>
  <c r="S331" i="3"/>
  <c r="R331" i="3"/>
  <c r="M331" i="3"/>
  <c r="Q331" i="3" s="1"/>
  <c r="I331" i="3"/>
  <c r="E331" i="3"/>
  <c r="T330" i="3"/>
  <c r="S330" i="3"/>
  <c r="R330" i="3"/>
  <c r="M330" i="3"/>
  <c r="I330" i="3"/>
  <c r="E330" i="3"/>
  <c r="T329" i="3"/>
  <c r="S329" i="3"/>
  <c r="R329" i="3"/>
  <c r="M329" i="3"/>
  <c r="I329" i="3"/>
  <c r="E329" i="3"/>
  <c r="T328" i="3"/>
  <c r="S328" i="3"/>
  <c r="R328" i="3"/>
  <c r="Q328" i="3"/>
  <c r="M328" i="3"/>
  <c r="I328" i="3"/>
  <c r="E328" i="3"/>
  <c r="T327" i="3"/>
  <c r="S327" i="3"/>
  <c r="R327" i="3"/>
  <c r="Q327" i="3"/>
  <c r="M327" i="3"/>
  <c r="I327" i="3"/>
  <c r="E327" i="3"/>
  <c r="T326" i="3"/>
  <c r="S326" i="3"/>
  <c r="R326" i="3"/>
  <c r="M326" i="3"/>
  <c r="I326" i="3"/>
  <c r="E326" i="3"/>
  <c r="T325" i="3"/>
  <c r="S325" i="3"/>
  <c r="R325" i="3"/>
  <c r="M325" i="3"/>
  <c r="I325" i="3"/>
  <c r="E325" i="3"/>
  <c r="T324" i="3"/>
  <c r="S324" i="3"/>
  <c r="R324" i="3"/>
  <c r="Q324" i="3"/>
  <c r="M324" i="3"/>
  <c r="I324" i="3"/>
  <c r="E324" i="3"/>
  <c r="T323" i="3"/>
  <c r="S323" i="3"/>
  <c r="R323" i="3"/>
  <c r="M323" i="3"/>
  <c r="Q323" i="3" s="1"/>
  <c r="I323" i="3"/>
  <c r="E323" i="3"/>
  <c r="T322" i="3"/>
  <c r="S322" i="3"/>
  <c r="R322" i="3"/>
  <c r="M322" i="3"/>
  <c r="I322" i="3"/>
  <c r="E322" i="3"/>
  <c r="T321" i="3"/>
  <c r="S321" i="3"/>
  <c r="R321" i="3"/>
  <c r="M321" i="3"/>
  <c r="I321" i="3"/>
  <c r="E321" i="3"/>
  <c r="T320" i="3"/>
  <c r="S320" i="3"/>
  <c r="R320" i="3"/>
  <c r="Q320" i="3"/>
  <c r="M320" i="3"/>
  <c r="I320" i="3"/>
  <c r="E320" i="3"/>
  <c r="T319" i="3"/>
  <c r="S319" i="3"/>
  <c r="R319" i="3"/>
  <c r="Q319" i="3"/>
  <c r="M319" i="3"/>
  <c r="I319" i="3"/>
  <c r="E319" i="3"/>
  <c r="T318" i="3"/>
  <c r="S318" i="3"/>
  <c r="R318" i="3"/>
  <c r="M318" i="3"/>
  <c r="I318" i="3"/>
  <c r="E318" i="3"/>
  <c r="T317" i="3"/>
  <c r="S317" i="3"/>
  <c r="R317" i="3"/>
  <c r="M317" i="3"/>
  <c r="I317" i="3"/>
  <c r="E317" i="3"/>
  <c r="T316" i="3"/>
  <c r="S316" i="3"/>
  <c r="R316" i="3"/>
  <c r="Q316" i="3"/>
  <c r="M316" i="3"/>
  <c r="I316" i="3"/>
  <c r="E316" i="3"/>
  <c r="T315" i="3"/>
  <c r="S315" i="3"/>
  <c r="R315" i="3"/>
  <c r="M315" i="3"/>
  <c r="Q315" i="3" s="1"/>
  <c r="I315" i="3"/>
  <c r="E315" i="3"/>
  <c r="T314" i="3"/>
  <c r="S314" i="3"/>
  <c r="R314" i="3"/>
  <c r="M314" i="3"/>
  <c r="I314" i="3"/>
  <c r="E314" i="3"/>
  <c r="T313" i="3"/>
  <c r="S313" i="3"/>
  <c r="R313" i="3"/>
  <c r="M313" i="3"/>
  <c r="I313" i="3"/>
  <c r="E313" i="3"/>
  <c r="T312" i="3"/>
  <c r="S312" i="3"/>
  <c r="R312" i="3"/>
  <c r="Q312" i="3"/>
  <c r="M312" i="3"/>
  <c r="I312" i="3"/>
  <c r="E312" i="3"/>
  <c r="T311" i="3"/>
  <c r="S311" i="3"/>
  <c r="R311" i="3"/>
  <c r="Q311" i="3"/>
  <c r="M311" i="3"/>
  <c r="I311" i="3"/>
  <c r="E311" i="3"/>
  <c r="T310" i="3"/>
  <c r="S310" i="3"/>
  <c r="R310" i="3"/>
  <c r="M310" i="3"/>
  <c r="I310" i="3"/>
  <c r="E310" i="3"/>
  <c r="T309" i="3"/>
  <c r="S309" i="3"/>
  <c r="R309" i="3"/>
  <c r="M309" i="3"/>
  <c r="I309" i="3"/>
  <c r="E309" i="3"/>
  <c r="P308" i="3"/>
  <c r="O308" i="3"/>
  <c r="N308" i="3"/>
  <c r="M308" i="3"/>
  <c r="L308" i="3"/>
  <c r="K308" i="3"/>
  <c r="J308" i="3"/>
  <c r="J307" i="3" s="1"/>
  <c r="I308" i="3"/>
  <c r="H308" i="3"/>
  <c r="G308" i="3"/>
  <c r="F308" i="3"/>
  <c r="F307" i="3" s="1"/>
  <c r="E308" i="3"/>
  <c r="D308" i="3"/>
  <c r="P307" i="3"/>
  <c r="O307" i="3"/>
  <c r="S307" i="3" s="1"/>
  <c r="L307" i="3"/>
  <c r="L298" i="3" s="1"/>
  <c r="K307" i="3"/>
  <c r="H307" i="3"/>
  <c r="G307" i="3"/>
  <c r="D307" i="3"/>
  <c r="P306" i="3"/>
  <c r="O306" i="3"/>
  <c r="N306" i="3"/>
  <c r="L306" i="3"/>
  <c r="K306" i="3"/>
  <c r="J306" i="3"/>
  <c r="I306" i="3" s="1"/>
  <c r="H306" i="3"/>
  <c r="G306" i="3"/>
  <c r="F306" i="3"/>
  <c r="E306" i="3" s="1"/>
  <c r="D306" i="3"/>
  <c r="T305" i="3"/>
  <c r="S305" i="3"/>
  <c r="R305" i="3"/>
  <c r="M305" i="3"/>
  <c r="Q305" i="3" s="1"/>
  <c r="I305" i="3"/>
  <c r="E305" i="3"/>
  <c r="P304" i="3"/>
  <c r="O304" i="3"/>
  <c r="N304" i="3"/>
  <c r="M304" i="3"/>
  <c r="L304" i="3"/>
  <c r="K304" i="3"/>
  <c r="J304" i="3"/>
  <c r="I304" i="3"/>
  <c r="H304" i="3"/>
  <c r="G304" i="3"/>
  <c r="F304" i="3"/>
  <c r="E304" i="3"/>
  <c r="D304" i="3"/>
  <c r="P303" i="3"/>
  <c r="O303" i="3"/>
  <c r="N303" i="3"/>
  <c r="L303" i="3"/>
  <c r="K303" i="3"/>
  <c r="J303" i="3"/>
  <c r="H303" i="3"/>
  <c r="G303" i="3"/>
  <c r="F303" i="3"/>
  <c r="E303" i="3" s="1"/>
  <c r="D303" i="3"/>
  <c r="T302" i="3"/>
  <c r="S302" i="3"/>
  <c r="R302" i="3"/>
  <c r="M302" i="3"/>
  <c r="I302" i="3"/>
  <c r="E302" i="3"/>
  <c r="P301" i="3"/>
  <c r="O301" i="3"/>
  <c r="N301" i="3"/>
  <c r="L301" i="3"/>
  <c r="K301" i="3"/>
  <c r="J301" i="3"/>
  <c r="I301" i="3" s="1"/>
  <c r="H301" i="3"/>
  <c r="G301" i="3"/>
  <c r="F301" i="3"/>
  <c r="E301" i="3" s="1"/>
  <c r="D301" i="3"/>
  <c r="T300" i="3"/>
  <c r="S300" i="3"/>
  <c r="R300" i="3"/>
  <c r="M300" i="3"/>
  <c r="I300" i="3"/>
  <c r="E300" i="3"/>
  <c r="K299" i="3"/>
  <c r="G299" i="3"/>
  <c r="F299" i="3"/>
  <c r="E299" i="3"/>
  <c r="T297" i="3"/>
  <c r="S297" i="3"/>
  <c r="R297" i="3"/>
  <c r="M297" i="3"/>
  <c r="Q297" i="3" s="1"/>
  <c r="I297" i="3"/>
  <c r="E297" i="3"/>
  <c r="T296" i="3"/>
  <c r="S296" i="3"/>
  <c r="R296" i="3"/>
  <c r="M296" i="3"/>
  <c r="I296" i="3"/>
  <c r="E296" i="3"/>
  <c r="T295" i="3"/>
  <c r="S295" i="3"/>
  <c r="R295" i="3"/>
  <c r="Q295" i="3"/>
  <c r="M295" i="3"/>
  <c r="I295" i="3"/>
  <c r="E295" i="3"/>
  <c r="T294" i="3"/>
  <c r="S294" i="3"/>
  <c r="R294" i="3"/>
  <c r="M294" i="3"/>
  <c r="I294" i="3"/>
  <c r="E294" i="3"/>
  <c r="T293" i="3"/>
  <c r="S293" i="3"/>
  <c r="R293" i="3"/>
  <c r="M293" i="3"/>
  <c r="I293" i="3"/>
  <c r="E293" i="3"/>
  <c r="P292" i="3"/>
  <c r="O292" i="3"/>
  <c r="N292" i="3"/>
  <c r="M292" i="3" s="1"/>
  <c r="L292" i="3"/>
  <c r="K292" i="3"/>
  <c r="K290" i="3" s="1"/>
  <c r="J292" i="3"/>
  <c r="H292" i="3"/>
  <c r="G292" i="3"/>
  <c r="F292" i="3"/>
  <c r="E292" i="3" s="1"/>
  <c r="D292" i="3"/>
  <c r="T291" i="3"/>
  <c r="S291" i="3"/>
  <c r="R291" i="3"/>
  <c r="Q291" i="3"/>
  <c r="O290" i="3"/>
  <c r="S290" i="3" s="1"/>
  <c r="L290" i="3"/>
  <c r="H290" i="3"/>
  <c r="G290" i="3"/>
  <c r="D290" i="3"/>
  <c r="T289" i="3"/>
  <c r="S289" i="3"/>
  <c r="R289" i="3"/>
  <c r="M289" i="3"/>
  <c r="Q289" i="3" s="1"/>
  <c r="I289" i="3"/>
  <c r="E289" i="3"/>
  <c r="T288" i="3"/>
  <c r="S288" i="3"/>
  <c r="R288" i="3"/>
  <c r="M288" i="3"/>
  <c r="I288" i="3"/>
  <c r="E288" i="3"/>
  <c r="T287" i="3"/>
  <c r="S287" i="3"/>
  <c r="R287" i="3"/>
  <c r="M287" i="3"/>
  <c r="Q287" i="3" s="1"/>
  <c r="I287" i="3"/>
  <c r="E287" i="3"/>
  <c r="T286" i="3"/>
  <c r="S286" i="3"/>
  <c r="R286" i="3"/>
  <c r="M286" i="3"/>
  <c r="Q286" i="3" s="1"/>
  <c r="I286" i="3"/>
  <c r="E286" i="3"/>
  <c r="T285" i="3"/>
  <c r="S285" i="3"/>
  <c r="R285" i="3"/>
  <c r="M285" i="3"/>
  <c r="I285" i="3"/>
  <c r="E285" i="3"/>
  <c r="T284" i="3"/>
  <c r="S284" i="3"/>
  <c r="R284" i="3"/>
  <c r="M284" i="3"/>
  <c r="Q284" i="3" s="1"/>
  <c r="I284" i="3"/>
  <c r="E284" i="3"/>
  <c r="T283" i="3"/>
  <c r="S283" i="3"/>
  <c r="R283" i="3"/>
  <c r="M283" i="3"/>
  <c r="I283" i="3"/>
  <c r="E283" i="3"/>
  <c r="T282" i="3"/>
  <c r="S282" i="3"/>
  <c r="R282" i="3"/>
  <c r="Q282" i="3"/>
  <c r="M282" i="3"/>
  <c r="I282" i="3"/>
  <c r="E282" i="3"/>
  <c r="T281" i="3"/>
  <c r="S281" i="3"/>
  <c r="R281" i="3"/>
  <c r="M281" i="3"/>
  <c r="I281" i="3"/>
  <c r="E281" i="3"/>
  <c r="T280" i="3"/>
  <c r="S280" i="3"/>
  <c r="R280" i="3"/>
  <c r="M280" i="3"/>
  <c r="I280" i="3"/>
  <c r="E280" i="3"/>
  <c r="T279" i="3"/>
  <c r="S279" i="3"/>
  <c r="R279" i="3"/>
  <c r="Q279" i="3"/>
  <c r="M279" i="3"/>
  <c r="I279" i="3"/>
  <c r="E279" i="3"/>
  <c r="T278" i="3"/>
  <c r="S278" i="3"/>
  <c r="R278" i="3"/>
  <c r="Q278" i="3"/>
  <c r="M278" i="3"/>
  <c r="I278" i="3"/>
  <c r="E278" i="3"/>
  <c r="T277" i="3"/>
  <c r="S277" i="3"/>
  <c r="R277" i="3"/>
  <c r="M277" i="3"/>
  <c r="I277" i="3"/>
  <c r="E277" i="3"/>
  <c r="T276" i="3"/>
  <c r="S276" i="3"/>
  <c r="R276" i="3"/>
  <c r="M276" i="3"/>
  <c r="I276" i="3"/>
  <c r="E276" i="3"/>
  <c r="T275" i="3"/>
  <c r="S275" i="3"/>
  <c r="R275" i="3"/>
  <c r="Q275" i="3"/>
  <c r="M275" i="3"/>
  <c r="I275" i="3"/>
  <c r="E275" i="3"/>
  <c r="T274" i="3"/>
  <c r="S274" i="3"/>
  <c r="R274" i="3"/>
  <c r="Q274" i="3"/>
  <c r="M274" i="3"/>
  <c r="I274" i="3"/>
  <c r="E274" i="3"/>
  <c r="T273" i="3"/>
  <c r="S273" i="3"/>
  <c r="R273" i="3"/>
  <c r="M273" i="3"/>
  <c r="I273" i="3"/>
  <c r="E273" i="3"/>
  <c r="T272" i="3"/>
  <c r="S272" i="3"/>
  <c r="R272" i="3"/>
  <c r="M272" i="3"/>
  <c r="I272" i="3"/>
  <c r="E272" i="3"/>
  <c r="T271" i="3"/>
  <c r="S271" i="3"/>
  <c r="R271" i="3"/>
  <c r="Q271" i="3"/>
  <c r="M271" i="3"/>
  <c r="I271" i="3"/>
  <c r="E271" i="3"/>
  <c r="P270" i="3"/>
  <c r="O270" i="3"/>
  <c r="O268" i="3" s="1"/>
  <c r="N270" i="3"/>
  <c r="N268" i="3" s="1"/>
  <c r="M270" i="3"/>
  <c r="L270" i="3"/>
  <c r="K270" i="3"/>
  <c r="K268" i="3" s="1"/>
  <c r="J270" i="3"/>
  <c r="J268" i="3" s="1"/>
  <c r="I268" i="3" s="1"/>
  <c r="I270" i="3"/>
  <c r="H270" i="3"/>
  <c r="G270" i="3"/>
  <c r="G268" i="3" s="1"/>
  <c r="F270" i="3"/>
  <c r="F268" i="3" s="1"/>
  <c r="E270" i="3"/>
  <c r="D270" i="3"/>
  <c r="T269" i="3"/>
  <c r="S269" i="3"/>
  <c r="R269" i="3"/>
  <c r="Q269" i="3"/>
  <c r="P268" i="3"/>
  <c r="T268" i="3" s="1"/>
  <c r="L268" i="3"/>
  <c r="H268" i="3"/>
  <c r="D268" i="3"/>
  <c r="T267" i="3"/>
  <c r="S267" i="3"/>
  <c r="R267" i="3"/>
  <c r="M267" i="3"/>
  <c r="I267" i="3"/>
  <c r="E267" i="3"/>
  <c r="T266" i="3"/>
  <c r="S266" i="3"/>
  <c r="R266" i="3"/>
  <c r="M266" i="3"/>
  <c r="I266" i="3"/>
  <c r="E266" i="3"/>
  <c r="T265" i="3"/>
  <c r="S265" i="3"/>
  <c r="R265" i="3"/>
  <c r="M265" i="3"/>
  <c r="I265" i="3"/>
  <c r="E265" i="3"/>
  <c r="T264" i="3"/>
  <c r="S264" i="3"/>
  <c r="R264" i="3"/>
  <c r="M264" i="3"/>
  <c r="I264" i="3"/>
  <c r="E264" i="3"/>
  <c r="T263" i="3"/>
  <c r="S263" i="3"/>
  <c r="R263" i="3"/>
  <c r="M263" i="3"/>
  <c r="I263" i="3"/>
  <c r="E263" i="3"/>
  <c r="T262" i="3"/>
  <c r="S262" i="3"/>
  <c r="R262" i="3"/>
  <c r="M262" i="3"/>
  <c r="I262" i="3"/>
  <c r="E262" i="3"/>
  <c r="T261" i="3"/>
  <c r="S261" i="3"/>
  <c r="R261" i="3"/>
  <c r="M261" i="3"/>
  <c r="I261" i="3"/>
  <c r="E261" i="3"/>
  <c r="T260" i="3"/>
  <c r="S260" i="3"/>
  <c r="R260" i="3"/>
  <c r="M260" i="3"/>
  <c r="I260" i="3"/>
  <c r="E260" i="3"/>
  <c r="T259" i="3"/>
  <c r="S259" i="3"/>
  <c r="R259" i="3"/>
  <c r="M259" i="3"/>
  <c r="I259" i="3"/>
  <c r="E259" i="3"/>
  <c r="T258" i="3"/>
  <c r="S258" i="3"/>
  <c r="R258" i="3"/>
  <c r="M258" i="3"/>
  <c r="I258" i="3"/>
  <c r="E258" i="3"/>
  <c r="T257" i="3"/>
  <c r="S257" i="3"/>
  <c r="R257" i="3"/>
  <c r="M257" i="3"/>
  <c r="I257" i="3"/>
  <c r="E257" i="3"/>
  <c r="T256" i="3"/>
  <c r="S256" i="3"/>
  <c r="R256" i="3"/>
  <c r="M256" i="3"/>
  <c r="I256" i="3"/>
  <c r="E256" i="3"/>
  <c r="T255" i="3"/>
  <c r="S255" i="3"/>
  <c r="R255" i="3"/>
  <c r="M255" i="3"/>
  <c r="I255" i="3"/>
  <c r="E255" i="3"/>
  <c r="T254" i="3"/>
  <c r="S254" i="3"/>
  <c r="R254" i="3"/>
  <c r="M254" i="3"/>
  <c r="I254" i="3"/>
  <c r="E254" i="3"/>
  <c r="T253" i="3"/>
  <c r="S253" i="3"/>
  <c r="R253" i="3"/>
  <c r="M253" i="3"/>
  <c r="I253" i="3"/>
  <c r="E253" i="3"/>
  <c r="T252" i="3"/>
  <c r="S252" i="3"/>
  <c r="R252" i="3"/>
  <c r="M252" i="3"/>
  <c r="I252" i="3"/>
  <c r="E252" i="3"/>
  <c r="T251" i="3"/>
  <c r="S251" i="3"/>
  <c r="R251" i="3"/>
  <c r="M251" i="3"/>
  <c r="I251" i="3"/>
  <c r="E251" i="3"/>
  <c r="T250" i="3"/>
  <c r="S250" i="3"/>
  <c r="R250" i="3"/>
  <c r="M250" i="3"/>
  <c r="I250" i="3"/>
  <c r="E250" i="3"/>
  <c r="T249" i="3"/>
  <c r="S249" i="3"/>
  <c r="R249" i="3"/>
  <c r="M249" i="3"/>
  <c r="I249" i="3"/>
  <c r="E249" i="3"/>
  <c r="T248" i="3"/>
  <c r="S248" i="3"/>
  <c r="R248" i="3"/>
  <c r="M248" i="3"/>
  <c r="I248" i="3"/>
  <c r="E248" i="3"/>
  <c r="T247" i="3"/>
  <c r="S247" i="3"/>
  <c r="R247" i="3"/>
  <c r="M247" i="3"/>
  <c r="I247" i="3"/>
  <c r="E247" i="3"/>
  <c r="T246" i="3"/>
  <c r="S246" i="3"/>
  <c r="R246" i="3"/>
  <c r="M246" i="3"/>
  <c r="I246" i="3"/>
  <c r="E246" i="3"/>
  <c r="T245" i="3"/>
  <c r="S245" i="3"/>
  <c r="R245" i="3"/>
  <c r="M245" i="3"/>
  <c r="I245" i="3"/>
  <c r="E245" i="3"/>
  <c r="T244" i="3"/>
  <c r="S244" i="3"/>
  <c r="R244" i="3"/>
  <c r="M244" i="3"/>
  <c r="I244" i="3"/>
  <c r="E244" i="3"/>
  <c r="T243" i="3"/>
  <c r="S243" i="3"/>
  <c r="R243" i="3"/>
  <c r="M243" i="3"/>
  <c r="I243" i="3"/>
  <c r="E243" i="3"/>
  <c r="T242" i="3"/>
  <c r="S242" i="3"/>
  <c r="R242" i="3"/>
  <c r="M242" i="3"/>
  <c r="I242" i="3"/>
  <c r="E242" i="3"/>
  <c r="T241" i="3"/>
  <c r="S241" i="3"/>
  <c r="R241" i="3"/>
  <c r="M241" i="3"/>
  <c r="I241" i="3"/>
  <c r="E241" i="3"/>
  <c r="T240" i="3"/>
  <c r="S240" i="3"/>
  <c r="R240" i="3"/>
  <c r="M240" i="3"/>
  <c r="I240" i="3"/>
  <c r="E240" i="3"/>
  <c r="T239" i="3"/>
  <c r="S239" i="3"/>
  <c r="R239" i="3"/>
  <c r="M239" i="3"/>
  <c r="I239" i="3"/>
  <c r="E239" i="3"/>
  <c r="T238" i="3"/>
  <c r="S238" i="3"/>
  <c r="R238" i="3"/>
  <c r="M238" i="3"/>
  <c r="I238" i="3"/>
  <c r="E238" i="3"/>
  <c r="T237" i="3"/>
  <c r="S237" i="3"/>
  <c r="R237" i="3"/>
  <c r="M237" i="3"/>
  <c r="I237" i="3"/>
  <c r="E237" i="3"/>
  <c r="T236" i="3"/>
  <c r="S236" i="3"/>
  <c r="R236" i="3"/>
  <c r="M236" i="3"/>
  <c r="I236" i="3"/>
  <c r="E236" i="3"/>
  <c r="T235" i="3"/>
  <c r="S235" i="3"/>
  <c r="R235" i="3"/>
  <c r="M235" i="3"/>
  <c r="I235" i="3"/>
  <c r="E235" i="3"/>
  <c r="T234" i="3"/>
  <c r="S234" i="3"/>
  <c r="R234" i="3"/>
  <c r="M234" i="3"/>
  <c r="I234" i="3"/>
  <c r="E234" i="3"/>
  <c r="T233" i="3"/>
  <c r="S233" i="3"/>
  <c r="R233" i="3"/>
  <c r="M233" i="3"/>
  <c r="I233" i="3"/>
  <c r="E233" i="3"/>
  <c r="T232" i="3"/>
  <c r="S232" i="3"/>
  <c r="R232" i="3"/>
  <c r="M232" i="3"/>
  <c r="I232" i="3"/>
  <c r="E232" i="3"/>
  <c r="T231" i="3"/>
  <c r="S231" i="3"/>
  <c r="R231" i="3"/>
  <c r="M231" i="3"/>
  <c r="I231" i="3"/>
  <c r="E231" i="3"/>
  <c r="T230" i="3"/>
  <c r="S230" i="3"/>
  <c r="R230" i="3"/>
  <c r="M230" i="3"/>
  <c r="I230" i="3"/>
  <c r="E230" i="3"/>
  <c r="T229" i="3"/>
  <c r="S229" i="3"/>
  <c r="R229" i="3"/>
  <c r="M229" i="3"/>
  <c r="I229" i="3"/>
  <c r="E229" i="3"/>
  <c r="T228" i="3"/>
  <c r="S228" i="3"/>
  <c r="R228" i="3"/>
  <c r="M228" i="3"/>
  <c r="I228" i="3"/>
  <c r="E228" i="3"/>
  <c r="T227" i="3"/>
  <c r="S227" i="3"/>
  <c r="R227" i="3"/>
  <c r="M227" i="3"/>
  <c r="I227" i="3"/>
  <c r="E227" i="3"/>
  <c r="T226" i="3"/>
  <c r="S226" i="3"/>
  <c r="R226" i="3"/>
  <c r="M226" i="3"/>
  <c r="I226" i="3"/>
  <c r="E226" i="3"/>
  <c r="T225" i="3"/>
  <c r="S225" i="3"/>
  <c r="R225" i="3"/>
  <c r="M225" i="3"/>
  <c r="I225" i="3"/>
  <c r="E225" i="3"/>
  <c r="T224" i="3"/>
  <c r="S224" i="3"/>
  <c r="R224" i="3"/>
  <c r="M224" i="3"/>
  <c r="I224" i="3"/>
  <c r="E224" i="3"/>
  <c r="T223" i="3"/>
  <c r="S223" i="3"/>
  <c r="R223" i="3"/>
  <c r="M223" i="3"/>
  <c r="I223" i="3"/>
  <c r="E223" i="3"/>
  <c r="T222" i="3"/>
  <c r="S222" i="3"/>
  <c r="R222" i="3"/>
  <c r="M222" i="3"/>
  <c r="I222" i="3"/>
  <c r="E222" i="3"/>
  <c r="T221" i="3"/>
  <c r="S221" i="3"/>
  <c r="R221" i="3"/>
  <c r="M221" i="3"/>
  <c r="I221" i="3"/>
  <c r="E221" i="3"/>
  <c r="T220" i="3"/>
  <c r="S220" i="3"/>
  <c r="R220" i="3"/>
  <c r="M220" i="3"/>
  <c r="I220" i="3"/>
  <c r="E220" i="3"/>
  <c r="T219" i="3"/>
  <c r="S219" i="3"/>
  <c r="R219" i="3"/>
  <c r="M219" i="3"/>
  <c r="I219" i="3"/>
  <c r="E219" i="3"/>
  <c r="T218" i="3"/>
  <c r="S218" i="3"/>
  <c r="R218" i="3"/>
  <c r="M218" i="3"/>
  <c r="I218" i="3"/>
  <c r="E218" i="3"/>
  <c r="T217" i="3"/>
  <c r="S217" i="3"/>
  <c r="R217" i="3"/>
  <c r="M217" i="3"/>
  <c r="I217" i="3"/>
  <c r="E217" i="3"/>
  <c r="T216" i="3"/>
  <c r="S216" i="3"/>
  <c r="R216" i="3"/>
  <c r="M216" i="3"/>
  <c r="I216" i="3"/>
  <c r="E216" i="3"/>
  <c r="T215" i="3"/>
  <c r="S215" i="3"/>
  <c r="R215" i="3"/>
  <c r="M215" i="3"/>
  <c r="I215" i="3"/>
  <c r="E215" i="3"/>
  <c r="T214" i="3"/>
  <c r="S214" i="3"/>
  <c r="R214" i="3"/>
  <c r="M214" i="3"/>
  <c r="I214" i="3"/>
  <c r="E214" i="3"/>
  <c r="T213" i="3"/>
  <c r="S213" i="3"/>
  <c r="R213" i="3"/>
  <c r="M213" i="3"/>
  <c r="I213" i="3"/>
  <c r="E213" i="3"/>
  <c r="T212" i="3"/>
  <c r="S212" i="3"/>
  <c r="R212" i="3"/>
  <c r="M212" i="3"/>
  <c r="I212" i="3"/>
  <c r="E212" i="3"/>
  <c r="T211" i="3"/>
  <c r="S211" i="3"/>
  <c r="R211" i="3"/>
  <c r="M211" i="3"/>
  <c r="I211" i="3"/>
  <c r="E211" i="3"/>
  <c r="T210" i="3"/>
  <c r="S210" i="3"/>
  <c r="R210" i="3"/>
  <c r="M210" i="3"/>
  <c r="I210" i="3"/>
  <c r="E210" i="3"/>
  <c r="T209" i="3"/>
  <c r="S209" i="3"/>
  <c r="R209" i="3"/>
  <c r="M209" i="3"/>
  <c r="I209" i="3"/>
  <c r="E209" i="3"/>
  <c r="T208" i="3"/>
  <c r="S208" i="3"/>
  <c r="R208" i="3"/>
  <c r="M208" i="3"/>
  <c r="I208" i="3"/>
  <c r="E208" i="3"/>
  <c r="T207" i="3"/>
  <c r="S207" i="3"/>
  <c r="R207" i="3"/>
  <c r="M207" i="3"/>
  <c r="I207" i="3"/>
  <c r="E207" i="3"/>
  <c r="T206" i="3"/>
  <c r="S206" i="3"/>
  <c r="R206" i="3"/>
  <c r="M206" i="3"/>
  <c r="I206" i="3"/>
  <c r="E206" i="3"/>
  <c r="T205" i="3"/>
  <c r="S205" i="3"/>
  <c r="R205" i="3"/>
  <c r="M205" i="3"/>
  <c r="I205" i="3"/>
  <c r="E205" i="3"/>
  <c r="T204" i="3"/>
  <c r="S204" i="3"/>
  <c r="R204" i="3"/>
  <c r="M204" i="3"/>
  <c r="I204" i="3"/>
  <c r="E204" i="3"/>
  <c r="T203" i="3"/>
  <c r="S203" i="3"/>
  <c r="R203" i="3"/>
  <c r="M203" i="3"/>
  <c r="I203" i="3"/>
  <c r="E203" i="3"/>
  <c r="T202" i="3"/>
  <c r="S202" i="3"/>
  <c r="R202" i="3"/>
  <c r="M202" i="3"/>
  <c r="I202" i="3"/>
  <c r="E202" i="3"/>
  <c r="T201" i="3"/>
  <c r="S201" i="3"/>
  <c r="R201" i="3"/>
  <c r="M201" i="3"/>
  <c r="I201" i="3"/>
  <c r="E201" i="3"/>
  <c r="T200" i="3"/>
  <c r="S200" i="3"/>
  <c r="R200" i="3"/>
  <c r="M200" i="3"/>
  <c r="I200" i="3"/>
  <c r="E200" i="3"/>
  <c r="T199" i="3"/>
  <c r="S199" i="3"/>
  <c r="R199" i="3"/>
  <c r="M199" i="3"/>
  <c r="I199" i="3"/>
  <c r="E199" i="3"/>
  <c r="T198" i="3"/>
  <c r="S198" i="3"/>
  <c r="R198" i="3"/>
  <c r="M198" i="3"/>
  <c r="I198" i="3"/>
  <c r="E198" i="3"/>
  <c r="T197" i="3"/>
  <c r="S197" i="3"/>
  <c r="R197" i="3"/>
  <c r="M197" i="3"/>
  <c r="I197" i="3"/>
  <c r="E197" i="3"/>
  <c r="T196" i="3"/>
  <c r="S196" i="3"/>
  <c r="R196" i="3"/>
  <c r="M196" i="3"/>
  <c r="I196" i="3"/>
  <c r="E196" i="3"/>
  <c r="T195" i="3"/>
  <c r="S195" i="3"/>
  <c r="R195" i="3"/>
  <c r="M195" i="3"/>
  <c r="I195" i="3"/>
  <c r="E195" i="3"/>
  <c r="T194" i="3"/>
  <c r="S194" i="3"/>
  <c r="R194" i="3"/>
  <c r="M194" i="3"/>
  <c r="I194" i="3"/>
  <c r="E194" i="3"/>
  <c r="T193" i="3"/>
  <c r="S193" i="3"/>
  <c r="R193" i="3"/>
  <c r="M193" i="3"/>
  <c r="I193" i="3"/>
  <c r="E193" i="3"/>
  <c r="T192" i="3"/>
  <c r="S192" i="3"/>
  <c r="R192" i="3"/>
  <c r="M192" i="3"/>
  <c r="I192" i="3"/>
  <c r="E192" i="3"/>
  <c r="T191" i="3"/>
  <c r="S191" i="3"/>
  <c r="R191" i="3"/>
  <c r="M191" i="3"/>
  <c r="I191" i="3"/>
  <c r="E191" i="3"/>
  <c r="T190" i="3"/>
  <c r="S190" i="3"/>
  <c r="R190" i="3"/>
  <c r="M190" i="3"/>
  <c r="I190" i="3"/>
  <c r="E190" i="3"/>
  <c r="T189" i="3"/>
  <c r="S189" i="3"/>
  <c r="R189" i="3"/>
  <c r="M189" i="3"/>
  <c r="I189" i="3"/>
  <c r="E189" i="3"/>
  <c r="T188" i="3"/>
  <c r="S188" i="3"/>
  <c r="R188" i="3"/>
  <c r="M188" i="3"/>
  <c r="I188" i="3"/>
  <c r="E188" i="3"/>
  <c r="P187" i="3"/>
  <c r="P185" i="3" s="1"/>
  <c r="O187" i="3"/>
  <c r="O178" i="3" s="1"/>
  <c r="N187" i="3"/>
  <c r="M187" i="3" s="1"/>
  <c r="L187" i="3"/>
  <c r="L185" i="3" s="1"/>
  <c r="K187" i="3"/>
  <c r="K178" i="3" s="1"/>
  <c r="J187" i="3"/>
  <c r="H187" i="3"/>
  <c r="H185" i="3" s="1"/>
  <c r="H176" i="3" s="1"/>
  <c r="G187" i="3"/>
  <c r="F187" i="3"/>
  <c r="E187" i="3" s="1"/>
  <c r="D187" i="3"/>
  <c r="D185" i="3" s="1"/>
  <c r="T186" i="3"/>
  <c r="S186" i="3"/>
  <c r="R186" i="3"/>
  <c r="Q186" i="3"/>
  <c r="O185" i="3"/>
  <c r="G185" i="3"/>
  <c r="P184" i="3"/>
  <c r="T184" i="3" s="1"/>
  <c r="O184" i="3"/>
  <c r="S184" i="3" s="1"/>
  <c r="N184" i="3"/>
  <c r="L184" i="3"/>
  <c r="K184" i="3"/>
  <c r="J184" i="3"/>
  <c r="I184" i="3" s="1"/>
  <c r="H184" i="3"/>
  <c r="G184" i="3"/>
  <c r="F184" i="3"/>
  <c r="E184" i="3" s="1"/>
  <c r="D184" i="3"/>
  <c r="P183" i="3"/>
  <c r="O183" i="3"/>
  <c r="O157" i="3" s="1"/>
  <c r="N183" i="3"/>
  <c r="R183" i="3" s="1"/>
  <c r="L183" i="3"/>
  <c r="L157" i="3" s="1"/>
  <c r="K183" i="3"/>
  <c r="K157" i="3" s="1"/>
  <c r="J183" i="3"/>
  <c r="H183" i="3"/>
  <c r="H157" i="3" s="1"/>
  <c r="G183" i="3"/>
  <c r="G157" i="3" s="1"/>
  <c r="F183" i="3"/>
  <c r="D183" i="3"/>
  <c r="P182" i="3"/>
  <c r="O182" i="3"/>
  <c r="O156" i="3" s="1"/>
  <c r="S156" i="3" s="1"/>
  <c r="N182" i="3"/>
  <c r="L182" i="3"/>
  <c r="K182" i="3"/>
  <c r="I182" i="3" s="1"/>
  <c r="J182" i="3"/>
  <c r="H182" i="3"/>
  <c r="G182" i="3"/>
  <c r="G156" i="3" s="1"/>
  <c r="G66" i="3" s="1"/>
  <c r="F182" i="3"/>
  <c r="D182" i="3"/>
  <c r="D156" i="3" s="1"/>
  <c r="D66" i="3" s="1"/>
  <c r="P181" i="3"/>
  <c r="T181" i="3" s="1"/>
  <c r="O181" i="3"/>
  <c r="N181" i="3"/>
  <c r="M181" i="3"/>
  <c r="L181" i="3"/>
  <c r="L153" i="3" s="1"/>
  <c r="L65" i="3" s="1"/>
  <c r="K181" i="3"/>
  <c r="J181" i="3"/>
  <c r="I181" i="3"/>
  <c r="H181" i="3"/>
  <c r="G181" i="3"/>
  <c r="F181" i="3"/>
  <c r="E181" i="3"/>
  <c r="D181" i="3"/>
  <c r="D153" i="3" s="1"/>
  <c r="D65" i="3" s="1"/>
  <c r="P180" i="3"/>
  <c r="O180" i="3"/>
  <c r="O108" i="3" s="1"/>
  <c r="N180" i="3"/>
  <c r="M180" i="3" s="1"/>
  <c r="Q180" i="3" s="1"/>
  <c r="L180" i="3"/>
  <c r="L108" i="3" s="1"/>
  <c r="K180" i="3"/>
  <c r="K108" i="3" s="1"/>
  <c r="J180" i="3"/>
  <c r="I180" i="3" s="1"/>
  <c r="H180" i="3"/>
  <c r="G180" i="3"/>
  <c r="G108" i="3" s="1"/>
  <c r="F180" i="3"/>
  <c r="D180" i="3"/>
  <c r="P179" i="3"/>
  <c r="T179" i="3" s="1"/>
  <c r="O179" i="3"/>
  <c r="M179" i="3" s="1"/>
  <c r="N179" i="3"/>
  <c r="L179" i="3"/>
  <c r="K179" i="3"/>
  <c r="J179" i="3"/>
  <c r="H179" i="3"/>
  <c r="G179" i="3"/>
  <c r="F179" i="3"/>
  <c r="D179" i="3"/>
  <c r="L178" i="3"/>
  <c r="J178" i="3"/>
  <c r="F178" i="3"/>
  <c r="D178" i="3"/>
  <c r="T177" i="3"/>
  <c r="S177" i="3"/>
  <c r="R177" i="3"/>
  <c r="Q177" i="3"/>
  <c r="D177" i="3"/>
  <c r="T175" i="3"/>
  <c r="S175" i="3"/>
  <c r="R175" i="3"/>
  <c r="M175" i="3"/>
  <c r="I175" i="3"/>
  <c r="E175" i="3"/>
  <c r="T174" i="3"/>
  <c r="S174" i="3"/>
  <c r="R174" i="3"/>
  <c r="M174" i="3"/>
  <c r="I174" i="3"/>
  <c r="E174" i="3"/>
  <c r="T173" i="3"/>
  <c r="S173" i="3"/>
  <c r="R173" i="3"/>
  <c r="M173" i="3"/>
  <c r="I173" i="3"/>
  <c r="E173" i="3"/>
  <c r="T172" i="3"/>
  <c r="S172" i="3"/>
  <c r="R172" i="3"/>
  <c r="M172" i="3"/>
  <c r="I172" i="3"/>
  <c r="E172" i="3"/>
  <c r="P171" i="3"/>
  <c r="O171" i="3"/>
  <c r="S171" i="3" s="1"/>
  <c r="N171" i="3"/>
  <c r="N95" i="3" s="1"/>
  <c r="L171" i="3"/>
  <c r="L95" i="3" s="1"/>
  <c r="K171" i="3"/>
  <c r="J171" i="3"/>
  <c r="J95" i="3" s="1"/>
  <c r="H171" i="3"/>
  <c r="H95" i="3" s="1"/>
  <c r="G171" i="3"/>
  <c r="G95" i="3" s="1"/>
  <c r="D171" i="3"/>
  <c r="T170" i="3"/>
  <c r="S170" i="3"/>
  <c r="R170" i="3"/>
  <c r="M170" i="3"/>
  <c r="I170" i="3"/>
  <c r="E170" i="3"/>
  <c r="T169" i="3"/>
  <c r="S169" i="3"/>
  <c r="R169" i="3"/>
  <c r="M169" i="3"/>
  <c r="I169" i="3"/>
  <c r="E169" i="3"/>
  <c r="T168" i="3"/>
  <c r="S168" i="3"/>
  <c r="R168" i="3"/>
  <c r="M168" i="3"/>
  <c r="I168" i="3"/>
  <c r="E168" i="3"/>
  <c r="T167" i="3"/>
  <c r="S167" i="3"/>
  <c r="R167" i="3"/>
  <c r="M167" i="3"/>
  <c r="I167" i="3"/>
  <c r="E167" i="3"/>
  <c r="T166" i="3"/>
  <c r="S166" i="3"/>
  <c r="R166" i="3"/>
  <c r="M166" i="3"/>
  <c r="I166" i="3"/>
  <c r="E166" i="3"/>
  <c r="T165" i="3"/>
  <c r="S165" i="3"/>
  <c r="R165" i="3"/>
  <c r="M165" i="3"/>
  <c r="I165" i="3"/>
  <c r="E165" i="3"/>
  <c r="T164" i="3"/>
  <c r="S164" i="3"/>
  <c r="R164" i="3"/>
  <c r="M164" i="3"/>
  <c r="I164" i="3"/>
  <c r="E164" i="3"/>
  <c r="T163" i="3"/>
  <c r="S163" i="3"/>
  <c r="R163" i="3"/>
  <c r="M163" i="3"/>
  <c r="I163" i="3"/>
  <c r="E163" i="3"/>
  <c r="T162" i="3"/>
  <c r="S162" i="3"/>
  <c r="R162" i="3"/>
  <c r="M162" i="3"/>
  <c r="I162" i="3"/>
  <c r="E162" i="3"/>
  <c r="T161" i="3"/>
  <c r="S161" i="3"/>
  <c r="R161" i="3"/>
  <c r="M161" i="3"/>
  <c r="I161" i="3"/>
  <c r="E161" i="3"/>
  <c r="T160" i="3"/>
  <c r="S160" i="3"/>
  <c r="R160" i="3"/>
  <c r="M160" i="3"/>
  <c r="I160" i="3"/>
  <c r="E160" i="3"/>
  <c r="T159" i="3"/>
  <c r="S159" i="3"/>
  <c r="R159" i="3"/>
  <c r="M159" i="3"/>
  <c r="I159" i="3"/>
  <c r="E159" i="3"/>
  <c r="P158" i="3"/>
  <c r="O158" i="3"/>
  <c r="S158" i="3" s="1"/>
  <c r="N158" i="3"/>
  <c r="L158" i="3"/>
  <c r="K158" i="3"/>
  <c r="J158" i="3"/>
  <c r="I158" i="3" s="1"/>
  <c r="H158" i="3"/>
  <c r="H81" i="3" s="1"/>
  <c r="G158" i="3"/>
  <c r="F158" i="3"/>
  <c r="E158" i="3" s="1"/>
  <c r="D158" i="3"/>
  <c r="P157" i="3"/>
  <c r="N157" i="3"/>
  <c r="J157" i="3"/>
  <c r="F157" i="3"/>
  <c r="D157" i="3"/>
  <c r="P156" i="3"/>
  <c r="N156" i="3"/>
  <c r="L156" i="3"/>
  <c r="L66" i="3" s="1"/>
  <c r="K156" i="3"/>
  <c r="K66" i="3" s="1"/>
  <c r="J156" i="3"/>
  <c r="H156" i="3"/>
  <c r="F156" i="3"/>
  <c r="T155" i="3"/>
  <c r="S155" i="3"/>
  <c r="R155" i="3"/>
  <c r="M155" i="3"/>
  <c r="I155" i="3"/>
  <c r="E155" i="3"/>
  <c r="P154" i="3"/>
  <c r="T154" i="3" s="1"/>
  <c r="O154" i="3"/>
  <c r="N154" i="3"/>
  <c r="N62" i="3" s="1"/>
  <c r="L154" i="3"/>
  <c r="L62" i="3" s="1"/>
  <c r="K154" i="3"/>
  <c r="K62" i="3" s="1"/>
  <c r="J154" i="3"/>
  <c r="J62" i="3" s="1"/>
  <c r="H154" i="3"/>
  <c r="G154" i="3"/>
  <c r="F154" i="3"/>
  <c r="F62" i="3" s="1"/>
  <c r="D154" i="3"/>
  <c r="O153" i="3"/>
  <c r="S153" i="3" s="1"/>
  <c r="N153" i="3"/>
  <c r="M153" i="3" s="1"/>
  <c r="K153" i="3"/>
  <c r="J153" i="3"/>
  <c r="I153" i="3" s="1"/>
  <c r="H153" i="3"/>
  <c r="H65" i="3" s="1"/>
  <c r="G153" i="3"/>
  <c r="F153" i="3"/>
  <c r="E153" i="3" s="1"/>
  <c r="T152" i="3"/>
  <c r="S152" i="3"/>
  <c r="R152" i="3"/>
  <c r="M152" i="3"/>
  <c r="I152" i="3"/>
  <c r="E152" i="3"/>
  <c r="T151" i="3"/>
  <c r="S151" i="3"/>
  <c r="R151" i="3"/>
  <c r="M151" i="3"/>
  <c r="I151" i="3"/>
  <c r="E151" i="3"/>
  <c r="T150" i="3"/>
  <c r="S150" i="3"/>
  <c r="R150" i="3"/>
  <c r="M150" i="3"/>
  <c r="I150" i="3"/>
  <c r="E150" i="3"/>
  <c r="T149" i="3"/>
  <c r="S149" i="3"/>
  <c r="R149" i="3"/>
  <c r="M149" i="3"/>
  <c r="I149" i="3"/>
  <c r="E149" i="3"/>
  <c r="T148" i="3"/>
  <c r="S148" i="3"/>
  <c r="R148" i="3"/>
  <c r="M148" i="3"/>
  <c r="I148" i="3"/>
  <c r="E148" i="3"/>
  <c r="T147" i="3"/>
  <c r="S147" i="3"/>
  <c r="R147" i="3"/>
  <c r="M147" i="3"/>
  <c r="I147" i="3"/>
  <c r="E147" i="3"/>
  <c r="T146" i="3"/>
  <c r="S146" i="3"/>
  <c r="R146" i="3"/>
  <c r="M146" i="3"/>
  <c r="I146" i="3"/>
  <c r="E146" i="3"/>
  <c r="T145" i="3"/>
  <c r="S145" i="3"/>
  <c r="R145" i="3"/>
  <c r="M145" i="3"/>
  <c r="I145" i="3"/>
  <c r="E145" i="3"/>
  <c r="T144" i="3"/>
  <c r="S144" i="3"/>
  <c r="R144" i="3"/>
  <c r="M144" i="3"/>
  <c r="I144" i="3"/>
  <c r="E144" i="3"/>
  <c r="T143" i="3"/>
  <c r="S143" i="3"/>
  <c r="R143" i="3"/>
  <c r="M143" i="3"/>
  <c r="I143" i="3"/>
  <c r="E143" i="3"/>
  <c r="T142" i="3"/>
  <c r="S142" i="3"/>
  <c r="R142" i="3"/>
  <c r="M142" i="3"/>
  <c r="I142" i="3"/>
  <c r="E142" i="3"/>
  <c r="T141" i="3"/>
  <c r="S141" i="3"/>
  <c r="R141" i="3"/>
  <c r="M141" i="3"/>
  <c r="I141" i="3"/>
  <c r="E141" i="3"/>
  <c r="T140" i="3"/>
  <c r="S140" i="3"/>
  <c r="R140" i="3"/>
  <c r="M140" i="3"/>
  <c r="I140" i="3"/>
  <c r="E140" i="3"/>
  <c r="T139" i="3"/>
  <c r="S139" i="3"/>
  <c r="R139" i="3"/>
  <c r="M139" i="3"/>
  <c r="I139" i="3"/>
  <c r="E139" i="3"/>
  <c r="T138" i="3"/>
  <c r="S138" i="3"/>
  <c r="R138" i="3"/>
  <c r="M138" i="3"/>
  <c r="I138" i="3"/>
  <c r="E138" i="3"/>
  <c r="T137" i="3"/>
  <c r="S137" i="3"/>
  <c r="R137" i="3"/>
  <c r="M137" i="3"/>
  <c r="I137" i="3"/>
  <c r="E137" i="3"/>
  <c r="T136" i="3"/>
  <c r="S136" i="3"/>
  <c r="R136" i="3"/>
  <c r="M136" i="3"/>
  <c r="I136" i="3"/>
  <c r="E136" i="3"/>
  <c r="T135" i="3"/>
  <c r="S135" i="3"/>
  <c r="R135" i="3"/>
  <c r="M135" i="3"/>
  <c r="I135" i="3"/>
  <c r="E135" i="3"/>
  <c r="T134" i="3"/>
  <c r="S134" i="3"/>
  <c r="R134" i="3"/>
  <c r="M134" i="3"/>
  <c r="I134" i="3"/>
  <c r="E134" i="3"/>
  <c r="T133" i="3"/>
  <c r="S133" i="3"/>
  <c r="R133" i="3"/>
  <c r="M133" i="3"/>
  <c r="I133" i="3"/>
  <c r="E133" i="3"/>
  <c r="T132" i="3"/>
  <c r="S132" i="3"/>
  <c r="R132" i="3"/>
  <c r="M132" i="3"/>
  <c r="I132" i="3"/>
  <c r="E132" i="3"/>
  <c r="T131" i="3"/>
  <c r="S131" i="3"/>
  <c r="R131" i="3"/>
  <c r="M131" i="3"/>
  <c r="I131" i="3"/>
  <c r="E131" i="3"/>
  <c r="T130" i="3"/>
  <c r="S130" i="3"/>
  <c r="R130" i="3"/>
  <c r="M130" i="3"/>
  <c r="I130" i="3"/>
  <c r="E130" i="3"/>
  <c r="T129" i="3"/>
  <c r="S129" i="3"/>
  <c r="R129" i="3"/>
  <c r="M129" i="3"/>
  <c r="I129" i="3"/>
  <c r="E129" i="3"/>
  <c r="T128" i="3"/>
  <c r="S128" i="3"/>
  <c r="R128" i="3"/>
  <c r="M128" i="3"/>
  <c r="I128" i="3"/>
  <c r="E128" i="3"/>
  <c r="T127" i="3"/>
  <c r="S127" i="3"/>
  <c r="R127" i="3"/>
  <c r="M127" i="3"/>
  <c r="I127" i="3"/>
  <c r="E127" i="3"/>
  <c r="T126" i="3"/>
  <c r="S126" i="3"/>
  <c r="R126" i="3"/>
  <c r="M126" i="3"/>
  <c r="I126" i="3"/>
  <c r="E126" i="3"/>
  <c r="T125" i="3"/>
  <c r="S125" i="3"/>
  <c r="R125" i="3"/>
  <c r="M125" i="3"/>
  <c r="I125" i="3"/>
  <c r="E125" i="3"/>
  <c r="T124" i="3"/>
  <c r="S124" i="3"/>
  <c r="R124" i="3"/>
  <c r="M124" i="3"/>
  <c r="I124" i="3"/>
  <c r="E124" i="3"/>
  <c r="T123" i="3"/>
  <c r="S123" i="3"/>
  <c r="R123" i="3"/>
  <c r="M123" i="3"/>
  <c r="I123" i="3"/>
  <c r="E123" i="3"/>
  <c r="T122" i="3"/>
  <c r="S122" i="3"/>
  <c r="R122" i="3"/>
  <c r="M122" i="3"/>
  <c r="I122" i="3"/>
  <c r="E122" i="3"/>
  <c r="T121" i="3"/>
  <c r="S121" i="3"/>
  <c r="R121" i="3"/>
  <c r="M121" i="3"/>
  <c r="I121" i="3"/>
  <c r="E121" i="3"/>
  <c r="T120" i="3"/>
  <c r="S120" i="3"/>
  <c r="R120" i="3"/>
  <c r="M120" i="3"/>
  <c r="I120" i="3"/>
  <c r="E120" i="3"/>
  <c r="T119" i="3"/>
  <c r="S119" i="3"/>
  <c r="R119" i="3"/>
  <c r="M119" i="3"/>
  <c r="I119" i="3"/>
  <c r="E119" i="3"/>
  <c r="T118" i="3"/>
  <c r="S118" i="3"/>
  <c r="R118" i="3"/>
  <c r="M118" i="3"/>
  <c r="I118" i="3"/>
  <c r="E118" i="3"/>
  <c r="T117" i="3"/>
  <c r="S117" i="3"/>
  <c r="R117" i="3"/>
  <c r="M117" i="3"/>
  <c r="I117" i="3"/>
  <c r="E117" i="3"/>
  <c r="T116" i="3"/>
  <c r="S116" i="3"/>
  <c r="R116" i="3"/>
  <c r="M116" i="3"/>
  <c r="I116" i="3"/>
  <c r="E116" i="3"/>
  <c r="T115" i="3"/>
  <c r="S115" i="3"/>
  <c r="R115" i="3"/>
  <c r="M115" i="3"/>
  <c r="I115" i="3"/>
  <c r="E115" i="3"/>
  <c r="T114" i="3"/>
  <c r="S114" i="3"/>
  <c r="R114" i="3"/>
  <c r="M114" i="3"/>
  <c r="I114" i="3"/>
  <c r="E114" i="3"/>
  <c r="T113" i="3"/>
  <c r="S113" i="3"/>
  <c r="R113" i="3"/>
  <c r="M113" i="3"/>
  <c r="I113" i="3"/>
  <c r="E113" i="3"/>
  <c r="T112" i="3"/>
  <c r="S112" i="3"/>
  <c r="R112" i="3"/>
  <c r="M112" i="3"/>
  <c r="I112" i="3"/>
  <c r="E112" i="3"/>
  <c r="T111" i="3"/>
  <c r="S111" i="3"/>
  <c r="R111" i="3"/>
  <c r="M111" i="3"/>
  <c r="I111" i="3"/>
  <c r="E111" i="3"/>
  <c r="T110" i="3"/>
  <c r="S110" i="3"/>
  <c r="R110" i="3"/>
  <c r="M110" i="3"/>
  <c r="I110" i="3"/>
  <c r="E110" i="3"/>
  <c r="T109" i="3"/>
  <c r="S109" i="3"/>
  <c r="R109" i="3"/>
  <c r="M109" i="3"/>
  <c r="I109" i="3"/>
  <c r="E109" i="3"/>
  <c r="P108" i="3"/>
  <c r="J108" i="3"/>
  <c r="I108" i="3" s="1"/>
  <c r="H108" i="3"/>
  <c r="D108" i="3"/>
  <c r="T107" i="3"/>
  <c r="S107" i="3"/>
  <c r="R107" i="3"/>
  <c r="M107" i="3"/>
  <c r="I107" i="3"/>
  <c r="E107" i="3"/>
  <c r="T106" i="3"/>
  <c r="S106" i="3"/>
  <c r="R106" i="3"/>
  <c r="M106" i="3"/>
  <c r="I106" i="3"/>
  <c r="E106" i="3"/>
  <c r="T105" i="3"/>
  <c r="S105" i="3"/>
  <c r="R105" i="3"/>
  <c r="M105" i="3"/>
  <c r="I105" i="3"/>
  <c r="E105" i="3"/>
  <c r="T104" i="3"/>
  <c r="S104" i="3"/>
  <c r="R104" i="3"/>
  <c r="M104" i="3"/>
  <c r="I104" i="3"/>
  <c r="E104" i="3"/>
  <c r="P103" i="3"/>
  <c r="T103" i="3" s="1"/>
  <c r="O103" i="3"/>
  <c r="S103" i="3" s="1"/>
  <c r="N103" i="3"/>
  <c r="L103" i="3"/>
  <c r="K103" i="3"/>
  <c r="J103" i="3"/>
  <c r="I103" i="3" s="1"/>
  <c r="H103" i="3"/>
  <c r="G103" i="3"/>
  <c r="F103" i="3"/>
  <c r="E103" i="3" s="1"/>
  <c r="D103" i="3"/>
  <c r="D12" i="3" s="1"/>
  <c r="F102" i="3"/>
  <c r="T101" i="3"/>
  <c r="R101" i="3"/>
  <c r="Q101" i="3"/>
  <c r="O101" i="3"/>
  <c r="S101" i="3" s="1"/>
  <c r="D101" i="3"/>
  <c r="D10" i="3" s="1"/>
  <c r="T99" i="3"/>
  <c r="S99" i="3"/>
  <c r="R99" i="3"/>
  <c r="M99" i="3"/>
  <c r="I99" i="3"/>
  <c r="E99" i="3"/>
  <c r="T98" i="3"/>
  <c r="S98" i="3"/>
  <c r="R98" i="3"/>
  <c r="M98" i="3"/>
  <c r="I98" i="3"/>
  <c r="Q98" i="3" s="1"/>
  <c r="E98" i="3"/>
  <c r="T97" i="3"/>
  <c r="S97" i="3"/>
  <c r="R97" i="3"/>
  <c r="M97" i="3"/>
  <c r="I97" i="3"/>
  <c r="E97" i="3"/>
  <c r="T96" i="3"/>
  <c r="S96" i="3"/>
  <c r="R96" i="3"/>
  <c r="M96" i="3"/>
  <c r="I96" i="3"/>
  <c r="Q96" i="3" s="1"/>
  <c r="E96" i="3"/>
  <c r="P95" i="3"/>
  <c r="O95" i="3"/>
  <c r="K95" i="3"/>
  <c r="D95" i="3"/>
  <c r="T94" i="3"/>
  <c r="S94" i="3"/>
  <c r="R94" i="3"/>
  <c r="M94" i="3"/>
  <c r="Q94" i="3" s="1"/>
  <c r="I94" i="3"/>
  <c r="E94" i="3"/>
  <c r="T93" i="3"/>
  <c r="S93" i="3"/>
  <c r="R93" i="3"/>
  <c r="M93" i="3"/>
  <c r="Q93" i="3" s="1"/>
  <c r="I93" i="3"/>
  <c r="E93" i="3"/>
  <c r="T92" i="3"/>
  <c r="S92" i="3"/>
  <c r="R92" i="3"/>
  <c r="M92" i="3"/>
  <c r="Q92" i="3" s="1"/>
  <c r="I92" i="3"/>
  <c r="E92" i="3"/>
  <c r="T91" i="3"/>
  <c r="S91" i="3"/>
  <c r="R91" i="3"/>
  <c r="Q91" i="3"/>
  <c r="M91" i="3"/>
  <c r="I91" i="3"/>
  <c r="E91" i="3"/>
  <c r="T90" i="3"/>
  <c r="S90" i="3"/>
  <c r="R90" i="3"/>
  <c r="M90" i="3"/>
  <c r="Q90" i="3" s="1"/>
  <c r="I90" i="3"/>
  <c r="E90" i="3"/>
  <c r="T89" i="3"/>
  <c r="S89" i="3"/>
  <c r="R89" i="3"/>
  <c r="M89" i="3"/>
  <c r="Q89" i="3" s="1"/>
  <c r="I89" i="3"/>
  <c r="E89" i="3"/>
  <c r="T88" i="3"/>
  <c r="S88" i="3"/>
  <c r="R88" i="3"/>
  <c r="M88" i="3"/>
  <c r="Q88" i="3" s="1"/>
  <c r="I88" i="3"/>
  <c r="E88" i="3"/>
  <c r="T87" i="3"/>
  <c r="S87" i="3"/>
  <c r="R87" i="3"/>
  <c r="Q87" i="3"/>
  <c r="M87" i="3"/>
  <c r="I87" i="3"/>
  <c r="E87" i="3"/>
  <c r="T86" i="3"/>
  <c r="S86" i="3"/>
  <c r="R86" i="3"/>
  <c r="M86" i="3"/>
  <c r="Q86" i="3" s="1"/>
  <c r="I86" i="3"/>
  <c r="E86" i="3"/>
  <c r="T85" i="3"/>
  <c r="S85" i="3"/>
  <c r="R85" i="3"/>
  <c r="M85" i="3"/>
  <c r="Q85" i="3" s="1"/>
  <c r="I85" i="3"/>
  <c r="E85" i="3"/>
  <c r="T84" i="3"/>
  <c r="S84" i="3"/>
  <c r="R84" i="3"/>
  <c r="M84" i="3"/>
  <c r="Q84" i="3" s="1"/>
  <c r="I84" i="3"/>
  <c r="E84" i="3"/>
  <c r="T83" i="3"/>
  <c r="S83" i="3"/>
  <c r="R83" i="3"/>
  <c r="Q83" i="3"/>
  <c r="M83" i="3"/>
  <c r="I83" i="3"/>
  <c r="E83" i="3"/>
  <c r="T82" i="3"/>
  <c r="S82" i="3"/>
  <c r="R82" i="3"/>
  <c r="M82" i="3"/>
  <c r="Q82" i="3" s="1"/>
  <c r="I82" i="3"/>
  <c r="E82" i="3"/>
  <c r="T80" i="3"/>
  <c r="S80" i="3"/>
  <c r="R80" i="3"/>
  <c r="M80" i="3"/>
  <c r="I80" i="3"/>
  <c r="Q80" i="3" s="1"/>
  <c r="E80" i="3"/>
  <c r="T79" i="3"/>
  <c r="S79" i="3"/>
  <c r="R79" i="3"/>
  <c r="M79" i="3"/>
  <c r="I79" i="3"/>
  <c r="E79" i="3"/>
  <c r="T78" i="3"/>
  <c r="S78" i="3"/>
  <c r="R78" i="3"/>
  <c r="M78" i="3"/>
  <c r="I78" i="3"/>
  <c r="Q78" i="3" s="1"/>
  <c r="E78" i="3"/>
  <c r="T77" i="3"/>
  <c r="S77" i="3"/>
  <c r="R77" i="3"/>
  <c r="M77" i="3"/>
  <c r="I77" i="3"/>
  <c r="E77" i="3"/>
  <c r="T75" i="3"/>
  <c r="S75" i="3"/>
  <c r="R75" i="3"/>
  <c r="M75" i="3"/>
  <c r="Q75" i="3" s="1"/>
  <c r="I75" i="3"/>
  <c r="E75" i="3"/>
  <c r="T74" i="3"/>
  <c r="S74" i="3"/>
  <c r="R74" i="3"/>
  <c r="M74" i="3"/>
  <c r="Q74" i="3" s="1"/>
  <c r="I74" i="3"/>
  <c r="E74" i="3"/>
  <c r="T73" i="3"/>
  <c r="S73" i="3"/>
  <c r="R73" i="3"/>
  <c r="Q73" i="3"/>
  <c r="M73" i="3"/>
  <c r="I73" i="3"/>
  <c r="E73" i="3"/>
  <c r="T72" i="3"/>
  <c r="S72" i="3"/>
  <c r="R72" i="3"/>
  <c r="M72" i="3"/>
  <c r="Q72" i="3" s="1"/>
  <c r="I72" i="3"/>
  <c r="E72" i="3"/>
  <c r="T71" i="3"/>
  <c r="S71" i="3"/>
  <c r="R71" i="3"/>
  <c r="M71" i="3"/>
  <c r="Q71" i="3" s="1"/>
  <c r="I71" i="3"/>
  <c r="E71" i="3"/>
  <c r="T70" i="3"/>
  <c r="S70" i="3"/>
  <c r="R70" i="3"/>
  <c r="M70" i="3"/>
  <c r="Q70" i="3" s="1"/>
  <c r="I70" i="3"/>
  <c r="E70" i="3"/>
  <c r="T69" i="3"/>
  <c r="S69" i="3"/>
  <c r="R69" i="3"/>
  <c r="Q69" i="3"/>
  <c r="M69" i="3"/>
  <c r="I69" i="3"/>
  <c r="E69" i="3"/>
  <c r="T68" i="3"/>
  <c r="S68" i="3"/>
  <c r="R68" i="3"/>
  <c r="M68" i="3"/>
  <c r="Q68" i="3" s="1"/>
  <c r="I68" i="3"/>
  <c r="E68" i="3"/>
  <c r="T67" i="3"/>
  <c r="S67" i="3"/>
  <c r="R67" i="3"/>
  <c r="M67" i="3"/>
  <c r="Q67" i="3" s="1"/>
  <c r="I67" i="3"/>
  <c r="E67" i="3"/>
  <c r="L64" i="3"/>
  <c r="T63" i="3"/>
  <c r="S63" i="3"/>
  <c r="R63" i="3"/>
  <c r="M63" i="3"/>
  <c r="I63" i="3"/>
  <c r="E63" i="3"/>
  <c r="O62" i="3"/>
  <c r="H62" i="3"/>
  <c r="G62" i="3"/>
  <c r="D62" i="3"/>
  <c r="T61" i="3"/>
  <c r="S61" i="3"/>
  <c r="R61" i="3"/>
  <c r="M61" i="3"/>
  <c r="Q61" i="3" s="1"/>
  <c r="I61" i="3"/>
  <c r="E61" i="3"/>
  <c r="T60" i="3"/>
  <c r="S60" i="3"/>
  <c r="R60" i="3"/>
  <c r="Q60" i="3"/>
  <c r="M60" i="3"/>
  <c r="I60" i="3"/>
  <c r="E60" i="3"/>
  <c r="T59" i="3"/>
  <c r="S59" i="3"/>
  <c r="R59" i="3"/>
  <c r="M59" i="3"/>
  <c r="Q59" i="3" s="1"/>
  <c r="I59" i="3"/>
  <c r="E59" i="3"/>
  <c r="T58" i="3"/>
  <c r="S58" i="3"/>
  <c r="R58" i="3"/>
  <c r="M58" i="3"/>
  <c r="Q58" i="3" s="1"/>
  <c r="I58" i="3"/>
  <c r="E58" i="3"/>
  <c r="T57" i="3"/>
  <c r="S57" i="3"/>
  <c r="R57" i="3"/>
  <c r="M57" i="3"/>
  <c r="Q57" i="3" s="1"/>
  <c r="I57" i="3"/>
  <c r="E57" i="3"/>
  <c r="T56" i="3"/>
  <c r="S56" i="3"/>
  <c r="R56" i="3"/>
  <c r="Q56" i="3"/>
  <c r="M56" i="3"/>
  <c r="I56" i="3"/>
  <c r="E56" i="3"/>
  <c r="T55" i="3"/>
  <c r="S55" i="3"/>
  <c r="R55" i="3"/>
  <c r="M55" i="3"/>
  <c r="Q55" i="3" s="1"/>
  <c r="I55" i="3"/>
  <c r="E55" i="3"/>
  <c r="T54" i="3"/>
  <c r="S54" i="3"/>
  <c r="R54" i="3"/>
  <c r="M54" i="3"/>
  <c r="Q54" i="3" s="1"/>
  <c r="I54" i="3"/>
  <c r="E54" i="3"/>
  <c r="T53" i="3"/>
  <c r="S53" i="3"/>
  <c r="R53" i="3"/>
  <c r="M53" i="3"/>
  <c r="Q53" i="3" s="1"/>
  <c r="I53" i="3"/>
  <c r="E53" i="3"/>
  <c r="T52" i="3"/>
  <c r="S52" i="3"/>
  <c r="R52" i="3"/>
  <c r="Q52" i="3"/>
  <c r="M52" i="3"/>
  <c r="I52" i="3"/>
  <c r="E52" i="3"/>
  <c r="T51" i="3"/>
  <c r="S51" i="3"/>
  <c r="R51" i="3"/>
  <c r="M51" i="3"/>
  <c r="Q51" i="3" s="1"/>
  <c r="I51" i="3"/>
  <c r="E51" i="3"/>
  <c r="T50" i="3"/>
  <c r="S50" i="3"/>
  <c r="R50" i="3"/>
  <c r="M50" i="3"/>
  <c r="Q50" i="3" s="1"/>
  <c r="I50" i="3"/>
  <c r="E50" i="3"/>
  <c r="T49" i="3"/>
  <c r="S49" i="3"/>
  <c r="R49" i="3"/>
  <c r="M49" i="3"/>
  <c r="Q49" i="3" s="1"/>
  <c r="I49" i="3"/>
  <c r="E49" i="3"/>
  <c r="T48" i="3"/>
  <c r="S48" i="3"/>
  <c r="R48" i="3"/>
  <c r="Q48" i="3"/>
  <c r="M48" i="3"/>
  <c r="I48" i="3"/>
  <c r="E48" i="3"/>
  <c r="T47" i="3"/>
  <c r="S47" i="3"/>
  <c r="R47" i="3"/>
  <c r="M47" i="3"/>
  <c r="Q47" i="3" s="1"/>
  <c r="I47" i="3"/>
  <c r="E47" i="3"/>
  <c r="T46" i="3"/>
  <c r="S46" i="3"/>
  <c r="R46" i="3"/>
  <c r="M46" i="3"/>
  <c r="Q46" i="3" s="1"/>
  <c r="I46" i="3"/>
  <c r="E46" i="3"/>
  <c r="T45" i="3"/>
  <c r="S45" i="3"/>
  <c r="R45" i="3"/>
  <c r="M45" i="3"/>
  <c r="Q45" i="3" s="1"/>
  <c r="I45" i="3"/>
  <c r="E45" i="3"/>
  <c r="T44" i="3"/>
  <c r="S44" i="3"/>
  <c r="R44" i="3"/>
  <c r="Q44" i="3"/>
  <c r="M44" i="3"/>
  <c r="I44" i="3"/>
  <c r="E44" i="3"/>
  <c r="T43" i="3"/>
  <c r="S43" i="3"/>
  <c r="R43" i="3"/>
  <c r="M43" i="3"/>
  <c r="Q43" i="3" s="1"/>
  <c r="I43" i="3"/>
  <c r="E43" i="3"/>
  <c r="T42" i="3"/>
  <c r="S42" i="3"/>
  <c r="R42" i="3"/>
  <c r="M42" i="3"/>
  <c r="Q42" i="3" s="1"/>
  <c r="I42" i="3"/>
  <c r="E42" i="3"/>
  <c r="T41" i="3"/>
  <c r="S41" i="3"/>
  <c r="R41" i="3"/>
  <c r="M41" i="3"/>
  <c r="Q41" i="3" s="1"/>
  <c r="I41" i="3"/>
  <c r="E41" i="3"/>
  <c r="T40" i="3"/>
  <c r="S40" i="3"/>
  <c r="R40" i="3"/>
  <c r="Q40" i="3"/>
  <c r="M40" i="3"/>
  <c r="I40" i="3"/>
  <c r="E40" i="3"/>
  <c r="T39" i="3"/>
  <c r="S39" i="3"/>
  <c r="R39" i="3"/>
  <c r="M39" i="3"/>
  <c r="Q39" i="3" s="1"/>
  <c r="I39" i="3"/>
  <c r="E39" i="3"/>
  <c r="T38" i="3"/>
  <c r="S38" i="3"/>
  <c r="R38" i="3"/>
  <c r="M38" i="3"/>
  <c r="Q38" i="3" s="1"/>
  <c r="I38" i="3"/>
  <c r="E38" i="3"/>
  <c r="T37" i="3"/>
  <c r="S37" i="3"/>
  <c r="R37" i="3"/>
  <c r="M37" i="3"/>
  <c r="Q37" i="3" s="1"/>
  <c r="I37" i="3"/>
  <c r="E37" i="3"/>
  <c r="T36" i="3"/>
  <c r="S36" i="3"/>
  <c r="R36" i="3"/>
  <c r="Q36" i="3"/>
  <c r="M36" i="3"/>
  <c r="I36" i="3"/>
  <c r="E36" i="3"/>
  <c r="T35" i="3"/>
  <c r="S35" i="3"/>
  <c r="R35" i="3"/>
  <c r="M35" i="3"/>
  <c r="Q35" i="3" s="1"/>
  <c r="I35" i="3"/>
  <c r="E35" i="3"/>
  <c r="T34" i="3"/>
  <c r="S34" i="3"/>
  <c r="R34" i="3"/>
  <c r="M34" i="3"/>
  <c r="Q34" i="3" s="1"/>
  <c r="I34" i="3"/>
  <c r="E34" i="3"/>
  <c r="T33" i="3"/>
  <c r="S33" i="3"/>
  <c r="R33" i="3"/>
  <c r="M33" i="3"/>
  <c r="Q33" i="3" s="1"/>
  <c r="I33" i="3"/>
  <c r="E33" i="3"/>
  <c r="T32" i="3"/>
  <c r="S32" i="3"/>
  <c r="R32" i="3"/>
  <c r="Q32" i="3"/>
  <c r="M32" i="3"/>
  <c r="I32" i="3"/>
  <c r="E32" i="3"/>
  <c r="T31" i="3"/>
  <c r="S31" i="3"/>
  <c r="R31" i="3"/>
  <c r="M31" i="3"/>
  <c r="Q31" i="3" s="1"/>
  <c r="I31" i="3"/>
  <c r="E31" i="3"/>
  <c r="T30" i="3"/>
  <c r="S30" i="3"/>
  <c r="R30" i="3"/>
  <c r="M30" i="3"/>
  <c r="Q30" i="3" s="1"/>
  <c r="I30" i="3"/>
  <c r="E30" i="3"/>
  <c r="T29" i="3"/>
  <c r="S29" i="3"/>
  <c r="R29" i="3"/>
  <c r="M29" i="3"/>
  <c r="Q29" i="3" s="1"/>
  <c r="I29" i="3"/>
  <c r="E29" i="3"/>
  <c r="T28" i="3"/>
  <c r="S28" i="3"/>
  <c r="R28" i="3"/>
  <c r="Q28" i="3"/>
  <c r="M28" i="3"/>
  <c r="I28" i="3"/>
  <c r="E28" i="3"/>
  <c r="T27" i="3"/>
  <c r="S27" i="3"/>
  <c r="R27" i="3"/>
  <c r="M27" i="3"/>
  <c r="Q27" i="3" s="1"/>
  <c r="I27" i="3"/>
  <c r="E27" i="3"/>
  <c r="T26" i="3"/>
  <c r="S26" i="3"/>
  <c r="R26" i="3"/>
  <c r="M26" i="3"/>
  <c r="Q26" i="3" s="1"/>
  <c r="I26" i="3"/>
  <c r="E26" i="3"/>
  <c r="T25" i="3"/>
  <c r="S25" i="3"/>
  <c r="R25" i="3"/>
  <c r="M25" i="3"/>
  <c r="Q25" i="3" s="1"/>
  <c r="I25" i="3"/>
  <c r="E25" i="3"/>
  <c r="T24" i="3"/>
  <c r="S24" i="3"/>
  <c r="R24" i="3"/>
  <c r="Q24" i="3"/>
  <c r="M24" i="3"/>
  <c r="I24" i="3"/>
  <c r="E24" i="3"/>
  <c r="T23" i="3"/>
  <c r="S23" i="3"/>
  <c r="R23" i="3"/>
  <c r="M23" i="3"/>
  <c r="Q23" i="3" s="1"/>
  <c r="I23" i="3"/>
  <c r="E23" i="3"/>
  <c r="T22" i="3"/>
  <c r="S22" i="3"/>
  <c r="R22" i="3"/>
  <c r="M22" i="3"/>
  <c r="Q22" i="3" s="1"/>
  <c r="I22" i="3"/>
  <c r="E22" i="3"/>
  <c r="T21" i="3"/>
  <c r="S21" i="3"/>
  <c r="R21" i="3"/>
  <c r="M21" i="3"/>
  <c r="Q21" i="3" s="1"/>
  <c r="I21" i="3"/>
  <c r="E21" i="3"/>
  <c r="T20" i="3"/>
  <c r="S20" i="3"/>
  <c r="R20" i="3"/>
  <c r="Q20" i="3"/>
  <c r="M20" i="3"/>
  <c r="I20" i="3"/>
  <c r="E20" i="3"/>
  <c r="T19" i="3"/>
  <c r="S19" i="3"/>
  <c r="R19" i="3"/>
  <c r="M19" i="3"/>
  <c r="Q19" i="3" s="1"/>
  <c r="I19" i="3"/>
  <c r="E19" i="3"/>
  <c r="T18" i="3"/>
  <c r="S18" i="3"/>
  <c r="R18" i="3"/>
  <c r="M18" i="3"/>
  <c r="Q18" i="3" s="1"/>
  <c r="I18" i="3"/>
  <c r="E18" i="3"/>
  <c r="T16" i="3"/>
  <c r="S16" i="3"/>
  <c r="R16" i="3"/>
  <c r="M16" i="3"/>
  <c r="I16" i="3"/>
  <c r="Q16" i="3" s="1"/>
  <c r="E16" i="3"/>
  <c r="T15" i="3"/>
  <c r="S15" i="3"/>
  <c r="R15" i="3"/>
  <c r="M15" i="3"/>
  <c r="I15" i="3"/>
  <c r="Q15" i="3" s="1"/>
  <c r="E15" i="3"/>
  <c r="T14" i="3"/>
  <c r="S14" i="3"/>
  <c r="R14" i="3"/>
  <c r="M14" i="3"/>
  <c r="I14" i="3"/>
  <c r="Q14" i="3" s="1"/>
  <c r="E14" i="3"/>
  <c r="T13" i="3"/>
  <c r="S13" i="3"/>
  <c r="R13" i="3"/>
  <c r="M13" i="3"/>
  <c r="I13" i="3"/>
  <c r="Q13" i="3" s="1"/>
  <c r="E13" i="3"/>
  <c r="H12" i="3"/>
  <c r="T10" i="3"/>
  <c r="S10" i="3"/>
  <c r="R10" i="3"/>
  <c r="Q10" i="3"/>
  <c r="J90" i="2"/>
  <c r="J89" i="2"/>
  <c r="I89" i="2"/>
  <c r="G89" i="2"/>
  <c r="F88" i="2"/>
  <c r="J88" i="2" s="1"/>
  <c r="E88" i="2"/>
  <c r="D88" i="2"/>
  <c r="C88" i="2"/>
  <c r="J87" i="2"/>
  <c r="I87" i="2"/>
  <c r="G87" i="2"/>
  <c r="J86" i="2"/>
  <c r="I86" i="2"/>
  <c r="G86" i="2"/>
  <c r="J85" i="2"/>
  <c r="I85" i="2"/>
  <c r="G85" i="2"/>
  <c r="J84" i="2"/>
  <c r="I84" i="2"/>
  <c r="G84" i="2"/>
  <c r="J83" i="2"/>
  <c r="I83" i="2"/>
  <c r="G83" i="2"/>
  <c r="J82" i="2"/>
  <c r="I82" i="2"/>
  <c r="G82" i="2"/>
  <c r="J81" i="2"/>
  <c r="I81" i="2"/>
  <c r="G81" i="2"/>
  <c r="J80" i="2"/>
  <c r="I80" i="2"/>
  <c r="G80" i="2"/>
  <c r="F79" i="2"/>
  <c r="I79" i="2" s="1"/>
  <c r="E79" i="2"/>
  <c r="J79" i="2" s="1"/>
  <c r="D79" i="2"/>
  <c r="C79" i="2"/>
  <c r="J78" i="2"/>
  <c r="I78" i="2"/>
  <c r="G78" i="2"/>
  <c r="J77" i="2"/>
  <c r="I77" i="2"/>
  <c r="G77" i="2"/>
  <c r="J76" i="2"/>
  <c r="I76" i="2"/>
  <c r="G76" i="2"/>
  <c r="J75" i="2"/>
  <c r="I75" i="2"/>
  <c r="G75" i="2"/>
  <c r="J74" i="2"/>
  <c r="I74" i="2"/>
  <c r="G74" i="2"/>
  <c r="J73" i="2"/>
  <c r="I73" i="2"/>
  <c r="G73" i="2"/>
  <c r="F72" i="2"/>
  <c r="J72" i="2" s="1"/>
  <c r="E72" i="2"/>
  <c r="D72" i="2"/>
  <c r="C72" i="2"/>
  <c r="C71" i="2" s="1"/>
  <c r="C11" i="2" s="1"/>
  <c r="E71" i="2"/>
  <c r="D71" i="2"/>
  <c r="J70" i="2"/>
  <c r="I70" i="2"/>
  <c r="J69" i="2"/>
  <c r="I69" i="2"/>
  <c r="J68" i="2"/>
  <c r="I68" i="2"/>
  <c r="H68" i="2"/>
  <c r="G68" i="2"/>
  <c r="F67" i="2"/>
  <c r="H67" i="2" s="1"/>
  <c r="E67" i="2"/>
  <c r="I67" i="2" s="1"/>
  <c r="D67" i="2"/>
  <c r="C67" i="2"/>
  <c r="J66" i="2"/>
  <c r="I66" i="2"/>
  <c r="J65" i="2"/>
  <c r="I65" i="2"/>
  <c r="J64" i="2"/>
  <c r="I64" i="2"/>
  <c r="H64" i="2"/>
  <c r="G64" i="2"/>
  <c r="F63" i="2"/>
  <c r="H63" i="2" s="1"/>
  <c r="E63" i="2"/>
  <c r="I63" i="2" s="1"/>
  <c r="D63" i="2"/>
  <c r="C63" i="2"/>
  <c r="J62" i="2"/>
  <c r="I62" i="2"/>
  <c r="J61" i="2"/>
  <c r="I61" i="2"/>
  <c r="H61" i="2"/>
  <c r="G61" i="2"/>
  <c r="J60" i="2"/>
  <c r="I60" i="2"/>
  <c r="H60" i="2"/>
  <c r="G60" i="2"/>
  <c r="J59" i="2"/>
  <c r="I59" i="2"/>
  <c r="H59" i="2"/>
  <c r="G59" i="2"/>
  <c r="J58" i="2"/>
  <c r="I58" i="2"/>
  <c r="F57" i="2"/>
  <c r="H57" i="2" s="1"/>
  <c r="E57" i="2"/>
  <c r="D57" i="2"/>
  <c r="C57" i="2"/>
  <c r="J56" i="2"/>
  <c r="I56" i="2"/>
  <c r="J55" i="2"/>
  <c r="I55" i="2"/>
  <c r="H55" i="2"/>
  <c r="G55" i="2"/>
  <c r="J54" i="2"/>
  <c r="I54" i="2"/>
  <c r="H54" i="2"/>
  <c r="G54" i="2"/>
  <c r="J53" i="2"/>
  <c r="I53" i="2"/>
  <c r="H53" i="2"/>
  <c r="G53" i="2"/>
  <c r="J52" i="2"/>
  <c r="I52" i="2"/>
  <c r="H52" i="2"/>
  <c r="G52" i="2"/>
  <c r="J51" i="2"/>
  <c r="I51" i="2"/>
  <c r="H51" i="2"/>
  <c r="G51" i="2"/>
  <c r="J50" i="2"/>
  <c r="I50" i="2"/>
  <c r="H50" i="2"/>
  <c r="G50" i="2"/>
  <c r="J49" i="2"/>
  <c r="I49" i="2"/>
  <c r="J48" i="2"/>
  <c r="I48" i="2"/>
  <c r="H48" i="2"/>
  <c r="G48" i="2"/>
  <c r="J47" i="2"/>
  <c r="I47" i="2"/>
  <c r="J46" i="2"/>
  <c r="I46" i="2"/>
  <c r="J45" i="2"/>
  <c r="I45" i="2"/>
  <c r="H45" i="2"/>
  <c r="G45" i="2"/>
  <c r="J44" i="2"/>
  <c r="I44" i="2"/>
  <c r="H44" i="2"/>
  <c r="G44" i="2"/>
  <c r="J43" i="2"/>
  <c r="I43" i="2"/>
  <c r="F42" i="2"/>
  <c r="E42" i="2"/>
  <c r="D42" i="2"/>
  <c r="C42" i="2"/>
  <c r="D41" i="2"/>
  <c r="C41" i="2"/>
  <c r="C33" i="2" s="1"/>
  <c r="J40" i="2"/>
  <c r="I40" i="2"/>
  <c r="H40" i="2"/>
  <c r="G40" i="2"/>
  <c r="J39" i="2"/>
  <c r="I39" i="2"/>
  <c r="H39" i="2"/>
  <c r="G39" i="2"/>
  <c r="J38" i="2"/>
  <c r="I38" i="2"/>
  <c r="H38" i="2"/>
  <c r="G38" i="2"/>
  <c r="F37" i="2"/>
  <c r="E37" i="2"/>
  <c r="E34" i="2" s="1"/>
  <c r="I34" i="2" s="1"/>
  <c r="D37" i="2"/>
  <c r="H37" i="2" s="1"/>
  <c r="C37" i="2"/>
  <c r="G37" i="2" s="1"/>
  <c r="J36" i="2"/>
  <c r="I36" i="2"/>
  <c r="H36" i="2"/>
  <c r="G36" i="2"/>
  <c r="J35" i="2"/>
  <c r="I35" i="2"/>
  <c r="H35" i="2"/>
  <c r="G35" i="2"/>
  <c r="F34" i="2"/>
  <c r="D34" i="2"/>
  <c r="H34" i="2" s="1"/>
  <c r="C34" i="2"/>
  <c r="G34" i="2" s="1"/>
  <c r="D33" i="2"/>
  <c r="I32" i="2"/>
  <c r="H32" i="2"/>
  <c r="G32" i="2"/>
  <c r="F32" i="2"/>
  <c r="J32" i="2" s="1"/>
  <c r="D32" i="2"/>
  <c r="J31" i="2"/>
  <c r="I31" i="2"/>
  <c r="H31" i="2"/>
  <c r="G31" i="2"/>
  <c r="J30" i="2"/>
  <c r="I30" i="2"/>
  <c r="H30" i="2"/>
  <c r="G30" i="2"/>
  <c r="F29" i="2"/>
  <c r="H29" i="2" s="1"/>
  <c r="E29" i="2"/>
  <c r="I29" i="2" s="1"/>
  <c r="D29" i="2"/>
  <c r="C29" i="2"/>
  <c r="F28" i="2"/>
  <c r="H28" i="2" s="1"/>
  <c r="E28" i="2"/>
  <c r="E26" i="2" s="1"/>
  <c r="D28" i="2"/>
  <c r="C28" i="2"/>
  <c r="J27" i="2"/>
  <c r="I27" i="2"/>
  <c r="D26" i="2"/>
  <c r="C26" i="2"/>
  <c r="J25" i="2"/>
  <c r="I25" i="2"/>
  <c r="H25" i="2"/>
  <c r="G25" i="2"/>
  <c r="J24" i="2"/>
  <c r="I24" i="2"/>
  <c r="J23" i="2"/>
  <c r="I23" i="2"/>
  <c r="J22" i="2"/>
  <c r="I22" i="2"/>
  <c r="H22" i="2"/>
  <c r="G22" i="2"/>
  <c r="J21" i="2"/>
  <c r="I21" i="2"/>
  <c r="H21" i="2"/>
  <c r="G21" i="2"/>
  <c r="J20" i="2"/>
  <c r="I20" i="2"/>
  <c r="H20" i="2"/>
  <c r="G20" i="2"/>
  <c r="J19" i="2"/>
  <c r="I19" i="2"/>
  <c r="J18" i="2"/>
  <c r="I18" i="2"/>
  <c r="H18" i="2"/>
  <c r="G18" i="2"/>
  <c r="F17" i="2"/>
  <c r="E17" i="2"/>
  <c r="I17" i="2" s="1"/>
  <c r="D17" i="2"/>
  <c r="D16" i="2" s="1"/>
  <c r="C17" i="2"/>
  <c r="C16" i="2" s="1"/>
  <c r="F16" i="2"/>
  <c r="E16" i="2"/>
  <c r="I16" i="2" s="1"/>
  <c r="J14" i="2"/>
  <c r="I14" i="2"/>
  <c r="J13" i="2"/>
  <c r="I13" i="2"/>
  <c r="E12" i="2"/>
  <c r="D12" i="2"/>
  <c r="C12" i="2"/>
  <c r="E11" i="2"/>
  <c r="D11" i="2"/>
  <c r="F10" i="2"/>
  <c r="H10" i="2" s="1"/>
  <c r="E10" i="2"/>
  <c r="I10" i="2" s="1"/>
  <c r="D10" i="2"/>
  <c r="C10" i="2"/>
  <c r="J51" i="1"/>
  <c r="J49" i="1" s="1"/>
  <c r="I51" i="1"/>
  <c r="I49" i="1" s="1"/>
  <c r="H51" i="1"/>
  <c r="H49" i="1" s="1"/>
  <c r="J46" i="1"/>
  <c r="I46" i="1"/>
  <c r="H46" i="1"/>
  <c r="J41" i="1"/>
  <c r="J40" i="1" s="1"/>
  <c r="I41" i="1"/>
  <c r="I40" i="1" s="1"/>
  <c r="H41" i="1"/>
  <c r="H40" i="1" s="1"/>
  <c r="J36" i="1"/>
  <c r="I36" i="1"/>
  <c r="H36" i="1"/>
  <c r="J31" i="1"/>
  <c r="I31" i="1"/>
  <c r="H31" i="1"/>
  <c r="J30" i="1"/>
  <c r="I30" i="1"/>
  <c r="H30" i="1"/>
  <c r="J25" i="1"/>
  <c r="I25" i="1"/>
  <c r="H25" i="1"/>
  <c r="J24" i="1"/>
  <c r="I24" i="1"/>
  <c r="H24" i="1"/>
  <c r="J23" i="1"/>
  <c r="I23" i="1"/>
  <c r="H23" i="1"/>
  <c r="J22" i="1"/>
  <c r="I22" i="1"/>
  <c r="H22" i="1"/>
  <c r="J21" i="1"/>
  <c r="I21" i="1"/>
  <c r="H21" i="1"/>
  <c r="J20" i="1"/>
  <c r="I20" i="1"/>
  <c r="H20" i="1"/>
  <c r="J19" i="1"/>
  <c r="I19" i="1"/>
  <c r="H19" i="1"/>
  <c r="J18" i="1"/>
  <c r="I18" i="1"/>
  <c r="H18" i="1"/>
  <c r="J15" i="1"/>
  <c r="I15" i="1"/>
  <c r="H15" i="1"/>
  <c r="J14" i="1"/>
  <c r="I14" i="1"/>
  <c r="H14" i="1"/>
  <c r="J12" i="1"/>
  <c r="I12" i="1"/>
  <c r="H12" i="1"/>
  <c r="J11" i="1"/>
  <c r="J27" i="1" s="1"/>
  <c r="I11" i="1"/>
  <c r="I27" i="1" s="1"/>
  <c r="H11" i="1"/>
  <c r="H27" i="1" s="1"/>
  <c r="G42" i="2" l="1"/>
  <c r="E41" i="2"/>
  <c r="J42" i="2"/>
  <c r="H42" i="2"/>
  <c r="C15" i="2"/>
  <c r="C9" i="2" s="1"/>
  <c r="C8" i="2" s="1"/>
  <c r="H16" i="2"/>
  <c r="H17" i="2"/>
  <c r="D15" i="2"/>
  <c r="D9" i="2" s="1"/>
  <c r="D8" i="2" s="1"/>
  <c r="M156" i="3"/>
  <c r="N178" i="3"/>
  <c r="E179" i="3"/>
  <c r="R181" i="3"/>
  <c r="E182" i="3"/>
  <c r="M182" i="3"/>
  <c r="Q182" i="3" s="1"/>
  <c r="G176" i="3"/>
  <c r="T292" i="3"/>
  <c r="P290" i="3"/>
  <c r="T290" i="3" s="1"/>
  <c r="R301" i="3"/>
  <c r="R303" i="3"/>
  <c r="M303" i="3"/>
  <c r="Q304" i="3"/>
  <c r="R306" i="3"/>
  <c r="N307" i="3"/>
  <c r="N299" i="3"/>
  <c r="S62" i="3"/>
  <c r="E62" i="3"/>
  <c r="S95" i="3"/>
  <c r="P153" i="3"/>
  <c r="I95" i="3"/>
  <c r="Q63" i="3"/>
  <c r="Q77" i="3"/>
  <c r="Q79" i="3"/>
  <c r="T95" i="3"/>
  <c r="Q97" i="3"/>
  <c r="Q99" i="3"/>
  <c r="M103" i="3"/>
  <c r="F108" i="3"/>
  <c r="E108" i="3" s="1"/>
  <c r="N108" i="3"/>
  <c r="R108" i="3" s="1"/>
  <c r="I62" i="3"/>
  <c r="S154" i="3"/>
  <c r="I156" i="3"/>
  <c r="T157" i="3"/>
  <c r="M158" i="3"/>
  <c r="F171" i="3"/>
  <c r="F95" i="3" s="1"/>
  <c r="E95" i="3" s="1"/>
  <c r="T171" i="3"/>
  <c r="H178" i="3"/>
  <c r="P178" i="3"/>
  <c r="T178" i="3" s="1"/>
  <c r="R179" i="3"/>
  <c r="E180" i="3"/>
  <c r="T180" i="3"/>
  <c r="S181" i="3"/>
  <c r="R182" i="3"/>
  <c r="T183" i="3"/>
  <c r="M184" i="3"/>
  <c r="Q184" i="3" s="1"/>
  <c r="K185" i="3"/>
  <c r="S185" i="3" s="1"/>
  <c r="G178" i="3"/>
  <c r="L176" i="3"/>
  <c r="L100" i="3" s="1"/>
  <c r="T270" i="3"/>
  <c r="Q273" i="3"/>
  <c r="Q276" i="3"/>
  <c r="Q281" i="3"/>
  <c r="Q294" i="3"/>
  <c r="J299" i="3"/>
  <c r="I299" i="3" s="1"/>
  <c r="I303" i="3"/>
  <c r="S303" i="3"/>
  <c r="R304" i="3"/>
  <c r="Q309" i="3"/>
  <c r="Q314" i="3"/>
  <c r="Q317" i="3"/>
  <c r="Q322" i="3"/>
  <c r="Q325" i="3"/>
  <c r="Q330" i="3"/>
  <c r="Q333" i="3"/>
  <c r="Q338" i="3"/>
  <c r="Q341" i="3"/>
  <c r="Q346" i="3"/>
  <c r="Q349" i="3"/>
  <c r="Q354" i="3"/>
  <c r="Q357" i="3"/>
  <c r="Q362" i="3"/>
  <c r="Q365" i="3"/>
  <c r="Q370" i="3"/>
  <c r="Q373" i="3"/>
  <c r="Q378" i="3"/>
  <c r="Q381" i="3"/>
  <c r="Q386" i="3"/>
  <c r="E156" i="3"/>
  <c r="H100" i="3"/>
  <c r="S182" i="3"/>
  <c r="P62" i="3"/>
  <c r="T62" i="3" s="1"/>
  <c r="I179" i="3"/>
  <c r="Q179" i="3" s="1"/>
  <c r="Q181" i="3"/>
  <c r="T182" i="3"/>
  <c r="D176" i="3"/>
  <c r="I187" i="3"/>
  <c r="Q187" i="3" s="1"/>
  <c r="E268" i="3"/>
  <c r="Q272" i="3"/>
  <c r="Q277" i="3"/>
  <c r="Q280" i="3"/>
  <c r="O299" i="3"/>
  <c r="S299" i="3" s="1"/>
  <c r="M301" i="3"/>
  <c r="Q301" i="3" s="1"/>
  <c r="M306" i="3"/>
  <c r="Q306" i="3" s="1"/>
  <c r="Q310" i="3"/>
  <c r="Q313" i="3"/>
  <c r="Q318" i="3"/>
  <c r="Q321" i="3"/>
  <c r="Q326" i="3"/>
  <c r="Q329" i="3"/>
  <c r="Q334" i="3"/>
  <c r="Q337" i="3"/>
  <c r="Q342" i="3"/>
  <c r="Q345" i="3"/>
  <c r="Q350" i="3"/>
  <c r="Q353" i="3"/>
  <c r="Q358" i="3"/>
  <c r="Q361" i="3"/>
  <c r="Q366" i="3"/>
  <c r="Q369" i="3"/>
  <c r="Q374" i="3"/>
  <c r="Q377" i="3"/>
  <c r="Q382" i="3"/>
  <c r="Q385" i="3"/>
  <c r="D389" i="3"/>
  <c r="D298" i="3" s="1"/>
  <c r="P299" i="3"/>
  <c r="P389" i="3"/>
  <c r="S1045" i="3"/>
  <c r="S1047" i="3"/>
  <c r="R1050" i="3"/>
  <c r="E1052" i="3"/>
  <c r="T1056" i="3"/>
  <c r="E1065" i="3"/>
  <c r="S1066" i="3"/>
  <c r="R1068" i="3"/>
  <c r="M1068" i="3"/>
  <c r="S1071" i="3"/>
  <c r="M1073" i="3"/>
  <c r="R1074" i="3"/>
  <c r="I1077" i="3"/>
  <c r="R1078" i="3"/>
  <c r="M1078" i="3"/>
  <c r="Q1078" i="3" s="1"/>
  <c r="E1079" i="3"/>
  <c r="T1079" i="3"/>
  <c r="M1080" i="3"/>
  <c r="T1084" i="3"/>
  <c r="M1085" i="3"/>
  <c r="E1092" i="3"/>
  <c r="I1106" i="3"/>
  <c r="S1106" i="3"/>
  <c r="I1109" i="3"/>
  <c r="S1109" i="3"/>
  <c r="I1120" i="3"/>
  <c r="K1090" i="3"/>
  <c r="I1090" i="3" s="1"/>
  <c r="F1122" i="3"/>
  <c r="F1048" i="3" s="1"/>
  <c r="D1120" i="3"/>
  <c r="D1064" i="3"/>
  <c r="M1138" i="3"/>
  <c r="S1138" i="3"/>
  <c r="O1120" i="3"/>
  <c r="O1090" i="3" s="1"/>
  <c r="S1090" i="3" s="1"/>
  <c r="G1150" i="3"/>
  <c r="G1076" i="3" s="1"/>
  <c r="E1155" i="3"/>
  <c r="F1081" i="3"/>
  <c r="E1081" i="3" s="1"/>
  <c r="F1165" i="3"/>
  <c r="E1166" i="3"/>
  <c r="F1160" i="3"/>
  <c r="F1084" i="3" s="1"/>
  <c r="K1165" i="3"/>
  <c r="K1160" i="3"/>
  <c r="T1170" i="3"/>
  <c r="P1049" i="3"/>
  <c r="T1049" i="3" s="1"/>
  <c r="P1094" i="3"/>
  <c r="T1094" i="3" s="1"/>
  <c r="R1171" i="3"/>
  <c r="M1171" i="3"/>
  <c r="N1095" i="3"/>
  <c r="L1053" i="3"/>
  <c r="M1175" i="3"/>
  <c r="G1100" i="3"/>
  <c r="E1100" i="3" s="1"/>
  <c r="G1055" i="3"/>
  <c r="T1176" i="3"/>
  <c r="M1177" i="3"/>
  <c r="N1056" i="3"/>
  <c r="E1178" i="3"/>
  <c r="F1057" i="3"/>
  <c r="E1057" i="3" s="1"/>
  <c r="K1057" i="3"/>
  <c r="I1057" i="3" s="1"/>
  <c r="K1110" i="3"/>
  <c r="D1175" i="3"/>
  <c r="D1049" i="3"/>
  <c r="D1109" i="3"/>
  <c r="S1185" i="3"/>
  <c r="M1185" i="3"/>
  <c r="O1184" i="3"/>
  <c r="I1095" i="3"/>
  <c r="Q1095" i="3" s="1"/>
  <c r="I1104" i="3"/>
  <c r="Q1140" i="3"/>
  <c r="L1150" i="3"/>
  <c r="L1076" i="3" s="1"/>
  <c r="L1077" i="3"/>
  <c r="T1077" i="3" s="1"/>
  <c r="T1159" i="3"/>
  <c r="P1083" i="3"/>
  <c r="T1083" i="3" s="1"/>
  <c r="O1159" i="3"/>
  <c r="E1160" i="3"/>
  <c r="G1084" i="3"/>
  <c r="J1170" i="3"/>
  <c r="I1171" i="3"/>
  <c r="J1095" i="3"/>
  <c r="O1095" i="3"/>
  <c r="M1095" i="3" s="1"/>
  <c r="O1050" i="3"/>
  <c r="P1099" i="3"/>
  <c r="T1099" i="3" s="1"/>
  <c r="P1054" i="3"/>
  <c r="T1054" i="3" s="1"/>
  <c r="H1100" i="3"/>
  <c r="H1055" i="3"/>
  <c r="I1177" i="3"/>
  <c r="J1101" i="3"/>
  <c r="I1101" i="3" s="1"/>
  <c r="J1056" i="3"/>
  <c r="I1056" i="3" s="1"/>
  <c r="S1177" i="3"/>
  <c r="O1101" i="3"/>
  <c r="M1101" i="3" s="1"/>
  <c r="I1185" i="3"/>
  <c r="K1184" i="3"/>
  <c r="T1185" i="3"/>
  <c r="P1184" i="3"/>
  <c r="P1109" i="3"/>
  <c r="T1109" i="3" s="1"/>
  <c r="P1064" i="3"/>
  <c r="T1064" i="3" s="1"/>
  <c r="Q288" i="3"/>
  <c r="Q296" i="3"/>
  <c r="S301" i="3"/>
  <c r="Q302" i="3"/>
  <c r="T303" i="3"/>
  <c r="S304" i="3"/>
  <c r="S306" i="3"/>
  <c r="T307" i="3"/>
  <c r="S308" i="3"/>
  <c r="G298" i="3"/>
  <c r="G100" i="3" s="1"/>
  <c r="L299" i="3"/>
  <c r="L102" i="3" s="1"/>
  <c r="R1052" i="3"/>
  <c r="M1052" i="3"/>
  <c r="M1059" i="3"/>
  <c r="Q1059" i="3" s="1"/>
  <c r="R1064" i="3"/>
  <c r="M1064" i="3"/>
  <c r="R1092" i="3"/>
  <c r="M1092" i="3"/>
  <c r="S1093" i="3"/>
  <c r="M1093" i="3"/>
  <c r="Q1093" i="3" s="1"/>
  <c r="T1120" i="3"/>
  <c r="P1090" i="3"/>
  <c r="D1121" i="3"/>
  <c r="D1065" i="3"/>
  <c r="I1139" i="3"/>
  <c r="J1065" i="3"/>
  <c r="I1065" i="3" s="1"/>
  <c r="Q1065" i="3" s="1"/>
  <c r="S1139" i="3"/>
  <c r="O1065" i="3"/>
  <c r="S1065" i="3" s="1"/>
  <c r="E1066" i="3"/>
  <c r="J1066" i="3"/>
  <c r="I1066" i="3" s="1"/>
  <c r="J1122" i="3"/>
  <c r="J1048" i="3" s="1"/>
  <c r="R1140" i="3"/>
  <c r="N1066" i="3"/>
  <c r="K1135" i="3"/>
  <c r="K1067" i="3"/>
  <c r="I1067" i="3" s="1"/>
  <c r="T1142" i="3"/>
  <c r="P1141" i="3"/>
  <c r="P1068" i="3"/>
  <c r="T1068" i="3" s="1"/>
  <c r="S1147" i="3"/>
  <c r="O1146" i="3"/>
  <c r="O1072" i="3" s="1"/>
  <c r="Q1148" i="3"/>
  <c r="I1155" i="3"/>
  <c r="J1081" i="3"/>
  <c r="I1081" i="3" s="1"/>
  <c r="R1160" i="3"/>
  <c r="N1084" i="3"/>
  <c r="I1161" i="3"/>
  <c r="K1085" i="3"/>
  <c r="I1085" i="3" s="1"/>
  <c r="T1161" i="3"/>
  <c r="P1085" i="3"/>
  <c r="T1085" i="3" s="1"/>
  <c r="R1162" i="3"/>
  <c r="N1086" i="3"/>
  <c r="R1086" i="3" s="1"/>
  <c r="E1087" i="3"/>
  <c r="I1163" i="3"/>
  <c r="K1087" i="3"/>
  <c r="I1087" i="3" s="1"/>
  <c r="Q1087" i="3" s="1"/>
  <c r="T1163" i="3"/>
  <c r="P1087" i="3"/>
  <c r="T1087" i="3" s="1"/>
  <c r="R1164" i="3"/>
  <c r="N1088" i="3"/>
  <c r="G1165" i="3"/>
  <c r="R1166" i="3"/>
  <c r="M1166" i="3"/>
  <c r="F1170" i="3"/>
  <c r="E1171" i="3"/>
  <c r="K1050" i="3"/>
  <c r="I1050" i="3" s="1"/>
  <c r="Q1050" i="3" s="1"/>
  <c r="K1170" i="3"/>
  <c r="H1054" i="3"/>
  <c r="H1099" i="3"/>
  <c r="J1179" i="3"/>
  <c r="I1180" i="3"/>
  <c r="J1175" i="3"/>
  <c r="O1175" i="3"/>
  <c r="O1179" i="3"/>
  <c r="D1174" i="3"/>
  <c r="D1108" i="3"/>
  <c r="T1191" i="3"/>
  <c r="P1070" i="3"/>
  <c r="T1070" i="3" s="1"/>
  <c r="R1192" i="3"/>
  <c r="M1192" i="3"/>
  <c r="Q1192" i="3" s="1"/>
  <c r="N1071" i="3"/>
  <c r="M1071" i="3" s="1"/>
  <c r="K176" i="3"/>
  <c r="K100" i="3" s="1"/>
  <c r="Q283" i="3"/>
  <c r="Q285" i="3"/>
  <c r="I292" i="3"/>
  <c r="S292" i="3"/>
  <c r="Q293" i="3"/>
  <c r="Q300" i="3"/>
  <c r="T301" i="3"/>
  <c r="T304" i="3"/>
  <c r="T306" i="3"/>
  <c r="T308" i="3"/>
  <c r="H299" i="3"/>
  <c r="M390" i="3"/>
  <c r="Q635" i="3"/>
  <c r="Q637" i="3"/>
  <c r="Q639" i="3"/>
  <c r="Q641" i="3"/>
  <c r="Q643" i="3"/>
  <c r="Q645" i="3"/>
  <c r="Q647" i="3"/>
  <c r="Q649" i="3"/>
  <c r="Q651" i="3"/>
  <c r="Q653" i="3"/>
  <c r="Q655" i="3"/>
  <c r="Q657" i="3"/>
  <c r="Q659" i="3"/>
  <c r="Q661" i="3"/>
  <c r="Q663" i="3"/>
  <c r="Q665" i="3"/>
  <c r="Q667" i="3"/>
  <c r="Q669" i="3"/>
  <c r="Q671" i="3"/>
  <c r="Q673" i="3"/>
  <c r="Q675" i="3"/>
  <c r="Q677" i="3"/>
  <c r="Q679" i="3"/>
  <c r="Q681" i="3"/>
  <c r="Q683" i="3"/>
  <c r="Q685" i="3"/>
  <c r="Q687" i="3"/>
  <c r="Q689" i="3"/>
  <c r="Q691" i="3"/>
  <c r="Q693" i="3"/>
  <c r="Q695" i="3"/>
  <c r="Q697" i="3"/>
  <c r="Q699" i="3"/>
  <c r="Q701" i="3"/>
  <c r="Q703" i="3"/>
  <c r="Q705" i="3"/>
  <c r="Q707" i="3"/>
  <c r="Q709" i="3"/>
  <c r="Q711" i="3"/>
  <c r="Q713" i="3"/>
  <c r="Q715" i="3"/>
  <c r="Q717" i="3"/>
  <c r="Q719" i="3"/>
  <c r="Q721" i="3"/>
  <c r="Q723" i="3"/>
  <c r="Q725" i="3"/>
  <c r="Q727" i="3"/>
  <c r="Q729" i="3"/>
  <c r="Q731" i="3"/>
  <c r="Q733" i="3"/>
  <c r="Q735" i="3"/>
  <c r="Q737" i="3"/>
  <c r="R1040" i="3"/>
  <c r="E1041" i="3"/>
  <c r="T1041" i="3"/>
  <c r="F1046" i="3"/>
  <c r="L1047" i="3"/>
  <c r="M1050" i="3"/>
  <c r="I1052" i="3"/>
  <c r="S1052" i="3"/>
  <c r="O1056" i="3"/>
  <c r="S1056" i="3" s="1"/>
  <c r="O1059" i="3"/>
  <c r="S1059" i="3" s="1"/>
  <c r="R1060" i="3"/>
  <c r="D1063" i="3"/>
  <c r="I1064" i="3"/>
  <c r="Q1064" i="3" s="1"/>
  <c r="S1064" i="3"/>
  <c r="E1069" i="3"/>
  <c r="T1069" i="3"/>
  <c r="M1074" i="3"/>
  <c r="Q1074" i="3" s="1"/>
  <c r="I1075" i="3"/>
  <c r="S1075" i="3"/>
  <c r="S1077" i="3"/>
  <c r="O1081" i="3"/>
  <c r="S1081" i="3" s="1"/>
  <c r="I1086" i="3"/>
  <c r="T1088" i="3"/>
  <c r="O1089" i="3"/>
  <c r="I1092" i="3"/>
  <c r="S1092" i="3"/>
  <c r="E1093" i="3"/>
  <c r="T1093" i="3"/>
  <c r="E1095" i="3"/>
  <c r="T1095" i="3"/>
  <c r="R1096" i="3"/>
  <c r="E1099" i="3"/>
  <c r="O1105" i="3"/>
  <c r="S1105" i="3" s="1"/>
  <c r="R1106" i="3"/>
  <c r="M1106" i="3"/>
  <c r="I1107" i="3"/>
  <c r="R1109" i="3"/>
  <c r="M1109" i="3"/>
  <c r="Q1109" i="3" s="1"/>
  <c r="E1120" i="3"/>
  <c r="N1122" i="3"/>
  <c r="G1063" i="3"/>
  <c r="E1063" i="3" s="1"/>
  <c r="L1119" i="3"/>
  <c r="L1045" i="3" s="1"/>
  <c r="T1045" i="3" s="1"/>
  <c r="L1063" i="3"/>
  <c r="T1137" i="3"/>
  <c r="H1120" i="3"/>
  <c r="H1064" i="3"/>
  <c r="R1138" i="3"/>
  <c r="N1120" i="3"/>
  <c r="T1139" i="3"/>
  <c r="P1121" i="3"/>
  <c r="P1047" i="3" s="1"/>
  <c r="Q1144" i="3"/>
  <c r="K1146" i="3"/>
  <c r="K1073" i="3"/>
  <c r="S1073" i="3" s="1"/>
  <c r="T1147" i="3"/>
  <c r="P1073" i="3"/>
  <c r="T1073" i="3" s="1"/>
  <c r="O1160" i="3"/>
  <c r="E1161" i="3"/>
  <c r="G1085" i="3"/>
  <c r="E1085" i="3" s="1"/>
  <c r="E1163" i="3"/>
  <c r="G1105" i="3"/>
  <c r="S1164" i="3"/>
  <c r="O1088" i="3"/>
  <c r="S1088" i="3" s="1"/>
  <c r="J1165" i="3"/>
  <c r="I1166" i="3"/>
  <c r="S1166" i="3"/>
  <c r="O1170" i="3"/>
  <c r="S1178" i="3"/>
  <c r="O1102" i="3"/>
  <c r="S1102" i="3" s="1"/>
  <c r="O1057" i="3"/>
  <c r="F1179" i="3"/>
  <c r="E1180" i="3"/>
  <c r="F1059" i="3"/>
  <c r="E1059" i="3" s="1"/>
  <c r="J1191" i="3"/>
  <c r="I1192" i="3"/>
  <c r="S1191" i="3"/>
  <c r="O1055" i="3"/>
  <c r="S1055" i="3" s="1"/>
  <c r="O1070" i="3"/>
  <c r="S1070" i="3" s="1"/>
  <c r="Q1431" i="3"/>
  <c r="T1052" i="3"/>
  <c r="S1060" i="3"/>
  <c r="M1065" i="3"/>
  <c r="S1074" i="3"/>
  <c r="T1078" i="3"/>
  <c r="M1079" i="3"/>
  <c r="S1082" i="3"/>
  <c r="S1085" i="3"/>
  <c r="E1086" i="3"/>
  <c r="I1096" i="3"/>
  <c r="E1102" i="3"/>
  <c r="E1104" i="3"/>
  <c r="T1106" i="3"/>
  <c r="E1107" i="3"/>
  <c r="S1119" i="3"/>
  <c r="S1137" i="3"/>
  <c r="I1138" i="3"/>
  <c r="Q1138" i="3" s="1"/>
  <c r="T1138" i="3"/>
  <c r="S1150" i="3"/>
  <c r="R1161" i="3"/>
  <c r="I1162" i="3"/>
  <c r="R1163" i="3"/>
  <c r="I1164" i="3"/>
  <c r="T1164" i="3"/>
  <c r="T1166" i="3"/>
  <c r="T1171" i="3"/>
  <c r="S1176" i="3"/>
  <c r="E1177" i="3"/>
  <c r="E1185" i="3"/>
  <c r="G1184" i="3"/>
  <c r="F1191" i="3"/>
  <c r="E1192" i="3"/>
  <c r="T1418" i="3"/>
  <c r="Q1451" i="3"/>
  <c r="Q1467" i="3"/>
  <c r="Q1483" i="3"/>
  <c r="Q1499" i="3"/>
  <c r="Q1515" i="3"/>
  <c r="M1051" i="3"/>
  <c r="T1057" i="3"/>
  <c r="T1060" i="3"/>
  <c r="I1069" i="3"/>
  <c r="S1069" i="3"/>
  <c r="T1074" i="3"/>
  <c r="M1075" i="3"/>
  <c r="S1076" i="3"/>
  <c r="M1077" i="3"/>
  <c r="I1079" i="3"/>
  <c r="S1079" i="3"/>
  <c r="R1080" i="3"/>
  <c r="I1082" i="3"/>
  <c r="T1082" i="3"/>
  <c r="M1091" i="3"/>
  <c r="Q1091" i="3" s="1"/>
  <c r="R1093" i="3"/>
  <c r="E1096" i="3"/>
  <c r="R1097" i="3"/>
  <c r="T1102" i="3"/>
  <c r="T1103" i="3"/>
  <c r="R1104" i="3"/>
  <c r="R1107" i="3"/>
  <c r="Q1114" i="3"/>
  <c r="Q1116" i="3"/>
  <c r="Q1118" i="3"/>
  <c r="T1110" i="3"/>
  <c r="H1105" i="3"/>
  <c r="T1140" i="3"/>
  <c r="R1142" i="3"/>
  <c r="S1151" i="3"/>
  <c r="M1155" i="3"/>
  <c r="Q1155" i="3" s="1"/>
  <c r="Q1158" i="3"/>
  <c r="S1161" i="3"/>
  <c r="E1162" i="3"/>
  <c r="S1163" i="3"/>
  <c r="Q1168" i="3"/>
  <c r="E1176" i="3"/>
  <c r="T1177" i="3"/>
  <c r="G1174" i="3"/>
  <c r="R1180" i="3"/>
  <c r="M1180" i="3"/>
  <c r="Q1181" i="3"/>
  <c r="Q1183" i="3"/>
  <c r="Q1186" i="3"/>
  <c r="Q1188" i="3"/>
  <c r="Q1190" i="3"/>
  <c r="M1417" i="3"/>
  <c r="R1417" i="3"/>
  <c r="Q1439" i="3"/>
  <c r="Q1455" i="3"/>
  <c r="Q1471" i="3"/>
  <c r="Q1487" i="3"/>
  <c r="Q1503" i="3"/>
  <c r="Q1970" i="3"/>
  <c r="Q1974" i="3"/>
  <c r="S1426" i="3"/>
  <c r="K1416" i="3"/>
  <c r="I1416" i="3" s="1"/>
  <c r="T1426" i="3"/>
  <c r="P1425" i="3"/>
  <c r="T1425" i="3" s="1"/>
  <c r="Q1966" i="3"/>
  <c r="Q1994" i="3"/>
  <c r="Q1998" i="3"/>
  <c r="R1185" i="3"/>
  <c r="S1418" i="3"/>
  <c r="F1416" i="3"/>
  <c r="Q1427" i="3"/>
  <c r="T1431" i="3"/>
  <c r="I1435" i="3"/>
  <c r="M1534" i="3"/>
  <c r="Q1534" i="3" s="1"/>
  <c r="E1535" i="3"/>
  <c r="T1535" i="3"/>
  <c r="S1537" i="3"/>
  <c r="S1542" i="3"/>
  <c r="Q1753" i="3"/>
  <c r="Q1755" i="3"/>
  <c r="I1761" i="3"/>
  <c r="S1875" i="3"/>
  <c r="E1881" i="3"/>
  <c r="Q1885" i="3"/>
  <c r="R1887" i="3"/>
  <c r="S1891" i="3"/>
  <c r="Q1892" i="3"/>
  <c r="R1950" i="3"/>
  <c r="R1953" i="3"/>
  <c r="E1956" i="3"/>
  <c r="R1961" i="3"/>
  <c r="S1966" i="3"/>
  <c r="T1968" i="3"/>
  <c r="R1969" i="3"/>
  <c r="M1971" i="3"/>
  <c r="R1972" i="3"/>
  <c r="I1973" i="3"/>
  <c r="T1973" i="3"/>
  <c r="S1974" i="3"/>
  <c r="E1975" i="3"/>
  <c r="T1976" i="3"/>
  <c r="R1977" i="3"/>
  <c r="M1979" i="3"/>
  <c r="R1980" i="3"/>
  <c r="I1981" i="3"/>
  <c r="T1981" i="3"/>
  <c r="S1982" i="3"/>
  <c r="E1983" i="3"/>
  <c r="T1984" i="3"/>
  <c r="R1985" i="3"/>
  <c r="M1987" i="3"/>
  <c r="R1988" i="3"/>
  <c r="I1989" i="3"/>
  <c r="T1989" i="3"/>
  <c r="S1990" i="3"/>
  <c r="E1991" i="3"/>
  <c r="T1992" i="3"/>
  <c r="R1993" i="3"/>
  <c r="M1995" i="3"/>
  <c r="R1996" i="3"/>
  <c r="I1997" i="3"/>
  <c r="T1997" i="3"/>
  <c r="S1998" i="3"/>
  <c r="E1999" i="3"/>
  <c r="T2000" i="3"/>
  <c r="R2001" i="3"/>
  <c r="R2002" i="3"/>
  <c r="M2002" i="3"/>
  <c r="Q2002" i="3" s="1"/>
  <c r="T2003" i="3"/>
  <c r="E2010" i="3"/>
  <c r="T2012" i="3"/>
  <c r="Q2014" i="3"/>
  <c r="M2015" i="3"/>
  <c r="R2016" i="3"/>
  <c r="R2018" i="3"/>
  <c r="M2018" i="3"/>
  <c r="Q2018" i="3" s="1"/>
  <c r="T2019" i="3"/>
  <c r="I2022" i="3"/>
  <c r="E2023" i="3"/>
  <c r="I2023" i="3"/>
  <c r="Q2023" i="3" s="1"/>
  <c r="Q2025" i="3"/>
  <c r="Q2028" i="3"/>
  <c r="Q2057" i="3"/>
  <c r="T1542" i="3"/>
  <c r="S1887" i="3"/>
  <c r="M1894" i="3"/>
  <c r="S1961" i="3"/>
  <c r="T1966" i="3"/>
  <c r="Q1968" i="3"/>
  <c r="R1970" i="3"/>
  <c r="S1972" i="3"/>
  <c r="T1974" i="3"/>
  <c r="Q1976" i="3"/>
  <c r="R1978" i="3"/>
  <c r="S1980" i="3"/>
  <c r="T1982" i="3"/>
  <c r="Q1984" i="3"/>
  <c r="R1986" i="3"/>
  <c r="S1988" i="3"/>
  <c r="T1990" i="3"/>
  <c r="Q1992" i="3"/>
  <c r="R1994" i="3"/>
  <c r="S1996" i="3"/>
  <c r="T1998" i="3"/>
  <c r="Q2000" i="3"/>
  <c r="T2006" i="3"/>
  <c r="Q2008" i="3"/>
  <c r="O1953" i="3"/>
  <c r="S1953" i="3" s="1"/>
  <c r="M2020" i="3"/>
  <c r="Q2020" i="3" s="1"/>
  <c r="R2023" i="3"/>
  <c r="Q2385" i="3"/>
  <c r="Q1418" i="3"/>
  <c r="Q1423" i="3"/>
  <c r="R1430" i="3"/>
  <c r="R1431" i="3"/>
  <c r="S1531" i="3"/>
  <c r="I1533" i="3"/>
  <c r="S1533" i="3"/>
  <c r="E1534" i="3"/>
  <c r="S1534" i="3"/>
  <c r="S1536" i="3"/>
  <c r="R1879" i="3"/>
  <c r="S1880" i="3"/>
  <c r="T1887" i="3"/>
  <c r="I1960" i="3"/>
  <c r="T1961" i="3"/>
  <c r="Q1963" i="3"/>
  <c r="R1968" i="3"/>
  <c r="I1969" i="3"/>
  <c r="T1969" i="3"/>
  <c r="S1970" i="3"/>
  <c r="E1971" i="3"/>
  <c r="T1972" i="3"/>
  <c r="R1973" i="3"/>
  <c r="M1975" i="3"/>
  <c r="Q1975" i="3" s="1"/>
  <c r="R1976" i="3"/>
  <c r="I1977" i="3"/>
  <c r="T1977" i="3"/>
  <c r="S1978" i="3"/>
  <c r="E1979" i="3"/>
  <c r="T1980" i="3"/>
  <c r="R1981" i="3"/>
  <c r="M1983" i="3"/>
  <c r="Q1983" i="3" s="1"/>
  <c r="R1984" i="3"/>
  <c r="I1985" i="3"/>
  <c r="T1985" i="3"/>
  <c r="S1986" i="3"/>
  <c r="E1987" i="3"/>
  <c r="T1988" i="3"/>
  <c r="R1989" i="3"/>
  <c r="M1991" i="3"/>
  <c r="Q1991" i="3" s="1"/>
  <c r="R1992" i="3"/>
  <c r="I1993" i="3"/>
  <c r="T1993" i="3"/>
  <c r="S1994" i="3"/>
  <c r="E1995" i="3"/>
  <c r="T1996" i="3"/>
  <c r="R1997" i="3"/>
  <c r="M1999" i="3"/>
  <c r="Q1999" i="3" s="1"/>
  <c r="R2000" i="3"/>
  <c r="I2001" i="3"/>
  <c r="T2001" i="3"/>
  <c r="E2004" i="3"/>
  <c r="T2004" i="3"/>
  <c r="Q2006" i="3"/>
  <c r="M2007" i="3"/>
  <c r="R2008" i="3"/>
  <c r="I2009" i="3"/>
  <c r="R2010" i="3"/>
  <c r="M2010" i="3"/>
  <c r="Q2010" i="3" s="1"/>
  <c r="T2011" i="3"/>
  <c r="E2018" i="3"/>
  <c r="K1953" i="3"/>
  <c r="I1953" i="3" s="1"/>
  <c r="I2020" i="3"/>
  <c r="T2020" i="3"/>
  <c r="Q2024" i="3"/>
  <c r="Q2041" i="3"/>
  <c r="Q2073" i="3"/>
  <c r="D2392" i="3"/>
  <c r="D81" i="3" s="1"/>
  <c r="D2343" i="3"/>
  <c r="T1180" i="3"/>
  <c r="T1192" i="3"/>
  <c r="R1418" i="3"/>
  <c r="R1426" i="3"/>
  <c r="Q1428" i="3"/>
  <c r="E1430" i="3"/>
  <c r="M1430" i="3"/>
  <c r="S1431" i="3"/>
  <c r="O1435" i="3"/>
  <c r="S1435" i="3" s="1"/>
  <c r="R1542" i="3"/>
  <c r="S1761" i="3"/>
  <c r="R1886" i="3"/>
  <c r="M1887" i="3"/>
  <c r="S1890" i="3"/>
  <c r="Q1893" i="3"/>
  <c r="I1894" i="3"/>
  <c r="T1900" i="3"/>
  <c r="M1961" i="3"/>
  <c r="Q1961" i="3" s="1"/>
  <c r="R1966" i="3"/>
  <c r="S1968" i="3"/>
  <c r="T1970" i="3"/>
  <c r="E1972" i="3"/>
  <c r="I1972" i="3"/>
  <c r="M1972" i="3"/>
  <c r="R1974" i="3"/>
  <c r="S1976" i="3"/>
  <c r="T1978" i="3"/>
  <c r="M1980" i="3"/>
  <c r="Q1980" i="3" s="1"/>
  <c r="R1982" i="3"/>
  <c r="S1984" i="3"/>
  <c r="T1986" i="3"/>
  <c r="M1988" i="3"/>
  <c r="Q1988" i="3" s="1"/>
  <c r="R1990" i="3"/>
  <c r="S1992" i="3"/>
  <c r="T1994" i="3"/>
  <c r="M1996" i="3"/>
  <c r="Q1996" i="3" s="1"/>
  <c r="R1998" i="3"/>
  <c r="S2000" i="3"/>
  <c r="S2012" i="3"/>
  <c r="M2012" i="3"/>
  <c r="Q2012" i="3" s="1"/>
  <c r="T2014" i="3"/>
  <c r="Q2016" i="3"/>
  <c r="G1953" i="3"/>
  <c r="E1953" i="3" s="1"/>
  <c r="E2020" i="3"/>
  <c r="R2004" i="3"/>
  <c r="T2005" i="3"/>
  <c r="S2006" i="3"/>
  <c r="E2007" i="3"/>
  <c r="T2008" i="3"/>
  <c r="R2009" i="3"/>
  <c r="M2011" i="3"/>
  <c r="Q2011" i="3" s="1"/>
  <c r="R2012" i="3"/>
  <c r="I2013" i="3"/>
  <c r="T2013" i="3"/>
  <c r="S2014" i="3"/>
  <c r="E2015" i="3"/>
  <c r="T2016" i="3"/>
  <c r="R2017" i="3"/>
  <c r="R2020" i="3"/>
  <c r="H1965" i="3"/>
  <c r="L1965" i="3"/>
  <c r="T2023" i="3"/>
  <c r="Q2029" i="3"/>
  <c r="Q2032" i="3"/>
  <c r="Q2037" i="3"/>
  <c r="Q2040" i="3"/>
  <c r="Q2045" i="3"/>
  <c r="Q2053" i="3"/>
  <c r="Q2056" i="3"/>
  <c r="Q2061" i="3"/>
  <c r="Q2069" i="3"/>
  <c r="Q2077" i="3"/>
  <c r="E2086" i="3"/>
  <c r="I2085" i="3"/>
  <c r="T2086" i="3"/>
  <c r="S2333" i="3"/>
  <c r="I2346" i="3"/>
  <c r="S2349" i="3"/>
  <c r="R2352" i="3"/>
  <c r="E2356" i="3"/>
  <c r="T2356" i="3"/>
  <c r="R2360" i="3"/>
  <c r="E2364" i="3"/>
  <c r="S2365" i="3"/>
  <c r="M2365" i="3"/>
  <c r="Q2365" i="3" s="1"/>
  <c r="I2371" i="3"/>
  <c r="S2371" i="3"/>
  <c r="T2373" i="3"/>
  <c r="E2379" i="3"/>
  <c r="E2381" i="3"/>
  <c r="T2381" i="3"/>
  <c r="I2387" i="3"/>
  <c r="S2387" i="3"/>
  <c r="T2388" i="3"/>
  <c r="T2397" i="3"/>
  <c r="P2341" i="3"/>
  <c r="T2341" i="3" s="1"/>
  <c r="R2402" i="3"/>
  <c r="N2346" i="3"/>
  <c r="R2346" i="3" s="1"/>
  <c r="S2403" i="3"/>
  <c r="M2403" i="3"/>
  <c r="D2398" i="3"/>
  <c r="D2349" i="3"/>
  <c r="T2405" i="3"/>
  <c r="R2406" i="3"/>
  <c r="Q2673" i="3"/>
  <c r="R2674" i="3"/>
  <c r="N2349" i="3"/>
  <c r="Q2675" i="3"/>
  <c r="T2334" i="3"/>
  <c r="P2333" i="3"/>
  <c r="S2357" i="3"/>
  <c r="M2357" i="3"/>
  <c r="Q2357" i="3" s="1"/>
  <c r="T2359" i="3"/>
  <c r="R2361" i="3"/>
  <c r="R2363" i="3"/>
  <c r="M2363" i="3"/>
  <c r="Q2377" i="3"/>
  <c r="K2396" i="3"/>
  <c r="I2403" i="3"/>
  <c r="I2406" i="3"/>
  <c r="J2350" i="3"/>
  <c r="O2399" i="3"/>
  <c r="O2343" i="3" s="1"/>
  <c r="S2343" i="3" s="1"/>
  <c r="S2406" i="3"/>
  <c r="E2666" i="3"/>
  <c r="I2349" i="3"/>
  <c r="S2346" i="3"/>
  <c r="E2357" i="3"/>
  <c r="T2357" i="3"/>
  <c r="Q2359" i="3"/>
  <c r="I2363" i="3"/>
  <c r="S2363" i="3"/>
  <c r="T2367" i="3"/>
  <c r="R2368" i="3"/>
  <c r="R2377" i="3"/>
  <c r="R2379" i="3"/>
  <c r="M2379" i="3"/>
  <c r="Q2379" i="3" s="1"/>
  <c r="E2380" i="3"/>
  <c r="T2380" i="3"/>
  <c r="E2388" i="3"/>
  <c r="T2389" i="3"/>
  <c r="R2390" i="3"/>
  <c r="I2408" i="3"/>
  <c r="J2352" i="3"/>
  <c r="S2408" i="3"/>
  <c r="I2373" i="3"/>
  <c r="T2002" i="3"/>
  <c r="R2003" i="3"/>
  <c r="M2004" i="3"/>
  <c r="Q2004" i="3" s="1"/>
  <c r="M2005" i="3"/>
  <c r="Q2005" i="3" s="1"/>
  <c r="R2006" i="3"/>
  <c r="I2007" i="3"/>
  <c r="S2008" i="3"/>
  <c r="E2009" i="3"/>
  <c r="T2010" i="3"/>
  <c r="M2013" i="3"/>
  <c r="R2014" i="3"/>
  <c r="I2015" i="3"/>
  <c r="Q2015" i="3" s="1"/>
  <c r="S2016" i="3"/>
  <c r="T2018" i="3"/>
  <c r="E2022" i="3"/>
  <c r="M2022" i="3"/>
  <c r="S2023" i="3"/>
  <c r="Q2090" i="3"/>
  <c r="Q2098" i="3"/>
  <c r="Q2106" i="3"/>
  <c r="Q2109" i="3"/>
  <c r="Q2114" i="3"/>
  <c r="Q2117" i="3"/>
  <c r="Q2122" i="3"/>
  <c r="Q2130" i="3"/>
  <c r="Q2133" i="3"/>
  <c r="Q2138" i="3"/>
  <c r="Q2141" i="3"/>
  <c r="Q2146" i="3"/>
  <c r="Q2154" i="3"/>
  <c r="Q2162" i="3"/>
  <c r="Q2165" i="3"/>
  <c r="Q2170" i="3"/>
  <c r="Q2173" i="3"/>
  <c r="Q2178" i="3"/>
  <c r="Q2181" i="3"/>
  <c r="Q2186" i="3"/>
  <c r="Q2194" i="3"/>
  <c r="Q2202" i="3"/>
  <c r="Q2210" i="3"/>
  <c r="Q2218" i="3"/>
  <c r="Q2221" i="3"/>
  <c r="Q2226" i="3"/>
  <c r="T2346" i="3"/>
  <c r="R2369" i="3"/>
  <c r="R2371" i="3"/>
  <c r="M2371" i="3"/>
  <c r="Q2371" i="3" s="1"/>
  <c r="S2373" i="3"/>
  <c r="M2373" i="3"/>
  <c r="S2381" i="3"/>
  <c r="M2381" i="3"/>
  <c r="Q2381" i="3" s="1"/>
  <c r="R2385" i="3"/>
  <c r="R2387" i="3"/>
  <c r="M2387" i="3"/>
  <c r="Q2387" i="3" s="1"/>
  <c r="G2395" i="3"/>
  <c r="G2339" i="3" s="1"/>
  <c r="G2346" i="3"/>
  <c r="E2346" i="3" s="1"/>
  <c r="L2395" i="3"/>
  <c r="L2339" i="3" s="1"/>
  <c r="L12" i="3" s="1"/>
  <c r="L2346" i="3"/>
  <c r="T2408" i="3"/>
  <c r="P2407" i="3"/>
  <c r="T2407" i="3" s="1"/>
  <c r="Q2650" i="3"/>
  <c r="K2669" i="3"/>
  <c r="K2662" i="3" s="1"/>
  <c r="Q2677" i="3"/>
  <c r="R2354" i="3"/>
  <c r="G3057" i="3"/>
  <c r="G2999" i="3"/>
  <c r="E3785" i="3"/>
  <c r="F3784" i="3"/>
  <c r="E3784" i="3" s="1"/>
  <c r="R2671" i="3"/>
  <c r="M2671" i="3"/>
  <c r="Q2671" i="3" s="1"/>
  <c r="T2672" i="3"/>
  <c r="P2665" i="3"/>
  <c r="R2673" i="3"/>
  <c r="R2675" i="3"/>
  <c r="R2677" i="3"/>
  <c r="K2744" i="3"/>
  <c r="K2670" i="3"/>
  <c r="K2663" i="3" s="1"/>
  <c r="S2663" i="3" s="1"/>
  <c r="S2745" i="3"/>
  <c r="O2744" i="3"/>
  <c r="S2744" i="3" s="1"/>
  <c r="Q2767" i="3"/>
  <c r="Q2783" i="3"/>
  <c r="Q2799" i="3"/>
  <c r="Q2815" i="3"/>
  <c r="Q2833" i="3"/>
  <c r="Q2849" i="3"/>
  <c r="Q2865" i="3"/>
  <c r="Q2881" i="3"/>
  <c r="Q2897" i="3"/>
  <c r="T3011" i="3"/>
  <c r="M3022" i="3"/>
  <c r="S3022" i="3"/>
  <c r="R3030" i="3"/>
  <c r="M3030" i="3"/>
  <c r="S3031" i="3"/>
  <c r="M3031" i="3"/>
  <c r="Q3031" i="3" s="1"/>
  <c r="S3042" i="3"/>
  <c r="M3042" i="3"/>
  <c r="E3753" i="3"/>
  <c r="F3752" i="3"/>
  <c r="E3752" i="3" s="1"/>
  <c r="T2333" i="3"/>
  <c r="F2350" i="3"/>
  <c r="R2356" i="3"/>
  <c r="R2359" i="3"/>
  <c r="F2360" i="3"/>
  <c r="E2360" i="3" s="1"/>
  <c r="S2360" i="3"/>
  <c r="S2361" i="3"/>
  <c r="T2363" i="3"/>
  <c r="R2364" i="3"/>
  <c r="R2367" i="3"/>
  <c r="S2368" i="3"/>
  <c r="S2369" i="3"/>
  <c r="T2371" i="3"/>
  <c r="R2372" i="3"/>
  <c r="R2375" i="3"/>
  <c r="S2376" i="3"/>
  <c r="S2377" i="3"/>
  <c r="T2379" i="3"/>
  <c r="R2380" i="3"/>
  <c r="J2382" i="3"/>
  <c r="R2382" i="3" s="1"/>
  <c r="O2382" i="3"/>
  <c r="N2383" i="3"/>
  <c r="S2384" i="3"/>
  <c r="S2385" i="3"/>
  <c r="T2387" i="3"/>
  <c r="R2388" i="3"/>
  <c r="S2390" i="3"/>
  <c r="R2398" i="3"/>
  <c r="R2405" i="3"/>
  <c r="G2352" i="3"/>
  <c r="Q2434" i="3"/>
  <c r="Q2436" i="3"/>
  <c r="Q2438" i="3"/>
  <c r="Q2440" i="3"/>
  <c r="Q2442" i="3"/>
  <c r="Q2444" i="3"/>
  <c r="Q2446" i="3"/>
  <c r="Q2448" i="3"/>
  <c r="Q2450" i="3"/>
  <c r="Q2452" i="3"/>
  <c r="Q2454" i="3"/>
  <c r="Q2456" i="3"/>
  <c r="Q2458" i="3"/>
  <c r="Q2460" i="3"/>
  <c r="Q2462" i="3"/>
  <c r="S2650" i="3"/>
  <c r="L2663" i="3"/>
  <c r="L2662" i="3" s="1"/>
  <c r="N2666" i="3"/>
  <c r="T2667" i="3"/>
  <c r="G2670" i="3"/>
  <c r="G2663" i="3" s="1"/>
  <c r="S2671" i="3"/>
  <c r="O2664" i="3"/>
  <c r="S2664" i="3" s="1"/>
  <c r="S2673" i="3"/>
  <c r="E2744" i="3"/>
  <c r="Q2771" i="3"/>
  <c r="Q2787" i="3"/>
  <c r="Q2803" i="3"/>
  <c r="Q2819" i="3"/>
  <c r="Q2829" i="3"/>
  <c r="T2830" i="3"/>
  <c r="Q2837" i="3"/>
  <c r="Q2853" i="3"/>
  <c r="Q2869" i="3"/>
  <c r="Q2885" i="3"/>
  <c r="Q2901" i="3"/>
  <c r="S2913" i="3"/>
  <c r="F3001" i="3"/>
  <c r="F2997" i="3"/>
  <c r="I3066" i="3"/>
  <c r="K2997" i="3"/>
  <c r="H2998" i="3"/>
  <c r="H3046" i="3"/>
  <c r="P3062" i="3"/>
  <c r="T3068" i="3"/>
  <c r="S3234" i="3"/>
  <c r="K3046" i="3"/>
  <c r="R2085" i="3"/>
  <c r="R2086" i="3"/>
  <c r="R2357" i="3"/>
  <c r="E2358" i="3"/>
  <c r="T2358" i="3"/>
  <c r="S2359" i="3"/>
  <c r="T2361" i="3"/>
  <c r="R2362" i="3"/>
  <c r="R2365" i="3"/>
  <c r="E2366" i="3"/>
  <c r="T2366" i="3"/>
  <c r="S2367" i="3"/>
  <c r="T2369" i="3"/>
  <c r="R2370" i="3"/>
  <c r="R2373" i="3"/>
  <c r="E2374" i="3"/>
  <c r="T2374" i="3"/>
  <c r="O2375" i="3"/>
  <c r="T2377" i="3"/>
  <c r="R2378" i="3"/>
  <c r="R2381" i="3"/>
  <c r="E2382" i="3"/>
  <c r="T2382" i="3"/>
  <c r="S2383" i="3"/>
  <c r="T2385" i="3"/>
  <c r="R2386" i="3"/>
  <c r="J2388" i="3"/>
  <c r="O2388" i="3"/>
  <c r="S2388" i="3" s="1"/>
  <c r="T2395" i="3"/>
  <c r="T2399" i="3"/>
  <c r="T2402" i="3"/>
  <c r="R2403" i="3"/>
  <c r="T2404" i="3"/>
  <c r="S2405" i="3"/>
  <c r="R2408" i="3"/>
  <c r="M2557" i="3"/>
  <c r="R2645" i="3"/>
  <c r="I2649" i="3"/>
  <c r="T2660" i="3"/>
  <c r="N2664" i="3"/>
  <c r="O2666" i="3"/>
  <c r="S2666" i="3" s="1"/>
  <c r="N2668" i="3"/>
  <c r="M2668" i="3" s="1"/>
  <c r="J2670" i="3"/>
  <c r="E2671" i="3"/>
  <c r="P2664" i="3"/>
  <c r="P2339" i="3" s="1"/>
  <c r="P12" i="3" s="1"/>
  <c r="T12" i="3" s="1"/>
  <c r="T2671" i="3"/>
  <c r="I2744" i="3"/>
  <c r="E2745" i="3"/>
  <c r="I2745" i="3"/>
  <c r="M2745" i="3"/>
  <c r="Q2745" i="3" s="1"/>
  <c r="Q2775" i="3"/>
  <c r="Q2791" i="3"/>
  <c r="Q2807" i="3"/>
  <c r="Q2823" i="3"/>
  <c r="Q2841" i="3"/>
  <c r="Q2857" i="3"/>
  <c r="Q2873" i="3"/>
  <c r="Q2889" i="3"/>
  <c r="Q2905" i="3"/>
  <c r="R3007" i="3"/>
  <c r="M3007" i="3"/>
  <c r="Q3007" i="3" s="1"/>
  <c r="I3010" i="3"/>
  <c r="Q3010" i="3" s="1"/>
  <c r="S3010" i="3"/>
  <c r="E3012" i="3"/>
  <c r="I3014" i="3"/>
  <c r="R2745" i="3"/>
  <c r="T2913" i="3"/>
  <c r="E3004" i="3"/>
  <c r="E3006" i="3"/>
  <c r="S3007" i="3"/>
  <c r="E3008" i="3"/>
  <c r="T3012" i="3"/>
  <c r="R3015" i="3"/>
  <c r="E3018" i="3"/>
  <c r="I3020" i="3"/>
  <c r="I3022" i="3"/>
  <c r="T3026" i="3"/>
  <c r="R3028" i="3"/>
  <c r="M3028" i="3"/>
  <c r="R3032" i="3"/>
  <c r="M3032" i="3"/>
  <c r="M3052" i="3"/>
  <c r="Q3052" i="3" s="1"/>
  <c r="S3052" i="3"/>
  <c r="F3069" i="3"/>
  <c r="F3064" i="3"/>
  <c r="S3236" i="3"/>
  <c r="O3057" i="3"/>
  <c r="S3057" i="3" s="1"/>
  <c r="I3237" i="3"/>
  <c r="J3062" i="3"/>
  <c r="T3233" i="3"/>
  <c r="H3235" i="3"/>
  <c r="H3047" i="3" s="1"/>
  <c r="H66" i="3" s="1"/>
  <c r="H3054" i="3"/>
  <c r="Q3306" i="3"/>
  <c r="S3321" i="3"/>
  <c r="O3239" i="3"/>
  <c r="Q3322" i="3"/>
  <c r="R3637" i="3"/>
  <c r="M3637" i="3"/>
  <c r="Q3637" i="3" s="1"/>
  <c r="N3636" i="3"/>
  <c r="M3636" i="3" s="1"/>
  <c r="R3694" i="3"/>
  <c r="M3694" i="3"/>
  <c r="T3714" i="3"/>
  <c r="S3745" i="3"/>
  <c r="O3744" i="3"/>
  <c r="S2831" i="3"/>
  <c r="S2914" i="3"/>
  <c r="Q2915" i="3"/>
  <c r="Q2917" i="3"/>
  <c r="Q2919" i="3"/>
  <c r="Q2921" i="3"/>
  <c r="Q2923" i="3"/>
  <c r="Q2925" i="3"/>
  <c r="Q2927" i="3"/>
  <c r="Q2929" i="3"/>
  <c r="Q2931" i="3"/>
  <c r="Q2933" i="3"/>
  <c r="Q2935" i="3"/>
  <c r="Q2937" i="3"/>
  <c r="Q2939" i="3"/>
  <c r="Q2941" i="3"/>
  <c r="Q2943" i="3"/>
  <c r="Q2945" i="3"/>
  <c r="Q2947" i="3"/>
  <c r="Q2949" i="3"/>
  <c r="Q2951" i="3"/>
  <c r="Q2953" i="3"/>
  <c r="Q2955" i="3"/>
  <c r="Q2957" i="3"/>
  <c r="Q2959" i="3"/>
  <c r="Q2961" i="3"/>
  <c r="Q2963" i="3"/>
  <c r="Q2965" i="3"/>
  <c r="Q2967" i="3"/>
  <c r="Q2969" i="3"/>
  <c r="Q2971" i="3"/>
  <c r="Q2973" i="3"/>
  <c r="Q2975" i="3"/>
  <c r="Q2977" i="3"/>
  <c r="Q2979" i="3"/>
  <c r="Q2981" i="3"/>
  <c r="Q2983" i="3"/>
  <c r="E3003" i="3"/>
  <c r="T3003" i="3"/>
  <c r="R3004" i="3"/>
  <c r="T3005" i="3"/>
  <c r="R3006" i="3"/>
  <c r="T3007" i="3"/>
  <c r="R3008" i="3"/>
  <c r="R3011" i="3"/>
  <c r="S3015" i="3"/>
  <c r="R3016" i="3"/>
  <c r="E3017" i="3"/>
  <c r="T3017" i="3"/>
  <c r="R3018" i="3"/>
  <c r="I3019" i="3"/>
  <c r="S3019" i="3"/>
  <c r="E3020" i="3"/>
  <c r="I3021" i="3"/>
  <c r="S3021" i="3"/>
  <c r="E3022" i="3"/>
  <c r="I3023" i="3"/>
  <c r="S3023" i="3"/>
  <c r="I3028" i="3"/>
  <c r="I3032" i="3"/>
  <c r="R3051" i="3"/>
  <c r="M3051" i="3"/>
  <c r="Q3051" i="3" s="1"/>
  <c r="N3235" i="3"/>
  <c r="N3047" i="3" s="1"/>
  <c r="N66" i="3" s="1"/>
  <c r="I3302" i="3"/>
  <c r="S3302" i="3"/>
  <c r="E3321" i="3"/>
  <c r="K3320" i="3"/>
  <c r="K3239" i="3"/>
  <c r="K3002" i="3" s="1"/>
  <c r="K2355" i="3" s="1"/>
  <c r="Q3326" i="3"/>
  <c r="E3553" i="3"/>
  <c r="F3552" i="3"/>
  <c r="E3552" i="3" s="1"/>
  <c r="F3239" i="3"/>
  <c r="J3693" i="3"/>
  <c r="I3693" i="3" s="1"/>
  <c r="I3694" i="3"/>
  <c r="J3239" i="3"/>
  <c r="S3709" i="3"/>
  <c r="M3709" i="3"/>
  <c r="O3708" i="3"/>
  <c r="S3708" i="3" s="1"/>
  <c r="T3721" i="3"/>
  <c r="P3236" i="3"/>
  <c r="S3771" i="3"/>
  <c r="K3770" i="3"/>
  <c r="S3770" i="3" s="1"/>
  <c r="T3771" i="3"/>
  <c r="P3770" i="3"/>
  <c r="T3770" i="3" s="1"/>
  <c r="Q2646" i="3"/>
  <c r="E2649" i="3"/>
  <c r="R2650" i="3"/>
  <c r="S2675" i="3"/>
  <c r="G2669" i="3"/>
  <c r="G2662" i="3" s="1"/>
  <c r="O2669" i="3"/>
  <c r="S2669" i="3" s="1"/>
  <c r="S2677" i="3"/>
  <c r="T2745" i="3"/>
  <c r="R2826" i="3"/>
  <c r="S2830" i="3"/>
  <c r="T2831" i="3"/>
  <c r="P2984" i="3"/>
  <c r="T2984" i="3" s="1"/>
  <c r="M2984" i="3"/>
  <c r="Q2986" i="3"/>
  <c r="Q2988" i="3"/>
  <c r="Q2990" i="3"/>
  <c r="Q2992" i="3"/>
  <c r="S3006" i="3"/>
  <c r="E3009" i="3"/>
  <c r="T3009" i="3"/>
  <c r="R3010" i="3"/>
  <c r="S3011" i="3"/>
  <c r="R3012" i="3"/>
  <c r="T3013" i="3"/>
  <c r="R3014" i="3"/>
  <c r="T3015" i="3"/>
  <c r="E3019" i="3"/>
  <c r="T3019" i="3"/>
  <c r="R3020" i="3"/>
  <c r="E3028" i="3"/>
  <c r="E3032" i="3"/>
  <c r="R3044" i="3"/>
  <c r="M3044" i="3"/>
  <c r="Q3044" i="3" s="1"/>
  <c r="R3056" i="3"/>
  <c r="M3056" i="3"/>
  <c r="Q3056" i="3" s="1"/>
  <c r="I3236" i="3"/>
  <c r="J3057" i="3"/>
  <c r="I3057" i="3" s="1"/>
  <c r="M3239" i="3"/>
  <c r="R3239" i="3"/>
  <c r="E3302" i="3"/>
  <c r="G3239" i="3"/>
  <c r="G3002" i="3" s="1"/>
  <c r="G2355" i="3" s="1"/>
  <c r="R3391" i="3"/>
  <c r="M3391" i="3"/>
  <c r="N3390" i="3"/>
  <c r="M3390" i="3" s="1"/>
  <c r="Q3472" i="3"/>
  <c r="E3694" i="3"/>
  <c r="F3693" i="3"/>
  <c r="E3693" i="3" s="1"/>
  <c r="G3730" i="3"/>
  <c r="G3718" i="3"/>
  <c r="M3739" i="3"/>
  <c r="R3739" i="3"/>
  <c r="E3040" i="3"/>
  <c r="Q3050" i="3"/>
  <c r="I3052" i="3"/>
  <c r="R3053" i="3"/>
  <c r="E3058" i="3"/>
  <c r="I3060" i="3"/>
  <c r="E3068" i="3"/>
  <c r="L2999" i="3"/>
  <c r="L2352" i="3" s="1"/>
  <c r="G3064" i="3"/>
  <c r="T3234" i="3"/>
  <c r="T3302" i="3"/>
  <c r="Q3338" i="3"/>
  <c r="Q3343" i="3"/>
  <c r="Q3346" i="3"/>
  <c r="Q3351" i="3"/>
  <c r="Q3359" i="3"/>
  <c r="Q3362" i="3"/>
  <c r="Q3367" i="3"/>
  <c r="Q3370" i="3"/>
  <c r="Q3375" i="3"/>
  <c r="Q3378" i="3"/>
  <c r="Q3383" i="3"/>
  <c r="Q3386" i="3"/>
  <c r="E3390" i="3"/>
  <c r="I3391" i="3"/>
  <c r="J3390" i="3"/>
  <c r="I3637" i="3"/>
  <c r="J3636" i="3"/>
  <c r="I3636" i="3" s="1"/>
  <c r="T3703" i="3"/>
  <c r="P3702" i="3"/>
  <c r="T3702" i="3" s="1"/>
  <c r="Q3706" i="3"/>
  <c r="T3709" i="3"/>
  <c r="P3708" i="3"/>
  <c r="T3708" i="3" s="1"/>
  <c r="M3720" i="3"/>
  <c r="R3720" i="3"/>
  <c r="Q3721" i="3"/>
  <c r="D3717" i="3"/>
  <c r="S3723" i="3"/>
  <c r="O3722" i="3"/>
  <c r="S3722" i="3" s="1"/>
  <c r="O3718" i="3"/>
  <c r="Q3734" i="3"/>
  <c r="E3738" i="3"/>
  <c r="P3744" i="3"/>
  <c r="T3744" i="3" s="1"/>
  <c r="T3745" i="3"/>
  <c r="D3737" i="3"/>
  <c r="D3755" i="3"/>
  <c r="T3763" i="3"/>
  <c r="P3762" i="3"/>
  <c r="Q3777" i="3"/>
  <c r="R3026" i="3"/>
  <c r="S3030" i="3"/>
  <c r="T3032" i="3"/>
  <c r="I3034" i="3"/>
  <c r="M3036" i="3"/>
  <c r="M3048" i="3"/>
  <c r="Q3048" i="3" s="1"/>
  <c r="R3050" i="3"/>
  <c r="T3051" i="3"/>
  <c r="E3052" i="3"/>
  <c r="S3053" i="3"/>
  <c r="M3054" i="3"/>
  <c r="E3060" i="3"/>
  <c r="L3062" i="3"/>
  <c r="T3062" i="3" s="1"/>
  <c r="R3070" i="3"/>
  <c r="M3234" i="3"/>
  <c r="T3321" i="3"/>
  <c r="E3391" i="3"/>
  <c r="S3390" i="3"/>
  <c r="R3553" i="3"/>
  <c r="M3553" i="3"/>
  <c r="Q3553" i="3" s="1"/>
  <c r="Q3712" i="3"/>
  <c r="Q3716" i="3"/>
  <c r="R3719" i="3"/>
  <c r="T3723" i="3"/>
  <c r="P3722" i="3"/>
  <c r="D3718" i="3"/>
  <c r="D3727" i="3"/>
  <c r="Q3729" i="3"/>
  <c r="S3733" i="3"/>
  <c r="R3734" i="3"/>
  <c r="N3733" i="3"/>
  <c r="R3753" i="3"/>
  <c r="M3753" i="3"/>
  <c r="N3752" i="3"/>
  <c r="J3755" i="3"/>
  <c r="I3755" i="3" s="1"/>
  <c r="T3756" i="3"/>
  <c r="P3755" i="3"/>
  <c r="T3755" i="3" s="1"/>
  <c r="T3762" i="3"/>
  <c r="T3767" i="3"/>
  <c r="P3766" i="3"/>
  <c r="R3771" i="3"/>
  <c r="T3779" i="3"/>
  <c r="P3778" i="3"/>
  <c r="T3778" i="3" s="1"/>
  <c r="T3782" i="3"/>
  <c r="P3781" i="3"/>
  <c r="T3781" i="3" s="1"/>
  <c r="R3785" i="3"/>
  <c r="M3785" i="3"/>
  <c r="N3784" i="3"/>
  <c r="R3022" i="3"/>
  <c r="R3023" i="3"/>
  <c r="I3024" i="3"/>
  <c r="I3027" i="3"/>
  <c r="S3027" i="3"/>
  <c r="R3031" i="3"/>
  <c r="S3033" i="3"/>
  <c r="E3034" i="3"/>
  <c r="R3035" i="3"/>
  <c r="I3036" i="3"/>
  <c r="Q3036" i="3" s="1"/>
  <c r="T3036" i="3"/>
  <c r="R3037" i="3"/>
  <c r="I3038" i="3"/>
  <c r="T3041" i="3"/>
  <c r="R3042" i="3"/>
  <c r="I3048" i="3"/>
  <c r="E3049" i="3"/>
  <c r="T3049" i="3"/>
  <c r="R3052" i="3"/>
  <c r="T3053" i="3"/>
  <c r="T3054" i="3"/>
  <c r="R3055" i="3"/>
  <c r="E3059" i="3"/>
  <c r="T3059" i="3"/>
  <c r="R3060" i="3"/>
  <c r="G3062" i="3"/>
  <c r="R3064" i="3"/>
  <c r="M3066" i="3"/>
  <c r="D2999" i="3"/>
  <c r="D2352" i="3" s="1"/>
  <c r="G3069" i="3"/>
  <c r="G3000" i="3" s="1"/>
  <c r="G2353" i="3" s="1"/>
  <c r="M3070" i="3"/>
  <c r="I3234" i="3"/>
  <c r="S3237" i="3"/>
  <c r="R3302" i="3"/>
  <c r="E3320" i="3"/>
  <c r="M3320" i="3"/>
  <c r="R3321" i="3"/>
  <c r="I3471" i="3"/>
  <c r="Q3471" i="3" s="1"/>
  <c r="I3553" i="3"/>
  <c r="J3552" i="3"/>
  <c r="I3552" i="3" s="1"/>
  <c r="S3553" i="3"/>
  <c r="Q3705" i="3"/>
  <c r="K3722" i="3"/>
  <c r="H3727" i="3"/>
  <c r="S3731" i="3"/>
  <c r="K3730" i="3"/>
  <c r="S3730" i="3" s="1"/>
  <c r="T3731" i="3"/>
  <c r="P3730" i="3"/>
  <c r="T3730" i="3" s="1"/>
  <c r="I3733" i="3"/>
  <c r="S3740" i="3"/>
  <c r="R3741" i="3"/>
  <c r="I3744" i="3"/>
  <c r="H3744" i="3"/>
  <c r="H3737" i="3"/>
  <c r="M3745" i="3"/>
  <c r="Q3745" i="3" s="1"/>
  <c r="Q3750" i="3"/>
  <c r="I3753" i="3"/>
  <c r="J3752" i="3"/>
  <c r="I3752" i="3" s="1"/>
  <c r="S3753" i="3"/>
  <c r="O3752" i="3"/>
  <c r="S3752" i="3" s="1"/>
  <c r="Q3754" i="3"/>
  <c r="T3766" i="3"/>
  <c r="S3767" i="3"/>
  <c r="M3781" i="3"/>
  <c r="I3785" i="3"/>
  <c r="J3784" i="3"/>
  <c r="I3784" i="3" s="1"/>
  <c r="S3785" i="3"/>
  <c r="O3784" i="3"/>
  <c r="S3784" i="3" s="1"/>
  <c r="Q3786" i="3"/>
  <c r="R3472" i="3"/>
  <c r="D3238" i="3"/>
  <c r="H3238" i="3"/>
  <c r="L3238" i="3"/>
  <c r="S3693" i="3"/>
  <c r="S3694" i="3"/>
  <c r="R3703" i="3"/>
  <c r="E3709" i="3"/>
  <c r="I3709" i="3"/>
  <c r="S3715" i="3"/>
  <c r="S3719" i="3"/>
  <c r="S3720" i="3"/>
  <c r="T3720" i="3"/>
  <c r="R3721" i="3"/>
  <c r="S3734" i="3"/>
  <c r="S3739" i="3"/>
  <c r="H3736" i="3"/>
  <c r="R3747" i="3"/>
  <c r="R3748" i="3"/>
  <c r="R3755" i="3"/>
  <c r="Q3769" i="3"/>
  <c r="S3775" i="3"/>
  <c r="T3391" i="3"/>
  <c r="S3472" i="3"/>
  <c r="T3553" i="3"/>
  <c r="E3702" i="3"/>
  <c r="T3715" i="3"/>
  <c r="S3721" i="3"/>
  <c r="H3717" i="3"/>
  <c r="L3717" i="3"/>
  <c r="L3718" i="3"/>
  <c r="T3734" i="3"/>
  <c r="M3738" i="3"/>
  <c r="Q3738" i="3" s="1"/>
  <c r="M3740" i="3"/>
  <c r="R3745" i="3"/>
  <c r="Q3749" i="3"/>
  <c r="T3753" i="3"/>
  <c r="R3756" i="3"/>
  <c r="T3759" i="3"/>
  <c r="T3775" i="3"/>
  <c r="M3782" i="3"/>
  <c r="T3785" i="3"/>
  <c r="I88" i="4"/>
  <c r="F84" i="4"/>
  <c r="I112" i="4"/>
  <c r="F18" i="6"/>
  <c r="H27" i="4"/>
  <c r="G32" i="4"/>
  <c r="E14" i="7"/>
  <c r="F14" i="7" s="1"/>
  <c r="F15" i="7"/>
  <c r="G78" i="4"/>
  <c r="G82" i="4"/>
  <c r="E84" i="4"/>
  <c r="G106" i="4"/>
  <c r="D129" i="4"/>
  <c r="F18" i="7"/>
  <c r="H76" i="4"/>
  <c r="H79" i="4"/>
  <c r="H83" i="4"/>
  <c r="C115" i="4"/>
  <c r="H35" i="1"/>
  <c r="G135" i="4"/>
  <c r="E30" i="4"/>
  <c r="G27" i="4"/>
  <c r="I31" i="4"/>
  <c r="D100" i="12"/>
  <c r="P100" i="12" s="1"/>
  <c r="P111" i="12" s="1"/>
  <c r="P234" i="12"/>
  <c r="P235" i="12" s="1"/>
  <c r="P236" i="12" s="1"/>
  <c r="P238" i="12" s="1"/>
  <c r="P239" i="12" s="1"/>
  <c r="D251" i="12"/>
  <c r="P251" i="12" s="1"/>
  <c r="P252" i="12" s="1"/>
  <c r="P253" i="12" s="1"/>
  <c r="P254" i="12" s="1"/>
  <c r="P259" i="12" s="1"/>
  <c r="P260" i="12" s="1"/>
  <c r="D288" i="12"/>
  <c r="G31" i="4"/>
  <c r="D23" i="12"/>
  <c r="D214" i="12"/>
  <c r="P214" i="12" s="1"/>
  <c r="P215" i="12" s="1"/>
  <c r="P216" i="12" s="1"/>
  <c r="D67" i="12"/>
  <c r="P67" i="12" s="1"/>
  <c r="P68" i="12" s="1"/>
  <c r="P69" i="12" s="1"/>
  <c r="P70" i="12" s="1"/>
  <c r="P71" i="12" s="1"/>
  <c r="P80" i="12" s="1"/>
  <c r="P81" i="12" s="1"/>
  <c r="I128" i="4"/>
  <c r="H91" i="4"/>
  <c r="D115" i="4"/>
  <c r="I76" i="4"/>
  <c r="L352" i="13"/>
  <c r="L65" i="13"/>
  <c r="L119" i="13"/>
  <c r="C60" i="13"/>
  <c r="L60" i="13" s="1"/>
  <c r="L22" i="13"/>
  <c r="L358" i="13"/>
  <c r="L205" i="13"/>
  <c r="I84" i="4"/>
  <c r="I106" i="4"/>
  <c r="I132" i="4"/>
  <c r="I137" i="4"/>
  <c r="I138" i="4"/>
  <c r="J35" i="1"/>
  <c r="I15" i="4"/>
  <c r="G15" i="4"/>
  <c r="H132" i="4"/>
  <c r="I14" i="4"/>
  <c r="I26" i="4"/>
  <c r="I29" i="1"/>
  <c r="I33" i="1" s="1"/>
  <c r="I77" i="4"/>
  <c r="I78" i="4"/>
  <c r="I81" i="4"/>
  <c r="I82" i="4"/>
  <c r="G91" i="4"/>
  <c r="H120" i="4"/>
  <c r="E33" i="2"/>
  <c r="E15" i="2" s="1"/>
  <c r="E9" i="2" s="1"/>
  <c r="E8" i="2" s="1"/>
  <c r="J34" i="2"/>
  <c r="J37" i="2"/>
  <c r="C108" i="4"/>
  <c r="J29" i="1"/>
  <c r="J33" i="1" s="1"/>
  <c r="I45" i="1"/>
  <c r="I57" i="4"/>
  <c r="D84" i="4"/>
  <c r="H84" i="4" s="1"/>
  <c r="D108" i="4"/>
  <c r="I133" i="4"/>
  <c r="I134" i="4"/>
  <c r="G138" i="4"/>
  <c r="I29" i="4"/>
  <c r="I80" i="4"/>
  <c r="I90" i="4"/>
  <c r="I91" i="4"/>
  <c r="I97" i="4"/>
  <c r="F117" i="4"/>
  <c r="G117" i="4" s="1"/>
  <c r="H128" i="4"/>
  <c r="F130" i="4"/>
  <c r="F129" i="4" s="1"/>
  <c r="H129" i="4" s="1"/>
  <c r="G134" i="4"/>
  <c r="I140" i="4"/>
  <c r="H45" i="1"/>
  <c r="I35" i="1"/>
  <c r="H29" i="1"/>
  <c r="H33" i="1" s="1"/>
  <c r="G79" i="4"/>
  <c r="H80" i="4"/>
  <c r="G83" i="4"/>
  <c r="G87" i="4"/>
  <c r="H88" i="4"/>
  <c r="G90" i="4"/>
  <c r="I109" i="4"/>
  <c r="I110" i="4"/>
  <c r="G111" i="4"/>
  <c r="H112" i="4"/>
  <c r="H116" i="4"/>
  <c r="H135" i="4"/>
  <c r="H140" i="4"/>
  <c r="J12" i="11"/>
  <c r="L183" i="13"/>
  <c r="I257" i="13"/>
  <c r="L257" i="13" s="1"/>
  <c r="M333" i="12"/>
  <c r="M331" i="12"/>
  <c r="M335" i="12"/>
  <c r="N335" i="12"/>
  <c r="P288" i="12"/>
  <c r="P294" i="12" s="1"/>
  <c r="P23" i="12"/>
  <c r="D10" i="12"/>
  <c r="P10" i="12" s="1"/>
  <c r="P11" i="12" s="1"/>
  <c r="P12" i="12" s="1"/>
  <c r="P13" i="12" s="1"/>
  <c r="N334" i="12"/>
  <c r="M334" i="12"/>
  <c r="P27" i="12"/>
  <c r="P24" i="12" s="1"/>
  <c r="P302" i="12"/>
  <c r="H12" i="11"/>
  <c r="F14" i="6"/>
  <c r="C13" i="6"/>
  <c r="F13" i="6" s="1"/>
  <c r="D21" i="5"/>
  <c r="M21" i="5" s="1"/>
  <c r="M31" i="5"/>
  <c r="I30" i="4"/>
  <c r="E115" i="4"/>
  <c r="G42" i="4"/>
  <c r="G110" i="4"/>
  <c r="H111" i="4"/>
  <c r="I116" i="4"/>
  <c r="F13" i="4"/>
  <c r="G14" i="4"/>
  <c r="H15" i="4"/>
  <c r="G26" i="4"/>
  <c r="G29" i="4"/>
  <c r="D30" i="4"/>
  <c r="H30" i="4" s="1"/>
  <c r="C37" i="4"/>
  <c r="H38" i="4"/>
  <c r="G41" i="4"/>
  <c r="H42" i="4"/>
  <c r="G45" i="4"/>
  <c r="F56" i="4"/>
  <c r="G57" i="4"/>
  <c r="C77" i="4"/>
  <c r="G77" i="4" s="1"/>
  <c r="H78" i="4"/>
  <c r="I79" i="4"/>
  <c r="G81" i="4"/>
  <c r="H82" i="4"/>
  <c r="I83" i="4"/>
  <c r="I87" i="4"/>
  <c r="H90" i="4"/>
  <c r="F96" i="4"/>
  <c r="G97" i="4"/>
  <c r="G101" i="4"/>
  <c r="H106" i="4"/>
  <c r="F108" i="4"/>
  <c r="G109" i="4"/>
  <c r="H110" i="4"/>
  <c r="I111" i="4"/>
  <c r="H122" i="4"/>
  <c r="C129" i="4"/>
  <c r="G133" i="4"/>
  <c r="H134" i="4"/>
  <c r="I135" i="4"/>
  <c r="G137" i="4"/>
  <c r="H138" i="4"/>
  <c r="I32" i="4"/>
  <c r="H87" i="4"/>
  <c r="C13" i="4"/>
  <c r="C12" i="4" s="1"/>
  <c r="H14" i="4"/>
  <c r="H26" i="4"/>
  <c r="H29" i="4"/>
  <c r="H41" i="4"/>
  <c r="H45" i="4"/>
  <c r="G52" i="4"/>
  <c r="H57" i="4"/>
  <c r="G68" i="4"/>
  <c r="G76" i="4"/>
  <c r="D77" i="4"/>
  <c r="G80" i="4"/>
  <c r="H81" i="4"/>
  <c r="C84" i="4"/>
  <c r="G84" i="4" s="1"/>
  <c r="G88" i="4"/>
  <c r="H97" i="4"/>
  <c r="H101" i="4"/>
  <c r="H109" i="4"/>
  <c r="G112" i="4"/>
  <c r="G116" i="4"/>
  <c r="G120" i="4"/>
  <c r="G128" i="4"/>
  <c r="E130" i="4"/>
  <c r="E129" i="4" s="1"/>
  <c r="G132" i="4"/>
  <c r="H133" i="4"/>
  <c r="H137" i="4"/>
  <c r="G140" i="4"/>
  <c r="I120" i="4"/>
  <c r="R95" i="3"/>
  <c r="M95" i="3"/>
  <c r="E307" i="3"/>
  <c r="I307" i="3"/>
  <c r="R307" i="3"/>
  <c r="M307" i="3"/>
  <c r="R62" i="3"/>
  <c r="M62" i="3"/>
  <c r="Q156" i="3"/>
  <c r="S108" i="3"/>
  <c r="S157" i="3"/>
  <c r="S178" i="3"/>
  <c r="O102" i="3"/>
  <c r="Q292" i="3"/>
  <c r="Q390" i="3"/>
  <c r="Q103" i="3"/>
  <c r="Q158" i="3"/>
  <c r="K102" i="3"/>
  <c r="I178" i="3"/>
  <c r="T185" i="3"/>
  <c r="P176" i="3"/>
  <c r="R268" i="3"/>
  <c r="M268" i="3"/>
  <c r="S389" i="3"/>
  <c r="O298" i="3"/>
  <c r="S298" i="3" s="1"/>
  <c r="Q153" i="3"/>
  <c r="G102" i="3"/>
  <c r="E102" i="3" s="1"/>
  <c r="E178" i="3"/>
  <c r="S268" i="3"/>
  <c r="O176" i="3"/>
  <c r="T299" i="3"/>
  <c r="P102" i="3"/>
  <c r="R103" i="3"/>
  <c r="T108" i="3"/>
  <c r="R153" i="3"/>
  <c r="R156" i="3"/>
  <c r="R158" i="3"/>
  <c r="S179" i="3"/>
  <c r="R180" i="3"/>
  <c r="S183" i="3"/>
  <c r="R184" i="3"/>
  <c r="R187" i="3"/>
  <c r="Q270" i="3"/>
  <c r="R292" i="3"/>
  <c r="Q308" i="3"/>
  <c r="R390"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E154" i="3"/>
  <c r="I154" i="3"/>
  <c r="M154" i="3"/>
  <c r="Q155" i="3"/>
  <c r="E157" i="3"/>
  <c r="I157" i="3"/>
  <c r="M157" i="3"/>
  <c r="E171" i="3"/>
  <c r="I171" i="3"/>
  <c r="M171" i="3"/>
  <c r="Q172" i="3"/>
  <c r="Q173" i="3"/>
  <c r="Q174" i="3"/>
  <c r="Q175" i="3"/>
  <c r="S180" i="3"/>
  <c r="F185" i="3"/>
  <c r="J185" i="3"/>
  <c r="N185" i="3"/>
  <c r="S187" i="3"/>
  <c r="R270" i="3"/>
  <c r="R308" i="3"/>
  <c r="S390" i="3"/>
  <c r="Q738" i="3"/>
  <c r="Q740" i="3"/>
  <c r="Q742" i="3"/>
  <c r="Q744" i="3"/>
  <c r="Q746" i="3"/>
  <c r="Q748" i="3"/>
  <c r="Q750" i="3"/>
  <c r="Q752" i="3"/>
  <c r="Q754" i="3"/>
  <c r="Q756" i="3"/>
  <c r="Q758" i="3"/>
  <c r="Q760" i="3"/>
  <c r="Q762" i="3"/>
  <c r="Q764" i="3"/>
  <c r="Q766" i="3"/>
  <c r="Q768" i="3"/>
  <c r="Q770" i="3"/>
  <c r="Q772" i="3"/>
  <c r="Q774" i="3"/>
  <c r="Q776" i="3"/>
  <c r="Q778" i="3"/>
  <c r="Q780" i="3"/>
  <c r="Q782" i="3"/>
  <c r="Q784" i="3"/>
  <c r="Q786" i="3"/>
  <c r="Q788" i="3"/>
  <c r="Q790" i="3"/>
  <c r="Q792" i="3"/>
  <c r="R154" i="3"/>
  <c r="T156" i="3"/>
  <c r="R157" i="3"/>
  <c r="T158" i="3"/>
  <c r="R171" i="3"/>
  <c r="E183" i="3"/>
  <c r="I183" i="3"/>
  <c r="M183" i="3"/>
  <c r="Q183" i="3" s="1"/>
  <c r="T187" i="3"/>
  <c r="S270" i="3"/>
  <c r="F389" i="3"/>
  <c r="E389" i="3" s="1"/>
  <c r="J389" i="3"/>
  <c r="I389" i="3" s="1"/>
  <c r="N389" i="3"/>
  <c r="N298" i="3" s="1"/>
  <c r="T390" i="3"/>
  <c r="F65" i="3"/>
  <c r="J65" i="3"/>
  <c r="N65" i="3"/>
  <c r="Q104" i="3"/>
  <c r="Q105" i="3"/>
  <c r="Q106" i="3"/>
  <c r="Q107" i="3"/>
  <c r="Q159" i="3"/>
  <c r="Q160" i="3"/>
  <c r="Q161" i="3"/>
  <c r="Q162" i="3"/>
  <c r="Q163" i="3"/>
  <c r="Q164" i="3"/>
  <c r="Q165" i="3"/>
  <c r="Q166" i="3"/>
  <c r="Q167" i="3"/>
  <c r="Q168" i="3"/>
  <c r="Q169" i="3"/>
  <c r="Q170"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F290" i="3"/>
  <c r="E290" i="3" s="1"/>
  <c r="J290" i="3"/>
  <c r="I290" i="3" s="1"/>
  <c r="N2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739" i="3"/>
  <c r="Q741" i="3"/>
  <c r="Q743" i="3"/>
  <c r="Q745" i="3"/>
  <c r="Q747" i="3"/>
  <c r="Q749" i="3"/>
  <c r="Q751" i="3"/>
  <c r="Q753" i="3"/>
  <c r="Q755" i="3"/>
  <c r="Q757" i="3"/>
  <c r="Q759" i="3"/>
  <c r="Q761" i="3"/>
  <c r="Q763" i="3"/>
  <c r="Q765" i="3"/>
  <c r="Q767" i="3"/>
  <c r="Q769" i="3"/>
  <c r="Q771" i="3"/>
  <c r="Q773" i="3"/>
  <c r="Q775" i="3"/>
  <c r="Q777" i="3"/>
  <c r="Q779" i="3"/>
  <c r="Q781" i="3"/>
  <c r="Q783" i="3"/>
  <c r="Q785" i="3"/>
  <c r="Q787" i="3"/>
  <c r="Q789" i="3"/>
  <c r="Q791"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1041" i="3"/>
  <c r="Q1104" i="3"/>
  <c r="Q1107" i="3"/>
  <c r="Q822" i="3"/>
  <c r="Q824" i="3"/>
  <c r="Q826" i="3"/>
  <c r="Q828" i="3"/>
  <c r="Q830" i="3"/>
  <c r="Q832" i="3"/>
  <c r="Q834" i="3"/>
  <c r="Q836" i="3"/>
  <c r="Q838" i="3"/>
  <c r="Q840" i="3"/>
  <c r="Q842" i="3"/>
  <c r="Q844" i="3"/>
  <c r="Q846" i="3"/>
  <c r="Q848" i="3"/>
  <c r="Q850" i="3"/>
  <c r="Q852" i="3"/>
  <c r="Q854" i="3"/>
  <c r="Q856" i="3"/>
  <c r="Q858" i="3"/>
  <c r="Q860" i="3"/>
  <c r="Q862" i="3"/>
  <c r="Q864" i="3"/>
  <c r="Q866" i="3"/>
  <c r="Q868" i="3"/>
  <c r="Q870" i="3"/>
  <c r="Q872" i="3"/>
  <c r="Q874" i="3"/>
  <c r="Q876" i="3"/>
  <c r="Q878" i="3"/>
  <c r="Q880" i="3"/>
  <c r="Q882" i="3"/>
  <c r="Q884" i="3"/>
  <c r="Q886" i="3"/>
  <c r="Q888" i="3"/>
  <c r="Q890" i="3"/>
  <c r="Q892" i="3"/>
  <c r="Q894" i="3"/>
  <c r="Q896" i="3"/>
  <c r="Q898" i="3"/>
  <c r="Q900" i="3"/>
  <c r="Q902" i="3"/>
  <c r="Q904" i="3"/>
  <c r="Q906" i="3"/>
  <c r="Q908" i="3"/>
  <c r="Q910" i="3"/>
  <c r="Q912" i="3"/>
  <c r="Q914" i="3"/>
  <c r="Q916" i="3"/>
  <c r="Q918" i="3"/>
  <c r="Q920" i="3"/>
  <c r="Q922" i="3"/>
  <c r="Q924" i="3"/>
  <c r="Q926" i="3"/>
  <c r="Q928" i="3"/>
  <c r="Q930" i="3"/>
  <c r="Q932" i="3"/>
  <c r="Q934" i="3"/>
  <c r="Q936" i="3"/>
  <c r="Q938" i="3"/>
  <c r="Q940" i="3"/>
  <c r="Q942" i="3"/>
  <c r="Q944" i="3"/>
  <c r="Q946" i="3"/>
  <c r="Q948" i="3"/>
  <c r="Q950" i="3"/>
  <c r="Q952" i="3"/>
  <c r="Q954" i="3"/>
  <c r="Q956" i="3"/>
  <c r="Q958" i="3"/>
  <c r="Q960" i="3"/>
  <c r="Q962" i="3"/>
  <c r="Q964" i="3"/>
  <c r="Q966" i="3"/>
  <c r="Q968" i="3"/>
  <c r="Q970" i="3"/>
  <c r="Q972" i="3"/>
  <c r="Q974" i="3"/>
  <c r="Q976" i="3"/>
  <c r="Q978" i="3"/>
  <c r="Q980" i="3"/>
  <c r="Q982" i="3"/>
  <c r="Q984" i="3"/>
  <c r="Q986" i="3"/>
  <c r="Q988" i="3"/>
  <c r="Q990" i="3"/>
  <c r="Q992" i="3"/>
  <c r="Q994" i="3"/>
  <c r="Q1096" i="3"/>
  <c r="D1105" i="3"/>
  <c r="D1047" i="3"/>
  <c r="Q1069" i="3"/>
  <c r="Q1079" i="3"/>
  <c r="Q1101" i="3"/>
  <c r="T1155" i="3"/>
  <c r="P1081" i="3"/>
  <c r="T1081" i="3" s="1"/>
  <c r="Q821" i="3"/>
  <c r="Q823" i="3"/>
  <c r="Q825" i="3"/>
  <c r="Q827" i="3"/>
  <c r="Q829" i="3"/>
  <c r="Q831" i="3"/>
  <c r="Q833" i="3"/>
  <c r="Q835" i="3"/>
  <c r="Q837" i="3"/>
  <c r="Q839" i="3"/>
  <c r="Q841" i="3"/>
  <c r="Q843" i="3"/>
  <c r="Q845" i="3"/>
  <c r="Q847" i="3"/>
  <c r="Q849" i="3"/>
  <c r="Q851" i="3"/>
  <c r="Q853" i="3"/>
  <c r="Q855" i="3"/>
  <c r="Q857" i="3"/>
  <c r="Q859" i="3"/>
  <c r="Q861" i="3"/>
  <c r="Q863" i="3"/>
  <c r="Q865" i="3"/>
  <c r="Q867" i="3"/>
  <c r="Q869" i="3"/>
  <c r="Q871" i="3"/>
  <c r="Q873" i="3"/>
  <c r="Q875" i="3"/>
  <c r="Q877" i="3"/>
  <c r="Q879" i="3"/>
  <c r="Q881" i="3"/>
  <c r="Q883" i="3"/>
  <c r="Q885" i="3"/>
  <c r="Q887" i="3"/>
  <c r="Q889" i="3"/>
  <c r="Q891" i="3"/>
  <c r="Q893" i="3"/>
  <c r="Q895" i="3"/>
  <c r="Q897" i="3"/>
  <c r="Q899" i="3"/>
  <c r="Q901" i="3"/>
  <c r="Q903" i="3"/>
  <c r="Q905" i="3"/>
  <c r="Q907" i="3"/>
  <c r="Q909" i="3"/>
  <c r="Q911" i="3"/>
  <c r="Q913" i="3"/>
  <c r="Q915" i="3"/>
  <c r="Q917" i="3"/>
  <c r="Q919" i="3"/>
  <c r="Q921" i="3"/>
  <c r="Q923" i="3"/>
  <c r="Q925" i="3"/>
  <c r="Q927" i="3"/>
  <c r="Q929" i="3"/>
  <c r="Q931" i="3"/>
  <c r="Q933" i="3"/>
  <c r="Q935" i="3"/>
  <c r="Q937" i="3"/>
  <c r="Q939" i="3"/>
  <c r="Q941" i="3"/>
  <c r="Q943" i="3"/>
  <c r="Q945" i="3"/>
  <c r="Q947" i="3"/>
  <c r="Q949" i="3"/>
  <c r="Q951" i="3"/>
  <c r="Q953" i="3"/>
  <c r="Q955" i="3"/>
  <c r="Q957" i="3"/>
  <c r="Q959" i="3"/>
  <c r="Q961" i="3"/>
  <c r="Q963" i="3"/>
  <c r="Q965" i="3"/>
  <c r="Q967" i="3"/>
  <c r="Q969" i="3"/>
  <c r="Q971" i="3"/>
  <c r="Q973" i="3"/>
  <c r="Q975" i="3"/>
  <c r="Q977" i="3"/>
  <c r="Q979" i="3"/>
  <c r="Q981" i="3"/>
  <c r="Q983" i="3"/>
  <c r="Q985" i="3"/>
  <c r="Q987" i="3"/>
  <c r="Q989" i="3"/>
  <c r="Q991" i="3"/>
  <c r="Q993" i="3"/>
  <c r="Q1051" i="3"/>
  <c r="Q1071" i="3"/>
  <c r="Q1075" i="3"/>
  <c r="Q1077" i="3"/>
  <c r="R1041" i="3"/>
  <c r="R1051" i="3"/>
  <c r="R1057" i="3"/>
  <c r="R1059" i="3"/>
  <c r="R1065" i="3"/>
  <c r="R1067" i="3"/>
  <c r="R1069" i="3"/>
  <c r="R1071" i="3"/>
  <c r="R1073" i="3"/>
  <c r="R1075" i="3"/>
  <c r="R1077" i="3"/>
  <c r="R1079" i="3"/>
  <c r="R1087" i="3"/>
  <c r="R1091" i="3"/>
  <c r="Q1092" i="3"/>
  <c r="S1095" i="3"/>
  <c r="S1096" i="3"/>
  <c r="M1097" i="3"/>
  <c r="S1101" i="3"/>
  <c r="S1104" i="3"/>
  <c r="F1105" i="3"/>
  <c r="E1105" i="3" s="1"/>
  <c r="S1107" i="3"/>
  <c r="T1122" i="3"/>
  <c r="M1139" i="3"/>
  <c r="Q1139" i="3" s="1"/>
  <c r="R1139" i="3"/>
  <c r="N1121" i="3"/>
  <c r="H1146" i="3"/>
  <c r="H1072" i="3" s="1"/>
  <c r="H1136" i="3"/>
  <c r="M1147" i="3"/>
  <c r="N1146" i="3"/>
  <c r="N1136" i="3"/>
  <c r="T1175" i="3"/>
  <c r="M1176" i="3"/>
  <c r="N1100" i="3"/>
  <c r="Q1177" i="3"/>
  <c r="M1178" i="3"/>
  <c r="N1102" i="3"/>
  <c r="Q1185" i="3"/>
  <c r="L1420" i="3"/>
  <c r="L1416" i="3"/>
  <c r="T1421" i="3"/>
  <c r="E1894" i="3"/>
  <c r="G1692" i="3"/>
  <c r="M1040" i="3"/>
  <c r="Q1052" i="3"/>
  <c r="Q1060" i="3"/>
  <c r="Q1068" i="3"/>
  <c r="Q1080" i="3"/>
  <c r="S1120" i="3"/>
  <c r="Q1124" i="3"/>
  <c r="Q1126" i="3"/>
  <c r="Q1128" i="3"/>
  <c r="Q1130" i="3"/>
  <c r="Q1132" i="3"/>
  <c r="Q1134" i="3"/>
  <c r="M1137" i="3"/>
  <c r="N1119" i="3"/>
  <c r="G1141" i="3"/>
  <c r="G1136" i="3"/>
  <c r="O1141" i="3"/>
  <c r="S1142" i="3"/>
  <c r="O1136" i="3"/>
  <c r="I1151" i="3"/>
  <c r="J1150" i="3"/>
  <c r="Q1166" i="3"/>
  <c r="Q1173" i="3"/>
  <c r="I1176" i="3"/>
  <c r="J1100" i="3"/>
  <c r="I1100" i="3" s="1"/>
  <c r="I1178" i="3"/>
  <c r="J1110" i="3"/>
  <c r="J1102" i="3"/>
  <c r="I1102" i="3" s="1"/>
  <c r="Q1180" i="3"/>
  <c r="I1184" i="3"/>
  <c r="J1108" i="3"/>
  <c r="R1420" i="3"/>
  <c r="E1426" i="3"/>
  <c r="G1425" i="3"/>
  <c r="G1046" i="3" s="1"/>
  <c r="E1046" i="3" s="1"/>
  <c r="G1416" i="3"/>
  <c r="E1416" i="3" s="1"/>
  <c r="I1430" i="3"/>
  <c r="S1430" i="3"/>
  <c r="R1081" i="3"/>
  <c r="M1082" i="3"/>
  <c r="M1086" i="3"/>
  <c r="Q1111" i="3"/>
  <c r="E1122" i="3"/>
  <c r="F1110" i="3"/>
  <c r="R1122" i="3"/>
  <c r="N1110" i="3"/>
  <c r="K1136" i="3"/>
  <c r="I1137" i="3"/>
  <c r="J1119" i="3"/>
  <c r="E1147" i="3"/>
  <c r="F1146" i="3"/>
  <c r="F1136" i="3"/>
  <c r="P1146" i="3"/>
  <c r="P1135" i="3" s="1"/>
  <c r="P1136" i="3"/>
  <c r="E1151" i="3"/>
  <c r="F1150" i="3"/>
  <c r="P1150" i="3"/>
  <c r="T1151" i="3"/>
  <c r="M1160" i="3"/>
  <c r="M1161" i="3"/>
  <c r="M1162" i="3"/>
  <c r="M1163" i="3"/>
  <c r="M1164" i="3"/>
  <c r="J1159" i="3"/>
  <c r="I1165" i="3"/>
  <c r="S1171" i="3"/>
  <c r="F1174" i="3"/>
  <c r="E1179" i="3"/>
  <c r="J1174" i="3"/>
  <c r="S1180" i="3"/>
  <c r="M1535" i="3"/>
  <c r="R1535"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M1120" i="3"/>
  <c r="Q1120" i="3" s="1"/>
  <c r="J1121" i="3"/>
  <c r="T1121" i="3"/>
  <c r="P1105" i="3"/>
  <c r="O1122" i="3"/>
  <c r="S1140" i="3"/>
  <c r="E1141" i="3"/>
  <c r="R1141" i="3"/>
  <c r="E1142" i="3"/>
  <c r="I1142" i="3"/>
  <c r="M1142" i="3"/>
  <c r="Q1142" i="3" s="1"/>
  <c r="L1146" i="3"/>
  <c r="L1136" i="3"/>
  <c r="R1147" i="3"/>
  <c r="R1151" i="3"/>
  <c r="R1155" i="3"/>
  <c r="S1165" i="3"/>
  <c r="S1170" i="3"/>
  <c r="Q1172" i="3"/>
  <c r="R1176" i="3"/>
  <c r="R1177" i="3"/>
  <c r="R1178" i="3"/>
  <c r="K1175" i="3"/>
  <c r="K1179" i="3"/>
  <c r="S1192" i="3"/>
  <c r="M1436" i="3"/>
  <c r="Q1436" i="3" s="1"/>
  <c r="N1435" i="3"/>
  <c r="R1436" i="3"/>
  <c r="E1420" i="3"/>
  <c r="F1415" i="3"/>
  <c r="D1420" i="3"/>
  <c r="D1416" i="3"/>
  <c r="M1426" i="3"/>
  <c r="O1425" i="3"/>
  <c r="Q1430" i="3"/>
  <c r="E1436" i="3"/>
  <c r="F1435" i="3"/>
  <c r="T1531" i="3"/>
  <c r="E1542" i="3"/>
  <c r="F1541" i="3"/>
  <c r="T1875" i="3"/>
  <c r="I1877" i="3"/>
  <c r="K1764" i="3"/>
  <c r="I1764" i="3" s="1"/>
  <c r="M1878" i="3"/>
  <c r="O1765" i="3"/>
  <c r="D1880" i="3"/>
  <c r="D1873" i="3" s="1"/>
  <c r="D1692" i="3" s="1"/>
  <c r="D1874" i="3"/>
  <c r="D1760" i="3" s="1"/>
  <c r="S1886" i="3"/>
  <c r="I1891" i="3"/>
  <c r="J1890" i="3"/>
  <c r="I1890" i="3" s="1"/>
  <c r="Q1901" i="3"/>
  <c r="Q1903" i="3"/>
  <c r="Q1951" i="3"/>
  <c r="L1955" i="3"/>
  <c r="L1898" i="3" s="1"/>
  <c r="L1899" i="3"/>
  <c r="T1956" i="3"/>
  <c r="E1960" i="3"/>
  <c r="G1965" i="3"/>
  <c r="E1965" i="3" s="1"/>
  <c r="O1965" i="3"/>
  <c r="K1950" i="3"/>
  <c r="I1950" i="3" s="1"/>
  <c r="I2017" i="3"/>
  <c r="Q2022" i="3"/>
  <c r="I2670" i="3"/>
  <c r="J2663" i="3"/>
  <c r="I2663" i="3" s="1"/>
  <c r="R2670" i="3"/>
  <c r="Q3308" i="3"/>
  <c r="Q3310" i="3"/>
  <c r="Q3312" i="3"/>
  <c r="Q3314" i="3"/>
  <c r="Q3316" i="3"/>
  <c r="Q3318" i="3"/>
  <c r="I3320" i="3"/>
  <c r="R3320" i="3"/>
  <c r="I1420" i="3"/>
  <c r="J1415" i="3"/>
  <c r="P1420" i="3"/>
  <c r="P1416" i="3"/>
  <c r="T1416" i="3" s="1"/>
  <c r="I1426" i="3"/>
  <c r="K1425" i="3"/>
  <c r="T1536" i="3"/>
  <c r="M1537" i="3"/>
  <c r="N1536" i="3"/>
  <c r="N1532" i="3"/>
  <c r="Q1767" i="3"/>
  <c r="Q1769" i="3"/>
  <c r="Q1771" i="3"/>
  <c r="Q1773" i="3"/>
  <c r="Q1775" i="3"/>
  <c r="Q1777" i="3"/>
  <c r="Q1779" i="3"/>
  <c r="Q1781" i="3"/>
  <c r="Q1783" i="3"/>
  <c r="Q1785" i="3"/>
  <c r="Q1787" i="3"/>
  <c r="Q1789" i="3"/>
  <c r="Q1791" i="3"/>
  <c r="Q1793" i="3"/>
  <c r="Q1795" i="3"/>
  <c r="Q1797" i="3"/>
  <c r="Q1799" i="3"/>
  <c r="Q1801" i="3"/>
  <c r="Q1803" i="3"/>
  <c r="Q1805" i="3"/>
  <c r="Q1807" i="3"/>
  <c r="Q1809" i="3"/>
  <c r="Q1811" i="3"/>
  <c r="Q1813" i="3"/>
  <c r="Q1815" i="3"/>
  <c r="Q1817" i="3"/>
  <c r="Q1819" i="3"/>
  <c r="Q1821" i="3"/>
  <c r="Q1823" i="3"/>
  <c r="Q1825" i="3"/>
  <c r="Q1827" i="3"/>
  <c r="Q1829" i="3"/>
  <c r="Q1831" i="3"/>
  <c r="Q1833" i="3"/>
  <c r="Q1835" i="3"/>
  <c r="Q1837" i="3"/>
  <c r="Q1839" i="3"/>
  <c r="Q1841" i="3"/>
  <c r="Q1843" i="3"/>
  <c r="Q1845" i="3"/>
  <c r="Q1847" i="3"/>
  <c r="Q1849" i="3"/>
  <c r="Q1851" i="3"/>
  <c r="Q1853" i="3"/>
  <c r="Q1855" i="3"/>
  <c r="Q1857" i="3"/>
  <c r="Q1859" i="3"/>
  <c r="Q1861" i="3"/>
  <c r="Q1863" i="3"/>
  <c r="Q1865" i="3"/>
  <c r="Q1867" i="3"/>
  <c r="Q1869" i="3"/>
  <c r="Q1871" i="3"/>
  <c r="R1761" i="3"/>
  <c r="M1761" i="3"/>
  <c r="M1876" i="3"/>
  <c r="O1762" i="3"/>
  <c r="E1877" i="3"/>
  <c r="G1764" i="3"/>
  <c r="E1764" i="3" s="1"/>
  <c r="I1878" i="3"/>
  <c r="K1765" i="3"/>
  <c r="K1760" i="3" s="1"/>
  <c r="K1692" i="3" s="1"/>
  <c r="M1879" i="3"/>
  <c r="N1766" i="3"/>
  <c r="P1880" i="3"/>
  <c r="P1874" i="3"/>
  <c r="E1891" i="3"/>
  <c r="F1890" i="3"/>
  <c r="E1890" i="3" s="1"/>
  <c r="S1894" i="3"/>
  <c r="M1895" i="3"/>
  <c r="R1899" i="3"/>
  <c r="I1900" i="3"/>
  <c r="R1955" i="3"/>
  <c r="H1955" i="3"/>
  <c r="H1898" i="3" s="1"/>
  <c r="H1899" i="3"/>
  <c r="Q1958" i="3"/>
  <c r="O1900" i="3"/>
  <c r="M1967" i="3"/>
  <c r="S1969" i="3"/>
  <c r="Q1971" i="3"/>
  <c r="S1973" i="3"/>
  <c r="S1977" i="3"/>
  <c r="Q1979" i="3"/>
  <c r="S1981" i="3"/>
  <c r="S1985" i="3"/>
  <c r="Q1987" i="3"/>
  <c r="S1989" i="3"/>
  <c r="S1993" i="3"/>
  <c r="Q1995" i="3"/>
  <c r="S1997" i="3"/>
  <c r="S2001" i="3"/>
  <c r="Q2003" i="3"/>
  <c r="S2005" i="3"/>
  <c r="Q2007" i="3"/>
  <c r="S2009" i="3"/>
  <c r="S2013" i="3"/>
  <c r="G1950" i="3"/>
  <c r="E2017" i="3"/>
  <c r="M2019" i="3"/>
  <c r="O1952" i="3"/>
  <c r="M1952" i="3" s="1"/>
  <c r="S2022" i="3"/>
  <c r="O2391" i="3"/>
  <c r="S2391" i="3" s="1"/>
  <c r="S2398" i="3"/>
  <c r="O2342" i="3"/>
  <c r="G2399" i="3"/>
  <c r="G2350" i="3"/>
  <c r="I1537" i="3"/>
  <c r="J1536" i="3"/>
  <c r="J1532" i="3"/>
  <c r="I1532" i="3" s="1"/>
  <c r="M1542" i="3"/>
  <c r="N1541" i="3"/>
  <c r="I1876" i="3"/>
  <c r="K1762" i="3"/>
  <c r="E1878" i="3"/>
  <c r="G1765" i="3"/>
  <c r="I1879" i="3"/>
  <c r="J1766" i="3"/>
  <c r="I1766" i="3" s="1"/>
  <c r="L1880" i="3"/>
  <c r="L1873" i="3" s="1"/>
  <c r="L1874" i="3"/>
  <c r="L1760" i="3" s="1"/>
  <c r="L1692" i="3" s="1"/>
  <c r="T1881" i="3"/>
  <c r="Q1886" i="3"/>
  <c r="Q1887" i="3"/>
  <c r="I1895" i="3"/>
  <c r="Q1902" i="3"/>
  <c r="Q1904" i="3"/>
  <c r="Q1954" i="3"/>
  <c r="E1955" i="3"/>
  <c r="D1955" i="3"/>
  <c r="D1898" i="3" s="1"/>
  <c r="D1899" i="3"/>
  <c r="R1960" i="3"/>
  <c r="K1900" i="3"/>
  <c r="K12" i="3" s="1"/>
  <c r="I1967" i="3"/>
  <c r="I2019" i="3"/>
  <c r="K1952" i="3"/>
  <c r="Q2085" i="3"/>
  <c r="Q2230" i="3"/>
  <c r="Q2232" i="3"/>
  <c r="Q2234" i="3"/>
  <c r="Q2236" i="3"/>
  <c r="Q2238" i="3"/>
  <c r="Q2240" i="3"/>
  <c r="Q2242" i="3"/>
  <c r="Q2244" i="3"/>
  <c r="Q2246" i="3"/>
  <c r="Q2248" i="3"/>
  <c r="Q2250" i="3"/>
  <c r="Q2252" i="3"/>
  <c r="Q2254" i="3"/>
  <c r="Q2256" i="3"/>
  <c r="Q2258" i="3"/>
  <c r="Q2260" i="3"/>
  <c r="Q2262" i="3"/>
  <c r="Q2264" i="3"/>
  <c r="Q2266" i="3"/>
  <c r="Q2268" i="3"/>
  <c r="Q2270" i="3"/>
  <c r="Q2272" i="3"/>
  <c r="Q2274" i="3"/>
  <c r="Q2276" i="3"/>
  <c r="Q2278" i="3"/>
  <c r="Q2280" i="3"/>
  <c r="Q2282" i="3"/>
  <c r="Q2284" i="3"/>
  <c r="Q2286" i="3"/>
  <c r="Q2288" i="3"/>
  <c r="Q2290" i="3"/>
  <c r="Q2292" i="3"/>
  <c r="Q2294" i="3"/>
  <c r="Q2296" i="3"/>
  <c r="Q2298" i="3"/>
  <c r="Q2300" i="3"/>
  <c r="Q2302" i="3"/>
  <c r="Q2304" i="3"/>
  <c r="Q2306" i="3"/>
  <c r="Q2308" i="3"/>
  <c r="Q2310" i="3"/>
  <c r="Q2312" i="3"/>
  <c r="Q2314" i="3"/>
  <c r="Q2316" i="3"/>
  <c r="Q2318" i="3"/>
  <c r="T2339" i="3"/>
  <c r="Q2405" i="3"/>
  <c r="G2407" i="3"/>
  <c r="G2401" i="3"/>
  <c r="E2645" i="3"/>
  <c r="G2644" i="3"/>
  <c r="L2644" i="3"/>
  <c r="L2401" i="3"/>
  <c r="R2666" i="3"/>
  <c r="I1122" i="3"/>
  <c r="Q1123" i="3"/>
  <c r="Q1125" i="3"/>
  <c r="Q1127" i="3"/>
  <c r="Q1129" i="3"/>
  <c r="Q1131" i="3"/>
  <c r="Q1133" i="3"/>
  <c r="E1137" i="3"/>
  <c r="F1119" i="3"/>
  <c r="T1119" i="3"/>
  <c r="I1141" i="3"/>
  <c r="D1146" i="3"/>
  <c r="D1136" i="3"/>
  <c r="I1147" i="3"/>
  <c r="J1146" i="3"/>
  <c r="J1136" i="3"/>
  <c r="M1151" i="3"/>
  <c r="Q1151" i="3" s="1"/>
  <c r="N1150" i="3"/>
  <c r="Q1417" i="3"/>
  <c r="H1420" i="3"/>
  <c r="H1416" i="3"/>
  <c r="R1416" i="3"/>
  <c r="M1416" i="3"/>
  <c r="E1537" i="3"/>
  <c r="F1536" i="3"/>
  <c r="F1532" i="3"/>
  <c r="E1532" i="3" s="1"/>
  <c r="T1532" i="3"/>
  <c r="I1542" i="3"/>
  <c r="J1541" i="3"/>
  <c r="I1541" i="3" s="1"/>
  <c r="Q1768" i="3"/>
  <c r="Q1770" i="3"/>
  <c r="Q1772" i="3"/>
  <c r="Q1774" i="3"/>
  <c r="Q1776" i="3"/>
  <c r="Q1778" i="3"/>
  <c r="Q1780" i="3"/>
  <c r="Q1782" i="3"/>
  <c r="Q1784" i="3"/>
  <c r="Q1786" i="3"/>
  <c r="Q1788" i="3"/>
  <c r="Q1790" i="3"/>
  <c r="Q1792" i="3"/>
  <c r="Q1794" i="3"/>
  <c r="Q1796" i="3"/>
  <c r="Q1798" i="3"/>
  <c r="Q1800" i="3"/>
  <c r="Q1802" i="3"/>
  <c r="Q1804" i="3"/>
  <c r="Q1806" i="3"/>
  <c r="Q1808" i="3"/>
  <c r="Q1810" i="3"/>
  <c r="Q1812" i="3"/>
  <c r="Q1814" i="3"/>
  <c r="Q1816" i="3"/>
  <c r="Q1818" i="3"/>
  <c r="Q1820" i="3"/>
  <c r="Q1822" i="3"/>
  <c r="Q1824" i="3"/>
  <c r="Q1826" i="3"/>
  <c r="Q1828" i="3"/>
  <c r="Q1830" i="3"/>
  <c r="Q1832" i="3"/>
  <c r="Q1834" i="3"/>
  <c r="Q1836" i="3"/>
  <c r="Q1838" i="3"/>
  <c r="Q1840" i="3"/>
  <c r="Q1842" i="3"/>
  <c r="Q1844" i="3"/>
  <c r="Q1846" i="3"/>
  <c r="Q1848" i="3"/>
  <c r="Q1850" i="3"/>
  <c r="Q1852" i="3"/>
  <c r="Q1854" i="3"/>
  <c r="Q1856" i="3"/>
  <c r="Q1858" i="3"/>
  <c r="Q1860" i="3"/>
  <c r="Q1862" i="3"/>
  <c r="Q1864" i="3"/>
  <c r="Q1866" i="3"/>
  <c r="Q1868" i="3"/>
  <c r="Q1870" i="3"/>
  <c r="Q1872" i="3"/>
  <c r="E1761" i="3"/>
  <c r="T1761" i="3"/>
  <c r="E1876" i="3"/>
  <c r="G1762" i="3"/>
  <c r="S1876" i="3"/>
  <c r="M1877" i="3"/>
  <c r="O1764" i="3"/>
  <c r="M1764" i="3" s="1"/>
  <c r="E1879" i="3"/>
  <c r="F1766" i="3"/>
  <c r="E1766" i="3" s="1"/>
  <c r="H1880" i="3"/>
  <c r="H1873" i="3" s="1"/>
  <c r="H1692" i="3" s="1"/>
  <c r="H1874" i="3"/>
  <c r="H1760" i="3" s="1"/>
  <c r="M1891" i="3"/>
  <c r="Q1891" i="3" s="1"/>
  <c r="N1890" i="3"/>
  <c r="Q1894" i="3"/>
  <c r="E1895" i="3"/>
  <c r="G1760" i="3"/>
  <c r="E1950" i="3"/>
  <c r="I1952" i="3"/>
  <c r="R1952" i="3"/>
  <c r="I1955" i="3"/>
  <c r="K1898" i="3"/>
  <c r="P1955" i="3"/>
  <c r="P1899" i="3"/>
  <c r="T1899" i="3" s="1"/>
  <c r="Q1957" i="3"/>
  <c r="Q1959" i="3"/>
  <c r="G1900" i="3"/>
  <c r="G12" i="3" s="1"/>
  <c r="E1967" i="3"/>
  <c r="S1967" i="3"/>
  <c r="Q1969" i="3"/>
  <c r="S1971" i="3"/>
  <c r="Q1973" i="3"/>
  <c r="S1975" i="3"/>
  <c r="Q1977" i="3"/>
  <c r="S1979" i="3"/>
  <c r="Q1981" i="3"/>
  <c r="S1983" i="3"/>
  <c r="Q1985" i="3"/>
  <c r="S1987" i="3"/>
  <c r="Q1989" i="3"/>
  <c r="S1991" i="3"/>
  <c r="Q1993" i="3"/>
  <c r="S1995" i="3"/>
  <c r="Q1997" i="3"/>
  <c r="S1999" i="3"/>
  <c r="Q2001" i="3"/>
  <c r="S2003" i="3"/>
  <c r="S2007" i="3"/>
  <c r="Q2009" i="3"/>
  <c r="S2011" i="3"/>
  <c r="Q2013" i="3"/>
  <c r="S2015" i="3"/>
  <c r="O1950" i="3"/>
  <c r="S1950" i="3" s="1"/>
  <c r="M2017" i="3"/>
  <c r="E2019" i="3"/>
  <c r="G1952" i="3"/>
  <c r="E1952" i="3" s="1"/>
  <c r="S2019" i="3"/>
  <c r="S2085" i="3"/>
  <c r="E2350" i="3"/>
  <c r="S2358" i="3"/>
  <c r="S2362" i="3"/>
  <c r="S2366" i="3"/>
  <c r="S2370" i="3"/>
  <c r="S2374" i="3"/>
  <c r="S2378" i="3"/>
  <c r="S2382" i="3"/>
  <c r="S2386" i="3"/>
  <c r="O2344" i="3"/>
  <c r="O2340" i="3"/>
  <c r="O2397" i="3"/>
  <c r="S2404" i="3"/>
  <c r="Q2678" i="3"/>
  <c r="Q2680" i="3"/>
  <c r="Q2682" i="3"/>
  <c r="Q2684" i="3"/>
  <c r="Q2686" i="3"/>
  <c r="Q2688" i="3"/>
  <c r="Q2690" i="3"/>
  <c r="Q2692" i="3"/>
  <c r="Q2694" i="3"/>
  <c r="Q2696" i="3"/>
  <c r="Q2698" i="3"/>
  <c r="Q2700" i="3"/>
  <c r="N1165" i="3"/>
  <c r="N1170" i="3"/>
  <c r="N1179" i="3"/>
  <c r="N1184" i="3"/>
  <c r="N1191" i="3"/>
  <c r="M1419" i="3"/>
  <c r="O1420" i="3"/>
  <c r="E1421" i="3"/>
  <c r="I1421" i="3"/>
  <c r="M1421" i="3"/>
  <c r="Q1421" i="3" s="1"/>
  <c r="N1425" i="3"/>
  <c r="N1415" i="3" s="1"/>
  <c r="P1430" i="3"/>
  <c r="M1533" i="3"/>
  <c r="Q1533" i="3" s="1"/>
  <c r="O1873" i="3"/>
  <c r="S1873" i="3" s="1"/>
  <c r="F1874" i="3"/>
  <c r="J1874" i="3"/>
  <c r="N1874" i="3"/>
  <c r="E1875" i="3"/>
  <c r="I1875" i="3"/>
  <c r="M1875" i="3"/>
  <c r="Q1875" i="3" s="1"/>
  <c r="F1880" i="3"/>
  <c r="J1880" i="3"/>
  <c r="N1880" i="3"/>
  <c r="M1881" i="3"/>
  <c r="Q1881" i="3" s="1"/>
  <c r="P1890" i="3"/>
  <c r="T1890" i="3" s="1"/>
  <c r="G1899" i="3"/>
  <c r="E1899" i="3" s="1"/>
  <c r="K1899" i="3"/>
  <c r="I1899" i="3" s="1"/>
  <c r="O1899" i="3"/>
  <c r="S1899" i="3" s="1"/>
  <c r="M1900" i="3"/>
  <c r="O1905" i="3"/>
  <c r="S1905" i="3" s="1"/>
  <c r="O1955" i="3"/>
  <c r="M1956" i="3"/>
  <c r="O1960" i="3"/>
  <c r="S1960" i="3" s="1"/>
  <c r="P2022" i="3"/>
  <c r="P2085" i="3"/>
  <c r="T2085" i="3" s="1"/>
  <c r="M2334" i="3"/>
  <c r="N2333" i="3"/>
  <c r="S2334" i="3"/>
  <c r="I2356" i="3"/>
  <c r="I2360" i="3"/>
  <c r="I2364" i="3"/>
  <c r="I2368" i="3"/>
  <c r="I2372" i="3"/>
  <c r="I2376" i="3"/>
  <c r="I2380" i="3"/>
  <c r="I2384" i="3"/>
  <c r="I2388" i="3"/>
  <c r="I2390" i="3"/>
  <c r="I2398" i="3"/>
  <c r="D2344" i="3"/>
  <c r="D17" i="3" s="1"/>
  <c r="D2340" i="3"/>
  <c r="H2344" i="3"/>
  <c r="H2340" i="3"/>
  <c r="L2344" i="3"/>
  <c r="L17" i="3" s="1"/>
  <c r="L2340" i="3"/>
  <c r="E2404" i="3"/>
  <c r="K2389" i="3"/>
  <c r="K2341" i="3"/>
  <c r="D2400" i="3"/>
  <c r="D2393" i="3" s="1"/>
  <c r="L2400" i="3"/>
  <c r="L2393" i="3" s="1"/>
  <c r="E2557" i="3"/>
  <c r="F2556" i="3"/>
  <c r="E2556" i="3" s="1"/>
  <c r="K2556" i="3"/>
  <c r="I2556" i="3" s="1"/>
  <c r="S2557" i="3"/>
  <c r="T2557" i="3"/>
  <c r="P2401" i="3"/>
  <c r="P2556" i="3"/>
  <c r="T2556" i="3" s="1"/>
  <c r="P2649" i="3"/>
  <c r="T2649" i="3" s="1"/>
  <c r="T2650" i="3"/>
  <c r="I2660" i="3"/>
  <c r="R2660" i="3"/>
  <c r="T2665" i="3"/>
  <c r="R2668" i="3"/>
  <c r="G2665" i="3"/>
  <c r="G2340" i="3" s="1"/>
  <c r="E2831" i="3"/>
  <c r="F2830" i="3"/>
  <c r="E2830" i="3" s="1"/>
  <c r="R2997" i="3"/>
  <c r="N2350" i="3"/>
  <c r="Q3012" i="3"/>
  <c r="Q3016" i="3"/>
  <c r="M3043" i="3"/>
  <c r="R3043" i="3"/>
  <c r="R1421" i="3"/>
  <c r="T1537" i="3"/>
  <c r="R1875" i="3"/>
  <c r="S2020" i="3"/>
  <c r="Q2229" i="3"/>
  <c r="Q2231" i="3"/>
  <c r="Q2233" i="3"/>
  <c r="Q2235" i="3"/>
  <c r="Q2237" i="3"/>
  <c r="Q2239" i="3"/>
  <c r="Q2241" i="3"/>
  <c r="Q2243" i="3"/>
  <c r="Q2245" i="3"/>
  <c r="Q2247" i="3"/>
  <c r="Q2249" i="3"/>
  <c r="Q2251" i="3"/>
  <c r="Q2253" i="3"/>
  <c r="Q2255" i="3"/>
  <c r="Q2257" i="3"/>
  <c r="Q2259" i="3"/>
  <c r="Q2261" i="3"/>
  <c r="Q2263" i="3"/>
  <c r="Q2265" i="3"/>
  <c r="Q2267" i="3"/>
  <c r="Q2269" i="3"/>
  <c r="Q2271" i="3"/>
  <c r="Q2273" i="3"/>
  <c r="Q2275" i="3"/>
  <c r="Q2277" i="3"/>
  <c r="Q2279" i="3"/>
  <c r="Q2281" i="3"/>
  <c r="Q2283" i="3"/>
  <c r="Q2285" i="3"/>
  <c r="Q2287" i="3"/>
  <c r="Q2289" i="3"/>
  <c r="Q2291" i="3"/>
  <c r="Q2293" i="3"/>
  <c r="Q2295" i="3"/>
  <c r="Q2297" i="3"/>
  <c r="Q2299" i="3"/>
  <c r="Q2301" i="3"/>
  <c r="Q2303" i="3"/>
  <c r="Q2305" i="3"/>
  <c r="Q2307" i="3"/>
  <c r="Q2309" i="3"/>
  <c r="Q2311" i="3"/>
  <c r="Q2313" i="3"/>
  <c r="Q2315" i="3"/>
  <c r="Q2317" i="3"/>
  <c r="I2334" i="3"/>
  <c r="J2333" i="3"/>
  <c r="I2333" i="3" s="1"/>
  <c r="T2343" i="3"/>
  <c r="S2395" i="3"/>
  <c r="O2339" i="3"/>
  <c r="Q2403" i="3"/>
  <c r="G2389" i="3"/>
  <c r="G2341" i="3"/>
  <c r="S2399" i="3"/>
  <c r="O2407" i="3"/>
  <c r="O2401" i="3"/>
  <c r="Q2559" i="3"/>
  <c r="Q2561" i="3"/>
  <c r="Q2563" i="3"/>
  <c r="Q2565" i="3"/>
  <c r="Q2567" i="3"/>
  <c r="Q2569" i="3"/>
  <c r="Q2571" i="3"/>
  <c r="Q2573" i="3"/>
  <c r="Q2575" i="3"/>
  <c r="Q2577" i="3"/>
  <c r="Q2579" i="3"/>
  <c r="Q2581" i="3"/>
  <c r="Q2583" i="3"/>
  <c r="Q2585" i="3"/>
  <c r="Q2587" i="3"/>
  <c r="Q2589" i="3"/>
  <c r="Q2591" i="3"/>
  <c r="Q2593" i="3"/>
  <c r="Q2595" i="3"/>
  <c r="Q2597" i="3"/>
  <c r="Q2599" i="3"/>
  <c r="Q2601" i="3"/>
  <c r="Q2603" i="3"/>
  <c r="Q2605" i="3"/>
  <c r="Q2607" i="3"/>
  <c r="Q2609" i="3"/>
  <c r="Q2611" i="3"/>
  <c r="Q2613" i="3"/>
  <c r="Q2615" i="3"/>
  <c r="Q2617" i="3"/>
  <c r="Q2619" i="3"/>
  <c r="Q2621" i="3"/>
  <c r="Q2623" i="3"/>
  <c r="Q2625" i="3"/>
  <c r="Q2627" i="3"/>
  <c r="Q2629" i="3"/>
  <c r="Q2631" i="3"/>
  <c r="Q2633" i="3"/>
  <c r="Q2635" i="3"/>
  <c r="E2644" i="3"/>
  <c r="G2667" i="3"/>
  <c r="G2342" i="3" s="1"/>
  <c r="G2349" i="3"/>
  <c r="E2349" i="3" s="1"/>
  <c r="Q2679" i="3"/>
  <c r="Q2681" i="3"/>
  <c r="Q2683" i="3"/>
  <c r="Q2685" i="3"/>
  <c r="Q2687" i="3"/>
  <c r="Q2689" i="3"/>
  <c r="Q2691" i="3"/>
  <c r="Q2693" i="3"/>
  <c r="Q2695" i="3"/>
  <c r="Q2697" i="3"/>
  <c r="Q2699" i="3"/>
  <c r="Q2701" i="3"/>
  <c r="S2826" i="3"/>
  <c r="K2984" i="3"/>
  <c r="I2984" i="3" s="1"/>
  <c r="S2985" i="3"/>
  <c r="Q1434" i="3"/>
  <c r="Q1538" i="3"/>
  <c r="Q1539" i="3"/>
  <c r="Q1540" i="3"/>
  <c r="Q1763"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E2334" i="3"/>
  <c r="F2333" i="3"/>
  <c r="E2333" i="3" s="1"/>
  <c r="K2342" i="3"/>
  <c r="I2358" i="3"/>
  <c r="I2362" i="3"/>
  <c r="I2366" i="3"/>
  <c r="I2370" i="3"/>
  <c r="I2374" i="3"/>
  <c r="I2378" i="3"/>
  <c r="I2386" i="3"/>
  <c r="E2396" i="3"/>
  <c r="E2398" i="3"/>
  <c r="E2402" i="3"/>
  <c r="D2391" i="3"/>
  <c r="D2342" i="3"/>
  <c r="H2391" i="3"/>
  <c r="H2342" i="3"/>
  <c r="L2391" i="3"/>
  <c r="L76" i="3" s="1"/>
  <c r="L2342" i="3"/>
  <c r="E2406" i="3"/>
  <c r="E2408" i="3"/>
  <c r="K2407" i="3"/>
  <c r="K2401" i="3"/>
  <c r="P2637" i="3"/>
  <c r="T2637" i="3" s="1"/>
  <c r="T2638" i="3"/>
  <c r="M2649" i="3"/>
  <c r="R2649" i="3"/>
  <c r="M2664" i="3"/>
  <c r="R2664" i="3"/>
  <c r="I2676" i="3"/>
  <c r="J2669" i="3"/>
  <c r="R2676" i="3"/>
  <c r="N2391" i="3"/>
  <c r="P2392" i="3"/>
  <c r="T2392" i="3" s="1"/>
  <c r="F2395" i="3"/>
  <c r="J2395" i="3"/>
  <c r="N2395" i="3"/>
  <c r="P2396" i="3"/>
  <c r="F2397" i="3"/>
  <c r="J2397" i="3"/>
  <c r="N2397" i="3"/>
  <c r="P2398" i="3"/>
  <c r="F2399" i="3"/>
  <c r="J2399" i="3"/>
  <c r="N2399" i="3"/>
  <c r="F2401" i="3"/>
  <c r="J2401" i="3"/>
  <c r="N2401" i="3"/>
  <c r="F2407" i="3"/>
  <c r="J2407" i="3"/>
  <c r="N2407" i="3"/>
  <c r="Q2549" i="3"/>
  <c r="Q2551" i="3"/>
  <c r="Q2553" i="3"/>
  <c r="Q2555" i="3"/>
  <c r="N2556" i="3"/>
  <c r="R2557" i="3"/>
  <c r="Q2639" i="3"/>
  <c r="Q2641" i="3"/>
  <c r="Q2643" i="3"/>
  <c r="T2645" i="3"/>
  <c r="E2660" i="3"/>
  <c r="S2670" i="3"/>
  <c r="M2672" i="3"/>
  <c r="N2665" i="3"/>
  <c r="S2672" i="3"/>
  <c r="M2674" i="3"/>
  <c r="N2667" i="3"/>
  <c r="S2674" i="3"/>
  <c r="S2676" i="3"/>
  <c r="E2826" i="3"/>
  <c r="M2914" i="3"/>
  <c r="N2913" i="3"/>
  <c r="R2999" i="3"/>
  <c r="Q3008" i="3"/>
  <c r="S3024" i="3"/>
  <c r="M3024" i="3"/>
  <c r="Q2319" i="3"/>
  <c r="Q2320" i="3"/>
  <c r="Q2321" i="3"/>
  <c r="Q2322" i="3"/>
  <c r="Q2323" i="3"/>
  <c r="Q2324" i="3"/>
  <c r="Q2325" i="3"/>
  <c r="Q2326" i="3"/>
  <c r="Q2327" i="3"/>
  <c r="Q2328" i="3"/>
  <c r="Q2329" i="3"/>
  <c r="Q2330" i="3"/>
  <c r="Q2331" i="3"/>
  <c r="Q2332" i="3"/>
  <c r="Q2335" i="3"/>
  <c r="Q2336" i="3"/>
  <c r="M2346" i="3"/>
  <c r="M2354" i="3"/>
  <c r="M2356" i="3"/>
  <c r="M2358" i="3"/>
  <c r="M2360" i="3"/>
  <c r="M2362" i="3"/>
  <c r="M2364" i="3"/>
  <c r="M2366" i="3"/>
  <c r="M2368" i="3"/>
  <c r="M2370" i="3"/>
  <c r="M2372" i="3"/>
  <c r="M2374" i="3"/>
  <c r="M2376" i="3"/>
  <c r="M2378" i="3"/>
  <c r="M2380" i="3"/>
  <c r="M2382" i="3"/>
  <c r="M2384" i="3"/>
  <c r="M2386" i="3"/>
  <c r="M2388" i="3"/>
  <c r="M2390" i="3"/>
  <c r="M2396" i="3"/>
  <c r="M2398" i="3"/>
  <c r="M2402" i="3"/>
  <c r="M2404" i="3"/>
  <c r="M2406" i="3"/>
  <c r="M2408" i="3"/>
  <c r="Q2558" i="3"/>
  <c r="Q2560" i="3"/>
  <c r="Q2562" i="3"/>
  <c r="Q2564" i="3"/>
  <c r="Q2566" i="3"/>
  <c r="Q2568" i="3"/>
  <c r="Q2570" i="3"/>
  <c r="Q2572" i="3"/>
  <c r="Q2574" i="3"/>
  <c r="Q2576" i="3"/>
  <c r="Q2578" i="3"/>
  <c r="Q2580" i="3"/>
  <c r="Q2582" i="3"/>
  <c r="Q2584" i="3"/>
  <c r="Q2586" i="3"/>
  <c r="Q2588" i="3"/>
  <c r="Q2590" i="3"/>
  <c r="Q2592" i="3"/>
  <c r="Q2594" i="3"/>
  <c r="Q2596" i="3"/>
  <c r="Q2598" i="3"/>
  <c r="Q2600" i="3"/>
  <c r="Q2602" i="3"/>
  <c r="Q2604" i="3"/>
  <c r="Q2606" i="3"/>
  <c r="Q2608" i="3"/>
  <c r="Q2610" i="3"/>
  <c r="Q2612" i="3"/>
  <c r="Q2614" i="3"/>
  <c r="Q2616" i="3"/>
  <c r="Q2618" i="3"/>
  <c r="Q2620" i="3"/>
  <c r="Q2622" i="3"/>
  <c r="Q2624" i="3"/>
  <c r="Q2626" i="3"/>
  <c r="Q2628" i="3"/>
  <c r="Q2630" i="3"/>
  <c r="Q2632" i="3"/>
  <c r="Q2634" i="3"/>
  <c r="Q2636" i="3"/>
  <c r="M2645" i="3"/>
  <c r="O2644" i="3"/>
  <c r="M2644" i="3" s="1"/>
  <c r="E2670" i="3"/>
  <c r="F2663" i="3"/>
  <c r="E2663" i="3" s="1"/>
  <c r="M2670" i="3"/>
  <c r="N2663" i="3"/>
  <c r="T2664" i="3"/>
  <c r="I2672" i="3"/>
  <c r="J2665" i="3"/>
  <c r="T2666" i="3"/>
  <c r="I2674" i="3"/>
  <c r="J2667" i="3"/>
  <c r="J2391" i="3" s="1"/>
  <c r="I2391" i="3" s="1"/>
  <c r="T2668" i="3"/>
  <c r="E2676" i="3"/>
  <c r="F2669" i="3"/>
  <c r="M2676" i="3"/>
  <c r="N2669" i="3"/>
  <c r="D2676" i="3"/>
  <c r="D2670" i="3"/>
  <c r="H2676" i="3"/>
  <c r="H2670" i="3"/>
  <c r="L2676" i="3"/>
  <c r="L2670" i="3"/>
  <c r="P2676" i="3"/>
  <c r="P2670" i="3"/>
  <c r="M2831" i="3"/>
  <c r="N2830" i="3"/>
  <c r="I2914" i="3"/>
  <c r="J2913" i="3"/>
  <c r="I2913" i="3" s="1"/>
  <c r="Q2984" i="3"/>
  <c r="Q2996" i="3"/>
  <c r="M3021" i="3"/>
  <c r="R3021" i="3"/>
  <c r="Q3032" i="3"/>
  <c r="S3068" i="3"/>
  <c r="M3068" i="3"/>
  <c r="O3062" i="3"/>
  <c r="O2999" i="3"/>
  <c r="D3069" i="3"/>
  <c r="D3064" i="3"/>
  <c r="Q3070" i="3"/>
  <c r="Q2550" i="3"/>
  <c r="Q2552" i="3"/>
  <c r="Q2554" i="3"/>
  <c r="I2557" i="3"/>
  <c r="Q2557" i="3" s="1"/>
  <c r="S2556" i="3"/>
  <c r="I2638" i="3"/>
  <c r="M2638" i="3"/>
  <c r="O2637" i="3"/>
  <c r="Q2640" i="3"/>
  <c r="Q2642" i="3"/>
  <c r="I2645" i="3"/>
  <c r="K2644" i="3"/>
  <c r="I2644" i="3" s="1"/>
  <c r="T2644" i="3"/>
  <c r="Q2647" i="3"/>
  <c r="Q2648" i="3"/>
  <c r="Q2651" i="3"/>
  <c r="Q2652" i="3"/>
  <c r="Q2653" i="3"/>
  <c r="Q2654" i="3"/>
  <c r="Q2655" i="3"/>
  <c r="Q2656" i="3"/>
  <c r="Q2657" i="3"/>
  <c r="Q2658" i="3"/>
  <c r="Q2659" i="3"/>
  <c r="M2660" i="3"/>
  <c r="E2672" i="3"/>
  <c r="F2665" i="3"/>
  <c r="E2674" i="3"/>
  <c r="F2667" i="3"/>
  <c r="F2391" i="3" s="1"/>
  <c r="I2831" i="3"/>
  <c r="J2830" i="3"/>
  <c r="I2830" i="3" s="1"/>
  <c r="E2914" i="3"/>
  <c r="F2913" i="3"/>
  <c r="E2913" i="3" s="1"/>
  <c r="S3018" i="3"/>
  <c r="M3018" i="3"/>
  <c r="S3060" i="3"/>
  <c r="M3060" i="3"/>
  <c r="M3064" i="3"/>
  <c r="P3001" i="3"/>
  <c r="P2997" i="3"/>
  <c r="T3066" i="3"/>
  <c r="P2744" i="3"/>
  <c r="T2744" i="3" s="1"/>
  <c r="R3001" i="3"/>
  <c r="M3001" i="3"/>
  <c r="R3003" i="3"/>
  <c r="R3005" i="3"/>
  <c r="M3006" i="3"/>
  <c r="Q3011" i="3"/>
  <c r="S3014" i="3"/>
  <c r="Q3022" i="3"/>
  <c r="Q3027" i="3"/>
  <c r="S3038" i="3"/>
  <c r="M3038" i="3"/>
  <c r="R3049" i="3"/>
  <c r="L3001" i="3"/>
  <c r="L2354" i="3" s="1"/>
  <c r="L2997" i="3"/>
  <c r="L2350" i="3" s="1"/>
  <c r="J3046" i="3"/>
  <c r="I3046" i="3" s="1"/>
  <c r="I3067" i="3"/>
  <c r="O3046" i="3"/>
  <c r="S3046" i="3" s="1"/>
  <c r="S3067" i="3"/>
  <c r="K2999" i="3"/>
  <c r="K2352" i="3" s="1"/>
  <c r="I2352" i="3" s="1"/>
  <c r="K3062" i="3"/>
  <c r="I3068" i="3"/>
  <c r="J3000" i="3"/>
  <c r="R3069" i="3"/>
  <c r="J3063" i="3"/>
  <c r="P3069" i="3"/>
  <c r="P3064" i="3"/>
  <c r="T3070" i="3"/>
  <c r="Q3153" i="3"/>
  <c r="Q3155" i="3"/>
  <c r="Q3157" i="3"/>
  <c r="Q3159" i="3"/>
  <c r="Q3161" i="3"/>
  <c r="Q3163" i="3"/>
  <c r="Q3165" i="3"/>
  <c r="Q3167" i="3"/>
  <c r="Q3169" i="3"/>
  <c r="Q3171" i="3"/>
  <c r="Q3173" i="3"/>
  <c r="Q3175" i="3"/>
  <c r="Q3177" i="3"/>
  <c r="Q3179" i="3"/>
  <c r="Q3181" i="3"/>
  <c r="Q3183" i="3"/>
  <c r="Q3185" i="3"/>
  <c r="Q3187" i="3"/>
  <c r="Q3189" i="3"/>
  <c r="Q3191" i="3"/>
  <c r="Q3193" i="3"/>
  <c r="Q3195" i="3"/>
  <c r="Q3197" i="3"/>
  <c r="Q3199" i="3"/>
  <c r="Q3201" i="3"/>
  <c r="Q3203" i="3"/>
  <c r="Q3205" i="3"/>
  <c r="Q3207" i="3"/>
  <c r="Q3209" i="3"/>
  <c r="Q3211" i="3"/>
  <c r="Q3213" i="3"/>
  <c r="E3292" i="3"/>
  <c r="F3054" i="3"/>
  <c r="E3054" i="3" s="1"/>
  <c r="F3235" i="3"/>
  <c r="T3292" i="3"/>
  <c r="P3235" i="3"/>
  <c r="M2744" i="3"/>
  <c r="M2826" i="3"/>
  <c r="Q2826" i="3" s="1"/>
  <c r="T2914" i="3"/>
  <c r="E2985" i="3"/>
  <c r="I2985" i="3"/>
  <c r="M2985" i="3"/>
  <c r="Q3003" i="3"/>
  <c r="M3005" i="3"/>
  <c r="R3009" i="3"/>
  <c r="I3013" i="3"/>
  <c r="S3013" i="3"/>
  <c r="Q3015" i="3"/>
  <c r="S3020" i="3"/>
  <c r="M3020" i="3"/>
  <c r="M3041" i="3"/>
  <c r="R3041" i="3"/>
  <c r="Q3049" i="3"/>
  <c r="Q3053" i="3"/>
  <c r="T3056" i="3"/>
  <c r="M3057" i="3"/>
  <c r="R3057" i="3"/>
  <c r="S3058" i="3"/>
  <c r="M3058" i="3"/>
  <c r="H3001" i="3"/>
  <c r="H2354" i="3" s="1"/>
  <c r="H2997" i="3"/>
  <c r="H2350" i="3" s="1"/>
  <c r="L3069" i="3"/>
  <c r="L3064" i="3"/>
  <c r="R3150" i="3"/>
  <c r="N3063" i="3"/>
  <c r="Q3309" i="3"/>
  <c r="Q3311" i="3"/>
  <c r="Q3313" i="3"/>
  <c r="Q3315" i="3"/>
  <c r="Q3317" i="3"/>
  <c r="Q3319" i="3"/>
  <c r="R2984" i="3"/>
  <c r="R2985" i="3"/>
  <c r="S3004" i="3"/>
  <c r="M3004" i="3"/>
  <c r="S3008" i="3"/>
  <c r="E3013" i="3"/>
  <c r="Q3014" i="3"/>
  <c r="T3016" i="3"/>
  <c r="T3020" i="3"/>
  <c r="M3025" i="3"/>
  <c r="R3025" i="3"/>
  <c r="Q3030" i="3"/>
  <c r="S3040" i="3"/>
  <c r="M3040" i="3"/>
  <c r="T3052" i="3"/>
  <c r="M3061" i="3"/>
  <c r="R3061" i="3"/>
  <c r="D3001" i="3"/>
  <c r="D2354" i="3" s="1"/>
  <c r="D2997" i="3"/>
  <c r="D2350" i="3" s="1"/>
  <c r="Q3066" i="3"/>
  <c r="O3000" i="3"/>
  <c r="M3069" i="3"/>
  <c r="H3069" i="3"/>
  <c r="H3064" i="3"/>
  <c r="E2997" i="3"/>
  <c r="E3005" i="3"/>
  <c r="I3009" i="3"/>
  <c r="Q3009" i="3" s="1"/>
  <c r="S3012" i="3"/>
  <c r="M3013" i="3"/>
  <c r="M3019" i="3"/>
  <c r="E3021" i="3"/>
  <c r="I3025" i="3"/>
  <c r="S3028" i="3"/>
  <c r="M3029" i="3"/>
  <c r="M3034" i="3"/>
  <c r="M3035" i="3"/>
  <c r="E3037" i="3"/>
  <c r="I3041" i="3"/>
  <c r="S3044" i="3"/>
  <c r="M3045" i="3"/>
  <c r="S3054" i="3"/>
  <c r="M3055" i="3"/>
  <c r="I3061" i="3"/>
  <c r="K3064" i="3"/>
  <c r="E3065" i="3"/>
  <c r="I3065" i="3"/>
  <c r="M3065" i="3"/>
  <c r="E3066" i="3"/>
  <c r="F3046" i="3"/>
  <c r="E3046" i="3" s="1"/>
  <c r="F2998" i="3"/>
  <c r="E2998" i="3" s="1"/>
  <c r="E3067" i="3"/>
  <c r="K3069" i="3"/>
  <c r="E3070" i="3"/>
  <c r="K3238" i="3"/>
  <c r="S3320" i="3"/>
  <c r="Q3585" i="3"/>
  <c r="Q3587" i="3"/>
  <c r="Q3589" i="3"/>
  <c r="Q3591" i="3"/>
  <c r="Q3593" i="3"/>
  <c r="Q3595" i="3"/>
  <c r="Q3597" i="3"/>
  <c r="Q3599" i="3"/>
  <c r="Q3601" i="3"/>
  <c r="Q3603" i="3"/>
  <c r="Q3605" i="3"/>
  <c r="Q3607" i="3"/>
  <c r="Q3609" i="3"/>
  <c r="Q3611" i="3"/>
  <c r="Q3613" i="3"/>
  <c r="Q3615" i="3"/>
  <c r="Q3617" i="3"/>
  <c r="Q3619" i="3"/>
  <c r="Q3621" i="3"/>
  <c r="Q3623" i="3"/>
  <c r="S3016" i="3"/>
  <c r="M3017" i="3"/>
  <c r="M3023" i="3"/>
  <c r="E3025" i="3"/>
  <c r="I3029" i="3"/>
  <c r="S3032" i="3"/>
  <c r="M3033" i="3"/>
  <c r="M3039" i="3"/>
  <c r="E3041" i="3"/>
  <c r="I3045" i="3"/>
  <c r="T3046" i="3"/>
  <c r="T3050" i="3"/>
  <c r="M3059" i="3"/>
  <c r="E3061" i="3"/>
  <c r="R2996" i="3"/>
  <c r="R3065" i="3"/>
  <c r="F3000" i="3"/>
  <c r="F3063" i="3"/>
  <c r="M3151" i="3"/>
  <c r="O3150" i="3"/>
  <c r="S3151" i="3"/>
  <c r="R3234" i="3"/>
  <c r="M3236" i="3"/>
  <c r="R3236" i="3"/>
  <c r="Q3026" i="3"/>
  <c r="E3029" i="3"/>
  <c r="I3033" i="3"/>
  <c r="S3036" i="3"/>
  <c r="M3037" i="3"/>
  <c r="Q3042" i="3"/>
  <c r="E3045" i="3"/>
  <c r="S3066" i="3"/>
  <c r="O2997" i="3"/>
  <c r="N3046" i="3"/>
  <c r="N2998" i="3"/>
  <c r="M3067" i="3"/>
  <c r="S3070" i="3"/>
  <c r="Q3072" i="3"/>
  <c r="Q3074" i="3"/>
  <c r="Q3076" i="3"/>
  <c r="Q3078" i="3"/>
  <c r="Q3080" i="3"/>
  <c r="Q3082" i="3"/>
  <c r="Q3084" i="3"/>
  <c r="Q3086" i="3"/>
  <c r="Q3088" i="3"/>
  <c r="Q3090" i="3"/>
  <c r="Q3092" i="3"/>
  <c r="Q3094" i="3"/>
  <c r="Q3096" i="3"/>
  <c r="Q3098" i="3"/>
  <c r="Q3100" i="3"/>
  <c r="Q3102" i="3"/>
  <c r="Q3104" i="3"/>
  <c r="Q3106" i="3"/>
  <c r="Q3108" i="3"/>
  <c r="Q3110" i="3"/>
  <c r="Q3112" i="3"/>
  <c r="Q3114" i="3"/>
  <c r="Q3116" i="3"/>
  <c r="Q3118" i="3"/>
  <c r="Q3120" i="3"/>
  <c r="Q3122" i="3"/>
  <c r="Q3234" i="3"/>
  <c r="F3002" i="3"/>
  <c r="E3239" i="3"/>
  <c r="I3292" i="3"/>
  <c r="J3054" i="3"/>
  <c r="I3054" i="3" s="1"/>
  <c r="Q3054" i="3" s="1"/>
  <c r="R3292" i="3"/>
  <c r="J3235" i="3"/>
  <c r="Q3473" i="3"/>
  <c r="Q3475" i="3"/>
  <c r="Q3477" i="3"/>
  <c r="Q3479" i="3"/>
  <c r="Q3481" i="3"/>
  <c r="Q3483" i="3"/>
  <c r="Q3485" i="3"/>
  <c r="Q3487" i="3"/>
  <c r="Q3489" i="3"/>
  <c r="Q3491" i="3"/>
  <c r="Q3493" i="3"/>
  <c r="Q3495" i="3"/>
  <c r="Q3497" i="3"/>
  <c r="Q3499" i="3"/>
  <c r="Q3501" i="3"/>
  <c r="Q3503" i="3"/>
  <c r="Q3505" i="3"/>
  <c r="Q3507" i="3"/>
  <c r="Q3509" i="3"/>
  <c r="Q3511" i="3"/>
  <c r="Q3513" i="3"/>
  <c r="Q3515" i="3"/>
  <c r="Q3517" i="3"/>
  <c r="Q3519" i="3"/>
  <c r="Q3521" i="3"/>
  <c r="Q3523" i="3"/>
  <c r="Q3525" i="3"/>
  <c r="Q3527" i="3"/>
  <c r="Q3529" i="3"/>
  <c r="Q3531" i="3"/>
  <c r="Q3533" i="3"/>
  <c r="Q3535" i="3"/>
  <c r="Q3537" i="3"/>
  <c r="Q3539" i="3"/>
  <c r="Q3541" i="3"/>
  <c r="Q3543" i="3"/>
  <c r="Q3545" i="3"/>
  <c r="Q3547" i="3"/>
  <c r="Q3549" i="3"/>
  <c r="Q3551"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6" i="3"/>
  <c r="Q3588" i="3"/>
  <c r="Q3590" i="3"/>
  <c r="Q3592" i="3"/>
  <c r="Q3594" i="3"/>
  <c r="Q3596" i="3"/>
  <c r="Q3598" i="3"/>
  <c r="Q3600" i="3"/>
  <c r="Q3602" i="3"/>
  <c r="Q3604" i="3"/>
  <c r="Q3606" i="3"/>
  <c r="Q3608" i="3"/>
  <c r="Q3610" i="3"/>
  <c r="Q3612" i="3"/>
  <c r="Q3614" i="3"/>
  <c r="Q3616" i="3"/>
  <c r="Q3618" i="3"/>
  <c r="Q3620" i="3"/>
  <c r="Q3622" i="3"/>
  <c r="Q3624" i="3"/>
  <c r="Q3626" i="3"/>
  <c r="Q3628" i="3"/>
  <c r="Q3630" i="3"/>
  <c r="Q3632" i="3"/>
  <c r="Q3634" i="3"/>
  <c r="R3636" i="3"/>
  <c r="P3636" i="3"/>
  <c r="T3636" i="3" s="1"/>
  <c r="T3637" i="3"/>
  <c r="G3741" i="3"/>
  <c r="G3737" i="3"/>
  <c r="G3232" i="3" s="1"/>
  <c r="G2995" i="3" s="1"/>
  <c r="G2348" i="3" s="1"/>
  <c r="E3742" i="3"/>
  <c r="L3737" i="3"/>
  <c r="L3741" i="3"/>
  <c r="S3766" i="3"/>
  <c r="S3774" i="3"/>
  <c r="I3782" i="3"/>
  <c r="J3781" i="3"/>
  <c r="R3782" i="3"/>
  <c r="Q3124" i="3"/>
  <c r="Q3126" i="3"/>
  <c r="Q3128" i="3"/>
  <c r="Q3130" i="3"/>
  <c r="Q3132" i="3"/>
  <c r="Q3134" i="3"/>
  <c r="Q3136" i="3"/>
  <c r="Q3138" i="3"/>
  <c r="Q3140" i="3"/>
  <c r="Q3142" i="3"/>
  <c r="Q3144" i="3"/>
  <c r="Q3146" i="3"/>
  <c r="Q3148" i="3"/>
  <c r="I3151" i="3"/>
  <c r="K3150" i="3"/>
  <c r="I3150" i="3" s="1"/>
  <c r="P3150" i="3"/>
  <c r="T3150" i="3" s="1"/>
  <c r="T3151" i="3"/>
  <c r="T3237" i="3"/>
  <c r="Q3474" i="3"/>
  <c r="Q3476" i="3"/>
  <c r="Q3478" i="3"/>
  <c r="Q3480" i="3"/>
  <c r="Q3482" i="3"/>
  <c r="Q3484" i="3"/>
  <c r="Q3486" i="3"/>
  <c r="Q3488" i="3"/>
  <c r="Q3490" i="3"/>
  <c r="Q3492" i="3"/>
  <c r="Q3494" i="3"/>
  <c r="Q3496" i="3"/>
  <c r="Q3498" i="3"/>
  <c r="Q3500" i="3"/>
  <c r="Q3502" i="3"/>
  <c r="Q3504" i="3"/>
  <c r="Q3506" i="3"/>
  <c r="Q3508" i="3"/>
  <c r="Q3510" i="3"/>
  <c r="Q3512" i="3"/>
  <c r="Q3514" i="3"/>
  <c r="Q3516" i="3"/>
  <c r="Q3518" i="3"/>
  <c r="Q3520" i="3"/>
  <c r="Q3522" i="3"/>
  <c r="Q3524" i="3"/>
  <c r="Q3526" i="3"/>
  <c r="Q3528" i="3"/>
  <c r="Q3530" i="3"/>
  <c r="Q3532" i="3"/>
  <c r="Q3534" i="3"/>
  <c r="Q3536" i="3"/>
  <c r="Q3538" i="3"/>
  <c r="Q3540" i="3"/>
  <c r="Q3542" i="3"/>
  <c r="Q3544" i="3"/>
  <c r="Q3546" i="3"/>
  <c r="Q3548" i="3"/>
  <c r="Q3550" i="3"/>
  <c r="R3552" i="3"/>
  <c r="M3733" i="3"/>
  <c r="Q3733" i="3" s="1"/>
  <c r="R3733" i="3"/>
  <c r="O3235" i="3"/>
  <c r="S3292" i="3"/>
  <c r="E3151" i="3"/>
  <c r="G3150" i="3"/>
  <c r="Q3152" i="3"/>
  <c r="Q3154" i="3"/>
  <c r="Q3156" i="3"/>
  <c r="Q3158" i="3"/>
  <c r="Q3160" i="3"/>
  <c r="Q3162" i="3"/>
  <c r="Q3164" i="3"/>
  <c r="Q3166" i="3"/>
  <c r="Q3168" i="3"/>
  <c r="Q3170" i="3"/>
  <c r="Q3172" i="3"/>
  <c r="Q3174" i="3"/>
  <c r="Q3176" i="3"/>
  <c r="Q3178" i="3"/>
  <c r="Q3180" i="3"/>
  <c r="Q3182" i="3"/>
  <c r="Q3184" i="3"/>
  <c r="Q3186" i="3"/>
  <c r="Q3188" i="3"/>
  <c r="Q3190" i="3"/>
  <c r="Q3192" i="3"/>
  <c r="Q3194" i="3"/>
  <c r="Q3196" i="3"/>
  <c r="Q3198" i="3"/>
  <c r="Q3200" i="3"/>
  <c r="Q3202" i="3"/>
  <c r="Q3204" i="3"/>
  <c r="Q3206" i="3"/>
  <c r="Q3208" i="3"/>
  <c r="Q3210" i="3"/>
  <c r="Q3212" i="3"/>
  <c r="Q3214" i="3"/>
  <c r="Q3216" i="3"/>
  <c r="Q3218" i="3"/>
  <c r="Q3220" i="3"/>
  <c r="Q3222" i="3"/>
  <c r="Q3224" i="3"/>
  <c r="Q3226" i="3"/>
  <c r="Q3228" i="3"/>
  <c r="Q3230" i="3"/>
  <c r="R3233" i="3"/>
  <c r="M3233" i="3"/>
  <c r="N3002" i="3"/>
  <c r="Q3302" i="3"/>
  <c r="M3307" i="3"/>
  <c r="R3307" i="3"/>
  <c r="N3237" i="3"/>
  <c r="N3000" i="3" s="1"/>
  <c r="R3471" i="3"/>
  <c r="Q3639" i="3"/>
  <c r="Q3641" i="3"/>
  <c r="Q3643" i="3"/>
  <c r="Q3645" i="3"/>
  <c r="Q3647" i="3"/>
  <c r="Q3649" i="3"/>
  <c r="Q3651" i="3"/>
  <c r="Q3653" i="3"/>
  <c r="Q3655" i="3"/>
  <c r="Q3657" i="3"/>
  <c r="Q3659" i="3"/>
  <c r="Q3661" i="3"/>
  <c r="Q3663" i="3"/>
  <c r="Q3665" i="3"/>
  <c r="Q3667" i="3"/>
  <c r="Q3669" i="3"/>
  <c r="Q3671" i="3"/>
  <c r="Q3673" i="3"/>
  <c r="Q3675" i="3"/>
  <c r="Q3677" i="3"/>
  <c r="Q3679" i="3"/>
  <c r="Q3681" i="3"/>
  <c r="Q3683" i="3"/>
  <c r="Q3685" i="3"/>
  <c r="Q3687" i="3"/>
  <c r="P3693" i="3"/>
  <c r="T3693" i="3" s="1"/>
  <c r="T3694" i="3"/>
  <c r="I3702" i="3"/>
  <c r="R3702" i="3"/>
  <c r="S3702" i="3"/>
  <c r="O3238" i="3"/>
  <c r="N3714" i="3"/>
  <c r="M3715" i="3"/>
  <c r="R3715" i="3"/>
  <c r="H2999" i="3"/>
  <c r="H2352" i="3" s="1"/>
  <c r="Q3071" i="3"/>
  <c r="Q3073" i="3"/>
  <c r="Q3075" i="3"/>
  <c r="Q3077" i="3"/>
  <c r="Q3079" i="3"/>
  <c r="Q3081" i="3"/>
  <c r="Q3083" i="3"/>
  <c r="Q3085" i="3"/>
  <c r="Q3087" i="3"/>
  <c r="Q3089" i="3"/>
  <c r="Q3091" i="3"/>
  <c r="Q3093" i="3"/>
  <c r="Q3095" i="3"/>
  <c r="Q3097" i="3"/>
  <c r="Q3099" i="3"/>
  <c r="Q3101" i="3"/>
  <c r="Q3103" i="3"/>
  <c r="Q3105" i="3"/>
  <c r="Q3107" i="3"/>
  <c r="Q3109" i="3"/>
  <c r="Q3111" i="3"/>
  <c r="Q3113" i="3"/>
  <c r="Q3115" i="3"/>
  <c r="Q3117" i="3"/>
  <c r="Q3119" i="3"/>
  <c r="Q3121" i="3"/>
  <c r="Q3123" i="3"/>
  <c r="Q3125" i="3"/>
  <c r="Q3127" i="3"/>
  <c r="Q3129" i="3"/>
  <c r="Q3131" i="3"/>
  <c r="Q3133" i="3"/>
  <c r="Q3135" i="3"/>
  <c r="Q3137" i="3"/>
  <c r="Q3139" i="3"/>
  <c r="Q3141" i="3"/>
  <c r="Q3143" i="3"/>
  <c r="Q3145" i="3"/>
  <c r="Q3147" i="3"/>
  <c r="Q3149" i="3"/>
  <c r="E3237" i="3"/>
  <c r="F3062" i="3"/>
  <c r="E3062" i="3" s="1"/>
  <c r="J3002" i="3"/>
  <c r="Q3294" i="3"/>
  <c r="Q3296" i="3"/>
  <c r="Q3298" i="3"/>
  <c r="Q3300" i="3"/>
  <c r="F3236" i="3"/>
  <c r="I3390" i="3"/>
  <c r="R3390"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694" i="3"/>
  <c r="I3738" i="3"/>
  <c r="S3738" i="3"/>
  <c r="I3740" i="3"/>
  <c r="R3740" i="3"/>
  <c r="K3233" i="3"/>
  <c r="K3001" i="3" s="1"/>
  <c r="Q3320" i="3"/>
  <c r="T3320" i="3"/>
  <c r="Q3390" i="3"/>
  <c r="T3390" i="3"/>
  <c r="T3471" i="3"/>
  <c r="Q3552" i="3"/>
  <c r="T3552" i="3"/>
  <c r="Q3625" i="3"/>
  <c r="Q3627" i="3"/>
  <c r="Q3629" i="3"/>
  <c r="Q3631" i="3"/>
  <c r="Q3633" i="3"/>
  <c r="Q3635" i="3"/>
  <c r="Q3636" i="3"/>
  <c r="Q3638" i="3"/>
  <c r="Q3640" i="3"/>
  <c r="Q3642" i="3"/>
  <c r="Q3644" i="3"/>
  <c r="Q3646" i="3"/>
  <c r="Q3648" i="3"/>
  <c r="Q3650" i="3"/>
  <c r="Q3652" i="3"/>
  <c r="Q3654" i="3"/>
  <c r="Q3656" i="3"/>
  <c r="Q3658" i="3"/>
  <c r="Q3660" i="3"/>
  <c r="Q3662" i="3"/>
  <c r="Q3664" i="3"/>
  <c r="Q3666" i="3"/>
  <c r="Q3668" i="3"/>
  <c r="Q3670" i="3"/>
  <c r="Q3672" i="3"/>
  <c r="Q3674" i="3"/>
  <c r="Q3676" i="3"/>
  <c r="Q3678" i="3"/>
  <c r="Q3680" i="3"/>
  <c r="Q3682" i="3"/>
  <c r="Q3684" i="3"/>
  <c r="Q3686" i="3"/>
  <c r="Q3688" i="3"/>
  <c r="M3693" i="3"/>
  <c r="R3693" i="3"/>
  <c r="J3714" i="3"/>
  <c r="I3714" i="3" s="1"/>
  <c r="I3715" i="3"/>
  <c r="E3759" i="3"/>
  <c r="F3758" i="3"/>
  <c r="E3758" i="3" s="1"/>
  <c r="F3737" i="3"/>
  <c r="Q3215" i="3"/>
  <c r="Q3217" i="3"/>
  <c r="Q3219" i="3"/>
  <c r="Q3221" i="3"/>
  <c r="Q3223" i="3"/>
  <c r="Q3225" i="3"/>
  <c r="Q3227" i="3"/>
  <c r="Q3229" i="3"/>
  <c r="E3234" i="3"/>
  <c r="P3238" i="3"/>
  <c r="D3239" i="3"/>
  <c r="H3239" i="3"/>
  <c r="L3239" i="3"/>
  <c r="P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M3292" i="3"/>
  <c r="Q3293" i="3"/>
  <c r="Q3295" i="3"/>
  <c r="Q3297" i="3"/>
  <c r="Q3299" i="3"/>
  <c r="Q3301" i="3"/>
  <c r="Q3703" i="3"/>
  <c r="Q3740" i="3"/>
  <c r="K3747" i="3"/>
  <c r="I3747" i="3" s="1"/>
  <c r="Q3747" i="3" s="1"/>
  <c r="S3748" i="3"/>
  <c r="T3748" i="3"/>
  <c r="P3747" i="3"/>
  <c r="T3747" i="3" s="1"/>
  <c r="P3737" i="3"/>
  <c r="T3737" i="3" s="1"/>
  <c r="F3714" i="3"/>
  <c r="E3714" i="3" s="1"/>
  <c r="E3715" i="3"/>
  <c r="Q3719" i="3"/>
  <c r="E3723" i="3"/>
  <c r="F3722" i="3"/>
  <c r="F3718" i="3"/>
  <c r="Q3724" i="3"/>
  <c r="K3727" i="3"/>
  <c r="I3727" i="3" s="1"/>
  <c r="I3728" i="3"/>
  <c r="P3718" i="3"/>
  <c r="T3718" i="3" s="1"/>
  <c r="T3728" i="3"/>
  <c r="E3731" i="3"/>
  <c r="F3730" i="3"/>
  <c r="E3730" i="3" s="1"/>
  <c r="Q3732" i="3"/>
  <c r="O3755" i="3"/>
  <c r="S3756" i="3"/>
  <c r="S3758" i="3"/>
  <c r="M3763" i="3"/>
  <c r="N3762" i="3"/>
  <c r="N3737" i="3"/>
  <c r="E3782" i="3"/>
  <c r="F3781" i="3"/>
  <c r="E3781" i="3" s="1"/>
  <c r="Q3689" i="3"/>
  <c r="Q3690" i="3"/>
  <c r="Q3691" i="3"/>
  <c r="Q3692" i="3"/>
  <c r="Q3695" i="3"/>
  <c r="Q3696" i="3"/>
  <c r="Q3697" i="3"/>
  <c r="Q3698" i="3"/>
  <c r="Q3699" i="3"/>
  <c r="Q3700" i="3"/>
  <c r="Q3701" i="3"/>
  <c r="M3702" i="3"/>
  <c r="S3718" i="3"/>
  <c r="P3717" i="3"/>
  <c r="T3717" i="3" s="1"/>
  <c r="T3722" i="3"/>
  <c r="P3727" i="3"/>
  <c r="T3727" i="3" s="1"/>
  <c r="G3727" i="3"/>
  <c r="E3727" i="3" s="1"/>
  <c r="E3728" i="3"/>
  <c r="S3728" i="3"/>
  <c r="I3775" i="3"/>
  <c r="J3774" i="3"/>
  <c r="I3774" i="3" s="1"/>
  <c r="M3723" i="3"/>
  <c r="N3722" i="3"/>
  <c r="M3731" i="3"/>
  <c r="N3730" i="3"/>
  <c r="Q3735" i="3"/>
  <c r="D3736" i="3"/>
  <c r="D3231" i="3" s="1"/>
  <c r="O3741" i="3"/>
  <c r="O3737" i="3"/>
  <c r="M3742" i="3"/>
  <c r="M3767" i="3"/>
  <c r="N3766" i="3"/>
  <c r="R3767" i="3"/>
  <c r="E3771" i="3"/>
  <c r="F3770" i="3"/>
  <c r="E3770" i="3" s="1"/>
  <c r="Q3772" i="3"/>
  <c r="I3779" i="3"/>
  <c r="J3778" i="3"/>
  <c r="I3778" i="3" s="1"/>
  <c r="R3779" i="3"/>
  <c r="S3779" i="3"/>
  <c r="S3703" i="3"/>
  <c r="E3708" i="3"/>
  <c r="I3708" i="3"/>
  <c r="R3708" i="3"/>
  <c r="R3709" i="3"/>
  <c r="N3718" i="3"/>
  <c r="I3720" i="3"/>
  <c r="Q3720" i="3" s="1"/>
  <c r="I3723" i="3"/>
  <c r="J3722" i="3"/>
  <c r="O3727" i="3"/>
  <c r="M3728" i="3"/>
  <c r="Q3728" i="3" s="1"/>
  <c r="I3731" i="3"/>
  <c r="J3730" i="3"/>
  <c r="I3730" i="3" s="1"/>
  <c r="I3739" i="3"/>
  <c r="K3741" i="3"/>
  <c r="K3737" i="3"/>
  <c r="K3232" i="3" s="1"/>
  <c r="I3742" i="3"/>
  <c r="T3742" i="3"/>
  <c r="I3759" i="3"/>
  <c r="J3758" i="3"/>
  <c r="R3759" i="3"/>
  <c r="J3737" i="3"/>
  <c r="S3759" i="3"/>
  <c r="I3767" i="3"/>
  <c r="J3766" i="3"/>
  <c r="I3766" i="3" s="1"/>
  <c r="M3775" i="3"/>
  <c r="N3774" i="3"/>
  <c r="R3775" i="3"/>
  <c r="E3779" i="3"/>
  <c r="F3778" i="3"/>
  <c r="E3778" i="3" s="1"/>
  <c r="Q3782" i="3"/>
  <c r="T3752" i="3"/>
  <c r="Q3760" i="3"/>
  <c r="I3763" i="3"/>
  <c r="J3762" i="3"/>
  <c r="I3762" i="3" s="1"/>
  <c r="E3767" i="3"/>
  <c r="F3766" i="3"/>
  <c r="E3766" i="3" s="1"/>
  <c r="M3771" i="3"/>
  <c r="N3770" i="3"/>
  <c r="E3775" i="3"/>
  <c r="F3774" i="3"/>
  <c r="E3774" i="3" s="1"/>
  <c r="Q3780" i="3"/>
  <c r="T3784" i="3"/>
  <c r="Q3743" i="3"/>
  <c r="I3748" i="3"/>
  <c r="S3747" i="3"/>
  <c r="Q3751" i="3"/>
  <c r="M3759" i="3"/>
  <c r="N3758" i="3"/>
  <c r="E3763" i="3"/>
  <c r="F3762" i="3"/>
  <c r="E3762" i="3" s="1"/>
  <c r="Q3768" i="3"/>
  <c r="I3771" i="3"/>
  <c r="J3770" i="3"/>
  <c r="I3770" i="3" s="1"/>
  <c r="M3779" i="3"/>
  <c r="Q3779" i="3" s="1"/>
  <c r="N3778" i="3"/>
  <c r="Q3783" i="3"/>
  <c r="F3747" i="3"/>
  <c r="M3748" i="3"/>
  <c r="Q3748" i="3" s="1"/>
  <c r="M3756" i="3"/>
  <c r="Q3756" i="3" s="1"/>
  <c r="J10" i="2"/>
  <c r="J16" i="2"/>
  <c r="J17" i="2"/>
  <c r="J28" i="2"/>
  <c r="J29" i="2"/>
  <c r="J57" i="2"/>
  <c r="J63" i="2"/>
  <c r="J67" i="2"/>
  <c r="F71" i="2"/>
  <c r="G72" i="2"/>
  <c r="I28" i="2"/>
  <c r="I57" i="2"/>
  <c r="G10" i="2"/>
  <c r="G16" i="2"/>
  <c r="G17" i="2"/>
  <c r="G28" i="2"/>
  <c r="G29" i="2"/>
  <c r="I37" i="2"/>
  <c r="I42" i="2"/>
  <c r="G57" i="2"/>
  <c r="G63" i="2"/>
  <c r="G67" i="2"/>
  <c r="I72" i="2"/>
  <c r="G79" i="2"/>
  <c r="I88" i="2"/>
  <c r="G88" i="2"/>
  <c r="F12" i="2"/>
  <c r="F26" i="2"/>
  <c r="F41" i="2"/>
  <c r="J45" i="1"/>
  <c r="R3752" i="3" l="1"/>
  <c r="M3752" i="3"/>
  <c r="Q3752" i="3" s="1"/>
  <c r="S2375" i="3"/>
  <c r="M2375" i="3"/>
  <c r="Q2375" i="3" s="1"/>
  <c r="H1090" i="3"/>
  <c r="H64" i="3" s="1"/>
  <c r="H1046" i="3"/>
  <c r="J1099" i="3"/>
  <c r="R1099" i="3" s="1"/>
  <c r="J1054" i="3"/>
  <c r="E1170" i="3"/>
  <c r="F1094" i="3"/>
  <c r="E1094" i="3" s="1"/>
  <c r="F1049" i="3"/>
  <c r="E1049" i="3" s="1"/>
  <c r="K1112" i="3"/>
  <c r="K1061" i="3"/>
  <c r="T1090" i="3"/>
  <c r="P64" i="3"/>
  <c r="T64" i="3" s="1"/>
  <c r="I1073" i="3"/>
  <c r="Q1073" i="3" s="1"/>
  <c r="T1184" i="3"/>
  <c r="P1174" i="3"/>
  <c r="P1108" i="3"/>
  <c r="T1108" i="3" s="1"/>
  <c r="P1048" i="3"/>
  <c r="T1048" i="3" s="1"/>
  <c r="P1063" i="3"/>
  <c r="T1063" i="3" s="1"/>
  <c r="O1083" i="3"/>
  <c r="Q1171" i="3"/>
  <c r="R178" i="3"/>
  <c r="N102" i="3"/>
  <c r="Q3775" i="3"/>
  <c r="I3737" i="3"/>
  <c r="P3736" i="3"/>
  <c r="M3708" i="3"/>
  <c r="O2392" i="3"/>
  <c r="S2392" i="3" s="1"/>
  <c r="M1953" i="3"/>
  <c r="G1898" i="3"/>
  <c r="R1175" i="3"/>
  <c r="Q3753" i="3"/>
  <c r="Q3709" i="3"/>
  <c r="E3064" i="3"/>
  <c r="I2997" i="3"/>
  <c r="K2350" i="3"/>
  <c r="I2350" i="3" s="1"/>
  <c r="S1160" i="3"/>
  <c r="O1084" i="3"/>
  <c r="S1146" i="3"/>
  <c r="K1072" i="3"/>
  <c r="R1120" i="3"/>
  <c r="N1090" i="3"/>
  <c r="P1046" i="3"/>
  <c r="T1046" i="3" s="1"/>
  <c r="D1053" i="3"/>
  <c r="D1098" i="3"/>
  <c r="I1170" i="3"/>
  <c r="K1094" i="3"/>
  <c r="K1049" i="3"/>
  <c r="R1084" i="3"/>
  <c r="T1141" i="3"/>
  <c r="P1067" i="3"/>
  <c r="T1067" i="3" s="1"/>
  <c r="R1066" i="3"/>
  <c r="M1066" i="3"/>
  <c r="Q1066" i="3" s="1"/>
  <c r="S1050" i="3"/>
  <c r="J1049" i="3"/>
  <c r="I1049" i="3" s="1"/>
  <c r="J1094" i="3"/>
  <c r="I1094" i="3" s="1"/>
  <c r="O1108" i="3"/>
  <c r="O1063" i="3"/>
  <c r="I1160" i="3"/>
  <c r="K1084" i="3"/>
  <c r="I1084" i="3" s="1"/>
  <c r="F1159" i="3"/>
  <c r="F1089" i="3"/>
  <c r="F1044" i="3"/>
  <c r="D1090" i="3"/>
  <c r="D64" i="3" s="1"/>
  <c r="D1046" i="3"/>
  <c r="R1101" i="3"/>
  <c r="D100" i="3"/>
  <c r="Q1416" i="3"/>
  <c r="E3001" i="3"/>
  <c r="F2354" i="3"/>
  <c r="E2354" i="3" s="1"/>
  <c r="K2340" i="3"/>
  <c r="K2344" i="3"/>
  <c r="K2338" i="3" s="1"/>
  <c r="R2349" i="3"/>
  <c r="M2349" i="3"/>
  <c r="Q2349" i="3" s="1"/>
  <c r="G1098" i="3"/>
  <c r="G1053" i="3"/>
  <c r="Q3739" i="3"/>
  <c r="E3737" i="3"/>
  <c r="S2984" i="3"/>
  <c r="O2662" i="3"/>
  <c r="S2662" i="3" s="1"/>
  <c r="L2337" i="3"/>
  <c r="H17" i="3"/>
  <c r="I2396" i="3"/>
  <c r="S2396" i="3"/>
  <c r="M108" i="3"/>
  <c r="H3231" i="3"/>
  <c r="R3784" i="3"/>
  <c r="M3784" i="3"/>
  <c r="Q3784" i="3" s="1"/>
  <c r="P3057" i="3"/>
  <c r="T3057" i="3" s="1"/>
  <c r="T3236" i="3"/>
  <c r="S3744" i="3"/>
  <c r="M3744" i="3"/>
  <c r="Q3744" i="3" s="1"/>
  <c r="E3069" i="3"/>
  <c r="P2999" i="3"/>
  <c r="R2383" i="3"/>
  <c r="M2383" i="3"/>
  <c r="Q2383" i="3" s="1"/>
  <c r="E1191" i="3"/>
  <c r="F1070" i="3"/>
  <c r="E1070" i="3" s="1"/>
  <c r="F1055" i="3"/>
  <c r="E1055" i="3" s="1"/>
  <c r="S1087" i="3"/>
  <c r="F1058" i="3"/>
  <c r="E1058" i="3" s="1"/>
  <c r="F1043" i="3"/>
  <c r="E1043" i="3" s="1"/>
  <c r="F1103" i="3"/>
  <c r="E1103" i="3" s="1"/>
  <c r="J1044" i="3"/>
  <c r="J1089" i="3"/>
  <c r="Q1106" i="3"/>
  <c r="O1174" i="3"/>
  <c r="O1058" i="3"/>
  <c r="O1103" i="3"/>
  <c r="O1043" i="3"/>
  <c r="J1058" i="3"/>
  <c r="J1043" i="3"/>
  <c r="J1103" i="3"/>
  <c r="S1072" i="3"/>
  <c r="S1184" i="3"/>
  <c r="K1063" i="3"/>
  <c r="I1063" i="3" s="1"/>
  <c r="K1048" i="3"/>
  <c r="K1108" i="3"/>
  <c r="D1099" i="3"/>
  <c r="D1054" i="3"/>
  <c r="K1159" i="3"/>
  <c r="K1083" i="3" s="1"/>
  <c r="K1089" i="3"/>
  <c r="S1089" i="3" s="1"/>
  <c r="K1044" i="3"/>
  <c r="S1044" i="3" s="1"/>
  <c r="T389" i="3"/>
  <c r="P298" i="3"/>
  <c r="T298" i="3" s="1"/>
  <c r="L81" i="3"/>
  <c r="R299" i="3"/>
  <c r="M299" i="3"/>
  <c r="Q299" i="3" s="1"/>
  <c r="Q303" i="3"/>
  <c r="S2344" i="3"/>
  <c r="S1416" i="3"/>
  <c r="R1088" i="3"/>
  <c r="M1088" i="3"/>
  <c r="Q1088" i="3" s="1"/>
  <c r="Q3759" i="3"/>
  <c r="O3717" i="3"/>
  <c r="N3232" i="3"/>
  <c r="K17" i="3"/>
  <c r="G3063" i="3"/>
  <c r="Q2660" i="3"/>
  <c r="H76" i="3"/>
  <c r="I2382" i="3"/>
  <c r="S2340" i="3"/>
  <c r="Q1876" i="3"/>
  <c r="M1081" i="3"/>
  <c r="I1108" i="3"/>
  <c r="M178" i="3"/>
  <c r="Q178" i="3" s="1"/>
  <c r="Q3785" i="3"/>
  <c r="Q3391" i="3"/>
  <c r="I3239" i="3"/>
  <c r="Q3239" i="3" s="1"/>
  <c r="S3239" i="3"/>
  <c r="O3002" i="3"/>
  <c r="Q3028" i="3"/>
  <c r="M2666" i="3"/>
  <c r="Q2666" i="3" s="1"/>
  <c r="Q2373" i="3"/>
  <c r="Q2363" i="3"/>
  <c r="Q1972" i="3"/>
  <c r="E1184" i="3"/>
  <c r="G1108" i="3"/>
  <c r="E1108" i="3" s="1"/>
  <c r="G1048" i="3"/>
  <c r="E1048" i="3" s="1"/>
  <c r="J1070" i="3"/>
  <c r="I1070" i="3" s="1"/>
  <c r="I1191" i="3"/>
  <c r="J1055" i="3"/>
  <c r="I1055" i="3" s="1"/>
  <c r="S1057" i="3"/>
  <c r="O1049" i="3"/>
  <c r="S1049" i="3" s="1"/>
  <c r="O1094" i="3"/>
  <c r="T1047" i="3"/>
  <c r="H102" i="3"/>
  <c r="O1099" i="3"/>
  <c r="M1099" i="3" s="1"/>
  <c r="O1054" i="3"/>
  <c r="E1165" i="3"/>
  <c r="G1089" i="3"/>
  <c r="G1159" i="3"/>
  <c r="G1083" i="3" s="1"/>
  <c r="G1044" i="3"/>
  <c r="I1048" i="3"/>
  <c r="R1056" i="3"/>
  <c r="M1056" i="3"/>
  <c r="Q1056" i="3" s="1"/>
  <c r="R1095" i="3"/>
  <c r="E1084" i="3"/>
  <c r="Q1085" i="3"/>
  <c r="M1057" i="3"/>
  <c r="Q1057" i="3" s="1"/>
  <c r="T153" i="3"/>
  <c r="P65" i="3"/>
  <c r="T65" i="3" s="1"/>
  <c r="J102" i="3"/>
  <c r="H130" i="4"/>
  <c r="H53" i="1"/>
  <c r="E141" i="4"/>
  <c r="G129" i="4"/>
  <c r="D141" i="4"/>
  <c r="I53" i="1"/>
  <c r="D44" i="12"/>
  <c r="P44" i="12" s="1"/>
  <c r="P45" i="12" s="1"/>
  <c r="P46" i="12" s="1"/>
  <c r="P47" i="12" s="1"/>
  <c r="P48" i="12" s="1"/>
  <c r="P49" i="12" s="1"/>
  <c r="P50" i="12" s="1"/>
  <c r="F115" i="4"/>
  <c r="G115" i="4" s="1"/>
  <c r="I117" i="4"/>
  <c r="H117" i="4"/>
  <c r="J53" i="1"/>
  <c r="G130" i="4"/>
  <c r="D329" i="12"/>
  <c r="P329" i="12" s="1"/>
  <c r="P330" i="12" s="1"/>
  <c r="P331" i="12" s="1"/>
  <c r="P332" i="12" s="1"/>
  <c r="P333" i="12" s="1"/>
  <c r="P334" i="12" s="1"/>
  <c r="P335" i="12" s="1"/>
  <c r="P336" i="12" s="1"/>
  <c r="H56" i="4"/>
  <c r="I56" i="4"/>
  <c r="G56" i="4"/>
  <c r="F37" i="4"/>
  <c r="H13" i="4"/>
  <c r="G13" i="4"/>
  <c r="F12" i="4"/>
  <c r="I13" i="4"/>
  <c r="H108" i="4"/>
  <c r="G108" i="4"/>
  <c r="I108" i="4"/>
  <c r="H96" i="4"/>
  <c r="G96" i="4"/>
  <c r="I96" i="4"/>
  <c r="H77" i="4"/>
  <c r="I129" i="4"/>
  <c r="C141" i="4"/>
  <c r="I130" i="4"/>
  <c r="N2995" i="3"/>
  <c r="P1112" i="3"/>
  <c r="P1061" i="3"/>
  <c r="Q1952" i="3"/>
  <c r="Q2644" i="3"/>
  <c r="R1415" i="3"/>
  <c r="M298" i="3"/>
  <c r="R3778" i="3"/>
  <c r="M3778" i="3"/>
  <c r="Q3778" i="3" s="1"/>
  <c r="Q3742" i="3"/>
  <c r="R3722" i="3"/>
  <c r="M3722" i="3"/>
  <c r="N3717" i="3"/>
  <c r="R3737" i="3"/>
  <c r="M3737" i="3"/>
  <c r="Q3737" i="3" s="1"/>
  <c r="D3232" i="3"/>
  <c r="D3002" i="3"/>
  <c r="D2355" i="3" s="1"/>
  <c r="J3232" i="3"/>
  <c r="R3714" i="3"/>
  <c r="M3714" i="3"/>
  <c r="N3238" i="3"/>
  <c r="Q3307" i="3"/>
  <c r="I3235" i="3"/>
  <c r="R3235" i="3"/>
  <c r="J3047" i="3"/>
  <c r="S2997" i="3"/>
  <c r="O2350" i="3"/>
  <c r="S2350" i="3" s="1"/>
  <c r="Q3236" i="3"/>
  <c r="S3150" i="3"/>
  <c r="O3063" i="3"/>
  <c r="R3054" i="3"/>
  <c r="Q3033" i="3"/>
  <c r="Q3023" i="3"/>
  <c r="K3063" i="3"/>
  <c r="K3000" i="3"/>
  <c r="K2353" i="3" s="1"/>
  <c r="I3064" i="3"/>
  <c r="K2995" i="3"/>
  <c r="K2348" i="3" s="1"/>
  <c r="Q3045" i="3"/>
  <c r="Q3019" i="3"/>
  <c r="Q3061" i="3"/>
  <c r="I3001" i="3"/>
  <c r="Q3058" i="3"/>
  <c r="Q2985" i="3"/>
  <c r="E3235" i="3"/>
  <c r="F3047" i="3"/>
  <c r="I3063" i="3"/>
  <c r="Q3064" i="3"/>
  <c r="Q3018" i="3"/>
  <c r="D3063" i="3"/>
  <c r="D2994" i="3" s="1"/>
  <c r="D2347" i="3" s="1"/>
  <c r="D3000" i="3"/>
  <c r="D2353" i="3" s="1"/>
  <c r="Q2831" i="3"/>
  <c r="D2345" i="3"/>
  <c r="D2663" i="3"/>
  <c r="D2338" i="3" s="1"/>
  <c r="F2662" i="3"/>
  <c r="E2662" i="3" s="1"/>
  <c r="E2669" i="3"/>
  <c r="Q2645" i="3"/>
  <c r="Q2406" i="3"/>
  <c r="Q2396" i="3"/>
  <c r="Q2384" i="3"/>
  <c r="Q2376" i="3"/>
  <c r="Q2368" i="3"/>
  <c r="Q2360" i="3"/>
  <c r="R2913" i="3"/>
  <c r="M2913" i="3"/>
  <c r="Q2674" i="3"/>
  <c r="Q2672" i="3"/>
  <c r="R2556" i="3"/>
  <c r="M2556" i="3"/>
  <c r="N2394" i="3"/>
  <c r="R2401" i="3"/>
  <c r="N2345" i="3"/>
  <c r="M2401" i="3"/>
  <c r="N2392" i="3"/>
  <c r="R2399" i="3"/>
  <c r="N2343" i="3"/>
  <c r="M2399" i="3"/>
  <c r="R2397" i="3"/>
  <c r="N2389" i="3"/>
  <c r="N2341" i="3"/>
  <c r="M2397" i="3"/>
  <c r="R2395" i="3"/>
  <c r="N2339" i="3"/>
  <c r="M2395" i="3"/>
  <c r="R2391" i="3"/>
  <c r="M2391" i="3"/>
  <c r="I2669" i="3"/>
  <c r="J2662" i="3"/>
  <c r="I2662" i="3" s="1"/>
  <c r="Q3043" i="3"/>
  <c r="M2997" i="3"/>
  <c r="T2022" i="3"/>
  <c r="P1965" i="3"/>
  <c r="T1965" i="3" s="1"/>
  <c r="Q1953" i="3"/>
  <c r="J1760" i="3"/>
  <c r="I1874" i="3"/>
  <c r="T1430" i="3"/>
  <c r="P1050" i="3"/>
  <c r="T1050" i="3" s="1"/>
  <c r="R1184" i="3"/>
  <c r="N1108" i="3"/>
  <c r="M1184" i="3"/>
  <c r="N1048" i="3"/>
  <c r="N1063" i="3"/>
  <c r="M1905" i="3"/>
  <c r="R1150" i="3"/>
  <c r="M1150" i="3"/>
  <c r="N1076" i="3"/>
  <c r="E1765" i="3"/>
  <c r="G65" i="3"/>
  <c r="R1541" i="3"/>
  <c r="M1541" i="3"/>
  <c r="S2342" i="3"/>
  <c r="G2391" i="3"/>
  <c r="E2391" i="3" s="1"/>
  <c r="T1880" i="3"/>
  <c r="P1873" i="3"/>
  <c r="T1873" i="3" s="1"/>
  <c r="P1415" i="3"/>
  <c r="T1420" i="3"/>
  <c r="P1042" i="3"/>
  <c r="M1960" i="3"/>
  <c r="Q1960" i="3" s="1"/>
  <c r="M1765" i="3"/>
  <c r="O65" i="3"/>
  <c r="E1435" i="3"/>
  <c r="F1054" i="3"/>
  <c r="E1054" i="3" s="1"/>
  <c r="S1425" i="3"/>
  <c r="O1046" i="3"/>
  <c r="D1415" i="3"/>
  <c r="D1042" i="3"/>
  <c r="R1435" i="3"/>
  <c r="M1435" i="3"/>
  <c r="N1054" i="3"/>
  <c r="K1174" i="3"/>
  <c r="K1058" i="3"/>
  <c r="K1043" i="3"/>
  <c r="I1179" i="3"/>
  <c r="K1103" i="3"/>
  <c r="L1135" i="3"/>
  <c r="L1072" i="3"/>
  <c r="S1122" i="3"/>
  <c r="O1048" i="3"/>
  <c r="S1048" i="3" s="1"/>
  <c r="O1110" i="3"/>
  <c r="Q1163" i="3"/>
  <c r="E1146" i="3"/>
  <c r="F1135" i="3"/>
  <c r="F1072" i="3"/>
  <c r="E1072" i="3" s="1"/>
  <c r="M1122" i="3"/>
  <c r="J1076" i="3"/>
  <c r="I1076" i="3" s="1"/>
  <c r="I1150" i="3"/>
  <c r="O1135" i="3"/>
  <c r="S1141" i="3"/>
  <c r="O1067" i="3"/>
  <c r="Q1137" i="3"/>
  <c r="Q1040" i="3"/>
  <c r="R1136" i="3"/>
  <c r="N1113" i="3"/>
  <c r="M1136" i="3"/>
  <c r="N1062" i="3"/>
  <c r="R65" i="3"/>
  <c r="M65" i="3"/>
  <c r="R185" i="3"/>
  <c r="M185" i="3"/>
  <c r="N176" i="3"/>
  <c r="Q171" i="3"/>
  <c r="O100" i="3"/>
  <c r="S176" i="3"/>
  <c r="O76" i="3"/>
  <c r="Q62" i="3"/>
  <c r="I102" i="3"/>
  <c r="Q95" i="3"/>
  <c r="R3770" i="3"/>
  <c r="M3770" i="3"/>
  <c r="Q3770" i="3" s="1"/>
  <c r="Q3708" i="3"/>
  <c r="S3737" i="3"/>
  <c r="O3232" i="3"/>
  <c r="Q3723" i="3"/>
  <c r="R3762" i="3"/>
  <c r="M3762" i="3"/>
  <c r="Q3762" i="3" s="1"/>
  <c r="S3755" i="3"/>
  <c r="M3755" i="3"/>
  <c r="Q3755" i="3" s="1"/>
  <c r="Q3292" i="3"/>
  <c r="T3239" i="3"/>
  <c r="P3002" i="3"/>
  <c r="P3232" i="3"/>
  <c r="T3238" i="3"/>
  <c r="P3231" i="3"/>
  <c r="S3238" i="3"/>
  <c r="S3235" i="3"/>
  <c r="M3235" i="3"/>
  <c r="O3047" i="3"/>
  <c r="O2998" i="3"/>
  <c r="S2998" i="3" s="1"/>
  <c r="K3717" i="3"/>
  <c r="I3781" i="3"/>
  <c r="Q3781" i="3" s="1"/>
  <c r="R3781" i="3"/>
  <c r="L3736" i="3"/>
  <c r="L3231" i="3" s="1"/>
  <c r="T3741" i="3"/>
  <c r="G3736" i="3"/>
  <c r="E3741" i="3"/>
  <c r="E3002" i="3"/>
  <c r="F2355" i="3"/>
  <c r="E2355" i="3" s="1"/>
  <c r="Q3067" i="3"/>
  <c r="Q3151" i="3"/>
  <c r="Q3017" i="3"/>
  <c r="Q3065" i="3"/>
  <c r="Q3035" i="3"/>
  <c r="Q3013" i="3"/>
  <c r="S3000" i="3"/>
  <c r="O2353" i="3"/>
  <c r="S2353" i="3" s="1"/>
  <c r="M3063" i="3"/>
  <c r="R3063" i="3"/>
  <c r="L3063" i="3"/>
  <c r="L2994" i="3" s="1"/>
  <c r="L2347" i="3" s="1"/>
  <c r="L3000" i="3"/>
  <c r="L2353" i="3" s="1"/>
  <c r="Q3041" i="3"/>
  <c r="Q3005" i="3"/>
  <c r="Q2744" i="3"/>
  <c r="I3062" i="3"/>
  <c r="K81" i="3"/>
  <c r="Q3038" i="3"/>
  <c r="Q3001" i="3"/>
  <c r="T2997" i="3"/>
  <c r="P2350" i="3"/>
  <c r="T2350" i="3" s="1"/>
  <c r="S3064" i="3"/>
  <c r="F2344" i="3"/>
  <c r="E2665" i="3"/>
  <c r="F2340" i="3"/>
  <c r="E2340" i="3" s="1"/>
  <c r="M2999" i="3"/>
  <c r="S2999" i="3"/>
  <c r="Q3021" i="3"/>
  <c r="L2351" i="3"/>
  <c r="L2669" i="3"/>
  <c r="D2351" i="3"/>
  <c r="D2669" i="3"/>
  <c r="D2662" i="3" s="1"/>
  <c r="D2337" i="3" s="1"/>
  <c r="R2663" i="3"/>
  <c r="M2663" i="3"/>
  <c r="Q2404" i="3"/>
  <c r="Q2390" i="3"/>
  <c r="Q2382" i="3"/>
  <c r="Q2374" i="3"/>
  <c r="Q2366" i="3"/>
  <c r="Q2358" i="3"/>
  <c r="Q2346" i="3"/>
  <c r="Q2914" i="3"/>
  <c r="N2400" i="3"/>
  <c r="R2407" i="3"/>
  <c r="N2351" i="3"/>
  <c r="M2407" i="3"/>
  <c r="J2394" i="3"/>
  <c r="J2345" i="3"/>
  <c r="I2401" i="3"/>
  <c r="J2392" i="3"/>
  <c r="I2392" i="3" s="1"/>
  <c r="J2343" i="3"/>
  <c r="I2343" i="3" s="1"/>
  <c r="I2399" i="3"/>
  <c r="J2389" i="3"/>
  <c r="J2341" i="3"/>
  <c r="I2341" i="3" s="1"/>
  <c r="I2397" i="3"/>
  <c r="J2339" i="3"/>
  <c r="I2395" i="3"/>
  <c r="Q2649" i="3"/>
  <c r="K2345" i="3"/>
  <c r="K2394" i="3"/>
  <c r="S2339" i="3"/>
  <c r="R2333" i="3"/>
  <c r="M2333" i="3"/>
  <c r="M1950" i="3"/>
  <c r="R1880" i="3"/>
  <c r="M1880" i="3"/>
  <c r="N1873" i="3"/>
  <c r="F1760" i="3"/>
  <c r="E1760" i="3" s="1"/>
  <c r="E1874" i="3"/>
  <c r="R1425" i="3"/>
  <c r="M1425" i="3"/>
  <c r="N1046" i="3"/>
  <c r="O1415" i="3"/>
  <c r="S1420" i="3"/>
  <c r="O1042" i="3"/>
  <c r="S1042" i="3" s="1"/>
  <c r="R1179" i="3"/>
  <c r="N1103" i="3"/>
  <c r="M1179" i="3"/>
  <c r="N1058" i="3"/>
  <c r="N1174" i="3"/>
  <c r="N1043" i="3"/>
  <c r="T1955" i="3"/>
  <c r="P1898" i="3"/>
  <c r="T1898" i="3" s="1"/>
  <c r="E1900" i="3"/>
  <c r="F1531" i="3"/>
  <c r="E1531" i="3" s="1"/>
  <c r="E1536" i="3"/>
  <c r="F1042" i="3"/>
  <c r="E1042" i="3" s="1"/>
  <c r="D1113" i="3"/>
  <c r="D1039" i="3" s="1"/>
  <c r="D1062" i="3"/>
  <c r="E1119" i="3"/>
  <c r="F1045" i="3"/>
  <c r="L2345" i="3"/>
  <c r="L2394" i="3"/>
  <c r="F1898" i="3"/>
  <c r="E1898" i="3" s="1"/>
  <c r="Q1542" i="3"/>
  <c r="R1766" i="3"/>
  <c r="M1766" i="3"/>
  <c r="Q1761" i="3"/>
  <c r="R1532" i="3"/>
  <c r="M1532" i="3"/>
  <c r="Q1532" i="3" s="1"/>
  <c r="I1425" i="3"/>
  <c r="K1046" i="3"/>
  <c r="I1046" i="3" s="1"/>
  <c r="K1415" i="3"/>
  <c r="L2338" i="3"/>
  <c r="E1541" i="3"/>
  <c r="F1047" i="3"/>
  <c r="E1047" i="3" s="1"/>
  <c r="Q1426" i="3"/>
  <c r="K1054" i="3"/>
  <c r="K1099" i="3"/>
  <c r="M1141" i="3"/>
  <c r="Q1141" i="3" s="1"/>
  <c r="T1105" i="3"/>
  <c r="Q1535" i="3"/>
  <c r="S1179" i="3"/>
  <c r="I1159" i="3"/>
  <c r="J1083" i="3"/>
  <c r="I1083" i="3" s="1"/>
  <c r="Q1162" i="3"/>
  <c r="P1113" i="3"/>
  <c r="T1136" i="3"/>
  <c r="P1062" i="3"/>
  <c r="K1062" i="3"/>
  <c r="K1113" i="3"/>
  <c r="K1039" i="3" s="1"/>
  <c r="K1038" i="3" s="1"/>
  <c r="E1110" i="3"/>
  <c r="Q1081" i="3"/>
  <c r="M1420" i="3"/>
  <c r="G1062" i="3"/>
  <c r="G1113" i="3"/>
  <c r="G1039" i="3" s="1"/>
  <c r="R1102" i="3"/>
  <c r="M1102" i="3"/>
  <c r="R1100" i="3"/>
  <c r="M1100" i="3"/>
  <c r="R1146" i="3"/>
  <c r="M1146" i="3"/>
  <c r="N1072" i="3"/>
  <c r="N1135" i="3"/>
  <c r="D76" i="3"/>
  <c r="R290" i="3"/>
  <c r="M290" i="3"/>
  <c r="Q290" i="3" s="1"/>
  <c r="I185" i="3"/>
  <c r="J176" i="3"/>
  <c r="P100" i="3"/>
  <c r="T176" i="3"/>
  <c r="K76" i="3"/>
  <c r="S102" i="3"/>
  <c r="J298" i="3"/>
  <c r="I298" i="3" s="1"/>
  <c r="E3747" i="3"/>
  <c r="F3736" i="3"/>
  <c r="E3736" i="3" s="1"/>
  <c r="Q3771" i="3"/>
  <c r="I3758" i="3"/>
  <c r="J3736" i="3"/>
  <c r="S3727" i="3"/>
  <c r="M3727" i="3"/>
  <c r="Q3727" i="3" s="1"/>
  <c r="R3766" i="3"/>
  <c r="M3766" i="3"/>
  <c r="Q3766" i="3" s="1"/>
  <c r="S3741" i="3"/>
  <c r="O3736" i="3"/>
  <c r="O3231" i="3" s="1"/>
  <c r="M3741" i="3"/>
  <c r="R3730" i="3"/>
  <c r="M3730" i="3"/>
  <c r="Q3730" i="3" s="1"/>
  <c r="G3717" i="3"/>
  <c r="G3231" i="3" s="1"/>
  <c r="G2994" i="3" s="1"/>
  <c r="G2347" i="3" s="1"/>
  <c r="Q3702" i="3"/>
  <c r="Q3763" i="3"/>
  <c r="E3718" i="3"/>
  <c r="F3232" i="3"/>
  <c r="L3232" i="3"/>
  <c r="L2995" i="3" s="1"/>
  <c r="L2348" i="3" s="1"/>
  <c r="L3002" i="3"/>
  <c r="L2355" i="3" s="1"/>
  <c r="F3238" i="3"/>
  <c r="Q3693" i="3"/>
  <c r="S3233" i="3"/>
  <c r="E3236" i="3"/>
  <c r="F2999" i="3"/>
  <c r="F3057" i="3"/>
  <c r="E3057" i="3" s="1"/>
  <c r="R3237" i="3"/>
  <c r="N3062" i="3"/>
  <c r="N81" i="3" s="1"/>
  <c r="M3237" i="3"/>
  <c r="M2998" i="3"/>
  <c r="Q3037" i="3"/>
  <c r="I3233" i="3"/>
  <c r="Q3233" i="3" s="1"/>
  <c r="E3063" i="3"/>
  <c r="E3150" i="3"/>
  <c r="Q3055" i="3"/>
  <c r="Q3034" i="3"/>
  <c r="S3069" i="3"/>
  <c r="Q3040" i="3"/>
  <c r="Q3025" i="3"/>
  <c r="Q3004" i="3"/>
  <c r="T3235" i="3"/>
  <c r="P3047" i="3"/>
  <c r="P2998" i="3"/>
  <c r="T2998" i="3" s="1"/>
  <c r="P2995" i="3"/>
  <c r="T3064" i="3"/>
  <c r="I3069" i="3"/>
  <c r="Q3069" i="3" s="1"/>
  <c r="J2998" i="3"/>
  <c r="I2998" i="3" s="1"/>
  <c r="Q3006" i="3"/>
  <c r="T3001" i="3"/>
  <c r="P2354" i="3"/>
  <c r="T2354" i="3" s="1"/>
  <c r="Q3060" i="3"/>
  <c r="S2637" i="3"/>
  <c r="M2637" i="3"/>
  <c r="S3062" i="3"/>
  <c r="T2670" i="3"/>
  <c r="P2663" i="3"/>
  <c r="T2663" i="3" s="1"/>
  <c r="H2345" i="3"/>
  <c r="H2663" i="3"/>
  <c r="R2669" i="3"/>
  <c r="N2662" i="3"/>
  <c r="M2669" i="3"/>
  <c r="I2665" i="3"/>
  <c r="J2344" i="3"/>
  <c r="I2344" i="3" s="1"/>
  <c r="J2340" i="3"/>
  <c r="I2340" i="3" s="1"/>
  <c r="Q2670" i="3"/>
  <c r="Q2402" i="3"/>
  <c r="Q2388" i="3"/>
  <c r="Q2380" i="3"/>
  <c r="Q2372" i="3"/>
  <c r="Q2364" i="3"/>
  <c r="Q2356" i="3"/>
  <c r="Q3024" i="3"/>
  <c r="J2400" i="3"/>
  <c r="I2407" i="3"/>
  <c r="F2394" i="3"/>
  <c r="F2345" i="3"/>
  <c r="E2401" i="3"/>
  <c r="F2392" i="3"/>
  <c r="F2343" i="3"/>
  <c r="E2399" i="3"/>
  <c r="F2389" i="3"/>
  <c r="F2341" i="3"/>
  <c r="E2341" i="3" s="1"/>
  <c r="E2397" i="3"/>
  <c r="F2339" i="3"/>
  <c r="E2395" i="3"/>
  <c r="K2351" i="3"/>
  <c r="K2400" i="3"/>
  <c r="K2393" i="3" s="1"/>
  <c r="K2337" i="3" s="1"/>
  <c r="S2401" i="3"/>
  <c r="O2345" i="3"/>
  <c r="S2345" i="3" s="1"/>
  <c r="O2394" i="3"/>
  <c r="S2394" i="3" s="1"/>
  <c r="H2338" i="3"/>
  <c r="T2401" i="3"/>
  <c r="P2345" i="3"/>
  <c r="P2394" i="3"/>
  <c r="T2394" i="3" s="1"/>
  <c r="Q2334" i="3"/>
  <c r="Q1956" i="3"/>
  <c r="I1880" i="3"/>
  <c r="J1873" i="3"/>
  <c r="I1873" i="3" s="1"/>
  <c r="Q1419" i="3"/>
  <c r="R1170" i="3"/>
  <c r="M1170" i="3"/>
  <c r="N1094" i="3"/>
  <c r="N1049" i="3"/>
  <c r="S2397" i="3"/>
  <c r="O2389" i="3"/>
  <c r="S2389" i="3" s="1"/>
  <c r="O2341" i="3"/>
  <c r="S2341" i="3" s="1"/>
  <c r="G2344" i="3"/>
  <c r="R1890" i="3"/>
  <c r="M1890" i="3"/>
  <c r="Q1890" i="3" s="1"/>
  <c r="H1415" i="3"/>
  <c r="H1042" i="3"/>
  <c r="J1113" i="3"/>
  <c r="J1062" i="3"/>
  <c r="I1062" i="3" s="1"/>
  <c r="I1136" i="3"/>
  <c r="D1135" i="3"/>
  <c r="D1072" i="3"/>
  <c r="G2345" i="3"/>
  <c r="G2394" i="3"/>
  <c r="I1762" i="3"/>
  <c r="K64" i="3"/>
  <c r="G2343" i="3"/>
  <c r="G2392" i="3"/>
  <c r="G81" i="3" s="1"/>
  <c r="S1952" i="3"/>
  <c r="Q1967" i="3"/>
  <c r="O1760" i="3"/>
  <c r="Q1879" i="3"/>
  <c r="N1531" i="3"/>
  <c r="R1536" i="3"/>
  <c r="M1536" i="3"/>
  <c r="N1042" i="3"/>
  <c r="J3238" i="3"/>
  <c r="M1965" i="3"/>
  <c r="S1965" i="3"/>
  <c r="N1898" i="3"/>
  <c r="M1899" i="3"/>
  <c r="E1174" i="3"/>
  <c r="F1098" i="3"/>
  <c r="E1098" i="3" s="1"/>
  <c r="F1053" i="3"/>
  <c r="E1053" i="3" s="1"/>
  <c r="Q1161" i="3"/>
  <c r="T1150" i="3"/>
  <c r="P1076" i="3"/>
  <c r="T1076" i="3" s="1"/>
  <c r="T1146" i="3"/>
  <c r="P1072" i="3"/>
  <c r="T1072" i="3" s="1"/>
  <c r="R1110" i="3"/>
  <c r="M1110" i="3"/>
  <c r="Q1086" i="3"/>
  <c r="O1062" i="3"/>
  <c r="S1062" i="3" s="1"/>
  <c r="S1136" i="3"/>
  <c r="O1113" i="3"/>
  <c r="G1135" i="3"/>
  <c r="G1067" i="3"/>
  <c r="E1067" i="3" s="1"/>
  <c r="L1415" i="3"/>
  <c r="L1042" i="3"/>
  <c r="Q1178" i="3"/>
  <c r="Q1176" i="3"/>
  <c r="Q1147" i="3"/>
  <c r="H1135" i="3"/>
  <c r="Q1097" i="3"/>
  <c r="E65" i="3"/>
  <c r="E185" i="3"/>
  <c r="F176" i="3"/>
  <c r="Q108" i="3"/>
  <c r="T102" i="3"/>
  <c r="O17" i="3"/>
  <c r="S17" i="3" s="1"/>
  <c r="P81" i="3"/>
  <c r="T81" i="3" s="1"/>
  <c r="R3758" i="3"/>
  <c r="M3758" i="3"/>
  <c r="Q3758" i="3" s="1"/>
  <c r="N3736" i="3"/>
  <c r="R3774" i="3"/>
  <c r="M3774" i="3"/>
  <c r="Q3774" i="3" s="1"/>
  <c r="K3736" i="3"/>
  <c r="I3741" i="3"/>
  <c r="I3722" i="3"/>
  <c r="J3717" i="3"/>
  <c r="I3717" i="3" s="1"/>
  <c r="M3718" i="3"/>
  <c r="R3718" i="3"/>
  <c r="Q3767" i="3"/>
  <c r="Q3731" i="3"/>
  <c r="E3722" i="3"/>
  <c r="F3717" i="3"/>
  <c r="E3717" i="3" s="1"/>
  <c r="H3232" i="3"/>
  <c r="H2995" i="3" s="1"/>
  <c r="H2348" i="3" s="1"/>
  <c r="H3002" i="3"/>
  <c r="H2355" i="3" s="1"/>
  <c r="S3001" i="3"/>
  <c r="K2354" i="3"/>
  <c r="I3002" i="3"/>
  <c r="J2355" i="3"/>
  <c r="I2355" i="3" s="1"/>
  <c r="R3000" i="3"/>
  <c r="M3000" i="3"/>
  <c r="N2353" i="3"/>
  <c r="Q3715" i="3"/>
  <c r="R3002" i="3"/>
  <c r="M3002" i="3"/>
  <c r="N2355" i="3"/>
  <c r="R3046" i="3"/>
  <c r="M3046" i="3"/>
  <c r="E3000" i="3"/>
  <c r="F2353" i="3"/>
  <c r="E2353" i="3" s="1"/>
  <c r="Q3059" i="3"/>
  <c r="Q3039" i="3"/>
  <c r="Q3029" i="3"/>
  <c r="H3063" i="3"/>
  <c r="H2994" i="3" s="1"/>
  <c r="H2347" i="3" s="1"/>
  <c r="H3000" i="3"/>
  <c r="H2353" i="3" s="1"/>
  <c r="M3150" i="3"/>
  <c r="Q3057" i="3"/>
  <c r="Q3020" i="3"/>
  <c r="T3069" i="3"/>
  <c r="P3063" i="3"/>
  <c r="P3000" i="3"/>
  <c r="I3000" i="3"/>
  <c r="J2353" i="3"/>
  <c r="I2353" i="3" s="1"/>
  <c r="E2667" i="3"/>
  <c r="F2342" i="3"/>
  <c r="E2342" i="3" s="1"/>
  <c r="Q2638" i="3"/>
  <c r="D2995" i="3"/>
  <c r="D2348" i="3" s="1"/>
  <c r="Q3068" i="3"/>
  <c r="R2830" i="3"/>
  <c r="M2830" i="3"/>
  <c r="T2676" i="3"/>
  <c r="P2351" i="3"/>
  <c r="T2351" i="3" s="1"/>
  <c r="P2669" i="3"/>
  <c r="H2351" i="3"/>
  <c r="H2669" i="3"/>
  <c r="H2662" i="3" s="1"/>
  <c r="H2337" i="3" s="1"/>
  <c r="Q2676" i="3"/>
  <c r="I2667" i="3"/>
  <c r="J2342" i="3"/>
  <c r="I2342" i="3" s="1"/>
  <c r="S2644" i="3"/>
  <c r="Q2408" i="3"/>
  <c r="Q2398" i="3"/>
  <c r="Q2386" i="3"/>
  <c r="Q2378" i="3"/>
  <c r="Q2370" i="3"/>
  <c r="Q2362" i="3"/>
  <c r="I2999" i="3"/>
  <c r="R2667" i="3"/>
  <c r="M2667" i="3"/>
  <c r="N2342" i="3"/>
  <c r="R2665" i="3"/>
  <c r="N2344" i="3"/>
  <c r="M2665" i="3"/>
  <c r="N2340" i="3"/>
  <c r="F2400" i="3"/>
  <c r="F2351" i="3"/>
  <c r="E2407" i="3"/>
  <c r="P2400" i="3"/>
  <c r="P2391" i="3"/>
  <c r="T2391" i="3" s="1"/>
  <c r="T2398" i="3"/>
  <c r="P2342" i="3"/>
  <c r="T2342" i="3" s="1"/>
  <c r="T2396" i="3"/>
  <c r="P2344" i="3"/>
  <c r="P2340" i="3"/>
  <c r="T2340" i="3" s="1"/>
  <c r="Q2664" i="3"/>
  <c r="S2407" i="3"/>
  <c r="O2351" i="3"/>
  <c r="S2351" i="3" s="1"/>
  <c r="O2400" i="3"/>
  <c r="R2350" i="3"/>
  <c r="M2350" i="3"/>
  <c r="Q2668" i="3"/>
  <c r="O1898" i="3"/>
  <c r="S1898" i="3" s="1"/>
  <c r="S1955" i="3"/>
  <c r="Q1900" i="3"/>
  <c r="F1873" i="3"/>
  <c r="E1880" i="3"/>
  <c r="R1874" i="3"/>
  <c r="N1760" i="3"/>
  <c r="M1874" i="3"/>
  <c r="Q1874" i="3" s="1"/>
  <c r="R1191" i="3"/>
  <c r="M1191" i="3"/>
  <c r="N1070" i="3"/>
  <c r="N1055" i="3"/>
  <c r="R1165" i="3"/>
  <c r="N1159" i="3"/>
  <c r="M1165" i="3"/>
  <c r="N1089" i="3"/>
  <c r="N1044" i="3"/>
  <c r="Q2017" i="3"/>
  <c r="J1898" i="3"/>
  <c r="I1898" i="3" s="1"/>
  <c r="E1762" i="3"/>
  <c r="G64" i="3"/>
  <c r="J1135" i="3"/>
  <c r="J1072" i="3"/>
  <c r="I1072" i="3" s="1"/>
  <c r="I1146" i="3"/>
  <c r="G2351" i="3"/>
  <c r="G2400" i="3"/>
  <c r="G2393" i="3" s="1"/>
  <c r="G2337" i="3" s="1"/>
  <c r="J1531" i="3"/>
  <c r="I1531" i="3" s="1"/>
  <c r="I1536" i="3"/>
  <c r="J1042" i="3"/>
  <c r="I1042" i="3" s="1"/>
  <c r="Q2019" i="3"/>
  <c r="S1900" i="3"/>
  <c r="O12" i="3"/>
  <c r="S12" i="3" s="1"/>
  <c r="T1874" i="3"/>
  <c r="P1760" i="3"/>
  <c r="I1765" i="3"/>
  <c r="K65" i="3"/>
  <c r="I65" i="3" s="1"/>
  <c r="S1762" i="3"/>
  <c r="M1762" i="3"/>
  <c r="Q1762" i="3" s="1"/>
  <c r="O64" i="3"/>
  <c r="S64" i="3" s="1"/>
  <c r="Q1537" i="3"/>
  <c r="I1415" i="3"/>
  <c r="O2352" i="3"/>
  <c r="M1955" i="3"/>
  <c r="S1175" i="3"/>
  <c r="I1175" i="3"/>
  <c r="Q1175" i="3" s="1"/>
  <c r="L1113" i="3"/>
  <c r="L1039" i="3" s="1"/>
  <c r="L1062" i="3"/>
  <c r="I1121" i="3"/>
  <c r="J1105" i="3"/>
  <c r="J1047" i="3"/>
  <c r="I1047" i="3" s="1"/>
  <c r="I1174" i="3"/>
  <c r="J1098" i="3"/>
  <c r="J1053" i="3"/>
  <c r="Q1164" i="3"/>
  <c r="Q1160" i="3"/>
  <c r="E1150" i="3"/>
  <c r="F1076" i="3"/>
  <c r="E1076" i="3" s="1"/>
  <c r="F1113" i="3"/>
  <c r="F1062" i="3"/>
  <c r="E1062" i="3" s="1"/>
  <c r="E1136" i="3"/>
  <c r="I1119" i="3"/>
  <c r="J1045" i="3"/>
  <c r="Q1082" i="3"/>
  <c r="I1110" i="3"/>
  <c r="J81" i="3"/>
  <c r="I81" i="3" s="1"/>
  <c r="R1119" i="3"/>
  <c r="M1119" i="3"/>
  <c r="N1045" i="3"/>
  <c r="E1425" i="3"/>
  <c r="G1415" i="3"/>
  <c r="E1415" i="3" s="1"/>
  <c r="H1113" i="3"/>
  <c r="H1039" i="3" s="1"/>
  <c r="H1062" i="3"/>
  <c r="M1121" i="3"/>
  <c r="N1105" i="3"/>
  <c r="R1121" i="3"/>
  <c r="N1047" i="3"/>
  <c r="R389" i="3"/>
  <c r="M389" i="3"/>
  <c r="Q157" i="3"/>
  <c r="Q154" i="3"/>
  <c r="G76" i="3"/>
  <c r="Q268" i="3"/>
  <c r="Q307" i="3"/>
  <c r="F298" i="3"/>
  <c r="E298" i="3" s="1"/>
  <c r="I12" i="2"/>
  <c r="J12" i="2"/>
  <c r="J26" i="2"/>
  <c r="I26" i="2"/>
  <c r="G26" i="2"/>
  <c r="H26" i="2"/>
  <c r="J41" i="2"/>
  <c r="F33" i="2"/>
  <c r="F15" i="2" s="1"/>
  <c r="I41" i="2"/>
  <c r="G41" i="2"/>
  <c r="H41" i="2"/>
  <c r="I71" i="2"/>
  <c r="G71" i="2"/>
  <c r="J71" i="2"/>
  <c r="F11" i="2"/>
  <c r="S3002" i="3" l="1"/>
  <c r="O2355" i="3"/>
  <c r="S2355" i="3" s="1"/>
  <c r="I1044" i="3"/>
  <c r="R1090" i="3"/>
  <c r="M1090" i="3"/>
  <c r="Q1090" i="3" s="1"/>
  <c r="S1084" i="3"/>
  <c r="S1083" i="3"/>
  <c r="K3231" i="3"/>
  <c r="O1053" i="3"/>
  <c r="O1098" i="3"/>
  <c r="E1044" i="3"/>
  <c r="R102" i="3"/>
  <c r="M102" i="3"/>
  <c r="Q102" i="3" s="1"/>
  <c r="S1159" i="3"/>
  <c r="P1098" i="3"/>
  <c r="T1098" i="3" s="1"/>
  <c r="P1053" i="3"/>
  <c r="T1053" i="3" s="1"/>
  <c r="T1174" i="3"/>
  <c r="E2343" i="3"/>
  <c r="E2394" i="3"/>
  <c r="I2394" i="3"/>
  <c r="P2352" i="3"/>
  <c r="T2352" i="3" s="1"/>
  <c r="T2999" i="3"/>
  <c r="E1089" i="3"/>
  <c r="S1063" i="3"/>
  <c r="S1094" i="3"/>
  <c r="E2392" i="3"/>
  <c r="F76" i="3"/>
  <c r="T3231" i="3"/>
  <c r="I1089" i="3"/>
  <c r="F1083" i="3"/>
  <c r="E1083" i="3" s="1"/>
  <c r="E1159" i="3"/>
  <c r="S1108" i="3"/>
  <c r="M1084" i="3"/>
  <c r="Q1084" i="3" s="1"/>
  <c r="F141" i="4"/>
  <c r="I141" i="4" s="1"/>
  <c r="I115" i="4"/>
  <c r="H115" i="4"/>
  <c r="I37" i="4"/>
  <c r="H37" i="4"/>
  <c r="G37" i="4"/>
  <c r="G12" i="4"/>
  <c r="I12" i="4"/>
  <c r="H12" i="4"/>
  <c r="S3231" i="3"/>
  <c r="Q1121" i="3"/>
  <c r="M1045" i="3"/>
  <c r="R1045" i="3"/>
  <c r="N17" i="3"/>
  <c r="Q1955" i="3"/>
  <c r="Q1165" i="3"/>
  <c r="Q2667" i="3"/>
  <c r="H11" i="3"/>
  <c r="Q1119" i="3"/>
  <c r="L11" i="3"/>
  <c r="S2352" i="3"/>
  <c r="M2352" i="3"/>
  <c r="R1159" i="3"/>
  <c r="M1159" i="3"/>
  <c r="N1083" i="3"/>
  <c r="Q1191" i="3"/>
  <c r="E2351" i="3"/>
  <c r="R2344" i="3"/>
  <c r="M2344" i="3"/>
  <c r="Q3150" i="3"/>
  <c r="Q3718" i="3"/>
  <c r="E176" i="3"/>
  <c r="F100" i="3"/>
  <c r="Q1110" i="3"/>
  <c r="R1898" i="3"/>
  <c r="M1898" i="3"/>
  <c r="R1042" i="3"/>
  <c r="M1042" i="3"/>
  <c r="D1112" i="3"/>
  <c r="D1038" i="3" s="1"/>
  <c r="D9" i="3" s="1"/>
  <c r="D1061" i="3"/>
  <c r="G2338" i="3"/>
  <c r="G17" i="3"/>
  <c r="G11" i="3" s="1"/>
  <c r="M1049" i="3"/>
  <c r="R1049" i="3"/>
  <c r="R2998" i="3"/>
  <c r="T100" i="3"/>
  <c r="R1072" i="3"/>
  <c r="M1072" i="3"/>
  <c r="T1113" i="3"/>
  <c r="P1039" i="3"/>
  <c r="P76" i="3"/>
  <c r="T76" i="3" s="1"/>
  <c r="I1054" i="3"/>
  <c r="S1054" i="3"/>
  <c r="E1045" i="3"/>
  <c r="F17" i="3"/>
  <c r="E17" i="3" s="1"/>
  <c r="R1058" i="3"/>
  <c r="M1058" i="3"/>
  <c r="Q1425" i="3"/>
  <c r="M1873" i="3"/>
  <c r="Q1873" i="3" s="1"/>
  <c r="R1873" i="3"/>
  <c r="Q2333" i="3"/>
  <c r="Q2407" i="3"/>
  <c r="Q2663" i="3"/>
  <c r="E2344" i="3"/>
  <c r="T3232" i="3"/>
  <c r="S100" i="3"/>
  <c r="Q185" i="3"/>
  <c r="R1062" i="3"/>
  <c r="M1062" i="3"/>
  <c r="Q1122" i="3"/>
  <c r="R1054" i="3"/>
  <c r="M1054" i="3"/>
  <c r="T1042" i="3"/>
  <c r="Q1150" i="3"/>
  <c r="R1048" i="3"/>
  <c r="M1048" i="3"/>
  <c r="Q2997" i="3"/>
  <c r="R2339" i="3"/>
  <c r="M2339" i="3"/>
  <c r="N2338" i="3"/>
  <c r="N12" i="3"/>
  <c r="R2389" i="3"/>
  <c r="M2389" i="3"/>
  <c r="N64" i="3"/>
  <c r="Q2913" i="3"/>
  <c r="S3063" i="3"/>
  <c r="O2994" i="3"/>
  <c r="I3232" i="3"/>
  <c r="J2995" i="3"/>
  <c r="R298" i="3"/>
  <c r="P1038" i="3"/>
  <c r="M1047" i="3"/>
  <c r="R1047" i="3"/>
  <c r="R1070" i="3"/>
  <c r="M1070" i="3"/>
  <c r="Q389" i="3"/>
  <c r="R1105" i="3"/>
  <c r="M1105" i="3"/>
  <c r="N76" i="3"/>
  <c r="I1105" i="3"/>
  <c r="J76" i="3"/>
  <c r="I76" i="3" s="1"/>
  <c r="T1760" i="3"/>
  <c r="P1692" i="3"/>
  <c r="T1692" i="3" s="1"/>
  <c r="R1044" i="3"/>
  <c r="M1044" i="3"/>
  <c r="Q2350" i="3"/>
  <c r="T2344" i="3"/>
  <c r="P17" i="3"/>
  <c r="T17" i="3" s="1"/>
  <c r="P2338" i="3"/>
  <c r="T2338" i="3" s="1"/>
  <c r="E2400" i="3"/>
  <c r="F2393" i="3"/>
  <c r="T3000" i="3"/>
  <c r="P2353" i="3"/>
  <c r="T2353" i="3" s="1"/>
  <c r="R2355" i="3"/>
  <c r="M2355" i="3"/>
  <c r="H1112" i="3"/>
  <c r="H1038" i="3" s="1"/>
  <c r="H9" i="3" s="1"/>
  <c r="H1061" i="3"/>
  <c r="G1112" i="3"/>
  <c r="G1038" i="3" s="1"/>
  <c r="G9" i="3" s="1"/>
  <c r="G1061" i="3"/>
  <c r="Q1536" i="3"/>
  <c r="S1760" i="3"/>
  <c r="O1692" i="3"/>
  <c r="S1692" i="3" s="1"/>
  <c r="R1094" i="3"/>
  <c r="M1094" i="3"/>
  <c r="T2345" i="3"/>
  <c r="E2389" i="3"/>
  <c r="F64" i="3"/>
  <c r="E64" i="3" s="1"/>
  <c r="J2351" i="3"/>
  <c r="I2351" i="3" s="1"/>
  <c r="T2995" i="3"/>
  <c r="P2348" i="3"/>
  <c r="T2348" i="3" s="1"/>
  <c r="I3736" i="3"/>
  <c r="I176" i="3"/>
  <c r="J100" i="3"/>
  <c r="Q1146" i="3"/>
  <c r="Q1102" i="3"/>
  <c r="Q1420" i="3"/>
  <c r="Q1179" i="3"/>
  <c r="Q1880" i="3"/>
  <c r="I2389" i="3"/>
  <c r="J64" i="3"/>
  <c r="I64" i="3" s="1"/>
  <c r="R2351" i="3"/>
  <c r="M2351" i="3"/>
  <c r="Q2999" i="3"/>
  <c r="S3047" i="3"/>
  <c r="O66" i="3"/>
  <c r="M3047" i="3"/>
  <c r="T3002" i="3"/>
  <c r="P2355" i="3"/>
  <c r="T2355" i="3" s="1"/>
  <c r="S76" i="3"/>
  <c r="Q1136" i="3"/>
  <c r="S1135" i="3"/>
  <c r="O1112" i="3"/>
  <c r="O1061" i="3"/>
  <c r="S1061" i="3" s="1"/>
  <c r="S1043" i="3"/>
  <c r="I1043" i="3"/>
  <c r="Q1435" i="3"/>
  <c r="S1046" i="3"/>
  <c r="S65" i="3"/>
  <c r="Q1184" i="3"/>
  <c r="Q2391" i="3"/>
  <c r="R2392" i="3"/>
  <c r="M2392" i="3"/>
  <c r="R2394" i="3"/>
  <c r="M2394" i="3"/>
  <c r="K2994" i="3"/>
  <c r="K2347" i="3" s="1"/>
  <c r="M3238" i="3"/>
  <c r="N3231" i="3"/>
  <c r="R3238" i="3"/>
  <c r="R3717" i="3"/>
  <c r="M3717" i="3"/>
  <c r="T3736" i="3"/>
  <c r="Q298" i="3"/>
  <c r="S3717" i="3"/>
  <c r="R2995" i="3"/>
  <c r="N2348" i="3"/>
  <c r="I1045" i="3"/>
  <c r="J17" i="3"/>
  <c r="I17" i="3" s="1"/>
  <c r="E1113" i="3"/>
  <c r="F1039" i="3"/>
  <c r="E1039" i="3" s="1"/>
  <c r="I1135" i="3"/>
  <c r="J1112" i="3"/>
  <c r="J1061" i="3"/>
  <c r="I1061" i="3" s="1"/>
  <c r="R1089" i="3"/>
  <c r="M1089" i="3"/>
  <c r="M1055" i="3"/>
  <c r="R1055" i="3"/>
  <c r="E1873" i="3"/>
  <c r="F1692" i="3"/>
  <c r="E1692" i="3" s="1"/>
  <c r="P2393" i="3"/>
  <c r="T2400" i="3"/>
  <c r="M2340" i="3"/>
  <c r="R2340" i="3"/>
  <c r="M2342" i="3"/>
  <c r="R2342" i="3"/>
  <c r="Q2830" i="3"/>
  <c r="T3063" i="3"/>
  <c r="P2994" i="3"/>
  <c r="Q3002" i="3"/>
  <c r="R2353" i="3"/>
  <c r="M2353" i="3"/>
  <c r="S1113" i="3"/>
  <c r="O1039" i="3"/>
  <c r="Q1965" i="3"/>
  <c r="Q1170" i="3"/>
  <c r="E2339" i="3"/>
  <c r="F2338" i="3"/>
  <c r="E2338" i="3" s="1"/>
  <c r="F12" i="3"/>
  <c r="E2345" i="3"/>
  <c r="I2400" i="3"/>
  <c r="J2393" i="3"/>
  <c r="Q2669" i="3"/>
  <c r="Q2637" i="3"/>
  <c r="Q3237" i="3"/>
  <c r="E2999" i="3"/>
  <c r="F2352" i="3"/>
  <c r="E2352" i="3" s="1"/>
  <c r="E3232" i="3"/>
  <c r="F2995" i="3"/>
  <c r="Q3741" i="3"/>
  <c r="F81" i="3"/>
  <c r="E81" i="3" s="1"/>
  <c r="T1062" i="3"/>
  <c r="Q1766" i="3"/>
  <c r="M1043" i="3"/>
  <c r="R1043" i="3"/>
  <c r="R1103" i="3"/>
  <c r="M1103" i="3"/>
  <c r="S1415" i="3"/>
  <c r="I2339" i="3"/>
  <c r="J2338" i="3"/>
  <c r="I2338" i="3" s="1"/>
  <c r="J12" i="3"/>
  <c r="I12" i="3" s="1"/>
  <c r="I2345" i="3"/>
  <c r="Q3235" i="3"/>
  <c r="S3232" i="3"/>
  <c r="O2995" i="3"/>
  <c r="K11" i="3"/>
  <c r="Q65" i="3"/>
  <c r="R1113" i="3"/>
  <c r="M1113" i="3"/>
  <c r="N1039" i="3"/>
  <c r="E1135" i="3"/>
  <c r="F1112" i="3"/>
  <c r="F1061" i="3"/>
  <c r="E1061" i="3" s="1"/>
  <c r="S1110" i="3"/>
  <c r="O81" i="3"/>
  <c r="S81" i="3" s="1"/>
  <c r="L1112" i="3"/>
  <c r="L1038" i="3" s="1"/>
  <c r="L9" i="3" s="1"/>
  <c r="L1061" i="3"/>
  <c r="I1058" i="3"/>
  <c r="S1058" i="3"/>
  <c r="T1415" i="3"/>
  <c r="Q1905" i="3"/>
  <c r="R1108" i="3"/>
  <c r="M1108" i="3"/>
  <c r="Q2397" i="3"/>
  <c r="Q2399" i="3"/>
  <c r="Q2401" i="3"/>
  <c r="Q2556" i="3"/>
  <c r="E3047" i="3"/>
  <c r="F66" i="3"/>
  <c r="E66" i="3" s="1"/>
  <c r="I3047" i="3"/>
  <c r="J66" i="3"/>
  <c r="R3047" i="3"/>
  <c r="Q3714" i="3"/>
  <c r="Q3722" i="3"/>
  <c r="M1415" i="3"/>
  <c r="T1061" i="3"/>
  <c r="R3232" i="3"/>
  <c r="N1692" i="3"/>
  <c r="R1760" i="3"/>
  <c r="M1760" i="3"/>
  <c r="O2393" i="3"/>
  <c r="S2400" i="3"/>
  <c r="Q2665" i="3"/>
  <c r="P2662" i="3"/>
  <c r="T2662" i="3" s="1"/>
  <c r="T2669" i="3"/>
  <c r="Q3046" i="3"/>
  <c r="Q3000" i="3"/>
  <c r="S2354" i="3"/>
  <c r="I2354" i="3"/>
  <c r="Q2354" i="3" s="1"/>
  <c r="M3736" i="3"/>
  <c r="Q3736" i="3" s="1"/>
  <c r="R3736" i="3"/>
  <c r="R81" i="3"/>
  <c r="M81" i="3"/>
  <c r="Q1899" i="3"/>
  <c r="I3238" i="3"/>
  <c r="J3231" i="3"/>
  <c r="R1531" i="3"/>
  <c r="M1531" i="3"/>
  <c r="I1113" i="3"/>
  <c r="J1039" i="3"/>
  <c r="M2662" i="3"/>
  <c r="R2662" i="3"/>
  <c r="T3047" i="3"/>
  <c r="P66" i="3"/>
  <c r="T66" i="3" s="1"/>
  <c r="Q2998" i="3"/>
  <c r="R3062" i="3"/>
  <c r="M3062" i="3"/>
  <c r="E3238" i="3"/>
  <c r="F3231" i="3"/>
  <c r="S3736" i="3"/>
  <c r="E76" i="3"/>
  <c r="M1135" i="3"/>
  <c r="Q1135" i="3" s="1"/>
  <c r="R1135" i="3"/>
  <c r="N1112" i="3"/>
  <c r="N1061" i="3"/>
  <c r="Q1100" i="3"/>
  <c r="I1099" i="3"/>
  <c r="Q1099" i="3" s="1"/>
  <c r="S1099" i="3"/>
  <c r="D11" i="3"/>
  <c r="M1174" i="3"/>
  <c r="R1174" i="3"/>
  <c r="N1098" i="3"/>
  <c r="N1053" i="3"/>
  <c r="R1046" i="3"/>
  <c r="M1046" i="3"/>
  <c r="Q1950" i="3"/>
  <c r="O2338" i="3"/>
  <c r="S2338" i="3" s="1"/>
  <c r="R2400" i="3"/>
  <c r="M2400" i="3"/>
  <c r="N2393" i="3"/>
  <c r="Q3063" i="3"/>
  <c r="M176" i="3"/>
  <c r="Q176" i="3" s="1"/>
  <c r="N100" i="3"/>
  <c r="R176" i="3"/>
  <c r="S1067" i="3"/>
  <c r="M1067" i="3"/>
  <c r="I1103" i="3"/>
  <c r="S1103" i="3"/>
  <c r="K1098" i="3"/>
  <c r="S1098" i="3" s="1"/>
  <c r="K1053" i="3"/>
  <c r="S1053" i="3" s="1"/>
  <c r="S1174" i="3"/>
  <c r="Q1541" i="3"/>
  <c r="R1076" i="3"/>
  <c r="M1076" i="3"/>
  <c r="M1063" i="3"/>
  <c r="R1063" i="3"/>
  <c r="J1692" i="3"/>
  <c r="I1692" i="3" s="1"/>
  <c r="I1760" i="3"/>
  <c r="Q2395" i="3"/>
  <c r="R2341" i="3"/>
  <c r="M2341" i="3"/>
  <c r="R2343" i="3"/>
  <c r="M2343" i="3"/>
  <c r="R2345" i="3"/>
  <c r="M2345" i="3"/>
  <c r="T1135" i="3"/>
  <c r="M3232" i="3"/>
  <c r="H15" i="2"/>
  <c r="G15" i="2"/>
  <c r="I15" i="2"/>
  <c r="J15" i="2"/>
  <c r="F9" i="2"/>
  <c r="J11" i="2"/>
  <c r="I11" i="2"/>
  <c r="J33" i="2"/>
  <c r="I33" i="2"/>
  <c r="G33" i="2"/>
  <c r="H33" i="2"/>
  <c r="H141" i="4" l="1"/>
  <c r="G141" i="4"/>
  <c r="Q3232" i="3"/>
  <c r="Q2343" i="3"/>
  <c r="Q1046" i="3"/>
  <c r="N1038" i="3"/>
  <c r="R1112" i="3"/>
  <c r="M1112" i="3"/>
  <c r="Q1415" i="3"/>
  <c r="Q1113" i="3"/>
  <c r="E12" i="3"/>
  <c r="F11" i="3"/>
  <c r="E11" i="3" s="1"/>
  <c r="Q2340" i="3"/>
  <c r="I1098" i="3"/>
  <c r="O1038" i="3"/>
  <c r="S1112" i="3"/>
  <c r="Q1094" i="3"/>
  <c r="R76" i="3"/>
  <c r="M76" i="3"/>
  <c r="Q1047" i="3"/>
  <c r="I2995" i="3"/>
  <c r="J2348" i="3"/>
  <c r="I2348" i="3" s="1"/>
  <c r="T1039" i="3"/>
  <c r="P11" i="3"/>
  <c r="T11" i="3" s="1"/>
  <c r="Q1898" i="3"/>
  <c r="E100" i="3"/>
  <c r="Q1159" i="3"/>
  <c r="Q1045" i="3"/>
  <c r="Q1063" i="3"/>
  <c r="Q1174" i="3"/>
  <c r="E3231" i="3"/>
  <c r="F2994" i="3"/>
  <c r="Q1531" i="3"/>
  <c r="R1692" i="3"/>
  <c r="M1692" i="3"/>
  <c r="I66" i="3"/>
  <c r="R66" i="3"/>
  <c r="Q1108" i="3"/>
  <c r="E1112" i="3"/>
  <c r="F1038" i="3"/>
  <c r="E1038" i="3" s="1"/>
  <c r="S2995" i="3"/>
  <c r="O2348" i="3"/>
  <c r="S2348" i="3" s="1"/>
  <c r="Q1043" i="3"/>
  <c r="J2337" i="3"/>
  <c r="I2337" i="3" s="1"/>
  <c r="I2393" i="3"/>
  <c r="Q2353" i="3"/>
  <c r="T2994" i="3"/>
  <c r="P2347" i="3"/>
  <c r="T2347" i="3" s="1"/>
  <c r="M2995" i="3"/>
  <c r="Q2394" i="3"/>
  <c r="Q1044" i="3"/>
  <c r="Q1105" i="3"/>
  <c r="Q1070" i="3"/>
  <c r="T1038" i="3"/>
  <c r="R12" i="3"/>
  <c r="M12" i="3"/>
  <c r="Q1058" i="3"/>
  <c r="Q1049" i="3"/>
  <c r="Q2345" i="3"/>
  <c r="Q2341" i="3"/>
  <c r="Q1076" i="3"/>
  <c r="R100" i="3"/>
  <c r="M100" i="3"/>
  <c r="R2393" i="3"/>
  <c r="N2337" i="3"/>
  <c r="M2393" i="3"/>
  <c r="M1053" i="3"/>
  <c r="R1053" i="3"/>
  <c r="Q2662" i="3"/>
  <c r="S2393" i="3"/>
  <c r="O2337" i="3"/>
  <c r="S2337" i="3" s="1"/>
  <c r="Q1103" i="3"/>
  <c r="Q2342" i="3"/>
  <c r="T2393" i="3"/>
  <c r="P2337" i="3"/>
  <c r="T2337" i="3" s="1"/>
  <c r="Q1055" i="3"/>
  <c r="I1112" i="3"/>
  <c r="J1038" i="3"/>
  <c r="I1038" i="3" s="1"/>
  <c r="R2348" i="3"/>
  <c r="M2348" i="3"/>
  <c r="R3231" i="3"/>
  <c r="M3231" i="3"/>
  <c r="N2994" i="3"/>
  <c r="Q3047" i="3"/>
  <c r="Q2355" i="3"/>
  <c r="F2337" i="3"/>
  <c r="E2337" i="3" s="1"/>
  <c r="E2393" i="3"/>
  <c r="T1112" i="3"/>
  <c r="S2994" i="3"/>
  <c r="O2347" i="3"/>
  <c r="S2347" i="3" s="1"/>
  <c r="R64" i="3"/>
  <c r="M64" i="3"/>
  <c r="M2338" i="3"/>
  <c r="R2338" i="3"/>
  <c r="K9" i="3"/>
  <c r="Q1042" i="3"/>
  <c r="Q2344" i="3"/>
  <c r="Q2352" i="3"/>
  <c r="R17" i="3"/>
  <c r="M17" i="3"/>
  <c r="Q1067" i="3"/>
  <c r="Q2400" i="3"/>
  <c r="R1098" i="3"/>
  <c r="M1098" i="3"/>
  <c r="M1061" i="3"/>
  <c r="R1061" i="3"/>
  <c r="Q3062" i="3"/>
  <c r="I1039" i="3"/>
  <c r="J11" i="3"/>
  <c r="I11" i="3" s="1"/>
  <c r="I3231" i="3"/>
  <c r="J2994" i="3"/>
  <c r="Q81" i="3"/>
  <c r="Q1760" i="3"/>
  <c r="M1039" i="3"/>
  <c r="R1039" i="3"/>
  <c r="N11" i="3"/>
  <c r="F2348" i="3"/>
  <c r="E2348" i="3" s="1"/>
  <c r="E2995" i="3"/>
  <c r="S1039" i="3"/>
  <c r="O11" i="3"/>
  <c r="S11" i="3" s="1"/>
  <c r="Q1089" i="3"/>
  <c r="Q3717" i="3"/>
  <c r="Q3238" i="3"/>
  <c r="Q2392" i="3"/>
  <c r="S66" i="3"/>
  <c r="M66" i="3"/>
  <c r="Q2351" i="3"/>
  <c r="J9" i="3"/>
  <c r="I9" i="3" s="1"/>
  <c r="I100" i="3"/>
  <c r="I1053" i="3"/>
  <c r="Q2389" i="3"/>
  <c r="Q2339" i="3"/>
  <c r="Q1048" i="3"/>
  <c r="Q1054" i="3"/>
  <c r="Q1062" i="3"/>
  <c r="Q1072" i="3"/>
  <c r="M1083" i="3"/>
  <c r="R1083" i="3"/>
  <c r="H9" i="2"/>
  <c r="G9" i="2"/>
  <c r="I9" i="2"/>
  <c r="J9" i="2"/>
  <c r="F8" i="2"/>
  <c r="P9" i="3" l="1"/>
  <c r="T9" i="3" s="1"/>
  <c r="Q17" i="3"/>
  <c r="R2337" i="3"/>
  <c r="M2337" i="3"/>
  <c r="N9" i="3"/>
  <c r="Q12" i="3"/>
  <c r="Q1692" i="3"/>
  <c r="E2994" i="3"/>
  <c r="F2347" i="3"/>
  <c r="E2347" i="3" s="1"/>
  <c r="Q76" i="3"/>
  <c r="Q66" i="3"/>
  <c r="Q1039" i="3"/>
  <c r="Q1061" i="3"/>
  <c r="Q2348" i="3"/>
  <c r="S1038" i="3"/>
  <c r="O9" i="3"/>
  <c r="S9" i="3" s="1"/>
  <c r="R1038" i="3"/>
  <c r="M1038" i="3"/>
  <c r="I2994" i="3"/>
  <c r="J2347" i="3"/>
  <c r="I2347" i="3" s="1"/>
  <c r="Q1098" i="3"/>
  <c r="Q2338" i="3"/>
  <c r="R2994" i="3"/>
  <c r="M2994" i="3"/>
  <c r="N2347" i="3"/>
  <c r="Q1053" i="3"/>
  <c r="Q100" i="3"/>
  <c r="Q1083" i="3"/>
  <c r="R11" i="3"/>
  <c r="M11" i="3"/>
  <c r="Q64" i="3"/>
  <c r="Q3231" i="3"/>
  <c r="Q2393" i="3"/>
  <c r="Q2995" i="3"/>
  <c r="F9" i="3"/>
  <c r="E9" i="3" s="1"/>
  <c r="Q1112" i="3"/>
  <c r="H8" i="2"/>
  <c r="G8" i="2"/>
  <c r="I8" i="2"/>
  <c r="J8" i="2"/>
  <c r="Q2337" i="3" l="1"/>
  <c r="Q11" i="3"/>
  <c r="R2347" i="3"/>
  <c r="M2347" i="3"/>
  <c r="Q2994" i="3"/>
  <c r="Q1038" i="3"/>
  <c r="R9" i="3"/>
  <c r="M9" i="3"/>
  <c r="Q9" i="3" s="1"/>
  <c r="Q2347" i="3" l="1"/>
</calcChain>
</file>

<file path=xl/comments1.xml><?xml version="1.0" encoding="utf-8"?>
<comments xmlns="http://schemas.openxmlformats.org/spreadsheetml/2006/main">
  <authors>
    <author>Author</author>
  </authors>
  <commentList>
    <comment ref="G134" authorId="0" shapeId="0">
      <text>
        <r>
          <rPr>
            <b/>
            <sz val="9"/>
            <color indexed="81"/>
            <rFont val="Tahoma"/>
            <family val="2"/>
            <charset val="204"/>
          </rPr>
          <t xml:space="preserve">Author:
</t>
        </r>
      </text>
    </comment>
  </commentList>
</comments>
</file>

<file path=xl/sharedStrings.xml><?xml version="1.0" encoding="utf-8"?>
<sst xmlns="http://schemas.openxmlformats.org/spreadsheetml/2006/main" count="11852" uniqueCount="3120">
  <si>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სამი კვარტლის  შესრულების შესახებ" დანართი #1</t>
  </si>
  <si>
    <t>ფორმა N1</t>
  </si>
  <si>
    <t>ინფორმაცია</t>
  </si>
  <si>
    <t>საგარეჯოს  მუნიციპალიტეტის  2021 წლის ბიუჯეტის სამი კვარტლის ბალანსი</t>
  </si>
  <si>
    <t>ათას ლარში</t>
  </si>
  <si>
    <t xml:space="preserve"> დასახელება</t>
  </si>
  <si>
    <t>წლიური გეგმა</t>
  </si>
  <si>
    <t>სამი კვარტლის  დაზუსტებული გეგმა</t>
  </si>
  <si>
    <t>სამი კვარტლის საკასო შესრულება</t>
  </si>
  <si>
    <t>სამი  კვარტლის  დაზუსტებული გეგმა</t>
  </si>
  <si>
    <t>სამი კვარტლის დაზუსტებული გეგმა</t>
  </si>
  <si>
    <t>I. შემოსავლები</t>
  </si>
  <si>
    <t>გადასახადები</t>
  </si>
  <si>
    <t>სოციალური შენატანები</t>
  </si>
  <si>
    <t>გრანტები</t>
  </si>
  <si>
    <t>სხვა შემოსავლები</t>
  </si>
  <si>
    <t>ფინანსური აქტივების კლება</t>
  </si>
  <si>
    <t>II. ხარჯები</t>
  </si>
  <si>
    <t>შრომის ანაზღაურება</t>
  </si>
  <si>
    <t>საქონელი და მომსახურება</t>
  </si>
  <si>
    <t>პროცენტი</t>
  </si>
  <si>
    <t>სუბსიდიები</t>
  </si>
  <si>
    <t>სოციალური უზრუნველყოფა</t>
  </si>
  <si>
    <t>სხვა ხარჯები</t>
  </si>
  <si>
    <t>III. საოპერაციო სალდო</t>
  </si>
  <si>
    <t>IV. არაფინანსური აქტივების ცვლილება</t>
  </si>
  <si>
    <t>ზრდა</t>
  </si>
  <si>
    <t>კლება</t>
  </si>
  <si>
    <t>V. მთლიანი სალდო</t>
  </si>
  <si>
    <t>VI. ფინანსური აქტივების ცვლილება</t>
  </si>
  <si>
    <t>ვალუტა და დეპოზიტები</t>
  </si>
  <si>
    <t>სესხები</t>
  </si>
  <si>
    <t>აქციები და სხვა კაპიტალი</t>
  </si>
  <si>
    <t>VII. ვალდებულებების ცვლილება</t>
  </si>
  <si>
    <t>საგარეო</t>
  </si>
  <si>
    <t>საშინაო</t>
  </si>
  <si>
    <t>VIII. ბალანსი</t>
  </si>
  <si>
    <t>საგარეჯოს მუნიციპალიტეტის საკრებულოს თავმჯდომარე:                                         ოთარი ჩალათაშვილი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</si>
  <si>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სამი კვარტლის შესრულების შესახებ"                                         დანართი #2</t>
  </si>
  <si>
    <t xml:space="preserve">   საგარეჯოს მუნიციპალიტეტის 2021 წლის სამი კვარტლის   ბიუჯეტის შემოსულობების შესახებ </t>
  </si>
  <si>
    <t>კოდი</t>
  </si>
  <si>
    <t>შემოსულობების  სახეების დასახელება</t>
  </si>
  <si>
    <t>წლიური დამტკიცებული ბიუჯეტი</t>
  </si>
  <si>
    <t>2021 წლის წლიური დაზუსტებული ბიუჯეტი</t>
  </si>
  <si>
    <t>2021 წლის სამი კვარტლის  დაზუსტებული ბიუჯეტი</t>
  </si>
  <si>
    <t>2021 წლის სამი კვარტლის დაზუსტებული ბიუჯეტის შესრულება</t>
  </si>
  <si>
    <t>წლ. დამტკიც. ბიუჯეტის შესრულების %</t>
  </si>
  <si>
    <t>წლ.დაზუსტებ.ბიუჯეტის  შესრულების %</t>
  </si>
  <si>
    <t>სამი კვარტლის დაზუსტ.ბიუჯეტის  შესრულების %</t>
  </si>
  <si>
    <t>შენიშვნა (სხვაობა გეგმასა  და ფაქტს შორის) +/-</t>
  </si>
  <si>
    <t>შემოსულობები</t>
  </si>
  <si>
    <t>შემოსავლები</t>
  </si>
  <si>
    <t>არაფინანსური აქტივების კლება</t>
  </si>
  <si>
    <t>ვალდებულებების ზრდა</t>
  </si>
  <si>
    <t>1131</t>
  </si>
  <si>
    <t>11311</t>
  </si>
  <si>
    <t>ქონების გადასახადი</t>
  </si>
  <si>
    <t>113111</t>
  </si>
  <si>
    <t>საქართველოს საწარმოთა ქონებაზე (გარდა მიწისა)</t>
  </si>
  <si>
    <t>113112</t>
  </si>
  <si>
    <t>უცხოურ საწარმოთა ქონებაზე (გარდა მიწისა)</t>
  </si>
  <si>
    <t>113113</t>
  </si>
  <si>
    <t>ფიზიკურ პირთა ქონებაზე (გარდა მიწისა)</t>
  </si>
  <si>
    <t>113114</t>
  </si>
  <si>
    <t>სასოფლო-სამეურნეო დანიშნულების მიწაზე</t>
  </si>
  <si>
    <t>113115</t>
  </si>
  <si>
    <t>არასასოფლო-სამეურნეო დანიშნულების მიწაზე</t>
  </si>
  <si>
    <t>1136</t>
  </si>
  <si>
    <t>სხვა გადასახადები ქონებაზე</t>
  </si>
  <si>
    <t>116</t>
  </si>
  <si>
    <t>დამატებითი ღირებულების გადასახადი</t>
  </si>
  <si>
    <t>13</t>
  </si>
  <si>
    <t>131</t>
  </si>
  <si>
    <t>საერთაშორისო ორგანიზაციებიდან და სხვა ქვეყნის მთავრობიდან მიღებული გრანტები</t>
  </si>
  <si>
    <t>133</t>
  </si>
  <si>
    <t>სახელმწიფო ბიუჯეტიდან გამოყოფილი ტრანსფერი</t>
  </si>
  <si>
    <t>ბიუჯეტით გათვალისწინებული ტრანსფერები</t>
  </si>
  <si>
    <t>გათანაბრებითი ტრანსფერი</t>
  </si>
  <si>
    <t>1.3.3.1.1</t>
  </si>
  <si>
    <t>მიზნობრივი ტრანსფერი დელეგირებული უფლებამოსილების განსახორციელებლად</t>
  </si>
  <si>
    <t>1.3.3.2.1.1.2</t>
  </si>
  <si>
    <t>ინფრასტრუქტურის განვითარებისთვის და სხვა მიმდინარე ღონიძიებების დასაფინანსებლად (კაპიტალური ტრანსფერი)</t>
  </si>
  <si>
    <t>სპ. ტრ. 2309,999.მ.შ. სტიქია -1400,0; სოფელი-668,0; სკოლები-241,999</t>
  </si>
  <si>
    <t>14</t>
  </si>
  <si>
    <t>141</t>
  </si>
  <si>
    <t>შემოსავლები საკუთრებიდან</t>
  </si>
  <si>
    <t>1411</t>
  </si>
  <si>
    <t>პროცენტები</t>
  </si>
  <si>
    <t>1412</t>
  </si>
  <si>
    <t>დივიდენდები</t>
  </si>
  <si>
    <t>1415</t>
  </si>
  <si>
    <t>რენტა</t>
  </si>
  <si>
    <t>14151</t>
  </si>
  <si>
    <t>მოსაკრებელი ბუნებრივი რესურსებით სარგებლობისათვის</t>
  </si>
  <si>
    <t>14154</t>
  </si>
  <si>
    <t>შემოსავალი მიწის იჯარიდან და მართვაში (უზურფრუქტი, გირავნობა და სხვა) გადაცემიდან</t>
  </si>
  <si>
    <t>14159</t>
  </si>
  <si>
    <t>სხვა არაკლასიფიცირებული რენტა</t>
  </si>
  <si>
    <t>142</t>
  </si>
  <si>
    <t>საქონლისა და მომსახურების რეალიზაცია</t>
  </si>
  <si>
    <t>1422</t>
  </si>
  <si>
    <t>ადმინისტრაციული მოსაკრებლები და გადასახდელები</t>
  </si>
  <si>
    <t>14155</t>
  </si>
  <si>
    <t>საერთო-სახელმწიფოებრივი სალიცენზიო მოსაკრებელი</t>
  </si>
  <si>
    <t>1422312</t>
  </si>
  <si>
    <t>მოსაკრებელი მშენებლობის (გარდა განსაკუთრებული მნიშვნელობის, რადიაციული ანბირვული ობიექტების მშენებლობის) ნებართვაზე</t>
  </si>
  <si>
    <t>142279</t>
  </si>
  <si>
    <t>სათამაშო ბიზნესის მოსაკრებელი</t>
  </si>
  <si>
    <t>14229</t>
  </si>
  <si>
    <t>საჯარო ინფორმაციის ასლის გადაღების მოსაკრებელი</t>
  </si>
  <si>
    <t>142210</t>
  </si>
  <si>
    <t>სატენდერო მოსაკრებელი</t>
  </si>
  <si>
    <t>142212</t>
  </si>
  <si>
    <t>სამხედრო სავალდებულო სამსახურის გადავადების მოსაკრებელი</t>
  </si>
  <si>
    <t>142213</t>
  </si>
  <si>
    <t>1422132</t>
  </si>
  <si>
    <t>saTamaSo aparatebidan</t>
  </si>
  <si>
    <t>1422133</t>
  </si>
  <si>
    <t>totalizatoris, bingos, lotos salaroebidan</t>
  </si>
  <si>
    <t>1422139</t>
  </si>
  <si>
    <t>sxva araklasificirebuli saTamaSo biznesis mosakrebeli</t>
  </si>
  <si>
    <t>142215</t>
  </si>
  <si>
    <t>kulturuli memkvidreobis sareabilitacio arialis infrastruqturis adgilobrivi mosakrebeli</t>
  </si>
  <si>
    <t>142216</t>
  </si>
  <si>
    <t xml:space="preserve">adgilobrivi mosakrebeli specialuri (zonaluri) SeTanxmebis gacemisaTvis </t>
  </si>
  <si>
    <t>1431111</t>
  </si>
  <si>
    <t>ადმინისტაციული მოსაკრებელი დასახლებული ტერიტორიის დასუფთავებისათვის</t>
  </si>
  <si>
    <t>142299</t>
  </si>
  <si>
    <t>სხვა არაკლასიფიცირებული მოსაკრებელი</t>
  </si>
  <si>
    <t>1423</t>
  </si>
  <si>
    <t>არასაბაზრო წესით გაყიდული საქონელი და მომსახურება</t>
  </si>
  <si>
    <t>142321</t>
  </si>
  <si>
    <t>შემოსავლები საქონლის რეალიზაციიდან</t>
  </si>
  <si>
    <t>142329</t>
  </si>
  <si>
    <t>143</t>
  </si>
  <si>
    <t>ჯარიმები, სანქციები და საურავები</t>
  </si>
  <si>
    <t>1459</t>
  </si>
  <si>
    <t>შერეული და სხვა არაკლასიფიცირებული შემოსავლები</t>
  </si>
  <si>
    <t>31</t>
  </si>
  <si>
    <t>311</t>
  </si>
  <si>
    <t>ძირითადი აქტივები</t>
  </si>
  <si>
    <t>მატერიალური მარაგები</t>
  </si>
  <si>
    <t>ფასეულობები</t>
  </si>
  <si>
    <t>314</t>
  </si>
  <si>
    <t>არაწარმოებული აქტივები</t>
  </si>
  <si>
    <t>3141</t>
  </si>
  <si>
    <t>მიწა</t>
  </si>
  <si>
    <t>3142</t>
  </si>
  <si>
    <t>სხვა ბუნებრივი აქტივები</t>
  </si>
  <si>
    <t>32</t>
  </si>
  <si>
    <t>321</t>
  </si>
  <si>
    <t>3213</t>
  </si>
  <si>
    <t>ფინანსური ქაღალდები, გარდა აქციებისა</t>
  </si>
  <si>
    <t>3214</t>
  </si>
  <si>
    <t>3215</t>
  </si>
  <si>
    <t>3216</t>
  </si>
  <si>
    <t>სადაზღვევო ტექნიკური რეზერვები</t>
  </si>
  <si>
    <t>3217</t>
  </si>
  <si>
    <t>წარმოებული ფინანსური ინსტრუმენტები</t>
  </si>
  <si>
    <t>3218</t>
  </si>
  <si>
    <t>სხვა დებიტორული დავალიანებები</t>
  </si>
  <si>
    <t>322</t>
  </si>
  <si>
    <t>3223</t>
  </si>
  <si>
    <t>3224</t>
  </si>
  <si>
    <t>3225</t>
  </si>
  <si>
    <t>3226</t>
  </si>
  <si>
    <t>3227</t>
  </si>
  <si>
    <t>3228</t>
  </si>
  <si>
    <t>323</t>
  </si>
  <si>
    <t>მონეტარული ოქრო და ნასესხობის სპეციალური უფლება</t>
  </si>
  <si>
    <t>33</t>
  </si>
  <si>
    <t>332</t>
  </si>
  <si>
    <t>331</t>
  </si>
  <si>
    <t>საგარეჯოს მუნიციპალიტეტის საკრებულოს თავმჯდომარე:                         ოთარ ჩალათაშვილი</t>
  </si>
  <si>
    <t xml:space="preserve">    საგარეჯოს   მუნიციპალიტეტის 2021  წლის  სამი კვარტლის ბიუჯეტის გადასახდელების შესახებ ბიუჯეტის ორგანიზაციული კლასიფიკაციის შესაბამისად  </t>
  </si>
  <si>
    <t>(ათასი ლარი)</t>
  </si>
  <si>
    <t>ორგანიზაციული კლასიფიკაციის  კოდი</t>
  </si>
  <si>
    <t xml:space="preserve"> ხარჯების ეკონომიკური და აქტივებისა და ვალდებულებების ოპერაციების კლასიფიკაციის კოდები</t>
  </si>
  <si>
    <t>გადასახდელების  სახეების დასახელება</t>
  </si>
  <si>
    <t>წლიური დამტკიცებული გეგმა</t>
  </si>
  <si>
    <t>2021 წლის დაზუსტებული გეგმა</t>
  </si>
  <si>
    <t>2021 წლის სამი კვარტლის დაზუსტებული გეგმა</t>
  </si>
  <si>
    <t>2021 წლის სამი კვარტლის   შესრულება</t>
  </si>
  <si>
    <t xml:space="preserve">სამი კვარტლის ბიუჯეტის  შესრულების % </t>
  </si>
  <si>
    <t>სამი კვარტლის სხვა დონის ერთეულის ფონდიდან გამოყოფილი ტრანსფერის შესრულების %</t>
  </si>
  <si>
    <t>სამი კვარტლის საკუთარი სახსრებიდან გასაწევი ხარჯების შესრულების %</t>
  </si>
  <si>
    <t>სულ საკუთარი სახსრების გარდა</t>
  </si>
  <si>
    <t xml:space="preserve"> დაზუსტებული წლიური საბიუჯეტო სახსრები ფონდების გარეშე ბიუჯეტი</t>
  </si>
  <si>
    <t>სხვა დონის ერთეულის ფონდიდან გამოყოფილი ტრანსფერი</t>
  </si>
  <si>
    <t>საკუთარი სახსრები</t>
  </si>
  <si>
    <t>საბიუჯეტო სახსრები ფონდების გარეშე</t>
  </si>
  <si>
    <t>1</t>
  </si>
  <si>
    <t>2</t>
  </si>
  <si>
    <t>3</t>
  </si>
  <si>
    <t>4</t>
  </si>
  <si>
    <t>5</t>
  </si>
  <si>
    <t>6</t>
  </si>
  <si>
    <t>7</t>
  </si>
  <si>
    <t>15</t>
  </si>
  <si>
    <t>16</t>
  </si>
  <si>
    <t>17</t>
  </si>
  <si>
    <t>18</t>
  </si>
  <si>
    <t>19</t>
  </si>
  <si>
    <t>21</t>
  </si>
  <si>
    <t>საგარეჯოს მუნიციპალიტეტი</t>
  </si>
  <si>
    <t>მომუშავეთა რიცხოვნობა</t>
  </si>
  <si>
    <t>ხარჯები</t>
  </si>
  <si>
    <t>211</t>
  </si>
  <si>
    <t>xelfasi</t>
  </si>
  <si>
    <t>2111</t>
  </si>
  <si>
    <t xml:space="preserve">xelfasebi fuladi formiT </t>
  </si>
  <si>
    <t>2112</t>
  </si>
  <si>
    <t>xelfasebi sasaqonlo formiT</t>
  </si>
  <si>
    <t>212</t>
  </si>
  <si>
    <t xml:space="preserve">socialuri Senatanebi </t>
  </si>
  <si>
    <t>22</t>
  </si>
  <si>
    <t>221</t>
  </si>
  <si>
    <t xml:space="preserve">StatgareSe momuSaveTa anazRaureba </t>
  </si>
  <si>
    <t>222</t>
  </si>
  <si>
    <t xml:space="preserve">mivlinebebi </t>
  </si>
  <si>
    <t>2221</t>
  </si>
  <si>
    <t xml:space="preserve">mivlineba qveynis SigniT </t>
  </si>
  <si>
    <t>2222</t>
  </si>
  <si>
    <t xml:space="preserve">mivlineba qveynis gareT </t>
  </si>
  <si>
    <t>223</t>
  </si>
  <si>
    <t xml:space="preserve">ofisis xarjebi </t>
  </si>
  <si>
    <t>2231</t>
  </si>
  <si>
    <t>sakancelario saqonlis SeZena</t>
  </si>
  <si>
    <t>2232</t>
  </si>
  <si>
    <t xml:space="preserve">sawer-saxazavi qaRaldis, sabuRaltro blankebis, biuletinebis da sxva analogiuri masalebis SeZena </t>
  </si>
  <si>
    <t>2233</t>
  </si>
  <si>
    <t>normatiuli aqtebis, sacnobaro da specialuri literaturis, Jurnal-gazeTis SeZena da amave miznebTan dakavSirebuli sagamomcemlo-sastambo (araZiriTadi saqmianobis) xarjebi</t>
  </si>
  <si>
    <t>2234</t>
  </si>
  <si>
    <t xml:space="preserve">mcirefasiani saofise teqnikis SeZena da damontaJebis xarji </t>
  </si>
  <si>
    <t>2235</t>
  </si>
  <si>
    <t xml:space="preserve">saofise inventaris SeZena da damontaJebis xarji </t>
  </si>
  <si>
    <t>2236</t>
  </si>
  <si>
    <t xml:space="preserve">ofisisaTvis sanitaruli sagnebisa da saWiro masalebis SeZena </t>
  </si>
  <si>
    <t>2237</t>
  </si>
  <si>
    <t xml:space="preserve">recxvisa da qimwmendis xarji </t>
  </si>
  <si>
    <t>2238</t>
  </si>
  <si>
    <t xml:space="preserve">Senoba-nagebobis mimdinare remontis xarji </t>
  </si>
  <si>
    <t>2239</t>
  </si>
  <si>
    <t xml:space="preserve">saofise mowyobilobebis mimdinare remontis xarji </t>
  </si>
  <si>
    <t>22310</t>
  </si>
  <si>
    <t xml:space="preserve">kavSirgabmulobis xarji </t>
  </si>
  <si>
    <t>22311</t>
  </si>
  <si>
    <t xml:space="preserve">safosto momsaxurebis xarji </t>
  </si>
  <si>
    <t>22312</t>
  </si>
  <si>
    <t xml:space="preserve">komunaluri xarji </t>
  </si>
  <si>
    <t>22313</t>
  </si>
  <si>
    <t xml:space="preserve">gayvanilobebisa da danadgarebis Senaxvisa da maTi mimdinare SekeTebis xarji </t>
  </si>
  <si>
    <t>22314</t>
  </si>
  <si>
    <t xml:space="preserve">ofisis xarji romelic ar aris klasificirebuli </t>
  </si>
  <si>
    <t>224</t>
  </si>
  <si>
    <t xml:space="preserve">warmomadgenlobiTi xarjebi </t>
  </si>
  <si>
    <t>225</t>
  </si>
  <si>
    <t xml:space="preserve">kvebis xarjebi </t>
  </si>
  <si>
    <t>226</t>
  </si>
  <si>
    <t xml:space="preserve">samedicino xarjebi </t>
  </si>
  <si>
    <t>227</t>
  </si>
  <si>
    <t xml:space="preserve">rbili inventaris, uniformisa da piradi higienis sagnebis SeZenis xarjebi </t>
  </si>
  <si>
    <t>228</t>
  </si>
  <si>
    <t xml:space="preserve">transportisa da teqnikis eqsploataciis da movla-Senaxvis xarjebi </t>
  </si>
  <si>
    <t>2281</t>
  </si>
  <si>
    <t xml:space="preserve">sawvav/sapoxi masalebis SeZenis xarji </t>
  </si>
  <si>
    <t>2282</t>
  </si>
  <si>
    <t xml:space="preserve">mimdinare remontis xarji </t>
  </si>
  <si>
    <t>2283</t>
  </si>
  <si>
    <t xml:space="preserve">saTadarigo nawilebis SeZena </t>
  </si>
  <si>
    <t>2284</t>
  </si>
  <si>
    <t xml:space="preserve">transportis daqiravebis (gadazidva-gadayvanis) xarji </t>
  </si>
  <si>
    <t>2285</t>
  </si>
  <si>
    <t xml:space="preserve">mcirefasiani instrumentebisa da xelsawyoebis SeZena Senaxvis xarji </t>
  </si>
  <si>
    <t>2286</t>
  </si>
  <si>
    <t xml:space="preserve">transportis, teqnikisa da iaraRis eqsploataciis da movla-Senaxvis araklasificirebuli xarjebi </t>
  </si>
  <si>
    <t>229</t>
  </si>
  <si>
    <t xml:space="preserve">samxedro teqnikisa da tyvia-wamlis SeZenis xarji </t>
  </si>
  <si>
    <t>2210</t>
  </si>
  <si>
    <t>sxva danarCeni saqoneli da momsaxureba</t>
  </si>
  <si>
    <t>22101</t>
  </si>
  <si>
    <t xml:space="preserve">bankis momsaxurebis xarji </t>
  </si>
  <si>
    <t>22102</t>
  </si>
  <si>
    <t xml:space="preserve">diplomatiuri dawesebulebis Senaxvisa da ataSatis xarji </t>
  </si>
  <si>
    <t>22103</t>
  </si>
  <si>
    <t xml:space="preserve">eqspertizis da Semowmebis xarji </t>
  </si>
  <si>
    <t>22104</t>
  </si>
  <si>
    <t xml:space="preserve">kadrebis momzadeba-gadamzadebasTan, kvalifikaciis amaRlebasa da staJirebasTan dakavSirebuli xarji </t>
  </si>
  <si>
    <t>22105</t>
  </si>
  <si>
    <t xml:space="preserve">reklamis xarji </t>
  </si>
  <si>
    <t>22106</t>
  </si>
  <si>
    <t xml:space="preserve">sesiebis, konferenciebis, yrilobebis, seminarebis da sxva samuSao Sexvedrebis organizebis xarji </t>
  </si>
  <si>
    <t>22107</t>
  </si>
  <si>
    <t xml:space="preserve">sakonsultacio momsaxurebis xarji </t>
  </si>
  <si>
    <t>22108</t>
  </si>
  <si>
    <t xml:space="preserve">auditoruli momsaxurebis xarji </t>
  </si>
  <si>
    <t>22109</t>
  </si>
  <si>
    <t xml:space="preserve">saarqivo momsaxurebis xarji </t>
  </si>
  <si>
    <t>221010</t>
  </si>
  <si>
    <t xml:space="preserve">Senoba-nagebobis dacvis xarji </t>
  </si>
  <si>
    <t>221011</t>
  </si>
  <si>
    <t xml:space="preserve">binis qira </t>
  </si>
  <si>
    <t>221012</t>
  </si>
  <si>
    <t xml:space="preserve">sxva danarCen saqonelsa da momsaxurebaze gaweuli danarCeni xarji </t>
  </si>
  <si>
    <t>24</t>
  </si>
  <si>
    <t>242</t>
  </si>
  <si>
    <t xml:space="preserve">saSinao erTeulebze garda saxelmwifo erTeulebisa </t>
  </si>
  <si>
    <t>25</t>
  </si>
  <si>
    <t>26</t>
  </si>
  <si>
    <t>27</t>
  </si>
  <si>
    <t>271</t>
  </si>
  <si>
    <t xml:space="preserve">socialuri dazRveva </t>
  </si>
  <si>
    <t>2711</t>
  </si>
  <si>
    <t xml:space="preserve">fuladi formiT </t>
  </si>
  <si>
    <t>2712</t>
  </si>
  <si>
    <t xml:space="preserve">sasaqonlo formiT </t>
  </si>
  <si>
    <t>272</t>
  </si>
  <si>
    <t xml:space="preserve">socialuri daxmareba </t>
  </si>
  <si>
    <t>2721</t>
  </si>
  <si>
    <t>2722</t>
  </si>
  <si>
    <t>273</t>
  </si>
  <si>
    <t xml:space="preserve">damqiraveblis mier gaweuli socialuri daxmareba </t>
  </si>
  <si>
    <t>2731</t>
  </si>
  <si>
    <t>2732</t>
  </si>
  <si>
    <t>28</t>
  </si>
  <si>
    <t>281</t>
  </si>
  <si>
    <t xml:space="preserve">qonebasTan dakavSirebuli xarjebi, garda procentisa </t>
  </si>
  <si>
    <t>282</t>
  </si>
  <si>
    <t xml:space="preserve">sxvadasxva xarjebi </t>
  </si>
  <si>
    <t>2821</t>
  </si>
  <si>
    <t xml:space="preserve">sxvadasxva mimdinare xarjebi </t>
  </si>
  <si>
    <t>2822</t>
  </si>
  <si>
    <t xml:space="preserve">sxvadasxva kapitaluri xarjebi </t>
  </si>
  <si>
    <t>არაფინანსური აქტივების ზრდა</t>
  </si>
  <si>
    <r>
      <t xml:space="preserve">ZiriTadi aqtivebi </t>
    </r>
    <r>
      <rPr>
        <b/>
        <sz val="11"/>
        <color indexed="10"/>
        <rFont val="Sylfaen"/>
        <family val="1"/>
      </rPr>
      <t/>
    </r>
  </si>
  <si>
    <t>3111</t>
  </si>
  <si>
    <t xml:space="preserve">Senoba nagebobebi </t>
  </si>
  <si>
    <t>31111</t>
  </si>
  <si>
    <t xml:space="preserve">sacxovrebeli Senobebi </t>
  </si>
  <si>
    <t>31112</t>
  </si>
  <si>
    <t xml:space="preserve">arasacxovrebeli Senobebi </t>
  </si>
  <si>
    <t>31113</t>
  </si>
  <si>
    <t xml:space="preserve">sagzao magistralebi </t>
  </si>
  <si>
    <t>31115</t>
  </si>
  <si>
    <t xml:space="preserve">gzebi </t>
  </si>
  <si>
    <t>31118</t>
  </si>
  <si>
    <t xml:space="preserve">sakanalizacio da wylis momaragebis sistemebi </t>
  </si>
  <si>
    <t>31119</t>
  </si>
  <si>
    <t xml:space="preserve">eleqtro gadacemi xazebi </t>
  </si>
  <si>
    <t>311111</t>
  </si>
  <si>
    <t xml:space="preserve">sxva Senoba-nagebobebi </t>
  </si>
  <si>
    <t>31122</t>
  </si>
  <si>
    <t xml:space="preserve">sxva manqana-danadgarebi da inventari </t>
  </si>
  <si>
    <t>31121</t>
  </si>
  <si>
    <t>satransporto saSualeba</t>
  </si>
  <si>
    <t>3113</t>
  </si>
  <si>
    <t xml:space="preserve">sxva ZiriTadi aqtivebi </t>
  </si>
  <si>
    <t>31132</t>
  </si>
  <si>
    <t xml:space="preserve">aramaterialuri ZiriTadi aqtivebi </t>
  </si>
  <si>
    <t>63</t>
  </si>
  <si>
    <t>ვალდებულების კლება</t>
  </si>
  <si>
    <t>631</t>
  </si>
  <si>
    <t xml:space="preserve">saSinao </t>
  </si>
  <si>
    <t xml:space="preserve">valuta da depozitebi  </t>
  </si>
  <si>
    <t>fasiani qaRaldebi, garda aqciebisa</t>
  </si>
  <si>
    <t>6314</t>
  </si>
  <si>
    <t xml:space="preserve">sesxebi </t>
  </si>
  <si>
    <t>0100</t>
  </si>
  <si>
    <t>მმართველობა და საერთო დანიშნულების ხარჯები</t>
  </si>
  <si>
    <t>23</t>
  </si>
  <si>
    <t>01 01</t>
  </si>
  <si>
    <t>საკანონმდებლო და აღმასრულებელი  საქმიანობის უზრუნველყოფა</t>
  </si>
  <si>
    <t>01 01 01</t>
  </si>
  <si>
    <t>საგარეჯოს მუნიციალიტეტის საკრებულო</t>
  </si>
  <si>
    <t>arafinansuri aqtivebis zrda</t>
  </si>
  <si>
    <t>01 01 02</t>
  </si>
  <si>
    <t>მუნიციპალიტეტის მერია</t>
  </si>
  <si>
    <t>01 01 03</t>
  </si>
  <si>
    <t>სამხედრო აღრიცხვის და გაწვევის სამსახური</t>
  </si>
  <si>
    <t>შრომის ანაზრაურება</t>
  </si>
  <si>
    <t>სამხედრო აღრიცხვის, გაწვევისა და მობილიზაციის სამსახური</t>
  </si>
  <si>
    <t>01 02</t>
  </si>
  <si>
    <t>საერთო დანიშნულების ხარჯები</t>
  </si>
  <si>
    <t>01 02 01</t>
  </si>
  <si>
    <t>სარეზერვო ფონდი</t>
  </si>
  <si>
    <t>Sromis anazRaureba</t>
  </si>
  <si>
    <t>subsidiebi</t>
  </si>
  <si>
    <t>socialuri uzrunvelyofa</t>
  </si>
  <si>
    <t>sxva xarjebi</t>
  </si>
  <si>
    <t>01 02 03</t>
  </si>
  <si>
    <t>მგფ-ს და სხვა დავალიანებების დაფარვა</t>
  </si>
  <si>
    <t>saqoneli da momsaxureba</t>
  </si>
  <si>
    <t xml:space="preserve">aqciebi da sxva kapitali (mxolod saxelmwifo sawarmoebi da organizaciebi) </t>
  </si>
  <si>
    <t xml:space="preserve">sadazRvevo teqnikuri rezervebi </t>
  </si>
  <si>
    <t xml:space="preserve">warmoebuli finansuri instrumentebi </t>
  </si>
  <si>
    <t xml:space="preserve">sxva kreditoruli davalianebebi </t>
  </si>
  <si>
    <t>0105</t>
  </si>
  <si>
    <t>xarjebi</t>
  </si>
  <si>
    <t>0106</t>
  </si>
  <si>
    <t>erovnuli arqivis adgilobrivi organoebis dafinanseba</t>
  </si>
  <si>
    <t>0107</t>
  </si>
  <si>
    <t>kompiuteruli da monacemTa bazis damuSavebisa da momsaxurebis xarji</t>
  </si>
  <si>
    <t>0108</t>
  </si>
  <si>
    <t>maJoritaruli deputatis momsaxurebis xarji</t>
  </si>
  <si>
    <t>რეგიონში განსახორციელებელი პროექტების თანადაფინანსება</t>
  </si>
  <si>
    <t>grantebi</t>
  </si>
  <si>
    <t xml:space="preserve">grantebi sxva donis saxelmwifo erTeulebs </t>
  </si>
  <si>
    <t xml:space="preserve">mimdinare </t>
  </si>
  <si>
    <t>kapitaluri</t>
  </si>
  <si>
    <t>0200</t>
  </si>
  <si>
    <t>sagangebo situaciebis marTvis samsaxuri</t>
  </si>
  <si>
    <t>momuSaveTa ricxovnoba</t>
  </si>
  <si>
    <t>0300</t>
  </si>
  <si>
    <t>შს სამინისტროს ადგილობრივი ორგანო</t>
  </si>
  <si>
    <t>satransporto saSualebebi</t>
  </si>
  <si>
    <t>sagzao moZraobis mowesrigeba</t>
  </si>
  <si>
    <t xml:space="preserve">manqana-danadgarebi da inventari </t>
  </si>
  <si>
    <t xml:space="preserve">sxva manqana-danadgarebi da inventaris SeZena </t>
  </si>
  <si>
    <t>თავდაცვის ღონისძიებები</t>
  </si>
  <si>
    <t>02 00</t>
  </si>
  <si>
    <t>ინფრასტრუქტურის განვითარება</t>
  </si>
  <si>
    <t>02 01</t>
  </si>
  <si>
    <t>საგზაო ინფრასტრუქტურის განვითარება</t>
  </si>
  <si>
    <t>02 01 0 1</t>
  </si>
  <si>
    <t>გზების მიმდინარე შეკეთება</t>
  </si>
  <si>
    <t>02 01 0 1 01</t>
  </si>
  <si>
    <t>02 01 01 02</t>
  </si>
  <si>
    <t>შ.პ.ს. საგარეჯო</t>
  </si>
  <si>
    <t>02 01 02</t>
  </si>
  <si>
    <t>ახალი გზების მშენებლობა</t>
  </si>
  <si>
    <t>02 01 03</t>
  </si>
  <si>
    <t>საგზაო ნიშნები და უსაფრთხოება</t>
  </si>
  <si>
    <t>02 02</t>
  </si>
  <si>
    <t>წყლის სისტემების განვითარება</t>
  </si>
  <si>
    <t>02 02 01</t>
  </si>
  <si>
    <t>სასმელი წყლის სისტემის რეაბილიტაცია</t>
  </si>
  <si>
    <t>02 02 02</t>
  </si>
  <si>
    <t>სასმელი წყლის სისტემის ექსპლოატაცია</t>
  </si>
  <si>
    <t>02 03</t>
  </si>
  <si>
    <t>გარე განთება</t>
  </si>
  <si>
    <t>02 03 01</t>
  </si>
  <si>
    <t>გარე განათების ქსელის ექსპლოატაცია</t>
  </si>
  <si>
    <t>02 03 02</t>
  </si>
  <si>
    <t>გარე განათების ახალი წერტილების მოწყობა</t>
  </si>
  <si>
    <t>02 04</t>
  </si>
  <si>
    <r>
      <rPr>
        <b/>
        <sz val="9"/>
        <color indexed="8"/>
        <rFont val="Sylfaen"/>
        <family val="1"/>
        <charset val="204"/>
      </rPr>
      <t>ავარიული შენობების და სახლების რეაბილიტაცია</t>
    </r>
  </si>
  <si>
    <t>0504</t>
  </si>
  <si>
    <t>xevebis kalapotis gamagreba-gawmenda</t>
  </si>
  <si>
    <t>0505</t>
  </si>
  <si>
    <t>sagarejos meteorologiuri sadguris Senaxvis xarji</t>
  </si>
  <si>
    <t>02 05</t>
  </si>
  <si>
    <t>კეთილმოწყობა</t>
  </si>
  <si>
    <t>სხვა ხარჯი</t>
  </si>
  <si>
    <t>02 05 01</t>
  </si>
  <si>
    <r>
      <rPr>
        <b/>
        <sz val="9"/>
        <color indexed="8"/>
        <rFont val="Sylfaen"/>
        <family val="1"/>
        <charset val="204"/>
      </rPr>
      <t>საზოგადოებრივი სივრცეების მოწყობა-რეაბილიტაცია</t>
    </r>
  </si>
  <si>
    <t>02 05 02</t>
  </si>
  <si>
    <r>
      <rPr>
        <b/>
        <sz val="9"/>
        <color indexed="8"/>
        <rFont val="Sylfaen"/>
        <family val="1"/>
        <charset val="204"/>
      </rPr>
      <t>შენობების ფასადების რეაბილიტაცია</t>
    </r>
  </si>
  <si>
    <t>02 05 03</t>
  </si>
  <si>
    <r>
      <rPr>
        <b/>
        <sz val="9"/>
        <color indexed="8"/>
        <rFont val="Sylfaen"/>
        <family val="1"/>
        <charset val="204"/>
      </rPr>
      <t>სადღესასწაულო ღონისძიებები</t>
    </r>
  </si>
  <si>
    <t>02 06</t>
  </si>
  <si>
    <r>
      <rPr>
        <b/>
        <sz val="9"/>
        <color indexed="8"/>
        <rFont val="Sylfaen"/>
        <family val="1"/>
        <charset val="204"/>
      </rPr>
      <t>სარწყავი არხების და ნაპირსამაგრი ნაგებობების მოწყობა,რეაბილიტაცია და ექსპლოატაცია</t>
    </r>
  </si>
  <si>
    <t>0508</t>
  </si>
  <si>
    <t>stadionebis da sportdarbazebis reabilitacia-rekonstruqciis RonisZiebebi</t>
  </si>
  <si>
    <t>02 07</t>
  </si>
  <si>
    <t>სარიტუალო ღონისძიებები</t>
  </si>
  <si>
    <t>02 07 01</t>
  </si>
  <si>
    <t>სასაფლაოების მოვლა შემოღობვა</t>
  </si>
  <si>
    <t>02 08</t>
  </si>
  <si>
    <t>სოფლის მხარდაჭერის პროგრამა</t>
  </si>
  <si>
    <t>0510</t>
  </si>
  <si>
    <t>სახელმწიფო საკუთრებაში არსებული სასოფლო–სამეურნეო მიწის აზომვითი სამუშაოები</t>
  </si>
  <si>
    <t>0511</t>
  </si>
  <si>
    <t>სკვერები, დასასვენებელი პარკების რეაბილიტაცია და მოვლა–პატრონობა</t>
  </si>
  <si>
    <t>03 00</t>
  </si>
  <si>
    <r>
      <rPr>
        <b/>
        <sz val="12"/>
        <color indexed="8"/>
        <rFont val="Sylfaen"/>
        <family val="1"/>
        <charset val="204"/>
      </rPr>
      <t>დასუფთავება  და გარემოს დაცვა</t>
    </r>
  </si>
  <si>
    <t xml:space="preserve">ძირითადი აქტივები </t>
  </si>
  <si>
    <t>0513</t>
  </si>
  <si>
    <t>Sps ,,transporti"</t>
  </si>
  <si>
    <t>03 01</t>
  </si>
  <si>
    <r>
      <rPr>
        <b/>
        <sz val="9"/>
        <color indexed="8"/>
        <rFont val="Sylfaen"/>
        <family val="1"/>
        <charset val="204"/>
      </rPr>
      <t>დასუფთავება და გარემოს დაცვა</t>
    </r>
  </si>
  <si>
    <t>03 01 01</t>
  </si>
  <si>
    <t>დასუფთავება და ნარჩენების გატანა</t>
  </si>
  <si>
    <t>03 01 02</t>
  </si>
  <si>
    <t>შპს სუფთა მუნიციპალიტეტი 2018</t>
  </si>
  <si>
    <t>03  02</t>
  </si>
  <si>
    <t>მწვანე ნარგავების მოვლა-პატრონობა, განვითარება</t>
  </si>
  <si>
    <t>03 03</t>
  </si>
  <si>
    <r>
      <rPr>
        <b/>
        <sz val="9"/>
        <color indexed="8"/>
        <rFont val="Sylfaen"/>
        <family val="1"/>
        <charset val="204"/>
      </rPr>
      <t>კაპიტალური დაბანდებები დასუფთავების სფეროში</t>
    </r>
  </si>
  <si>
    <t>04 00</t>
  </si>
  <si>
    <t>განათლება</t>
  </si>
  <si>
    <t>საქონელი და მომსახურეობა</t>
  </si>
  <si>
    <t>04 01</t>
  </si>
  <si>
    <t>სკოლამდელი დაწესებულებების ფუნქციონირება</t>
  </si>
  <si>
    <t>04 02</t>
  </si>
  <si>
    <r>
      <rPr>
        <b/>
        <sz val="9"/>
        <color indexed="8"/>
        <rFont val="Sylfaen"/>
        <family val="1"/>
        <charset val="204"/>
      </rPr>
      <t>სკოლამდელი დაწესებულებების რეაბილიტაცია, მშენებლობა</t>
    </r>
  </si>
  <si>
    <t>04 03</t>
  </si>
  <si>
    <r>
      <rPr>
        <b/>
        <sz val="9"/>
        <color indexed="8"/>
        <rFont val="Sylfaen"/>
        <family val="1"/>
        <charset val="204"/>
      </rPr>
      <t>სკოლისგარეშე დაწესებულების ფუნქციონირება</t>
    </r>
  </si>
  <si>
    <t>221+1927:19321927:1933C11927:1931</t>
  </si>
  <si>
    <t>valdebulebis kleba</t>
  </si>
  <si>
    <t>04 03 01</t>
  </si>
  <si>
    <r>
      <rPr>
        <b/>
        <sz val="9"/>
        <color indexed="8"/>
        <rFont val="Sylfaen"/>
        <family val="1"/>
        <charset val="204"/>
      </rPr>
      <t>ა(ა)იპ საგარეჯოს სკოლისგარეშე დაწესებულებათა გაერთიანება</t>
    </r>
  </si>
  <si>
    <t>04 03 02</t>
  </si>
  <si>
    <r>
      <rPr>
        <b/>
        <sz val="9"/>
        <color indexed="8"/>
        <rFont val="Sylfaen"/>
        <family val="1"/>
        <charset val="204"/>
      </rPr>
      <t>სხვა არაკლასიფიცირებული საქმიანობა განათლების სფეროში</t>
    </r>
  </si>
  <si>
    <t>0604</t>
  </si>
  <si>
    <t>aip ,,სკოლამდელი აღზრდის დაწესებულებათა გაერთიანება" administraciuli xarji</t>
  </si>
  <si>
    <t>0605</t>
  </si>
  <si>
    <t>saxelovnebo skolis dafinanseba</t>
  </si>
  <si>
    <t>04 04</t>
  </si>
  <si>
    <t>საჯარო სკოლების მცირე სარეაბილიტაციო სამუშაოები და მოსწავლეთა ტრანსპორტით უზრუნველყოფა</t>
  </si>
  <si>
    <t>05 00</t>
  </si>
  <si>
    <t>კულტურა, რელიგია, ახალგაზრდული და სპორტული ღონისძიებები</t>
  </si>
  <si>
    <t>05 01</t>
  </si>
  <si>
    <t>სპორტის განვითარების ხელშეწყობა</t>
  </si>
  <si>
    <t>05 01 01</t>
  </si>
  <si>
    <t>სპორტული დაწესებულებების ხელეწყობა</t>
  </si>
  <si>
    <t>05 01 01 01</t>
  </si>
  <si>
    <t>აიპ ,,საგარეჯოს N105 სპორტულ-კომპლექსური სკოლა</t>
  </si>
  <si>
    <t>0703</t>
  </si>
  <si>
    <t>aip ,,safexburTo klubebis" dafinanseba</t>
  </si>
  <si>
    <t>05 01 01 02</t>
  </si>
  <si>
    <t>აიპ ,,საგარეჯოს მუნიციპალიტეტის სპორტული გაერთიანება"</t>
  </si>
  <si>
    <t>05 01 01 03</t>
  </si>
  <si>
    <t>ა(ა)იპ რაგბის კლუბი ვეფხვები</t>
  </si>
  <si>
    <t>05 01 01 04</t>
  </si>
  <si>
    <t>შპს ,,საფეხბურთო კლუბი საგარეჯო"</t>
  </si>
  <si>
    <t>05 01 02</t>
  </si>
  <si>
    <t>სპორტული ღონისძიებების დაფინანსება</t>
  </si>
  <si>
    <t>05 01 03</t>
  </si>
  <si>
    <t>სპორტული ობიექტების აღჭურვა, რეაბილიტაცია, მშენებლობა</t>
  </si>
  <si>
    <t>05 02</t>
  </si>
  <si>
    <t>კულტურის სფეროს განვითარება</t>
  </si>
  <si>
    <t>05 02 01</t>
  </si>
  <si>
    <t>კულტურის სფეროს დაწესებულებების ხელშეწყობა</t>
  </si>
  <si>
    <t>05 02 01 01</t>
  </si>
  <si>
    <r>
      <rPr>
        <b/>
        <sz val="9"/>
        <color indexed="8"/>
        <rFont val="Sylfaen"/>
        <family val="1"/>
        <charset val="204"/>
      </rPr>
      <t>ა(ა)იპ ,,საგარეჯოს ჯემალ ბურჯანაძის სახელობის სამუსიკო სკოლა"</t>
    </r>
  </si>
  <si>
    <t>05 02 01 02</t>
  </si>
  <si>
    <r>
      <rPr>
        <b/>
        <sz val="9"/>
        <color indexed="8"/>
        <rFont val="Sylfaen"/>
        <family val="1"/>
        <charset val="204"/>
      </rPr>
      <t>ა(ა)იპ კულტურის ობიექტების გაერთიანება</t>
    </r>
  </si>
  <si>
    <t>05 02 02</t>
  </si>
  <si>
    <r>
      <rPr>
        <b/>
        <sz val="9"/>
        <color indexed="8"/>
        <rFont val="Sylfaen"/>
        <family val="1"/>
        <charset val="204"/>
      </rPr>
      <t>კულტურის ობიექტების აღჭურვა,რეაბილიტაცია, მშენებლობა</t>
    </r>
  </si>
  <si>
    <t>05 02 03</t>
  </si>
  <si>
    <t>კულტურის ღონისძიებების ხელშეწყობა</t>
  </si>
  <si>
    <t>05 03</t>
  </si>
  <si>
    <t>ახალგაზრდობის მხარდაჭერა</t>
  </si>
  <si>
    <t>05 04</t>
  </si>
  <si>
    <r>
      <rPr>
        <b/>
        <sz val="9"/>
        <color indexed="8"/>
        <rFont val="Sylfaen"/>
        <family val="1"/>
        <charset val="204"/>
      </rPr>
      <t>საგამომცემლო საქმიანობა</t>
    </r>
  </si>
  <si>
    <t>06 00</t>
  </si>
  <si>
    <r>
      <rPr>
        <b/>
        <sz val="9"/>
        <color indexed="8"/>
        <rFont val="Sylfaen"/>
        <family val="1"/>
        <charset val="204"/>
      </rPr>
      <t>ჯანმრთელობის დაცვა და სოციალური უზრუნველყოფა</t>
    </r>
  </si>
  <si>
    <t>06 01</t>
  </si>
  <si>
    <r>
      <rPr>
        <b/>
        <sz val="9"/>
        <color indexed="8"/>
        <rFont val="Sylfaen"/>
        <family val="1"/>
        <charset val="204"/>
      </rPr>
      <t>ჯანმრთელობის დაცვა</t>
    </r>
  </si>
  <si>
    <t>06 01 01</t>
  </si>
  <si>
    <r>
      <rPr>
        <b/>
        <sz val="9"/>
        <color indexed="8"/>
        <rFont val="Sylfaen"/>
        <family val="1"/>
        <charset val="204"/>
      </rPr>
      <t>საზოგადოებრივი ჯანმრთელობისა და უსაფრთხო გარემოს უზრუნველყოფა</t>
    </r>
  </si>
  <si>
    <t>06 01 02</t>
  </si>
  <si>
    <r>
      <rPr>
        <b/>
        <sz val="9"/>
        <color indexed="8"/>
        <rFont val="Sylfaen"/>
        <family val="1"/>
        <charset val="204"/>
      </rPr>
      <t>სოფლის ამბულატორიების ხელშეწყობა და ჯანდაცვის ობიექტების მშენებლობა, რეაბილიტაცია</t>
    </r>
  </si>
  <si>
    <t xml:space="preserve">socialuri uzrunvelyofa </t>
  </si>
  <si>
    <t>06 02</t>
  </si>
  <si>
    <t>სოციალური დაცვა</t>
  </si>
  <si>
    <t>06 02 01</t>
  </si>
  <si>
    <t>სოციალურად დაუცველი ოჯახების ბავშვთა  დახმარების პროგრამა</t>
  </si>
  <si>
    <t>06 02 01 01</t>
  </si>
  <si>
    <t>პირველ და მეორე  ახალდაბადებული ბავშვიანი სოციალურად დაუცველი ოჯახების დახმარების პროგრამა</t>
  </si>
  <si>
    <t>06 02 01 02</t>
  </si>
  <si>
    <r>
      <rPr>
        <b/>
        <sz val="9"/>
        <color indexed="8"/>
        <rFont val="Sylfaen"/>
        <family val="1"/>
        <charset val="204"/>
      </rPr>
      <t>მრავალშვილიანი ოჯახების დახმარების პროგრამა</t>
    </r>
  </si>
  <si>
    <t>06 02 01 03</t>
  </si>
  <si>
    <r>
      <rPr>
        <b/>
        <sz val="9"/>
        <color indexed="8"/>
        <rFont val="Sylfaen"/>
        <family val="1"/>
        <charset val="204"/>
      </rPr>
      <t>ბავშვთა კვების პროგრამის დაფინსება</t>
    </r>
  </si>
  <si>
    <t>06 02 01 04</t>
  </si>
  <si>
    <r>
      <rPr>
        <b/>
        <sz val="9"/>
        <color indexed="8"/>
        <rFont val="Sylfaen"/>
        <family val="1"/>
        <charset val="204"/>
      </rPr>
      <t>უდედმამო ბავშვების დახმარების პროგრამა</t>
    </r>
  </si>
  <si>
    <t>06 02 01 05</t>
  </si>
  <si>
    <r>
      <rPr>
        <b/>
        <sz val="9"/>
        <color indexed="8"/>
        <rFont val="Sylfaen"/>
        <family val="1"/>
        <charset val="204"/>
      </rPr>
      <t>შშმ 18 წლამდე ბავშვთა  დახმარების პროგრამა</t>
    </r>
  </si>
  <si>
    <t>06 02 01 06</t>
  </si>
  <si>
    <r>
      <rPr>
        <b/>
        <sz val="9"/>
        <color indexed="8"/>
        <rFont val="Sylfaen"/>
        <family val="1"/>
        <charset val="204"/>
      </rPr>
      <t>შშმ პირის სტატუსის მქონე ბენეფიციართა სარეაბილიტაციო კურსის დაფინანსების პროგრამა</t>
    </r>
  </si>
  <si>
    <t>06 02 01 07</t>
  </si>
  <si>
    <r>
      <rPr>
        <b/>
        <sz val="9"/>
        <color indexed="8"/>
        <rFont val="Sylfaen"/>
        <family val="1"/>
        <charset val="204"/>
      </rPr>
      <t>მარტოხელა სტატუსის მქონე მშობლების დახმარების პროგრამა</t>
    </r>
  </si>
  <si>
    <t>06 02 01 08</t>
  </si>
  <si>
    <r>
      <rPr>
        <b/>
        <sz val="9"/>
        <color indexed="8"/>
        <rFont val="Sylfaen"/>
        <family val="1"/>
        <charset val="204"/>
      </rPr>
      <t>რეინტეგრირებული ოჯახების ერთჯერადი  სოციალური (ფულადი) დახმარების პროგრამა</t>
    </r>
  </si>
  <si>
    <t>06 02 01 09</t>
  </si>
  <si>
    <r>
      <rPr>
        <b/>
        <sz val="9"/>
        <color indexed="8"/>
        <rFont val="Sylfaen"/>
        <family val="1"/>
        <charset val="204"/>
      </rPr>
      <t>სოციალურად დაუცველი ოჯახებისთვის საყოფაცხოვრებო აუცილებელი ტექნიკის შეძენა</t>
    </r>
  </si>
  <si>
    <t>060202</t>
  </si>
  <si>
    <t>სოციალურად დაუცველი მოსახლეობის სამედიცინო მომსახურების დაფინანსება</t>
  </si>
  <si>
    <t>06 02 02 01</t>
  </si>
  <si>
    <r>
      <rPr>
        <b/>
        <sz val="9"/>
        <color indexed="8"/>
        <rFont val="Sylfaen"/>
        <family val="1"/>
        <charset val="204"/>
      </rPr>
      <t>სამკურნალო და საოპერაციო ხარჯებით დახმარების  პროგრამა</t>
    </r>
  </si>
  <si>
    <t>06 02 02 02</t>
  </si>
  <si>
    <t>მედიკამენტების შეძენაზე დახმარების  პროგრამა</t>
  </si>
  <si>
    <t>06 02 02 03</t>
  </si>
  <si>
    <r>
      <rPr>
        <b/>
        <sz val="9"/>
        <color indexed="8"/>
        <rFont val="Sylfaen"/>
        <family val="1"/>
        <charset val="204"/>
      </rPr>
      <t>ონკოლოგიურ პაციენტთა დახმარების პროგრამა</t>
    </r>
  </si>
  <si>
    <t>06 02 02 04</t>
  </si>
  <si>
    <r>
      <rPr>
        <b/>
        <sz val="8"/>
        <color indexed="8"/>
        <rFont val="Sylfaen"/>
        <family val="1"/>
        <charset val="204"/>
      </rPr>
      <t>ბიკარბონატული ჰემოდიალიზი-თირკმლის ქრონიკული უკმარისობით დაავადებულთა სამედიცინო დაწესებულებაში ტრანსპორტირების დაფინანსების პროგრამა</t>
    </r>
  </si>
  <si>
    <t>06 02 03</t>
  </si>
  <si>
    <r>
      <rPr>
        <b/>
        <sz val="9"/>
        <color indexed="8"/>
        <rFont val="Sylfaen"/>
        <family val="1"/>
        <charset val="204"/>
      </rPr>
      <t>სოციალურად დაუცველი მოსახლეობის დახმარება</t>
    </r>
  </si>
  <si>
    <t>06 02 03 01</t>
  </si>
  <si>
    <r>
      <rPr>
        <b/>
        <sz val="9"/>
        <color indexed="8"/>
        <rFont val="Sylfaen"/>
        <family val="1"/>
        <charset val="204"/>
      </rPr>
      <t>ელექტრო ენერგიის და გაზის გადასახადის დაფინანსების პროგრამა</t>
    </r>
  </si>
  <si>
    <t>06 02 03 02</t>
  </si>
  <si>
    <r>
      <rPr>
        <b/>
        <sz val="9"/>
        <color indexed="8"/>
        <rFont val="Sylfaen"/>
        <family val="1"/>
        <charset val="204"/>
      </rPr>
      <t>მოწყვლადი ჯგუფების  გათბობის ხარჯით  დახმარების  პროგრამა</t>
    </r>
  </si>
  <si>
    <t>06 02 03 03</t>
  </si>
  <si>
    <r>
      <rPr>
        <b/>
        <sz val="9"/>
        <color indexed="8"/>
        <rFont val="Sylfaen"/>
        <family val="1"/>
        <charset val="204"/>
      </rPr>
      <t>სოციალურად დაუცველი მოწყვლადი ჯგუფებისთვის საკვების გაცემა დღესასწაულებზე</t>
    </r>
  </si>
  <si>
    <t>06 02 03 04</t>
  </si>
  <si>
    <r>
      <rPr>
        <b/>
        <sz val="9"/>
        <color indexed="8"/>
        <rFont val="Sylfaen"/>
        <family val="1"/>
        <charset val="204"/>
      </rPr>
      <t>მოსახლეობის ტრანსპორტირების პროგრამა</t>
    </r>
  </si>
  <si>
    <t>06 02 03 05</t>
  </si>
  <si>
    <r>
      <rPr>
        <b/>
        <sz val="9"/>
        <color indexed="8"/>
        <rFont val="Sylfaen"/>
        <family val="1"/>
        <charset val="204"/>
      </rPr>
      <t>ხანდაზმულ (95 და მეტი წლის ასაკის) პირთა დახმარების პროგრამა</t>
    </r>
  </si>
  <si>
    <t>06 02 03 06</t>
  </si>
  <si>
    <r>
      <rPr>
        <b/>
        <sz val="9"/>
        <color indexed="8"/>
        <rFont val="Sylfaen"/>
        <family val="1"/>
        <charset val="204"/>
      </rPr>
      <t>უპატრონო და სოც დაუცველი მიცვალებულთა სარიტუალო მომსახურეობის  პროგრამა</t>
    </r>
  </si>
  <si>
    <t>06 02 03 07</t>
  </si>
  <si>
    <r>
      <rPr>
        <b/>
        <sz val="9"/>
        <color indexed="8"/>
        <rFont val="Sylfaen"/>
        <family val="1"/>
        <charset val="204"/>
      </rPr>
      <t>სიღარიბის ზღვარს მიღმა მყოფი ოჯახებისთვის  დროებით სარგებლობაში გადაცემულ ფართებში მინიმალური საყოფაცხოვრებო პირობების შექმნა</t>
    </r>
  </si>
  <si>
    <t>06 02 04</t>
  </si>
  <si>
    <t>მძიმე საცხოვრებელ პირობებში მყოფი ოჯახების დროებითი თავშესაფრით უზრუნველყოფის პროგრამა</t>
  </si>
  <si>
    <t>06 02 05</t>
  </si>
  <si>
    <t>უმწეოთათვის  უფასო სასადილოს დაფინანსება</t>
  </si>
  <si>
    <t>06 02 06</t>
  </si>
  <si>
    <t>ომის ვეტერანებისა და მათი ოჯახების დახმარების პროგრამა</t>
  </si>
  <si>
    <t>06 02 07</t>
  </si>
  <si>
    <t>წითელი ჯვრის დაფინანსების პროგრამა</t>
  </si>
  <si>
    <t>06 02 08</t>
  </si>
  <si>
    <t>სტუდენტებისთვის სწავლის საფასურის დაფინასება</t>
  </si>
  <si>
    <t>06 02 09</t>
  </si>
  <si>
    <t>მარჩენალდაკარგულ პირთა სოციალური დაცვა</t>
  </si>
  <si>
    <t xml:space="preserve">საგარეჯოს მუნიციპალიტეტის საკრებულოს თავმჯდომარე:                                   ოთარ ჩალათაშვილი                 </t>
  </si>
  <si>
    <t xml:space="preserve"> </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</si>
  <si>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სამი კვარტლის შესრულების შესახებ" დანართი N4     </t>
  </si>
  <si>
    <t>ფორმა N4</t>
  </si>
  <si>
    <t xml:space="preserve"> საგარეჯოს   მუნიციპალიტეტის 2021 წლის  ბიუჯეტის სამი კვარტლის ხარჯებისა და არაფინანსური აქტივების ზრდის შესახებ ფუნქციონალური კლასიფიკაციის მიხედვით</t>
  </si>
  <si>
    <t xml:space="preserve"> ხარჯებისა და არაფინანსური აქტივების ზრდის ფუნქციონალური კლასიფიკაციის   კოდი</t>
  </si>
  <si>
    <t>დასახელება</t>
  </si>
  <si>
    <t>დაზუსტებული წლიური ბიუჯეტი</t>
  </si>
  <si>
    <t>დამტკიცებული გეგმის შესრულების % (6/3X100)</t>
  </si>
  <si>
    <t>წლიური დაზუსტებული ბიუჯეტის  შესრულების % (6/4X100)</t>
  </si>
  <si>
    <t>სამი კვარტლის დაზუსტებული ბიუჯეტის  შესრულების % (6/5X100)</t>
  </si>
  <si>
    <t>შენიშვნა</t>
  </si>
  <si>
    <t>საერთო დანიშნულების სახელმწიფო მომსახურება</t>
  </si>
  <si>
    <t>აღმასრულებელი და წარმომადგენლობითი ორგანოების საქმიანობის უზრუნველყოფა, ფინანსური და ფისკალრი საქმიანობა, საგარეო ურთიერთობები</t>
  </si>
  <si>
    <t>აღმასრულებელი და წარმომადგენლობითი ორგანოების საქმიანობის უზრუნველყოფა</t>
  </si>
  <si>
    <t>ფინანსური და ფისკალური საქმიანობა</t>
  </si>
  <si>
    <t>sagareo urTierTobebi</t>
  </si>
  <si>
    <t>sagareo ekonomikuri daxmareba</t>
  </si>
  <si>
    <t xml:space="preserve">ekonomikuri daxmareba ganviTarebad da gardamavali ekonomikis mqone qveynebs </t>
  </si>
  <si>
    <t>saerTaSoriso organizaciebis meSveobiT gaweuli ekonomikuri daxmareba</t>
  </si>
  <si>
    <t>saerTo daniSnulebis momsaxureba</t>
  </si>
  <si>
    <t>saerTo sakadro momsaxureba</t>
  </si>
  <si>
    <t>saerTo daniSnulebis dagegmva da  statistikuri momsaxureba</t>
  </si>
  <si>
    <t>saerTo daniSnulebis sxva momsaxureba</t>
  </si>
  <si>
    <t>fundamenturi samecniero kvlevebi</t>
  </si>
  <si>
    <t>gamoyenebiTi kvlevebi saerTo daniSnulebis saxelmwifo momsaxurebaSi</t>
  </si>
  <si>
    <t>ვალთან დაკავშირებული ოპერაციები</t>
  </si>
  <si>
    <t>saerTo daniSnulebis fuladi nakadebi mTavrobis sxvadasxva dones Soris</t>
  </si>
  <si>
    <t>sxva araklasificirebuli saqmianoba saerTo daniSnulebis saxelmwifo momsaxurebaSi</t>
  </si>
  <si>
    <t>თავდაცვა</t>
  </si>
  <si>
    <t>sazogadoebrivi wesrigi da usafrTxoeba</t>
  </si>
  <si>
    <t>policiis samsaxuri da saxelmwifo dacva</t>
  </si>
  <si>
    <t>xanZarsawinaaRmdego dacva</t>
  </si>
  <si>
    <t>sasamarTloebi da prokuratura</t>
  </si>
  <si>
    <t>sasjelaRsrulebis dawesebulebebi</t>
  </si>
  <si>
    <t>gamoyenebiTi kvlevebi sazogadoebrivi wesrigisa da usafrTxoebis sferoSi</t>
  </si>
  <si>
    <t>sxva araklasificirebuli saqmianoba sazogadoebrivi wesrigisa da usafrTxoebis sferoSi</t>
  </si>
  <si>
    <t>ეკონომიკური საქმიანობა</t>
  </si>
  <si>
    <t>saerTo ekonomikuri, komerciuli da SromiT resursebTan dakavSirebuli saqmianoba</t>
  </si>
  <si>
    <t>saerTo ekonomikuri da komerciuli saqmianoba</t>
  </si>
  <si>
    <t>SromiT resursebTan dakavSirebuli saqmianoba</t>
  </si>
  <si>
    <t>soflis meurneoba, satyeo meurneoba, meTevzeoba da monadireoba</t>
  </si>
  <si>
    <t>soflis meurneoba</t>
  </si>
  <si>
    <t>satyeo meurneoba</t>
  </si>
  <si>
    <t>meTevzeoba da monadireoba</t>
  </si>
  <si>
    <t>saTbobi da energetika</t>
  </si>
  <si>
    <t>naxSiri da sxva saxis myari mineraluri sawvavi</t>
  </si>
  <si>
    <t>navTobi da bunebrivi airi</t>
  </si>
  <si>
    <t>birTvuli sawvavi</t>
  </si>
  <si>
    <t>sxva saxis sawvavi</t>
  </si>
  <si>
    <t>eleqtroenergetika</t>
  </si>
  <si>
    <t>araeleqtruli (mzis, qaris, wylis) energia</t>
  </si>
  <si>
    <t xml:space="preserve">samTomompovebeli da gadamamuSavebeli mrewveloba, mSenebloba </t>
  </si>
  <si>
    <t>mineraluri resursebis mopoveba, mineraluri sawvavis garda</t>
  </si>
  <si>
    <t>gadamamuSavebeli mrewveloba</t>
  </si>
  <si>
    <t>mSenebloba</t>
  </si>
  <si>
    <t>ტრანსპორტი</t>
  </si>
  <si>
    <t>საავტომობილო ტრანსპორტი და გზები</t>
  </si>
  <si>
    <t>sazRvao transporti</t>
  </si>
  <si>
    <t>sarkinigzo transporti</t>
  </si>
  <si>
    <t>sahaero transporti</t>
  </si>
  <si>
    <t>milsadenebi da sxva saxis satransporto saSualebebi</t>
  </si>
  <si>
    <t>kavSirgabmuloba</t>
  </si>
  <si>
    <t>ekonomikis sxva dargebi</t>
  </si>
  <si>
    <t>vaWroba, maragebis Seqmna, Senaxva da dasawyobeba</t>
  </si>
  <si>
    <t>sastumroebi da restornebi</t>
  </si>
  <si>
    <t>turizmi</t>
  </si>
  <si>
    <t>mravalmiznobrivi ganviTarebis proeqtebi</t>
  </si>
  <si>
    <t>gamoyenebiTi kvlevebi ekonomikuri saqmianobis sferoSi</t>
  </si>
  <si>
    <t>gamoyenebiTi kvlevebi saerTo ekonomikur, komerciul da SromiT resursebTan dakavSirebul saqmianobaSi</t>
  </si>
  <si>
    <t>gamoyenebiTi kvlevebi soflis meurneobaSi, satyeo meurneobaSi, meTevzeobasa da monadireobaSi</t>
  </si>
  <si>
    <t>gamoyenebiTi kvlevebi saTbobsa da energetikaSi</t>
  </si>
  <si>
    <t>gamoyenebiTi kvlevebi samTomompovebel da gadamamuSavebel mrewvelobasa da mSeneblobaSi</t>
  </si>
  <si>
    <t>gamoyenebiTi kvlevebi transportis sferoSi</t>
  </si>
  <si>
    <t>gamoyenebiTi kvlevebi kavSirgabmulobis sferoSi</t>
  </si>
  <si>
    <t>gamoyenebiTi kvlevebi sxva saxis ekonomikur saqmianobaSi</t>
  </si>
  <si>
    <t>სხვა არაკლასიფიცირებული საქმიანობა ეკონომიკურ საქმიანობაში</t>
  </si>
  <si>
    <t>გარემოს დაცვა</t>
  </si>
  <si>
    <t>ნარჩენების შეგროვება, გადამუშავება და განადგურება</t>
  </si>
  <si>
    <t>ჩამდინარე წყლების მართვა</t>
  </si>
  <si>
    <t>garemos dabinZurebis winaaRmdeg brZola</t>
  </si>
  <si>
    <t>biomravalferovnebisa da landSaftebis dacva</t>
  </si>
  <si>
    <t>gamoyenebiTi kvlevebi garemos dacvis sferoSi</t>
  </si>
  <si>
    <t>სხვა არაკლასიფიცირებული საქმიანობა გარემოს დაცვის სფეროში</t>
  </si>
  <si>
    <t>საბინაო-კომუნალური მეურნეობა</t>
  </si>
  <si>
    <t>binaTmSenebloba</t>
  </si>
  <si>
    <t>komunaluri meurneobis ganviTareba</t>
  </si>
  <si>
    <t>წყალმომარაგება</t>
  </si>
  <si>
    <t>გარე განათება</t>
  </si>
  <si>
    <t>gamoyenebiTi kvlevebi sabinao-komunalur meurneobaSi</t>
  </si>
  <si>
    <t>სხვა არაკლასიფიცირებული საქმიანობა საბინაო-კომუნალურ მეურნეობაში</t>
  </si>
  <si>
    <t>ჯანმრთელობის დაცვა</t>
  </si>
  <si>
    <t>samedicino produqcia, mowyobilobebi da aparatebi</t>
  </si>
  <si>
    <t>farmacevtuli produqcia</t>
  </si>
  <si>
    <t>sxva samedicino produqcia</t>
  </si>
  <si>
    <t>Terapiuli daniSnulebis mowyobilobebi da aparatebi</t>
  </si>
  <si>
    <t>ამბულატორიული მომსახურება</t>
  </si>
  <si>
    <t>ზოგადი პროფილის ამბულატორიული მომსახურება</t>
  </si>
  <si>
    <t>specializebuli ambulatoriuli momsaxureba</t>
  </si>
  <si>
    <t>stomatologiuri momsaxureba</t>
  </si>
  <si>
    <t>saSualo samedicino personalis momsaxureba</t>
  </si>
  <si>
    <t>saavadmyofoebis momsaxureba</t>
  </si>
  <si>
    <t>zogadi profilis saavadmyofoebis momsaxureba</t>
  </si>
  <si>
    <t>specializebuli saavadmyofoebis momsaxureba</t>
  </si>
  <si>
    <t>samedicino centrebisa da samSobiaro saxlebis momsaxureba</t>
  </si>
  <si>
    <t>sanatoriumebisa da gamajansaRebeli saxlebis momsaxureba</t>
  </si>
  <si>
    <t>საზოგადოებრისვი ჯანდაცვის მომსახურება</t>
  </si>
  <si>
    <t>gamoyenebiTi kvlevebi janmrTelobis dacvis sferoSi</t>
  </si>
  <si>
    <t>დასვენება, კულტურა და რელიგია</t>
  </si>
  <si>
    <t>მომსახურება დასვენებისა და სპორტის სფეროში</t>
  </si>
  <si>
    <t>მომსახურება კულტურის სფეროში</t>
  </si>
  <si>
    <t>ტელერადიომაუწყებლობა და საგამომცემლო საქმიანობა</t>
  </si>
  <si>
    <t>რელიგიური და სხვა სახის საზოგადოებრივი საქმიანობა</t>
  </si>
  <si>
    <t>gamoyenebiTi kvlevebi dasvenebis, kulturisa da religiis sferoSi</t>
  </si>
  <si>
    <t>sxva araklasificirebuli saqmianoba dasvenebis, kulturisa da religiis sferoSi</t>
  </si>
  <si>
    <t>სკოლამდელი აღზრდა</t>
  </si>
  <si>
    <t>ზოგადი განათლება</t>
  </si>
  <si>
    <t>dawyebiTi zogadi ganaTleba</t>
  </si>
  <si>
    <t>sabazo zogadi ganaTleba</t>
  </si>
  <si>
    <t>საშუალო ზოგადი განათლება</t>
  </si>
  <si>
    <t>პროფილური განათლება</t>
  </si>
  <si>
    <t>umaRlesi ganaTleba</t>
  </si>
  <si>
    <t>umaRlesi profesiuli ganaTleba</t>
  </si>
  <si>
    <t>umaRlesi akademiuri ganaTleba</t>
  </si>
  <si>
    <t>umaRlesisSemdgomi ganaTleba</t>
  </si>
  <si>
    <t>ganaTlebis sferos damxmare momsaxureba</t>
  </si>
  <si>
    <t>gamoyenebiTi kvlevebi ganaTlebis sferoSi</t>
  </si>
  <si>
    <t>სხვა არაკლასიფიცირებული საქმიანობა განათლების სფეროში</t>
  </si>
  <si>
    <t>ავადმყოფთა და შეზღუდული შესაძლებლობის მქონე პირთა სოციალური დაცვა</t>
  </si>
  <si>
    <t>avadmyofTa socialuri dacva</t>
  </si>
  <si>
    <t>შეზღუდული შესაძლებლობის მქონე პირთა სოციალური დაცვა</t>
  </si>
  <si>
    <t>ხანდაზმულთა სოციალური დაცვა</t>
  </si>
  <si>
    <t>ოჯახებისა და ბავშვების სოციალური დაცვა</t>
  </si>
  <si>
    <t>umuSevarTa socialuri dacva</t>
  </si>
  <si>
    <t>საცხოვრებლით უზრუნველყოფა</t>
  </si>
  <si>
    <t>სოციალური გაუცხოვების საკითხები, რომელიც არ ექვემდებარება კლასიფიკაციას</t>
  </si>
  <si>
    <t>gamoyenebiTi kvlevebi socialuri dacvis sferoSi</t>
  </si>
  <si>
    <t>სხვა არაკლასიფიცირებული საქმიანობა სოციალური დაცვის სფეროში</t>
  </si>
  <si>
    <t>სულ</t>
  </si>
  <si>
    <t>საგარეჯოს მუნიციპალიტეტის საკრებულოს თავმჯდომარე:                    ოთარ ჩალათაშვილი</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</si>
  <si>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სამი კვარტლის შესრულების შესახებ" დანართი N5  </t>
  </si>
  <si>
    <t>ფორმა N5</t>
  </si>
  <si>
    <t xml:space="preserve"> ანგარიში არაფინანსური აქტივების მიღება-გასვლის შესახებ                                   </t>
  </si>
  <si>
    <t>სტრიქომის კოდი</t>
  </si>
  <si>
    <t>არაფინანსური აქტივების დასახელება</t>
  </si>
  <si>
    <t>მ ი ღ ე ბ ა</t>
  </si>
  <si>
    <t>გ ა ს ვ ლ ა</t>
  </si>
  <si>
    <t>ნაშთი წლის(პერიოდისთვის) ბოლოს</t>
  </si>
  <si>
    <t>ნაშთი წლის დასაწყისისათვის</t>
  </si>
  <si>
    <t>შესყიდვა წინა წლების ავანსების შემცირებით</t>
  </si>
  <si>
    <t xml:space="preserve">შესყიდვა მიმდინარე პერიოდის </t>
  </si>
  <si>
    <t>ანგარიშვალდებულ ან სხვა პირისაგან მიღება</t>
  </si>
  <si>
    <t xml:space="preserve">*სხვა მიღებები </t>
  </si>
  <si>
    <t>გაყიდვით</t>
  </si>
  <si>
    <t>სოციალური დახმარებებით</t>
  </si>
  <si>
    <t>დანაკლისით</t>
  </si>
  <si>
    <t>სხვა ხარჯებით</t>
  </si>
  <si>
    <t>*სხვა გასვლები</t>
  </si>
  <si>
    <t>010</t>
  </si>
  <si>
    <t>1. მატერიალური მარაგები</t>
  </si>
  <si>
    <t>020</t>
  </si>
  <si>
    <t xml:space="preserve"> 1.1. სტრატეგიული მარაგები</t>
  </si>
  <si>
    <t>030</t>
  </si>
  <si>
    <t xml:space="preserve"> 1.2. სხვა მატერიალური მარაგები</t>
  </si>
  <si>
    <t>040</t>
  </si>
  <si>
    <t xml:space="preserve">  1.2.1. ნედლეული და მასალები</t>
  </si>
  <si>
    <t>050</t>
  </si>
  <si>
    <t xml:space="preserve">  1.2.2 დაუმთავრებელი წარმოება</t>
  </si>
  <si>
    <t>060</t>
  </si>
  <si>
    <t xml:space="preserve">  1.2.3 მზა პროდუქცია</t>
  </si>
  <si>
    <t>070</t>
  </si>
  <si>
    <t xml:space="preserve">  1.2.4 შემდგომი რეალიზაციისათვის შეძენილი საქონელი</t>
  </si>
  <si>
    <t>080</t>
  </si>
  <si>
    <t xml:space="preserve">  1.2.5 ფულადი დოკუმენტები</t>
  </si>
  <si>
    <t>090</t>
  </si>
  <si>
    <t xml:space="preserve">  1.2.6 სათადარიგო ნაწილები</t>
  </si>
  <si>
    <t>100</t>
  </si>
  <si>
    <t xml:space="preserve">  1.2.7 სხვა დარჩენილი მატერიალური მარაგები</t>
  </si>
  <si>
    <t>110</t>
  </si>
  <si>
    <t>2. ძირითადი აქტივები</t>
  </si>
  <si>
    <t>120</t>
  </si>
  <si>
    <t>2.1 შენობა-ნაგებობები</t>
  </si>
  <si>
    <t>130</t>
  </si>
  <si>
    <t>2.1.1 საცხოვრებელი შენობები</t>
  </si>
  <si>
    <t>140</t>
  </si>
  <si>
    <t xml:space="preserve">2.1.2 არასაცხოვრებელი შენობები </t>
  </si>
  <si>
    <t>150</t>
  </si>
  <si>
    <t>2.1.3 საგზაო მაგისტრალები</t>
  </si>
  <si>
    <t>160</t>
  </si>
  <si>
    <t>2.1.4 ქუჩები</t>
  </si>
  <si>
    <t>170</t>
  </si>
  <si>
    <t>2.1.5 გზები</t>
  </si>
  <si>
    <t>180</t>
  </si>
  <si>
    <t>2.1.6 ხიდები</t>
  </si>
  <si>
    <t>190</t>
  </si>
  <si>
    <t>2.1.7 გვირაბები</t>
  </si>
  <si>
    <t>200</t>
  </si>
  <si>
    <t xml:space="preserve">2.1.8 გაყვანილობის სისტემები </t>
  </si>
  <si>
    <t>210</t>
  </si>
  <si>
    <t>2.1.9 სხვა შენობა-ნაგებობები</t>
  </si>
  <si>
    <t>220</t>
  </si>
  <si>
    <t xml:space="preserve"> 2.2 მანქანა-დანადგარები და ინვენტარი </t>
  </si>
  <si>
    <t>230</t>
  </si>
  <si>
    <t>2.2.1სატრანსპორტო საშუალებები</t>
  </si>
  <si>
    <t>240</t>
  </si>
  <si>
    <t xml:space="preserve">2.2.2 სხვა მანქანა-დანადგარები და ინვენტარი </t>
  </si>
  <si>
    <t>250</t>
  </si>
  <si>
    <t>2.3 სხვა ძირითადი აქტივები</t>
  </si>
  <si>
    <t>260</t>
  </si>
  <si>
    <t>2.3.1 კულტივირებული აქტივები</t>
  </si>
  <si>
    <t>270</t>
  </si>
  <si>
    <t>2.3.2 არამატერიალური ძირითადი აქტივები</t>
  </si>
  <si>
    <t>280</t>
  </si>
  <si>
    <t xml:space="preserve">2.4  სხვა დანარჩენი ძირითდი აქტივები
</t>
  </si>
  <si>
    <t>290</t>
  </si>
  <si>
    <t xml:space="preserve">2.4.1  დაუმთავრებელი ძირითდი აქტივი
</t>
  </si>
  <si>
    <t>300</t>
  </si>
  <si>
    <t xml:space="preserve">2.4.2  საოპერაციო იჯარით მიღებული ქონების არსებითი გაუმჯობესება
</t>
  </si>
  <si>
    <t>310</t>
  </si>
  <si>
    <t>3. გრძელვადიანი მცირეფასიანი აქტივები</t>
  </si>
  <si>
    <t>320</t>
  </si>
  <si>
    <t>4. ფასეულობები</t>
  </si>
  <si>
    <t>330</t>
  </si>
  <si>
    <t xml:space="preserve"> 4.1. ძვირფასი ქვები და ლითონები</t>
  </si>
  <si>
    <t>340</t>
  </si>
  <si>
    <t xml:space="preserve"> 4.2. ხელოვნების ნიმუშები</t>
  </si>
  <si>
    <t>350</t>
  </si>
  <si>
    <t xml:space="preserve"> 4.3. სხვა ფასეულობები</t>
  </si>
  <si>
    <t>360</t>
  </si>
  <si>
    <t>5. არაწარმოებული აქტივები</t>
  </si>
  <si>
    <t>370</t>
  </si>
  <si>
    <t xml:space="preserve"> 5.1 მიწა</t>
  </si>
  <si>
    <t>380</t>
  </si>
  <si>
    <t xml:space="preserve"> 5.2 წიაღისეული</t>
  </si>
  <si>
    <t>390</t>
  </si>
  <si>
    <t xml:space="preserve"> 5.3 სხვა ბუნებრივი აქტივები</t>
  </si>
  <si>
    <t>400</t>
  </si>
  <si>
    <t xml:space="preserve"> 5.4 არაწარმოებული არამატერიალური აქტივები</t>
  </si>
  <si>
    <t xml:space="preserve">საგარეჯოს მუნიციპალიტეტის საკრებულოს თავმჯდომარე:                         ოთარ ჩალათაშვილი             </t>
  </si>
  <si>
    <t>საგარეჯოს მუნიციპალიტეტის საკრებულო 2021 წლის                              N          განკარგულების ,,საგარეჯოს მუნიციპალიტეტის  2021 სამი კვარტლის  წლის  ბიუჯეტის შესრულების შესახებ" დანართი #6</t>
  </si>
  <si>
    <t>ფორმა N6</t>
  </si>
  <si>
    <t>საგარეჯოს მუნიციპალიტეტის    2021 წლის სამი კვარტლის   ფინანსური აქტივების მოძრაობაზე</t>
  </si>
  <si>
    <t>აქტივების  კოდები</t>
  </si>
  <si>
    <t>ნაშთი საანგარიშო პერიოდის დასაწყისში</t>
  </si>
  <si>
    <t>შემცირება</t>
  </si>
  <si>
    <t>ნაშთი  საანგარიშო პერიოდის ბოლოს</t>
  </si>
  <si>
    <t>ფინანსური აქტივები</t>
  </si>
  <si>
    <t>62-1</t>
  </si>
  <si>
    <t>62-1-2</t>
  </si>
  <si>
    <t>62-1-3</t>
  </si>
  <si>
    <t>ფასიანი ქაღალდები, გარდა აქციებისა</t>
  </si>
  <si>
    <t>62-1-4</t>
  </si>
  <si>
    <t>62-1-5</t>
  </si>
  <si>
    <t>62-1-6</t>
  </si>
  <si>
    <t>62-1-7</t>
  </si>
  <si>
    <t>62-1-8</t>
  </si>
  <si>
    <t>62-2</t>
  </si>
  <si>
    <t>62-2-2</t>
  </si>
  <si>
    <t>62-2-3</t>
  </si>
  <si>
    <t>62-2-4</t>
  </si>
  <si>
    <t>62-2-5</t>
  </si>
  <si>
    <t>62-2-6</t>
  </si>
  <si>
    <t>62-2-7</t>
  </si>
  <si>
    <t>62-2-8</t>
  </si>
  <si>
    <t>62-3</t>
  </si>
  <si>
    <r>
      <rPr>
        <b/>
        <sz val="8"/>
        <color indexed="8"/>
        <rFont val="Calibri"/>
        <family val="2"/>
      </rPr>
      <t>შენიშვნა</t>
    </r>
    <r>
      <rPr>
        <sz val="8"/>
        <color indexed="8"/>
        <rFont val="Calibri"/>
        <family val="2"/>
      </rPr>
      <t>: კოდები 62-1-8 და 62-2-8 სხვა დებიტორულ დავალიანებებზე არსებული ნაშთები და მოძრაობები გაიშიფროს კონკრეტული დებიტორების მიხედვით</t>
    </r>
  </si>
  <si>
    <t>საგარეჯოს მუნიციპალიტეტის საკრებულოს თავმჯდომარე:                                  ოთარ ჩალათაშვილი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</si>
  <si>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სამი კვარტლის  ბიუჯეტის შესრულების შესახებ" დანართი #7</t>
  </si>
  <si>
    <t>ფორმა N7</t>
  </si>
  <si>
    <t>საგარეჯოს მუნიციპალიტეტის 2021 წლის  სამი კვარტლის    ვალდებულებების ცვლილებაზე</t>
  </si>
  <si>
    <t>ვალდებულებების კოდები</t>
  </si>
  <si>
    <t>ნაშთი საანგარიშო პერიოდის ბოლოს</t>
  </si>
  <si>
    <t>ვალდებულებები</t>
  </si>
  <si>
    <t>63-1</t>
  </si>
  <si>
    <t>63-1-2</t>
  </si>
  <si>
    <t>63-1-3</t>
  </si>
  <si>
    <t>63-1-4</t>
  </si>
  <si>
    <t>აქციები და სხვა კაპიტალი (მხოლოდ სახელმწიფო საწარმოები და ორგანიზაციები)</t>
  </si>
  <si>
    <t>63-1-6</t>
  </si>
  <si>
    <t>63-1-7</t>
  </si>
  <si>
    <t>63-1-8</t>
  </si>
  <si>
    <t>სხვა კრედიტორული დავალიანებები</t>
  </si>
  <si>
    <t>63-2</t>
  </si>
  <si>
    <t>63-2-2</t>
  </si>
  <si>
    <t>63-2-3</t>
  </si>
  <si>
    <t>63-2-4</t>
  </si>
  <si>
    <t>63-2-5</t>
  </si>
  <si>
    <t>63-2-6</t>
  </si>
  <si>
    <t>63-2-7</t>
  </si>
  <si>
    <t>63-2-8</t>
  </si>
  <si>
    <t>სხვა კრედიტორული  დავალიანებები</t>
  </si>
  <si>
    <r>
      <rPr>
        <b/>
        <sz val="8"/>
        <color indexed="8"/>
        <rFont val="Calibri"/>
        <family val="2"/>
      </rPr>
      <t>შენიშვნა</t>
    </r>
    <r>
      <rPr>
        <sz val="8"/>
        <color indexed="8"/>
        <rFont val="Calibri"/>
        <family val="2"/>
      </rPr>
      <t>: კოდები 63-1-8 და 63-2-8 სხვა კრედიტორულ  დავალიანებებზე არსებული ნაშთები და მოძრაობები გაიშიფროს კონკრეტული კრედიტორების მიხედვით</t>
    </r>
  </si>
  <si>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სამი კვარტლის შესრულების შესახებ" დანართი #8</t>
  </si>
  <si>
    <t>ფორმა №8</t>
  </si>
  <si>
    <t>საგარეჯოს   მუნიციპალიტეტის მიერ 2021  წლის  სამი კვარტლის დამტკიცებული  სარეზერვო ფონდის  ხარჯვის შესახებ</t>
  </si>
  <si>
    <t>№</t>
  </si>
  <si>
    <t>დამტკიცებული ბიუჯეტით</t>
  </si>
  <si>
    <t>დაზუსტებული ბიუჯეტით</t>
  </si>
  <si>
    <t>სარეზერვო ფონდიდან  კონკრეტული ღონისძიებების  ჩამონათვალი თუ რა მიზნით იქნა გამოყოფილი თანხა</t>
  </si>
  <si>
    <t xml:space="preserve">სარეზერვო ფონდიდან თანხის გამოყოფის   საფუძველი </t>
  </si>
  <si>
    <t>გამოყოფილი თანხა</t>
  </si>
  <si>
    <t>ფაქტობრივად გახარჯული თანხა</t>
  </si>
  <si>
    <t>სულ გეგმა</t>
  </si>
  <si>
    <t>სარეზერვო ფონდის ოდენობა</t>
  </si>
  <si>
    <t>% (3/2x100%)</t>
  </si>
  <si>
    <t>% (6/5x100%)</t>
  </si>
  <si>
    <t>სამართლებრივი აქტის დასახელება</t>
  </si>
  <si>
    <t>თარიღი</t>
  </si>
  <si>
    <t>N</t>
  </si>
  <si>
    <t>შპს ,,მაიას"  და საგარეჯოს მუნიციპალიტეტს შორის გაფორმებული N 135/2 23.10.2020 წლის ხელშეკრულების საფუძველზე, მხარის მიერ 2021 წელს წარმოდგენილ შესრულებულ სამუშაოებზე ასანაზღაურებელი თანხის გადარიცხვის მიზნით თანხის გამოყოფის შესახებ</t>
  </si>
  <si>
    <t>საგარეჯოს მუნიციპალიტეტის მერის ბრძანება</t>
  </si>
  <si>
    <t>05.02.2021</t>
  </si>
  <si>
    <t>საგარეჯოს მუნიციპალიტეტის მერიასა და შპს ,,მაიას" შორის 2020 წლის 27 ოქტომბერს გაფორმებული N136/5 ხელშეკრულების ფარგლებში არსებული დავალიანების კონტრაქტორისათვის გადასახდელად სარეზერვო ფონდიდან თანხის გამოყოფის შესახებ</t>
  </si>
  <si>
    <t>15.02.2021</t>
  </si>
  <si>
    <t>3.06.2021</t>
  </si>
  <si>
    <t xml:space="preserve">ბ52.52211542 </t>
  </si>
  <si>
    <t xml:space="preserve">საპროექტო დავალების - "სტიქიით დაზიანებული საცხოვრებელი სახლების სახურავების მოწყობა" ღირებულების ანაზღაურების მიზნით, </t>
  </si>
  <si>
    <t>4.06.2021</t>
  </si>
  <si>
    <t xml:space="preserve">ბ52.52211553 </t>
  </si>
  <si>
    <t>სოფელ გიორგიწმინდაში მცხოვრები მარიამ დიღმელაშვილის და ქ. საგარეჯოში მცხოვრები ბეჟანი გრატიაშვილის სტიქიის შედეგად დაზიანებული საცხოვრებელი სახლების სახურავების სარეაბილიტაციო სამუშაოების განხორციელების მიზნით,</t>
  </si>
  <si>
    <t>06,07,2021</t>
  </si>
  <si>
    <t xml:space="preserve">ბ52.522118739  </t>
  </si>
  <si>
    <t>სოფელ ვერხვიანში მცხოვრები ნოდარ საგინაშვილის სტიქიით დაზიანებული სახლის სახურავის და ქალაქ საგარეჯოში გორის ქუჩა #4-ში მცხოვრები მზია ბიჩინაშვილის დაზიანებული სახლის შესაკეთებლად საჭირო სამშენებლო მასალების შესასყიდად</t>
  </si>
  <si>
    <t>26,08,2021</t>
  </si>
  <si>
    <t xml:space="preserve">ბ52.52212389  </t>
  </si>
  <si>
    <t>სოფელ 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t>
  </si>
  <si>
    <t>31,08,2021</t>
  </si>
  <si>
    <t>ბ52.52212432</t>
  </si>
  <si>
    <t>სოფელ კაკაბეთში მცხოვრები არჩილ ღვინაშვილის  სტიქიით დაზიანებული სახლის შესაკეთებლად საჭირო სამშენებლო მასალების  შესასყიდად</t>
  </si>
  <si>
    <t>07,09,2021</t>
  </si>
  <si>
    <t xml:space="preserve">ბ52.52212506  </t>
  </si>
  <si>
    <t>საგარეჯოს მუნიციპალიტეტის საკრებულოს თავმჯდომარე:                                       ოთარ ჩალათაშვილი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</si>
  <si>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სამი კვარტლის შესრულების შესახებ" დანართი #9</t>
  </si>
  <si>
    <t>ფორმა №9</t>
  </si>
  <si>
    <t>საგარეჯოს მუნიციპალიტეტისათვის 2021   წლის სამი კვარტლის  დელეგირებული უფლებამოსილების განსახორციელებლად გამოყოფილი, მიღებული და ათვისებელი მიზნობრივი ტრანსფერის შესახებ</t>
  </si>
  <si>
    <t>დელეგირებული უფლებამოსილების  (მიზნობრიობის)  დასახელება</t>
  </si>
  <si>
    <t>გამოყოფა</t>
  </si>
  <si>
    <t xml:space="preserve">ფაქტობრივად მიღებული </t>
  </si>
  <si>
    <t>ათვისებულია სულ</t>
  </si>
  <si>
    <t>აუთვისებელი თანხა, წლის ბოლოს დაბრუნებულია ხაზინის ანგარიშზე</t>
  </si>
  <si>
    <t>უფლებამოსილების დელეგირების საფუძველი (სამართლებრივი აქტი)</t>
  </si>
  <si>
    <t>სრული დასახელება</t>
  </si>
  <si>
    <t>თანხა</t>
  </si>
  <si>
    <t>საგარეჯო</t>
  </si>
  <si>
    <t>საქართველოს კანონი საქართველოს 2021  წლის სახელმწიფო ბიუჯეტის შესახებ</t>
  </si>
  <si>
    <t>13.01.2021           09.02.2021              09.03.2021              12.04.2021                      06.05.2021                         08.06.2021              06,07,2021               09,08,2021                          07,09,2021</t>
  </si>
  <si>
    <t xml:space="preserve"> 18.3             18.3                18.3                    18.3                 18.3                        18.3                  18,3                 18,3                    18,3                      ------           164,7</t>
  </si>
  <si>
    <t>საგარეჯოს სამხედრო აღრიცხვისა და გაწვევის სამსახური</t>
  </si>
  <si>
    <t>საზოგადოებრივი ჯანდაცვა</t>
  </si>
  <si>
    <t>ომის მონონაწილეთა სარიტუალო ხარჯები</t>
  </si>
  <si>
    <r>
      <rPr>
        <b/>
        <sz val="9"/>
        <color indexed="8"/>
        <rFont val="Calibri"/>
        <family val="2"/>
      </rPr>
      <t xml:space="preserve">შენიშვნა: </t>
    </r>
    <r>
      <rPr>
        <sz val="9"/>
        <color indexed="8"/>
        <rFont val="Calibri"/>
        <family val="2"/>
      </rPr>
      <t xml:space="preserve">1. მიეთითოს რა მოტივითაა აუთვისებელი, თუ აუთვისებელი თანხა არ დაბრუნდდა მიეთითოს არის თუ არა შეთანხმება ფინანსთა სამინისტროსთან </t>
    </r>
  </si>
  <si>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სამი კვარტლის შესრულების შესახებ" დანართი #10</t>
  </si>
  <si>
    <t>ფორმა №10</t>
  </si>
  <si>
    <t>საგარეჯოს  მუნიციპალიტეტზე 2021   წლის სამი კვარტლის  გამოყოფილი, მიღებული და ათვისებელი სპეციალური  ტრანსფერის შესახებ</t>
  </si>
  <si>
    <t xml:space="preserve"> ღონისძიებების (მიზნობრიობის)  დასახელება</t>
  </si>
  <si>
    <t>ტრანსფერის გამოყოფის საფუძველი (სამართლებრივი აქტი)</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</si>
  <si>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t>
  </si>
  <si>
    <t>საქართველოს მთავრობის .  განკარგულება</t>
  </si>
  <si>
    <t>31.12.2020</t>
  </si>
  <si>
    <t>22.02.2021                     02.03.2021                       17.03.2021       13.04.2021       26.04.2021      29.04.2021          14.05.2021       19.05.2021       4.06.2021       8.06.2021        17.06.2021     28.06.2021    30.06.2021               02,07,2021                   05,07,2021                08,07,2021                 28,07,2021                   30,07,2021               10,08,2021             30,08,2021                     02,09,2021          14,09,2021                      24,09,2021          29,09,2021                 30,09,2021</t>
  </si>
  <si>
    <t>169.298              16.621               47.312        247.773        404.432       611.520       195.688       60.607     89.312     156.495       222.121     71.880      155.000               211,328                270,122                 73,018                136,155                 220,637                 52,518                217,974                112,874                    120,451            217,870                 128,120                   119,695             ------                4173,821</t>
  </si>
  <si>
    <t xml:space="preserve">,,საქართველოს სახელმწიფო ბიუჯეტით გათვალისწინებული საქართველოს რეგიონებში განსახორციელებელი პროექტების ფონდიდან სოფლის მხარდაჭერის პროგრამის ფარგლებში მუნიციპალიტეტებისათვის თანხის გამოყოფის შესახებ" </t>
  </si>
  <si>
    <t>საქართველოს მთავრობის განკარგულება</t>
  </si>
  <si>
    <t>5.02.2021</t>
  </si>
  <si>
    <t>15.06.2021     16.06.2021       17.06.2021    30.06.2021              28,07,2021           10,08,2021          18,08,2021</t>
  </si>
  <si>
    <t>5.000      45.000     80.000       155.000          110,000          80,000        140,000                    -----           615,000</t>
  </si>
  <si>
    <t>საჯარო სკოლების მცირე სარეაბილიტაციო სამუშაოები და მოსწავლეთა ტრანსპორტით უზრუნველყოფის დელეგირებული უფლებამოსილების განხორციელების შესახებ</t>
  </si>
  <si>
    <t>4.02.2021</t>
  </si>
  <si>
    <t>05.03.2021                   24.03.2021      05.04.2021              22,07,2021</t>
  </si>
  <si>
    <t>30.00587             26.39862              105.59450                -19,56088                     ------             142,43811</t>
  </si>
  <si>
    <t xml:space="preserve">„სტიქიის შედეგების სალიკვიდაციო ღონისძიებების განხორციელების თაობაზე“ </t>
  </si>
  <si>
    <t xml:space="preserve">03.06.2021       09.06.2021       22.06.2021             29,07,2021            10,09,2021              15,09,2021          17,09,2021        22,09,2021     </t>
  </si>
  <si>
    <t>2.592        3.000    114.124           13,055            14,633         4,208          36,790           24,809                 ---------              213,211</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</si>
  <si>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 საქართველოს მთავრობის 2019 წლის 18 დეკემბრის N2630 განკარგულებაში ცვლილებების შეტანის თაობაზე</t>
  </si>
  <si>
    <t>19.08.2020</t>
  </si>
  <si>
    <t>31.12.2019</t>
  </si>
  <si>
    <t xml:space="preserve">საჯარო სკოლების მცირე სარეაბილიტაციო სამუშაოები და მოსწავლეთა ტრანსპორტირება (,,ზოგიერთი მუნიციპალიტეტისათვის უფლებამოსილებების ხელშეკრულების საფუძველზე დელეგირების შესახებ" </t>
  </si>
  <si>
    <t>9.01.2020</t>
  </si>
  <si>
    <t xml:space="preserve">„2020-2022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მუნიციპალიტეტებისათვის თანხის გამოყოფის შესახებ“ </t>
  </si>
  <si>
    <t>18.01.2019</t>
  </si>
  <si>
    <t>11.10.2019</t>
  </si>
  <si>
    <t xml:space="preserve"> სტიქიის პრევენციის სახელმწიფო პროგრამის დაფინანსება</t>
  </si>
  <si>
    <t>15.03.2019</t>
  </si>
  <si>
    <t>საქართველოს რეგიონებში განსახორციელებელი პროექტების ფონდიდან</t>
  </si>
  <si>
    <t xml:space="preserve">საქართველოს მთავრობის განკ </t>
  </si>
  <si>
    <t>საგარეჯოს მუნიციპალიტეტის მიერ განსახორციელებელი ღონისძიებების შესახებ საქართველოს მთავრობის 2019 წლის 11 ოქტომბრის №2159 -ში ცვლილების შესახებ</t>
  </si>
  <si>
    <t>09.07.2020</t>
  </si>
  <si>
    <t>საგარეჯოს მუნიციპალიტეტის საკრებულოს თავმჯდომარე:                                 ოთარ ჩალათაშვილი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</si>
  <si>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სამი კვარტლის   ბიუჯეტის შესრულების შესახებ" დანართი #11</t>
  </si>
  <si>
    <t>ფორმა N11</t>
  </si>
  <si>
    <t>საგარეჯოს მუნიციპალიტეტის მიერ 2021  წლის სამი კვარტლის   წინა პერიოდში წარმოქმნილი დავალიანებების დაფარვის შესახებ</t>
  </si>
  <si>
    <t xml:space="preserve">დავალიანებები კრედიტორების   მიხედვით </t>
  </si>
  <si>
    <t>მათ შორის წინა წლის დავალიანებები</t>
  </si>
  <si>
    <t>დავალიანების სახე</t>
  </si>
  <si>
    <t>დავალიანების აღიარების საფუძველი</t>
  </si>
  <si>
    <t>დავალიანების დასაფარავად გაწეული ხარჯი ეკონომიკური კლასიფიკაციის მიხედვით (მთლიანად)</t>
  </si>
  <si>
    <t xml:space="preserve">მიმდინარე წელს დაფარული დავალიანება </t>
  </si>
  <si>
    <t>დაუფარავი დავალიანება საანგარიშო პერიოდის ბოლოსათვის</t>
  </si>
  <si>
    <t>კრედიტორების დასახელება</t>
  </si>
  <si>
    <t>თანხა საანგარიშო პერიოდის დასაწყისისათვის</t>
  </si>
  <si>
    <t>წელი</t>
  </si>
  <si>
    <t>სსიპ ,,საქართველოს  მუნიციპალური განვითარების ფონდი"</t>
  </si>
  <si>
    <t>2018, 2019,     2020</t>
  </si>
  <si>
    <t>,,საქართველოს მყარი ნარჩენების მართვის პროექტის" ქონების გადაცემის შესახებ</t>
  </si>
  <si>
    <t>ხელშეკრულება N12                                         13.02.2017</t>
  </si>
  <si>
    <t xml:space="preserve"> საპროექტო სახარჯთაღრიცხვო დოკუმენტაციის შედგენა</t>
  </si>
  <si>
    <t>საგარეჯოს #2 სკოლად.დაწესებ.სამზარეულოს შეკეთება</t>
  </si>
  <si>
    <t>21,04,2017</t>
  </si>
  <si>
    <t>5,05,2017</t>
  </si>
  <si>
    <t>ი.მ.თამაზ კუჭუაშვილი</t>
  </si>
  <si>
    <t>სკოლამდელი დაწესებულების სარეაბილიტაციო სამუშაოები</t>
  </si>
  <si>
    <t>12,04,2017</t>
  </si>
  <si>
    <t>13,06,2017</t>
  </si>
  <si>
    <t>შ.პ.ს. ფერთანათება</t>
  </si>
  <si>
    <t>სებ.</t>
  </si>
  <si>
    <t>ToxliaurSi, xaSmSi,wyarosTavSi gareganaTebis mowyoba</t>
  </si>
  <si>
    <t>1,06,2017</t>
  </si>
  <si>
    <t>19,06,2017</t>
  </si>
  <si>
    <t>i.m.vaxtang esaiSvili</t>
  </si>
  <si>
    <t>საგარეჯოს მუნიციპალიტეტის საკრებულო 2021 წლის     #             განკარგულების ,,საგარეჯოს მუნიციპალიტეტის  2021 წლის სამი კვარტლის ბიუჯეტის შესრულების შესახებ" დანართი #12</t>
  </si>
  <si>
    <t>ფორმა №12</t>
  </si>
  <si>
    <t>საგარეჯოს   მუნიციპალიტეტის 2021   წლის სამი კვარტლის დამტკიცებულ  ბიუჯეტში  განხორციელებული ცვლილებების შესახებ</t>
  </si>
  <si>
    <t>ხარჯები ფუნქციონალური კლასიფიკაციის მიხედვით</t>
  </si>
  <si>
    <t>ცვლილებათა დასახელება</t>
  </si>
  <si>
    <t>\</t>
  </si>
  <si>
    <t>გამგეობის (მერიის) მიერ განხორციელებული ცვლილება</t>
  </si>
  <si>
    <t xml:space="preserve">წარდგენილია გამგეობის (მერიის) მიერ </t>
  </si>
  <si>
    <t xml:space="preserve">შეტანილია ცვლილება საკრებულოს მიერ  </t>
  </si>
  <si>
    <t>რეგისტრაციის თარიღი იუსტიციის სამინისტროს რეგიონალურ სამსახურში</t>
  </si>
  <si>
    <t>დაზუსტებული ბიუჯეტის ოდენობა</t>
  </si>
  <si>
    <t>ბრძანების N</t>
  </si>
  <si>
    <t>გაიზარდა (თანხა)</t>
  </si>
  <si>
    <t>შემცირდა (თანხა)</t>
  </si>
  <si>
    <t>წერილის N</t>
  </si>
  <si>
    <t>დადგენილების N</t>
  </si>
  <si>
    <t>701</t>
  </si>
  <si>
    <t>22.03.2021</t>
  </si>
  <si>
    <t>02/1403</t>
  </si>
  <si>
    <t>26.03.2021</t>
  </si>
  <si>
    <t>18.06.2021</t>
  </si>
  <si>
    <t>52-522116988</t>
  </si>
  <si>
    <t>29.06.2021</t>
  </si>
  <si>
    <t>7011</t>
  </si>
  <si>
    <t>აღმასრულებელი და წარმომადგენლობითი ორგანოების საქმიანობის უზრუნველყოფა, ფინანსური და ფისკალური საქმიანობა, საგარეო ურთიერთობები</t>
  </si>
  <si>
    <t>70111</t>
  </si>
  <si>
    <t xml:space="preserve">აღმასრულებელი და წარმომადგენლობითი ორგანოების საქმიანობის უზრუნველყოფა   </t>
  </si>
  <si>
    <t>70112</t>
  </si>
  <si>
    <t>7016</t>
  </si>
  <si>
    <t>ვალებთან დაკავშირებული ოპერაციები</t>
  </si>
  <si>
    <t>702</t>
  </si>
  <si>
    <t>704</t>
  </si>
  <si>
    <t>27.01.2021</t>
  </si>
  <si>
    <t>02/207</t>
  </si>
  <si>
    <t>29.01.2021</t>
  </si>
  <si>
    <t>19.04.2021</t>
  </si>
  <si>
    <t>02/1985</t>
  </si>
  <si>
    <t>23.04.2021</t>
  </si>
  <si>
    <t>21.05.2021</t>
  </si>
  <si>
    <t>02/2637</t>
  </si>
  <si>
    <t>25.05.2021</t>
  </si>
  <si>
    <t>28,07,2021</t>
  </si>
  <si>
    <t>52-5221209112</t>
  </si>
  <si>
    <t>30,07,2021</t>
  </si>
  <si>
    <t>7042</t>
  </si>
  <si>
    <t>705</t>
  </si>
  <si>
    <t>7051</t>
  </si>
  <si>
    <t>7052</t>
  </si>
  <si>
    <t>7055</t>
  </si>
  <si>
    <t>გამოყენებითი კვლევები გარემოს დაცვის სფეროში</t>
  </si>
  <si>
    <t>706</t>
  </si>
  <si>
    <t>7061</t>
  </si>
  <si>
    <t>ბინათმშენებლობა</t>
  </si>
  <si>
    <t>7063</t>
  </si>
  <si>
    <t>7064</t>
  </si>
  <si>
    <t>7066</t>
  </si>
  <si>
    <t>17.02.2021</t>
  </si>
  <si>
    <t>02/663</t>
  </si>
  <si>
    <t>26.02.2021</t>
  </si>
  <si>
    <t>708</t>
  </si>
  <si>
    <t>ჯანმრთელობის  დაცვა</t>
  </si>
  <si>
    <t>7081</t>
  </si>
  <si>
    <t>7082</t>
  </si>
  <si>
    <t>საზოგადოებრივი ჯანდაცვის მომსახურება</t>
  </si>
  <si>
    <t>709</t>
  </si>
  <si>
    <t>7091</t>
  </si>
  <si>
    <t>29.03.2021</t>
  </si>
  <si>
    <t>7092</t>
  </si>
  <si>
    <t>7093</t>
  </si>
  <si>
    <t>7094</t>
  </si>
  <si>
    <t>710</t>
  </si>
  <si>
    <t>7101</t>
  </si>
  <si>
    <t>7103</t>
  </si>
  <si>
    <t>პროფესიული განათლება</t>
  </si>
  <si>
    <t>711</t>
  </si>
  <si>
    <t>7111</t>
  </si>
  <si>
    <t>ავადმყოფთა და შეზღუდული  შესაძლებლობის მქონე პირთა სოციალური დაცვა</t>
  </si>
  <si>
    <t>7112</t>
  </si>
  <si>
    <t>7113</t>
  </si>
  <si>
    <t>7114</t>
  </si>
  <si>
    <t>7115</t>
  </si>
  <si>
    <t>საცხორებლებით უზრუნველყოფა</t>
  </si>
  <si>
    <t>7116</t>
  </si>
  <si>
    <t>სოციალური გაუცხოვების საკითხები, რომლებიც არ ექვემდებარება კლასიფიკაციას</t>
  </si>
  <si>
    <t>7117</t>
  </si>
  <si>
    <t>საგარეჯოს მუნიციპალიტეტის საკრებულოს თავმჯდომარე:                       ოთარ ჩალათაშვილი</t>
  </si>
  <si>
    <t>შესყიდული საქონელი, მომსახურეობა, სამუშაო</t>
  </si>
  <si>
    <t>შესყიდვის საშუალება</t>
  </si>
  <si>
    <t>SPA/CMR(სრულად)</t>
  </si>
  <si>
    <t>CPV</t>
  </si>
  <si>
    <t>ხელშეკრულება</t>
  </si>
  <si>
    <t>მომწოდებელი</t>
  </si>
  <si>
    <t>ფაქტობრივად შესყიდულია</t>
  </si>
  <si>
    <t>#</t>
  </si>
  <si>
    <t>სახელშეკრულებო თანხა</t>
  </si>
  <si>
    <t>მიწოდების ბოლო ვადა</t>
  </si>
  <si>
    <t>თარიღი (ბოლო თარიღი)</t>
  </si>
  <si>
    <t>ანაზღაურებლი თანხა 2016 წელს</t>
  </si>
  <si>
    <t>ანაზღაურებლი თანხა 2017 წელს</t>
  </si>
  <si>
    <t>ანაზღაურებლი თანხა 2018 წელს</t>
  </si>
  <si>
    <t>ანაზღაურებული თანხა სულ</t>
  </si>
  <si>
    <t>საგარეჯოს მუნიციპალიტეტის სოფელ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სამუშაოების შესყიდვა.</t>
  </si>
  <si>
    <t>ელექტრონული ტენდერი აუქციონის გარეშე</t>
  </si>
  <si>
    <t>NAT200018626</t>
  </si>
  <si>
    <t>45200000 </t>
  </si>
  <si>
    <t>26/01/2021</t>
  </si>
  <si>
    <t>6/1</t>
  </si>
  <si>
    <t>26/04/2021</t>
  </si>
  <si>
    <t>შპს ჰიდროგეო</t>
  </si>
  <si>
    <t>28.05.2021                03,08,2021</t>
  </si>
  <si>
    <t>ა/ფ ეა-726201538;ეკ-6985306;ეა-730178277</t>
  </si>
  <si>
    <t>საგარეჯოს მუნიციპალიტეტის სოფელ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სამუშაოების შესყიდვა.</t>
  </si>
  <si>
    <t>NAT200018632</t>
  </si>
  <si>
    <t>30.03.2021             11.06.2021              16,08,2021</t>
  </si>
  <si>
    <t>ა/ფ ეა-722539221;ეა-727473238;ეა-727473624;ეა-727473371ეა-730181419</t>
  </si>
  <si>
    <t>საგარეჯოს მუნიციპალიტეტის სოფელ მანავში არსებული მინი სტადიონის რეაბილიტაციის სამუშაოები.</t>
  </si>
  <si>
    <t>NAT200018860</t>
  </si>
  <si>
    <t>25/01/2021</t>
  </si>
  <si>
    <t>5/1</t>
  </si>
  <si>
    <t>შპს ნიუ</t>
  </si>
  <si>
    <t>09.02.2021</t>
  </si>
  <si>
    <t>წინასწარი გადახდა</t>
  </si>
  <si>
    <t>სოფელ უდაბნოში ყოფილი საბავშვო ბაღის შენობის #34 და 35 ოთახების მიმდინარე შეკეთების სამუშაოები.</t>
  </si>
  <si>
    <t>NAT200018987</t>
  </si>
  <si>
    <t>03.02.2021</t>
  </si>
  <si>
    <t>შესყიდვის ობიექტია საგარეჯოს მუნიციპალიტეტის მიერ, 2021-2022 წლებში განსახორციელებელი,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</si>
  <si>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NAT200019065</t>
  </si>
  <si>
    <t>22/01/2021</t>
  </si>
  <si>
    <t>31/12/2021</t>
  </si>
  <si>
    <t>ამხანაგობა "ბამბლი"</t>
  </si>
  <si>
    <t>25.03.2021              04.06.2021      14.04.2021          27.05.2021          14.06.2021          08.04.2021             14.04.2021            04,08,2021</t>
  </si>
  <si>
    <t>ა/ფ ეა-722277245; ეა-722275476;ე/ა-727063778;ეა-727598370;ეა-723623805;ეა-724035105;ეა-727598370;ეა-723067324;ეა-723623805;ეა-730644203</t>
  </si>
  <si>
    <t>საგარეჯოს მუნიციპალიტეტის მიერ, 2021-2022 წელს განსახორციელებელი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</si>
  <si>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NAT200019087</t>
  </si>
  <si>
    <t>15/01/2021</t>
  </si>
  <si>
    <t>შპს თბილგზაპროექტი</t>
  </si>
  <si>
    <t>28.05.2021         07.04.2021</t>
  </si>
  <si>
    <t>ა/ფ ეა-6029074;ეა-722823301</t>
  </si>
  <si>
    <t>საგარეჯოს მუნიციპალიტეტის მიერ, 2021-2022 წლებში განსახორციელებელი წყალმომარაეგბისა და წყალარინების ქელების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</si>
  <si>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NAT200019097</t>
  </si>
  <si>
    <t>შპს ელკო</t>
  </si>
  <si>
    <t xml:space="preserve">28.05.2021          07.06.2021          </t>
  </si>
  <si>
    <t>ა/ფ ეა-726229482;ეა-726912774;ეა-724878935</t>
  </si>
  <si>
    <t>საგარეჯოს მუნიციპალიტეტის სოფელ სათაფლეს მოსახლეობისთვის სამგზავრო სატრანსპორტო საშუალების დაქირავების (მძღოლთან ერთად) მომსახურება.</t>
  </si>
  <si>
    <t>NAT200019381</t>
  </si>
  <si>
    <t>60170000 </t>
  </si>
  <si>
    <t>შპს გოგი</t>
  </si>
  <si>
    <t>5.02.2021 12.03.2021           20,07,2021     23,08,2021</t>
  </si>
  <si>
    <t>მ.ჩ1/1; 1/2;1-6;1-7</t>
  </si>
  <si>
    <t>საგარეჯოს მუნიციპალიტეტის სოფელ უდაბნოს მოსახლეობისთვის სამგზავრო სატრანსპორტო საშუალებების დაქირავების (მძღოლთან ერთად) მომსახურება.</t>
  </si>
  <si>
    <t>NAT200019385</t>
  </si>
  <si>
    <t>1/1</t>
  </si>
  <si>
    <t>4.03.2021               20,07,2021             31,08,2021</t>
  </si>
  <si>
    <t>მ.ჩ.1/1;1/1-6;1/1-7</t>
  </si>
  <si>
    <t>საგარეჯოს მუნიციპალიტეტის მერიის სამსახურებისთვის სამგზავრო სატრანსპორტო საშუალებების დაქირავების (მძღოლთან ერთად) მომსახურება საქართველოს მთელ ტერიტორიაზე.</t>
  </si>
  <si>
    <t>NAT200019391</t>
  </si>
  <si>
    <t>1/2</t>
  </si>
  <si>
    <t>09.03.2021       10.03.2021          14.04.2021        20.05.2021           26.04.2021             17.06.2021                    29.06.2021        04.06.2021         23.06.2021      29.06.2021        21.04.2021              28.04.2021             20,07,2021           08,09,2021                     09,07,2021              13,08,2021                     14,07,2021</t>
  </si>
  <si>
    <t>მ/ჩ 1/2-3;1/2-1;1/2-2;1/2-4;1/2-5;1/2-6;1/2-11;1/2-9;1/2-14;1/2-17;1/2-13;1/2-18;1/2-16;1/2-7;1/2-8;1/2-10;1/2-20;1/2-22;1/2-15;1/2-21;1/2-19</t>
  </si>
  <si>
    <t>საგარეჯოს მუნიციპალიტეტის სოფელ თოხლიაურში შიდა ცენტრალური გზის მოასფალტების სამუშაოების შესყიდვა.</t>
  </si>
  <si>
    <t>NAT200020856</t>
  </si>
  <si>
    <t>18/02/2021</t>
  </si>
  <si>
    <t>19/05/2021</t>
  </si>
  <si>
    <t>შპს გარდაბნის საგზაო სამმართველო</t>
  </si>
  <si>
    <t>20.05.2021               12,07,2021</t>
  </si>
  <si>
    <t>ა/ფ ეკ-6962933;ეა-729568686;ეკ-6962933</t>
  </si>
  <si>
    <t>საგარეჯოს მუნიციპალიტეტის სოფელ ბადიაურში სასაფლაოსთან მისასვლელი გზის რეაბილიტაციისაა და სოფელ მანავში, არსებულ სკოლამდელი აღზრდის დაწესებულებასთან მისასვლელი გზის მოასფალტების სამუშაოების შესყიდვა.</t>
  </si>
  <si>
    <t>NAT200020857</t>
  </si>
  <si>
    <t>18/03/2021</t>
  </si>
  <si>
    <t>16/06/2021</t>
  </si>
  <si>
    <t>სს კავკასავტომაგისტრალი</t>
  </si>
  <si>
    <t>06,07,2021           30,07,2021               14,09,2021</t>
  </si>
  <si>
    <t>ა/ფ ეა-728746182;ეა-730690429</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</si>
  <si>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t>
  </si>
  <si>
    <t>NAT200020861</t>
  </si>
  <si>
    <t>16/1</t>
  </si>
  <si>
    <t>18/06/2021</t>
  </si>
  <si>
    <t>14,09,2021</t>
  </si>
  <si>
    <t>ა/ფ ეა-733887348</t>
  </si>
  <si>
    <t>საგარეჯოს მუნიციპალიტეტის სოფელ უდაბნოში გზის მოასფალტების სამუშაოების შესყიდვა.</t>
  </si>
  <si>
    <t>NAT200020864</t>
  </si>
  <si>
    <t>შპს დინ გრუპი</t>
  </si>
  <si>
    <t>09,07,2021</t>
  </si>
  <si>
    <t>ა/ფ ეა-729513725</t>
  </si>
  <si>
    <t>საგარეჯოს მუნიციპალიტეტის სოფელ ნინოწმინდისა და სოფელ წყაროსთავის დამაკავშირებელი გზის მოასფალტების სამუშაოები.</t>
  </si>
  <si>
    <t>NAT200020867</t>
  </si>
  <si>
    <t>23/02/2021</t>
  </si>
  <si>
    <t>24/05/2021-პირველი ეტაპი 31/03/2022 - მეორე ეტაპი</t>
  </si>
  <si>
    <t>18.06.2021               29,09,2021</t>
  </si>
  <si>
    <t>ა/ფ ეა-727941775;ეა-734792061</t>
  </si>
  <si>
    <t>ქ. საგარეჯოს #2 სკოლამდელი აღზრდის დაწესებულების რეაბილიტაციის სამუშაოების შესყიდვა.</t>
  </si>
  <si>
    <t>NAT200020868</t>
  </si>
  <si>
    <t>15/03/2021</t>
  </si>
  <si>
    <t>25/1</t>
  </si>
  <si>
    <t>14/05/2021</t>
  </si>
  <si>
    <t>შპს რაზმაძე და კომპანია</t>
  </si>
  <si>
    <t>02.04.2021            08.06.2021                 16,09,2021</t>
  </si>
  <si>
    <t>ა/ფ ავ-720011905;ეა-727258470;ეა-733512123</t>
  </si>
  <si>
    <t>ქ. საგარეჯოში კახეთის გზატკეცილი N10, 10ა, 12, 12ა, კორპუსების ეზოების მოასფალტება - კეთილმოწყობისა და ქ. საგარეჯოში რუსთაველის ქ. № 270, 272, 274 კორპუსების ეზოების მოასფალტება კეთილმოწყობის სამუშაოების შესყიდვა.</t>
  </si>
  <si>
    <t>NAT200020870</t>
  </si>
  <si>
    <t>15/06/2021-პირველი ეტაპი 31/03/2022 - მეორე ეტაპი</t>
  </si>
  <si>
    <t>შპს მშენებელი</t>
  </si>
  <si>
    <t>17.05.2021            04.06.2021         12,07,2021         29,07,2021       12,08,2021          02,09,2021</t>
  </si>
  <si>
    <t>ა/ფ ეა-725728869;;ეა-7259408;ეა729759252;ეა-730567762;ეა-731793938;ეა-733154032</t>
  </si>
  <si>
    <t>საგარეჯოს მუნიციპალიტეტის სოფელ გიორგიწმინდაში ჭაბურღილების, შემკრები რეზერვუარების და სატუმბი სადგურის მოწყობის სამუშაოების შესყიდვა.</t>
  </si>
  <si>
    <t>NAT210000001</t>
  </si>
  <si>
    <t>30/05/2021-პირველი ეტაპი 31/03/2022 - მეორე ეტაპი</t>
  </si>
  <si>
    <t>შპს თერგი</t>
  </si>
  <si>
    <t>26.04.2021                 28.06.2021                31,08,2021            30,09,2021</t>
  </si>
  <si>
    <t>ა/ფ  ეა-724152486;ეა-728446084;ეა-732876357;ეა-734847867</t>
  </si>
  <si>
    <t>საგარეჯოს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t>
  </si>
  <si>
    <t>NAT210001448</t>
  </si>
  <si>
    <t>შპს ერისი</t>
  </si>
  <si>
    <t>14.05.2021                    17,09,2021</t>
  </si>
  <si>
    <t>ა/ფ ეა-724463422; მ/ჩ უნომრო 26,07,2021</t>
  </si>
  <si>
    <t>ქალაქ საგარეჯოში ადმინისტრაციული შენობის ფასადის შეკეთების სამუშაოების შესყიდვა.</t>
  </si>
  <si>
    <t>NAT210002130</t>
  </si>
  <si>
    <t>19/03/2021</t>
  </si>
  <si>
    <t>29</t>
  </si>
  <si>
    <t>23/04/2021</t>
  </si>
  <si>
    <t>ი/მ ველოდ სანაია</t>
  </si>
  <si>
    <t>საგარეჯოს მუნიციპალიტეტის ე.წ ,,ხაშმის დაჩებამდე" სასმელი წყლის ქსელი მოწყობის სამუშაოები.</t>
  </si>
  <si>
    <t>NAT210002484</t>
  </si>
  <si>
    <t>14/04/2021</t>
  </si>
  <si>
    <t>შპს მაია</t>
  </si>
  <si>
    <t xml:space="preserve">08,07,2021     16,07,2021        30,09,2021           </t>
  </si>
  <si>
    <t>ა/ფ ეა-729352170;ეა-730051004</t>
  </si>
  <si>
    <t>საგარეჯოს მუნიციპალიტეტის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</si>
  <si>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NAT210003929</t>
  </si>
  <si>
    <t>16/03/2021</t>
  </si>
  <si>
    <t>25/12/2021</t>
  </si>
  <si>
    <t>გიორგი ხუმარაშვილი</t>
  </si>
  <si>
    <t>16.04.2021             17.05.2021             04.06.2021                09,07,2021</t>
  </si>
  <si>
    <t>მ/ჩ -26-1;26-2;26-3;26-4</t>
  </si>
  <si>
    <t>საგარეჯოს მუნიციპალიტეტის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</si>
  <si>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NAT210003932</t>
  </si>
  <si>
    <t>26/1</t>
  </si>
  <si>
    <t>გია დუჩიძე</t>
  </si>
  <si>
    <t>14.04.2021           18.05.2021             04.06.2021         09,07,2021</t>
  </si>
  <si>
    <t>მ/ჩ 26-1;26/1-2;26/1-3;26/1-4</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</si>
  <si>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</si>
  <si>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NAT210004463</t>
  </si>
  <si>
    <t>26/03/2021</t>
  </si>
  <si>
    <t>ალექსი მამუკაშვილი</t>
  </si>
  <si>
    <t>14.04.2021             17.05.2021            04.06.2021             09,07,2021</t>
  </si>
  <si>
    <t>მ/ჩ -1-01.04.2021;2-29.04.2021;3-01.06.2021;4-28,06,2021</t>
  </si>
  <si>
    <t>საგარეჯოს მუნიციპალიტეტის მერიის,საკრებულოს და სამხედრო აღრიცხვის, გაწვევის და მობილიზაციის სამსაურისთვის ინტერნეტ კავშირის უზრუნველმყოფი მომსახურების შესყიდვა</t>
  </si>
  <si>
    <t>სახელმწიფოებრივი და საზოგადოებრივი მნიშვნელობის ღონისძიება</t>
  </si>
  <si>
    <t>CMR210012394</t>
  </si>
  <si>
    <t>72400000 </t>
  </si>
  <si>
    <t>5/3</t>
  </si>
  <si>
    <t>31/12/2023</t>
  </si>
  <si>
    <t>შპს სქაიტელი (400013748)</t>
  </si>
  <si>
    <t>08.02.2021                 09.03.2021              13.04.2021                       14.05.2021                          04.06.2021           06,07,2021               05,08,2021             08,09,2021</t>
  </si>
  <si>
    <t>ა/ფ ეა-712898265; ეა-721261912;ეა-724904014;ეა-726985137;ეა-723336027;ეა-729164018;ეა-731084552;ეა-733591482</t>
  </si>
  <si>
    <t xml:space="preserve"> სადეზინფექციო,სადეზინსექციო და სადერატიზაციო მომსახურების შესყიდვა</t>
  </si>
  <si>
    <t>გამარტივებული შესყიდვა მონეტარული ზღვრებით</t>
  </si>
  <si>
    <t>CMR210012397</t>
  </si>
  <si>
    <t>5/2</t>
  </si>
  <si>
    <t>შპს პროფილაქტიკური დეზინფექციის განყოფილება (438117226)</t>
  </si>
  <si>
    <t>18.02.2021          10.03.2021           30.03.2021       21.05.2021        24.05.2021         07.06.2021                  16,07,2021           09,08,2021                   07,09,2021               28,09,2021</t>
  </si>
  <si>
    <t>მ/ჩ/ -5/2-1;5/2-2;5/2-3;5/2-5;5/2-4;5/2-6;5/2-7;5/2-8;5/2-9;5/2-10</t>
  </si>
  <si>
    <t>საგარეჯოს მუნიციპალიტეტის მერიისთვის და საკრებულოსთვის ელექტროგამათბობელი მოწყობილობების, კარის საკეტის და ნათურების შესყიდვა</t>
  </si>
  <si>
    <t>CMR210018587</t>
  </si>
  <si>
    <t>31500000; 39700000; 44500000</t>
  </si>
  <si>
    <t>28/01/2021</t>
  </si>
  <si>
    <t>8</t>
  </si>
  <si>
    <t>შპს ევროპა (238143031)</t>
  </si>
  <si>
    <t>11.02.2021</t>
  </si>
  <si>
    <t>ა/ფ ეა-102273118</t>
  </si>
  <si>
    <t>ქ.საგარეჯოში კახეთის გზატკეცილ #19-ში საერთო საცხოვრებელში დაზიანებული საკანალიზაციო მილის შეცვლა</t>
  </si>
  <si>
    <t>გამარტივებული შესყიდვა გადაუდებელი აუცილებლობით</t>
  </si>
  <si>
    <t>CMR210018533</t>
  </si>
  <si>
    <t>6/4</t>
  </si>
  <si>
    <t>29/01/2021</t>
  </si>
  <si>
    <t>გიორგი ვარაზიშვილი (36001006613)</t>
  </si>
  <si>
    <t>09.03.2021</t>
  </si>
  <si>
    <t>მ/ჩ უნომრო 22.02.2021</t>
  </si>
  <si>
    <t>საგარეჯოს მუნიციპალიტეტის მერიისთვის კარის საკეტის შესყიდვა</t>
  </si>
  <si>
    <t>CMR210018556</t>
  </si>
  <si>
    <t>27/01/2021</t>
  </si>
  <si>
    <t>შპს გეგა 2018 (438115512)</t>
  </si>
  <si>
    <t>10.02.2021</t>
  </si>
  <si>
    <t>მ/ჩ უნომრო 04.02.2021</t>
  </si>
  <si>
    <t xml:space="preserve">ქ.საგარეჯოში მშვიდობის ქუჩაზე არსებული სასმელი წყლის ჭაბურღილზე დაზიანებული ძაბვის მარეგულირებლის შეცვლა </t>
  </si>
  <si>
    <t>CMR210018655</t>
  </si>
  <si>
    <t>9</t>
  </si>
  <si>
    <t>30/01/2021</t>
  </si>
  <si>
    <t>შპს ანგი-56 (438116717)</t>
  </si>
  <si>
    <t>18.02.2021</t>
  </si>
  <si>
    <t>ა/ფ ეა-102275848</t>
  </si>
  <si>
    <t>საგარეჯოს მუნიციპალიტეტის სოფელ კაკაბეთში მოწყობილ საქლორატორო შენობაში წყლის დინების რელეების მოწყობის სამუშაოები</t>
  </si>
  <si>
    <t>CMR210018661</t>
  </si>
  <si>
    <t>9/1</t>
  </si>
  <si>
    <t>31/01/2021</t>
  </si>
  <si>
    <t>19.02.2021</t>
  </si>
  <si>
    <t>ა/ფ ეა-102275853</t>
  </si>
  <si>
    <t>საფოსტო-საკურიერო მომსახურება</t>
  </si>
  <si>
    <t>CMR210024339</t>
  </si>
  <si>
    <t>6/3</t>
  </si>
  <si>
    <t>შპს საქართველოს ფოსტა (203836233)</t>
  </si>
  <si>
    <t xml:space="preserve">11.02.2021               23.03.2021         01.04.2021         15.04.2021              18.05.2021           10.06.2021         22.06.2021               06,07,2021                     16,08,2021          13,08,2021               24,09,2021  </t>
  </si>
  <si>
    <t>მ/ჩ -190718 -02.02.2021; ა/ფ ეა-721917217;ეა-721917253;ეა-726588807;მ/ჩ 198135; მ/ჩ 204633;მ/ჩ 199825;მ/ჩ204632;მ/ჩ207643;მ/ჩ211389;მ/ჩ-207629;მ/ჩ211388;მ/ჩ212635</t>
  </si>
  <si>
    <t>სოფელ კაკაბეთში წყალმომარაგების სისტემის გამართულად მუშაობისთვის იზოლირებული კაბელის შესყიდვა</t>
  </si>
  <si>
    <t>CMR210026272</t>
  </si>
  <si>
    <t>10</t>
  </si>
  <si>
    <t>ა/ფ ეა-102272848</t>
  </si>
  <si>
    <t xml:space="preserve">სკოლის მოსწავლეებისთვის სატრანსპორტო მომსახურების შესყიდვა </t>
  </si>
  <si>
    <t>CMR210029709</t>
  </si>
  <si>
    <t>6/2</t>
  </si>
  <si>
    <t>28/02/2021</t>
  </si>
  <si>
    <t>შპს ბინუ (416345878)</t>
  </si>
  <si>
    <t>ა/ფ ეა-721858260</t>
  </si>
  <si>
    <t>საგარეჯოს მუნიციპალიტეტის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</si>
  <si>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CMR210031344</t>
  </si>
  <si>
    <t>12</t>
  </si>
  <si>
    <t>20/2/2021</t>
  </si>
  <si>
    <t>10.03.2021</t>
  </si>
  <si>
    <t>3.530</t>
  </si>
  <si>
    <t>ა/ფ ეა-720634841</t>
  </si>
  <si>
    <t>საგარეჯოს მუნიციპალიტეტის ადმინისტრაციული შენობისთვის LED განათების ნათურების შესყიდვა</t>
  </si>
  <si>
    <t>CMR210031353</t>
  </si>
  <si>
    <t>13/02/2021</t>
  </si>
  <si>
    <t>22.02.2021</t>
  </si>
  <si>
    <t>ა/ფ  ეა-720377283</t>
  </si>
  <si>
    <t>საგარეჯოს მუნიციპალიტეტის მერიისთვის შიდა მოხმარების დროში სადგამების შესყიდვა</t>
  </si>
  <si>
    <t>CMR210035765</t>
  </si>
  <si>
    <t>17/1</t>
  </si>
  <si>
    <t>13/03/2021</t>
  </si>
  <si>
    <t>შპს ფლაგ არტი (206160018)</t>
  </si>
  <si>
    <t>მ/ჩ უნომრო 04.03.2021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</si>
  <si>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</si>
  <si>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CMR210035766</t>
  </si>
  <si>
    <t>44300000; 44800000</t>
  </si>
  <si>
    <t>17/2</t>
  </si>
  <si>
    <t>25/02/2021</t>
  </si>
  <si>
    <t>16.03.2021</t>
  </si>
  <si>
    <t>მ/ჩ უნომრო 01.03.2021</t>
  </si>
  <si>
    <t xml:space="preserve">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ტექნიკური მომსაურების და ნაწილების შესყიდვა </t>
  </si>
  <si>
    <t>CMR210035984</t>
  </si>
  <si>
    <t>34300000; 42900000; 50100000</t>
  </si>
  <si>
    <t>24/02/2021</t>
  </si>
  <si>
    <t>შპს ჯი-თი მოტორს (206276340)</t>
  </si>
  <si>
    <t>25.03.2021</t>
  </si>
  <si>
    <t>მ/ჩ SIP20274 11.03.2021</t>
  </si>
  <si>
    <t>საგარეჯოს მუნიციპალიტეტის მერიის ადმინისტრაციული შენობისთვის კარის საკეტების შესყიდვა</t>
  </si>
  <si>
    <t>CMR210037284</t>
  </si>
  <si>
    <t>26/02/2021</t>
  </si>
  <si>
    <t>20</t>
  </si>
  <si>
    <t>11.03.2021</t>
  </si>
  <si>
    <t>მ/ჩ უნომრო 26.02.2021</t>
  </si>
  <si>
    <t>საინფორმაციო ფურცლების დამზადება</t>
  </si>
  <si>
    <t>CMR210038434</t>
  </si>
  <si>
    <t>22/1</t>
  </si>
  <si>
    <t>28/03/2021</t>
  </si>
  <si>
    <t>იმ გიორგი ალექსაშვილი (01011014731)</t>
  </si>
  <si>
    <t>საგარეჯოს მუნიციპალიტეტში მცხოვრები არასრულწლოვანი შშმ პირებისთვის, საბავშვო ბაგა - ბაღებისა და ცენტრ.ბიბლიოთეკისთვის "ჰერა"-ს სოციალური საწარმოს მიერ წარმოებული ქართული და უცხოური ზღაპრების, საბავშვო და საყმაწვილო ლიტერატურის, ქართული და უცხოელი კლასიკოსების შედევრების ხმოვანი ჩანაწერების შესყიდვა</t>
  </si>
  <si>
    <t>CMR210039834</t>
  </si>
  <si>
    <t>21/1</t>
  </si>
  <si>
    <t>აფხაზეთის უსინათლოთა და ყრუთა კავშირი "ჰერა" (249265049)</t>
  </si>
  <si>
    <t>21.04.2021</t>
  </si>
  <si>
    <t>მ/ჩ უნომრო 15.03.2021</t>
  </si>
  <si>
    <t>საგარეჯოს მუნიციპალიტეტის 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</si>
  <si>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CMR210040409</t>
  </si>
  <si>
    <t>13/03//2021</t>
  </si>
  <si>
    <t>230.03.2021</t>
  </si>
  <si>
    <t>ა/ფ ეა-722139048</t>
  </si>
  <si>
    <t>საგარეჯოს მუნიციპალიტეტის 2020 წლის ბიუჯეტის საფინანსო დოკუმენტაციის აუდიტორული შემოწმების მომსახურების შესყიდვა</t>
  </si>
  <si>
    <t>CMR210043652</t>
  </si>
  <si>
    <t>28/1</t>
  </si>
  <si>
    <t>20/04/2021</t>
  </si>
  <si>
    <t>თამაზ ბუკია (19001054047)</t>
  </si>
  <si>
    <t>27.04.2021</t>
  </si>
  <si>
    <t>მ/ჩ უნომრო 20.04.2021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</si>
  <si>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შესყიდვა</t>
  </si>
  <si>
    <t>CMR210042870</t>
  </si>
  <si>
    <t>25/2</t>
  </si>
  <si>
    <t>23.03.2021</t>
  </si>
  <si>
    <t>მ/ჩ 25/2-1 - 17.03.2021</t>
  </si>
  <si>
    <t>სოფელ ხაშმში სასმელის წყლის მაგისტრალური მილის შესაკეთებლად ტექნიკის დაქირავების მომსახურების შესყიდვა</t>
  </si>
  <si>
    <t>CMR210042856</t>
  </si>
  <si>
    <t>25/3</t>
  </si>
  <si>
    <t>23/03/2021</t>
  </si>
  <si>
    <t>ზურაბი ხუციშვილი (36001004838)</t>
  </si>
  <si>
    <t>30.03.2021</t>
  </si>
  <si>
    <t>მ/ჩ  უნომრო  25.03.2021</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</si>
  <si>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ნოვრუს ბაირამის დღესასწაულთან დაკავშირებით სხვადასხვა საკვები პროდუქტების შესყიდვა</t>
  </si>
  <si>
    <t>CMR210043658</t>
  </si>
  <si>
    <t>15100000;15800000</t>
  </si>
  <si>
    <t>28/2</t>
  </si>
  <si>
    <t>20/03/2021</t>
  </si>
  <si>
    <t>შპს ცოტნე დეველოპმენტი (424254808)</t>
  </si>
  <si>
    <t>მ/ჩ 28/2-1</t>
  </si>
  <si>
    <t>CMR210043660</t>
  </si>
  <si>
    <t>03200000; 15400000</t>
  </si>
  <si>
    <t>28/3</t>
  </si>
  <si>
    <t>მ/ჩ 28/3-1</t>
  </si>
  <si>
    <t>საგარეჯოს მუნიციპალიტეტის მერიისთვის მუნიციპალიტეტის ტერიტორიის დასუფთავების აქციასთან დაკავშირებით სამუშაო ხელთათმანებისა და ნაგვის ტომრების შესყიდვა</t>
  </si>
  <si>
    <t>CMR210044401</t>
  </si>
  <si>
    <t>18400000; 18900000</t>
  </si>
  <si>
    <t>29/1</t>
  </si>
  <si>
    <t>05.04.2021</t>
  </si>
  <si>
    <t>ა/ფ ეა-722909697</t>
  </si>
  <si>
    <t>საგარეჯოს მუნიციპალიტეტის მერიისთვის სხვადასხვა სახის სამეურნეო საქონლის შესყიდვა</t>
  </si>
  <si>
    <t>CMR210044402</t>
  </si>
  <si>
    <t>18400000; 18900000; 33700000; 39200000; 39500000; 39800000</t>
  </si>
  <si>
    <t>29/2</t>
  </si>
  <si>
    <t>ა/ფ ეა-722909698</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</si>
  <si>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შესყიდვა</t>
  </si>
  <si>
    <t>CMR210047104</t>
  </si>
  <si>
    <t>03200000; 15300000; 15400000; 15500000;  15600000</t>
  </si>
  <si>
    <t>25/03/2021</t>
  </si>
  <si>
    <t>30</t>
  </si>
  <si>
    <t>შპს აბგა (438117930)</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</si>
  <si>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გადასაცემად პარკების შესყიდვა</t>
  </si>
  <si>
    <t>CMR210047098</t>
  </si>
  <si>
    <t>30/1</t>
  </si>
  <si>
    <t>სს ნიკორა ტრეიდი (206255808)</t>
  </si>
  <si>
    <t>15.04.2021</t>
  </si>
  <si>
    <t>მ/ჩ უნომრო 29.03.2021</t>
  </si>
  <si>
    <t>2021 წლის 2 მარტს საგარეჯოს მუნიციპალიტეტის მერიის "ქალთა ოთახი"-ს ინიციატივით ჩატარებული ტრენინგზე "გენდერული ძალადობა და რეპროდუქციული ჯანმრთელობა" მონაწილეთა კვებითი მომსახურების შესყიდვა</t>
  </si>
  <si>
    <t>წარმომადგენლობითი ხარჯი</t>
  </si>
  <si>
    <t>CMR210047095</t>
  </si>
  <si>
    <t>ეთერ თამაზაშვილი (36001010663)</t>
  </si>
  <si>
    <t>CMR210047096</t>
  </si>
  <si>
    <t>საგარეჯოს მუნიციპალიტეტის მერიაში შემოსული სტუმრების სხვადასხვა სახის პროდუქტის შესყიდვა</t>
  </si>
  <si>
    <t>CMR210047901</t>
  </si>
  <si>
    <t>15300000; 15800000; 15900000; 33700000; 41100000</t>
  </si>
  <si>
    <t>მარტის თვე</t>
  </si>
  <si>
    <t>შპს რითეილ ჯგუფი (436041659)</t>
  </si>
  <si>
    <t xml:space="preserve">საგარეჯოს მუნიციპალიტეტის მერიის საკუთრებაში არსებული პორტაბელური ლეპტოპებისთვის მყარი დისკის შეცვლა, ოპერატიული მეხსიერების გაზრდა და კლავიატურის შეცვლა, შეკეთება და ტექნიკური მომსახურების შესყივდა </t>
  </si>
  <si>
    <t>CMR210048763</t>
  </si>
  <si>
    <t>30200000; 50300000</t>
  </si>
  <si>
    <t>30/03/2021</t>
  </si>
  <si>
    <t>ამირანი ხუციშვილი (36001026176)</t>
  </si>
  <si>
    <t>13.04.2021</t>
  </si>
  <si>
    <t>მ/ჩ  უნომრო 07.04.2021</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</si>
  <si>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ძრავის ზეთებისა და ზეთის ფილტრების შესყიდვა</t>
  </si>
  <si>
    <t>კონსოლიდირებული ტენდერი</t>
  </si>
  <si>
    <t>CON200000320-00005</t>
  </si>
  <si>
    <t>09200000 </t>
  </si>
  <si>
    <t>3/2</t>
  </si>
  <si>
    <t>თეგეტა მოტორსი</t>
  </si>
  <si>
    <t xml:space="preserve">29.03.2021            03.06.2021                07.06.2021               17.06.2021             22,07,2021               18,08,2021         </t>
  </si>
  <si>
    <t>ა/ფ ეა-721772411;ე/ა720499500;ეა-724157095;ეა-712126067;ეა-727073935;მ/ჩ-2006299582;ა/ფ-ეა-731442678</t>
  </si>
  <si>
    <t>საგარეჯოს მუნიციპალიტეტის მერიისა, საკრებულოსა და სამხედრო აღრიცხვის, გაწვევისა და მობილიზაციის სამსახურისთვის ხელის სადეზინფექციო საშალებების შესყიდვა</t>
  </si>
  <si>
    <t>CON200000317-00140</t>
  </si>
  <si>
    <t>17/02/2021</t>
  </si>
  <si>
    <t>შპს მეღვინეობა გრანელი</t>
  </si>
  <si>
    <t>24.03.2021</t>
  </si>
  <si>
    <t>მ/ჩ  უნომრო 19.03.2021</t>
  </si>
  <si>
    <t>საგარეჯოს მუნიციპალიტეტის მერიის ზედამხედველობის განყოფილების (Toyota Corolla 2007 Vin Code: JTNBV58E402013454 სახ.ნომერი BB249RR) და ინფრასტრუქტურის, სივრცითი მოწყობის, მშენებლობისა და არქიტექტურის სამსახურის (Wolkswagen Golf 1996 Vin Code: WVWZZZ1JZXD287635 სახ.ნომერი BO022OO) სარგებლობაში მყოფი სატრანსპორტო საშუალებებისთვის ძრავის ზეთებისა და ზეთის ფილტრების შესყიდვა თანმდევი მომსახურებით</t>
  </si>
  <si>
    <t>CON200000320-00499</t>
  </si>
  <si>
    <t>19/1</t>
  </si>
  <si>
    <t>03.06.2021</t>
  </si>
  <si>
    <t>მ/ჩ - 2006084206</t>
  </si>
  <si>
    <t>სკოლის მოსწავლეების სატრანსპორტო მომსახურების შესყიდვა</t>
  </si>
  <si>
    <t>CON210000032-00001</t>
  </si>
  <si>
    <t>60100000 </t>
  </si>
  <si>
    <t>132.55731 </t>
  </si>
  <si>
    <t>შპს ბინუ</t>
  </si>
  <si>
    <t>27.04.2021             02.06.2021              13,07,2021              14,07,2021</t>
  </si>
  <si>
    <t>ა/ფ ეა-724027948;ეა-726393848;ეა-727820178;ეა-729889873</t>
  </si>
  <si>
    <t>აკუმულატორის შესყიდვა</t>
  </si>
  <si>
    <t>CON200000319-00125</t>
  </si>
  <si>
    <t>31400000 </t>
  </si>
  <si>
    <t>11</t>
  </si>
  <si>
    <t>შპს ამბოლი</t>
  </si>
  <si>
    <t>სამედიცინო ნიღბების შესყიდვა</t>
  </si>
  <si>
    <t>CON200000287-00173</t>
  </si>
  <si>
    <t>33140000 </t>
  </si>
  <si>
    <t>17/03/2021</t>
  </si>
  <si>
    <t>პსპ ფარმა</t>
  </si>
  <si>
    <t>საგარეჯოს მუნიციპალიტეტის მერიისათვის, საკრებულოსათვის და სამხედრო გაწვევის სამსახურის ფუნქციონირებისათვის ტონერის კარტრიჯების შესყიდვა.</t>
  </si>
  <si>
    <t>NAT210004157</t>
  </si>
  <si>
    <t>31/03/2021</t>
  </si>
  <si>
    <t>13/04/2021</t>
  </si>
  <si>
    <t>შპს ალფა ფორვარდი</t>
  </si>
  <si>
    <t>18.05.2021</t>
  </si>
  <si>
    <t>მ/ჩ უნომრო 12.04.2021</t>
  </si>
  <si>
    <t>საგარეჯოს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</si>
  <si>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NAT210004231</t>
  </si>
  <si>
    <t>45233142 </t>
  </si>
  <si>
    <t>48/1</t>
  </si>
  <si>
    <t>შპს ჯე-ბილდინგ გრუპი</t>
  </si>
  <si>
    <t>საგარეჯოს მუნიციპალიტეტის მერიისთვის და საკრებულოსთვის სასმელი წყლის შესყიდვა.</t>
  </si>
  <si>
    <t>NAT210004753</t>
  </si>
  <si>
    <t>41110000 </t>
  </si>
  <si>
    <t>35</t>
  </si>
  <si>
    <t>ბორჯომი ვოთერს</t>
  </si>
  <si>
    <t>საგარეჯოს მუნიციპალიტეტის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</si>
  <si>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NAT210005550</t>
  </si>
  <si>
    <t>45300000 </t>
  </si>
  <si>
    <t>28/04/2021</t>
  </si>
  <si>
    <t>46/1</t>
  </si>
  <si>
    <t>შპს G.SERVICE</t>
  </si>
  <si>
    <t>20,07,2021</t>
  </si>
  <si>
    <t>ა/ფ 729591153</t>
  </si>
  <si>
    <t>საგარეჯოს მუნიციპალიტეტის სოფელ ნინოწმინდაში მინი სტადონის მოწყობის სამუშაოების შესყიდვა.</t>
  </si>
  <si>
    <t>NAT210005609</t>
  </si>
  <si>
    <t>45212224 </t>
  </si>
  <si>
    <t>21/05/2021</t>
  </si>
  <si>
    <t>55/4</t>
  </si>
  <si>
    <t>23/07/2021</t>
  </si>
  <si>
    <t>20,08,2021</t>
  </si>
  <si>
    <t>ა/ფ ეა-732304657</t>
  </si>
  <si>
    <t>საგარეჯოს მუნიციპალიტეტის პატარძეულში მინი სტადონის მოწყობის სამუშაოების შესყიდვა.</t>
  </si>
  <si>
    <t>NAT210005610</t>
  </si>
  <si>
    <t>55/3</t>
  </si>
  <si>
    <t>შპს დეკა</t>
  </si>
  <si>
    <t>24.06.2021              13,08,2021</t>
  </si>
  <si>
    <t>ა/ფ ავ-720038279;ეა-731808466</t>
  </si>
  <si>
    <t>საგარეჯოს მუნიციპალიტეტის სოფელ დუზაგრამაში მინი სტადონის მოწყობის სამუშაოების შესყიდვა.</t>
  </si>
  <si>
    <t>NAT210005612</t>
  </si>
  <si>
    <t>55/2</t>
  </si>
  <si>
    <t>11,08,2021</t>
  </si>
  <si>
    <t>ა/ფ ეა-731704445</t>
  </si>
  <si>
    <t>საგარეჯოს მუნიციპალიტეტის სოფელ პატარა ჩაილურში მინი სტადონის მოწყობის სამუშაოების შესყიდვა.</t>
  </si>
  <si>
    <t>NAT210005615</t>
  </si>
  <si>
    <t>55/1</t>
  </si>
  <si>
    <t>ა/ფ ეა-732304509</t>
  </si>
  <si>
    <t>საგარეჯოს მუნიციპალიტეტის სოფელ თულარში მინი სტადონის მოწყობის სამუშაოების შესყიდვა.</t>
  </si>
  <si>
    <t>NAT210005616</t>
  </si>
  <si>
    <t>55</t>
  </si>
  <si>
    <t>ქალაქ საგარეჯოში დავით აღმაშენებლის ქუჩა #37ა-ში მდებარე ცენტრალურ სტადიონზე ტრენაჟორების მოწყობისა და სოფელ უდაბნოში არსებულ მინი სტადიონის დახაზვისა და რეზინის კროშკის გაშლის სამუშაოები.</t>
  </si>
  <si>
    <t>NAT210005775</t>
  </si>
  <si>
    <t>46</t>
  </si>
  <si>
    <t xml:space="preserve">09,07,2021      12,07,2021        10,09,2021        </t>
  </si>
  <si>
    <t>ა/ფ ეა-729352374; ეა-733817796;ეა-729352374</t>
  </si>
  <si>
    <t>საგარეჯოს მუნიციპალიტეტის სოფელ პატარძეულში ე.წ ,,ჩიხრაანთ" უბანში სანიაღვრე სისტემისა და ლითონის ცხაურების მოწყობის სამუშაოები.</t>
  </si>
  <si>
    <t>NAT210005801</t>
  </si>
  <si>
    <t>15/06/2021</t>
  </si>
  <si>
    <t>66</t>
  </si>
  <si>
    <t>27/07/2021</t>
  </si>
  <si>
    <t>შპს რეხა 2020</t>
  </si>
  <si>
    <t>24.06.2021            28,07,2021</t>
  </si>
  <si>
    <t>ა/ფ ავ-720038005;ეა-730504083</t>
  </si>
  <si>
    <t>საგარეჯოს მუნიციპალიტეტის ტერიტორიაზე მცხოვრები სოციალურად დაუცველი მოსახლეობისთვის სააღდგომოდ გადასაცემად ,,ქათმის ხორცი’’-ს შესყიდვა.</t>
  </si>
  <si>
    <t>NAT210005917</t>
  </si>
  <si>
    <t>15112130 </t>
  </si>
  <si>
    <t>22/04/2021</t>
  </si>
  <si>
    <t>42</t>
  </si>
  <si>
    <t>შპს რევაისი</t>
  </si>
  <si>
    <t>საგარეჯოს მუნიციპალიტეტში მცხოვრები სოციალურად დაუცველი მოსახელობისთვის გადასაცემად სააღდგომო „პასკა“-ს სახელმწიფო შესყიდვა.</t>
  </si>
  <si>
    <t>NAT210005918</t>
  </si>
  <si>
    <t>15812000 </t>
  </si>
  <si>
    <t>42/1</t>
  </si>
  <si>
    <t>სახანძრო ტექნიკი</t>
  </si>
  <si>
    <t>საგარეჯოს მუნიციპალიტეტის სოფელ დიდ ჩაილურში სტადიონის მშენებლობის სამუშაოების შესყიდვა.</t>
  </si>
  <si>
    <t>NAT210005985</t>
  </si>
  <si>
    <t>17/05/2021</t>
  </si>
  <si>
    <t>52/2</t>
  </si>
  <si>
    <t>19/07/2021</t>
  </si>
  <si>
    <t>შპს საგზაო 333</t>
  </si>
  <si>
    <t>04,08,2021         03,09,2021</t>
  </si>
  <si>
    <t>ა/ფ ეა-731141739;ეა-731141739;ეა-733190127</t>
  </si>
  <si>
    <t>საგარეჯოს მუნიციპალიტეტის სოფელ უდაბნოში სპორტული დარბაზის მშენებლობის სამუშაოების შესყიდვა.</t>
  </si>
  <si>
    <t>NAT210006248</t>
  </si>
  <si>
    <t>45212225 </t>
  </si>
  <si>
    <t>64</t>
  </si>
  <si>
    <t>შპს ბეგი ჯორჯია</t>
  </si>
  <si>
    <t>28.06.2021</t>
  </si>
  <si>
    <t>ა/ფ ავ-720038352</t>
  </si>
  <si>
    <t>NAT210006344</t>
  </si>
  <si>
    <t>45400000 </t>
  </si>
  <si>
    <t>13/05/2021</t>
  </si>
  <si>
    <t>50/1</t>
  </si>
  <si>
    <t>24/06/2021</t>
  </si>
  <si>
    <t>შპს ანგი-56</t>
  </si>
  <si>
    <t>01,07,2021</t>
  </si>
  <si>
    <t>a/f ea-728787644</t>
  </si>
  <si>
    <t>საგარეჯოს მუნიციპალიტეტის სოფელ გიოგიწმინდაში გარე განათების მოწყობის სამუშაოების შესყიდვა.</t>
  </si>
  <si>
    <t>NAT210006348</t>
  </si>
  <si>
    <t>45316110 </t>
  </si>
  <si>
    <t>17/08/2021</t>
  </si>
  <si>
    <t>52/1</t>
  </si>
  <si>
    <t>31/05/2021</t>
  </si>
  <si>
    <t>შპს გჯ2019</t>
  </si>
  <si>
    <t>ა/ფ ეა-727936898</t>
  </si>
  <si>
    <t>სოფელ გიორგიწმინდაში სანიაღვრე არხებისა და ლითონის ცხაურების მოწყობის სამუშაოების შესყიდვა.</t>
  </si>
  <si>
    <t>NAT210006359</t>
  </si>
  <si>
    <t>50</t>
  </si>
  <si>
    <t>ა/ფ ეა-727914174</t>
  </si>
  <si>
    <t>ააიპ ,,გეორგიანელის'' შეზღუდული შესაძლებელობების მქონე ბენეფიციარებისათვის ტრანსპორტირების მომსახურების შესყიდვა.</t>
  </si>
  <si>
    <t>NAT210006470</t>
  </si>
  <si>
    <t>43</t>
  </si>
  <si>
    <t>გელა დოლენჯაშვილი</t>
  </si>
  <si>
    <t>21,07,2021         23,08,2021        15,09,2021</t>
  </si>
  <si>
    <t>მ/ჩ 43-2;43-3;43-4</t>
  </si>
  <si>
    <t>საგარეჯოს 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</si>
  <si>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NAT210006654</t>
  </si>
  <si>
    <t>44100000 </t>
  </si>
  <si>
    <t>48</t>
  </si>
  <si>
    <t>შპს უნივერსალი 2020</t>
  </si>
  <si>
    <t>14.06.2020</t>
  </si>
  <si>
    <t>მ/ჩ -1-08.06.2021</t>
  </si>
  <si>
    <t>NAT210006726</t>
  </si>
  <si>
    <t>52</t>
  </si>
  <si>
    <t>28/06/2021</t>
  </si>
  <si>
    <t>შპს ჯი.აი.სი</t>
  </si>
  <si>
    <t>ა/ფ ეა-730536377</t>
  </si>
  <si>
    <t>ქ. საგარეჯოში კულტურის სახლის შენობის სახურავზე დაზიანებული სახურავის შეცვლის სამუშაოების შესყიდვა.</t>
  </si>
  <si>
    <t>NAT210007470</t>
  </si>
  <si>
    <t>45261210 </t>
  </si>
  <si>
    <t>60/3</t>
  </si>
  <si>
    <t>შპს ნიკოლოზი</t>
  </si>
  <si>
    <t>03,08,2021</t>
  </si>
  <si>
    <t>ა/ფ ეა-730973962</t>
  </si>
  <si>
    <t>საგარეჯოს მუნიციპალიტეტის სოფელ ნინოწმინდის (მონასტრის მიმდიბარე ტერიტორიაზე) ელექტროგაყვანილობის, გარე განათებისა და სკვერის შემოღობვის სამუშაოების შესყიდვა.</t>
  </si>
  <si>
    <t>NAT210007477</t>
  </si>
  <si>
    <t>60/2</t>
  </si>
  <si>
    <t>დავითი კავთუაშვილი</t>
  </si>
  <si>
    <t>18,08,2021</t>
  </si>
  <si>
    <t>ა/ფ ეა-732269590</t>
  </si>
  <si>
    <t>საგარეჯოს მუნიციპალიტეტის სოფელ ნინოწმინდაში სპორტული დარბაზის მშენებლობის სამუშაოების შესყიდვა.</t>
  </si>
  <si>
    <t>NAT210007718</t>
  </si>
  <si>
    <t>64/1</t>
  </si>
  <si>
    <t>ტერმინალი</t>
  </si>
  <si>
    <t>05,07,2021         15,09,2021</t>
  </si>
  <si>
    <t>ა/ფ ავ-720040622;ეა-734118170</t>
  </si>
  <si>
    <t>სასმელი წყლისთვის ვარგისი რეზერვუარის შესყიდვა.</t>
  </si>
  <si>
    <t>NAT210007843</t>
  </si>
  <si>
    <t>44611600 </t>
  </si>
  <si>
    <t>18/05/2021</t>
  </si>
  <si>
    <t>53</t>
  </si>
  <si>
    <t>21,07,2021</t>
  </si>
  <si>
    <t>ა/ფ ეა-730236523</t>
  </si>
  <si>
    <t>საგარეჯოს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</si>
  <si>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NAT210008005</t>
  </si>
  <si>
    <t>65/2</t>
  </si>
  <si>
    <t>30/07/2021</t>
  </si>
  <si>
    <t>შპს როუდ სეიფთი სისტემს</t>
  </si>
  <si>
    <t>06,08,2021                    06,09,2021</t>
  </si>
  <si>
    <t>ა/ფ ეა-730019682;ეა-731825269</t>
  </si>
  <si>
    <t>საგარეჯოს მუნიციპალიტეტის სოფელ თოხლიაურში მინი სტადონის მოწყობის სამუშაოები.</t>
  </si>
  <si>
    <t>NAT210008027</t>
  </si>
  <si>
    <t>65</t>
  </si>
  <si>
    <t>13/08/2021</t>
  </si>
  <si>
    <t>12,08,2021</t>
  </si>
  <si>
    <t>ა/ფ ეა-731703130</t>
  </si>
  <si>
    <t>საგარეჯოს მუნიციპალიტეტის სოფელ მზისგულში მინი სტადონის მოწყობის სამუშაოები.</t>
  </si>
  <si>
    <t>NAT210008056</t>
  </si>
  <si>
    <t>65/1</t>
  </si>
  <si>
    <t>16,08,2021</t>
  </si>
  <si>
    <t>ა/ფ ეა-731985846</t>
  </si>
  <si>
    <t>საგარეჯოს მუნიციპალიტეტის სოფელ ქვემო ყანდაურაში სასმელი წყლის ჭაბურღილის მოწყობის სამუშაოების შესყიდვა.</t>
  </si>
  <si>
    <t>NAT210008173</t>
  </si>
  <si>
    <t>68</t>
  </si>
  <si>
    <t>შპს ბურღი</t>
  </si>
  <si>
    <t>23,09,2021</t>
  </si>
  <si>
    <t>ა/ფ ეა-734475288</t>
  </si>
  <si>
    <t>საგარეჯოს მუნიციპალიტეტის სოფელ ყანდაურაში მინი მოედნის რეაბილიტაციისა და ხელოვნური საფარის მოწყობის სამუშაოების შესყიდვა.</t>
  </si>
  <si>
    <t>NAT210008732</t>
  </si>
  <si>
    <t>23/06/2021</t>
  </si>
  <si>
    <t>70</t>
  </si>
  <si>
    <t>შპს მარტვილ მშენი</t>
  </si>
  <si>
    <t>12,07,2021        06,08,2021   27,09,2021</t>
  </si>
  <si>
    <t xml:space="preserve">ა/ფ ეა-720044309; ეა-730771327;ეა-734562600      </t>
  </si>
  <si>
    <t>საგარეჯოს მუნიციპალიტეტის სოფელ ბადიაურში მინი მოედნის რეაბილიტაციისა და ხელოვნური საფარის მოწყობის სამუშაოების შესყიდვა.</t>
  </si>
  <si>
    <t>NAT210008735</t>
  </si>
  <si>
    <t>70/1</t>
  </si>
  <si>
    <t>06,08,2021          27,09,2021</t>
  </si>
  <si>
    <t>ა/ფ ეა-730771395;ეა-734562597;ეა-734562599</t>
  </si>
  <si>
    <t>ქ. საგარეჯოში ერეკლე მეორეს ქუჩაზე სანიაღვრე არხებისა და ლითონის ცხაურების მოწყობის სამუშაოები.</t>
  </si>
  <si>
    <t>NAT210008989</t>
  </si>
  <si>
    <t>25/06/2021</t>
  </si>
  <si>
    <t>72/1</t>
  </si>
  <si>
    <t>შპს ჯემინ ჯორჯია</t>
  </si>
  <si>
    <t>საგარეჯოს მუნიციპალიტეტში სოფელ კაკაბეთში ე.წ. „ღვინაანთ უბნის“ მოასფალტებისა და საგარეჯოს მუნიციპალიტეტში სოფელ უდაბნოში ჩიჩხიტურის კოშკთან მისასვლელი გზის მოასფალტებისათვის საჭირო საპროექტო-სახარჯთაღრიცხვო დოკუმენტაციის შედგენის მომსახურება.</t>
  </si>
  <si>
    <t>NAT210010195</t>
  </si>
  <si>
    <t>71300000 </t>
  </si>
  <si>
    <t>72</t>
  </si>
  <si>
    <t>15/04/2021</t>
  </si>
  <si>
    <t>ჯეო როუდ</t>
  </si>
  <si>
    <t>მ/ჩ 72-1</t>
  </si>
  <si>
    <t>1989 წლის 9 აპრილილს 32 წლისთავთან დაკავშირებით, სოფელ იორმუღანლოში არსებული თბილისში 1989 წლის 9 აპრილის და ბაქოს 1990 წლის 20 იანვარს ორი ქვეყნის თავისუფლებისთვის მებრძოლთა ხსოვნის მემორიალის, ასევე საგარეჯოს #1 საჯარო სკოლის ეზოში არსებული მემორიალური ქვის შესამკობად, ყვავილების 3 (სამი) გვირგვინის შესიდვა.</t>
  </si>
  <si>
    <t>CMR210050622</t>
  </si>
  <si>
    <t>03121210 </t>
  </si>
  <si>
    <t>34/1</t>
  </si>
  <si>
    <t>ნატო მელანაშვილი (62007001586)</t>
  </si>
  <si>
    <t>20.04.2021</t>
  </si>
  <si>
    <t>მ/ჩ უნომრო 1204.2021</t>
  </si>
  <si>
    <t>საგარეჯოს მუნიციპალიტეტის საკრებულოს საკუთრებაში არსებული დაზიანებული კომპიუტერისთვის მყარი დისკის შესყიდვა.</t>
  </si>
  <si>
    <t>CMR210050617</t>
  </si>
  <si>
    <t>30233132 </t>
  </si>
  <si>
    <t>34</t>
  </si>
  <si>
    <t>მ/ჩ უნომრო 07.04.2021</t>
  </si>
  <si>
    <t>საგარეჯოს მუნიციპალიტეტისთვის საბიუჯეტო ორგანიზაციის ბუღალტრული აღრიცხვა ანგარიშების, სახელმწიფო ხაზინის ელექტრონული მომსახურების სისტემასთან ინტეგრირებული არსებული პროგრამული უზრუნველყოფის განახლების მომსახურების შესყიდვა 2021 წლის ვერსიით.</t>
  </si>
  <si>
    <t>CMR210051409</t>
  </si>
  <si>
    <t>72263000 </t>
  </si>
  <si>
    <t>35/1</t>
  </si>
  <si>
    <t>შპს ერთიგონი (200248384)</t>
  </si>
  <si>
    <t>26.04.2021</t>
  </si>
  <si>
    <t>ა/ფ ეა-723334319</t>
  </si>
  <si>
    <t>საგარეჯოს მუნიციპალიტეტის მერიის მოქალაქეთა მისაღებში განთავსებული ადმინისტრატორის მაგიდისთვის, მუნიციპალიტეტის სიმბოლიკის-გერბისა და მანიშნებელი წარწერის შესყიდვა.</t>
  </si>
  <si>
    <t>CMR210051944</t>
  </si>
  <si>
    <t>22458000 </t>
  </si>
  <si>
    <t>36</t>
  </si>
  <si>
    <t>17/04/2021</t>
  </si>
  <si>
    <t>შპს კოპიპრინტ - 2000 (205166210)</t>
  </si>
  <si>
    <t>ა/ფ ეა-723807689</t>
  </si>
  <si>
    <t>CMR210055732</t>
  </si>
  <si>
    <t>31519200 </t>
  </si>
  <si>
    <t>37</t>
  </si>
  <si>
    <t>მ/ჩ N37-1</t>
  </si>
  <si>
    <t>საგარეჯოს მუნიციპალიტეტის 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</si>
  <si>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CMR210055731</t>
  </si>
  <si>
    <t>45520000 </t>
  </si>
  <si>
    <t>16/04/2021</t>
  </si>
  <si>
    <t>38/1</t>
  </si>
  <si>
    <t>მ/ჩ 44/1</t>
  </si>
  <si>
    <t>საგარეჯოს მუნიციპალიტეტის სოფელ ბადიაურში, ადმინისტრაციული შენობის მიმდებარე ტერიტორიის შესაწამლად, შხამქიმიკატების - 20 კგ კლინერ ექსტრას შესყიდვა.</t>
  </si>
  <si>
    <t>CMR210056917</t>
  </si>
  <si>
    <t>24453000 </t>
  </si>
  <si>
    <t>19/04/2021</t>
  </si>
  <si>
    <t>39/1</t>
  </si>
  <si>
    <t>29/04/2021</t>
  </si>
  <si>
    <t>შპს აგრონომი (200265319)</t>
  </si>
  <si>
    <t>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გენერატორის ღვედის - რეზინის ამძრავი ღვედების და მათი შეცვლის მომსახურების შესყიდვა.</t>
  </si>
  <si>
    <t>CMR210056915</t>
  </si>
  <si>
    <t xml:space="preserve">34312700; 50112100 </t>
  </si>
  <si>
    <t>40/3</t>
  </si>
  <si>
    <t>28/05/2021</t>
  </si>
  <si>
    <t>21.06.2021            22.06.2021</t>
  </si>
  <si>
    <t>მ/ჩ SIP23000;მ/ჩ SIP23006</t>
  </si>
  <si>
    <t>სოციალურად დაუცველი მოსახლეობის 2021 წლის აღდგომის დღესასწაულზე გადასაცემი ამანათის შესაფუთად პარკების შესყიდვა.</t>
  </si>
  <si>
    <t>CMR210058166</t>
  </si>
  <si>
    <t>18937100 </t>
  </si>
  <si>
    <t>40/4</t>
  </si>
  <si>
    <t>შპს ორბიტა ა და ზ (438107745)</t>
  </si>
  <si>
    <t>ქ.საგარეჯოში მიმდინარე კახეთის გზატკეცილი #10, 10ა, 12, 12ა კორპუსების ეზოების მოასფალტების სამუშაოების ფარგლებში გამოვლენილი წინასწარ გაუთვალისწინებელი სამუშაოების ჩასატარებლად საჭირო მასალის - საკანალიზაციო ჭის ბეტონის გადახურვის ფილის შესყიდვა.</t>
  </si>
  <si>
    <t>CMR210058171</t>
  </si>
  <si>
    <t>44423750 </t>
  </si>
  <si>
    <t>21/04/2021</t>
  </si>
  <si>
    <t>41</t>
  </si>
  <si>
    <t>30/04/2021</t>
  </si>
  <si>
    <t>შპს G.G GRYP (426519662)</t>
  </si>
  <si>
    <t>14.05.2021</t>
  </si>
  <si>
    <t>ა/ფ 724399084</t>
  </si>
  <si>
    <t>საგარეჯოს მუნიციპალიტეტის საჯარო სკოლების წარმატებული მოსწავლეებისთვის ("საქართველოს ისტორიისა და კულტურის ძეგლთა აღწერილობა") წიგნების შესყიდვა.</t>
  </si>
  <si>
    <t>CMR210059360</t>
  </si>
  <si>
    <t>22110000 </t>
  </si>
  <si>
    <t>43/1</t>
  </si>
  <si>
    <t>27/04/2021</t>
  </si>
  <si>
    <t>ნოდარ ლასურაშვილი - პრომეთე (36001000880)</t>
  </si>
  <si>
    <t>მ/ჩ უნომრო 14.05.2021</t>
  </si>
  <si>
    <t>საგარეჯოს მუნიციპალიტეტის სოფელ მზისგულში მოწყობილი ჭაბურღილის ტუმბოს ფუნქციონირების მიზნით 30 მეტრი სადენის შესყიდვა.</t>
  </si>
  <si>
    <t>CMR210059356</t>
  </si>
  <si>
    <t>31320000 </t>
  </si>
  <si>
    <t>44</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</si>
  <si>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</si>
  <si>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CMR210059354</t>
  </si>
  <si>
    <t>14212210 </t>
  </si>
  <si>
    <t>44/1</t>
  </si>
  <si>
    <t>შპს დილა-95 (401946374)</t>
  </si>
  <si>
    <t>15.06.2021</t>
  </si>
  <si>
    <t>მ/ჩ 44/1-1 08.06.2021</t>
  </si>
  <si>
    <t>საგარეჯოს მუნიციპალიტეტში მცხოვრები სოციალურად დაუცველი მოსახლეობისთვის გადასაცემად სააღდგომოდ პირველი კატეგორიის კვერცხის შესყიდვა.</t>
  </si>
  <si>
    <t>CMR210060092</t>
  </si>
  <si>
    <t>03142500 </t>
  </si>
  <si>
    <t>45/1</t>
  </si>
  <si>
    <t>შპს სახანძრო ტექნიკი (400026654)</t>
  </si>
  <si>
    <t>CMR210060094</t>
  </si>
  <si>
    <t>45</t>
  </si>
  <si>
    <t>მხიარულთა და საზრიანთა ტურნირის ფარგლებში დაგეგმილი თამაშის ჩატარების ორგანიზების მომსახურების შესყიდვა.</t>
  </si>
  <si>
    <t>ექსკლუზივი</t>
  </si>
  <si>
    <t>CMR210060719</t>
  </si>
  <si>
    <t>79952000 </t>
  </si>
  <si>
    <t>46/2</t>
  </si>
  <si>
    <t>30/11/2021</t>
  </si>
  <si>
    <t>მხიარულთა და საზრიანთა კლუბი (404418028)</t>
  </si>
  <si>
    <t>21.06.2021</t>
  </si>
  <si>
    <t>მ/ჩ უნომრო 18.06.2021</t>
  </si>
  <si>
    <t>სოფლის მხარდაჭერის პროგრამის ფარგლებში დანართი #1-ით განსაზღვრული სხვადასხვა სახის პროექტების განხორციელებისათვის სრული საპროექტო-სახარჯთაღრიცხვო დოკუმენტაციის შედგენის მომსახურების შესყიდვა.</t>
  </si>
  <si>
    <t>CMR210061342</t>
  </si>
  <si>
    <t>71324000 </t>
  </si>
  <si>
    <t>47/1</t>
  </si>
  <si>
    <t>დავითი კავთუაშვილი (36001005402)</t>
  </si>
  <si>
    <t>08,07,2021             09,07,2021</t>
  </si>
  <si>
    <t>მ/ჩ 47/1-4-24,06,21</t>
  </si>
  <si>
    <t>9 მაისს ფაშიზმზე გამარჯვების 76 წლისთავთან დაკავშირებით მემორიალის შესამკობად ყვავილების შესყიდვა.</t>
  </si>
  <si>
    <t>CMR210061438</t>
  </si>
  <si>
    <t>47</t>
  </si>
  <si>
    <t xml:space="preserve">საგარეჯოს მუნიციპალიტეტის მერიის ზედამხედველობის განყოფილებისა და ინფრასტრუქტურის განყოფილებისთვის გამოყოფილი ავტოსატრანსპორტო საშუალებებისთვის სათადარიგო ნაწილების, ყინულსაწინააღმდეგო საშუალების, ძრავის ნაწილების და ტექნიკური მომსახურების შესყიდვა. </t>
  </si>
  <si>
    <t>CMR210061440</t>
  </si>
  <si>
    <t xml:space="preserve">24900000; 34300000; 50100000 </t>
  </si>
  <si>
    <t>47/2</t>
  </si>
  <si>
    <t>15/05/2021</t>
  </si>
  <si>
    <t>შპს კაბე მოტორს (438113097)</t>
  </si>
  <si>
    <t>18.05.2021              25.05.2021                 21,07,2021               22,07,2021</t>
  </si>
  <si>
    <t>მ/ჩ უნომრო 07.05.2021; ა/ფ ეა-725947059;მ/ჩ -3</t>
  </si>
  <si>
    <t>2021 წლის 23,24,26,27 და 28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</si>
  <si>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CMR210063703</t>
  </si>
  <si>
    <t>55300000 </t>
  </si>
  <si>
    <t>2022 წლის 24,25,29 და 30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</si>
  <si>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CMR210063702</t>
  </si>
  <si>
    <t>14.04.2021</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</si>
  <si>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</si>
  <si>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CMR210063782</t>
  </si>
  <si>
    <t>50/2</t>
  </si>
  <si>
    <t>შპს ნემო ლ და დ (438112114)</t>
  </si>
  <si>
    <t>04.06.2021</t>
  </si>
  <si>
    <t>მ/ჩ -1-14.05.2021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</si>
  <si>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t>
  </si>
  <si>
    <t>CMR210064637</t>
  </si>
  <si>
    <t>51</t>
  </si>
  <si>
    <t>ინდივიდუალური მეწარმე გიორგი სეფაშვილი (45001003591)</t>
  </si>
  <si>
    <t>23.06.2021</t>
  </si>
  <si>
    <t>ა/ფ ეა-728038059</t>
  </si>
  <si>
    <t>საგარეჯოს მუნიციპალიტეტის მერიის ადმინისტრაციული შენობისთვის კონდიციონერების და წყლის მადუღარების შესყიდვა.</t>
  </si>
  <si>
    <t>CMR210069393</t>
  </si>
  <si>
    <t>39700000; 42500000  </t>
  </si>
  <si>
    <t>57</t>
  </si>
  <si>
    <t>30/05/2021</t>
  </si>
  <si>
    <t>ლელა ახალბედაშვილი (13001027338)</t>
  </si>
  <si>
    <t>ა/ფ ეა-727035030</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</si>
  <si>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t>
  </si>
  <si>
    <t>CMR210069392</t>
  </si>
  <si>
    <t>57/1</t>
  </si>
  <si>
    <t>შპს ხუროთმოძღვარი &lt;ე და მ&gt; (238158079)</t>
  </si>
  <si>
    <t>09.06.2021</t>
  </si>
  <si>
    <t>მ/ჩ უნომრო 01.06.2021</t>
  </si>
  <si>
    <t>საგარეჯოს მუნიციპალიტეტში მცხოვრები შშმ ბავშვებისთვის, ბავშვთა დაცვის საერთაშორისო დღესთან დაკავშირებით საბავშო გასართობი ღონისძიების მომსახურების შესყიდვა.</t>
  </si>
  <si>
    <t>CMR210069394</t>
  </si>
  <si>
    <t>92331210 </t>
  </si>
  <si>
    <t>58/1</t>
  </si>
  <si>
    <t>ხატია აზნაურაშვილი (36001019902)</t>
  </si>
  <si>
    <t>07.06.2021</t>
  </si>
  <si>
    <t>მ/ჩ უნომრო 04.06.2021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</si>
  <si>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თევდორაშვილი ალექსის სტიქიით დაზიანებული საცხოვრებელი სახლის სახურავის შეკეთება.</t>
  </si>
  <si>
    <t>CMR210069449</t>
  </si>
  <si>
    <t>25/05/2021</t>
  </si>
  <si>
    <t>56/2</t>
  </si>
  <si>
    <t>24.06.2021</t>
  </si>
  <si>
    <t>ა/ფ  ეა-728037583</t>
  </si>
  <si>
    <t>2021 წლის 28 მაისს საგარეჯოს მუნიციპალიტეტის საკრებულოს სხდომაზე მიწვეული სტუმრების გამასპინძლების მომსახურების შესყიდვა.</t>
  </si>
  <si>
    <t>CMR210070246</t>
  </si>
  <si>
    <t>კახეთის გზატკეცილზე მდებარე საგარეჯოს მუნიციპალიტეტის მერიის საკუთრებაში არსებულ სარეკლამო ხიდზე, სარეკლამო ბანერის დამზადების მომსახურების შესყიდვა თანმდევი მომსახურებით (მონტაჟი და დემონტაჟი).</t>
  </si>
  <si>
    <t>CMR210070526</t>
  </si>
  <si>
    <t>39294100 </t>
  </si>
  <si>
    <t>58/2</t>
  </si>
  <si>
    <t>შალვა იოსებაშვილი (20001006212)</t>
  </si>
  <si>
    <t>საგარეჯოს მუნიციპალიტეტის ტერიტორიაზე, ეთნიკური უმცირესობის წარმომადენელთათვის ინფორმაციის მიწოდების მიზნით, მიმდინარე წლის ბოლომდე, აზერბაიჯანულენოვანი გაზეთების პერიოდული გამოცემის (გაზეთის გამოწერის) 6000 (ექვსი ათასი) ერთეულის შესყიდვა.</t>
  </si>
  <si>
    <t>CMR210070525</t>
  </si>
  <si>
    <t>22210000 </t>
  </si>
  <si>
    <t>60/4</t>
  </si>
  <si>
    <t>24/12/2021</t>
  </si>
  <si>
    <t>შპს გაზეთი გურჯისტანი (203863792)</t>
  </si>
  <si>
    <t>09,09,2021</t>
  </si>
  <si>
    <t>მ/ჩ უნომრო 25,08,2021</t>
  </si>
  <si>
    <t>საგარეჯოს მუნიციპალიტეტის სოფელ რუსიანში სკვერის მოწყობის სამუშაოების შესყიდვა.</t>
  </si>
  <si>
    <t>CMR210070533</t>
  </si>
  <si>
    <t>45112720 </t>
  </si>
  <si>
    <t>60/1</t>
  </si>
  <si>
    <t>30/06/2021</t>
  </si>
  <si>
    <t>ინდივიდუალური მეწარმე ზაქარია დარისპანაშვილი (36001020269)</t>
  </si>
  <si>
    <t>01,09,2021</t>
  </si>
  <si>
    <t>მ/ჩ უნომრო 30,08,2021</t>
  </si>
  <si>
    <t>საგარეჯოს მუნიციპალიტეტის სოფლებში (პატარძეული, მუღანლო, კაზლარი, თულარი, წიწმატიანი, ქეშალო, პალდო, ლამბალო) გარე განათების მომწყობის სამუშაოების შესყიდვა.</t>
  </si>
  <si>
    <t>CMR210070535</t>
  </si>
  <si>
    <t>53/1</t>
  </si>
  <si>
    <t>20/07/2021</t>
  </si>
  <si>
    <t>ინდივიდუალური მეწარმე ანა ლაფერიშვილი (36001019833)</t>
  </si>
  <si>
    <t>01,07,2021             26,07,2021               16,08,2021           28,09,2021</t>
  </si>
  <si>
    <t>ა/ფ - ეა-728440840; ეა-730340122;ეა-730338788;ეა-731875663;ეა-727888794;ეა-734106564;ეა-731875663;ეა-734106561;ეა-72788864;ეა-728440766;ეა-730338788;ეა-734106563;ეა-728440840;ეა-734106565;ეა-730340122;ეა-730340122;ეა-734106562ეა-734106566;ეა-734106567</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</si>
  <si>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t>
  </si>
  <si>
    <t>CMR210070536</t>
  </si>
  <si>
    <t>59</t>
  </si>
  <si>
    <t>ინდივიდუალური მეწარმე ვახტანგი ესაიაშვილი (36001013066)</t>
  </si>
  <si>
    <t>01,07,2021            12,07,2021          02,08,2021           24,09,2021              27,09,2021</t>
  </si>
  <si>
    <t>ა/ფ-ეა-728739456;ეა-730773176;ეა-734625046</t>
  </si>
  <si>
    <t>საგარეჯოს მუნიციპალიტეტის სოფლებში (პატარა ჩაილური, მზისგული, ანთოკი, მარიამჯვარი) ქუჩის ტრენაჟორების მომწყობის სამუშაოების შესყიდვა.</t>
  </si>
  <si>
    <t>CMR210070537</t>
  </si>
  <si>
    <t>56</t>
  </si>
  <si>
    <t>შპს ბურჯი -2008 (238157908)</t>
  </si>
  <si>
    <t xml:space="preserve">01,07,2021    27,07,2021         28,07,2021     </t>
  </si>
  <si>
    <t>ა/ფ ეა-728466588;ეა-730566977</t>
  </si>
  <si>
    <t>საგარეჯოს მუნიციპალიტეტის სოფლებში (უდაბნო, ნინოწმინდა, ვერხვიანი) ქუჩის ტრენაჟორების მომწყობის სამუშაოების შესყიდვა.</t>
  </si>
  <si>
    <t>CMR210070538</t>
  </si>
  <si>
    <t>56/1</t>
  </si>
  <si>
    <t>ინდივიდუალური მეწარმე ალექსანდრე დიღმელაშვილი (01029003580)</t>
  </si>
  <si>
    <t xml:space="preserve">01,07,2021                     18,08,2021        </t>
  </si>
  <si>
    <t>ა/ფ ეა-727786738;ეა-732254716</t>
  </si>
  <si>
    <t>საგარეჯოს მუნიციპალიტეტის სოფელ ვაშლიანში სასმელი წყლის მილის შეცვლის სამუშაოების შესყიდვა.</t>
  </si>
  <si>
    <t>CMR210070539</t>
  </si>
  <si>
    <t>60</t>
  </si>
  <si>
    <t>შპს სხივი 2030 (438117789)</t>
  </si>
  <si>
    <t>საგარეჯოს მუნიციპალიტეტის სოფელ უჯარმაში, ხევზე გადასასვლელი ხიდის მოწყობის სამუშაოების შესყიდვა.</t>
  </si>
  <si>
    <t>CMR210071560</t>
  </si>
  <si>
    <t>61</t>
  </si>
  <si>
    <t>შპს როვერი 2012 (400035706)</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</si>
  <si>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t>
  </si>
  <si>
    <t>CMR210071561</t>
  </si>
  <si>
    <t>61/1</t>
  </si>
  <si>
    <t>08,07,2021           12,08,2021</t>
  </si>
  <si>
    <t>ა/ფ ეა-729444723;ეა-730769461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</si>
  <si>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t>
  </si>
  <si>
    <t>CMR210074257</t>
  </si>
  <si>
    <t>როინი ფირყულაშვილი (36001034839)</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</si>
  <si>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t>
  </si>
  <si>
    <t>CMR210074256</t>
  </si>
  <si>
    <t>63/1</t>
  </si>
  <si>
    <t>17/06/2021</t>
  </si>
  <si>
    <t>29,07,2021</t>
  </si>
  <si>
    <t>ა/ფ ეა-7307113509</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</si>
  <si>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t>
  </si>
  <si>
    <t>CMR210074255</t>
  </si>
  <si>
    <t>64/2</t>
  </si>
  <si>
    <t>22/07/2021</t>
  </si>
  <si>
    <t>ალექსანდრე დიღმელაშვილი (01029003580)</t>
  </si>
  <si>
    <t>ა/ფ ეა-732254775</t>
  </si>
  <si>
    <t>საგარეჯოს მუნიციპალიტეტის სკოლების მოსწავლეებისათვის საქართველოს ეროვნული ინტელექტ-ჩემპიონატის "ეტალონის" დისტანციურ რეჟიმში ჩატარების მომსახურების შესყიდვა.</t>
  </si>
  <si>
    <t>CMR210074233</t>
  </si>
  <si>
    <t>64/3</t>
  </si>
  <si>
    <t>შპს ეტალონი-მედია (204572024)</t>
  </si>
  <si>
    <t>25.06.2021</t>
  </si>
  <si>
    <t>მ/ჩ -64/3-1 23.06.2021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</si>
  <si>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t>
  </si>
  <si>
    <t>CMR210074254</t>
  </si>
  <si>
    <t>62/1</t>
  </si>
  <si>
    <t>ინდივიდუალური მეწარმე ზურაბი დევდარიანი (36001005907)</t>
  </si>
  <si>
    <t>საგარეჯოს მუნიციპალიტეტის სოფელ იკვლივ გორანაში კობათხევზე გაბიონის მოწყობის, სოფელ ზემო ყანდაურაში და სოფელ ზემო ბურდიანში ცხაურების მოწყობის სამუშაოების შესყიდვა.</t>
  </si>
  <si>
    <t>CMR210074253</t>
  </si>
  <si>
    <t>62</t>
  </si>
  <si>
    <t>27,09,2021</t>
  </si>
  <si>
    <t>ა/ფ ეა-734647332</t>
  </si>
  <si>
    <t>ახალგაზრდული ასოციაციის (ორგანიზაციის) ააიპ "
დამოუკიდებელ ბავშვთა და სტუდენტთა გაერთიანების" მიერ განხორციელებული პროექტის "I See You_გაიცანი მსოფლიო და განავითარე შენი რაიონი/ქალაქი" ფარგლებში საგარეჯოს მუნიციპალიტეტის ახალგაზრდებისთვის "ქართული კულტურის დღეები - მესტია 2021" დასწრებისა და სხვადასხვა შემეცნებითი აქტივობების უზრუნველყოფის მომსახურების შესყიდვა.</t>
  </si>
  <si>
    <t>CMR210074259</t>
  </si>
  <si>
    <t>98133110 </t>
  </si>
  <si>
    <t>65/3</t>
  </si>
  <si>
    <t>დამოუკიდებელ ბავშვთა და სტუდენტთა გაერთიანება (405187391)</t>
  </si>
  <si>
    <t>17.06.2021</t>
  </si>
  <si>
    <t>2021 წლის 10 ივნისს სოფელ ხაშმში და საგარეჯო ცენტრალურ ბიბლიოთეკაში მუნიციპალიტეტის მერიის მხარდაჭერით და კულტურის ობიექტების გაერთიანების ორგანიზებით გაიმართა გამოჩენილი მწერლის რევაზ ინანეიშვილის ხსოვნისადმი მიძღვნილი საზეიმო ღონისძიება "რეზოობა" რომელსაც დაესწრნენ მწერალთა კავშირის წარმომადგენლები, მწერლის ახლობლები და შთამომავლები, მუნიციპალიტეტის საზოგადოება და სხვა საპატიო სტუმრები, შეხვედრის შემდგომ მათი გამასპინძლების მომსახურების შესყიდვა.</t>
  </si>
  <si>
    <t>CMR210075329</t>
  </si>
  <si>
    <t>ზაზა ხარაშვილი (13001011193)</t>
  </si>
  <si>
    <t>საგარეჯოს მუნიციპალიტეტის ინდივიდუალურ მომღერალთა და გუნდების მონაწილეებისთვის პროექტში "სხვა საქართველო სად არის" მომსახურების შესყიდვა.</t>
  </si>
  <si>
    <t>CMR210075956</t>
  </si>
  <si>
    <t>66/1</t>
  </si>
  <si>
    <t>დემოსი (216402818)</t>
  </si>
  <si>
    <t>საგარეჯოს მუნიციპალიტეტის სოფელ ბადიაურის სასოფლო კლუბისთვის აუდიოვიზუალური მოწყობილობის შესყიდვა.</t>
  </si>
  <si>
    <t>CMR210078001</t>
  </si>
  <si>
    <t>32321200 </t>
  </si>
  <si>
    <t>67</t>
  </si>
  <si>
    <t>შპს ნანოტეკი (404504791)</t>
  </si>
  <si>
    <t>CMR210077998</t>
  </si>
  <si>
    <t>68/1</t>
  </si>
  <si>
    <t>22/06/2021</t>
  </si>
  <si>
    <t xml:space="preserve">საგარეჯოს მუნიციპალიტეტის მერიის საკუთრებაში არსებული პორტაბელური ლეპტოპისთვის ეკრანის შესყივდა </t>
  </si>
  <si>
    <t>დაყოფა რაციონალურობის პრინციპით</t>
  </si>
  <si>
    <t>CMR210078000</t>
  </si>
  <si>
    <t>30231300 </t>
  </si>
  <si>
    <t>69</t>
  </si>
  <si>
    <t>14,07,2021</t>
  </si>
  <si>
    <t>მ/ჩ -69-1</t>
  </si>
  <si>
    <t xml:space="preserve">საგარეჯოს მუნიციპალიტეტის მერიის საკუთრებაში არსებული პორტაბელური ლეპტოპის შეკეთების და ტექნიკური მომსახურების შესყივდა </t>
  </si>
  <si>
    <t>CMR210077999</t>
  </si>
  <si>
    <t>50320000 </t>
  </si>
  <si>
    <t>69/1</t>
  </si>
  <si>
    <t>მ/ჩ-69/1-1</t>
  </si>
  <si>
    <t>საგარეჯოს მუნიციპალიტეტის მერიის მიერ გათვალისწინებული სპორტული და ახალგაზრდული ღონისძიებების სრულფასოვნად ჩატარების მიზნით სპორტული ინვენტარის შესყიდვა.</t>
  </si>
  <si>
    <t>CMR210078915</t>
  </si>
  <si>
    <t>18500000; 18400000; 37400000  </t>
  </si>
  <si>
    <t>70/2</t>
  </si>
  <si>
    <t>29/06/2021</t>
  </si>
  <si>
    <t>მალხაზ გოგიჩაშვილი (43001023258)</t>
  </si>
  <si>
    <t>06,07,2021             09,07,2021</t>
  </si>
  <si>
    <t>მ/ჩ 70/2-1</t>
  </si>
  <si>
    <t xml:space="preserve">საგარეჯოს მუნიციპალიტეტის სოფელ კაკაბეთში მოსალეობის წყალმომარაგებით უზრუნველყოფის მიზნით დამატებით მოწყობილი წყლის საქაჩი ტუმბოების სრულყოფილი ფუნქციონირებისთვის ელ.სადნის და ელ.როზეტის შესყიდვა. </t>
  </si>
  <si>
    <t>CMR210078992</t>
  </si>
  <si>
    <t>31300000 </t>
  </si>
  <si>
    <t>71</t>
  </si>
  <si>
    <t>2021 წლის 31 მაისს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</si>
  <si>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ზურაბ ქურთიშვილი (36001006425)</t>
  </si>
  <si>
    <t>2021 წლის ივნისის თვეში 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ჩატარებული სხვადასხვა შინაარსის ტრენინგზე, დისკუსიებზე და ღონისძიებებზე მონაწილეთა კვებითი მომსახურების შესყიდვა.</t>
  </si>
  <si>
    <t>შპს გიორგი ბაირამაშვილი (438116058)</t>
  </si>
  <si>
    <t>01,07,2021         07,07,2021</t>
  </si>
  <si>
    <t>მ/ჩ 1 25,06,2021</t>
  </si>
  <si>
    <t>საგარეჯოს მუნიციპალიტეტის სოფელ წყაროსთავის საბავშვო ბაღის ეზოს მოწყობის სამუშაოების შესყიდვა.</t>
  </si>
  <si>
    <t>72/2</t>
  </si>
  <si>
    <t>ნოდარ ხებრელაშვილი (36001024593)</t>
  </si>
  <si>
    <t>23,08,2021</t>
  </si>
  <si>
    <t>შესრ. სამუშ. ფN2-09,08,2021</t>
  </si>
  <si>
    <t>პლასტმასის ნაგავშემკრები კონტეინერები</t>
  </si>
  <si>
    <t>CON210000164-00003</t>
  </si>
  <si>
    <t>44613700 </t>
  </si>
  <si>
    <t>38</t>
  </si>
  <si>
    <t>97.600 </t>
  </si>
  <si>
    <t>26/07/2021</t>
  </si>
  <si>
    <t>შპს უნიპაკი</t>
  </si>
  <si>
    <t>ა/ფ ეა-726226096</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</si>
  <si>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საბურავების შესყიდვა</t>
  </si>
  <si>
    <t>CON210000160-00092</t>
  </si>
  <si>
    <t>34300000 </t>
  </si>
  <si>
    <t>40/1</t>
  </si>
  <si>
    <t>31/10/2021</t>
  </si>
  <si>
    <t>17,09,2021           22,09,2021</t>
  </si>
  <si>
    <t>ა/ფ ეა-727986748;ეა-727650853</t>
  </si>
  <si>
    <t>საგარეჯოს მუნიციპალიტეტის მერისს ზედამხედველობის განყოფილების სარგებლობაში არსებული (Wolkswagen Golf  1995 Vin Code: WVWZZZ1HZSB162686 სახ.ნომერი FW454WF) სატრანსპორტო საშუალებისთვის საბურავების შესყიდვა</t>
  </si>
  <si>
    <t>CON210000130-00057</t>
  </si>
  <si>
    <t>40/2</t>
  </si>
  <si>
    <t>საგარეჯოს მუნიციპალიტეტის მერიის ზედამხედველობის განყოფილების (Toyota Corolla 2007 Vin Code: JTNBV58E402013454 სახ.ნომერი BB249RR) სარგებლობაში მყოფი სატრანსპორტო საშუალებისთვის საბურავების შესყიდვა</t>
  </si>
  <si>
    <t>CON210000133-00157</t>
  </si>
  <si>
    <t>09,08,2021</t>
  </si>
  <si>
    <t>ა/ფ ეა-725858951</t>
  </si>
  <si>
    <t>უკონტაქტო ელექტრო თერმომეტრები</t>
  </si>
  <si>
    <t>CON210000316</t>
  </si>
  <si>
    <t>72/3</t>
  </si>
  <si>
    <t>შპს ტაურუს +</t>
  </si>
  <si>
    <t>საგარეჯოს მუნიციპალიტეტის ქალაქ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სამუშაოების შესყიდვა.</t>
  </si>
  <si>
    <t>NAT210009753</t>
  </si>
  <si>
    <t>45233220 </t>
  </si>
  <si>
    <t>16/07/2021</t>
  </si>
  <si>
    <t>83</t>
  </si>
  <si>
    <t>შპს ენ-დი როუდი</t>
  </si>
  <si>
    <t>29,07,2021                 10,09,2021           13,09,2021</t>
  </si>
  <si>
    <t>ა/ფ ავ-720049130;ეა-733029510</t>
  </si>
  <si>
    <t>საგარეჯოს მუნიციპალიტეტის ტერიტორიაზე კერძოდ, კოდიდან - ცივის მიმართულებით ძლიერი წვიმების შედეგად დაზიანებული გზის რეაბილიტაციის მიზნით ბულდოზერისა და მისი ოპერატორის დაქირავება.</t>
  </si>
  <si>
    <t>NAT210010642</t>
  </si>
  <si>
    <t>77</t>
  </si>
  <si>
    <t>13/07/2021</t>
  </si>
  <si>
    <t>შპს სხივი 2030</t>
  </si>
  <si>
    <t>16,07,2021</t>
  </si>
  <si>
    <t>მ/ჩ -1</t>
  </si>
  <si>
    <t>საგარეჯოს მუნიციპალიტეტის სოფელ უდაბნოში გარე განათების მოწყობის სამუშაოების შესყიდვა.</t>
  </si>
  <si>
    <t>NAT210012985</t>
  </si>
  <si>
    <t>94</t>
  </si>
  <si>
    <t>26/08/2021</t>
  </si>
  <si>
    <t xml:space="preserve">31,08,2021                     </t>
  </si>
  <si>
    <t>ა/ფ ეა-732864560</t>
  </si>
  <si>
    <t>საგარეჯოს მუნიციპალიტეტის სოფელ პატარძეულში ე.წ ,,აჭარლების დასახლებაში" სასაფლაოს შემოღობვის სამუშაოების შესყიდვა.</t>
  </si>
  <si>
    <t>NAT210012986</t>
  </si>
  <si>
    <t>45342000 </t>
  </si>
  <si>
    <t>93/3</t>
  </si>
  <si>
    <t>შპს ბუკა</t>
  </si>
  <si>
    <t>24,08,2021        20,09,2021</t>
  </si>
  <si>
    <t>ა/ფ ავ-720058091;ეა-734074068</t>
  </si>
  <si>
    <t>საგარეჯოს მუნიციპალიტეტის ქალაქ საგარეჯოში კეცხოველის ქუჩის მოასფალტების სამუშაოების შესყიდვა.</t>
  </si>
  <si>
    <t>NAT210009755</t>
  </si>
  <si>
    <t>86/2</t>
  </si>
  <si>
    <t>კავკასავტომაგისტრალი</t>
  </si>
  <si>
    <t>საგარეჯოს მუნიციპალიტეტის ქალაქ საგარეჯოში ფალიაშვილის ქუჩის მოასფალტების სამუშაოები.</t>
  </si>
  <si>
    <t>NAT210009772</t>
  </si>
  <si>
    <t>90</t>
  </si>
  <si>
    <t>საგარეჯოს მუნიციპალიტეტის ქალაქ საგარეჯოში მშვიდობის ქუჩის მოასფალტების სამუშაოები.</t>
  </si>
  <si>
    <t>NAT210009783</t>
  </si>
  <si>
    <t>86</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</si>
  <si>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t>
  </si>
  <si>
    <t>NAT210009870</t>
  </si>
  <si>
    <t>86/1</t>
  </si>
  <si>
    <t>18/02/2022</t>
  </si>
  <si>
    <t>საგარეჯოს მუნიციპალიტეტის სოფელ თულარი/კაზლარის ცენტრალურ დამაკავშირებელ გზაზე ა/ბეტონის საფარის მოწყობის სამუშაოები.</t>
  </si>
  <si>
    <t>NAT210009921</t>
  </si>
  <si>
    <t>86/3</t>
  </si>
  <si>
    <t>ა/ფ ეა-734577112</t>
  </si>
  <si>
    <t>საგარეჯოს მუნიციპალიტეტის სოფელ დიდ ჩაილურში მცხოვრები მალასიძე დარეჯანის სტიქიით დაზიანებული საცხოვრებელი სახლის სახურავის შეკეთების სამუშაოების შესყიდვა.</t>
  </si>
  <si>
    <t>NAT210010765</t>
  </si>
  <si>
    <t>85/1</t>
  </si>
  <si>
    <t>საგარეჯოს მუნიციპალიტეტის ქალაქ საგარეჯოს N1, სოფელ კაკაბეთის N2 და სოფელ ნინოწმინდის საბავშვო ბაღებში საქვაბეების გამოტანის სამუშაოების შესყიდვა.</t>
  </si>
  <si>
    <t>NAT210011001</t>
  </si>
  <si>
    <t>45315000 </t>
  </si>
  <si>
    <t>83/1</t>
  </si>
  <si>
    <t>27,07,2021          07,09,2021</t>
  </si>
  <si>
    <t>ა/ფ ავ-720048888;ეა-733294847</t>
  </si>
  <si>
    <t>საგარეჯოს მუნიციპალიტეტის სოფელ უჯარმაში მდებარე სოფელ უდაბნოს და სათაფლეს სათავე ნაგებობაზე წყლის შემაკავებელი ფარის მოწყობის სამუშაოების შესყიდვა.</t>
  </si>
  <si>
    <t>NAT210011008</t>
  </si>
  <si>
    <t>45223110 </t>
  </si>
  <si>
    <t>85</t>
  </si>
  <si>
    <t>როინი ფირყულაშვილი</t>
  </si>
  <si>
    <t>ა/ფ ეა-732201179</t>
  </si>
  <si>
    <t>საგარეჯოს მუნიციპალიტეტის სოფელ მანავში არსებული მრავალბინიანი საცხოვრებელი სახლის (პირველი კორპუსის) სახურავის მოწყობის სამუშაოების შესყიდვა.</t>
  </si>
  <si>
    <t>NAT210011015</t>
  </si>
  <si>
    <t>28/07/2021</t>
  </si>
  <si>
    <t>88</t>
  </si>
  <si>
    <t>შპს იმერეთი 2014</t>
  </si>
  <si>
    <t>ა/ფ ავ-720052976</t>
  </si>
  <si>
    <t>საგარეჯოს მუნიციპალიტეტის სოფელ მანავში არსებული მრავალბინიანი საცხოვრებელი სახლის (მეორე კორპუსის) სახურავის მოწყობის სამუშაოების შესყიდვა.</t>
  </si>
  <si>
    <t>NAT210011016</t>
  </si>
  <si>
    <t>88/1</t>
  </si>
  <si>
    <t>საგარეჯოს მუნიციპალიტეტის სოფელ პატარძეულის საბავშვო ბაღის რეაბილიტაციის სამუშაოების შესყიდვა.</t>
  </si>
  <si>
    <t>NAT210011021</t>
  </si>
  <si>
    <t>20/08/2021</t>
  </si>
  <si>
    <t>99</t>
  </si>
  <si>
    <t>19/11/2021</t>
  </si>
  <si>
    <t>შპს მეტალ +</t>
  </si>
  <si>
    <t>26,08,2021    27,09,2021         28,09,2021</t>
  </si>
  <si>
    <t>ა/ფ ეა-720058667;ეა-734644999;</t>
  </si>
  <si>
    <t>საგარეჯოს მუნიციპალიტეტის სოფელ შიბლიანში მინი სტადონის მოწყობის სამუშაოები.</t>
  </si>
  <si>
    <t>NAT210011288</t>
  </si>
  <si>
    <t>88/2</t>
  </si>
  <si>
    <t>29/09/2021</t>
  </si>
  <si>
    <t>საგარეჯოს მუნიციპალიტეტის სოფელ ხაშმში მინი სტადონის მოწყობის სამუშაოები.</t>
  </si>
  <si>
    <t>NAT210011289</t>
  </si>
  <si>
    <t>88/3</t>
  </si>
  <si>
    <t>საგარეჯოს მუნიციპალიტეტის სოფელ მანავში არსებული მრავალბინიანი საცხოვრებელი სახლის (მესამე კორპუსის) სახურავის მოწყობის სამუშაოების შესყიდვა.</t>
  </si>
  <si>
    <t>NAT210011409</t>
  </si>
  <si>
    <t>18/08/2021</t>
  </si>
  <si>
    <t>97/2</t>
  </si>
  <si>
    <t>22/09/2021</t>
  </si>
  <si>
    <t>საგარეჯოს მუნიციპალიტეტის სოფელ გიორგიწმინდაში მცხოვრები დიღმელაშვილი მარიამის სტიქიით დაზიანებული საცხოვრებელი სახლის სახურავის შეკეთებისა და ქალაქ საგარეჯოში მშვიდობის ქუჩა #12-ში მცხოვრები გრატიაშვილი ბეჟანის სტიქიით დაზიანებული საცხოვრებელი სახლის სახურავის შეკეთების სამუშაოების შესყიდვა.</t>
  </si>
  <si>
    <t>NAT210011504</t>
  </si>
  <si>
    <t>97/1</t>
  </si>
  <si>
    <t>შპს ზზ კონსტრაქშენ</t>
  </si>
  <si>
    <t>საგარეჯოს მუნიციპალიტეტის სოფელ უდაბნოში ხუთი ოჯახის კანალიზაციის ქსელის რეაბილიტაციის სამუშაოების შესყიდვა.</t>
  </si>
  <si>
    <t>NAT210012522</t>
  </si>
  <si>
    <t>45232460 </t>
  </si>
  <si>
    <t>102</t>
  </si>
  <si>
    <t>24/10/2021</t>
  </si>
  <si>
    <t>საგარეჯოს მუნიციპალიტეტის ქალაქ საგარეჯოში ჩოლოყაშვილის, ერისთავის, სათავის და წერეთლის ქუჩებზე და სოფელ პატარძეულში შიოს ეკლსიასთან სანიაღვრე სისტემისა და ლითონის ცხაურების მოწყობის სამუშაოების შესყიდვა.</t>
  </si>
  <si>
    <t>NAT210012546</t>
  </si>
  <si>
    <t>97</t>
  </si>
  <si>
    <t>23,08,2021         27,09,2021</t>
  </si>
  <si>
    <t>ა/ფ ეა-732453530;ეა-734620288</t>
  </si>
  <si>
    <t>საგარეჯოს მუნიციპალიტეტის მიერ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</si>
  <si>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NAT210012547</t>
  </si>
  <si>
    <t>31/08/2021</t>
  </si>
  <si>
    <t>103/2</t>
  </si>
  <si>
    <t>შპს ნ და ლ</t>
  </si>
  <si>
    <t>საგარეჯოს მუნიციპალიტეტში, ქ. საგარეჯოსა და მისი სოფლებისთვის, სასმელი წყლის ამქაჩი ტუმბოების და მათი კომპლექტის (ახლით) შეძენა-მონტაჟის სამუშაოების სახელმწიფო შესყიდვა ელექტრონული ტენდერის აუქციონის გარეშე სშუალებით.</t>
  </si>
  <si>
    <t>NAT210012655</t>
  </si>
  <si>
    <t>95</t>
  </si>
  <si>
    <t>შპს ახალი მშენებელი 2019</t>
  </si>
  <si>
    <t>08,09,2021             29,09,2021        30,09,2021</t>
  </si>
  <si>
    <t>ა/ფ ეა-733293501;ეა-734035945;ეა-734036282</t>
  </si>
  <si>
    <t>საგარეჯოს მუნიციპალიტეტის სოფელ გომბორში სანიაღვრე არხისა და ლითონის ცხაურების მოწყობის სამუშაოების შესყიდვა.</t>
  </si>
  <si>
    <t>NAT210013015</t>
  </si>
  <si>
    <t>93/2</t>
  </si>
  <si>
    <t>ქ. საგარეჯოში ჯაფარიძის ქუჩაზე ტრენაჟორების მოწყობის სამუშაოების შესყიდვა.</t>
  </si>
  <si>
    <t>NAT210013023</t>
  </si>
  <si>
    <t>93/1</t>
  </si>
  <si>
    <t>საგარეჯოს მუნიციპალიტეტის სოფელ ბადიაურსა და სოფელ ყანდაურაში ქუჩის ტრენაჟორების მოწყობის სამუშაოების შესყიდვა.</t>
  </si>
  <si>
    <t>NAT210013028</t>
  </si>
  <si>
    <t>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საქონლის შესყიდვა.</t>
  </si>
  <si>
    <t>NAT210013409</t>
  </si>
  <si>
    <t>30100000 </t>
  </si>
  <si>
    <t>24/08/2021</t>
  </si>
  <si>
    <t>100/2</t>
  </si>
  <si>
    <t>შპს კომპანია GEOSM</t>
  </si>
  <si>
    <t>კომპიუტერული მოწყობილობები და აქსესუარები</t>
  </si>
  <si>
    <t>NAT210013903</t>
  </si>
  <si>
    <t>30200000 </t>
  </si>
  <si>
    <t>16/09/2021</t>
  </si>
  <si>
    <t>პისიშოპ.ჯი</t>
  </si>
  <si>
    <t>ქალაქ საგარეჯოში არაყიშვილს ქუჩა №6-ში მცხოვრები ანა ქევხიშვილი დაზიანებული ეზოს კედლის რეაბილიტაციის, ქალაქ საგარეჯოში ჭავჭავაძის ქუჩა #18-ში მცხოვრები ნუკრაძე დავითის სტიქიით დაზიანებული საცხოვრებელი სახლის სახურავის შეკეთებისა და ქ. საგარეჯოში კახეთის ქ.N#127, დავითელაშვილი გიორგის ხანძრით დაზიანებული საცხოვრებელი სახლის სახურავის მოწყობა სამუშაოები.</t>
  </si>
  <si>
    <t>NAT210014159</t>
  </si>
  <si>
    <t>100/1</t>
  </si>
  <si>
    <t>შპს დავითი</t>
  </si>
  <si>
    <t>03,09,2021</t>
  </si>
  <si>
    <t>ა/ფ ავ-720060364</t>
  </si>
  <si>
    <t>საგარეჯოს მუნიციპალიტეტის სოფლების შიდა საუბნო გზების მოხრეშვა-მოშანდაკების მიზნით ტექნიკისა (გრეიდერი, ექსკავატორ დამტვირთველი, ავტოთვითმცლელი, გრუნტის სატკეპნი) და მათი ოპერატორების დაქირავების/ მომსახურების შესყიდვა.</t>
  </si>
  <si>
    <t>NAT210014162</t>
  </si>
  <si>
    <t>45500000 </t>
  </si>
  <si>
    <t>102/1</t>
  </si>
  <si>
    <t>შპს ნიუ გრუპი</t>
  </si>
  <si>
    <t>16,09,2021             30,09,2021</t>
  </si>
  <si>
    <t>ა/ფ ეა-734182823;ეა-734840636</t>
  </si>
  <si>
    <t>საგარეჯოს მუნიციპალიტეტის სოფელ გიორგიწმინდის საბავშვო ბაღის რეაბილიტაციის სამუშაოების შესყიდვა.</t>
  </si>
  <si>
    <t>NAT210014443</t>
  </si>
  <si>
    <t>13,09,2021</t>
  </si>
  <si>
    <t>ა/ფ ავ-720061827</t>
  </si>
  <si>
    <t>საგარეჯოს მუნიციპალიტეტის სოფელ დიდი და პატარა ჩაილურიების სარწყავი წყლისათვის ტუმბოს შესყიდვა.</t>
  </si>
  <si>
    <t>NAT210014948</t>
  </si>
  <si>
    <t>42122130 </t>
  </si>
  <si>
    <t>30/08/2021</t>
  </si>
  <si>
    <t>02,09,2021</t>
  </si>
  <si>
    <t>ეა-732824103</t>
  </si>
  <si>
    <t>საგარეჯოს მუნიციპალიტეტის სოფელ ვერხვიანში მცხოვრები ნოდარ საგინაშვილის სტიქიით დაზიანებული სახლის სახურავისთვის და ქალაქ საგარეჯოში გორის ქუჩა #4-ში მცხოვრები მზია ბიჩინაშვილის დაზიანებული სახლის შესაკეთებლად სამშენებლო მასალების შესყიდვა.</t>
  </si>
  <si>
    <t>NAT210014950</t>
  </si>
  <si>
    <t>103/1</t>
  </si>
  <si>
    <t>შპს ეგო</t>
  </si>
  <si>
    <t>30,09,2021</t>
  </si>
  <si>
    <t>ა/ფ ეა-733689120</t>
  </si>
  <si>
    <t>საგარეჯოს მუნიციპალიტეტის სოფელ დუზაგრამასა და სოფელ მუღანლოში ქუჩის ტრენაჟორების მოწყობის სამუშაოების შესყიდვა.</t>
  </si>
  <si>
    <t>NAT210015187</t>
  </si>
  <si>
    <t>20/10/2021</t>
  </si>
  <si>
    <t>ბურჯი 2008</t>
  </si>
  <si>
    <t>ა/ფ ეა-734855167</t>
  </si>
  <si>
    <t>საგარეჯოს მუნიციპალიტეტის სოფელ ბადიაურის, სოფელ მანავის N1 და N2 საბავშვო ბაღებში საქვაბეების გამოტანის სამუშაოების შესყიდვა.</t>
  </si>
  <si>
    <t>NAT210015243</t>
  </si>
  <si>
    <t>107/1</t>
  </si>
  <si>
    <t>24/11/2021</t>
  </si>
  <si>
    <t> შპს რეხა 2020</t>
  </si>
  <si>
    <t>17,09,2021</t>
  </si>
  <si>
    <t>ა/ფ ავ-720065767</t>
  </si>
  <si>
    <t>საგარეჯოს მუნიციპალიტეტის სოფელ მანავსა და სოფელ თოხლიაურში გარე განათების მოწყობის სამუშაოების შესყიდვა.</t>
  </si>
  <si>
    <t>NAT210015559</t>
  </si>
  <si>
    <t>სოფელ დიდი ჩაილურის სკოლამდელი აღზრდის დაწესებულების რეალიბიტაციის სამუშაოების შესყიდვა.</t>
  </si>
  <si>
    <t>NAT210015563</t>
  </si>
  <si>
    <t>14/09/2021</t>
  </si>
  <si>
    <t>110/5</t>
  </si>
  <si>
    <t>14/12/2021</t>
  </si>
  <si>
    <t>შპს მეგა - 8</t>
  </si>
  <si>
    <t>საგარეჯოს მუნიციპალიტეტის სოფელ უდაბნოში სკოლამდელი აღზრდის დაწესებულების აღდგენითი სამუშაოების შესყიდვა.</t>
  </si>
  <si>
    <t>NAT210015564</t>
  </si>
  <si>
    <t>110/4</t>
  </si>
  <si>
    <t>16/11/2021</t>
  </si>
  <si>
    <t>საგარეჯოს მუნიციპალიტეტის ქალაქ საგარეჯოში ქ. საგარეჯოში იმედის ქუჩაზე №15 და №17 კორპუსების ეზოების და ქალაქ საგარეჯოში თამარ მეფის ქუჩა #20 კორპუსის ეზოს მოასფალტების სამუშაოების შესყიდვა.</t>
  </si>
  <si>
    <t>NAT210015617</t>
  </si>
  <si>
    <t>116/1</t>
  </si>
  <si>
    <t>17/11/2021</t>
  </si>
  <si>
    <t>საგარეჯოს მუნიციპალიტეტის სოფელ კაკაბეთში ღვთისმშობლის ეკლესიასთან მისასვლელი გზის მოასფალტებისა და ე.წ. ,,ღვინაანთ უბნის’’ გზის მოასფალტების სამუშაოები.</t>
  </si>
  <si>
    <t>NAT210015620</t>
  </si>
  <si>
    <t>116/2</t>
  </si>
  <si>
    <t>ქალაქ საგარეჯოში რუსთაველი ქუჩაზე მდებარე კორპუსების (ოთხი კორპუსის) ფასადების მოპირკეთების სამუშაოების შესყიდვა.</t>
  </si>
  <si>
    <t>NAT210015623</t>
  </si>
  <si>
    <t>118/1</t>
  </si>
  <si>
    <t>20/12/2021</t>
  </si>
  <si>
    <t>შპს ინ. გრუპი</t>
  </si>
  <si>
    <t>საგარეჯოს მუნიციპალიტეტის სოფელ თოხლიაურის სკოლამდელი აღზრდის დაწესებულების რეაბილიტაციის სამუშაოების შესყიდვა.</t>
  </si>
  <si>
    <t>NAT210015659</t>
  </si>
  <si>
    <t>110/3</t>
  </si>
  <si>
    <t>ამხანაგობა "ველი+"</t>
  </si>
  <si>
    <t>22,09,2021</t>
  </si>
  <si>
    <t>ა/ფ ავ-720067541</t>
  </si>
  <si>
    <t>საგარეჯოს მუნიციპალიტეტის სოფელ პატარა ჩაილურში სპორტული დარბაზის რეაბილიტაციის სამუშაოების შესყიდვა.</t>
  </si>
  <si>
    <t>NAT210015793</t>
  </si>
  <si>
    <t>110/2</t>
  </si>
  <si>
    <t>19/10/2021</t>
  </si>
  <si>
    <t>ქალაქ საგარეჯოში 9 აპრილის ქუჩაზე გარე განათების სანათების შეცვლის სამუშაოების შესყიდვა.</t>
  </si>
  <si>
    <t>NAT210016074</t>
  </si>
  <si>
    <t>110/1</t>
  </si>
  <si>
    <t>28/09/2021</t>
  </si>
  <si>
    <t>ა/ფ ეა-734625051</t>
  </si>
  <si>
    <t>საგარეჯოს მუნიციპალიტეტში, სოფელ ქვემო და ზემო ყანდაურის დამაკავშირებელი გზის მოასფალტების სამუშაოების შესყიდვა.</t>
  </si>
  <si>
    <t>NAT210016075</t>
  </si>
  <si>
    <t>30/09/2021</t>
  </si>
  <si>
    <t>117/2</t>
  </si>
  <si>
    <t>20/05/2022</t>
  </si>
  <si>
    <t>შპს იბერი</t>
  </si>
  <si>
    <t>NAT210016454</t>
  </si>
  <si>
    <t>113/2</t>
  </si>
  <si>
    <t>საგარეჯოს მუნიციპალიტეტის მასშტაბით გარე განათების მოწყობის სამუშაოების შესყიდვა.</t>
  </si>
  <si>
    <t>NAT210016569</t>
  </si>
  <si>
    <t>შპს ახალი კომპანია 2018</t>
  </si>
  <si>
    <t>საგარეჯოს მუნიციპალიტეტის სოფელ გიორგიწმინდაში სასაფლაოს გზის ცემენტო–ბეტონით მოწყობის სამუშაოები.</t>
  </si>
  <si>
    <t>NAT210016580</t>
  </si>
  <si>
    <t>113/1</t>
  </si>
  <si>
    <t>შპს ა.გ.ა.</t>
  </si>
  <si>
    <t>საგარეჯოს მუნიციპალიტეტის სოფელ ქვემო ლამბალოში გარე განათების მოწყობის სამუშაოების შესყიდვა.</t>
  </si>
  <si>
    <t>NAT210016587</t>
  </si>
  <si>
    <t>21/09/2021</t>
  </si>
  <si>
    <t> ვახტანგ ესაიაშვილი</t>
  </si>
  <si>
    <t>28,09,2021</t>
  </si>
  <si>
    <t>ა/ფ ეა-734739270</t>
  </si>
  <si>
    <t>საგარეჯოს მუნიციპალიტეტის სოფელ შიბლიანში წყალმომარაგების ქსელის რეაბილიტაციის სამუშაოების შესყიდვა.</t>
  </si>
  <si>
    <t>NAT210017105</t>
  </si>
  <si>
    <t>საგარეჯოს მუნიციპალიტეტის სოფელ უდაბნოს წყლის მაგისტრალზე ურდულებისა და ჰაერგამშვებების მოწყობის სამუშაოების შესყიდვა.</t>
  </si>
  <si>
    <t>NAT210017108</t>
  </si>
  <si>
    <t>117/1</t>
  </si>
  <si>
    <t>საგარეჯოს მუნიციპალიტეტის მიერ,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</si>
  <si>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NAT210017110</t>
  </si>
  <si>
    <t>შპს მ-პროექტი</t>
  </si>
  <si>
    <t>საგარეჯოს მუნიციპალიტეტის მერიის ადმინისტრაციულ შენობისთვის წყლის ტუმბოსა და საგარეჯოს მუნიციაპლიტეტის სოფელ ხაშმში სარწყავი წყლისათვის ტუმბოს შესყიდვა.</t>
  </si>
  <si>
    <t>NAT210017113</t>
  </si>
  <si>
    <t>27/09/2021</t>
  </si>
  <si>
    <t>შპს ტუმბო</t>
  </si>
  <si>
    <t>საგარეჯოს მუნიციპალიტეტის სოფელ გომბორში მცხოვრები თამარ ბუდურაშვილი სახლის ასაშენებლად საჭირო სამშენებლო მასალების შესყიდვა.</t>
  </si>
  <si>
    <t>NAT210017391</t>
  </si>
  <si>
    <t>შპსგეგა 2018</t>
  </si>
  <si>
    <t>საგარეჯოს მუნიციპალიტეტის სოფელი წყაროსთავში მინი სტადიონის რეაბილიტაციის სამუშაოების შესყიდვა.</t>
  </si>
  <si>
    <t>NAT210017731</t>
  </si>
  <si>
    <t>25/10/2021</t>
  </si>
  <si>
    <t>ფერმო ფენსი</t>
  </si>
  <si>
    <t>საინფორმაციო სარეკლამო ბანერის შესყიდვა</t>
  </si>
  <si>
    <t>CMR210084715</t>
  </si>
  <si>
    <t>76</t>
  </si>
  <si>
    <t>საგარეჯოს მუნიციპალიტეტში კალათბურთში გასამართი ტურნირის საპრიზო ფონდისთვის საჭირო ინვენტარის შესყიდვა</t>
  </si>
  <si>
    <t>CMR210084714</t>
  </si>
  <si>
    <t>78</t>
  </si>
  <si>
    <t>31/07/2021</t>
  </si>
  <si>
    <t>შპს ჯეოსპორტი (205272989)</t>
  </si>
  <si>
    <t>25,08,2021</t>
  </si>
  <si>
    <t>CMR210084713</t>
  </si>
  <si>
    <t>18512200 ; 37452200</t>
  </si>
  <si>
    <t>78/1</t>
  </si>
  <si>
    <t>17/07/2021</t>
  </si>
  <si>
    <t>მ/ჩ 78/1-1</t>
  </si>
  <si>
    <t>საგარეჯოს მუნიციპალიტეტის სოფელ გიორგიწმინდაში საჭიდაო მოედნის მოწყობა</t>
  </si>
  <si>
    <t>CMR210084706</t>
  </si>
  <si>
    <t>45112723 </t>
  </si>
  <si>
    <t>75</t>
  </si>
  <si>
    <t>შპს ნიუ ქონსთრაქშენი (438119180)</t>
  </si>
  <si>
    <t>17,08,2021         27,09,2021</t>
  </si>
  <si>
    <t>ა/ფ ეა-732189527</t>
  </si>
  <si>
    <t>საგარეჯოს მუნიციპალიტეტის სოფელ ხაშმში ამბულატორიაში ცენტრალური გათბობის მოწყობის სამუშაოები</t>
  </si>
  <si>
    <t>CMR210084708</t>
  </si>
  <si>
    <t>75/1</t>
  </si>
  <si>
    <t>27,07,2021       28,09,202</t>
  </si>
  <si>
    <t>ა/ფ ეა-730572055;</t>
  </si>
  <si>
    <t>საგარეჯოს მუნიციპალიტეტის სოფელ სათაფლეში სკვერის მოწყობა</t>
  </si>
  <si>
    <t>CMR210084709</t>
  </si>
  <si>
    <t>75/2</t>
  </si>
  <si>
    <t>10,08,2021         28,09,2021</t>
  </si>
  <si>
    <t>ა/ფ ეა-731567531</t>
  </si>
  <si>
    <t>საგარეჯოს მუნიციპალიტეტის სოფელ თოხლიაურში სკვერის მოწყობა</t>
  </si>
  <si>
    <t>CMR210084716</t>
  </si>
  <si>
    <t>75/3</t>
  </si>
  <si>
    <t>16,08,2021          28,09,2021       30,09,2021</t>
  </si>
  <si>
    <t>ა/ფ ეა-731990483; ეა-734794406</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</si>
  <si>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შესყიდვა</t>
  </si>
  <si>
    <t>CMR210084717</t>
  </si>
  <si>
    <t>34321200 </t>
  </si>
  <si>
    <t>80</t>
  </si>
  <si>
    <t>შპს ნუკრიანი + (200277119)</t>
  </si>
  <si>
    <t>მ/ჩ უნომრო 12,07,2021</t>
  </si>
  <si>
    <t>მარციპანის ტორტის და ტორტის ყუთის შესყიდვა</t>
  </si>
  <si>
    <t>CMR210084718</t>
  </si>
  <si>
    <t xml:space="preserve">15812100; 44617100 </t>
  </si>
  <si>
    <t>79/1</t>
  </si>
  <si>
    <t>შპს არბო 2009 (205273498)</t>
  </si>
  <si>
    <t>მ/ჩ ელ-0604166197</t>
  </si>
  <si>
    <t>საგარეჯოს მუნიციპალიტეტის სოფელ ბოტკოში სასმელი წყლის მოწყობის სამუშაოების ხარჯთაღრიცხვის შედგენის მომსახურების შესყიდვა</t>
  </si>
  <si>
    <t>CMR210085648</t>
  </si>
  <si>
    <t>81</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</si>
  <si>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დაყენების მომსახურების შესყიდვა</t>
  </si>
  <si>
    <t>CMR210087735</t>
  </si>
  <si>
    <t xml:space="preserve">50110000; 50112100 </t>
  </si>
  <si>
    <t>15/07/2021</t>
  </si>
  <si>
    <t>82</t>
  </si>
  <si>
    <t>06,08,2021</t>
  </si>
  <si>
    <t>მ/ჩ უნომრო 04,08,2021</t>
  </si>
  <si>
    <t>შპს რეზო და ბავშვების მიერ სახელოვნებო კონცერტის გამართვის მომსახურების შესყიდვა</t>
  </si>
  <si>
    <t>CMR210087740</t>
  </si>
  <si>
    <t>92312120 </t>
  </si>
  <si>
    <t>84</t>
  </si>
  <si>
    <t>შპს რეზო და ბავშვები (402077042)</t>
  </si>
  <si>
    <t>05,08,2021</t>
  </si>
  <si>
    <t>მ.ჩ უნომრო 02,08,2021</t>
  </si>
  <si>
    <t>საგარეჯოს მუნიციპალიტეტის სოფელ ბოტკოში სასმელი წყლის მოწყობის სამუშაოების შესყიდვა</t>
  </si>
  <si>
    <t>CMR210087737</t>
  </si>
  <si>
    <t>84/1</t>
  </si>
  <si>
    <t>16/08/2021</t>
  </si>
  <si>
    <t>ზურაბი დევდარიანი (36001005907)</t>
  </si>
  <si>
    <t>24,09,2021</t>
  </si>
  <si>
    <t>ა/ფ ეა-734647551</t>
  </si>
  <si>
    <t>ქ.საგარეჯოში ვაჩნაძე-ქუჩიშვილის ქუჩაზე და საგარეჯოს მუნიციპალიტეტის სოფელ ლამბალოში სასმელი წყლის ჭაბურღილებთან მოსაწყობი ძაბვის მარეგულირებელი სტაბილიზატორების შესყიდვა</t>
  </si>
  <si>
    <t>CMR210091056</t>
  </si>
  <si>
    <t>31210000 </t>
  </si>
  <si>
    <t>86/4</t>
  </si>
  <si>
    <t>02,08,2021</t>
  </si>
  <si>
    <t>ა/ფ ეა-730753616</t>
  </si>
  <si>
    <t>საგარეჯოს მუნიციპალიტეტის მერიის სამხედრო აღრიცხვის სამსახურისთვის ბეჭდვითი მომსახურების შესყიდვა</t>
  </si>
  <si>
    <t>CMR210091058</t>
  </si>
  <si>
    <t>79810000 </t>
  </si>
  <si>
    <t>87</t>
  </si>
  <si>
    <t>შპს გამომცემლობა ნაკადული (404516083)</t>
  </si>
  <si>
    <t>მ/ჩ  უნომრო  28,07,2021</t>
  </si>
  <si>
    <t>2008 წლის აგვისტოს ომთან დაკავშირებით მემორიალის შესამკობად ყვავილების შესყიდვა</t>
  </si>
  <si>
    <t>CMR210093353</t>
  </si>
  <si>
    <t>89</t>
  </si>
  <si>
    <t>საგარეჯოს მუნიციპალიტეტის მერიის გენდერული თანასწორობის საკითხებზე პასუხისმგებელი პირის ქალთა ოთახის მენეჯერისთვის ჩირისა და საკონრესვე მოდულის სერთიფიცირებული კურსის გავლის მომსახურების შესყიდვა</t>
  </si>
  <si>
    <t>CMR210093352</t>
  </si>
  <si>
    <t>80510000 </t>
  </si>
  <si>
    <t>91</t>
  </si>
  <si>
    <t>შპს კრაფტ მეწარმეობის აკადემია (406329049)</t>
  </si>
  <si>
    <t>საგარეჯოს მუნიციპალიტეტის მერიის სტუმრების გამასპინძლებისთვის სხვადასხვა სახის პროდუქტების შესყიდვა</t>
  </si>
  <si>
    <t>CMR210093429</t>
  </si>
  <si>
    <t>15800000; 15900000; 41100000   </t>
  </si>
  <si>
    <t>17,08,2021</t>
  </si>
  <si>
    <t>მ/ჩ 1-03,07,2021</t>
  </si>
  <si>
    <t>საგარეჯოს მუნიციპალიტეტის სოფელ უდაბნოში ჩიჩხიტურის კოშთან მისასვლელი გზის რეაბილიტაციის სამუშაოების შესყიდვა</t>
  </si>
  <si>
    <t>CMR210093351</t>
  </si>
  <si>
    <t>92</t>
  </si>
  <si>
    <t>შპს დინ გრუპი (405035126)</t>
  </si>
  <si>
    <t>13,08,2021</t>
  </si>
  <si>
    <t>საგარეჯოს მუნიციპალიტეტში მცხოვრები შშმ პირის ლუკა კაკალაძისთვის და თანმხლები პირის ქეთევან თედიაშვილისთვის სანატორიულ-საკურორტო სასტუმრო "მელისი"-ს მომსახურების შესყიდვა</t>
  </si>
  <si>
    <t>CMR210098456</t>
  </si>
  <si>
    <t>55110000 </t>
  </si>
  <si>
    <t>97/3</t>
  </si>
  <si>
    <t>კარინე ბარსეგიანი (01012003943)</t>
  </si>
  <si>
    <t>ქ.საგარეჯოში კახეთის გზატკეცილ #19-ში ე.წ "კოლეჯის" საერთო საცხოვრებელი კორპუსის ეზოში მდებარე საკანალიზაციო სისტემის გაწმენდის მომსახურების შესყიდვა</t>
  </si>
  <si>
    <t>CMR210098467</t>
  </si>
  <si>
    <t>90470000 </t>
  </si>
  <si>
    <t>19/08/2021</t>
  </si>
  <si>
    <t>98</t>
  </si>
  <si>
    <t>22/08/2021</t>
  </si>
  <si>
    <t>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 ტრენინგებზე და სამუშაო შეხვედრებზე დამსწრეთა კვებითი მომსახურების შესყიდვა</t>
  </si>
  <si>
    <t>CMR210098468</t>
  </si>
  <si>
    <t>მ/ჩ -0609238059</t>
  </si>
  <si>
    <t>CMR210098469</t>
  </si>
  <si>
    <t>22140000 </t>
  </si>
  <si>
    <t>98/1</t>
  </si>
  <si>
    <t>გიორგი ალექსაშვილი (01011014731)</t>
  </si>
  <si>
    <t>30,08,2021</t>
  </si>
  <si>
    <t xml:space="preserve">საგარეჯოს მუნიციპალიტეტის სოფელ უდაბნოს ბავშვთა ქორეოგრაფიული ანსაბლი იმედის ტექნიკური ხელშეწყობის მიზნით მუსიკალური ცენტრის შესყიდვა </t>
  </si>
  <si>
    <t>CMR210100651</t>
  </si>
  <si>
    <t>103/3</t>
  </si>
  <si>
    <t>სს ელიტ ელექტრონიქსი (202268928)</t>
  </si>
  <si>
    <t>საგარეჯოს მუნიციპალიტეტის შშმ პირებისთვის სასტუმროს მომსახურების შესყიდვა</t>
  </si>
  <si>
    <t>CMR210101193</t>
  </si>
  <si>
    <t>103/4</t>
  </si>
  <si>
    <t>საგარეჯოს მუნიციპალიტეტის მერიისთვის გარე გამოყენების საქართველოს სახელმწიფო დროშების შესყიდვა</t>
  </si>
  <si>
    <t>CMR210102651</t>
  </si>
  <si>
    <t>35821000 </t>
  </si>
  <si>
    <t>105</t>
  </si>
  <si>
    <t>შპს უსტა (402129451)</t>
  </si>
  <si>
    <t>საგარეჯოს მუნიციპალიტეტის სოფელ პატარძეულში მცხოვრები სოფრომაძე ალექსანდრეს სტიქიით დაზიანებული საცხოვრებელი სახლის სახურავის მოწყობის სამუშაოების შესყიდვა</t>
  </si>
  <si>
    <t>CMR210102648</t>
  </si>
  <si>
    <t>105/3</t>
  </si>
  <si>
    <t>16,28551 </t>
  </si>
  <si>
    <t>20/09/2021</t>
  </si>
  <si>
    <t>გელა რევაზიშვილი (36001022284)</t>
  </si>
  <si>
    <t>10,09,2021           27,09,2021</t>
  </si>
  <si>
    <t>ა/ფ ეა-733783772</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</si>
  <si>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</si>
  <si>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CMR210102747</t>
  </si>
  <si>
    <t>105/1</t>
  </si>
  <si>
    <t>16,09,2021</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</si>
  <si>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</si>
  <si>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CMR210102883</t>
  </si>
  <si>
    <t>105/2</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</si>
  <si>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</si>
  <si>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CMR210102887</t>
  </si>
  <si>
    <t>106</t>
  </si>
  <si>
    <t>ზაქარია დარისპანაშვილი (36001020269)</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</si>
  <si>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</si>
  <si>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CMR210103208</t>
  </si>
  <si>
    <t>108/2</t>
  </si>
  <si>
    <t>21/10/2021</t>
  </si>
  <si>
    <t>საგარეჯოს მუნიციპალიტეტის სოფელ დიდ ჩაილურში მცხოვრები ზვიად მჭედლიშვილის სტიქიის შედეგად დაზიანებული საცხოვრებელი სახლის სახურავის მოწყობის სამუშაოების შესყიდვა</t>
  </si>
  <si>
    <t>CMR210103212</t>
  </si>
  <si>
    <t>108/1</t>
  </si>
  <si>
    <t>ა/ფ ეა-734453367</t>
  </si>
  <si>
    <t>საგარეჯოს მუნიციპალიტეტში სოფელ დიდ ჩაილურში მცხოვრები ვახტანგ საგინაშვილი, მანანა საგინაშვილის და ემზარ ჯაჭვაძის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</si>
  <si>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CMR210103219</t>
  </si>
  <si>
    <t>108</t>
  </si>
  <si>
    <t>17,09,2021            27,09,2021</t>
  </si>
  <si>
    <t>ა/ფ ეა-734304907</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</si>
  <si>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</si>
  <si>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CMR210103220</t>
  </si>
  <si>
    <t>108/3</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</si>
  <si>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</si>
  <si>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CMR210103424</t>
  </si>
  <si>
    <t>109/2</t>
  </si>
  <si>
    <t>22/10/2021</t>
  </si>
  <si>
    <t xml:space="preserve">საგარეჯოს მუნიციპალიტეტის სოფელ პატარა ჩაილურში მცხოვრები ლამარა ჩიხლაძის და სოფელ წყაროსთავში მცხოვრები ამირან გელოვანის სტიქიის შედეგად დაზიანებული საცხოვრებელი სახლების სახურავების მოწყობის სამუშაოების შესყიდვა </t>
  </si>
  <si>
    <t>CMR210103431</t>
  </si>
  <si>
    <t>109/1</t>
  </si>
  <si>
    <t>საგარეჯოს მუნიციპალიტეტში მცხოვრები და აწ გარდაცვლილი კლარა მახარობლიშვილისთვის დამკრძალავი ბიუროს მომსახურების შესყიდვა</t>
  </si>
  <si>
    <t>CMR210106300</t>
  </si>
  <si>
    <t>98371200 </t>
  </si>
  <si>
    <t>17/09/2021</t>
  </si>
  <si>
    <t>112</t>
  </si>
  <si>
    <t>შპს ჰერმესი (202888349)</t>
  </si>
  <si>
    <t>CMR210106041</t>
  </si>
  <si>
    <t>21,09,2021</t>
  </si>
  <si>
    <t>მ/ჩ ელ-0613296466</t>
  </si>
  <si>
    <t>"დავასუფთაოთ საქართველო" აქციასთან დაკავშირებით სამუშაო ხელთათმანების და ნაგვის ტომრების შესყიდვა</t>
  </si>
  <si>
    <t>CMR210106301</t>
  </si>
  <si>
    <t>18930000; 18424000  </t>
  </si>
  <si>
    <t>16/09/20321</t>
  </si>
  <si>
    <t>111</t>
  </si>
  <si>
    <t>საგარეჯოს მუნიციპალიტეტის სოფელ ყანდაურის და ვერხვიანის მოსახლეობისთვის სასმელი წყლის მიწოდების მომსახურების შესყიდვა</t>
  </si>
  <si>
    <t>CMR210106302</t>
  </si>
  <si>
    <t>60181000 </t>
  </si>
  <si>
    <t>112/1</t>
  </si>
  <si>
    <t>17/10/2021</t>
  </si>
  <si>
    <t> გიორგი ვარაზიშვილი (36001006613)</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</si>
  <si>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10-20 ფრაქციის ქვიშა-ღორღის შესყიდვა</t>
  </si>
  <si>
    <t>CMR210107131</t>
  </si>
  <si>
    <t>113/4</t>
  </si>
  <si>
    <t>შპს სთოუნ ეიჯ დეველოპმენტ გრუპი (438117994)</t>
  </si>
  <si>
    <t>სხვადასხვა სახის სამეურნეო საქონლის შესყიდვა</t>
  </si>
  <si>
    <t>CMR210109548</t>
  </si>
  <si>
    <t xml:space="preserve">31300000;31500000;31600000;31200000 </t>
  </si>
  <si>
    <t>116/3</t>
  </si>
  <si>
    <t>COVID-19 ის გვარცელების პრევენციის მიზნით ტესრირების (PCR) მომსახურების შესყიდვა</t>
  </si>
  <si>
    <t>CMR210109546</t>
  </si>
  <si>
    <t>85148000 </t>
  </si>
  <si>
    <t>114/1</t>
  </si>
  <si>
    <t>შპს გენომიქსი (405417516)</t>
  </si>
  <si>
    <t>საგარეჯოს მუნიციპალიტეტის სოფელ კოჭბაანში მცხოვრები მანია ფეტვიაშვილის, სოფელ ბადიაურში მცხოვრები თენგიზი მჭედლიშვილის, სოფელ დუზაგრამაში მცხოვრები სალეხ ად ალიევის, სოფელ ლამბალოში მცხოვრები ამზა გარიბოვის და სოფელ შიბლიანში მცხოვრები ეთერი ქურცაძის  საცხოვრებელი სახლების სახურავების მოწყობის სამუშაოების შესყიდვა</t>
  </si>
  <si>
    <t>CMR210109544</t>
  </si>
  <si>
    <t>116/4</t>
  </si>
  <si>
    <t>საგარეჯოს მუნიციპალიტეტის მერიის საკუთრებაში მყოფი ავტოსატრანსპორტო საშუალებისთვის (Golf-3) სათადარიგო ნაწილების და  მომსახურების შესყიდვა</t>
  </si>
  <si>
    <t>CMR210109552</t>
  </si>
  <si>
    <t>34300000;50100000;50112200   </t>
  </si>
  <si>
    <t>114</t>
  </si>
  <si>
    <t>CMR210109554</t>
  </si>
  <si>
    <t>115/1</t>
  </si>
  <si>
    <t>ქ.საგარეჯოში მცხოვრები მანანა დათუნაშვილის, საგარეჯოს მუნიციპალიტეტის სოფელ ნინოწმინდაში მცხოვრები ვალერი გიუნაშვილის და სოფელ კაკაბეთში მცხოვრები მიხეილ კუპატაძის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</si>
  <si>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CMR210110382</t>
  </si>
  <si>
    <t>117/3</t>
  </si>
  <si>
    <t>საგარეჯოს მუნიციპალიტეტის ბალანსზე არსებული ვიდეოსათვალთვალო კამერების მოვლა-პატრონობის მომსახურების შესყიდვა</t>
  </si>
  <si>
    <t>CON210000329-00001</t>
  </si>
  <si>
    <t>50343000 </t>
  </si>
  <si>
    <t>25/08/2021</t>
  </si>
  <si>
    <t>101/1</t>
  </si>
  <si>
    <t>31/08/2023</t>
  </si>
  <si>
    <t>შპს დელტა კონსალტინგი</t>
  </si>
  <si>
    <t>პირბადეების შესყიდვა</t>
  </si>
  <si>
    <t>CON210000387-00068</t>
  </si>
  <si>
    <t>შპსWeekend</t>
  </si>
  <si>
    <t>სგარეჯოს  მუნიციპალიტეტის  საკრებულოს თავმჯდომარე:                                          ოთარ ჩალათაშვილი</t>
  </si>
  <si>
    <t>საგარეჯოს მუნიციპალიტეტის საკრებულო 2021 წლის                  განკარგულების ,,საგარეჯოს მუნიციპალიტეტის  2021 წლის სამი კვარტლის  ბიუჯეტის შესრულების შესახებ" დანართი #13</t>
  </si>
  <si>
    <t>საგარეჯოს მუნიციპაალიტეტის 2021 წლის სამი კვარტლით   გათვალისწინებული ინფრასტრუქტურულ პროგრამაში გათვალისწინებული პროცედურების შესახებ</t>
  </si>
  <si>
    <t>შესრულებული სამუშაოები</t>
  </si>
  <si>
    <t>სამი  კვარტლის გეგმა</t>
  </si>
  <si>
    <t>ადგ.დაფინანსებით</t>
  </si>
  <si>
    <t>სახ.დაფინანსებით</t>
  </si>
  <si>
    <t>ხელშკრულებით</t>
  </si>
  <si>
    <t>ადგ.დაფინანს.</t>
  </si>
  <si>
    <t xml:space="preserve"> სახ.დაფინანს.</t>
  </si>
  <si>
    <t>სულ ფაქტი</t>
  </si>
  <si>
    <t>ფაქტი ადგ.დაფინანს.</t>
  </si>
  <si>
    <t>ფაქტი სახ.დაფინანს.</t>
  </si>
  <si>
    <t>სამი კვარტ.დაფინან. %</t>
  </si>
  <si>
    <t>სამუშაოთა შესრულების ვადები</t>
  </si>
  <si>
    <t xml:space="preserve">ხელშეკრულების ნომერი </t>
  </si>
  <si>
    <t>02 01 01 01</t>
  </si>
  <si>
    <t>გზების მიდინარე შეკეთება</t>
  </si>
  <si>
    <t>ს.მ</t>
  </si>
  <si>
    <t>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</si>
  <si>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16.04.2021-16.04.2021</t>
  </si>
  <si>
    <t>ი.მ.ზურაბი ხუციშვილი</t>
  </si>
  <si>
    <t xml:space="preserve">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</si>
  <si>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26.04.2021-01.07.2021</t>
  </si>
  <si>
    <t xml:space="preserve">შპს დილა-95 </t>
  </si>
  <si>
    <t xml:space="preserve">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</si>
  <si>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5.05.2021-3.08.2021</t>
  </si>
  <si>
    <t>06,07,-13.07.2021</t>
  </si>
  <si>
    <t xml:space="preserve"> შპს სხივი 2030</t>
  </si>
  <si>
    <t>სასარგებლო წიაღისეულის მოპოვების ლიცენზიისაგან 3 თვით განთავისუფლების საფასური</t>
  </si>
  <si>
    <t>6.09.2021</t>
  </si>
  <si>
    <t>წერილი #: 11478-06092021-59585</t>
  </si>
  <si>
    <t>ერთიანი ანგარიში; სხვა შემოსულობები; ცენტრალიზებული</t>
  </si>
  <si>
    <t>26,08,-31.12.2021</t>
  </si>
  <si>
    <t>საგარეჯოს, კახეთის გზატკეცილზე მდებარე №9,11,13,15 საცხოვრებელი კორპუსების ეზოების მოასფალტება-კეთილმოწყობა</t>
  </si>
  <si>
    <t>16.11.2020-01.03.2021</t>
  </si>
  <si>
    <t xml:space="preserve"> სოფელ მანავში მანავის ციხესთან მისასვლელი საავტომობილო გზის მოწყობა (განკ.1573, 19.08.2020)</t>
  </si>
  <si>
    <t>30.09.2020-10.02.2021</t>
  </si>
  <si>
    <t>საპროექტო სახარჯთაღრიცხვო დოკუმენტაციის შედგენის ხარჯი</t>
  </si>
  <si>
    <t>02.09.2020-31.12.2020</t>
  </si>
  <si>
    <t xml:space="preserve"> სოფელ ხაშმში შესასვლელ გზაზე ა/ბეტონის საფარის მოწყობა განკ 2685, 31.12.2020</t>
  </si>
  <si>
    <t>19.11.2020-21.03.2021</t>
  </si>
  <si>
    <t xml:space="preserve"> სოფელ უდაბნოში გზის მოასფალტების სამუშაოები (განკ 2685, 31.12.2020)</t>
  </si>
  <si>
    <t>04.03.-2.06.2021</t>
  </si>
  <si>
    <t>ქ. საგარეჯოში კახეთის გზატკეცილი N10, 10ა, 12, 12ა, კორპუსების ეზოების მოასფალტება - კეთილმოწყობა განკ.#2685 31.12.2020</t>
  </si>
  <si>
    <t>15.01.2021-15.06.2021 (პირველი ეტაპი) - 31.03.2022 (მეორე ეტაპი)</t>
  </si>
  <si>
    <t>ქ. საგარეჯოში რუსთაველის ქ. № 270, 272, 274 კორპუსების ეზოების მოასფალტება კეთილმოწყობა,განკ.#2685 31.12.2020</t>
  </si>
  <si>
    <t>სოფელ თოხლიაურში შიდა ცენტრალური გზის მოასფალტების სამუშაოების შესყიდვა.განკ 2685, 31.12.2020</t>
  </si>
  <si>
    <t>18.02.-19.05.2021</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</si>
  <si>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შესყიდვა.განკ 2685, 31.12.2020</t>
  </si>
  <si>
    <t>18.02.-18.06.2021</t>
  </si>
  <si>
    <t>სოფელ ნინოწმინდისა და სოფელ წყაროსთავის დამაკავშირებელი გზის მოასფალტების სამუშაოები.განკ 2685, 31.12.2020</t>
  </si>
  <si>
    <t>23.02.2021-14.05.2021 (პირვ. ეტაპი)-31.03.2021 (მეორე ეტაპი)</t>
  </si>
  <si>
    <t>ქ. საგარეჯოში, კახეთის გზატკეცილის N1 შესახვევის მოასფალტება ე.წ. ,,სოკარის ქუჩა"  განკ.#2630 18.12.2019</t>
  </si>
  <si>
    <t>28.02.2020-27.06.2020</t>
  </si>
  <si>
    <t>შპს ,,როუდ სოლუშენს</t>
  </si>
  <si>
    <t>ქ.საგარეჯოში, ჩოლოყაშვილის ქუჩის მოასფალტება   განკ.#2630 18.12.2019</t>
  </si>
  <si>
    <t>ქ.საგარეჯოში სათავის ქუჩის მოასფალტება და სანიაღვრე არხების მოწყობა  განკ.#2630 18.12.2019</t>
  </si>
  <si>
    <t>ქ.საგარეჯოში , გიორგი ბრწყინვალეს ქუჩის მოასფალტება  განკ.#2630 18.12.2019</t>
  </si>
  <si>
    <t>ქ.საგარეჯოში, გურამიშვილის ქუჩის დარჩენილი მონაკვეთის მოასფალტება   განკ.#2630 18.12.2019</t>
  </si>
  <si>
    <t>ქ. საგარეჯოში, ჯაფარიძის ქუჩაზე ტროტუარების მოწყობა  განკ.#2630 18.12.2019</t>
  </si>
  <si>
    <t>31.01.2020-30.05.2020</t>
  </si>
  <si>
    <t>ქ. საგარეჯოში, ქუჩიშვილის და ტაბიძის ქუჩების მოასფალტება და სანიაღვრე არხების მოწყობა  განკ.#2630 18.12.2019</t>
  </si>
  <si>
    <t>ქ.საგარეჯოში, ვაჟა-ფშაველას ქუჩის მოასფალტება  განკ.#2630 18.12.2019</t>
  </si>
  <si>
    <t>ქ. საგარეჯოში, განთიადის, გორის და თამარ მეფის ქუჩების მოასფალტების  განკ.#2630 18.12.2019</t>
  </si>
  <si>
    <t>ს. პატარძეულში, მონასტერთან მისასვლელი გზის მოასფალტება განკ.#2630 18.12.2019</t>
  </si>
  <si>
    <t>ს.პატარძეულში,ე.წ. ,,ონაანთ" უბნის გზის მოასფალტება განკ.#2630 18.12.2019</t>
  </si>
  <si>
    <t xml:space="preserve"> გიორგიწმინდაში, სასაფლაოს გზაზე რკ/ბეტონის საფარის მოწყობა  განკ.#2630 18.12.2019</t>
  </si>
  <si>
    <t xml:space="preserve"> პატარა ჩაილურში ცენტრალური გზის მოასფალტება  განკ.#2630 18.12.2019</t>
  </si>
  <si>
    <t>ინფრასტრუქტურული პროექტების საპროექტო და სამშენებლო სამუშაოების საზედამხედველო მომსახურება</t>
  </si>
  <si>
    <t>27.02.2020-27.02.2021</t>
  </si>
  <si>
    <t>შპს შპს საინჟინრო მონიტორინგის ჯგუფი</t>
  </si>
  <si>
    <t>21.01.2020-27.02.2021</t>
  </si>
  <si>
    <t>10/2</t>
  </si>
  <si>
    <t>შპს შპს G.G GRYP</t>
  </si>
  <si>
    <t>საავტომობილო გზების მშენებლობა (მიმდინარე წელს) საპროექტო სახარჯთაღრიცხვო დოკუმეტაციის შედგენის ხარჯი</t>
  </si>
  <si>
    <t>15.01.2021-31.12.2021</t>
  </si>
  <si>
    <t>შპს შპს თბილგზაპროექტი</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</si>
  <si>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შესყიდვა.#330 განკ.11.03.2021</t>
  </si>
  <si>
    <t>28.05.2021-07.06.2021</t>
  </si>
  <si>
    <t>შპს ხუროთმოძღვარი ე და მ</t>
  </si>
  <si>
    <t>საგარეჯოს მუნიციპალიტეტის სოფელ უჯარმაში, ხევზე გადასასვლელი ხიდის მოწყობის სამუშაოები-განკ.#330 11.03.2021</t>
  </si>
  <si>
    <t>3.06.2021-5.08.2021</t>
  </si>
  <si>
    <t>შპს როვერი 2012</t>
  </si>
  <si>
    <t>სოფელ ბადიაურში სასაფლაოსთან  მისასვლელი გზის რეაბილიტაცია  განკ#2685, 31.12.2020</t>
  </si>
  <si>
    <t>18,03,2021-16.06.2021</t>
  </si>
  <si>
    <t xml:space="preserve"> სოფელ მანავში, არსებულ სკოლამდელი აღზრდის დაწესებულებასთან მისასვლელი გზის მოასფალტება განკ#2685, 31.12.2020</t>
  </si>
  <si>
    <t>18,03,2021-</t>
  </si>
  <si>
    <t>25,06,2021-15.07.2021</t>
  </si>
  <si>
    <t>შპს ჯეო-როუდ</t>
  </si>
  <si>
    <t xml:space="preserve"> ქ. საგარეჯოში კახეთის ქუჩის მოასფალტება  განკ#2685, 31.12.2020</t>
  </si>
  <si>
    <t>16,07,2021-</t>
  </si>
  <si>
    <t>შპს შპს  ენ-დი როუდი</t>
  </si>
  <si>
    <t xml:space="preserve"> 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 განკ#2685, 31.12.2020</t>
  </si>
  <si>
    <t>16,07,2021-3.09.2021</t>
  </si>
  <si>
    <t xml:space="preserve"> ს.უდაბნოში ჩიჩხიტურის კოშკთან მისასვლელი გზის მშენებლობა</t>
  </si>
  <si>
    <t>04,08,2021-5.10.2021</t>
  </si>
  <si>
    <t>შპს შპს დინ გრუპი</t>
  </si>
  <si>
    <t>28,06,2021-</t>
  </si>
  <si>
    <t>შპს შპს კავკას როუდი</t>
  </si>
  <si>
    <t>საგარეჯოს მუნიციპალიტეტის სოფელ თულარი-კაზლარის ცენტრალურ  დამაკავშირებელ გზაზე ა/საფარის მოწყობა განკ#2685, 31.12.2020</t>
  </si>
  <si>
    <t>23,07,2021-18.02.2022</t>
  </si>
  <si>
    <t>საგარეჯოს მუნიციპალიტეტის ქალაქ საგარეჯოში მშვიდობის ქუჩის მოასფალტების სამუშაოები.განკ#2685, 31.12.2020</t>
  </si>
  <si>
    <t>23.07.-11.03.2022</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</si>
  <si>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სამუშაოები.განკ#2685, 31.12.2020</t>
  </si>
  <si>
    <t>18.02.-18.02.2022</t>
  </si>
  <si>
    <t>საგარეჯოს მუნიციპალიტეტის ქალაქ საგარეჯოში კეცხოველის ქუჩის მოასფალტების სამუშაოები განკ#2685, 31.12.2020</t>
  </si>
  <si>
    <t>23.07.-1.11.2021</t>
  </si>
  <si>
    <t>საგარეჯოს მუნიციპალიტეტის ქალაქ საგარეჯოში ფალიაშვილის ქუჩის მოასფალტების სამუშაოები განკ#2685, 31.12.2020</t>
  </si>
  <si>
    <t>2.08.-1.11.2021</t>
  </si>
  <si>
    <t xml:space="preserve">განკ#2685 </t>
  </si>
  <si>
    <t>განკ#1573</t>
  </si>
  <si>
    <t>განკ#136-0.00047, #39-0.00002, #480-0.00043,#2630-0.00369</t>
  </si>
  <si>
    <t>28.08-31.03.2023</t>
  </si>
  <si>
    <t xml:space="preserve">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</si>
  <si>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11.06.2021-30.07.2021</t>
  </si>
  <si>
    <t>ს.მ.</t>
  </si>
  <si>
    <t>სასმელი წყლის ჭაბურღილებზე დახარჯული ელენერგიის ხარჯი.აბ.№9701762761, 9310013550</t>
  </si>
  <si>
    <t>20.01.2021</t>
  </si>
  <si>
    <t>წერილი #: 98-20012021-99966; 20/01/2021</t>
  </si>
  <si>
    <t>სს "ენერგო-პრო-ჯორჯია"</t>
  </si>
  <si>
    <t>03.02.2021-04.02.2021</t>
  </si>
  <si>
    <t xml:space="preserve">შპს გეგა 2018 </t>
  </si>
  <si>
    <t>ქ.საგარეჯოსა და მისი სოფლებისთვის სასმელი წყლის ამქაჩი ტუმბოების და მათი კომპლექტების (ახლით) შეძენა მონტაჟი</t>
  </si>
  <si>
    <t>23.12.2020-31.12.2021</t>
  </si>
  <si>
    <t>159/2</t>
  </si>
  <si>
    <t>შპს შპს ახალი მშენებელი 2019</t>
  </si>
  <si>
    <t>29.01.2021-3.01.2021</t>
  </si>
  <si>
    <t>ანგი-56</t>
  </si>
  <si>
    <t xml:space="preserve"> ს.კაკაბეთში სასმ.წყლის სისტ. დაცვისა და მართვის ფარის შეძენა-მონტაჟი</t>
  </si>
  <si>
    <t>24.12.2020-3.01.2021</t>
  </si>
  <si>
    <t>შპს აქვა სერვის კომპანი</t>
  </si>
  <si>
    <t>ს.კაკაბეთში ოთხ საქლორატორო შენობაში ტექნიკური დანადგარებისა და მილგაყვანილობის მოწყობის სამუშაოები</t>
  </si>
  <si>
    <t>15.12.2020-29.12.2020</t>
  </si>
  <si>
    <t xml:space="preserve"> სოფელ კაკაბეთში მოწყობილ საქლორატორო შენობაში წყლის დინების რელეების მოწყობის სამუშაოები</t>
  </si>
  <si>
    <t>29.01.2021-31.01.2021</t>
  </si>
  <si>
    <t>სოფ. გიორგიწმინდის წყალმომარაგებისათვის სარკინიგზო ინფრასტრუქტურის "საინჟინრო კომუნიკაციით" (მილებით) გადაკვეთის საფასური</t>
  </si>
  <si>
    <t>19/02/2021</t>
  </si>
  <si>
    <t>წერილი #: 2357-19022021-28918</t>
  </si>
  <si>
    <t>სს სს საქართველოს რკინიგზა</t>
  </si>
  <si>
    <t xml:space="preserve">  ჭაბურღილების ფუნქციონირებისათვის ელ.აღრიცხვის კვანძის მოწყობის ხარჯი: სოფ.პატარძულში 4 ცალი,წყაროსთავში,,ბურდიანში,მზისგულში</t>
  </si>
  <si>
    <t>22/02/2021</t>
  </si>
  <si>
    <t>წერილი #: 2480-22022021-52061</t>
  </si>
  <si>
    <t>სოფ.კაკაბეთში და სოფ.გომბორში წყალმომარაგებისთვის საქლორატოროსთან  ახალი ელაღრიცხვის კვანძის მოწყობის ხარჯი</t>
  </si>
  <si>
    <t>წერილი #: 2609-26022021-81167</t>
  </si>
  <si>
    <t>26.01.2021-29.01.2021</t>
  </si>
  <si>
    <t>ი.მ. გიორგი ვარაზიშვილი</t>
  </si>
  <si>
    <t>გომბორის წყალმომარაგების სისტემა განკ.#2630 18.12.2019</t>
  </si>
  <si>
    <t>10.06.2020-2.09.2020</t>
  </si>
  <si>
    <t>შ.პ.ს. ბანი 2007</t>
  </si>
  <si>
    <t>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</si>
  <si>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23.02.2021-25.02.2021</t>
  </si>
  <si>
    <t xml:space="preserve">შპს ევროპა </t>
  </si>
  <si>
    <t xml:space="preserve"> სოფელ კაზლარის წყალმომარაგების სისტემის მოწყობის სამუშაოები.#2630 18.12.2019განკ.</t>
  </si>
  <si>
    <t>06.05.2020-03.09.2020</t>
  </si>
  <si>
    <t>შპს კაპიტელი</t>
  </si>
  <si>
    <t>სოფ. კაზლარის წყალმომარაგების სისტემის სრულფასოვანი ფუნქციონირებისთვის ახალი ელ. აღრიცხვის კვანძის მოწყობის ხარჯი</t>
  </si>
  <si>
    <t>წერილი #: 3541-19032021-30632</t>
  </si>
  <si>
    <t xml:space="preserve"> სოფელ კაკაბეთში სასმელი წყლის მიმღები რეზერვუარის შემოღობვისთვის მავთულბადის შესყიდვა</t>
  </si>
  <si>
    <t>15.03.2021-16.03.2021</t>
  </si>
  <si>
    <t>გიორგიწმინდაში წყალმომარაგების სისტემის მოწყობა მთავრობის  განკ. 2630 18.12.2019</t>
  </si>
  <si>
    <t>03.08.2020-1.12.2020</t>
  </si>
  <si>
    <t>შპს შპს თერგი</t>
  </si>
  <si>
    <t>სოფელ კაკაბეთში დვრინის წყალზე სადრენაჟე სისტემის მოწყობა-რეაბილიტაციის სამუშაოები განკ.#2159 11.10.2019-15.0ლ; განკ.#1167 9.07.2020-4.06327ლ</t>
  </si>
  <si>
    <t>10.09.2020-10.12.2020</t>
  </si>
  <si>
    <t>შპს ჯითიჰოლდინგი</t>
  </si>
  <si>
    <t>15.03.2021-23.03.2021</t>
  </si>
  <si>
    <t xml:space="preserve">ზურაბი ხუციშვილი </t>
  </si>
  <si>
    <t xml:space="preserve">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t>
  </si>
  <si>
    <t>26.01.2021-26.04.2021</t>
  </si>
  <si>
    <t xml:space="preserve">სასმელი წყლის სისტემის მოწყობის ინფრასტრუქტურული პროექტების საპროექტო და სამშენებლო სამუშაოებზე საზედამხედველო მომსახურება </t>
  </si>
  <si>
    <t>27.02.2021-31.02.2021</t>
  </si>
  <si>
    <t>შპს ,,საინჟინრო მონიტორინგის ჯგუფი"</t>
  </si>
  <si>
    <t xml:space="preserve"> 2021-2022 წლებში განსახორციელებელი წყალმომარაეგბისა და წყალარინების ქელების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</si>
  <si>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12.01.2021-31.12.2021</t>
  </si>
  <si>
    <t>15.03.2021-14.04.2021</t>
  </si>
  <si>
    <t xml:space="preserve">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t>
  </si>
  <si>
    <t>გიორგიწმინდაში ჭაბურღილების, შემკრები რეზერვუარების და სატუმბი სადგურის მოწყობის სამუშაოებიგანკ#2685 31.12.2020</t>
  </si>
  <si>
    <t>01.03.2021-30/05/2021-პირველი ეტაპი 31/03/2022 - მეორე ეტაპი</t>
  </si>
  <si>
    <t>ქალაქ საგარეჯოში კოსტავას ქუჩაზე N14 და N16 კორპუსების წყალმომარაგების - სასმელი წყლის სისტემის მოწყობის სამუშაოების შესყიდვა</t>
  </si>
  <si>
    <t>30.11.2020-14.01.2021</t>
  </si>
  <si>
    <t xml:space="preserve"> სოფელ შიბლიანის წყალმომარაგების სისტემის რეაბილიტაციის სამუშაოების შესყიდვა</t>
  </si>
  <si>
    <t>20.10.2020-27.12.2020</t>
  </si>
  <si>
    <t>132/2</t>
  </si>
  <si>
    <t>შ.პ.ს.სეისმოსერვისი</t>
  </si>
  <si>
    <t>სოფელ ბურდიანის წყალსადენის ჭაბურღილის და მაგისტრალური მილსადენის მოწყობის სამუშაოების შესყიდვა</t>
  </si>
  <si>
    <t>20.10.2020-14.12.2021</t>
  </si>
  <si>
    <t>132/1</t>
  </si>
  <si>
    <t>შ.პ.ს. ბურღი</t>
  </si>
  <si>
    <t xml:space="preserve"> სოფელ მზისგულის წყალმომარაგების სისტემის რეაბილიტაციის სამუშაოების შესყიდვა</t>
  </si>
  <si>
    <t>20.10.2020-14.12.2020</t>
  </si>
  <si>
    <t>სოფ. კაკაბეთში სასმელი წყლის ქსელის მოწყობა II ეტაპი განკ.#2630</t>
  </si>
  <si>
    <t>20.03.2020-</t>
  </si>
  <si>
    <t>უცხ.საწ.ფილ. კლასიკ-სტროი</t>
  </si>
  <si>
    <t>სოფ. კაზლარის წყალმომარაგებისთვის საქლორატოროსთან ახალი ელ.აღრიცხვის კვანძის მოწყობის ხარჯი</t>
  </si>
  <si>
    <t xml:space="preserve"> 22/04/2021</t>
  </si>
  <si>
    <t>წერილი #: 5198-22042021-89358</t>
  </si>
  <si>
    <t>ს.მზისგულში მოწყობილი ჭაბურღილის ტუმბოს ფუნქციონირების მიზნით 30 მეტრი სადენის შესყიდვა</t>
  </si>
  <si>
    <t>26.04.2021-28.04.2021</t>
  </si>
  <si>
    <t>შპს შპს  გეგა 2018</t>
  </si>
  <si>
    <t>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</si>
  <si>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05.05.2021-31.12.2021</t>
  </si>
  <si>
    <t xml:space="preserve">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</si>
  <si>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28.04.2021-2.06.2021</t>
  </si>
  <si>
    <t>18.06.2021-6.08.2021</t>
  </si>
  <si>
    <t>ბადიაურის სასმელი წყლისთვის ვარგისი რეზერვუარის შესყიდვა.</t>
  </si>
  <si>
    <t>18.05.2021-07.06.2021</t>
  </si>
  <si>
    <t>ქ.საგარეჯოში ვაჩნაძე-ქუჩიშვილის ქუჩაზე და სოფელ ლამბალოში სასმ.წყლის ჭაბურღილებთან მოსაწყობი ძაბვის მარეგულირებელი სტაბილიზატორების შესყიდვა</t>
  </si>
  <si>
    <t>23,07,-26.07.2021</t>
  </si>
  <si>
    <t>სასმელი წყლის ჭაბურღილებზე  დახარჯული ელენერგიის ხარჯი.  აბ.№9701762761,  9310013550</t>
  </si>
  <si>
    <t>5.08.2021</t>
  </si>
  <si>
    <t>წერილი #: 10212-05082021-70452</t>
  </si>
  <si>
    <t xml:space="preserve"> სს ეპ ჯორჯია მიწოდება</t>
  </si>
  <si>
    <t>ს.უჯარმაში მდებარე ს.უდაბნოსა და ს.სათაფლეს  სათავე ნაგებობებზე წყლის შემაკავებელი ფარის მოწყობა</t>
  </si>
  <si>
    <t>22,07,-27.07.2021-</t>
  </si>
  <si>
    <t>ი/მ როინი ფირყულაშვილი</t>
  </si>
  <si>
    <t>სოფ. პატარძ სკოლამდ აღზრ დაწ არსებული სასმელი წყლის ჭაბურღილზე  ახალი სამფაზიანი 380ვ სიმძლავრის აღრიცხვის კვანძის მოწყობის საფასური</t>
  </si>
  <si>
    <t>25.08.2021</t>
  </si>
  <si>
    <t>წერილი #: 11018-25082021-17967</t>
  </si>
  <si>
    <t>ქ.საგარეჯოსა და მუნიც.სოფლებისთვის სასმელი წყლის ამქაჩი ტუმბოების და მათი კომპლექტების(ახლით) შეძენა-მონტაჟის  შესყიდვა</t>
  </si>
  <si>
    <t>13,08,2021-</t>
  </si>
  <si>
    <t>26.08.-24.10.2021</t>
  </si>
  <si>
    <t>24.06.-30.06.2021</t>
  </si>
  <si>
    <t>17.09.-17.10.2021</t>
  </si>
  <si>
    <t xml:space="preserve"> გიორგი ვარაზიშვილი </t>
  </si>
  <si>
    <t>განკ.#2630</t>
  </si>
  <si>
    <t>განკ.#557</t>
  </si>
  <si>
    <t>განკ.#1577</t>
  </si>
  <si>
    <t>განკ.#2159</t>
  </si>
  <si>
    <t>განკ.#2577</t>
  </si>
  <si>
    <t>განკ.#1167</t>
  </si>
  <si>
    <t xml:space="preserve">ქუჩების გარეგანათებაზე დახარჯული ელენერგიის ხარჯი. </t>
  </si>
  <si>
    <t>წერილი #: 98-20012021-99966</t>
  </si>
  <si>
    <t>ქუჩების გარე განათების ტექნიკური მომსახურება</t>
  </si>
  <si>
    <t>31.12.2020-31.12.2021</t>
  </si>
  <si>
    <t>163</t>
  </si>
  <si>
    <t>ი.მ. ვახტანგ ესაიაშვილი</t>
  </si>
  <si>
    <t>ქუჩების გარეგანათებაზე დახარჯული ელენერგიის ხარჯი. აბ.№9700153353,9701837917,9610000301,9310008652,9610000121,9610000312.</t>
  </si>
  <si>
    <t>ქუჩების გარეგანათებაზე დახარჯული ელენერგიის ხარჯი. აბ.№9700153353.</t>
  </si>
  <si>
    <t>31.08.2021</t>
  </si>
  <si>
    <t>წერილი #: 11240-31082021-71759</t>
  </si>
  <si>
    <t>სოფ.გომბორში გარე განათების ახალი ელ.აღრიცხვის კვანძის მოწყობის ხარჯი</t>
  </si>
  <si>
    <t>წერილი #: 2607-26022021-26013</t>
  </si>
  <si>
    <t>სოფ. უჯარმაში გარეგანათების ახალი ელ.აღრიცხვის კვანძის(3 ცალი) მოწყობის ხარჯი</t>
  </si>
  <si>
    <t xml:space="preserve">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</si>
  <si>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08.02.2021-20.02.2021</t>
  </si>
  <si>
    <t>სოფ ქვემო ლამბალოში და სოფ.ქვემო ლამბალოში ახალი ელ.აღრიცხვის კვანძის მოწყობის ხარჯი</t>
  </si>
  <si>
    <t>9.03.2021</t>
  </si>
  <si>
    <t>წერილი #: 2985-09032021-58730</t>
  </si>
  <si>
    <t>ნაშთი #955 3.05.2018 განკ.</t>
  </si>
  <si>
    <t>სოფ. გიორგიწმინდის ე.წ." აჭარლების დასახლებაში" გარე განათების ახალი ელ. აღრიცხვის კვანძის მოწყობის ხარჯი</t>
  </si>
  <si>
    <t>10.06.2021</t>
  </si>
  <si>
    <t>წერილი #: 7283-10062021-26542</t>
  </si>
  <si>
    <t>17.05.2021-31.08.2021</t>
  </si>
  <si>
    <t>ელექტრო გადამცემი ხაზების მშენებლობა  (მიმდინარე წელს) ს.უდაბნოში გარე განათების მოწყობის სამუშაოები</t>
  </si>
  <si>
    <t>12,08,-26.08.2021</t>
  </si>
  <si>
    <t>სხივი 2020</t>
  </si>
  <si>
    <t>საგარეჯოს მუნიციპალიტეტის  სოფელ  სასადილოში გარეგანათების ახალი ელ.აღრიცხვის კვანძის მოწყობის ხარჯი</t>
  </si>
  <si>
    <t>17.09.2021</t>
  </si>
  <si>
    <t>წერილი #: 12209-17092021-93734</t>
  </si>
  <si>
    <t>საგარეჯოს მუნიციპალიტეტის სოფელ თოხლიაურში გარეგანათების  2 ცალი ახალი ელ. აღრიცხვის კვანძის მოწყობის ხარჯი</t>
  </si>
  <si>
    <t>23.09.2021</t>
  </si>
  <si>
    <t>წერილი #: 12503-23092021-44730</t>
  </si>
  <si>
    <t>საგარეჯოს მუნიციპალიტეტის სოფელ მანავში გარეგანათების  2 ცალი ახალი ელ. აღრიცხვის კვანძის მოწყობის ხარჯი</t>
  </si>
  <si>
    <t>.საგარეჯოში 9 აპრილის ქუჩაზე გარე განათების  მოწყობის  სამუშაოები</t>
  </si>
  <si>
    <t>14,09,-28.09.2021</t>
  </si>
  <si>
    <t>საგარეჯოს მუნიციპალიტეტის სოფელ ქვემო ლამბალოში გარე განათების მოწყობის სამუშაოები</t>
  </si>
  <si>
    <t>14,09,-21.09.2021</t>
  </si>
  <si>
    <t>ი/მ ვახტანგი ესაიაშვილი</t>
  </si>
  <si>
    <t>10.09.-10.10.2021</t>
  </si>
  <si>
    <t>საგარეჯოს მუნიციპალიტეტის მასშტაბით გარე განათების მოწყობის სამუშაოები</t>
  </si>
  <si>
    <t>22.09.-31.12.2021</t>
  </si>
  <si>
    <t>ავარიული შენობების და სახლების რეაბილიტაცია</t>
  </si>
  <si>
    <t>ქ.საგარეჯოში რუსთაველის ქუჩაზე მცხ.გ.მალახოვის სტიქიის მიერ დაზარალებული საცხ.სახლის სახურავის მოწყობა სარეზ.ბრძ#36 5.02.2021</t>
  </si>
  <si>
    <t>23.10.2020-22.12.2020</t>
  </si>
  <si>
    <t>135/2</t>
  </si>
  <si>
    <t xml:space="preserve"> შპს მაია</t>
  </si>
  <si>
    <t>ს.გიორგიწმინდაში მცხ.ბ.კევლიშვილის სტიქიის მიერ დაზარალებული საცხ.სახლის სახურავის მოწყობა სარეზ.ბრძ#42 15.02.2021</t>
  </si>
  <si>
    <t>27.10.2020-26.12.2020</t>
  </si>
  <si>
    <t>136/5</t>
  </si>
  <si>
    <t>საპროექტო-სახარჯთაღრიცხვო დოკუმენტაციის შედგენის მომსახურება ბ52.52211553 4.06.-2.97108</t>
  </si>
  <si>
    <t>22.01.2021-31.12.2021</t>
  </si>
  <si>
    <t>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განკ.#330 2021წ.</t>
  </si>
  <si>
    <t>13.05.2021-02.06.2021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</si>
  <si>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შესყიდვა.განკ.#330 2021წ.</t>
  </si>
  <si>
    <t>14.05.2021-31.05.2021</t>
  </si>
  <si>
    <t>მუნიც.ს.ხაშმში მცხ.ალ.თევდორაშვილის სტიქიით დაზიანებული საცხ.სახლის სახურავის შეკეთების სამუშაოები განკ.#330 2021წ.</t>
  </si>
  <si>
    <t>25.05.2021-</t>
  </si>
  <si>
    <t>ი/მ გიორგი სეფაშვილი</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</si>
  <si>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 განკ.#330 2021წ.</t>
  </si>
  <si>
    <t>07.06.2021-12.07.2021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</si>
  <si>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   გან N330</t>
  </si>
  <si>
    <t>07.06.2021-17.06.2021</t>
  </si>
  <si>
    <t xml:space="preserve"> საპროექტო და სამშენებლო სამუშაოებზე საზედამხედველო მომსახურება </t>
  </si>
  <si>
    <t>27.02.2020-28.02.2021</t>
  </si>
  <si>
    <r>
      <t xml:space="preserve"> </t>
    </r>
    <r>
      <rPr>
        <sz val="8"/>
        <color indexed="8"/>
        <rFont val="Sylfaen"/>
        <family val="1"/>
        <charset val="204"/>
      </rPr>
      <t>შპს</t>
    </r>
    <r>
      <rPr>
        <sz val="8"/>
        <color indexed="8"/>
        <rFont val="Calibri"/>
        <family val="2"/>
        <charset val="204"/>
      </rPr>
      <t xml:space="preserve"> ,,</t>
    </r>
    <r>
      <rPr>
        <sz val="8"/>
        <color indexed="8"/>
        <rFont val="Sylfaen"/>
        <family val="1"/>
        <charset val="204"/>
      </rPr>
      <t>საინჟინრო</t>
    </r>
    <r>
      <rPr>
        <sz val="8"/>
        <color indexed="8"/>
        <rFont val="Calibri"/>
        <family val="2"/>
        <charset val="204"/>
      </rPr>
      <t xml:space="preserve"> </t>
    </r>
    <r>
      <rPr>
        <sz val="8"/>
        <color indexed="8"/>
        <rFont val="Sylfaen"/>
        <family val="1"/>
        <charset val="204"/>
      </rPr>
      <t>მონიტორინგის</t>
    </r>
    <r>
      <rPr>
        <sz val="8"/>
        <color indexed="8"/>
        <rFont val="Calibri"/>
        <family val="2"/>
        <charset val="204"/>
      </rPr>
      <t xml:space="preserve"> </t>
    </r>
    <r>
      <rPr>
        <sz val="8"/>
        <color indexed="8"/>
        <rFont val="Sylfaen"/>
        <family val="1"/>
        <charset val="204"/>
      </rPr>
      <t>ჯგუფი</t>
    </r>
    <r>
      <rPr>
        <sz val="8"/>
        <color indexed="8"/>
        <rFont val="Calibri"/>
        <family val="2"/>
        <charset val="204"/>
      </rPr>
      <t>"</t>
    </r>
  </si>
  <si>
    <t>ს.მანავში  არსებული მრავალბინიანი საცხ.სახლის (პირველი კორპუსის) სახურავის მოწყობის სამუშაოები</t>
  </si>
  <si>
    <t>28,07,-1.09.2021</t>
  </si>
  <si>
    <t>ქ.საგარეჯოში ჭავჭავაძის ქ#18-ში მცხ.დ.ნუკრაძის სტიქიით დაზიანებული სახოვრებელი სახლის სახურავის შეკეთების რეაბილიტაცია ბ.52211542 3.06.2021-43551.62; საბიუჯეტო 985.81</t>
  </si>
  <si>
    <t>24,08,-12.10.2021</t>
  </si>
  <si>
    <t>ს.პატარძეულში მცხოვრები ალ.სოფრომაძის სტიქიით დაზიანებული საცხოვრებელი სახლის სახურავის მოწყობის სამუშაოები   მთ. 11,03,2021 განN330</t>
  </si>
  <si>
    <t>06,09,-20.09.2021-</t>
  </si>
  <si>
    <t>ი.მ. გელა რევაზიშვილი</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</si>
  <si>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</si>
  <si>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06,09,-10.09.2021</t>
  </si>
  <si>
    <t>შპს შპს ხუროთმოძღვარი &lt;ე და მ&gt;</t>
  </si>
  <si>
    <t>ს.დიდ ჩაილურში მცხ.ვ.საგინაშვილის სტიქიის მიერ დაზიანებული საცხოვრებელი სახლის სახურავის მოწყობის სამუშაოები მთ. 11,03,2021 განN330</t>
  </si>
  <si>
    <t>09,09.-21.10.2021-</t>
  </si>
  <si>
    <t>ი/მ გელა რევაზიშვილი</t>
  </si>
  <si>
    <t>ს.დიდ ჩაილურში მცხ.მ.საგინაშვილის სტიქიის მიერ დაზიანებული საცხოვრებელი სახლის სახურავის მოწყობის სამუშაოები მთ. 11,03,2021 განN330</t>
  </si>
  <si>
    <t>09,09,2021-</t>
  </si>
  <si>
    <t>ს.დიდ ჩაილურში მცხ.ე.ჯაჭვაძის სტიქიის მიერ დაზიანებული საცხოვრებელი სახლის სახურავის მოწყობის სამუშაოები მთ. 11,03,2021 განN330</t>
  </si>
  <si>
    <t>ს.დიდ ჩაილურში მცხ.ზ.მჭედლიშვილის სტიქიის მიერ დაზიანებული საცხოვრებელი სახლის სახურავის მოწყობის სამუშაოები მთ. 11,03,2021 განN330</t>
  </si>
  <si>
    <t>09,09,-16.09.2021</t>
  </si>
  <si>
    <t xml:space="preserve">შპს შპს  ბურჯი -2008 </t>
  </si>
  <si>
    <t>შემოსავალი ხელშეკრულების პირობების დარღვევის გამო დაკისრებული პირგასამტეხლოდან(შ.პ.ს "ეგო"ს/კ 439418621)</t>
  </si>
  <si>
    <t>31,08,2021-</t>
  </si>
  <si>
    <t>ერთიანი ანგარიში; სხვა შემოსულობები; საგარეჯო</t>
  </si>
  <si>
    <t>31,08,-5.09.2021</t>
  </si>
  <si>
    <t>შპს შპს ეგო</t>
  </si>
  <si>
    <t>18.08.-22.09.2021</t>
  </si>
  <si>
    <t>22.07.-12.08.2021</t>
  </si>
  <si>
    <t>28.07.-1.09.2021</t>
  </si>
  <si>
    <t>18.08.-6.10.2021</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</si>
  <si>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 განკ.#330 11.03.2021</t>
  </si>
  <si>
    <t>9.09.-21.10.2021</t>
  </si>
  <si>
    <t xml:space="preserve">შპს ბურჯი -2008 </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</si>
  <si>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</si>
  <si>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6.09.-10.09.2021</t>
  </si>
  <si>
    <t xml:space="preserve">შპს ხუროთმოძღვარი &lt;ე და მ&gt; </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</si>
  <si>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</si>
  <si>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7.09.-5.10.2021</t>
  </si>
  <si>
    <t xml:space="preserve">ზაქარია დარისპანაშვილი </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</si>
  <si>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</si>
  <si>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დავითი კავთუაშვილი </t>
  </si>
  <si>
    <t xml:space="preserve">შპს ნიუ ქონსთრაქშენი </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</si>
  <si>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</si>
  <si>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ნოდარ ხებრელაშვილი </t>
  </si>
  <si>
    <t>მთ. 11,03,2021 განN330</t>
  </si>
  <si>
    <t>სტიქიის შედეგად დაზიანებული 5 საცხოვრებელი სახლის სარეაბილიტაციო სამუშაოების განხორციელებასარეზ.ბრძ.#ბ52.52211542 3.06.</t>
  </si>
  <si>
    <t>სტიქიის შედეგად დაზიანებული საცხოვრებელი სახლების სახურავების სარეაბილიტაციო სამუშაოები ბ52.522118739  6.07</t>
  </si>
  <si>
    <t>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ბ52.52212432  31.08</t>
  </si>
  <si>
    <t>ნაშთი #250 2.02.2018 განკ.</t>
  </si>
  <si>
    <t>ნაშთი სარეზ.ბრძ#42 15.02.</t>
  </si>
  <si>
    <t>საზოგადოებრივი სივრცეების მოწყობა-რეაბილიტაცია, ექსპლოატაცია</t>
  </si>
  <si>
    <t>საკადასტრო აზომვითი მომსახურებები</t>
  </si>
  <si>
    <t>29.01.2020-31.12.2020</t>
  </si>
  <si>
    <t>15/1</t>
  </si>
  <si>
    <t>ი/მ მამუკა უნაფქოშვილი</t>
  </si>
  <si>
    <t>მუნიციპალიტეტის ბალანსზე რიცხული სოფ.გომბორში მდებარე სასოფლო-სამეურნეო(სათიბი) დანიშნულების მიწის ნაკვეთის წლიური საუჯარო ქირის განსაზღვრა</t>
  </si>
  <si>
    <t>15.012021-15.03.2021</t>
  </si>
  <si>
    <t>3/1</t>
  </si>
  <si>
    <t>ლ.სამხარაულის სახ.ერ.ექსპერტიზის ბიურო</t>
  </si>
  <si>
    <t>საექსპერტო მომსახურების გაწევა,ექსპეტის დასკვნის ან აქტის დასკვნის შედგენის შეუძლებლობის შესახებ გაცემა.</t>
  </si>
  <si>
    <t>25.01.2021-28.02.2022</t>
  </si>
  <si>
    <t>5/4</t>
  </si>
  <si>
    <t>31.05.2021-03.06.2021</t>
  </si>
  <si>
    <t>მუნიციპალიტეტის ტერიტორიაზე მდებარე უძრავი ქონების საკადასტრო აზომვითი-აგეგმვითი ნახაზების შედგენის მომსახურება</t>
  </si>
  <si>
    <t>05,03,-31.12.2021</t>
  </si>
  <si>
    <t>შენობის ფასადების რეაბილიტაცია</t>
  </si>
  <si>
    <t>საპროექტო-სახარჯთაღრიცხვო დოკუმენტაციის შედგენის ხარჯი</t>
  </si>
  <si>
    <t>შპს თბილგაზპროექტი</t>
  </si>
  <si>
    <t xml:space="preserve">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</si>
  <si>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02.06.2021-16.06.2021</t>
  </si>
  <si>
    <t>19.03.2021-23.04.2021</t>
  </si>
  <si>
    <t>სარწყავი არხების და ნაპირსამაგრი ნაგებობების მოწყობა, რეაბილიტაცია და ექსპლოატაცია</t>
  </si>
  <si>
    <t>13.05.2021-10.06.2021</t>
  </si>
  <si>
    <t>15.06.2021-27.07.2021</t>
  </si>
  <si>
    <t>ნაშთი #557 15.03.2019 განკ.</t>
  </si>
  <si>
    <t>25.06.2021-06.07.2021</t>
  </si>
  <si>
    <t>სოფელ პატარძეულში შიოს ეკლესიასთან სანიაღვრე სისტემისა და ლითონის ცხაურების მოწყობის სამუშაოები</t>
  </si>
  <si>
    <t>18,08,-6.10.2021</t>
  </si>
  <si>
    <t>ს.დიდი და პატარა ჩაილურისთვის სარწყავი წყლის ტუმბოს შესყიდვა</t>
  </si>
  <si>
    <t>24,08,2021-</t>
  </si>
  <si>
    <t>ქ.საგარეჯოში სათავის და წერეთლის  ქუჩებზე სანიაღვრე სისტემისა და ლითონის ცხაურების მოწყობის სამუშაოები</t>
  </si>
  <si>
    <t>18,08,2021-</t>
  </si>
  <si>
    <t>ქ.საგარეჯოში ჩოლოყაშვილის ქუჩაზე სანიაღვრე სისტემისა და ლითონის ცხაურების მოწყობის სამუშაოები</t>
  </si>
  <si>
    <t>ქ.საგარეჯოში ერისთავის ქუჩაზე სანიაღვრე სისტემისა და ლითონის ცხაურების მოწყობის სამუშაოები</t>
  </si>
  <si>
    <t>11.08.-8.09.2021</t>
  </si>
  <si>
    <t>93/.2</t>
  </si>
  <si>
    <t>საგარეჯოს მუნიციაპლიტეტის სოფელ ხაშმში სარწყავი წყლისათვის ტუმბოს შესყიდვა.</t>
  </si>
  <si>
    <t>22.09.-27.09.2021</t>
  </si>
  <si>
    <t>სასაფლაოების მოვლა და შემოღობვა</t>
  </si>
  <si>
    <t>ს.პატარძეულში ე.წ. აჭარელების დასახლებაში სასაფლაოების შემოღობვის სამუშაოები</t>
  </si>
  <si>
    <t>11,08,2021-</t>
  </si>
  <si>
    <t xml:space="preserve"> შპს ბუკა</t>
  </si>
  <si>
    <t xml:space="preserve">02 08 </t>
  </si>
  <si>
    <t>მუნიციპალიტეტის სოფლებში გარე განათების მოწყობის სამუშაოები (განკ 2752, 31.12.2019)</t>
  </si>
  <si>
    <t>17.12.2020-18.01.2021</t>
  </si>
  <si>
    <t>ნაშთი #45 22.01.2019</t>
  </si>
  <si>
    <t>ნაშთი #2752 31.12.2019</t>
  </si>
  <si>
    <t>სოფ. ხაშმის ამბულატორიის შენობისთვის ბ/აირის აღრიცხვის კვანძის მოწყობის ხარჯი განკ#168.5.02.2021</t>
  </si>
  <si>
    <t>წერილი #: 7293-10062021-99039</t>
  </si>
  <si>
    <t>შპს, შპს სოკარ ჯორჯია გაზი</t>
  </si>
  <si>
    <t>ქუჩის ტრენაჟორების მოწყობა განკ#168.5.02.2021: ს.ვერხვიანში</t>
  </si>
  <si>
    <t>25.05.2021-27.07.2021</t>
  </si>
  <si>
    <t>ი/მ ალექსანდრე დიღმელაშვილი</t>
  </si>
  <si>
    <t xml:space="preserve">ს.ნინოწმინდაში </t>
  </si>
  <si>
    <t xml:space="preserve">ს.უდაბნოში </t>
  </si>
  <si>
    <t xml:space="preserve"> ს.ვაშლიანში სასმელი წყლის მილის შეცვლის  სამუშაოები განკ#168.5.02.2021</t>
  </si>
  <si>
    <t>02.06.2021-23.06.2021</t>
  </si>
  <si>
    <t>შპს შპს სხივი 2030</t>
  </si>
  <si>
    <t xml:space="preserve"> გარე განათების მოწყობის სამუშაოები განკ#168.5.02.2021: ს.ზემო ლამბალოში</t>
  </si>
  <si>
    <t>18.05.2021-20.07.2021</t>
  </si>
  <si>
    <t>ი/მ ანა ლაფერიშვილი</t>
  </si>
  <si>
    <t xml:space="preserve"> ს.მუღანლოში  </t>
  </si>
  <si>
    <t xml:space="preserve"> ს.ქეშალოში </t>
  </si>
  <si>
    <t>ს.პატარძეულში</t>
  </si>
  <si>
    <t>ს.კაზლარში</t>
  </si>
  <si>
    <t>ს.თულარში</t>
  </si>
  <si>
    <t>წიწმატიანში</t>
  </si>
  <si>
    <t>პალდოში</t>
  </si>
  <si>
    <t xml:space="preserve"> ქუჩის ტრენაჟორების მოწყობა განკ#168.5.02.2021: ს.პატარა ჩაილურში</t>
  </si>
  <si>
    <t>შპს ბურჯი 2008</t>
  </si>
  <si>
    <t xml:space="preserve">ს.ანთოკსა და მარიამჯვარში </t>
  </si>
  <si>
    <t xml:space="preserve">ს.მზისგულში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</si>
  <si>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</si>
  <si>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29.04.2021-19.05.2021</t>
  </si>
  <si>
    <t xml:space="preserve">ი.მ.დავითი კავთუაშვილი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</si>
  <si>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</si>
  <si>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18.06.2021-22.06.2021</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</si>
  <si>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  განკ. N168</t>
  </si>
  <si>
    <t>03.06.2021-05.08.2021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</si>
  <si>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შესყიდვა.განკ#168.5.02.2021</t>
  </si>
  <si>
    <t>04.06.2021-23.07.2021</t>
  </si>
  <si>
    <t xml:space="preserve">ი.მ.ზურაბი დევდარიანი </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</si>
  <si>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შესყიდვა.განკ#168.5.02.2021</t>
  </si>
  <si>
    <t>01.06.-3.08.2021</t>
  </si>
  <si>
    <t xml:space="preserve">ი.მ. ვახტანგი ესაიაშვილი </t>
  </si>
  <si>
    <t>04.06.2021-06.08.2021</t>
  </si>
  <si>
    <t>ი.მ. ალექსანდრე დიღმელაშვილი.</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</si>
  <si>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შესყიდვა.განკ#168.5.02.2021</t>
  </si>
  <si>
    <t>10.06.2021-22.07.2021</t>
  </si>
  <si>
    <t>საგარეჯოს მუნიციპალიტეტის სოფელ რუსიანში სკვერის მოწყობის სამუშაოების შესყიდვა.განკ#168.5.02.2021</t>
  </si>
  <si>
    <t>02.06.2021-30.06.2021</t>
  </si>
  <si>
    <t>ი. მ. ზაქარია დარისპანაშვილი.</t>
  </si>
  <si>
    <t>ს.ხაშმში ამბულატორიაში ცენტრალური გათბობის მოწყობის სამუშაოები გN168</t>
  </si>
  <si>
    <t>02,07,-30.07.2021</t>
  </si>
  <si>
    <t xml:space="preserve"> შპს ნიუ ქონსთრაქშენი</t>
  </si>
  <si>
    <t>ს.სათაფლეში სკვერის მოწყობის სამუშაოები გN168</t>
  </si>
  <si>
    <t>ს.თოხლიაურში სკვერის მოწყობის სამუშაოები გN168</t>
  </si>
  <si>
    <t>ს.გიორგიწმინდაში საჭიდაო მოედნის მოწყობის სამუშაოები გN168</t>
  </si>
  <si>
    <t>ს.წყაროსთავის საბავშვო ბაღის ეზოს მოწყობის სამუშაოები  გN168</t>
  </si>
  <si>
    <t>25,06,-23.07.2021</t>
  </si>
  <si>
    <t>ი/მ ნოდარ ხებრელაშვილი</t>
  </si>
  <si>
    <t>სოფელ ბოტკოში სასმელი წყლის სათავის მოწყობის სამუშაოები</t>
  </si>
  <si>
    <t>19,07,-16.08.2021</t>
  </si>
  <si>
    <t>ი/მ ზურაბი დევდარიანი</t>
  </si>
  <si>
    <t>13.07.-16.07.2021</t>
  </si>
  <si>
    <t>განკ#168.5.02.2021</t>
  </si>
  <si>
    <t xml:space="preserve"> ქ. საგარეჯოს ქუჩების დასუფთავება და დაგვა, წყალსადინარი არხების გაწმენდის, ცენტრალური ქუჩებისა და ტროტუარების თოვლისგან/ყინულისაგან გაწმენდის მომსახურება</t>
  </si>
  <si>
    <t>პროგრესი 2011</t>
  </si>
  <si>
    <t>სოფლებსა და ქ.საგარეჯოს ქუჩებში მუნიც.მიერ განთავსებული ნაგავშემკრები კონტეინერებიდან საყოფაცხოვრებო ნარჩენების გატანა</t>
  </si>
  <si>
    <t>24.12.2020-31.12.2021</t>
  </si>
  <si>
    <t>160/1</t>
  </si>
  <si>
    <t>ს.ბადიაურში ადმინისტრაც.შენობის მიმდ.ტერიტორიის შესაწამლად შხამქიმიკატის 20კგ.კლინერ ექსტრას შესყიდვა</t>
  </si>
  <si>
    <t>19.04.-29.04.2021</t>
  </si>
  <si>
    <t>შპს შპს აგრონომი</t>
  </si>
  <si>
    <t>გრანტის თანხა მიუსაფარი შინაური ცხოველების მართვასთან დაკავშირებით</t>
  </si>
  <si>
    <t>ა(ა)იპ - მიუსაფარი შინაური ცხოველების მართვის კახეთის სააგენტო</t>
  </si>
  <si>
    <t>03 02</t>
  </si>
  <si>
    <t>კაპიტალური დაბანდებანი დასუფთავების სფეროში</t>
  </si>
  <si>
    <t>200 ცალი პლასტმასის ნაგავშემკრები კონტეინერის შესყიდვა</t>
  </si>
  <si>
    <t>16.04.2021-</t>
  </si>
  <si>
    <t>შპს უნიკაპი</t>
  </si>
  <si>
    <t>სკოლამდელი დაწესებულებების რეაბილიტაცია, მშენებლობა</t>
  </si>
  <si>
    <t>25.01.2021-11.03.2021</t>
  </si>
  <si>
    <t xml:space="preserve">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</si>
  <si>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16.03.2021-25.12.2021</t>
  </si>
  <si>
    <t xml:space="preserve">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</si>
  <si>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ქ. საგარეჯოს #2 სკოლამდელი აღზრდის დაწესებულების რეაბილიტაციის სამუშაოები</t>
  </si>
  <si>
    <t>15.03.2021-14.05.2021</t>
  </si>
  <si>
    <t>26.03.2021-25.12.2021</t>
  </si>
  <si>
    <t>ი/მ ალექსი მამუკაშვილი</t>
  </si>
  <si>
    <t>21.01.2020-21.01.2021</t>
  </si>
  <si>
    <t>13.05.-24.06.2021</t>
  </si>
  <si>
    <t>ქ.საგარეჯოს #1, ს.კაკაბეთის #2 და ს.ნინოწმინდის საბავშვო ბაღებში საქვაბეების გამოტანის სამუშაოები</t>
  </si>
  <si>
    <t>16,07,-1.10.2021</t>
  </si>
  <si>
    <t xml:space="preserve"> ს.პატარძეულის N1 საბავშვო  ბაღის სარეაბილიტციო სამუშაოები</t>
  </si>
  <si>
    <t>20,08,-19.11.2021</t>
  </si>
  <si>
    <t xml:space="preserve"> ს.გიორგიწმინდის საბავშვო ბაღის რეაბილიტაციის სამუშაოები</t>
  </si>
  <si>
    <t>31,08,2021-30.11.2021</t>
  </si>
  <si>
    <t>103</t>
  </si>
  <si>
    <t>ს.მანავის #1 საბავშვო ბაღში საქვაბეების გამოტანის სამუშაოები</t>
  </si>
  <si>
    <t>08,09,-24.11.2021</t>
  </si>
  <si>
    <t>ს.მანავის #2 საბავშვო ბაღში საქვაბეების გამოტანის სამუშაოები</t>
  </si>
  <si>
    <t>08,09,2021-</t>
  </si>
  <si>
    <t>ს.ბადიაურის საბავშვო ბაღში საქვაბეების გამოტანის სამუშაოები</t>
  </si>
  <si>
    <t xml:space="preserve"> ს.თოხლიაურში სკოლამდელი აღზრდის დაწესებულების სარეაბილიტაციო სამუშაოები</t>
  </si>
  <si>
    <t>14,09,-16.11.2021</t>
  </si>
  <si>
    <t xml:space="preserve"> ამხანაგობა "ველი+"</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</si>
  <si>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</si>
  <si>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14.09.-14.12.2021</t>
  </si>
  <si>
    <t>14.09.-16.11.2021</t>
  </si>
  <si>
    <t>ნაშთი #136 18.01.2018-0.50, #955 12.03.2015-0.12</t>
  </si>
  <si>
    <t>ტრანსპორტირების თანხა</t>
  </si>
  <si>
    <t>განკ.#2502</t>
  </si>
  <si>
    <t>საჯარო სკოლების მცირე სარეაბილიტაციო სამუშაოები და მოსწავლეთა ტრანსპორტირების უზრუნველყოფა</t>
  </si>
  <si>
    <t>სოფელ იორმუღანლოს საჯარო სკოლის რეაბილიტაციის სამუშაოების შესყიდვა (განკ 27 ,  09.01.2020)</t>
  </si>
  <si>
    <t>18.11.2020-28.11.2020</t>
  </si>
  <si>
    <t>146/1</t>
  </si>
  <si>
    <t xml:space="preserve">შპს ბანი 2007 </t>
  </si>
  <si>
    <t>სოფელ მუღანლოს საჯარო სკოლის სარეაბილიტაციო სამუშაოები.განკ.#27 9.01.2020</t>
  </si>
  <si>
    <t>22.06.2020-6.08.2020</t>
  </si>
  <si>
    <t>76/1</t>
  </si>
  <si>
    <t>შპს ბანი 2007</t>
  </si>
  <si>
    <t>სკოლის მოსწავლეებისთვის სატრანსპორტო მომსახურების შესყიდვა (განკ 147 04.01.2021)</t>
  </si>
  <si>
    <t>26.01.2021-28.02.2021</t>
  </si>
  <si>
    <t>სკოლის მოსწავლეებისთვის სატრანსპორტო მომსახურების შესყიდვა (განკ 27, 09.01.2020)</t>
  </si>
  <si>
    <t>სკოლის მოსწავლეებისთვის სატრანსპორტო მომსახურების შესყიდვა (განკ 13, 18.01.2019)</t>
  </si>
  <si>
    <t>სოფელ უჯარმის საჯარო სკოლის შენობის ნაწილობრივი სარეაბილიტაციო სამუშაოების (სანიტარული კვანძი) შესყიდვა განკ.#27 9.01.2020</t>
  </si>
  <si>
    <t>4.08.2020-13.09.2020</t>
  </si>
  <si>
    <t>96/3</t>
  </si>
  <si>
    <t>შპს ხელმარჯვე ოსტატები</t>
  </si>
  <si>
    <t xml:space="preserve"> სოფ.კოჭბაანის საჯარო სკოლის  შენობის  ნაწილის სარემონტო  სამუშაოების (სან კვან) შესრულებაგანკ.#27 9.01.2020</t>
  </si>
  <si>
    <t>96/4</t>
  </si>
  <si>
    <t xml:space="preserve"> შპს ხელმარჯვე ოსტატები</t>
  </si>
  <si>
    <t>სოფელ მზისგულის საჯარო სკოლის სარეაბილიტაციო სამუშაოები.განკ.#27 9.01.2020</t>
  </si>
  <si>
    <t>22.06.2021-06.08.2020</t>
  </si>
  <si>
    <t>ქ.საგარეჯოს #3 საჯარო სკოლის შენობის ნაწილობრივი სარეაბილიტაციო სამუშაოების (სანიტარული კვანძი) შესყიდვაგანკ.#27 9.01.2020</t>
  </si>
  <si>
    <t>96/1</t>
  </si>
  <si>
    <t>შპს იმპერტინენტე </t>
  </si>
  <si>
    <t xml:space="preserve"> დიდი ჩაილურის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</si>
  <si>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04.08.2021-13.09.2020</t>
  </si>
  <si>
    <t>96/2</t>
  </si>
  <si>
    <t xml:space="preserve"> დუზაგრამის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</si>
  <si>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96</t>
  </si>
  <si>
    <t>სკოლის მოსწავლეების სატრანსპორტო მომსახურების შესყიდვა გან N147</t>
  </si>
  <si>
    <t>25.02.2021-31.12.2021</t>
  </si>
  <si>
    <t>შპს შპს ბინუ</t>
  </si>
  <si>
    <t>ნაშთი #13 18.01.2019</t>
  </si>
  <si>
    <t>ნაშთი #27 9.01.2020</t>
  </si>
  <si>
    <t>გან N147</t>
  </si>
  <si>
    <t>სოფელ მანავში არსებული მინი სტადიონის რეაბილიტაციის სამუშაოები.</t>
  </si>
  <si>
    <t>კახეთის გზატკეც.#12ა მიმდებარედ მინი სტადიონის სარეაბილიტაციო სამუშაოები,ნაშთი განკ.#557 18.03.2020</t>
  </si>
  <si>
    <t>7.07.2020-21.08.2020</t>
  </si>
  <si>
    <t>შპს ,,თბილისი"</t>
  </si>
  <si>
    <t>სოფელ გომბორში საჭიდაო დარბაზის რეაბილიტაციის სამუშაოები.( განკ.N2630; 18.12.2019)</t>
  </si>
  <si>
    <t>07.04.2020-02.08.2020</t>
  </si>
  <si>
    <t>შპს ამ-ჯორჯია</t>
  </si>
  <si>
    <t xml:space="preserve"> სოფელ უდაბნოში მინი სტადიონის მოწყობის სამუშაოების შესყიდვა</t>
  </si>
  <si>
    <t>21.10.2020-20.12.2021</t>
  </si>
  <si>
    <t>133/1</t>
  </si>
  <si>
    <t>შპს თბილისი</t>
  </si>
  <si>
    <t>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</si>
  <si>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10.03.2020-13.03.2021</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</si>
  <si>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</si>
  <si>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ნაშთი განკ#136 18.01.2018</t>
  </si>
  <si>
    <t>ნაშთი განკ#1577  10.07.2019</t>
  </si>
  <si>
    <t>მინი სტადიონების მოწყობა სოფლებში:ნინოწმინდა,პატარძეული,გომბორი,პატარა ჩაილური,ბადიაური,თულარი,დუზაგრამა.</t>
  </si>
  <si>
    <t>21.05.2021-23.07.2021</t>
  </si>
  <si>
    <t>სპორტული დარბაზების ინფრასტრუქტურული პროექტების საპროექტო და სამშენებლო სამუშაოების საზედამხედველო მომსახურება</t>
  </si>
  <si>
    <t>27.02.2020-21.02.2021</t>
  </si>
  <si>
    <t>10.06.2021-07.10.2021</t>
  </si>
  <si>
    <t>21.01.2020-28.02.2021</t>
  </si>
  <si>
    <t>შ.პ.ს.ტერმინალი</t>
  </si>
  <si>
    <t>28.04.2021-9.06.2021</t>
  </si>
  <si>
    <t>შ.პ.ს. მაია</t>
  </si>
  <si>
    <t>17.05.2021-28.06.2021</t>
  </si>
  <si>
    <t>შ.პ.ს. ჯი აი სი</t>
  </si>
  <si>
    <t>17.05.2021-19.07.2021</t>
  </si>
  <si>
    <t>შ.პ.ს. საგზაო 333</t>
  </si>
  <si>
    <t>11.06.2021-13.08.2021</t>
  </si>
  <si>
    <t>ს.ყანდაურაში მინი მოედნის რეაბილიტაციისა და ხელოვნური საფარის მოწყობის სამუშაოები</t>
  </si>
  <si>
    <t>23,06,-11.08.2021</t>
  </si>
  <si>
    <t>შპს მარტვილმშენი</t>
  </si>
  <si>
    <t>ს.ბადიაურში მინი მოედნის რეაბილიტაციისა და ხელოვნური საფარის მოწყობის სამუშაოები</t>
  </si>
  <si>
    <t>საგარეჯოს მუნიც. სოფელ ნინოწმინდაში არსებული სპორტდარბაზისთვის სამფაზიანი ელ.აღრიცხვის კვანძის მოწყობის ხარჯი</t>
  </si>
  <si>
    <t>22.09.2021</t>
  </si>
  <si>
    <t>წერილი #: 12418-22092021-98046</t>
  </si>
  <si>
    <t>საგარეჯოს მუნიც. სოფელ უდაბნოში არსებული სპორტდარბაზისთვის სამფაზიანი ელ.აღრიცხვის კვანძის მოწყობის ხარჯი</t>
  </si>
  <si>
    <t>საგარეჯოს მუნიც. სოფელ გომბორში არსებულ სპორტდარბაზში ბ/აირის აღრიცხვის კვანძის მოწყობის ხარჯი</t>
  </si>
  <si>
    <t>წერილი #: 12497-23092021-13538</t>
  </si>
  <si>
    <t>ს.დუზაგრამაში ქუჩის ტრენაჟორების მოწყობის სამუშაოები</t>
  </si>
  <si>
    <t>08,09,-20.10.2021</t>
  </si>
  <si>
    <t>შპს შპს  ბურჯი -2008</t>
  </si>
  <si>
    <t>ს.მუღანლოში ქუჩის ტრენაჟორების მოწყობის სამუშაოები</t>
  </si>
  <si>
    <t>28.07.-29.09.2021</t>
  </si>
  <si>
    <t>14.09.-19.10.2021</t>
  </si>
  <si>
    <t>11.08.-22.09.2021</t>
  </si>
  <si>
    <t>სოფლის ამბულატორიების ხელშეწყობა და ჯანდაცვის ობიექტების მშენებლობა-რეაბილიტაცია</t>
  </si>
  <si>
    <t>უდაბნოს ექიმის მომსახურება</t>
  </si>
  <si>
    <t>10/1</t>
  </si>
  <si>
    <t>განკ.#554 15.03.2019</t>
  </si>
  <si>
    <t xml:space="preserve"> სამი კვარტლისსაბიუჯეტო სახსრები ფონდების გარეშეს  შესრულების % </t>
  </si>
  <si>
    <t>საგარეჯოს მუნიციპალიტეტში, სტიქიის შედეგად დაზიანებული 5 საცხოვრებელი სახლის სარეაბილიტაციო სამუშაოების განხორციელების მიზნით</t>
  </si>
  <si>
    <t>21.04.-30.04.2021</t>
  </si>
  <si>
    <t>ადგ.მნიშვ.გზების,ნაპირდ ნაგებიბ,სახიდე გადასასვ. სამშ-სარეაბ  სამუშ, ასევე სტიქ.მოვლენების შედ დაზ.ინფრ. აღდ. საჭირო საპრ-სახარჯ. დოკ. შედგენა</t>
  </si>
  <si>
    <t xml:space="preserve">შპს ნემო ლ და დ </t>
  </si>
  <si>
    <t>ს.ვერხვიანში მცხ.ნ.საგინაშვილის და ქ.საგარეჯოში გორის ქ#4-ში მცხ.მზია ბიჩინაშვილის სტიქიით დაზიანებული სახლის სახურ შესაკ. სამშ. მას.შესყ.შეს.სარეზ.#52212389 26.08.2021</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</si>
  <si>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მომსახურება</t>
  </si>
  <si>
    <t>საგარეჯოს მუნიციპალიტეტის საკრებულოს 2021 წლის              განკარგულების ,,საგარეჯოს მუნიციპალიტეტის 2021 წლის  სამი კვარტლის   ბიუჯეტის შესრულების შესახებ" დანართი #14</t>
  </si>
  <si>
    <t xml:space="preserve">საგარეჯოს  მუნიციპალიტეტის  2021  წლის სამ კვარტალში განხორციელებული    შესყიდვების შესახებ                                                                                                                                                 </t>
  </si>
  <si>
    <t>სოფელ უდაბნოში ხუთი ოჯახის კანალიზაციის ქსელის რეაბილიტაციის სამუშაოების შესყიდვა.</t>
  </si>
  <si>
    <t>კოდიდან ცივის მიმართულებით  ძლიერი წვიმების შედეგად დაზიანებული გზის რეაბილიტაციის მიზნით ბულდოზერის და მისი ოპერატორის დაქირავება</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</si>
</sst>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0.0"/>
    <numFmt numFmtId="165" formatCode="0.00000"/>
    <numFmt numFmtId="166" formatCode="0.000"/>
    <numFmt numFmtId="167" formatCode="0.0000000000000"/>
    <numFmt numFmtId="168" formatCode="_-* #,##0.0\ _L_a_r_i_-;\-* #,##0.0\ _L_a_r_i_-;_-* &quot;-&quot;??\ _L_a_r_i_-;_-@_-"/>
    <numFmt numFmtId="169" formatCode="0.0000"/>
    <numFmt numFmtId="170" formatCode="_-* #,##0.00\ &quot;Lari&quot;_-;\-* #,##0.00\ &quot;Lari&quot;_-;_-* &quot;-&quot;??\ &quot;Lari&quot;_-;_-@_-"/>
    <numFmt numFmtId="171" formatCode="#,##0.0"/>
    <numFmt numFmtId="172" formatCode="m/d;@"/>
  </numFmts>
  <fonts count="112" x14ac:knownFonts="1">
    <font>
      <sz val="11"/>
      <color theme="1"/>
      <name val="Calibri"/>
      <family val="2"/>
      <scheme val="minor"/>
    </font>
    <font>
      <sz val="11"/>
      <color theme="1"/>
      <name val="Calibri"/>
      <family val="2"/>
      <scheme val="minor"/>
    </font>
    <font>
      <sz val="10"/>
      <color indexed="8"/>
      <name val="Sylfaen"/>
      <family val="1"/>
      <charset val="204"/>
    </font>
    <font>
      <b/>
      <sz val="10"/>
      <color indexed="8"/>
      <name val="Sylfaen"/>
      <family val="1"/>
      <charset val="204"/>
    </font>
    <font>
      <sz val="10"/>
      <name val="Sylfaen"/>
      <family val="1"/>
      <charset val="204"/>
    </font>
    <font>
      <sz val="9"/>
      <name val="Sylfaen"/>
      <family val="1"/>
      <charset val="204"/>
    </font>
    <font>
      <sz val="10"/>
      <name val="Arial"/>
      <family val="2"/>
      <charset val="204"/>
    </font>
    <font>
      <b/>
      <sz val="10"/>
      <name val="Sylfaen"/>
      <family val="1"/>
      <charset val="204"/>
    </font>
    <font>
      <b/>
      <sz val="10"/>
      <color indexed="12"/>
      <name val="Sylfaen"/>
      <family val="1"/>
      <charset val="204"/>
    </font>
    <font>
      <b/>
      <sz val="10"/>
      <color indexed="10"/>
      <name val="Sylfaen"/>
      <family val="1"/>
      <charset val="204"/>
    </font>
    <font>
      <b/>
      <sz val="10"/>
      <color indexed="36"/>
      <name val="Sylfaen"/>
      <family val="1"/>
      <charset val="204"/>
    </font>
    <font>
      <sz val="8"/>
      <color indexed="8"/>
      <name val="Sylfaen"/>
      <family val="1"/>
      <charset val="204"/>
    </font>
    <font>
      <b/>
      <sz val="10"/>
      <color indexed="17"/>
      <name val="Sylfaen"/>
      <family val="1"/>
      <charset val="204"/>
    </font>
    <font>
      <b/>
      <sz val="11"/>
      <color indexed="10"/>
      <name val="Sylfaen"/>
      <family val="1"/>
    </font>
    <font>
      <b/>
      <sz val="8"/>
      <color indexed="8"/>
      <name val="Sylfaen"/>
      <family val="1"/>
      <charset val="204"/>
    </font>
    <font>
      <b/>
      <sz val="8"/>
      <color rgb="FF000000"/>
      <name val="Arial"/>
      <family val="2"/>
    </font>
    <font>
      <b/>
      <sz val="8"/>
      <color rgb="FF000000"/>
      <name val="Sylfaen"/>
      <family val="2"/>
    </font>
    <font>
      <sz val="11"/>
      <color indexed="8"/>
      <name val="Calibri"/>
      <family val="2"/>
    </font>
    <font>
      <sz val="10"/>
      <color theme="1"/>
      <name val="Sylfaen"/>
      <family val="1"/>
      <charset val="204"/>
    </font>
    <font>
      <b/>
      <sz val="9"/>
      <color rgb="FF000000"/>
      <name val="Sylfaen"/>
      <family val="1"/>
      <charset val="204"/>
    </font>
    <font>
      <b/>
      <sz val="11"/>
      <color rgb="FF000000"/>
      <name val="Sylfaen"/>
      <family val="2"/>
    </font>
    <font>
      <sz val="10"/>
      <color indexed="12"/>
      <name val="Sylfaen"/>
      <family val="1"/>
      <charset val="204"/>
    </font>
    <font>
      <sz val="10"/>
      <color indexed="10"/>
      <name val="Sylfaen"/>
      <family val="1"/>
      <charset val="204"/>
    </font>
    <font>
      <sz val="10"/>
      <color indexed="61"/>
      <name val="Sylfaen"/>
      <family val="1"/>
      <charset val="204"/>
    </font>
    <font>
      <sz val="10"/>
      <color indexed="57"/>
      <name val="Sylfaen"/>
      <family val="1"/>
      <charset val="204"/>
    </font>
    <font>
      <sz val="10"/>
      <color indexed="17"/>
      <name val="Sylfaen"/>
      <family val="1"/>
      <charset val="204"/>
    </font>
    <font>
      <b/>
      <sz val="10"/>
      <color rgb="FF7030A0"/>
      <name val="Sylfaen"/>
      <family val="1"/>
      <charset val="204"/>
    </font>
    <font>
      <b/>
      <sz val="9"/>
      <name val="Sylfaen"/>
      <family val="1"/>
      <charset val="204"/>
    </font>
    <font>
      <sz val="9"/>
      <color rgb="FF000000"/>
      <name val="Sylfaen"/>
      <family val="1"/>
      <charset val="204"/>
    </font>
    <font>
      <b/>
      <sz val="9"/>
      <color indexed="8"/>
      <name val="Sylfaen"/>
      <family val="1"/>
      <charset val="204"/>
    </font>
    <font>
      <sz val="10"/>
      <color rgb="FF000000"/>
      <name val="Sylfaen"/>
      <family val="1"/>
      <charset val="204"/>
    </font>
    <font>
      <b/>
      <sz val="12"/>
      <color indexed="8"/>
      <name val="Sylfaen"/>
      <family val="1"/>
      <charset val="204"/>
    </font>
    <font>
      <b/>
      <sz val="10"/>
      <color rgb="FFFF0000"/>
      <name val="Sylfaen"/>
      <family val="1"/>
      <charset val="204"/>
    </font>
    <font>
      <b/>
      <sz val="10"/>
      <color theme="7" tint="-0.249977111117893"/>
      <name val="Sylfaen"/>
      <family val="1"/>
      <charset val="204"/>
    </font>
    <font>
      <b/>
      <sz val="10"/>
      <color indexed="30"/>
      <name val="Sylfaen"/>
      <family val="1"/>
      <charset val="204"/>
    </font>
    <font>
      <sz val="8"/>
      <color rgb="FF000000"/>
      <name val="Sylfaen"/>
      <family val="1"/>
      <charset val="204"/>
    </font>
    <font>
      <b/>
      <sz val="9"/>
      <color rgb="FF000000"/>
      <name val="Sylfaen"/>
      <family val="2"/>
    </font>
    <font>
      <sz val="10"/>
      <color indexed="8"/>
      <name val="Calibri"/>
      <family val="2"/>
    </font>
    <font>
      <b/>
      <sz val="10"/>
      <color indexed="8"/>
      <name val="Calibri"/>
      <family val="2"/>
    </font>
    <font>
      <b/>
      <sz val="10"/>
      <name val="Arial"/>
      <family val="2"/>
    </font>
    <font>
      <b/>
      <sz val="10"/>
      <color indexed="48"/>
      <name val="Arial"/>
      <family val="2"/>
    </font>
    <font>
      <b/>
      <sz val="10"/>
      <color indexed="48"/>
      <name val="Sylfaen"/>
      <family val="1"/>
      <charset val="204"/>
    </font>
    <font>
      <b/>
      <sz val="10"/>
      <color indexed="57"/>
      <name val="Arial"/>
      <family val="2"/>
    </font>
    <font>
      <b/>
      <sz val="10"/>
      <color indexed="57"/>
      <name val="Sylfaen"/>
      <family val="1"/>
      <charset val="204"/>
    </font>
    <font>
      <sz val="8"/>
      <name val="Sylfaen"/>
      <family val="1"/>
    </font>
    <font>
      <sz val="8"/>
      <name val="Arial"/>
      <family val="2"/>
      <charset val="204"/>
    </font>
    <font>
      <sz val="10"/>
      <name val="Arial"/>
      <family val="2"/>
    </font>
    <font>
      <sz val="10"/>
      <name val="Sylfaen"/>
      <family val="1"/>
    </font>
    <font>
      <b/>
      <sz val="14"/>
      <color indexed="8"/>
      <name val="Calibri"/>
      <family val="2"/>
    </font>
    <font>
      <sz val="12"/>
      <color indexed="8"/>
      <name val="Calibri"/>
      <family val="2"/>
    </font>
    <font>
      <sz val="8"/>
      <color indexed="8"/>
      <name val="Calibri"/>
      <family val="2"/>
    </font>
    <font>
      <b/>
      <sz val="12"/>
      <color indexed="8"/>
      <name val="Calibri"/>
      <family val="2"/>
    </font>
    <font>
      <b/>
      <sz val="11"/>
      <color indexed="8"/>
      <name val="Calibri"/>
      <family val="2"/>
    </font>
    <font>
      <b/>
      <sz val="8"/>
      <color indexed="8"/>
      <name val="Calibri"/>
      <family val="2"/>
    </font>
    <font>
      <sz val="11"/>
      <color indexed="8"/>
      <name val="Sylfaen"/>
      <family val="1"/>
      <charset val="204"/>
    </font>
    <font>
      <b/>
      <sz val="14"/>
      <color indexed="8"/>
      <name val="Sylfaen"/>
      <family val="1"/>
      <charset val="204"/>
    </font>
    <font>
      <sz val="12"/>
      <color indexed="8"/>
      <name val="Sylfaen"/>
      <family val="1"/>
      <charset val="204"/>
    </font>
    <font>
      <sz val="8"/>
      <color theme="1"/>
      <name val="Calibri"/>
      <family val="2"/>
      <scheme val="minor"/>
    </font>
    <font>
      <sz val="10"/>
      <color theme="1"/>
      <name val="Calibri"/>
      <family val="2"/>
      <scheme val="minor"/>
    </font>
    <font>
      <sz val="10"/>
      <color theme="1"/>
      <name val="Arial"/>
      <family val="2"/>
      <charset val="204"/>
    </font>
    <font>
      <sz val="8"/>
      <color theme="1"/>
      <name val="Sylfaen"/>
      <family val="1"/>
      <charset val="204"/>
    </font>
    <font>
      <sz val="9"/>
      <color indexed="8"/>
      <name val="Calibri"/>
      <family val="2"/>
    </font>
    <font>
      <b/>
      <sz val="9"/>
      <color indexed="8"/>
      <name val="Calibri"/>
      <family val="2"/>
    </font>
    <font>
      <sz val="9"/>
      <color indexed="8"/>
      <name val="Calibri"/>
      <family val="2"/>
      <scheme val="minor"/>
    </font>
    <font>
      <sz val="10"/>
      <color indexed="8"/>
      <name val="LitNusx"/>
    </font>
    <font>
      <b/>
      <sz val="10"/>
      <color indexed="8"/>
      <name val="LitNusx"/>
    </font>
    <font>
      <b/>
      <sz val="9"/>
      <color indexed="8"/>
      <name val="LitNusx"/>
    </font>
    <font>
      <sz val="9"/>
      <color indexed="8"/>
      <name val="LitNusx"/>
    </font>
    <font>
      <b/>
      <sz val="10"/>
      <color indexed="8"/>
      <name val="Calibri"/>
      <family val="2"/>
      <charset val="204"/>
    </font>
    <font>
      <b/>
      <sz val="11"/>
      <color indexed="8"/>
      <name val="Calibri"/>
      <family val="2"/>
      <charset val="204"/>
    </font>
    <font>
      <sz val="10"/>
      <color indexed="8"/>
      <name val="Calibri"/>
      <family val="2"/>
      <charset val="204"/>
    </font>
    <font>
      <sz val="11"/>
      <color indexed="8"/>
      <name val="Calibri"/>
      <family val="2"/>
      <charset val="204"/>
    </font>
    <font>
      <sz val="10"/>
      <color theme="5"/>
      <name val="LitNusx"/>
    </font>
    <font>
      <b/>
      <sz val="10"/>
      <color theme="5"/>
      <name val="LitNusx"/>
    </font>
    <font>
      <b/>
      <sz val="10"/>
      <color theme="1"/>
      <name val="LitNusx"/>
    </font>
    <font>
      <sz val="10"/>
      <color theme="9"/>
      <name val="LitNusx"/>
    </font>
    <font>
      <b/>
      <sz val="8"/>
      <color indexed="8"/>
      <name val="LitNusx"/>
    </font>
    <font>
      <b/>
      <sz val="9"/>
      <color indexed="81"/>
      <name val="Tahoma"/>
      <family val="2"/>
      <charset val="204"/>
    </font>
    <font>
      <sz val="10"/>
      <color indexed="8"/>
      <name val="AcadNusx"/>
    </font>
    <font>
      <sz val="10"/>
      <color indexed="8"/>
      <name val="Calibri"/>
      <family val="2"/>
      <charset val="204"/>
      <scheme val="minor"/>
    </font>
    <font>
      <sz val="10"/>
      <color indexed="8"/>
      <name val="Arial"/>
      <family val="2"/>
      <charset val="204"/>
    </font>
    <font>
      <sz val="10"/>
      <color theme="1"/>
      <name val="AcadNusx"/>
    </font>
    <font>
      <sz val="8"/>
      <color theme="1"/>
      <name val="AcadNusx"/>
    </font>
    <font>
      <b/>
      <sz val="10"/>
      <color theme="1"/>
      <name val="Sylfaen"/>
      <family val="1"/>
      <charset val="204"/>
    </font>
    <font>
      <sz val="10"/>
      <color theme="1"/>
      <name val="Sylfaen"/>
      <family val="1"/>
    </font>
    <font>
      <sz val="10"/>
      <color rgb="FF363636"/>
      <name val="Verdana"/>
      <family val="2"/>
      <charset val="204"/>
    </font>
    <font>
      <sz val="8"/>
      <color theme="1"/>
      <name val="Sylfaen"/>
      <family val="1"/>
    </font>
    <font>
      <sz val="7"/>
      <color theme="1"/>
      <name val="Sylfaen"/>
      <family val="1"/>
      <charset val="204"/>
    </font>
    <font>
      <sz val="10"/>
      <name val="Calibri"/>
      <family val="2"/>
      <charset val="204"/>
      <scheme val="minor"/>
    </font>
    <font>
      <sz val="8"/>
      <color indexed="8"/>
      <name val="LitNusx"/>
    </font>
    <font>
      <sz val="8"/>
      <color theme="1"/>
      <name val="Calibri"/>
      <family val="2"/>
      <charset val="1"/>
      <scheme val="minor"/>
    </font>
    <font>
      <sz val="10"/>
      <name val="LitNusx"/>
    </font>
    <font>
      <sz val="8"/>
      <name val="Sylfaen"/>
      <family val="1"/>
      <charset val="204"/>
    </font>
    <font>
      <sz val="9"/>
      <color indexed="8"/>
      <name val="Sylfaen"/>
      <family val="1"/>
      <charset val="204"/>
    </font>
    <font>
      <sz val="9"/>
      <color theme="1"/>
      <name val="Sylfaen"/>
      <family val="1"/>
      <charset val="204"/>
    </font>
    <font>
      <b/>
      <sz val="8"/>
      <color theme="1"/>
      <name val="Sylfaen"/>
      <family val="1"/>
      <charset val="204"/>
    </font>
    <font>
      <sz val="9"/>
      <color theme="1"/>
      <name val="Sylfaen"/>
      <family val="1"/>
    </font>
    <font>
      <sz val="9"/>
      <color rgb="FFFF0000"/>
      <name val="Sylfaen"/>
      <family val="1"/>
      <charset val="204"/>
    </font>
    <font>
      <b/>
      <sz val="8"/>
      <name val="Sylfaen"/>
      <family val="1"/>
      <charset val="204"/>
    </font>
    <font>
      <sz val="8"/>
      <color rgb="FF000000"/>
      <name val="Calibri"/>
      <family val="2"/>
      <charset val="204"/>
      <scheme val="minor"/>
    </font>
    <font>
      <sz val="8"/>
      <color indexed="8"/>
      <name val="Calibri"/>
      <family val="2"/>
      <charset val="204"/>
    </font>
    <font>
      <b/>
      <sz val="8"/>
      <color rgb="FF000000"/>
      <name val="Sylfaen"/>
      <family val="1"/>
      <charset val="204"/>
    </font>
    <font>
      <b/>
      <sz val="8"/>
      <color theme="1"/>
      <name val="Calibri"/>
      <family val="2"/>
      <charset val="1"/>
      <scheme val="minor"/>
    </font>
    <font>
      <b/>
      <sz val="11"/>
      <color theme="1"/>
      <name val="Calibri"/>
      <family val="1"/>
      <charset val="204"/>
      <scheme val="minor"/>
    </font>
    <font>
      <sz val="7"/>
      <name val="Calibri"/>
      <family val="2"/>
    </font>
    <font>
      <b/>
      <sz val="8"/>
      <color rgb="FF222222"/>
      <name val="Sylfaen"/>
      <family val="1"/>
      <charset val="204"/>
    </font>
    <font>
      <b/>
      <sz val="9"/>
      <color rgb="FF363636"/>
      <name val="Sylfaen"/>
      <family val="1"/>
      <charset val="204"/>
    </font>
    <font>
      <sz val="8"/>
      <color rgb="FF222222"/>
      <name val="Sylfaen"/>
      <family val="1"/>
      <charset val="204"/>
    </font>
    <font>
      <sz val="9"/>
      <color rgb="FF363636"/>
      <name val="Sylfaen"/>
      <family val="1"/>
      <charset val="204"/>
    </font>
    <font>
      <sz val="10"/>
      <color indexed="22"/>
      <name val="Sylfaen"/>
      <family val="1"/>
    </font>
    <font>
      <sz val="10"/>
      <name val="Calibri"/>
      <family val="2"/>
    </font>
    <font>
      <sz val="10"/>
      <color indexed="8"/>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indexed="64"/>
      </left>
      <right/>
      <top style="thin">
        <color indexed="64"/>
      </top>
      <bottom/>
      <diagonal/>
    </border>
    <border>
      <left style="thin">
        <color rgb="FFC0C0C0"/>
      </left>
      <right style="thin">
        <color rgb="FFC0C0C0"/>
      </right>
      <top/>
      <bottom style="thin">
        <color rgb="FFC0C0C0"/>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rgb="FFD3D3D3"/>
      </left>
      <right/>
      <top/>
      <bottom style="thin">
        <color rgb="FFD3D3D3"/>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s>
  <cellStyleXfs count="10">
    <xf numFmtId="0" fontId="0" fillId="0" borderId="0"/>
    <xf numFmtId="43" fontId="1" fillId="0" borderId="0" applyFont="0" applyFill="0" applyBorder="0" applyAlignment="0" applyProtection="0"/>
    <xf numFmtId="0" fontId="6" fillId="0" borderId="0"/>
    <xf numFmtId="0" fontId="6" fillId="0" borderId="0"/>
    <xf numFmtId="0" fontId="46" fillId="0" borderId="0"/>
    <xf numFmtId="0" fontId="46" fillId="0" borderId="0"/>
    <xf numFmtId="0" fontId="17" fillId="0" borderId="0"/>
    <xf numFmtId="170" fontId="17" fillId="0" borderId="0" applyFont="0" applyFill="0" applyBorder="0" applyAlignment="0" applyProtection="0"/>
    <xf numFmtId="0" fontId="17" fillId="0" borderId="0"/>
    <xf numFmtId="0" fontId="17" fillId="0" borderId="0"/>
  </cellStyleXfs>
  <cellXfs count="922">
    <xf numFmtId="0" fontId="0" fillId="0" borderId="0" xfId="0"/>
    <xf numFmtId="0" fontId="2" fillId="2" borderId="0" xfId="0" applyFont="1" applyFill="1"/>
    <xf numFmtId="164" fontId="2" fillId="2" borderId="0" xfId="0" applyNumberFormat="1" applyFont="1" applyFill="1"/>
    <xf numFmtId="164" fontId="2" fillId="2" borderId="0" xfId="0" applyNumberFormat="1" applyFont="1" applyFill="1" applyAlignment="1">
      <alignment horizontal="right"/>
    </xf>
    <xf numFmtId="0" fontId="2" fillId="2" borderId="0"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2" fillId="2" borderId="3" xfId="0" applyFont="1" applyFill="1" applyBorder="1" applyAlignment="1">
      <alignment horizontal="center" wrapText="1"/>
    </xf>
    <xf numFmtId="1" fontId="2" fillId="2" borderId="3" xfId="0" applyNumberFormat="1" applyFont="1" applyFill="1" applyBorder="1" applyAlignment="1">
      <alignment horizontal="center" wrapText="1"/>
    </xf>
    <xf numFmtId="165" fontId="3" fillId="2" borderId="4" xfId="0" applyNumberFormat="1" applyFont="1" applyFill="1" applyBorder="1" applyAlignment="1">
      <alignment wrapText="1"/>
    </xf>
    <xf numFmtId="164" fontId="3" fillId="2" borderId="4" xfId="0" applyNumberFormat="1" applyFont="1" applyFill="1" applyBorder="1" applyAlignment="1">
      <alignment wrapText="1"/>
    </xf>
    <xf numFmtId="165" fontId="2" fillId="2" borderId="1" xfId="0" applyNumberFormat="1" applyFont="1" applyFill="1" applyBorder="1" applyAlignment="1">
      <alignment horizontal="center" wrapText="1"/>
    </xf>
    <xf numFmtId="164" fontId="2" fillId="2" borderId="1" xfId="0" applyNumberFormat="1" applyFont="1" applyFill="1" applyBorder="1" applyAlignment="1">
      <alignment horizontal="center" vertical="top" wrapText="1"/>
    </xf>
    <xf numFmtId="165" fontId="3" fillId="2" borderId="1" xfId="0" applyNumberFormat="1" applyFont="1" applyFill="1" applyBorder="1" applyAlignment="1">
      <alignment wrapText="1"/>
    </xf>
    <xf numFmtId="164" fontId="3" fillId="2" borderId="1" xfId="0" applyNumberFormat="1" applyFont="1" applyFill="1" applyBorder="1" applyAlignment="1">
      <alignment wrapText="1"/>
    </xf>
    <xf numFmtId="165" fontId="3" fillId="2" borderId="1" xfId="0" applyNumberFormat="1" applyFont="1" applyFill="1" applyBorder="1" applyAlignment="1">
      <alignment horizontal="center" wrapText="1"/>
    </xf>
    <xf numFmtId="164" fontId="3" fillId="2" borderId="1" xfId="0" applyNumberFormat="1" applyFont="1" applyFill="1" applyBorder="1" applyAlignment="1">
      <alignment horizontal="center" vertical="top" wrapText="1"/>
    </xf>
    <xf numFmtId="164" fontId="3" fillId="2" borderId="1" xfId="0" applyNumberFormat="1" applyFont="1" applyFill="1" applyBorder="1" applyAlignment="1">
      <alignment horizontal="center" wrapText="1"/>
    </xf>
    <xf numFmtId="164" fontId="2" fillId="2" borderId="1" xfId="0" applyNumberFormat="1" applyFont="1" applyFill="1" applyBorder="1" applyAlignment="1">
      <alignment horizontal="center" wrapText="1"/>
    </xf>
    <xf numFmtId="164" fontId="2" fillId="2" borderId="1" xfId="0" applyNumberFormat="1" applyFont="1" applyFill="1" applyBorder="1"/>
    <xf numFmtId="165" fontId="2" fillId="2" borderId="1" xfId="0" applyNumberFormat="1" applyFont="1" applyFill="1" applyBorder="1" applyAlignment="1">
      <alignment wrapText="1"/>
    </xf>
    <xf numFmtId="164" fontId="2" fillId="2" borderId="1" xfId="0" applyNumberFormat="1" applyFont="1" applyFill="1" applyBorder="1" applyAlignment="1">
      <alignment wrapText="1"/>
    </xf>
    <xf numFmtId="165" fontId="3" fillId="2" borderId="2" xfId="0" applyNumberFormat="1" applyFont="1" applyFill="1" applyBorder="1" applyAlignment="1">
      <alignment horizontal="center" wrapText="1"/>
    </xf>
    <xf numFmtId="164" fontId="3" fillId="2" borderId="2" xfId="0" applyNumberFormat="1" applyFont="1" applyFill="1" applyBorder="1" applyAlignment="1">
      <alignment horizontal="center" wrapText="1"/>
    </xf>
    <xf numFmtId="0" fontId="3" fillId="2" borderId="0" xfId="0" applyFont="1" applyFill="1" applyBorder="1" applyAlignment="1">
      <alignment horizontal="center" wrapText="1"/>
    </xf>
    <xf numFmtId="164" fontId="3" fillId="2" borderId="0" xfId="0" applyNumberFormat="1" applyFont="1" applyFill="1" applyBorder="1" applyAlignment="1">
      <alignment horizontal="center" wrapText="1"/>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4" fillId="0" borderId="0" xfId="0" applyFont="1"/>
    <xf numFmtId="166" fontId="4" fillId="0" borderId="0" xfId="0" applyNumberFormat="1" applyFont="1"/>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166" fontId="4" fillId="0" borderId="0"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4" fillId="0" borderId="1" xfId="0" applyFont="1" applyBorder="1" applyAlignment="1">
      <alignment vertical="center" wrapText="1"/>
    </xf>
    <xf numFmtId="166" fontId="4" fillId="0" borderId="1" xfId="0" applyNumberFormat="1" applyFont="1" applyFill="1" applyBorder="1" applyAlignment="1">
      <alignment vertical="center" textRotation="90" wrapText="1"/>
    </xf>
    <xf numFmtId="166" fontId="4" fillId="2" borderId="6" xfId="0" applyNumberFormat="1" applyFont="1" applyFill="1" applyBorder="1" applyAlignment="1">
      <alignment vertical="center" textRotation="90" wrapText="1"/>
    </xf>
    <xf numFmtId="166" fontId="4" fillId="0" borderId="6" xfId="0" applyNumberFormat="1" applyFont="1" applyFill="1" applyBorder="1" applyAlignment="1">
      <alignment vertical="center" textRotation="90" wrapText="1"/>
    </xf>
    <xf numFmtId="0" fontId="5" fillId="0" borderId="6" xfId="0" applyFont="1" applyBorder="1" applyAlignment="1">
      <alignment vertical="center" wrapText="1"/>
    </xf>
    <xf numFmtId="165" fontId="4" fillId="0" borderId="0" xfId="0" applyNumberFormat="1" applyFont="1"/>
    <xf numFmtId="49"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2" borderId="3" xfId="0" applyNumberFormat="1" applyFont="1" applyFill="1" applyBorder="1" applyAlignment="1">
      <alignment horizontal="center" vertical="center" wrapText="1"/>
    </xf>
    <xf numFmtId="0" fontId="4" fillId="0" borderId="3" xfId="0" applyFont="1" applyBorder="1" applyAlignment="1">
      <alignment vertical="center" wrapText="1"/>
    </xf>
    <xf numFmtId="49" fontId="4" fillId="0" borderId="4" xfId="0" applyNumberFormat="1" applyFont="1" applyBorder="1" applyAlignment="1">
      <alignment horizontal="center" vertical="center" wrapText="1"/>
    </xf>
    <xf numFmtId="0" fontId="7" fillId="0" borderId="1" xfId="2" applyFont="1" applyFill="1" applyBorder="1" applyAlignment="1" applyProtection="1">
      <alignment horizontal="left" vertical="center" wrapText="1"/>
    </xf>
    <xf numFmtId="1" fontId="4" fillId="0" borderId="4" xfId="0" applyNumberFormat="1" applyFont="1" applyBorder="1" applyAlignment="1">
      <alignment vertical="center" wrapText="1"/>
    </xf>
    <xf numFmtId="1" fontId="4" fillId="0" borderId="8" xfId="0" applyNumberFormat="1" applyFont="1" applyBorder="1" applyAlignment="1">
      <alignment vertical="center" wrapText="1"/>
    </xf>
    <xf numFmtId="164" fontId="4" fillId="0" borderId="4"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64" fontId="4" fillId="0" borderId="0" xfId="0" applyNumberFormat="1" applyFont="1"/>
    <xf numFmtId="49" fontId="4" fillId="0" borderId="1" xfId="0" applyNumberFormat="1" applyFont="1" applyBorder="1"/>
    <xf numFmtId="166" fontId="4" fillId="0" borderId="1" xfId="0" applyNumberFormat="1" applyFont="1" applyBorder="1"/>
    <xf numFmtId="166" fontId="4" fillId="2" borderId="1" xfId="0" applyNumberFormat="1" applyFont="1" applyFill="1" applyBorder="1"/>
    <xf numFmtId="0" fontId="8" fillId="0" borderId="1" xfId="3" applyFont="1" applyFill="1" applyBorder="1" applyAlignment="1" applyProtection="1">
      <alignment vertical="center" wrapText="1"/>
    </xf>
    <xf numFmtId="0" fontId="9" fillId="3" borderId="1" xfId="2" applyFont="1" applyFill="1" applyBorder="1" applyAlignment="1" applyProtection="1">
      <alignment vertical="center" wrapText="1"/>
    </xf>
    <xf numFmtId="0" fontId="10" fillId="0" borderId="1" xfId="0" applyFont="1" applyFill="1" applyBorder="1" applyAlignment="1" applyProtection="1">
      <alignment vertical="center" wrapText="1"/>
    </xf>
    <xf numFmtId="166" fontId="4" fillId="0" borderId="9" xfId="0" applyNumberFormat="1" applyFont="1" applyBorder="1"/>
    <xf numFmtId="0" fontId="8" fillId="0" borderId="1" xfId="3" applyFont="1" applyFill="1" applyBorder="1" applyAlignment="1" applyProtection="1">
      <alignment horizontal="left" vertical="center" wrapText="1" indent="1"/>
    </xf>
    <xf numFmtId="0" fontId="7" fillId="0" borderId="1" xfId="0" applyFont="1" applyFill="1" applyBorder="1" applyAlignment="1" applyProtection="1">
      <alignment vertical="center" wrapText="1"/>
    </xf>
    <xf numFmtId="0" fontId="4" fillId="0" borderId="1" xfId="0" applyFont="1" applyFill="1" applyBorder="1" applyAlignment="1" applyProtection="1">
      <alignment vertical="center" wrapText="1"/>
    </xf>
    <xf numFmtId="166" fontId="4" fillId="0" borderId="9" xfId="0" applyNumberFormat="1" applyFont="1" applyFill="1" applyBorder="1"/>
    <xf numFmtId="164" fontId="4" fillId="0" borderId="0" xfId="0" applyNumberFormat="1" applyFont="1" applyAlignment="1">
      <alignment wrapText="1"/>
    </xf>
    <xf numFmtId="0" fontId="10" fillId="0" borderId="1" xfId="0" applyFont="1" applyFill="1" applyBorder="1" applyAlignment="1" applyProtection="1">
      <alignment horizontal="left" vertical="center" wrapText="1" indent="4"/>
    </xf>
    <xf numFmtId="0" fontId="7" fillId="0" borderId="1" xfId="2" applyFont="1" applyFill="1" applyBorder="1" applyAlignment="1" applyProtection="1">
      <alignment vertical="center" wrapText="1"/>
    </xf>
    <xf numFmtId="166" fontId="4" fillId="0" borderId="1" xfId="0" applyNumberFormat="1" applyFont="1" applyFill="1" applyBorder="1"/>
    <xf numFmtId="1" fontId="4" fillId="0" borderId="1" xfId="0" applyNumberFormat="1" applyFont="1" applyBorder="1" applyAlignment="1">
      <alignment vertical="center" wrapText="1"/>
    </xf>
    <xf numFmtId="1" fontId="4" fillId="0" borderId="10" xfId="0" applyNumberFormat="1" applyFont="1" applyBorder="1" applyAlignment="1">
      <alignment vertical="center" wrapText="1"/>
    </xf>
    <xf numFmtId="0" fontId="4" fillId="0" borderId="0" xfId="0" applyFont="1" applyBorder="1"/>
    <xf numFmtId="0" fontId="2" fillId="0" borderId="0" xfId="0" applyFont="1" applyAlignment="1">
      <alignment wrapText="1"/>
    </xf>
    <xf numFmtId="166" fontId="2" fillId="0" borderId="0" xfId="0" applyNumberFormat="1" applyFont="1" applyAlignment="1">
      <alignment wrapText="1"/>
    </xf>
    <xf numFmtId="166" fontId="2" fillId="2" borderId="0" xfId="0" applyNumberFormat="1" applyFont="1" applyFill="1" applyAlignment="1">
      <alignment wrapText="1"/>
    </xf>
    <xf numFmtId="166" fontId="4" fillId="0" borderId="0" xfId="0" applyNumberFormat="1" applyFont="1" applyBorder="1"/>
    <xf numFmtId="166" fontId="4" fillId="2" borderId="0" xfId="0" applyNumberFormat="1" applyFont="1" applyFill="1" applyBorder="1"/>
    <xf numFmtId="166" fontId="4" fillId="2" borderId="0" xfId="0" applyNumberFormat="1" applyFont="1" applyFill="1"/>
    <xf numFmtId="49" fontId="2" fillId="2" borderId="0" xfId="0" applyNumberFormat="1" applyFont="1" applyFill="1" applyAlignment="1">
      <alignment horizontal="center"/>
    </xf>
    <xf numFmtId="166" fontId="2" fillId="2" borderId="0" xfId="0" applyNumberFormat="1" applyFont="1" applyFill="1"/>
    <xf numFmtId="164" fontId="2" fillId="2" borderId="0" xfId="0"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164" fontId="4" fillId="2" borderId="10" xfId="0" applyNumberFormat="1" applyFont="1" applyFill="1" applyBorder="1" applyAlignment="1">
      <alignment horizontal="center" vertical="center" wrapText="1"/>
    </xf>
    <xf numFmtId="164" fontId="4" fillId="2" borderId="6" xfId="0" applyNumberFormat="1" applyFont="1" applyFill="1" applyBorder="1" applyAlignment="1">
      <alignment horizontal="center" vertical="center" textRotation="90" wrapText="1"/>
    </xf>
    <xf numFmtId="164" fontId="4" fillId="2" borderId="7" xfId="0" applyNumberFormat="1" applyFont="1" applyFill="1" applyBorder="1" applyAlignment="1">
      <alignment horizontal="center" vertical="center" textRotation="90" wrapText="1"/>
    </xf>
    <xf numFmtId="1" fontId="2" fillId="2" borderId="1" xfId="0" applyNumberFormat="1" applyFont="1" applyFill="1" applyBorder="1" applyAlignment="1">
      <alignment horizontal="center" vertical="center" wrapText="1"/>
    </xf>
    <xf numFmtId="1" fontId="2" fillId="2" borderId="0" xfId="0" applyNumberFormat="1" applyFont="1" applyFill="1"/>
    <xf numFmtId="49" fontId="11" fillId="2" borderId="4" xfId="0" applyNumberFormat="1" applyFont="1" applyFill="1" applyBorder="1" applyAlignment="1">
      <alignment horizontal="center" vertical="center" wrapText="1"/>
    </xf>
    <xf numFmtId="49" fontId="2" fillId="2" borderId="13" xfId="0" applyNumberFormat="1" applyFont="1" applyFill="1" applyBorder="1" applyAlignment="1">
      <alignment horizontal="center" vertical="center" wrapText="1"/>
    </xf>
    <xf numFmtId="0" fontId="7" fillId="2" borderId="4" xfId="3" applyFont="1" applyFill="1" applyBorder="1" applyAlignment="1" applyProtection="1">
      <alignment horizontal="center" vertical="center" wrapText="1"/>
      <protection locked="0"/>
    </xf>
    <xf numFmtId="1" fontId="3" fillId="2" borderId="4"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1" fontId="7" fillId="2" borderId="1" xfId="3" applyNumberFormat="1" applyFont="1" applyFill="1" applyBorder="1" applyAlignment="1" applyProtection="1">
      <alignment horizontal="left" vertical="center" wrapText="1"/>
      <protection locked="0"/>
    </xf>
    <xf numFmtId="165" fontId="3" fillId="2" borderId="10"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0" fontId="8" fillId="2" borderId="1" xfId="3" applyFont="1" applyFill="1" applyBorder="1" applyAlignment="1" applyProtection="1">
      <alignment horizontal="left" vertical="center" wrapText="1"/>
      <protection locked="0"/>
    </xf>
    <xf numFmtId="0" fontId="9" fillId="2" borderId="1" xfId="3"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indent="2"/>
      <protection locked="0"/>
    </xf>
    <xf numFmtId="0" fontId="12" fillId="2" borderId="1" xfId="0" applyFont="1" applyFill="1" applyBorder="1" applyAlignment="1" applyProtection="1">
      <alignment horizontal="left" wrapText="1" indent="3"/>
      <protection locked="0"/>
    </xf>
    <xf numFmtId="0" fontId="2" fillId="2" borderId="0" xfId="0" applyFont="1" applyFill="1" applyBorder="1"/>
    <xf numFmtId="0" fontId="10" fillId="2" borderId="14" xfId="0" applyFont="1" applyFill="1" applyBorder="1" applyAlignment="1" applyProtection="1">
      <alignment horizontal="left" wrapText="1" indent="2"/>
      <protection locked="0"/>
    </xf>
    <xf numFmtId="0" fontId="9" fillId="2" borderId="1" xfId="0" applyFont="1" applyFill="1" applyBorder="1" applyAlignment="1" applyProtection="1">
      <alignment horizontal="left" wrapText="1" indent="1"/>
      <protection locked="0"/>
    </xf>
    <xf numFmtId="0" fontId="12" fillId="2" borderId="1" xfId="0" applyFont="1" applyFill="1" applyBorder="1" applyAlignment="1" applyProtection="1">
      <alignment horizontal="left" wrapText="1" indent="2"/>
      <protection locked="0"/>
    </xf>
    <xf numFmtId="0" fontId="8" fillId="2" borderId="15" xfId="3" applyFont="1" applyFill="1" applyBorder="1" applyAlignment="1" applyProtection="1">
      <alignment horizontal="left" vertical="center" wrapText="1"/>
      <protection locked="0"/>
    </xf>
    <xf numFmtId="49" fontId="14" fillId="2" borderId="1" xfId="0" applyNumberFormat="1" applyFont="1" applyFill="1" applyBorder="1" applyAlignment="1">
      <alignment horizontal="center" vertical="center" wrapText="1"/>
    </xf>
    <xf numFmtId="49" fontId="3" fillId="2" borderId="9" xfId="0" applyNumberFormat="1" applyFont="1" applyFill="1" applyBorder="1" applyAlignment="1">
      <alignment horizontal="center" vertical="center" wrapText="1"/>
    </xf>
    <xf numFmtId="0" fontId="7" fillId="2" borderId="1" xfId="3" applyFont="1" applyFill="1" applyBorder="1" applyAlignment="1" applyProtection="1">
      <alignment horizontal="center" vertical="center" wrapText="1"/>
      <protection locked="0"/>
    </xf>
    <xf numFmtId="1" fontId="14" fillId="2" borderId="1"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15" fillId="2" borderId="1" xfId="0" applyNumberFormat="1" applyFont="1" applyFill="1" applyBorder="1" applyAlignment="1" applyProtection="1">
      <alignment horizontal="center" vertical="center" wrapText="1" readingOrder="1"/>
      <protection locked="0"/>
    </xf>
    <xf numFmtId="0" fontId="16" fillId="2" borderId="1" xfId="0" applyNumberFormat="1" applyFont="1" applyFill="1" applyBorder="1" applyAlignment="1" applyProtection="1">
      <alignment vertical="center" wrapText="1" readingOrder="1"/>
      <protection locked="0"/>
    </xf>
    <xf numFmtId="1" fontId="15" fillId="2" borderId="4" xfId="0" applyNumberFormat="1" applyFont="1" applyFill="1" applyBorder="1" applyAlignment="1" applyProtection="1">
      <alignment horizontal="center" vertical="center" wrapText="1" readingOrder="1"/>
      <protection locked="0"/>
    </xf>
    <xf numFmtId="1" fontId="15" fillId="2" borderId="13" xfId="0" applyNumberFormat="1" applyFont="1" applyFill="1" applyBorder="1" applyAlignment="1" applyProtection="1">
      <alignment horizontal="center" vertical="center" wrapText="1" readingOrder="1"/>
      <protection locked="0"/>
    </xf>
    <xf numFmtId="0" fontId="7" fillId="2" borderId="1" xfId="3" applyFont="1" applyFill="1" applyBorder="1" applyAlignment="1" applyProtection="1">
      <alignment horizontal="left" vertical="center" wrapText="1"/>
      <protection locked="0"/>
    </xf>
    <xf numFmtId="0" fontId="19" fillId="2" borderId="1" xfId="0" applyNumberFormat="1" applyFont="1" applyFill="1" applyBorder="1" applyAlignment="1">
      <alignment horizontal="left" vertical="top" wrapText="1" indent="1" readingOrder="1"/>
    </xf>
    <xf numFmtId="0" fontId="20" fillId="2" borderId="1" xfId="0" applyNumberFormat="1" applyFont="1" applyFill="1" applyBorder="1" applyAlignment="1" applyProtection="1">
      <alignment vertical="center" wrapText="1" readingOrder="1"/>
      <protection locked="0"/>
    </xf>
    <xf numFmtId="49" fontId="3" fillId="2" borderId="1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9" fillId="2" borderId="15" xfId="0" applyFont="1" applyFill="1" applyBorder="1" applyAlignment="1" applyProtection="1">
      <alignment horizontal="left" wrapText="1" indent="1"/>
      <protection locked="0"/>
    </xf>
    <xf numFmtId="0" fontId="7" fillId="2" borderId="1" xfId="0" applyFont="1" applyFill="1" applyBorder="1" applyAlignment="1" applyProtection="1">
      <alignment horizontal="left" wrapText="1" indent="3"/>
      <protection locked="0"/>
    </xf>
    <xf numFmtId="0" fontId="7" fillId="2" borderId="1" xfId="0" applyFont="1" applyFill="1" applyBorder="1" applyAlignment="1" applyProtection="1">
      <alignment horizontal="center" wrapText="1"/>
      <protection locked="0"/>
    </xf>
    <xf numFmtId="0" fontId="7" fillId="2" borderId="1" xfId="0" applyFont="1" applyFill="1" applyBorder="1" applyAlignment="1">
      <alignment horizontal="center" wrapText="1"/>
    </xf>
    <xf numFmtId="0" fontId="26" fillId="2" borderId="1" xfId="0" applyFont="1" applyFill="1" applyBorder="1" applyAlignment="1" applyProtection="1">
      <alignment horizontal="left" wrapText="1" indent="3"/>
      <protection locked="0"/>
    </xf>
    <xf numFmtId="0" fontId="27" fillId="2" borderId="1" xfId="3" applyFont="1" applyFill="1" applyBorder="1" applyAlignment="1" applyProtection="1">
      <alignment horizontal="center" vertical="center" wrapText="1"/>
      <protection locked="0"/>
    </xf>
    <xf numFmtId="0" fontId="3" fillId="2" borderId="0" xfId="0" applyFont="1" applyFill="1"/>
    <xf numFmtId="0" fontId="28" fillId="2" borderId="1" xfId="0" applyNumberFormat="1" applyFont="1" applyFill="1" applyBorder="1" applyAlignment="1">
      <alignment horizontal="left" vertical="top" wrapText="1" indent="1" readingOrder="1"/>
    </xf>
    <xf numFmtId="0" fontId="30" fillId="2" borderId="1" xfId="0" applyNumberFormat="1" applyFont="1" applyFill="1" applyBorder="1" applyAlignment="1">
      <alignment horizontal="left" vertical="top" wrapText="1" indent="1" readingOrder="1"/>
    </xf>
    <xf numFmtId="0" fontId="29" fillId="2" borderId="1" xfId="0" applyNumberFormat="1" applyFont="1" applyFill="1" applyBorder="1" applyAlignment="1">
      <alignment horizontal="left" vertical="top" wrapText="1" indent="1" readingOrder="1"/>
    </xf>
    <xf numFmtId="49" fontId="11" fillId="2" borderId="9"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0" fontId="28" fillId="2" borderId="16" xfId="0" applyNumberFormat="1" applyFont="1" applyFill="1" applyBorder="1" applyAlignment="1">
      <alignment horizontal="left" vertical="top" wrapText="1" indent="1" readingOrder="1"/>
    </xf>
    <xf numFmtId="0" fontId="32" fillId="2" borderId="1" xfId="0" applyFont="1" applyFill="1" applyBorder="1" applyAlignment="1" applyProtection="1">
      <alignment horizontal="left" wrapText="1" indent="2"/>
      <protection locked="0"/>
    </xf>
    <xf numFmtId="0" fontId="33" fillId="2" borderId="1" xfId="0" applyFont="1" applyFill="1" applyBorder="1" applyAlignment="1" applyProtection="1">
      <alignment horizontal="left" wrapText="1" indent="3"/>
      <protection locked="0"/>
    </xf>
    <xf numFmtId="0" fontId="19" fillId="2" borderId="16" xfId="0" applyNumberFormat="1" applyFont="1" applyFill="1" applyBorder="1" applyAlignment="1">
      <alignment horizontal="left" vertical="top" wrapText="1" indent="1" readingOrder="1"/>
    </xf>
    <xf numFmtId="49" fontId="11" fillId="2" borderId="17"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11" fillId="2" borderId="1" xfId="0" applyNumberFormat="1" applyFont="1" applyFill="1" applyBorder="1" applyAlignment="1">
      <alignment horizontal="center"/>
    </xf>
    <xf numFmtId="49" fontId="11" fillId="2" borderId="1" xfId="0" applyNumberFormat="1" applyFont="1" applyFill="1" applyBorder="1" applyAlignment="1">
      <alignment horizontal="center" wrapText="1"/>
    </xf>
    <xf numFmtId="49" fontId="2" fillId="2" borderId="1" xfId="0" applyNumberFormat="1" applyFont="1" applyFill="1" applyBorder="1" applyAlignment="1">
      <alignment horizontal="center"/>
    </xf>
    <xf numFmtId="0" fontId="34" fillId="2" borderId="1" xfId="0" applyFont="1" applyFill="1" applyBorder="1" applyAlignment="1" applyProtection="1">
      <alignment horizontal="left" wrapText="1" indent="3"/>
      <protection locked="0"/>
    </xf>
    <xf numFmtId="0" fontId="9" fillId="2" borderId="1" xfId="0" applyFont="1" applyFill="1" applyBorder="1" applyAlignment="1" applyProtection="1">
      <alignment horizontal="left" wrapText="1" indent="3"/>
      <protection locked="0"/>
    </xf>
    <xf numFmtId="49" fontId="11" fillId="2" borderId="9" xfId="0" applyNumberFormat="1" applyFont="1" applyFill="1" applyBorder="1" applyAlignment="1">
      <alignment horizontal="center"/>
    </xf>
    <xf numFmtId="49" fontId="11" fillId="2" borderId="0" xfId="0" applyNumberFormat="1" applyFont="1" applyFill="1" applyAlignment="1">
      <alignment horizontal="center"/>
    </xf>
    <xf numFmtId="1" fontId="2" fillId="2" borderId="0" xfId="0" applyNumberFormat="1" applyFont="1" applyFill="1" applyBorder="1" applyAlignment="1">
      <alignment horizontal="center" vertical="center" wrapText="1"/>
    </xf>
    <xf numFmtId="0" fontId="35" fillId="2" borderId="16" xfId="0" applyNumberFormat="1" applyFont="1" applyFill="1" applyBorder="1" applyAlignment="1">
      <alignment horizontal="left" vertical="top" wrapText="1" indent="1" readingOrder="1"/>
    </xf>
    <xf numFmtId="0" fontId="28" fillId="2" borderId="18" xfId="0" applyNumberFormat="1" applyFont="1" applyFill="1" applyBorder="1" applyAlignment="1">
      <alignment horizontal="left" vertical="top" wrapText="1" indent="1" readingOrder="1"/>
    </xf>
    <xf numFmtId="0" fontId="36" fillId="2" borderId="1" xfId="0" applyNumberFormat="1" applyFont="1" applyFill="1" applyBorder="1" applyAlignment="1" applyProtection="1">
      <alignment vertical="center" wrapText="1" readingOrder="1"/>
      <protection locked="0"/>
    </xf>
    <xf numFmtId="0" fontId="34" fillId="2" borderId="4" xfId="0" applyFont="1" applyFill="1" applyBorder="1" applyAlignment="1" applyProtection="1">
      <alignment horizontal="left" wrapText="1" indent="3"/>
      <protection locked="0"/>
    </xf>
    <xf numFmtId="49" fontId="11" fillId="2" borderId="0" xfId="0" applyNumberFormat="1" applyFont="1" applyFill="1" applyBorder="1" applyAlignment="1">
      <alignment horizontal="center"/>
    </xf>
    <xf numFmtId="0" fontId="12" fillId="2" borderId="0" xfId="0" applyFont="1" applyFill="1" applyBorder="1" applyAlignment="1" applyProtection="1">
      <alignment horizontal="left" wrapText="1" indent="3"/>
      <protection locked="0"/>
    </xf>
    <xf numFmtId="164" fontId="2" fillId="2" borderId="0" xfId="0" applyNumberFormat="1" applyFont="1" applyFill="1" applyBorder="1"/>
    <xf numFmtId="164" fontId="2" fillId="2" borderId="0" xfId="0" applyNumberFormat="1" applyFont="1" applyFill="1" applyAlignment="1">
      <alignment horizontal="center" wrapText="1"/>
    </xf>
    <xf numFmtId="0" fontId="37" fillId="2" borderId="0" xfId="0" applyFont="1" applyFill="1"/>
    <xf numFmtId="0" fontId="37" fillId="2" borderId="0" xfId="0" applyFont="1" applyFill="1" applyAlignment="1">
      <alignment horizontal="center"/>
    </xf>
    <xf numFmtId="0" fontId="37" fillId="2" borderId="0" xfId="0" applyFont="1" applyFill="1" applyAlignment="1">
      <alignment horizontal="center" vertical="center" wrapText="1"/>
    </xf>
    <xf numFmtId="0" fontId="37" fillId="2" borderId="3" xfId="0" applyFont="1" applyFill="1" applyBorder="1" applyAlignment="1">
      <alignment horizontal="center" vertical="center" wrapText="1"/>
    </xf>
    <xf numFmtId="0" fontId="39" fillId="2" borderId="1" xfId="2" applyFont="1" applyFill="1" applyBorder="1" applyAlignment="1" applyProtection="1">
      <alignment horizontal="center" vertical="center" wrapText="1"/>
    </xf>
    <xf numFmtId="0" fontId="7" fillId="2" borderId="1" xfId="2" applyFont="1" applyFill="1" applyBorder="1" applyAlignment="1" applyProtection="1">
      <alignment horizontal="left" vertical="center" wrapText="1"/>
    </xf>
    <xf numFmtId="164" fontId="2" fillId="2" borderId="4" xfId="0" applyNumberFormat="1" applyFont="1" applyFill="1" applyBorder="1"/>
    <xf numFmtId="1" fontId="2" fillId="2" borderId="4" xfId="0" applyNumberFormat="1" applyFont="1" applyFill="1" applyBorder="1"/>
    <xf numFmtId="0" fontId="2" fillId="2" borderId="4" xfId="0" applyFont="1" applyFill="1" applyBorder="1"/>
    <xf numFmtId="164" fontId="37" fillId="2" borderId="0" xfId="0" applyNumberFormat="1" applyFont="1" applyFill="1"/>
    <xf numFmtId="0" fontId="40" fillId="2" borderId="1" xfId="2" applyFont="1" applyFill="1" applyBorder="1" applyAlignment="1" applyProtection="1">
      <alignment horizontal="center" vertical="center" wrapText="1"/>
    </xf>
    <xf numFmtId="0" fontId="41" fillId="2" borderId="1" xfId="2" applyFont="1" applyFill="1" applyBorder="1" applyAlignment="1" applyProtection="1">
      <alignment horizontal="left" vertical="center" wrapText="1" indent="2"/>
    </xf>
    <xf numFmtId="0" fontId="2" fillId="2" borderId="1" xfId="0" applyFont="1" applyFill="1" applyBorder="1"/>
    <xf numFmtId="0" fontId="42" fillId="2" borderId="1" xfId="2" applyFont="1" applyFill="1" applyBorder="1" applyAlignment="1" applyProtection="1">
      <alignment horizontal="center" vertical="center" wrapText="1"/>
    </xf>
    <xf numFmtId="0" fontId="43" fillId="2" borderId="1" xfId="2" applyFont="1" applyFill="1" applyBorder="1" applyAlignment="1" applyProtection="1">
      <alignment horizontal="left" vertical="center" wrapText="1" indent="4"/>
    </xf>
    <xf numFmtId="0" fontId="39" fillId="2" borderId="1" xfId="2" applyFont="1" applyFill="1" applyBorder="1" applyAlignment="1" applyProtection="1">
      <alignment horizontal="center"/>
    </xf>
    <xf numFmtId="0" fontId="37" fillId="2" borderId="2" xfId="0" applyFont="1" applyFill="1" applyBorder="1" applyAlignment="1">
      <alignment horizontal="center"/>
    </xf>
    <xf numFmtId="0" fontId="2" fillId="2" borderId="2" xfId="0" applyFont="1" applyFill="1" applyBorder="1"/>
    <xf numFmtId="164" fontId="2" fillId="2" borderId="2" xfId="0" applyNumberFormat="1" applyFont="1" applyFill="1" applyBorder="1"/>
    <xf numFmtId="0" fontId="37" fillId="2" borderId="0" xfId="0" applyFont="1" applyFill="1" applyBorder="1" applyAlignment="1">
      <alignment horizontal="center" wrapText="1"/>
    </xf>
    <xf numFmtId="167" fontId="37" fillId="2" borderId="0" xfId="0" applyNumberFormat="1" applyFont="1" applyFill="1"/>
    <xf numFmtId="0" fontId="37" fillId="2" borderId="0" xfId="0" applyFont="1" applyFill="1" applyAlignment="1">
      <alignment horizontal="center" wrapText="1"/>
    </xf>
    <xf numFmtId="166" fontId="37" fillId="2" borderId="0" xfId="0" applyNumberFormat="1" applyFont="1" applyFill="1" applyAlignment="1">
      <alignment horizontal="center" wrapText="1"/>
    </xf>
    <xf numFmtId="49" fontId="44" fillId="2" borderId="0" xfId="2" applyNumberFormat="1" applyFont="1" applyFill="1" applyAlignment="1">
      <alignment horizontal="center" vertical="center" wrapText="1"/>
    </xf>
    <xf numFmtId="0" fontId="44" fillId="2" borderId="0" xfId="2" applyFont="1" applyFill="1" applyAlignment="1">
      <alignment wrapText="1"/>
    </xf>
    <xf numFmtId="43" fontId="44" fillId="2" borderId="0" xfId="1" applyFont="1" applyFill="1" applyAlignment="1">
      <alignment horizontal="center" vertical="center" wrapText="1"/>
    </xf>
    <xf numFmtId="43" fontId="45" fillId="2" borderId="0" xfId="1" applyFont="1" applyFill="1" applyAlignment="1">
      <alignment horizontal="center" vertical="center"/>
    </xf>
    <xf numFmtId="0" fontId="45" fillId="2" borderId="0" xfId="2" applyFont="1" applyFill="1"/>
    <xf numFmtId="0" fontId="0" fillId="0" borderId="0" xfId="0" applyAlignment="1">
      <alignment horizontal="center" vertical="center" wrapText="1"/>
    </xf>
    <xf numFmtId="0" fontId="0" fillId="0" borderId="3" xfId="0" applyBorder="1" applyAlignment="1">
      <alignment horizontal="center" vertical="center" wrapText="1"/>
    </xf>
    <xf numFmtId="0" fontId="51" fillId="0" borderId="4" xfId="0" applyFont="1" applyBorder="1" applyAlignment="1">
      <alignment horizontal="center" vertical="center" wrapText="1"/>
    </xf>
    <xf numFmtId="0" fontId="51" fillId="0" borderId="4" xfId="0" applyFont="1" applyBorder="1" applyAlignment="1">
      <alignment horizontal="left" vertical="center" wrapText="1"/>
    </xf>
    <xf numFmtId="164" fontId="0" fillId="0" borderId="4" xfId="0" applyNumberFormat="1" applyBorder="1" applyAlignment="1">
      <alignment horizontal="center" vertical="center" wrapText="1"/>
    </xf>
    <xf numFmtId="164" fontId="0" fillId="0" borderId="4" xfId="0" applyNumberFormat="1" applyBorder="1"/>
    <xf numFmtId="0" fontId="0" fillId="0" borderId="4" xfId="0" applyBorder="1"/>
    <xf numFmtId="0" fontId="52" fillId="0" borderId="1" xfId="0" applyFont="1" applyBorder="1" applyAlignment="1">
      <alignment horizontal="center" vertical="center" wrapText="1"/>
    </xf>
    <xf numFmtId="0" fontId="52" fillId="0" borderId="1" xfId="0" applyFont="1" applyBorder="1" applyAlignment="1">
      <alignment horizontal="left" vertical="center" wrapText="1"/>
    </xf>
    <xf numFmtId="16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64" fontId="0" fillId="0" borderId="1" xfId="0" applyNumberFormat="1" applyBorder="1"/>
    <xf numFmtId="167" fontId="0" fillId="0" borderId="0" xfId="0" applyNumberFormat="1"/>
    <xf numFmtId="164" fontId="0" fillId="2" borderId="1" xfId="0" applyNumberFormat="1" applyFill="1" applyBorder="1" applyAlignment="1">
      <alignment horizontal="center" vertical="center" wrapText="1"/>
    </xf>
    <xf numFmtId="164" fontId="0" fillId="2" borderId="1" xfId="0" applyNumberFormat="1" applyFill="1" applyBorder="1"/>
    <xf numFmtId="164" fontId="0" fillId="2" borderId="4" xfId="0" applyNumberFormat="1" applyFill="1" applyBorder="1"/>
    <xf numFmtId="0" fontId="0" fillId="2" borderId="1" xfId="0" applyFill="1" applyBorder="1"/>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164" fontId="0" fillId="0" borderId="2" xfId="0" applyNumberFormat="1" applyBorder="1"/>
    <xf numFmtId="0" fontId="0" fillId="0" borderId="2" xfId="0" applyBorder="1"/>
    <xf numFmtId="0" fontId="0" fillId="0" borderId="0" xfId="0" applyAlignment="1"/>
    <xf numFmtId="0" fontId="0" fillId="0" borderId="4" xfId="0" applyBorder="1" applyAlignment="1">
      <alignment horizontal="center" vertical="center" wrapText="1"/>
    </xf>
    <xf numFmtId="0" fontId="0" fillId="2" borderId="1" xfId="0" applyFill="1" applyBorder="1" applyAlignment="1">
      <alignment horizontal="center" vertical="center" wrapText="1"/>
    </xf>
    <xf numFmtId="0" fontId="0" fillId="2" borderId="0" xfId="0" applyFill="1"/>
    <xf numFmtId="0" fontId="54" fillId="2" borderId="0" xfId="0" applyFont="1" applyFill="1"/>
    <xf numFmtId="164" fontId="54" fillId="2" borderId="0" xfId="0" applyNumberFormat="1" applyFont="1" applyFill="1"/>
    <xf numFmtId="0" fontId="54" fillId="2" borderId="0" xfId="0" applyFont="1" applyFill="1" applyBorder="1"/>
    <xf numFmtId="164" fontId="54" fillId="2" borderId="0" xfId="0" applyNumberFormat="1" applyFont="1" applyFill="1" applyBorder="1"/>
    <xf numFmtId="0" fontId="54" fillId="2" borderId="0" xfId="0" applyFont="1" applyFill="1" applyBorder="1" applyAlignment="1">
      <alignment horizontal="center" vertical="center" wrapText="1"/>
    </xf>
    <xf numFmtId="164" fontId="54" fillId="2" borderId="0" xfId="0"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2" fillId="2" borderId="12" xfId="0"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2" fillId="2" borderId="1" xfId="0" applyFont="1" applyFill="1" applyBorder="1" applyAlignment="1">
      <alignment wrapText="1"/>
    </xf>
    <xf numFmtId="14" fontId="2" fillId="2" borderId="1" xfId="0" applyNumberFormat="1" applyFont="1" applyFill="1" applyBorder="1" applyAlignment="1">
      <alignment horizontal="center" vertical="center" wrapText="1"/>
    </xf>
    <xf numFmtId="166" fontId="2" fillId="2" borderId="12"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0" fontId="18" fillId="0" borderId="1" xfId="0" applyFont="1" applyBorder="1" applyAlignment="1">
      <alignment wrapText="1"/>
    </xf>
    <xf numFmtId="0" fontId="57" fillId="0" borderId="1" xfId="0" applyFont="1" applyBorder="1" applyAlignment="1">
      <alignment wrapText="1"/>
    </xf>
    <xf numFmtId="166" fontId="54" fillId="2" borderId="0" xfId="0" applyNumberFormat="1" applyFont="1" applyFill="1"/>
    <xf numFmtId="0" fontId="58" fillId="0" borderId="1" xfId="0" applyFont="1" applyBorder="1" applyAlignment="1">
      <alignment wrapText="1"/>
    </xf>
    <xf numFmtId="164" fontId="58" fillId="0" borderId="1" xfId="0" applyNumberFormat="1" applyFont="1" applyBorder="1"/>
    <xf numFmtId="0" fontId="59" fillId="0" borderId="1" xfId="0" applyFont="1" applyBorder="1" applyAlignment="1">
      <alignment wrapText="1"/>
    </xf>
    <xf numFmtId="0" fontId="60" fillId="2" borderId="1" xfId="0" applyFont="1" applyFill="1" applyBorder="1" applyAlignment="1">
      <alignment wrapText="1"/>
    </xf>
    <xf numFmtId="165" fontId="2" fillId="2" borderId="0" xfId="0" applyNumberFormat="1" applyFont="1" applyFill="1"/>
    <xf numFmtId="166" fontId="54" fillId="2" borderId="0" xfId="0" applyNumberFormat="1" applyFont="1" applyFill="1" applyBorder="1" applyAlignment="1">
      <alignment horizontal="center" vertical="center" wrapText="1"/>
    </xf>
    <xf numFmtId="0" fontId="61" fillId="2" borderId="0" xfId="0" applyFont="1" applyFill="1"/>
    <xf numFmtId="0" fontId="61" fillId="2" borderId="0" xfId="0" applyFont="1" applyFill="1" applyAlignment="1">
      <alignment horizontal="center" vertical="center" wrapText="1"/>
    </xf>
    <xf numFmtId="0" fontId="61" fillId="2" borderId="2" xfId="0" applyFont="1" applyFill="1" applyBorder="1" applyAlignment="1">
      <alignment horizontal="center" vertical="center" wrapText="1"/>
    </xf>
    <xf numFmtId="0" fontId="61" fillId="2" borderId="3" xfId="0" applyFont="1" applyFill="1" applyBorder="1" applyAlignment="1">
      <alignment horizontal="center" vertical="center" wrapText="1"/>
    </xf>
    <xf numFmtId="0" fontId="61" fillId="2" borderId="41" xfId="0" applyFont="1" applyFill="1" applyBorder="1" applyAlignment="1">
      <alignment horizontal="center" vertical="center" wrapText="1"/>
    </xf>
    <xf numFmtId="0" fontId="61" fillId="2" borderId="4" xfId="0" applyFont="1" applyFill="1" applyBorder="1" applyAlignment="1">
      <alignment horizontal="center" vertical="center" wrapText="1"/>
    </xf>
    <xf numFmtId="164" fontId="61" fillId="2" borderId="4" xfId="0" applyNumberFormat="1" applyFont="1" applyFill="1" applyBorder="1" applyAlignment="1">
      <alignment horizontal="center" vertical="center" wrapText="1"/>
    </xf>
    <xf numFmtId="0" fontId="61" fillId="2" borderId="1" xfId="0" applyFont="1" applyFill="1" applyBorder="1"/>
    <xf numFmtId="164" fontId="61" fillId="2" borderId="4" xfId="0" applyNumberFormat="1" applyFont="1" applyFill="1" applyBorder="1" applyAlignment="1">
      <alignment vertical="center" wrapText="1"/>
    </xf>
    <xf numFmtId="169" fontId="61" fillId="2" borderId="0" xfId="0" applyNumberFormat="1" applyFont="1" applyFill="1"/>
    <xf numFmtId="0" fontId="61" fillId="2" borderId="1" xfId="0" applyFont="1" applyFill="1" applyBorder="1" applyAlignment="1">
      <alignment horizontal="center" vertical="center" wrapText="1"/>
    </xf>
    <xf numFmtId="164" fontId="61" fillId="2"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wrapText="1"/>
    </xf>
    <xf numFmtId="0" fontId="61" fillId="2" borderId="0" xfId="0" applyFont="1" applyFill="1" applyBorder="1"/>
    <xf numFmtId="0" fontId="50" fillId="2" borderId="0" xfId="0" applyFont="1" applyFill="1"/>
    <xf numFmtId="0" fontId="50" fillId="2" borderId="0" xfId="0" applyFont="1" applyFill="1" applyAlignment="1">
      <alignment horizontal="center" vertical="center" wrapText="1"/>
    </xf>
    <xf numFmtId="164" fontId="50" fillId="2" borderId="1" xfId="0" applyNumberFormat="1" applyFont="1" applyFill="1" applyBorder="1"/>
    <xf numFmtId="165" fontId="50" fillId="2" borderId="1" xfId="0" applyNumberFormat="1" applyFont="1" applyFill="1" applyBorder="1"/>
    <xf numFmtId="0" fontId="50" fillId="2" borderId="4" xfId="0" applyFont="1" applyFill="1" applyBorder="1" applyAlignment="1">
      <alignment horizontal="center" vertical="center" wrapText="1"/>
    </xf>
    <xf numFmtId="14" fontId="50" fillId="2" borderId="4" xfId="0" applyNumberFormat="1" applyFont="1" applyFill="1" applyBorder="1" applyAlignment="1">
      <alignment horizontal="center" vertical="center" wrapText="1"/>
    </xf>
    <xf numFmtId="169" fontId="50" fillId="2" borderId="0" xfId="0" applyNumberFormat="1" applyFont="1" applyFill="1"/>
    <xf numFmtId="164" fontId="50" fillId="2" borderId="0" xfId="0" applyNumberFormat="1" applyFont="1" applyFill="1"/>
    <xf numFmtId="2" fontId="50" fillId="2" borderId="0" xfId="0" applyNumberFormat="1" applyFont="1" applyFill="1"/>
    <xf numFmtId="165" fontId="50" fillId="2" borderId="0" xfId="0" applyNumberFormat="1" applyFont="1" applyFill="1"/>
    <xf numFmtId="0" fontId="50" fillId="2" borderId="1" xfId="0" applyFont="1" applyFill="1" applyBorder="1"/>
    <xf numFmtId="166" fontId="50" fillId="2" borderId="0" xfId="0" applyNumberFormat="1" applyFont="1" applyFill="1"/>
    <xf numFmtId="0" fontId="50" fillId="4" borderId="0" xfId="0" applyFont="1" applyFill="1"/>
    <xf numFmtId="0" fontId="11" fillId="2" borderId="4" xfId="0" applyFont="1" applyFill="1" applyBorder="1" applyAlignment="1">
      <alignment wrapText="1"/>
    </xf>
    <xf numFmtId="167" fontId="50" fillId="2" borderId="0" xfId="0" applyNumberFormat="1" applyFont="1" applyFill="1"/>
    <xf numFmtId="0" fontId="50" fillId="2" borderId="0" xfId="0" applyFont="1" applyFill="1" applyBorder="1"/>
    <xf numFmtId="0" fontId="49" fillId="2" borderId="0" xfId="0" applyFont="1" applyFill="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64" fontId="0" fillId="2" borderId="4" xfId="0" applyNumberFormat="1" applyFill="1" applyBorder="1" applyAlignment="1">
      <alignment horizontal="center" vertical="center" wrapText="1"/>
    </xf>
    <xf numFmtId="164" fontId="0" fillId="2" borderId="0" xfId="0" applyNumberFormat="1" applyFill="1"/>
    <xf numFmtId="0" fontId="0" fillId="2" borderId="0" xfId="0" applyFill="1" applyAlignment="1">
      <alignment horizontal="center" vertical="center" wrapText="1"/>
    </xf>
    <xf numFmtId="0" fontId="0" fillId="2" borderId="0" xfId="0" applyFill="1" applyBorder="1"/>
    <xf numFmtId="0" fontId="37" fillId="2" borderId="0" xfId="0" applyFont="1" applyFill="1" applyAlignment="1"/>
    <xf numFmtId="0" fontId="37" fillId="2" borderId="0" xfId="0" applyFont="1" applyFill="1" applyAlignment="1">
      <alignment horizontal="left" wrapText="1"/>
    </xf>
    <xf numFmtId="0" fontId="64" fillId="2" borderId="0" xfId="0" applyFont="1" applyFill="1"/>
    <xf numFmtId="49" fontId="64" fillId="2" borderId="0" xfId="0" applyNumberFormat="1" applyFont="1" applyFill="1"/>
    <xf numFmtId="0" fontId="64" fillId="2" borderId="0" xfId="6" applyFont="1" applyFill="1" applyAlignment="1">
      <alignment horizontal="center" vertical="center" wrapText="1"/>
    </xf>
    <xf numFmtId="49" fontId="64" fillId="2" borderId="0" xfId="6" applyNumberFormat="1" applyFont="1" applyFill="1" applyAlignment="1">
      <alignment horizontal="center" vertical="center" wrapText="1"/>
    </xf>
    <xf numFmtId="0" fontId="64" fillId="2" borderId="1" xfId="6" applyFont="1" applyFill="1" applyBorder="1" applyAlignment="1">
      <alignment horizontal="center" vertical="center" textRotation="90" wrapText="1"/>
    </xf>
    <xf numFmtId="49" fontId="64" fillId="2" borderId="1" xfId="6" applyNumberFormat="1" applyFont="1" applyFill="1" applyBorder="1" applyAlignment="1">
      <alignment horizontal="center" vertical="center" textRotation="90" wrapText="1"/>
    </xf>
    <xf numFmtId="0" fontId="64" fillId="2" borderId="6" xfId="6" applyFont="1" applyFill="1" applyBorder="1" applyAlignment="1">
      <alignment horizontal="center" vertical="center" wrapText="1"/>
    </xf>
    <xf numFmtId="49" fontId="64" fillId="2" borderId="6" xfId="6" applyNumberFormat="1" applyFont="1" applyFill="1" applyBorder="1" applyAlignment="1">
      <alignment horizontal="center" vertical="center" wrapText="1"/>
    </xf>
    <xf numFmtId="164" fontId="64" fillId="2" borderId="6" xfId="6" applyNumberFormat="1" applyFont="1" applyFill="1" applyBorder="1" applyAlignment="1">
      <alignment horizontal="center" vertical="center" wrapText="1"/>
    </xf>
    <xf numFmtId="164" fontId="65" fillId="2" borderId="1" xfId="6" applyNumberFormat="1" applyFont="1" applyFill="1" applyBorder="1" applyAlignment="1">
      <alignment horizontal="center" vertical="center" wrapText="1"/>
    </xf>
    <xf numFmtId="0" fontId="65" fillId="2" borderId="1" xfId="6" applyFont="1" applyFill="1" applyBorder="1" applyAlignment="1">
      <alignment horizontal="center" vertical="center" wrapText="1"/>
    </xf>
    <xf numFmtId="49" fontId="65" fillId="2" borderId="1" xfId="6" applyNumberFormat="1" applyFont="1" applyFill="1" applyBorder="1" applyAlignment="1">
      <alignment horizontal="center" vertical="center" wrapText="1"/>
    </xf>
    <xf numFmtId="166" fontId="65" fillId="2" borderId="1" xfId="6" applyNumberFormat="1" applyFont="1" applyFill="1" applyBorder="1" applyAlignment="1">
      <alignment horizontal="center" vertical="center" wrapText="1"/>
    </xf>
    <xf numFmtId="0" fontId="65" fillId="2" borderId="0" xfId="0" applyFont="1" applyFill="1"/>
    <xf numFmtId="0" fontId="66" fillId="2" borderId="1" xfId="6" applyFont="1" applyFill="1" applyBorder="1" applyAlignment="1">
      <alignment horizontal="center" vertical="center" wrapText="1"/>
    </xf>
    <xf numFmtId="0" fontId="67" fillId="2" borderId="1" xfId="6" applyFont="1" applyFill="1" applyBorder="1" applyAlignment="1">
      <alignment horizontal="center" vertical="center" wrapText="1"/>
    </xf>
    <xf numFmtId="0" fontId="64" fillId="2" borderId="1" xfId="6" applyFont="1" applyFill="1" applyBorder="1" applyAlignment="1">
      <alignment horizontal="center" vertical="center" wrapText="1"/>
    </xf>
    <xf numFmtId="14" fontId="68" fillId="2" borderId="1" xfId="0" applyNumberFormat="1" applyFont="1" applyFill="1" applyBorder="1" applyAlignment="1">
      <alignment horizontal="center" vertical="center" wrapText="1"/>
    </xf>
    <xf numFmtId="0" fontId="69" fillId="2" borderId="1" xfId="0" applyFont="1" applyFill="1" applyBorder="1" applyAlignment="1">
      <alignment horizontal="center" vertical="center" wrapText="1"/>
    </xf>
    <xf numFmtId="0" fontId="65" fillId="2" borderId="12" xfId="6" applyFont="1" applyFill="1" applyBorder="1" applyAlignment="1">
      <alignment horizontal="center" vertical="center" wrapText="1"/>
    </xf>
    <xf numFmtId="49" fontId="65" fillId="2" borderId="12" xfId="6" applyNumberFormat="1" applyFont="1" applyFill="1" applyBorder="1" applyAlignment="1">
      <alignment horizontal="center" vertical="center" wrapText="1"/>
    </xf>
    <xf numFmtId="170" fontId="65" fillId="2" borderId="12" xfId="7" applyFont="1" applyFill="1" applyBorder="1" applyAlignment="1">
      <alignment horizontal="center" vertical="center" wrapText="1"/>
    </xf>
    <xf numFmtId="166" fontId="69" fillId="2" borderId="1" xfId="0" applyNumberFormat="1" applyFont="1" applyFill="1" applyBorder="1" applyAlignment="1">
      <alignment horizontal="center" vertical="center" wrapText="1"/>
    </xf>
    <xf numFmtId="164" fontId="64" fillId="2" borderId="1" xfId="6" applyNumberFormat="1" applyFont="1" applyFill="1" applyBorder="1" applyAlignment="1">
      <alignment horizontal="center" vertical="center" wrapText="1"/>
    </xf>
    <xf numFmtId="166" fontId="64" fillId="2" borderId="1" xfId="6" applyNumberFormat="1" applyFont="1" applyFill="1" applyBorder="1" applyAlignment="1">
      <alignment horizontal="center" vertical="center" wrapText="1"/>
    </xf>
    <xf numFmtId="49" fontId="64" fillId="2" borderId="1" xfId="6" applyNumberFormat="1" applyFont="1" applyFill="1" applyBorder="1" applyAlignment="1">
      <alignment horizontal="center" vertical="center" wrapText="1"/>
    </xf>
    <xf numFmtId="166" fontId="64" fillId="2" borderId="0" xfId="0" applyNumberFormat="1" applyFont="1" applyFill="1"/>
    <xf numFmtId="0" fontId="64" fillId="2" borderId="12" xfId="6" applyFont="1" applyFill="1" applyBorder="1" applyAlignment="1">
      <alignment horizontal="center" vertical="center" wrapText="1"/>
    </xf>
    <xf numFmtId="49" fontId="64" fillId="2" borderId="12" xfId="6" applyNumberFormat="1" applyFont="1" applyFill="1" applyBorder="1" applyAlignment="1">
      <alignment horizontal="center" vertical="center" wrapText="1"/>
    </xf>
    <xf numFmtId="14" fontId="70" fillId="2" borderId="1" xfId="0" applyNumberFormat="1" applyFont="1" applyFill="1" applyBorder="1" applyAlignment="1">
      <alignment horizontal="center" vertical="center" wrapText="1"/>
    </xf>
    <xf numFmtId="0" fontId="71" fillId="2" borderId="1" xfId="0" applyFont="1" applyFill="1" applyBorder="1" applyAlignment="1">
      <alignment horizontal="center" vertical="center" wrapText="1"/>
    </xf>
    <xf numFmtId="0" fontId="72" fillId="2" borderId="0" xfId="0" applyFont="1" applyFill="1"/>
    <xf numFmtId="0" fontId="64" fillId="2" borderId="12" xfId="0" applyFont="1" applyFill="1" applyBorder="1" applyAlignment="1">
      <alignment horizontal="center" vertical="center" wrapText="1"/>
    </xf>
    <xf numFmtId="166" fontId="71" fillId="2" borderId="1" xfId="0" applyNumberFormat="1" applyFont="1" applyFill="1" applyBorder="1" applyAlignment="1">
      <alignment horizontal="center" vertical="center" wrapText="1"/>
    </xf>
    <xf numFmtId="0" fontId="73" fillId="2" borderId="0" xfId="0" applyFont="1" applyFill="1"/>
    <xf numFmtId="0" fontId="74" fillId="2" borderId="0" xfId="0" applyFont="1" applyFill="1"/>
    <xf numFmtId="170" fontId="64" fillId="2" borderId="12" xfId="7" applyFont="1" applyFill="1" applyBorder="1" applyAlignment="1">
      <alignment horizontal="center" vertical="center" wrapText="1"/>
    </xf>
    <xf numFmtId="16" fontId="64" fillId="2" borderId="1" xfId="6" applyNumberFormat="1" applyFont="1" applyFill="1" applyBorder="1" applyAlignment="1">
      <alignment horizontal="center" vertical="center" wrapText="1"/>
    </xf>
    <xf numFmtId="2" fontId="65" fillId="2" borderId="1" xfId="6" applyNumberFormat="1" applyFont="1" applyFill="1" applyBorder="1" applyAlignment="1">
      <alignment horizontal="center" vertical="center" wrapText="1"/>
    </xf>
    <xf numFmtId="166" fontId="64" fillId="2" borderId="1" xfId="6" applyNumberFormat="1" applyFont="1" applyFill="1" applyBorder="1" applyAlignment="1">
      <alignment horizontal="left" vertical="center" wrapText="1"/>
    </xf>
    <xf numFmtId="0" fontId="75" fillId="2" borderId="0" xfId="0" applyFont="1" applyFill="1"/>
    <xf numFmtId="166" fontId="67" fillId="2" borderId="1" xfId="6" applyNumberFormat="1" applyFont="1" applyFill="1" applyBorder="1" applyAlignment="1">
      <alignment horizontal="center" vertical="center" wrapText="1"/>
    </xf>
    <xf numFmtId="2" fontId="64" fillId="2" borderId="1" xfId="6" applyNumberFormat="1" applyFont="1" applyFill="1" applyBorder="1" applyAlignment="1">
      <alignment horizontal="center" vertical="center" wrapText="1"/>
    </xf>
    <xf numFmtId="1" fontId="65" fillId="2" borderId="1" xfId="6" applyNumberFormat="1" applyFont="1" applyFill="1" applyBorder="1" applyAlignment="1">
      <alignment horizontal="center" vertical="center" wrapText="1"/>
    </xf>
    <xf numFmtId="1" fontId="64" fillId="2" borderId="1" xfId="6" applyNumberFormat="1" applyFont="1" applyFill="1" applyBorder="1" applyAlignment="1">
      <alignment horizontal="center" vertical="center" wrapText="1"/>
    </xf>
    <xf numFmtId="0" fontId="76" fillId="2" borderId="1" xfId="6" applyFont="1" applyFill="1" applyBorder="1" applyAlignment="1">
      <alignment horizontal="center" vertical="center" wrapText="1"/>
    </xf>
    <xf numFmtId="0" fontId="35" fillId="2" borderId="1" xfId="0" applyNumberFormat="1" applyFont="1" applyFill="1" applyBorder="1" applyAlignment="1" applyProtection="1">
      <alignment horizontal="left" vertical="center" wrapText="1" indent="3" readingOrder="1"/>
      <protection locked="0"/>
    </xf>
    <xf numFmtId="164" fontId="64" fillId="2" borderId="0" xfId="0" applyNumberFormat="1" applyFont="1" applyFill="1"/>
    <xf numFmtId="165" fontId="74" fillId="2" borderId="0" xfId="0" applyNumberFormat="1" applyFont="1" applyFill="1"/>
    <xf numFmtId="166" fontId="74" fillId="2" borderId="1" xfId="0" applyNumberFormat="1" applyFont="1" applyFill="1" applyBorder="1"/>
    <xf numFmtId="0" fontId="65" fillId="2" borderId="0" xfId="6" applyFont="1" applyFill="1" applyBorder="1" applyAlignment="1">
      <alignment horizontal="center" vertical="center" wrapText="1"/>
    </xf>
    <xf numFmtId="49" fontId="65" fillId="2" borderId="0" xfId="6" applyNumberFormat="1" applyFont="1" applyFill="1" applyBorder="1" applyAlignment="1">
      <alignment horizontal="center" vertical="center" wrapText="1"/>
    </xf>
    <xf numFmtId="164" fontId="65" fillId="2" borderId="0" xfId="6" applyNumberFormat="1" applyFont="1" applyFill="1" applyBorder="1" applyAlignment="1">
      <alignment horizontal="center" vertical="center" wrapText="1"/>
    </xf>
    <xf numFmtId="0" fontId="64" fillId="2" borderId="0" xfId="6" applyFont="1" applyFill="1" applyBorder="1" applyAlignment="1">
      <alignment horizontal="center" vertical="center" wrapText="1"/>
    </xf>
    <xf numFmtId="49" fontId="64" fillId="2" borderId="0" xfId="6" applyNumberFormat="1" applyFont="1" applyFill="1" applyBorder="1" applyAlignment="1">
      <alignment horizontal="center" vertical="center" wrapText="1"/>
    </xf>
    <xf numFmtId="164" fontId="64" fillId="2" borderId="0" xfId="6" applyNumberFormat="1" applyFont="1" applyFill="1" applyBorder="1" applyAlignment="1">
      <alignment horizontal="center" vertical="center" wrapText="1"/>
    </xf>
    <xf numFmtId="0" fontId="64" fillId="2" borderId="0" xfId="6" applyFont="1" applyFill="1" applyBorder="1" applyAlignment="1">
      <alignment vertical="center" wrapText="1"/>
    </xf>
    <xf numFmtId="49" fontId="64" fillId="2" borderId="0" xfId="6" applyNumberFormat="1" applyFont="1" applyFill="1" applyBorder="1" applyAlignment="1">
      <alignment vertical="center" wrapText="1"/>
    </xf>
    <xf numFmtId="0" fontId="78" fillId="2" borderId="0" xfId="0" applyFont="1" applyFill="1" applyAlignment="1">
      <alignment horizontal="center" vertical="center" wrapText="1"/>
    </xf>
    <xf numFmtId="0" fontId="37" fillId="2" borderId="0" xfId="0" applyFont="1" applyFill="1" applyAlignment="1">
      <alignment vertical="center"/>
    </xf>
    <xf numFmtId="0" fontId="79" fillId="2" borderId="0" xfId="0" applyFont="1" applyFill="1" applyAlignment="1">
      <alignment horizontal="center" vertical="center" wrapText="1"/>
    </xf>
    <xf numFmtId="0" fontId="80" fillId="2" borderId="0" xfId="0" applyFont="1" applyFill="1" applyAlignment="1">
      <alignment horizontal="center" vertical="center" wrapText="1"/>
    </xf>
    <xf numFmtId="0" fontId="81" fillId="2" borderId="0" xfId="0" applyFont="1" applyFill="1"/>
    <xf numFmtId="0" fontId="78" fillId="2" borderId="0" xfId="0" applyFont="1" applyFill="1" applyBorder="1" applyAlignment="1">
      <alignment horizontal="center" vertical="center"/>
    </xf>
    <xf numFmtId="0" fontId="79" fillId="2" borderId="0" xfId="0" applyFont="1" applyFill="1" applyBorder="1"/>
    <xf numFmtId="0" fontId="78" fillId="2" borderId="0" xfId="0" applyFont="1" applyFill="1" applyBorder="1" applyAlignment="1">
      <alignment horizontal="center" vertical="center" wrapText="1"/>
    </xf>
    <xf numFmtId="0" fontId="78" fillId="2" borderId="0" xfId="0" applyFont="1" applyFill="1" applyBorder="1" applyAlignment="1">
      <alignment wrapText="1"/>
    </xf>
    <xf numFmtId="0" fontId="78" fillId="2" borderId="0" xfId="0" applyFont="1" applyFill="1" applyBorder="1"/>
    <xf numFmtId="0" fontId="79" fillId="2" borderId="0" xfId="0" applyNumberFormat="1" applyFont="1" applyFill="1" applyBorder="1" applyAlignment="1">
      <alignment horizontal="center" vertical="center"/>
    </xf>
    <xf numFmtId="164" fontId="78" fillId="2" borderId="0" xfId="0" applyNumberFormat="1" applyFont="1" applyFill="1" applyBorder="1"/>
    <xf numFmtId="49" fontId="78" fillId="2" borderId="0" xfId="0" applyNumberFormat="1" applyFont="1" applyFill="1" applyBorder="1"/>
    <xf numFmtId="0" fontId="81" fillId="2" borderId="0" xfId="0" applyFont="1" applyFill="1" applyBorder="1"/>
    <xf numFmtId="164" fontId="81" fillId="2" borderId="0" xfId="0" applyNumberFormat="1" applyFont="1" applyFill="1"/>
    <xf numFmtId="0" fontId="82" fillId="2" borderId="0" xfId="0" applyFont="1" applyFill="1"/>
    <xf numFmtId="0" fontId="81" fillId="2" borderId="0" xfId="0" applyFont="1" applyFill="1" applyBorder="1" applyAlignment="1">
      <alignment vertical="center" wrapText="1"/>
    </xf>
    <xf numFmtId="0" fontId="78" fillId="2" borderId="0" xfId="0" applyFont="1" applyFill="1"/>
    <xf numFmtId="0" fontId="81" fillId="2" borderId="0" xfId="0" applyFont="1" applyFill="1" applyBorder="1" applyAlignment="1">
      <alignment horizontal="center" vertical="center" wrapText="1"/>
    </xf>
    <xf numFmtId="164" fontId="81" fillId="2" borderId="0" xfId="0" applyNumberFormat="1" applyFont="1" applyFill="1" applyBorder="1" applyAlignment="1">
      <alignment horizontal="center" vertical="center" wrapText="1"/>
    </xf>
    <xf numFmtId="0" fontId="82" fillId="2" borderId="0" xfId="0" applyFont="1" applyFill="1" applyBorder="1" applyAlignment="1">
      <alignment horizontal="center" vertical="center" wrapText="1"/>
    </xf>
    <xf numFmtId="0" fontId="18" fillId="2" borderId="1" xfId="2" applyFont="1" applyFill="1" applyBorder="1" applyAlignment="1">
      <alignment horizontal="center" vertical="center" wrapText="1"/>
    </xf>
    <xf numFmtId="164" fontId="18" fillId="2" borderId="1" xfId="2" applyNumberFormat="1" applyFont="1" applyFill="1" applyBorder="1" applyAlignment="1">
      <alignment horizontal="center" vertical="center" wrapText="1"/>
    </xf>
    <xf numFmtId="2" fontId="18" fillId="2" borderId="1" xfId="2" applyNumberFormat="1" applyFont="1" applyFill="1" applyBorder="1" applyAlignment="1">
      <alignment horizontal="center" vertical="center" wrapText="1"/>
    </xf>
    <xf numFmtId="164" fontId="18" fillId="2" borderId="1" xfId="0" applyNumberFormat="1" applyFont="1" applyFill="1" applyBorder="1" applyAlignment="1">
      <alignment horizontal="center" vertical="center" wrapText="1"/>
    </xf>
    <xf numFmtId="1" fontId="83" fillId="2" borderId="1" xfId="2" applyNumberFormat="1" applyFont="1" applyFill="1" applyBorder="1" applyAlignment="1">
      <alignment horizontal="center" vertical="center" wrapText="1"/>
    </xf>
    <xf numFmtId="1" fontId="18" fillId="2" borderId="1" xfId="2" applyNumberFormat="1" applyFont="1" applyFill="1" applyBorder="1" applyAlignment="1">
      <alignment horizontal="center" vertical="center" wrapText="1"/>
    </xf>
    <xf numFmtId="1" fontId="60" fillId="2" borderId="1" xfId="2" applyNumberFormat="1" applyFont="1" applyFill="1" applyBorder="1" applyAlignment="1">
      <alignment horizontal="center" vertical="center" wrapText="1"/>
    </xf>
    <xf numFmtId="1" fontId="78" fillId="2" borderId="0" xfId="0" applyNumberFormat="1" applyFont="1" applyFill="1" applyBorder="1"/>
    <xf numFmtId="49" fontId="18" fillId="2" borderId="1" xfId="0" applyNumberFormat="1" applyFont="1" applyFill="1" applyBorder="1" applyAlignment="1">
      <alignment horizontal="center" vertical="center" wrapText="1"/>
    </xf>
    <xf numFmtId="0" fontId="84" fillId="2" borderId="1" xfId="0" applyFont="1" applyFill="1" applyBorder="1" applyAlignment="1">
      <alignment horizontal="center" vertical="center" wrapText="1"/>
    </xf>
    <xf numFmtId="49" fontId="84" fillId="2" borderId="1" xfId="0" applyNumberFormat="1" applyFont="1" applyFill="1" applyBorder="1" applyAlignment="1">
      <alignment horizontal="center" vertical="center" wrapText="1"/>
    </xf>
    <xf numFmtId="164" fontId="84"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2"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60" fillId="2" borderId="1" xfId="0" applyFont="1" applyFill="1" applyBorder="1" applyAlignment="1">
      <alignment horizontal="center" vertical="center" wrapText="1"/>
    </xf>
    <xf numFmtId="14" fontId="84" fillId="2" borderId="1" xfId="0" applyNumberFormat="1" applyFont="1" applyFill="1" applyBorder="1" applyAlignment="1">
      <alignment horizontal="center" vertical="center" wrapText="1"/>
    </xf>
    <xf numFmtId="14" fontId="60" fillId="2" borderId="1" xfId="0" applyNumberFormat="1" applyFont="1" applyFill="1" applyBorder="1" applyAlignment="1">
      <alignment horizontal="center" vertical="center" wrapText="1"/>
    </xf>
    <xf numFmtId="0" fontId="60" fillId="2" borderId="1" xfId="0" applyNumberFormat="1" applyFont="1" applyFill="1" applyBorder="1" applyAlignment="1">
      <alignment horizontal="center" vertical="center" wrapText="1"/>
    </xf>
    <xf numFmtId="1" fontId="84" fillId="2" borderId="1" xfId="0" applyNumberFormat="1" applyFont="1" applyFill="1" applyBorder="1" applyAlignment="1">
      <alignment horizontal="center" vertical="center" wrapText="1"/>
    </xf>
    <xf numFmtId="16" fontId="18" fillId="2" borderId="1" xfId="0" applyNumberFormat="1" applyFont="1" applyFill="1" applyBorder="1" applyAlignment="1">
      <alignment horizontal="center" vertical="center" wrapText="1"/>
    </xf>
    <xf numFmtId="164" fontId="85" fillId="2" borderId="0" xfId="0" applyNumberFormat="1" applyFont="1" applyFill="1" applyAlignment="1">
      <alignment horizontal="center" vertical="center" wrapText="1"/>
    </xf>
    <xf numFmtId="0" fontId="85" fillId="2" borderId="1" xfId="0" applyFont="1" applyFill="1" applyBorder="1" applyAlignment="1">
      <alignment vertical="center" wrapText="1"/>
    </xf>
    <xf numFmtId="0" fontId="47" fillId="2" borderId="1" xfId="0" applyFont="1" applyFill="1" applyBorder="1" applyAlignment="1">
      <alignment horizontal="center" vertical="center" wrapText="1"/>
    </xf>
    <xf numFmtId="14" fontId="47" fillId="2" borderId="1" xfId="0" applyNumberFormat="1" applyFont="1" applyFill="1" applyBorder="1" applyAlignment="1">
      <alignment horizontal="center" vertical="center" wrapText="1"/>
    </xf>
    <xf numFmtId="164" fontId="47" fillId="2" borderId="1" xfId="0" applyNumberFormat="1" applyFont="1" applyFill="1" applyBorder="1" applyAlignment="1">
      <alignment horizontal="center" vertical="center" wrapText="1"/>
    </xf>
    <xf numFmtId="14" fontId="18" fillId="2" borderId="6" xfId="0" applyNumberFormat="1" applyFont="1" applyFill="1" applyBorder="1" applyAlignment="1">
      <alignment horizontal="center" vertical="center" wrapText="1"/>
    </xf>
    <xf numFmtId="2" fontId="18" fillId="2" borderId="6" xfId="0" applyNumberFormat="1" applyFont="1" applyFill="1" applyBorder="1" applyAlignment="1">
      <alignment horizontal="center" vertical="center" wrapText="1"/>
    </xf>
    <xf numFmtId="0" fontId="18" fillId="2" borderId="6" xfId="0" applyFont="1" applyFill="1" applyBorder="1" applyAlignment="1">
      <alignment horizontal="center" vertical="center" wrapText="1"/>
    </xf>
    <xf numFmtId="164" fontId="18" fillId="2" borderId="6" xfId="0" applyNumberFormat="1" applyFont="1" applyFill="1" applyBorder="1" applyAlignment="1">
      <alignment horizontal="center" vertical="center" wrapText="1"/>
    </xf>
    <xf numFmtId="0" fontId="60" fillId="2" borderId="6" xfId="0" applyFont="1" applyFill="1" applyBorder="1" applyAlignment="1">
      <alignment horizontal="center" vertical="center" wrapText="1"/>
    </xf>
    <xf numFmtId="14" fontId="84" fillId="2" borderId="10" xfId="0" applyNumberFormat="1" applyFont="1" applyFill="1" applyBorder="1" applyAlignment="1">
      <alignment horizontal="center" vertical="center" wrapText="1"/>
    </xf>
    <xf numFmtId="2" fontId="84" fillId="2" borderId="1" xfId="0" applyNumberFormat="1" applyFont="1" applyFill="1" applyBorder="1" applyAlignment="1">
      <alignment horizontal="center" vertical="center" wrapText="1"/>
    </xf>
    <xf numFmtId="0" fontId="86" fillId="2" borderId="1" xfId="0" applyFont="1" applyFill="1" applyBorder="1" applyAlignment="1">
      <alignment horizontal="center" vertical="center" wrapText="1"/>
    </xf>
    <xf numFmtId="14" fontId="18" fillId="2" borderId="10" xfId="0" applyNumberFormat="1" applyFont="1" applyFill="1" applyBorder="1" applyAlignment="1">
      <alignment horizontal="center" vertical="center" wrapText="1"/>
    </xf>
    <xf numFmtId="164" fontId="59"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top" wrapText="1"/>
    </xf>
    <xf numFmtId="0" fontId="87" fillId="2" borderId="1" xfId="0" applyFont="1" applyFill="1" applyBorder="1" applyAlignment="1">
      <alignment horizontal="center" vertical="center" wrapText="1"/>
    </xf>
    <xf numFmtId="9" fontId="18" fillId="2" borderId="1" xfId="0" applyNumberFormat="1" applyFont="1" applyFill="1" applyBorder="1" applyAlignment="1">
      <alignment horizontal="center" vertical="center" wrapText="1"/>
    </xf>
    <xf numFmtId="14" fontId="18" fillId="2" borderId="0" xfId="0" applyNumberFormat="1" applyFont="1" applyFill="1" applyBorder="1" applyAlignment="1">
      <alignment horizontal="center" vertical="center" wrapText="1"/>
    </xf>
    <xf numFmtId="2" fontId="18" fillId="2" borderId="0" xfId="0" applyNumberFormat="1" applyFont="1" applyFill="1" applyBorder="1" applyAlignment="1">
      <alignment horizontal="center" vertical="center" wrapText="1"/>
    </xf>
    <xf numFmtId="0" fontId="18" fillId="2" borderId="0" xfId="0" applyFont="1" applyFill="1" applyBorder="1" applyAlignment="1">
      <alignment horizontal="center" vertical="center" wrapText="1"/>
    </xf>
    <xf numFmtId="164" fontId="81" fillId="2" borderId="0" xfId="0" applyNumberFormat="1" applyFont="1" applyFill="1" applyBorder="1"/>
    <xf numFmtId="14" fontId="18" fillId="2" borderId="7" xfId="0" applyNumberFormat="1" applyFont="1" applyFill="1" applyBorder="1" applyAlignment="1">
      <alignment horizontal="center" vertical="center" wrapText="1"/>
    </xf>
    <xf numFmtId="164" fontId="59" fillId="2" borderId="6" xfId="0" applyNumberFormat="1" applyFont="1" applyFill="1" applyBorder="1" applyAlignment="1">
      <alignment horizontal="center" vertical="center" wrapText="1"/>
    </xf>
    <xf numFmtId="0" fontId="83" fillId="2" borderId="0" xfId="0" applyFont="1" applyFill="1" applyBorder="1" applyAlignment="1">
      <alignment horizontal="center" vertical="center" wrapText="1"/>
    </xf>
    <xf numFmtId="49" fontId="18" fillId="2" borderId="0" xfId="0" applyNumberFormat="1" applyFont="1" applyFill="1" applyBorder="1" applyAlignment="1">
      <alignment horizontal="center" vertical="center" wrapText="1"/>
    </xf>
    <xf numFmtId="164" fontId="18" fillId="2" borderId="0" xfId="0" applyNumberFormat="1" applyFont="1" applyFill="1" applyBorder="1" applyAlignment="1">
      <alignment horizontal="center" vertical="center" wrapText="1"/>
    </xf>
    <xf numFmtId="164" fontId="59" fillId="2" borderId="0" xfId="0" applyNumberFormat="1" applyFont="1" applyFill="1" applyBorder="1" applyAlignment="1">
      <alignment horizontal="center" vertical="center" wrapText="1"/>
    </xf>
    <xf numFmtId="0" fontId="60" fillId="2" borderId="0" xfId="0" applyFont="1" applyFill="1" applyBorder="1" applyAlignment="1">
      <alignment horizontal="center" vertical="center" wrapText="1"/>
    </xf>
    <xf numFmtId="0" fontId="79" fillId="2" borderId="0" xfId="0" applyFont="1" applyFill="1" applyBorder="1" applyAlignment="1">
      <alignment horizontal="left" vertical="center" wrapText="1"/>
    </xf>
    <xf numFmtId="0" fontId="79" fillId="2" borderId="0" xfId="0" applyFont="1" applyFill="1" applyBorder="1" applyAlignment="1">
      <alignment horizontal="center" vertical="center" wrapText="1"/>
    </xf>
    <xf numFmtId="164" fontId="79" fillId="2" borderId="0" xfId="0" applyNumberFormat="1" applyFont="1" applyFill="1" applyBorder="1" applyAlignment="1">
      <alignment horizontal="center" vertical="center" wrapText="1"/>
    </xf>
    <xf numFmtId="164" fontId="79" fillId="2" borderId="0" xfId="0" applyNumberFormat="1" applyFont="1" applyFill="1" applyBorder="1" applyAlignment="1">
      <alignment wrapText="1"/>
    </xf>
    <xf numFmtId="164" fontId="79" fillId="2" borderId="0" xfId="0" applyNumberFormat="1" applyFont="1" applyFill="1" applyBorder="1"/>
    <xf numFmtId="0" fontId="79" fillId="2" borderId="0" xfId="0" applyFont="1" applyFill="1" applyBorder="1" applyAlignment="1">
      <alignment wrapText="1"/>
    </xf>
    <xf numFmtId="0" fontId="82" fillId="2" borderId="0" xfId="0" applyFont="1" applyFill="1" applyBorder="1"/>
    <xf numFmtId="0" fontId="79" fillId="2" borderId="0" xfId="0" applyFont="1" applyFill="1" applyBorder="1" applyAlignment="1">
      <alignment horizontal="left" wrapText="1"/>
    </xf>
    <xf numFmtId="49" fontId="79" fillId="2" borderId="0" xfId="0" applyNumberFormat="1" applyFont="1" applyFill="1" applyBorder="1" applyAlignment="1">
      <alignment horizontal="left" vertical="center" wrapText="1"/>
    </xf>
    <xf numFmtId="49" fontId="79" fillId="2" borderId="0" xfId="0" applyNumberFormat="1" applyFont="1" applyFill="1" applyBorder="1" applyAlignment="1">
      <alignment wrapText="1"/>
    </xf>
    <xf numFmtId="49" fontId="79" fillId="2" borderId="0" xfId="0" applyNumberFormat="1" applyFont="1" applyFill="1" applyBorder="1" applyAlignment="1">
      <alignment horizontal="center" vertical="center" wrapText="1"/>
    </xf>
    <xf numFmtId="0" fontId="79" fillId="2" borderId="0" xfId="0" applyFont="1" applyFill="1" applyBorder="1" applyAlignment="1">
      <alignment horizontal="justify" vertical="center"/>
    </xf>
    <xf numFmtId="165" fontId="79" fillId="2" borderId="0" xfId="0" applyNumberFormat="1" applyFont="1" applyFill="1" applyBorder="1"/>
    <xf numFmtId="166" fontId="79" fillId="2" borderId="0" xfId="0" applyNumberFormat="1" applyFont="1" applyFill="1" applyBorder="1"/>
    <xf numFmtId="0" fontId="88" fillId="2" borderId="0" xfId="0" applyFont="1" applyFill="1" applyBorder="1" applyAlignment="1">
      <alignment horizontal="left" vertical="center" wrapText="1"/>
    </xf>
    <xf numFmtId="0" fontId="88" fillId="2" borderId="0" xfId="0" applyFont="1" applyFill="1" applyBorder="1" applyAlignment="1">
      <alignment vertical="center" wrapText="1"/>
    </xf>
    <xf numFmtId="166" fontId="79" fillId="2" borderId="0" xfId="0" applyNumberFormat="1" applyFont="1" applyFill="1" applyBorder="1" applyAlignment="1">
      <alignment horizontal="center" vertical="center" wrapText="1"/>
    </xf>
    <xf numFmtId="0" fontId="64" fillId="2" borderId="0" xfId="0" applyFont="1" applyFill="1" applyBorder="1" applyAlignment="1">
      <alignment wrapText="1"/>
    </xf>
    <xf numFmtId="14" fontId="79" fillId="2" borderId="0" xfId="0" applyNumberFormat="1" applyFont="1" applyFill="1" applyBorder="1" applyAlignment="1">
      <alignment horizontal="left" vertical="center" wrapText="1"/>
    </xf>
    <xf numFmtId="164" fontId="79" fillId="2" borderId="0" xfId="0" applyNumberFormat="1" applyFont="1" applyFill="1" applyBorder="1" applyAlignment="1">
      <alignment horizontal="center" vertical="center"/>
    </xf>
    <xf numFmtId="0" fontId="79" fillId="2" borderId="0" xfId="8" applyFont="1" applyFill="1" applyBorder="1" applyAlignment="1">
      <alignment horizontal="left" vertical="center" wrapText="1"/>
    </xf>
    <xf numFmtId="49" fontId="88" fillId="2" borderId="0" xfId="0" applyNumberFormat="1" applyFont="1" applyFill="1" applyBorder="1" applyAlignment="1">
      <alignment horizontal="center" vertical="center" wrapText="1"/>
    </xf>
    <xf numFmtId="164" fontId="88" fillId="2" borderId="0" xfId="0" applyNumberFormat="1" applyFont="1" applyFill="1" applyBorder="1" applyAlignment="1">
      <alignment horizontal="center" vertical="center" wrapText="1"/>
    </xf>
    <xf numFmtId="0" fontId="88" fillId="2" borderId="0" xfId="0" applyFont="1" applyFill="1" applyBorder="1" applyAlignment="1">
      <alignment horizontal="center" vertical="center" wrapText="1"/>
    </xf>
    <xf numFmtId="0" fontId="79" fillId="2" borderId="0" xfId="0" applyFont="1" applyFill="1" applyBorder="1" applyAlignment="1">
      <alignment vertical="center"/>
    </xf>
    <xf numFmtId="0" fontId="79" fillId="2" borderId="0" xfId="0" applyFont="1" applyFill="1" applyBorder="1" applyAlignment="1">
      <alignment vertical="center" wrapText="1"/>
    </xf>
    <xf numFmtId="164" fontId="79" fillId="2" borderId="0" xfId="0" applyNumberFormat="1" applyFont="1" applyFill="1" applyBorder="1" applyAlignment="1">
      <alignment vertical="center" wrapText="1"/>
    </xf>
    <xf numFmtId="0" fontId="37" fillId="2" borderId="0" xfId="0" applyFont="1" applyFill="1" applyBorder="1" applyAlignment="1">
      <alignment vertical="center"/>
    </xf>
    <xf numFmtId="0" fontId="80" fillId="2" borderId="0" xfId="0" applyFont="1" applyFill="1" applyBorder="1" applyAlignment="1">
      <alignment horizontal="center" vertical="center" wrapText="1"/>
    </xf>
    <xf numFmtId="0" fontId="79" fillId="2" borderId="0" xfId="0" applyNumberFormat="1" applyFont="1" applyFill="1" applyBorder="1" applyAlignment="1">
      <alignment horizontal="center" vertical="center" wrapText="1"/>
    </xf>
    <xf numFmtId="164" fontId="78" fillId="2" borderId="0" xfId="0" applyNumberFormat="1" applyFont="1" applyFill="1" applyBorder="1" applyAlignment="1">
      <alignment horizontal="center" vertical="center" wrapText="1"/>
    </xf>
    <xf numFmtId="49" fontId="78" fillId="2" borderId="0"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164" fontId="78" fillId="2" borderId="0" xfId="0" applyNumberFormat="1" applyFont="1" applyFill="1" applyAlignment="1">
      <alignment horizontal="center" vertical="center" wrapText="1"/>
    </xf>
    <xf numFmtId="49" fontId="78" fillId="2" borderId="0" xfId="0" applyNumberFormat="1" applyFont="1" applyFill="1" applyAlignment="1">
      <alignment horizontal="center" vertical="center" wrapText="1"/>
    </xf>
    <xf numFmtId="0" fontId="17" fillId="0" borderId="0" xfId="9"/>
    <xf numFmtId="165" fontId="17" fillId="0" borderId="0" xfId="9" applyNumberFormat="1" applyFont="1"/>
    <xf numFmtId="0" fontId="90" fillId="0" borderId="0" xfId="0" applyFont="1" applyAlignment="1">
      <alignment wrapText="1"/>
    </xf>
    <xf numFmtId="0" fontId="50" fillId="0" borderId="0" xfId="9" applyFont="1"/>
    <xf numFmtId="165" fontId="91" fillId="2" borderId="0" xfId="6" applyNumberFormat="1" applyFont="1" applyFill="1" applyAlignment="1">
      <alignment horizontal="center" vertical="center" wrapText="1"/>
    </xf>
    <xf numFmtId="0" fontId="17" fillId="0" borderId="0" xfId="9" applyAlignment="1">
      <alignment wrapText="1"/>
    </xf>
    <xf numFmtId="0" fontId="29" fillId="2" borderId="1" xfId="9" applyFont="1" applyFill="1" applyBorder="1" applyAlignment="1">
      <alignment horizontal="center" vertical="center" wrapText="1"/>
    </xf>
    <xf numFmtId="0" fontId="92" fillId="2" borderId="1" xfId="6" applyFont="1" applyFill="1" applyBorder="1" applyAlignment="1">
      <alignment horizontal="center" vertical="center" wrapText="1"/>
    </xf>
    <xf numFmtId="165" fontId="5" fillId="2" borderId="1" xfId="6" applyNumberFormat="1" applyFont="1" applyFill="1" applyBorder="1" applyAlignment="1">
      <alignment horizontal="center" vertical="center" wrapText="1"/>
    </xf>
    <xf numFmtId="165" fontId="93" fillId="2" borderId="1" xfId="9" applyNumberFormat="1" applyFont="1" applyFill="1" applyBorder="1" applyAlignment="1">
      <alignment horizontal="center" vertical="center" wrapText="1"/>
    </xf>
    <xf numFmtId="165" fontId="5" fillId="2" borderId="1" xfId="6" applyNumberFormat="1" applyFont="1" applyFill="1" applyBorder="1" applyAlignment="1">
      <alignment wrapText="1"/>
    </xf>
    <xf numFmtId="0" fontId="94" fillId="0" borderId="1" xfId="9" applyFont="1" applyBorder="1" applyAlignment="1">
      <alignment wrapText="1"/>
    </xf>
    <xf numFmtId="0" fontId="94" fillId="0" borderId="1" xfId="9" applyFont="1" applyFill="1" applyBorder="1" applyAlignment="1">
      <alignment wrapText="1"/>
    </xf>
    <xf numFmtId="49" fontId="93" fillId="2" borderId="1" xfId="9" applyNumberFormat="1" applyFont="1" applyFill="1" applyBorder="1" applyAlignment="1">
      <alignment wrapText="1"/>
    </xf>
    <xf numFmtId="0" fontId="14" fillId="2" borderId="10" xfId="9" applyFont="1" applyFill="1" applyBorder="1" applyAlignment="1">
      <alignment horizontal="left" vertical="center" wrapText="1"/>
    </xf>
    <xf numFmtId="165" fontId="93" fillId="2" borderId="9" xfId="9" applyNumberFormat="1" applyFont="1" applyFill="1" applyBorder="1" applyAlignment="1">
      <alignment horizontal="center" vertical="center" wrapText="1"/>
    </xf>
    <xf numFmtId="1" fontId="93" fillId="2" borderId="1" xfId="9" applyNumberFormat="1" applyFont="1" applyFill="1" applyBorder="1" applyAlignment="1">
      <alignment horizontal="center" vertical="center" wrapText="1"/>
    </xf>
    <xf numFmtId="0" fontId="93" fillId="2" borderId="1" xfId="9" applyFont="1" applyFill="1" applyBorder="1" applyAlignment="1">
      <alignment wrapText="1"/>
    </xf>
    <xf numFmtId="0" fontId="93" fillId="2" borderId="1" xfId="9" applyFont="1" applyFill="1" applyBorder="1"/>
    <xf numFmtId="0" fontId="60" fillId="2" borderId="1" xfId="9" applyFont="1" applyFill="1" applyBorder="1" applyAlignment="1">
      <alignment horizontal="left" vertical="center" wrapText="1"/>
    </xf>
    <xf numFmtId="0" fontId="60" fillId="2" borderId="1" xfId="9" applyFont="1" applyFill="1" applyBorder="1" applyAlignment="1">
      <alignment horizontal="center" vertical="center" wrapText="1"/>
    </xf>
    <xf numFmtId="0" fontId="86" fillId="0" borderId="1" xfId="9" applyFont="1" applyFill="1" applyBorder="1" applyAlignment="1">
      <alignment horizontal="center" vertical="center" wrapText="1"/>
    </xf>
    <xf numFmtId="0" fontId="86" fillId="0" borderId="10" xfId="9" applyFont="1" applyFill="1" applyBorder="1" applyAlignment="1">
      <alignment horizontal="center" vertical="center" wrapText="1"/>
    </xf>
    <xf numFmtId="0" fontId="35" fillId="0" borderId="1" xfId="0" applyNumberFormat="1" applyFont="1" applyFill="1" applyBorder="1" applyAlignment="1">
      <alignment vertical="top" wrapText="1" readingOrder="1"/>
    </xf>
    <xf numFmtId="0" fontId="86" fillId="0" borderId="1" xfId="0" applyFont="1" applyFill="1" applyBorder="1" applyAlignment="1">
      <alignment horizontal="center" vertical="center" wrapText="1"/>
    </xf>
    <xf numFmtId="0" fontId="11" fillId="2" borderId="10" xfId="9" applyFont="1" applyFill="1" applyBorder="1" applyAlignment="1">
      <alignment horizontal="left" vertical="center" wrapText="1"/>
    </xf>
    <xf numFmtId="165" fontId="90" fillId="0" borderId="0" xfId="0" applyNumberFormat="1" applyFont="1" applyAlignment="1">
      <alignment wrapText="1"/>
    </xf>
    <xf numFmtId="0" fontId="29" fillId="2" borderId="1" xfId="9" applyFont="1" applyFill="1" applyBorder="1" applyAlignment="1">
      <alignment wrapText="1"/>
    </xf>
    <xf numFmtId="0" fontId="95" fillId="2" borderId="1" xfId="9" applyFont="1" applyFill="1" applyBorder="1" applyAlignment="1">
      <alignment horizontal="center" vertical="center" wrapText="1"/>
    </xf>
    <xf numFmtId="0" fontId="35" fillId="0" borderId="1" xfId="9" applyNumberFormat="1" applyFont="1" applyFill="1" applyBorder="1" applyAlignment="1">
      <alignment vertical="top" wrapText="1" readingOrder="1"/>
    </xf>
    <xf numFmtId="165" fontId="94" fillId="2" borderId="9" xfId="9" applyNumberFormat="1" applyFont="1" applyFill="1" applyBorder="1" applyAlignment="1">
      <alignment horizontal="center" vertical="center"/>
    </xf>
    <xf numFmtId="165" fontId="94" fillId="2" borderId="1" xfId="9" applyNumberFormat="1" applyFont="1" applyFill="1" applyBorder="1" applyAlignment="1">
      <alignment horizontal="center" vertical="center"/>
    </xf>
    <xf numFmtId="0" fontId="94" fillId="2" borderId="1" xfId="9" applyFont="1" applyFill="1" applyBorder="1" applyAlignment="1">
      <alignment horizontal="center" vertical="center"/>
    </xf>
    <xf numFmtId="0" fontId="94" fillId="2" borderId="1" xfId="9" applyFont="1" applyFill="1" applyBorder="1" applyAlignment="1">
      <alignment horizontal="left" vertical="center" wrapText="1"/>
    </xf>
    <xf numFmtId="0" fontId="35" fillId="2" borderId="1" xfId="9" applyNumberFormat="1" applyFont="1" applyFill="1" applyBorder="1" applyAlignment="1">
      <alignment vertical="top" wrapText="1" readingOrder="1"/>
    </xf>
    <xf numFmtId="165" fontId="11" fillId="2" borderId="1" xfId="9" applyNumberFormat="1" applyFont="1" applyFill="1" applyBorder="1"/>
    <xf numFmtId="0" fontId="90" fillId="2" borderId="0" xfId="0" applyFont="1" applyFill="1" applyAlignment="1">
      <alignment wrapText="1"/>
    </xf>
    <xf numFmtId="165" fontId="0" fillId="0" borderId="0" xfId="0" applyNumberFormat="1"/>
    <xf numFmtId="165" fontId="90" fillId="2" borderId="0" xfId="0" applyNumberFormat="1" applyFont="1" applyFill="1" applyAlignment="1">
      <alignment wrapText="1"/>
    </xf>
    <xf numFmtId="165" fontId="50" fillId="0" borderId="0" xfId="9" applyNumberFormat="1" applyFont="1" applyAlignment="1">
      <alignment wrapText="1"/>
    </xf>
    <xf numFmtId="0" fontId="35" fillId="2" borderId="1" xfId="9" applyNumberFormat="1" applyFont="1" applyFill="1" applyBorder="1" applyAlignment="1">
      <alignment horizontal="left" vertical="top" wrapText="1" readingOrder="1"/>
    </xf>
    <xf numFmtId="0" fontId="86" fillId="2" borderId="1" xfId="9" applyFont="1" applyFill="1" applyBorder="1" applyAlignment="1">
      <alignment horizontal="center" vertical="center" wrapText="1"/>
    </xf>
    <xf numFmtId="165" fontId="93" fillId="2" borderId="1" xfId="9" applyNumberFormat="1" applyFont="1" applyFill="1" applyBorder="1" applyAlignment="1">
      <alignment horizontal="center" vertical="center"/>
    </xf>
    <xf numFmtId="0" fontId="5" fillId="2" borderId="1" xfId="9" applyFont="1" applyFill="1" applyBorder="1" applyAlignment="1">
      <alignment wrapText="1"/>
    </xf>
    <xf numFmtId="165" fontId="93" fillId="2" borderId="1" xfId="9" applyNumberFormat="1" applyFont="1" applyFill="1" applyBorder="1"/>
    <xf numFmtId="0" fontId="93" fillId="2" borderId="1" xfId="9" applyFont="1" applyFill="1" applyBorder="1" applyAlignment="1">
      <alignment horizontal="center" vertical="center" wrapText="1"/>
    </xf>
    <xf numFmtId="0" fontId="93" fillId="2" borderId="1" xfId="9" applyFont="1" applyFill="1" applyBorder="1" applyAlignment="1">
      <alignment horizontal="center" vertical="center"/>
    </xf>
    <xf numFmtId="0" fontId="96" fillId="0" borderId="1" xfId="9" applyFont="1" applyFill="1" applyBorder="1" applyAlignment="1">
      <alignment horizontal="center" vertical="center" wrapText="1"/>
    </xf>
    <xf numFmtId="165" fontId="17" fillId="0" borderId="0" xfId="9" applyNumberFormat="1" applyAlignment="1">
      <alignment wrapText="1"/>
    </xf>
    <xf numFmtId="49" fontId="86" fillId="2" borderId="1" xfId="9" applyNumberFormat="1" applyFont="1" applyFill="1" applyBorder="1" applyAlignment="1">
      <alignment horizontal="center" vertical="center" wrapText="1"/>
    </xf>
    <xf numFmtId="0" fontId="11" fillId="2" borderId="1" xfId="9" applyFont="1" applyFill="1" applyBorder="1" applyAlignment="1">
      <alignment horizontal="left" vertical="center" wrapText="1"/>
    </xf>
    <xf numFmtId="165" fontId="11" fillId="2" borderId="1" xfId="9" applyNumberFormat="1" applyFont="1" applyFill="1" applyBorder="1" applyAlignment="1">
      <alignment horizontal="center" vertical="center" wrapText="1"/>
    </xf>
    <xf numFmtId="165" fontId="0" fillId="2" borderId="0" xfId="0" applyNumberFormat="1" applyFill="1"/>
    <xf numFmtId="0" fontId="97" fillId="2" borderId="1" xfId="9" applyFont="1" applyFill="1" applyBorder="1" applyAlignment="1">
      <alignment wrapText="1"/>
    </xf>
    <xf numFmtId="165" fontId="60" fillId="2" borderId="1" xfId="9" applyNumberFormat="1" applyFont="1" applyFill="1" applyBorder="1" applyAlignment="1">
      <alignment horizontal="center" vertical="center"/>
    </xf>
    <xf numFmtId="0" fontId="11" fillId="2" borderId="1" xfId="9" applyFont="1" applyFill="1" applyBorder="1" applyAlignment="1">
      <alignment wrapText="1"/>
    </xf>
    <xf numFmtId="0" fontId="60" fillId="2" borderId="1" xfId="9" applyFont="1" applyFill="1" applyBorder="1" applyAlignment="1">
      <alignment horizontal="center" vertical="center"/>
    </xf>
    <xf numFmtId="165" fontId="93" fillId="2" borderId="9" xfId="9" applyNumberFormat="1" applyFont="1" applyFill="1" applyBorder="1"/>
    <xf numFmtId="165" fontId="93" fillId="2" borderId="9" xfId="9" applyNumberFormat="1" applyFont="1" applyFill="1" applyBorder="1" applyAlignment="1">
      <alignment horizontal="center" vertical="center"/>
    </xf>
    <xf numFmtId="165" fontId="93" fillId="2" borderId="9" xfId="9" applyNumberFormat="1" applyFont="1" applyFill="1" applyBorder="1" applyAlignment="1">
      <alignment wrapText="1"/>
    </xf>
    <xf numFmtId="49" fontId="93" fillId="2" borderId="1" xfId="9" applyNumberFormat="1" applyFont="1" applyFill="1" applyBorder="1"/>
    <xf numFmtId="0" fontId="93" fillId="2" borderId="1" xfId="9" applyNumberFormat="1" applyFont="1" applyFill="1" applyBorder="1"/>
    <xf numFmtId="0" fontId="60" fillId="0" borderId="1" xfId="9" applyFont="1" applyFill="1" applyBorder="1" applyAlignment="1">
      <alignment horizontal="center" vertical="center" wrapText="1"/>
    </xf>
    <xf numFmtId="0" fontId="35" fillId="2" borderId="10" xfId="9" applyNumberFormat="1" applyFont="1" applyFill="1" applyBorder="1" applyAlignment="1">
      <alignment vertical="top" wrapText="1" readingOrder="1"/>
    </xf>
    <xf numFmtId="171" fontId="60" fillId="2" borderId="1" xfId="9" applyNumberFormat="1" applyFont="1" applyFill="1" applyBorder="1" applyAlignment="1">
      <alignment horizontal="center" vertical="center" wrapText="1"/>
    </xf>
    <xf numFmtId="165" fontId="93" fillId="2" borderId="1" xfId="9" applyNumberFormat="1" applyFont="1" applyFill="1" applyBorder="1" applyAlignment="1">
      <alignment wrapText="1"/>
    </xf>
    <xf numFmtId="0" fontId="86" fillId="0" borderId="10" xfId="0" applyFont="1" applyFill="1" applyBorder="1" applyAlignment="1">
      <alignment horizontal="center" vertical="center" wrapText="1"/>
    </xf>
    <xf numFmtId="49" fontId="86" fillId="0" borderId="1" xfId="9" applyNumberFormat="1" applyFont="1" applyFill="1" applyBorder="1" applyAlignment="1">
      <alignment horizontal="left" vertical="center" wrapText="1"/>
    </xf>
    <xf numFmtId="49" fontId="86" fillId="0" borderId="10" xfId="9" applyNumberFormat="1" applyFont="1" applyFill="1" applyBorder="1" applyAlignment="1">
      <alignment horizontal="left" vertical="center" wrapText="1"/>
    </xf>
    <xf numFmtId="0" fontId="29" fillId="2" borderId="1" xfId="9" applyFont="1" applyFill="1" applyBorder="1"/>
    <xf numFmtId="0" fontId="98" fillId="2" borderId="10" xfId="6" applyFont="1" applyFill="1" applyBorder="1" applyAlignment="1">
      <alignment wrapText="1"/>
    </xf>
    <xf numFmtId="0" fontId="93" fillId="2" borderId="6" xfId="9" applyFont="1" applyFill="1" applyBorder="1"/>
    <xf numFmtId="14" fontId="94" fillId="2" borderId="1" xfId="9" applyNumberFormat="1" applyFont="1" applyFill="1" applyBorder="1" applyAlignment="1">
      <alignment horizontal="left" vertical="center" wrapText="1"/>
    </xf>
    <xf numFmtId="0" fontId="35" fillId="2" borderId="44" xfId="9" applyNumberFormat="1" applyFont="1" applyFill="1" applyBorder="1" applyAlignment="1">
      <alignment vertical="top" wrapText="1" readingOrder="1"/>
    </xf>
    <xf numFmtId="0" fontId="94" fillId="2" borderId="1" xfId="9" applyNumberFormat="1" applyFont="1" applyFill="1" applyBorder="1" applyAlignment="1">
      <alignment horizontal="center" vertical="center" wrapText="1"/>
    </xf>
    <xf numFmtId="0" fontId="94" fillId="0" borderId="1" xfId="9" applyFont="1" applyFill="1" applyBorder="1" applyAlignment="1">
      <alignment horizontal="center" vertical="center" wrapText="1"/>
    </xf>
    <xf numFmtId="0" fontId="35" fillId="2" borderId="45" xfId="9" applyNumberFormat="1" applyFont="1" applyFill="1" applyBorder="1" applyAlignment="1">
      <alignment vertical="top" wrapText="1" readingOrder="1"/>
    </xf>
    <xf numFmtId="49" fontId="60" fillId="2" borderId="1" xfId="9" applyNumberFormat="1" applyFont="1" applyFill="1" applyBorder="1" applyAlignment="1">
      <alignment horizontal="left" vertical="center" wrapText="1"/>
    </xf>
    <xf numFmtId="165" fontId="94" fillId="2" borderId="1" xfId="9" applyNumberFormat="1" applyFont="1" applyFill="1" applyBorder="1" applyAlignment="1">
      <alignment horizontal="center" vertical="center" wrapText="1"/>
    </xf>
    <xf numFmtId="0" fontId="94" fillId="2" borderId="1" xfId="9" applyNumberFormat="1" applyFont="1" applyFill="1" applyBorder="1" applyAlignment="1">
      <alignment horizontal="left" vertical="center" wrapText="1"/>
    </xf>
    <xf numFmtId="0" fontId="94" fillId="2" borderId="1" xfId="9" applyFont="1" applyFill="1" applyBorder="1" applyAlignment="1">
      <alignment horizontal="center" vertical="center" wrapText="1"/>
    </xf>
    <xf numFmtId="0" fontId="35" fillId="2" borderId="46" xfId="9" applyNumberFormat="1" applyFont="1" applyFill="1" applyBorder="1" applyAlignment="1">
      <alignment vertical="top" wrapText="1" readingOrder="1"/>
    </xf>
    <xf numFmtId="49" fontId="60" fillId="2" borderId="1" xfId="9" applyNumberFormat="1" applyFont="1" applyFill="1" applyBorder="1" applyAlignment="1">
      <alignment horizontal="center" vertical="center" wrapText="1"/>
    </xf>
    <xf numFmtId="49" fontId="94" fillId="2" borderId="1" xfId="9" applyNumberFormat="1" applyFont="1" applyFill="1" applyBorder="1" applyAlignment="1">
      <alignment horizontal="left" vertical="center" wrapText="1"/>
    </xf>
    <xf numFmtId="0" fontId="28" fillId="2" borderId="1" xfId="9" applyNumberFormat="1" applyFont="1" applyFill="1" applyBorder="1" applyAlignment="1">
      <alignment vertical="top" wrapText="1" readingOrder="1"/>
    </xf>
    <xf numFmtId="0" fontId="28" fillId="0" borderId="1" xfId="9" applyNumberFormat="1" applyFont="1" applyFill="1" applyBorder="1" applyAlignment="1">
      <alignment vertical="top" wrapText="1" readingOrder="1"/>
    </xf>
    <xf numFmtId="165" fontId="93" fillId="2" borderId="9" xfId="9" applyNumberFormat="1" applyFont="1" applyFill="1" applyBorder="1" applyAlignment="1">
      <alignment vertical="center" wrapText="1"/>
    </xf>
    <xf numFmtId="165" fontId="93" fillId="2" borderId="1" xfId="9" applyNumberFormat="1" applyFont="1" applyFill="1" applyBorder="1" applyAlignment="1">
      <alignment vertical="center" wrapText="1"/>
    </xf>
    <xf numFmtId="165" fontId="5" fillId="2" borderId="1" xfId="6" applyNumberFormat="1" applyFont="1" applyFill="1" applyBorder="1"/>
    <xf numFmtId="0" fontId="93" fillId="2" borderId="1" xfId="9" applyFont="1" applyFill="1" applyBorder="1" applyAlignment="1">
      <alignment vertical="center" wrapText="1"/>
    </xf>
    <xf numFmtId="49" fontId="28" fillId="2" borderId="1" xfId="9" applyNumberFormat="1" applyFont="1" applyFill="1" applyBorder="1" applyAlignment="1">
      <alignment vertical="top" wrapText="1" readingOrder="1"/>
    </xf>
    <xf numFmtId="0" fontId="60" fillId="2" borderId="1" xfId="9" applyFont="1" applyFill="1" applyBorder="1" applyAlignment="1">
      <alignment wrapText="1"/>
    </xf>
    <xf numFmtId="14" fontId="60" fillId="2" borderId="1" xfId="9" applyNumberFormat="1" applyFont="1" applyFill="1" applyBorder="1" applyAlignment="1">
      <alignment horizontal="left" vertical="center" wrapText="1"/>
    </xf>
    <xf numFmtId="49" fontId="86" fillId="2" borderId="1" xfId="9" applyNumberFormat="1" applyFont="1" applyFill="1" applyBorder="1" applyAlignment="1">
      <alignment horizontal="left" vertical="center" wrapText="1"/>
    </xf>
    <xf numFmtId="165" fontId="61" fillId="2" borderId="1" xfId="9" applyNumberFormat="1" applyFont="1" applyFill="1" applyBorder="1"/>
    <xf numFmtId="165" fontId="5" fillId="2" borderId="1" xfId="9" applyNumberFormat="1" applyFont="1" applyFill="1" applyBorder="1"/>
    <xf numFmtId="0" fontId="35" fillId="2" borderId="1" xfId="9" applyFont="1" applyFill="1" applyBorder="1" applyAlignment="1">
      <alignment horizontal="left" vertical="center" wrapText="1"/>
    </xf>
    <xf numFmtId="0" fontId="86" fillId="2" borderId="1" xfId="9" applyFont="1" applyFill="1" applyBorder="1" applyAlignment="1">
      <alignment horizontal="left" vertical="center" wrapText="1"/>
    </xf>
    <xf numFmtId="49" fontId="11" fillId="2"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wrapText="1"/>
    </xf>
    <xf numFmtId="165" fontId="35" fillId="2" borderId="1" xfId="9" applyNumberFormat="1" applyFont="1" applyFill="1" applyBorder="1" applyAlignment="1">
      <alignment horizontal="center" vertical="center" wrapText="1" readingOrder="1"/>
    </xf>
    <xf numFmtId="0" fontId="11" fillId="2" borderId="1" xfId="9" applyFont="1" applyFill="1" applyBorder="1" applyAlignment="1">
      <alignment vertical="center" wrapText="1"/>
    </xf>
    <xf numFmtId="0" fontId="96" fillId="2" borderId="1" xfId="9" applyFont="1" applyFill="1" applyBorder="1" applyAlignment="1">
      <alignment horizontal="center" vertical="center" wrapText="1"/>
    </xf>
    <xf numFmtId="49" fontId="96" fillId="0" borderId="1" xfId="9" applyNumberFormat="1" applyFont="1" applyFill="1" applyBorder="1" applyAlignment="1">
      <alignment horizontal="center" vertical="center" wrapText="1"/>
    </xf>
    <xf numFmtId="49" fontId="96" fillId="2" borderId="1" xfId="9" applyNumberFormat="1" applyFont="1" applyFill="1" applyBorder="1" applyAlignment="1">
      <alignment horizontal="center" vertical="center" wrapText="1"/>
    </xf>
    <xf numFmtId="0" fontId="44" fillId="2" borderId="1" xfId="9" applyFont="1" applyFill="1" applyBorder="1" applyAlignment="1">
      <alignment horizontal="left" vertical="center" wrapText="1"/>
    </xf>
    <xf numFmtId="0" fontId="44" fillId="0" borderId="1" xfId="9" applyFont="1" applyFill="1" applyBorder="1" applyAlignment="1">
      <alignment horizontal="center" vertical="center" wrapText="1"/>
    </xf>
    <xf numFmtId="0" fontId="60" fillId="0" borderId="1" xfId="0" applyFont="1" applyFill="1" applyBorder="1" applyAlignment="1">
      <alignment horizontal="center" vertical="center" wrapText="1"/>
    </xf>
    <xf numFmtId="0" fontId="98" fillId="2" borderId="1" xfId="6" applyFont="1" applyFill="1" applyBorder="1" applyAlignment="1">
      <alignment wrapText="1"/>
    </xf>
    <xf numFmtId="49" fontId="14" fillId="2" borderId="1" xfId="9" applyNumberFormat="1" applyFont="1" applyFill="1" applyBorder="1" applyAlignment="1">
      <alignment horizontal="center" vertical="center" wrapText="1"/>
    </xf>
    <xf numFmtId="49" fontId="93" fillId="2" borderId="1" xfId="9" applyNumberFormat="1" applyFont="1" applyFill="1" applyBorder="1" applyAlignment="1">
      <alignment horizontal="center" vertical="center" wrapText="1"/>
    </xf>
    <xf numFmtId="0" fontId="93" fillId="0" borderId="1" xfId="9" applyFont="1" applyBorder="1"/>
    <xf numFmtId="0" fontId="14" fillId="0" borderId="1" xfId="9" applyFont="1" applyBorder="1"/>
    <xf numFmtId="165" fontId="93" fillId="0" borderId="1" xfId="9" applyNumberFormat="1" applyFont="1" applyBorder="1"/>
    <xf numFmtId="0" fontId="93" fillId="0" borderId="1" xfId="9" applyFont="1" applyBorder="1" applyAlignment="1">
      <alignment wrapText="1"/>
    </xf>
    <xf numFmtId="0" fontId="14" fillId="2" borderId="1" xfId="9" applyFont="1" applyFill="1" applyBorder="1" applyAlignment="1">
      <alignment horizontal="left" vertical="center" wrapText="1"/>
    </xf>
    <xf numFmtId="165" fontId="5" fillId="2" borderId="9" xfId="9" applyNumberFormat="1" applyFont="1" applyFill="1" applyBorder="1" applyAlignment="1">
      <alignment horizontal="center" vertical="center" wrapText="1"/>
    </xf>
    <xf numFmtId="0" fontId="60" fillId="0" borderId="1" xfId="9" applyFont="1" applyFill="1" applyBorder="1" applyAlignment="1">
      <alignment horizontal="left" vertical="center" wrapText="1"/>
    </xf>
    <xf numFmtId="0" fontId="86" fillId="0" borderId="1" xfId="9" applyFont="1" applyFill="1" applyBorder="1" applyAlignment="1">
      <alignment horizontal="left" vertical="center" wrapText="1"/>
    </xf>
    <xf numFmtId="165" fontId="96" fillId="2" borderId="1" xfId="9" applyNumberFormat="1" applyFont="1" applyFill="1" applyBorder="1" applyAlignment="1">
      <alignment horizontal="center" vertical="center" wrapText="1"/>
    </xf>
    <xf numFmtId="165" fontId="97" fillId="0" borderId="1" xfId="9" applyNumberFormat="1" applyFont="1" applyBorder="1" applyAlignment="1">
      <alignment wrapText="1"/>
    </xf>
    <xf numFmtId="0" fontId="14" fillId="0" borderId="10" xfId="9" applyFont="1" applyBorder="1"/>
    <xf numFmtId="49" fontId="60" fillId="2" borderId="1" xfId="9" applyNumberFormat="1" applyFont="1" applyFill="1" applyBorder="1" applyAlignment="1">
      <alignment horizontal="center" vertical="center"/>
    </xf>
    <xf numFmtId="0" fontId="99" fillId="0" borderId="1" xfId="9" applyFont="1" applyBorder="1" applyAlignment="1">
      <alignment wrapText="1"/>
    </xf>
    <xf numFmtId="0" fontId="35" fillId="2" borderId="1" xfId="0" applyNumberFormat="1" applyFont="1" applyFill="1" applyBorder="1" applyAlignment="1">
      <alignment vertical="top" wrapText="1" readingOrder="1"/>
    </xf>
    <xf numFmtId="0" fontId="60" fillId="0" borderId="10" xfId="0" applyFont="1" applyFill="1" applyBorder="1" applyAlignment="1">
      <alignment horizontal="center" vertical="center" wrapText="1"/>
    </xf>
    <xf numFmtId="49" fontId="86" fillId="2" borderId="10" xfId="9" applyNumberFormat="1" applyFont="1" applyFill="1" applyBorder="1" applyAlignment="1">
      <alignment horizontal="left" vertical="center" wrapText="1"/>
    </xf>
    <xf numFmtId="0" fontId="99" fillId="2" borderId="1" xfId="9" applyFont="1" applyFill="1" applyBorder="1" applyAlignment="1">
      <alignment wrapText="1"/>
    </xf>
    <xf numFmtId="49" fontId="86" fillId="0" borderId="1" xfId="9" applyNumberFormat="1" applyFont="1" applyFill="1" applyBorder="1" applyAlignment="1">
      <alignment horizontal="center" vertical="center" wrapText="1"/>
    </xf>
    <xf numFmtId="0" fontId="35" fillId="0" borderId="10" xfId="9" applyNumberFormat="1" applyFont="1" applyFill="1" applyBorder="1" applyAlignment="1">
      <alignment vertical="top" wrapText="1" readingOrder="1"/>
    </xf>
    <xf numFmtId="0" fontId="95" fillId="0" borderId="10" xfId="9" applyFont="1" applyFill="1" applyBorder="1" applyAlignment="1">
      <alignment horizontal="center" vertical="center" wrapText="1"/>
    </xf>
    <xf numFmtId="0" fontId="29" fillId="2" borderId="1" xfId="9" applyNumberFormat="1" applyFont="1" applyFill="1" applyBorder="1" applyAlignment="1">
      <alignment horizontal="center" vertical="center" wrapText="1"/>
    </xf>
    <xf numFmtId="49" fontId="29" fillId="2" borderId="1" xfId="9" applyNumberFormat="1" applyFont="1" applyFill="1" applyBorder="1" applyAlignment="1">
      <alignment horizontal="center" vertical="center" wrapText="1"/>
    </xf>
    <xf numFmtId="0" fontId="14" fillId="2" borderId="10" xfId="9" applyFont="1" applyFill="1" applyBorder="1" applyAlignment="1">
      <alignment horizontal="center" vertical="center" wrapText="1"/>
    </xf>
    <xf numFmtId="165" fontId="93" fillId="0" borderId="9" xfId="9" applyNumberFormat="1" applyFont="1" applyBorder="1"/>
    <xf numFmtId="0" fontId="35" fillId="2" borderId="1" xfId="9" applyNumberFormat="1" applyFont="1" applyFill="1" applyBorder="1" applyAlignment="1">
      <alignment vertical="top" wrapText="1"/>
    </xf>
    <xf numFmtId="0" fontId="35" fillId="2" borderId="1" xfId="9" applyFont="1" applyFill="1" applyBorder="1" applyAlignment="1">
      <alignment horizontal="center" vertical="center" wrapText="1"/>
    </xf>
    <xf numFmtId="165" fontId="93" fillId="2" borderId="1" xfId="9" applyNumberFormat="1" applyFont="1" applyFill="1" applyBorder="1" applyAlignment="1">
      <alignment horizontal="left" vertical="center" wrapText="1"/>
    </xf>
    <xf numFmtId="0" fontId="35" fillId="0" borderId="1" xfId="9" applyFont="1" applyBorder="1" applyAlignment="1">
      <alignment horizontal="center" vertical="center" wrapText="1"/>
    </xf>
    <xf numFmtId="0" fontId="86" fillId="0" borderId="10" xfId="9" applyFont="1" applyFill="1" applyBorder="1" applyAlignment="1">
      <alignment horizontal="left" vertical="center" wrapText="1"/>
    </xf>
    <xf numFmtId="0" fontId="93" fillId="2" borderId="1" xfId="9" applyFont="1" applyFill="1" applyBorder="1" applyAlignment="1">
      <alignment horizontal="left" vertical="center" wrapText="1"/>
    </xf>
    <xf numFmtId="0" fontId="35" fillId="0" borderId="10" xfId="0" applyNumberFormat="1" applyFont="1" applyFill="1" applyBorder="1" applyAlignment="1">
      <alignment vertical="top" wrapText="1" readingOrder="1"/>
    </xf>
    <xf numFmtId="0" fontId="29" fillId="0" borderId="1" xfId="9" applyFont="1" applyBorder="1" applyAlignment="1">
      <alignment wrapText="1"/>
    </xf>
    <xf numFmtId="0" fontId="29" fillId="0" borderId="1" xfId="9" applyFont="1" applyBorder="1"/>
    <xf numFmtId="49" fontId="29" fillId="2" borderId="1" xfId="9" applyNumberFormat="1" applyFont="1" applyFill="1" applyBorder="1"/>
    <xf numFmtId="0" fontId="102" fillId="0" borderId="0" xfId="0" applyFont="1" applyAlignment="1">
      <alignment wrapText="1"/>
    </xf>
    <xf numFmtId="0" fontId="103" fillId="0" borderId="0" xfId="0" applyFont="1"/>
    <xf numFmtId="0" fontId="11" fillId="2" borderId="1" xfId="9" applyFont="1" applyFill="1" applyBorder="1" applyAlignment="1">
      <alignment horizontal="center" vertical="center" wrapText="1"/>
    </xf>
    <xf numFmtId="0" fontId="11" fillId="2" borderId="1" xfId="9" applyFont="1" applyFill="1" applyBorder="1" applyAlignment="1">
      <alignment horizontal="center" vertical="center"/>
    </xf>
    <xf numFmtId="0" fontId="104" fillId="0" borderId="1" xfId="9" applyFont="1" applyFill="1" applyBorder="1" applyAlignment="1">
      <alignment wrapText="1"/>
    </xf>
    <xf numFmtId="165" fontId="94" fillId="2" borderId="1" xfId="9" applyNumberFormat="1" applyFont="1" applyFill="1" applyBorder="1"/>
    <xf numFmtId="14" fontId="93" fillId="0" borderId="1" xfId="9" applyNumberFormat="1" applyFont="1" applyBorder="1" applyAlignment="1">
      <alignment wrapText="1"/>
    </xf>
    <xf numFmtId="0" fontId="11" fillId="0" borderId="1" xfId="9" applyFont="1" applyBorder="1" applyAlignment="1">
      <alignment wrapText="1"/>
    </xf>
    <xf numFmtId="0" fontId="60" fillId="0" borderId="1" xfId="9" applyFont="1" applyFill="1" applyBorder="1" applyAlignment="1">
      <alignment horizontal="center" vertical="top" wrapText="1"/>
    </xf>
    <xf numFmtId="0" fontId="60" fillId="0" borderId="10" xfId="9" applyFont="1" applyFill="1" applyBorder="1" applyAlignment="1">
      <alignment horizontal="left" vertical="center" wrapText="1"/>
    </xf>
    <xf numFmtId="0" fontId="95" fillId="2" borderId="10" xfId="9" applyFont="1" applyFill="1" applyBorder="1" applyAlignment="1">
      <alignment horizontal="center" vertical="center" wrapText="1"/>
    </xf>
    <xf numFmtId="165" fontId="5" fillId="2" borderId="1" xfId="6" applyNumberFormat="1" applyFont="1" applyFill="1" applyBorder="1" applyAlignment="1">
      <alignment horizontal="right"/>
    </xf>
    <xf numFmtId="165" fontId="94" fillId="2" borderId="1" xfId="9" applyNumberFormat="1" applyFont="1" applyFill="1" applyBorder="1" applyAlignment="1">
      <alignment horizontal="right" wrapText="1"/>
    </xf>
    <xf numFmtId="14" fontId="5" fillId="2" borderId="1" xfId="6" applyNumberFormat="1" applyFont="1" applyFill="1" applyBorder="1" applyAlignment="1">
      <alignment horizontal="right" wrapText="1"/>
    </xf>
    <xf numFmtId="49" fontId="5" fillId="2" borderId="1" xfId="6" applyNumberFormat="1" applyFont="1" applyFill="1" applyBorder="1" applyAlignment="1">
      <alignment horizontal="right" wrapText="1"/>
    </xf>
    <xf numFmtId="0" fontId="5" fillId="2" borderId="1" xfId="6" applyFont="1" applyFill="1" applyBorder="1" applyAlignment="1">
      <alignment horizontal="left" wrapText="1"/>
    </xf>
    <xf numFmtId="172" fontId="5" fillId="2" borderId="1" xfId="6" applyNumberFormat="1" applyFont="1" applyFill="1" applyBorder="1" applyAlignment="1">
      <alignment horizontal="right" wrapText="1"/>
    </xf>
    <xf numFmtId="0" fontId="14" fillId="2" borderId="10" xfId="9" applyFont="1" applyFill="1" applyBorder="1" applyAlignment="1"/>
    <xf numFmtId="165" fontId="93" fillId="2" borderId="1" xfId="9" applyNumberFormat="1" applyFont="1" applyFill="1" applyBorder="1" applyAlignment="1"/>
    <xf numFmtId="0" fontId="14" fillId="2" borderId="10" xfId="9" applyFont="1" applyFill="1" applyBorder="1" applyAlignment="1">
      <alignment wrapText="1"/>
    </xf>
    <xf numFmtId="0" fontId="105" fillId="0" borderId="10" xfId="9" applyFont="1" applyBorder="1" applyAlignment="1">
      <alignment horizontal="center" vertical="center" wrapText="1"/>
    </xf>
    <xf numFmtId="0" fontId="106" fillId="0" borderId="1" xfId="9" applyFont="1" applyBorder="1" applyAlignment="1">
      <alignment horizontal="center" vertical="center" wrapText="1"/>
    </xf>
    <xf numFmtId="0" fontId="107" fillId="0" borderId="10" xfId="9" applyFont="1" applyBorder="1" applyAlignment="1">
      <alignment horizontal="center" vertical="center" wrapText="1"/>
    </xf>
    <xf numFmtId="0" fontId="108" fillId="0" borderId="1" xfId="9" applyFont="1" applyBorder="1" applyAlignment="1">
      <alignment horizontal="center" vertical="center" wrapText="1"/>
    </xf>
    <xf numFmtId="165" fontId="108" fillId="2" borderId="1" xfId="9" applyNumberFormat="1" applyFont="1" applyFill="1" applyBorder="1" applyAlignment="1">
      <alignment horizontal="center" vertical="center"/>
    </xf>
    <xf numFmtId="0" fontId="5" fillId="2" borderId="1" xfId="9" applyFont="1" applyFill="1" applyBorder="1" applyAlignment="1">
      <alignment horizontal="center" vertical="center" wrapText="1"/>
    </xf>
    <xf numFmtId="0" fontId="89" fillId="2" borderId="1" xfId="9" applyFont="1" applyFill="1" applyBorder="1" applyAlignment="1">
      <alignment horizontal="center" vertical="center" wrapText="1"/>
    </xf>
    <xf numFmtId="49" fontId="94" fillId="2" borderId="1" xfId="9" applyNumberFormat="1" applyFont="1" applyFill="1" applyBorder="1" applyAlignment="1">
      <alignment horizontal="center" vertical="center"/>
    </xf>
    <xf numFmtId="49" fontId="93" fillId="2" borderId="1" xfId="9" applyNumberFormat="1" applyFont="1" applyFill="1" applyBorder="1" applyAlignment="1">
      <alignment horizontal="center" vertical="center"/>
    </xf>
    <xf numFmtId="0" fontId="35" fillId="2" borderId="10" xfId="0" applyNumberFormat="1" applyFont="1" applyFill="1" applyBorder="1" applyAlignment="1">
      <alignment vertical="top" wrapText="1" readingOrder="1"/>
    </xf>
    <xf numFmtId="0" fontId="35" fillId="0" borderId="1" xfId="9" applyNumberFormat="1" applyFont="1" applyFill="1" applyBorder="1" applyAlignment="1">
      <alignment horizontal="center" vertical="center" wrapText="1"/>
    </xf>
    <xf numFmtId="0" fontId="35" fillId="0" borderId="1" xfId="9" applyNumberFormat="1" applyFont="1" applyFill="1" applyBorder="1" applyAlignment="1">
      <alignment horizontal="center" vertical="center" wrapText="1" readingOrder="1"/>
    </xf>
    <xf numFmtId="49" fontId="60" fillId="0"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xf>
    <xf numFmtId="49" fontId="60" fillId="0" borderId="1" xfId="9" applyNumberFormat="1" applyFont="1" applyFill="1" applyBorder="1" applyAlignment="1">
      <alignment horizontal="center" vertical="center" wrapText="1"/>
    </xf>
    <xf numFmtId="165" fontId="94" fillId="2" borderId="1" xfId="9" applyNumberFormat="1" applyFont="1" applyFill="1" applyBorder="1" applyAlignment="1">
      <alignment horizontal="left" vertical="center" wrapText="1"/>
    </xf>
    <xf numFmtId="14" fontId="94" fillId="2" borderId="1" xfId="9" applyNumberFormat="1" applyFont="1" applyFill="1" applyBorder="1" applyAlignment="1">
      <alignment horizontal="center" vertical="center" wrapText="1"/>
    </xf>
    <xf numFmtId="49" fontId="94" fillId="2" borderId="1" xfId="9" applyNumberFormat="1" applyFont="1" applyFill="1" applyBorder="1" applyAlignment="1">
      <alignment horizontal="center" vertical="center" wrapText="1"/>
    </xf>
    <xf numFmtId="165" fontId="94" fillId="2" borderId="12" xfId="9" applyNumberFormat="1" applyFont="1" applyFill="1" applyBorder="1" applyAlignment="1">
      <alignment horizontal="center" vertical="center" wrapText="1"/>
    </xf>
    <xf numFmtId="165" fontId="97" fillId="2" borderId="1" xfId="9" applyNumberFormat="1" applyFont="1" applyFill="1" applyBorder="1"/>
    <xf numFmtId="0" fontId="90" fillId="0" borderId="1" xfId="0" applyFont="1" applyBorder="1"/>
    <xf numFmtId="165" fontId="90" fillId="0" borderId="1" xfId="0" applyNumberFormat="1" applyFont="1" applyBorder="1"/>
    <xf numFmtId="165" fontId="90" fillId="2" borderId="1" xfId="0" applyNumberFormat="1" applyFont="1" applyFill="1" applyBorder="1"/>
    <xf numFmtId="0" fontId="90" fillId="0" borderId="1" xfId="0" applyFont="1" applyBorder="1" applyAlignment="1">
      <alignment wrapText="1"/>
    </xf>
    <xf numFmtId="0" fontId="90" fillId="0" borderId="0" xfId="0" applyFont="1"/>
    <xf numFmtId="49" fontId="86" fillId="0" borderId="1" xfId="0" applyNumberFormat="1" applyFont="1" applyFill="1" applyBorder="1" applyAlignment="1">
      <alignment horizontal="center" vertical="center" wrapText="1"/>
    </xf>
    <xf numFmtId="49" fontId="94" fillId="0" borderId="1" xfId="9" applyNumberFormat="1" applyFont="1" applyBorder="1" applyAlignment="1">
      <alignment wrapText="1"/>
    </xf>
    <xf numFmtId="16" fontId="94" fillId="0" borderId="1" xfId="9" applyNumberFormat="1" applyFont="1" applyBorder="1" applyAlignment="1">
      <alignment wrapText="1"/>
    </xf>
    <xf numFmtId="165" fontId="0" fillId="0" borderId="0" xfId="0" applyNumberFormat="1" applyFont="1"/>
    <xf numFmtId="165" fontId="0" fillId="2" borderId="0" xfId="0" applyNumberFormat="1" applyFont="1" applyFill="1"/>
    <xf numFmtId="0" fontId="0" fillId="0" borderId="0" xfId="0" applyFont="1"/>
    <xf numFmtId="0" fontId="0" fillId="0" borderId="0" xfId="0" applyAlignment="1">
      <alignment wrapText="1"/>
    </xf>
    <xf numFmtId="0" fontId="2" fillId="2" borderId="1" xfId="0" applyFont="1" applyFill="1" applyBorder="1" applyAlignment="1">
      <alignment horizontal="center" vertical="center" wrapText="1"/>
    </xf>
    <xf numFmtId="164" fontId="4" fillId="2" borderId="10" xfId="0" applyNumberFormat="1"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2" xfId="0" applyFont="1" applyFill="1" applyBorder="1" applyAlignment="1">
      <alignment horizontal="center" vertical="center" wrapText="1"/>
    </xf>
    <xf numFmtId="164" fontId="37" fillId="2" borderId="0" xfId="0" applyNumberFormat="1" applyFont="1" applyFill="1" applyAlignment="1">
      <alignment horizontal="center" vertical="center" wrapText="1"/>
    </xf>
    <xf numFmtId="0" fontId="37" fillId="2" borderId="0" xfId="0" applyFont="1" applyFill="1" applyAlignment="1">
      <alignment horizontal="center" vertical="center" wrapText="1"/>
    </xf>
    <xf numFmtId="164" fontId="2" fillId="2" borderId="1" xfId="0" applyNumberFormat="1" applyFont="1" applyFill="1" applyBorder="1" applyAlignment="1">
      <alignment horizontal="center" vertical="center" wrapText="1"/>
    </xf>
    <xf numFmtId="164" fontId="50" fillId="2" borderId="0" xfId="0" applyNumberFormat="1" applyFont="1" applyFill="1" applyAlignment="1">
      <alignment horizontal="center" vertical="center" wrapText="1"/>
    </xf>
    <xf numFmtId="164" fontId="3" fillId="2" borderId="8" xfId="0" applyNumberFormat="1" applyFont="1" applyFill="1" applyBorder="1" applyAlignment="1">
      <alignment horizontal="center" vertical="center" wrapText="1"/>
    </xf>
    <xf numFmtId="164" fontId="3" fillId="2" borderId="10"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2" fillId="2" borderId="8" xfId="0" applyNumberFormat="1" applyFont="1" applyFill="1" applyBorder="1" applyAlignment="1">
      <alignment horizontal="center" vertical="center" wrapText="1"/>
    </xf>
    <xf numFmtId="164" fontId="18" fillId="2" borderId="1" xfId="1" applyNumberFormat="1" applyFont="1" applyFill="1" applyBorder="1" applyAlignment="1">
      <alignment horizontal="center" vertical="center" wrapText="1"/>
    </xf>
    <xf numFmtId="164" fontId="21" fillId="2" borderId="10" xfId="0" applyNumberFormat="1" applyFont="1" applyFill="1" applyBorder="1" applyAlignment="1">
      <alignment horizontal="center" vertical="center" wrapText="1"/>
    </xf>
    <xf numFmtId="164" fontId="22" fillId="2" borderId="10" xfId="0" applyNumberFormat="1" applyFont="1" applyFill="1" applyBorder="1" applyAlignment="1">
      <alignment horizontal="center" vertical="center" wrapText="1"/>
    </xf>
    <xf numFmtId="164" fontId="23" fillId="2" borderId="10" xfId="0" applyNumberFormat="1" applyFont="1" applyFill="1" applyBorder="1" applyAlignment="1">
      <alignment horizontal="center" vertical="center" wrapText="1"/>
    </xf>
    <xf numFmtId="164" fontId="24" fillId="2" borderId="10" xfId="0" applyNumberFormat="1" applyFont="1" applyFill="1" applyBorder="1" applyAlignment="1">
      <alignment horizontal="center" vertical="center" wrapText="1"/>
    </xf>
    <xf numFmtId="164" fontId="25" fillId="2" borderId="10" xfId="0" applyNumberFormat="1" applyFont="1" applyFill="1" applyBorder="1" applyAlignment="1">
      <alignment horizontal="center" vertical="center" wrapText="1"/>
    </xf>
    <xf numFmtId="164" fontId="3" fillId="2" borderId="1" xfId="0" applyNumberFormat="1" applyFont="1" applyFill="1" applyBorder="1"/>
    <xf numFmtId="164" fontId="2" fillId="2" borderId="1" xfId="0" applyNumberFormat="1" applyFont="1" applyFill="1" applyBorder="1" applyAlignment="1"/>
    <xf numFmtId="164" fontId="2" fillId="2" borderId="1" xfId="0" applyNumberFormat="1" applyFont="1" applyFill="1" applyBorder="1" applyAlignment="1">
      <alignment horizontal="center"/>
    </xf>
    <xf numFmtId="1" fontId="3" fillId="2" borderId="10" xfId="0" applyNumberFormat="1"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164" fontId="4" fillId="0" borderId="1" xfId="0" applyNumberFormat="1" applyFont="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0" borderId="9" xfId="0" applyNumberFormat="1" applyFont="1" applyBorder="1" applyAlignment="1">
      <alignment horizontal="center" vertical="center" wrapText="1"/>
    </xf>
    <xf numFmtId="164" fontId="4" fillId="0" borderId="1" xfId="0" applyNumberFormat="1" applyFont="1" applyBorder="1"/>
    <xf numFmtId="164" fontId="4" fillId="2" borderId="1" xfId="0" applyNumberFormat="1" applyFont="1" applyFill="1" applyBorder="1"/>
    <xf numFmtId="164" fontId="4" fillId="2" borderId="9" xfId="0" applyNumberFormat="1" applyFont="1" applyFill="1" applyBorder="1"/>
    <xf numFmtId="164" fontId="4" fillId="0" borderId="9" xfId="0" applyNumberFormat="1" applyFont="1" applyBorder="1"/>
    <xf numFmtId="164" fontId="4" fillId="0" borderId="9" xfId="0" applyNumberFormat="1" applyFont="1" applyFill="1" applyBorder="1"/>
    <xf numFmtId="49" fontId="47" fillId="2" borderId="0" xfId="2" applyNumberFormat="1" applyFont="1" applyFill="1" applyAlignment="1">
      <alignment horizontal="center" vertical="center" wrapText="1"/>
    </xf>
    <xf numFmtId="0" fontId="47" fillId="2" borderId="0" xfId="2" applyFont="1" applyFill="1" applyAlignment="1">
      <alignment wrapText="1"/>
    </xf>
    <xf numFmtId="43" fontId="47" fillId="2" borderId="0" xfId="1" applyFont="1" applyFill="1" applyAlignment="1">
      <alignment horizontal="center" vertical="center" wrapText="1"/>
    </xf>
    <xf numFmtId="43" fontId="6" fillId="2" borderId="0" xfId="1" applyFont="1" applyFill="1" applyAlignment="1">
      <alignment horizontal="center" vertical="center"/>
    </xf>
    <xf numFmtId="0" fontId="47" fillId="2" borderId="0" xfId="4" applyFont="1" applyFill="1" applyAlignment="1">
      <alignment vertical="center" wrapText="1"/>
    </xf>
    <xf numFmtId="43" fontId="47" fillId="2" borderId="0" xfId="1" applyFont="1" applyFill="1" applyAlignment="1">
      <alignment horizontal="center" vertical="center"/>
    </xf>
    <xf numFmtId="43" fontId="47" fillId="2" borderId="23" xfId="1" applyFont="1" applyFill="1" applyBorder="1" applyAlignment="1">
      <alignment horizontal="center" vertical="center" wrapText="1"/>
    </xf>
    <xf numFmtId="43" fontId="47" fillId="2" borderId="30" xfId="1" applyFont="1" applyFill="1" applyBorder="1" applyAlignment="1">
      <alignment horizontal="center" vertical="center" wrapText="1"/>
    </xf>
    <xf numFmtId="43" fontId="47" fillId="2" borderId="12" xfId="1" applyFont="1" applyFill="1" applyBorder="1" applyAlignment="1">
      <alignment horizontal="center" vertical="center" wrapText="1"/>
    </xf>
    <xf numFmtId="43" fontId="47" fillId="2" borderId="31" xfId="1" applyFont="1" applyFill="1" applyBorder="1" applyAlignment="1">
      <alignment horizontal="center" vertical="center" wrapText="1"/>
    </xf>
    <xf numFmtId="43" fontId="47" fillId="2" borderId="32" xfId="1" applyFont="1" applyFill="1" applyBorder="1" applyAlignment="1">
      <alignment horizontal="center" vertical="center" wrapText="1"/>
    </xf>
    <xf numFmtId="49" fontId="47" fillId="2" borderId="34" xfId="2" applyNumberFormat="1" applyFont="1" applyFill="1" applyBorder="1" applyAlignment="1">
      <alignment horizontal="center" vertical="center" wrapText="1"/>
    </xf>
    <xf numFmtId="0" fontId="47" fillId="2" borderId="35" xfId="2" applyFont="1" applyFill="1" applyBorder="1" applyAlignment="1">
      <alignment horizontal="center" vertical="center" wrapText="1"/>
    </xf>
    <xf numFmtId="168" fontId="47" fillId="2" borderId="10" xfId="1" applyNumberFormat="1" applyFont="1" applyFill="1" applyBorder="1" applyAlignment="1">
      <alignment horizontal="center" vertical="center" wrapText="1"/>
    </xf>
    <xf numFmtId="168" fontId="47" fillId="2" borderId="1" xfId="1" applyNumberFormat="1" applyFont="1" applyFill="1" applyBorder="1" applyAlignment="1">
      <alignment horizontal="center" vertical="center" wrapText="1"/>
    </xf>
    <xf numFmtId="43" fontId="47" fillId="2" borderId="1" xfId="1" applyFont="1" applyFill="1" applyBorder="1" applyAlignment="1">
      <alignment horizontal="center" vertical="center" wrapText="1"/>
    </xf>
    <xf numFmtId="43" fontId="47" fillId="2" borderId="35" xfId="1" applyFont="1" applyFill="1" applyBorder="1" applyAlignment="1">
      <alignment horizontal="center" vertical="center" wrapText="1"/>
    </xf>
    <xf numFmtId="43" fontId="47" fillId="2" borderId="34" xfId="1" applyFont="1" applyFill="1" applyBorder="1" applyAlignment="1">
      <alignment horizontal="center" vertical="center" wrapText="1"/>
    </xf>
    <xf numFmtId="168" fontId="47" fillId="2" borderId="15" xfId="1" applyNumberFormat="1" applyFont="1" applyFill="1" applyBorder="1" applyAlignment="1">
      <alignment horizontal="center" vertical="center" wrapText="1"/>
    </xf>
    <xf numFmtId="0" fontId="47" fillId="2" borderId="29" xfId="2" applyFont="1" applyFill="1" applyBorder="1" applyAlignment="1">
      <alignment horizontal="left" vertical="center" wrapText="1"/>
    </xf>
    <xf numFmtId="168" fontId="47" fillId="2" borderId="9" xfId="1" applyNumberFormat="1" applyFont="1" applyFill="1" applyBorder="1" applyAlignment="1">
      <alignment horizontal="center" vertical="center" wrapText="1"/>
    </xf>
    <xf numFmtId="43" fontId="109" fillId="2" borderId="35" xfId="1" applyFont="1" applyFill="1" applyBorder="1" applyAlignment="1">
      <alignment horizontal="center" vertical="center" wrapText="1"/>
    </xf>
    <xf numFmtId="0" fontId="47" fillId="2" borderId="35" xfId="2" applyFont="1" applyFill="1" applyBorder="1" applyAlignment="1">
      <alignment horizontal="left" vertical="center" wrapText="1"/>
    </xf>
    <xf numFmtId="0" fontId="47" fillId="2" borderId="31" xfId="2" applyFont="1" applyFill="1" applyBorder="1" applyAlignment="1">
      <alignment horizontal="left" vertical="center" wrapText="1"/>
    </xf>
    <xf numFmtId="0" fontId="47" fillId="2" borderId="35" xfId="5" applyFont="1" applyFill="1" applyBorder="1" applyAlignment="1">
      <alignment horizontal="left" vertical="center" wrapText="1"/>
    </xf>
    <xf numFmtId="0" fontId="47" fillId="2" borderId="35" xfId="5" applyFont="1" applyFill="1" applyBorder="1" applyAlignment="1">
      <alignment horizontal="left" vertical="top" wrapText="1"/>
    </xf>
    <xf numFmtId="0" fontId="47" fillId="2" borderId="35" xfId="5" applyFont="1" applyFill="1" applyBorder="1" applyAlignment="1">
      <alignment horizontal="left" vertical="distributed" wrapText="1"/>
    </xf>
    <xf numFmtId="168" fontId="47" fillId="2" borderId="36" xfId="1" applyNumberFormat="1" applyFont="1" applyFill="1" applyBorder="1" applyAlignment="1">
      <alignment horizontal="center" vertical="center" wrapText="1"/>
    </xf>
    <xf numFmtId="168" fontId="47" fillId="2" borderId="2" xfId="1" applyNumberFormat="1" applyFont="1" applyFill="1" applyBorder="1" applyAlignment="1">
      <alignment horizontal="center" vertical="center" wrapText="1"/>
    </xf>
    <xf numFmtId="168" fontId="47" fillId="2" borderId="37" xfId="1" applyNumberFormat="1" applyFont="1" applyFill="1" applyBorder="1" applyAlignment="1">
      <alignment horizontal="center" vertical="center" wrapText="1"/>
    </xf>
    <xf numFmtId="43" fontId="47" fillId="2" borderId="2" xfId="1" applyFont="1" applyFill="1" applyBorder="1" applyAlignment="1">
      <alignment horizontal="center" vertical="center" wrapText="1"/>
    </xf>
    <xf numFmtId="43" fontId="47" fillId="2" borderId="38" xfId="1" applyFont="1" applyFill="1" applyBorder="1" applyAlignment="1">
      <alignment horizontal="center" vertical="center" wrapText="1"/>
    </xf>
    <xf numFmtId="43" fontId="47" fillId="2" borderId="39" xfId="1" applyFont="1" applyFill="1" applyBorder="1" applyAlignment="1">
      <alignment horizontal="center" vertical="center" wrapText="1"/>
    </xf>
    <xf numFmtId="168" fontId="47" fillId="2" borderId="34" xfId="1" applyNumberFormat="1" applyFont="1" applyFill="1" applyBorder="1" applyAlignment="1">
      <alignment horizontal="center" vertical="center" wrapText="1"/>
    </xf>
    <xf numFmtId="49" fontId="47" fillId="2" borderId="39" xfId="2" applyNumberFormat="1" applyFont="1" applyFill="1" applyBorder="1" applyAlignment="1">
      <alignment horizontal="center" vertical="center" wrapText="1"/>
    </xf>
    <xf numFmtId="0" fontId="47" fillId="2" borderId="38" xfId="2" applyFont="1" applyFill="1" applyBorder="1" applyAlignment="1">
      <alignment horizontal="left" vertical="center" wrapText="1"/>
    </xf>
    <xf numFmtId="168" fontId="47" fillId="2" borderId="39" xfId="1" applyNumberFormat="1" applyFont="1" applyFill="1" applyBorder="1" applyAlignment="1">
      <alignment horizontal="center" vertical="center" wrapText="1"/>
    </xf>
    <xf numFmtId="49" fontId="47" fillId="2" borderId="0" xfId="2" applyNumberFormat="1" applyFont="1" applyFill="1" applyBorder="1" applyAlignment="1">
      <alignment horizontal="center" vertical="center" wrapText="1"/>
    </xf>
    <xf numFmtId="0" fontId="47" fillId="2" borderId="0" xfId="2" applyFont="1" applyFill="1" applyBorder="1" applyAlignment="1">
      <alignment horizontal="left" vertical="center" wrapText="1"/>
    </xf>
    <xf numFmtId="43" fontId="47" fillId="2" borderId="0" xfId="1" applyFont="1" applyFill="1" applyBorder="1" applyAlignment="1">
      <alignment horizontal="center" vertical="center" wrapText="1"/>
    </xf>
    <xf numFmtId="0" fontId="6" fillId="2" borderId="0" xfId="2" applyFont="1" applyFill="1"/>
    <xf numFmtId="164" fontId="37" fillId="2" borderId="2" xfId="0" applyNumberFormat="1" applyFont="1" applyFill="1" applyBorder="1" applyAlignment="1">
      <alignment horizontal="center" vertical="center" wrapText="1"/>
    </xf>
    <xf numFmtId="0" fontId="37" fillId="2" borderId="42" xfId="0" applyFont="1" applyFill="1" applyBorder="1" applyAlignment="1">
      <alignment horizontal="center" vertical="center" wrapText="1"/>
    </xf>
    <xf numFmtId="0" fontId="37" fillId="2" borderId="21"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37" fillId="2" borderId="43" xfId="0" applyFont="1" applyFill="1" applyBorder="1" applyAlignment="1">
      <alignment horizontal="center" vertical="center" wrapText="1"/>
    </xf>
    <xf numFmtId="0" fontId="37" fillId="2" borderId="41" xfId="0" applyFont="1" applyFill="1" applyBorder="1" applyAlignment="1">
      <alignment horizontal="center" vertical="center" wrapText="1"/>
    </xf>
    <xf numFmtId="164" fontId="37" fillId="2" borderId="41" xfId="0" applyNumberFormat="1" applyFont="1" applyFill="1" applyBorder="1" applyAlignment="1">
      <alignment horizontal="center" vertical="center" wrapText="1"/>
    </xf>
    <xf numFmtId="14" fontId="37" fillId="2" borderId="1" xfId="0" applyNumberFormat="1" applyFont="1" applyFill="1" applyBorder="1" applyAlignment="1">
      <alignment horizontal="center" vertical="center" wrapText="1"/>
    </xf>
    <xf numFmtId="164" fontId="37" fillId="2" borderId="1" xfId="0" applyNumberFormat="1" applyFont="1" applyFill="1" applyBorder="1"/>
    <xf numFmtId="0" fontId="37" fillId="2" borderId="1" xfId="0" applyFont="1" applyFill="1" applyBorder="1" applyAlignment="1">
      <alignment wrapText="1"/>
    </xf>
    <xf numFmtId="164" fontId="37" fillId="2" borderId="1" xfId="0" applyNumberFormat="1" applyFont="1" applyFill="1" applyBorder="1" applyAlignment="1">
      <alignment wrapText="1"/>
    </xf>
    <xf numFmtId="0" fontId="37" fillId="2" borderId="1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164" fontId="37" fillId="2" borderId="1" xfId="0" applyNumberFormat="1" applyFont="1" applyFill="1" applyBorder="1" applyAlignment="1">
      <alignment horizontal="center" vertical="center" wrapText="1"/>
    </xf>
    <xf numFmtId="0" fontId="37" fillId="2" borderId="4" xfId="0" applyFont="1" applyFill="1" applyBorder="1" applyAlignment="1">
      <alignment wrapText="1"/>
    </xf>
    <xf numFmtId="164" fontId="37" fillId="2" borderId="4" xfId="0" applyNumberFormat="1" applyFont="1" applyFill="1" applyBorder="1" applyAlignment="1">
      <alignment wrapText="1"/>
    </xf>
    <xf numFmtId="0" fontId="2" fillId="0" borderId="1" xfId="0" applyFont="1" applyBorder="1" applyAlignment="1">
      <alignment wrapText="1"/>
    </xf>
    <xf numFmtId="14" fontId="37" fillId="2" borderId="4" xfId="0" applyNumberFormat="1" applyFont="1" applyFill="1" applyBorder="1" applyAlignment="1">
      <alignment horizontal="center" vertical="center" wrapText="1"/>
    </xf>
    <xf numFmtId="164" fontId="37" fillId="0" borderId="1" xfId="0" applyNumberFormat="1" applyFont="1" applyFill="1" applyBorder="1" applyAlignment="1">
      <alignment horizontal="center" vertical="center" wrapText="1"/>
    </xf>
    <xf numFmtId="164" fontId="37" fillId="2" borderId="12" xfId="0" applyNumberFormat="1" applyFont="1" applyFill="1" applyBorder="1" applyAlignment="1">
      <alignment horizontal="center" vertical="center" wrapText="1"/>
    </xf>
    <xf numFmtId="164" fontId="37" fillId="2" borderId="4" xfId="0" applyNumberFormat="1" applyFont="1" applyFill="1" applyBorder="1" applyAlignment="1">
      <alignment horizontal="center" vertical="center" wrapText="1"/>
    </xf>
    <xf numFmtId="164" fontId="37" fillId="2" borderId="6" xfId="0" applyNumberFormat="1"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37" fillId="2" borderId="1" xfId="0" applyFont="1" applyFill="1" applyBorder="1"/>
    <xf numFmtId="0" fontId="111" fillId="2" borderId="1" xfId="0" applyFont="1" applyFill="1" applyBorder="1" applyAlignment="1">
      <alignment horizontal="center" vertical="center" wrapText="1"/>
    </xf>
    <xf numFmtId="166" fontId="37" fillId="2" borderId="1" xfId="0" applyNumberFormat="1" applyFont="1" applyFill="1" applyBorder="1" applyAlignment="1">
      <alignment horizontal="center" vertical="center" wrapText="1"/>
    </xf>
    <xf numFmtId="0" fontId="30" fillId="2" borderId="0" xfId="0" applyFont="1" applyFill="1" applyAlignment="1">
      <alignment wrapText="1"/>
    </xf>
    <xf numFmtId="0" fontId="30" fillId="2" borderId="1" xfId="0" applyNumberFormat="1" applyFont="1" applyFill="1" applyBorder="1" applyAlignment="1">
      <alignment horizontal="center" vertical="center" readingOrder="1"/>
    </xf>
    <xf numFmtId="0" fontId="37" fillId="4" borderId="1" xfId="0" applyFont="1" applyFill="1" applyBorder="1"/>
    <xf numFmtId="0" fontId="2" fillId="4" borderId="4" xfId="0" applyFont="1" applyFill="1" applyBorder="1" applyAlignment="1">
      <alignment horizontal="center" vertical="center" wrapText="1"/>
    </xf>
    <xf numFmtId="0" fontId="37" fillId="4" borderId="1" xfId="0" applyFont="1" applyFill="1" applyBorder="1" applyAlignment="1">
      <alignment horizontal="center" vertical="center" wrapText="1"/>
    </xf>
    <xf numFmtId="14" fontId="37" fillId="4" borderId="1" xfId="0" applyNumberFormat="1" applyFont="1" applyFill="1" applyBorder="1" applyAlignment="1">
      <alignment horizontal="center" vertical="center" wrapText="1"/>
    </xf>
    <xf numFmtId="164" fontId="37" fillId="4" borderId="1" xfId="0" applyNumberFormat="1" applyFont="1" applyFill="1" applyBorder="1"/>
    <xf numFmtId="164" fontId="37" fillId="2" borderId="1" xfId="0" applyNumberFormat="1" applyFont="1" applyFill="1" applyBorder="1" applyAlignment="1">
      <alignment horizontal="center" wrapText="1"/>
    </xf>
    <xf numFmtId="0" fontId="2" fillId="2" borderId="4" xfId="0" applyFont="1" applyFill="1" applyBorder="1" applyAlignment="1">
      <alignment wrapText="1"/>
    </xf>
    <xf numFmtId="0" fontId="37" fillId="2" borderId="4" xfId="0" applyFont="1" applyFill="1" applyBorder="1" applyAlignment="1">
      <alignment horizontal="left" vertical="center" wrapText="1"/>
    </xf>
    <xf numFmtId="0" fontId="65" fillId="2" borderId="1" xfId="6" applyFont="1" applyFill="1" applyBorder="1" applyAlignment="1">
      <alignment horizontal="center" vertical="center" wrapText="1"/>
    </xf>
    <xf numFmtId="0" fontId="64" fillId="2" borderId="1" xfId="6" applyFont="1" applyFill="1" applyBorder="1" applyAlignment="1">
      <alignment horizontal="center" vertical="center" wrapText="1"/>
    </xf>
    <xf numFmtId="0" fontId="101" fillId="0" borderId="1" xfId="9" applyFont="1" applyBorder="1" applyAlignment="1">
      <alignment horizontal="center" vertical="center" wrapText="1"/>
    </xf>
    <xf numFmtId="0" fontId="57" fillId="0" borderId="1" xfId="9" applyFont="1" applyBorder="1" applyAlignment="1">
      <alignment wrapText="1"/>
    </xf>
    <xf numFmtId="0" fontId="64" fillId="2" borderId="1" xfId="6" applyFont="1" applyFill="1" applyBorder="1" applyAlignment="1">
      <alignment horizontal="center" vertical="center" wrapText="1"/>
    </xf>
    <xf numFmtId="166" fontId="50" fillId="2" borderId="0" xfId="0" applyNumberFormat="1" applyFont="1" applyFill="1" applyAlignment="1">
      <alignment horizontal="center" vertical="center" wrapText="1"/>
    </xf>
    <xf numFmtId="166" fontId="37" fillId="2" borderId="0" xfId="0" applyNumberFormat="1" applyFont="1" applyFill="1" applyAlignment="1">
      <alignment horizontal="center" vertical="center" wrapText="1"/>
    </xf>
    <xf numFmtId="166" fontId="37" fillId="2" borderId="41" xfId="0" applyNumberFormat="1" applyFont="1" applyFill="1" applyBorder="1" applyAlignment="1">
      <alignment horizontal="center" vertical="center" wrapText="1"/>
    </xf>
    <xf numFmtId="166" fontId="37" fillId="2" borderId="1" xfId="0" applyNumberFormat="1" applyFont="1" applyFill="1" applyBorder="1"/>
    <xf numFmtId="166" fontId="37" fillId="2" borderId="4" xfId="0" applyNumberFormat="1" applyFont="1" applyFill="1" applyBorder="1"/>
    <xf numFmtId="166" fontId="110" fillId="2" borderId="4" xfId="0" applyNumberFormat="1" applyFont="1" applyFill="1" applyBorder="1" applyAlignment="1">
      <alignment horizontal="center" vertical="center" wrapText="1"/>
    </xf>
    <xf numFmtId="166" fontId="50" fillId="2" borderId="1" xfId="0" applyNumberFormat="1" applyFont="1" applyFill="1" applyBorder="1"/>
    <xf numFmtId="166" fontId="50" fillId="2" borderId="0" xfId="0" applyNumberFormat="1" applyFont="1" applyFill="1" applyBorder="1"/>
    <xf numFmtId="165" fontId="0" fillId="0" borderId="1" xfId="0" applyNumberFormat="1" applyBorder="1" applyAlignment="1">
      <alignment horizontal="center" vertical="center" wrapText="1"/>
    </xf>
    <xf numFmtId="165" fontId="0" fillId="0" borderId="4" xfId="0" applyNumberFormat="1" applyBorder="1"/>
    <xf numFmtId="165" fontId="4" fillId="0" borderId="4" xfId="0" applyNumberFormat="1" applyFont="1" applyBorder="1" applyAlignment="1">
      <alignment horizontal="center" vertical="center" wrapText="1"/>
    </xf>
    <xf numFmtId="165" fontId="5" fillId="0" borderId="7" xfId="0" applyNumberFormat="1" applyFont="1" applyBorder="1" applyAlignment="1">
      <alignment vertical="center" wrapText="1"/>
    </xf>
    <xf numFmtId="165" fontId="4" fillId="0" borderId="3" xfId="0" applyNumberFormat="1" applyFont="1" applyBorder="1" applyAlignment="1">
      <alignment horizontal="center" vertical="center" wrapText="1"/>
    </xf>
    <xf numFmtId="165" fontId="2" fillId="0" borderId="0" xfId="0" applyNumberFormat="1" applyFont="1" applyAlignment="1">
      <alignment wrapText="1"/>
    </xf>
    <xf numFmtId="165" fontId="4" fillId="0" borderId="0" xfId="0" applyNumberFormat="1" applyFont="1" applyBorder="1"/>
    <xf numFmtId="165" fontId="2" fillId="2" borderId="1" xfId="0" applyNumberFormat="1" applyFont="1" applyFill="1" applyBorder="1" applyAlignment="1">
      <alignment horizontal="center" wrapText="1"/>
    </xf>
    <xf numFmtId="0" fontId="2" fillId="2" borderId="0" xfId="0" applyFont="1" applyFill="1" applyBorder="1" applyAlignment="1">
      <alignment horizontal="center" wrapText="1"/>
    </xf>
    <xf numFmtId="164" fontId="2" fillId="2" borderId="0" xfId="0" applyNumberFormat="1" applyFont="1" applyFill="1" applyAlignment="1">
      <alignment horizontal="center" vertical="center" wrapText="1"/>
    </xf>
    <xf numFmtId="0" fontId="3"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0"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166" fontId="4" fillId="0" borderId="0" xfId="0" applyNumberFormat="1" applyFont="1" applyBorder="1" applyAlignment="1">
      <alignment horizontal="center" vertical="center" wrapText="1"/>
    </xf>
    <xf numFmtId="0" fontId="2" fillId="2" borderId="5" xfId="0" applyFont="1" applyFill="1" applyBorder="1" applyAlignment="1">
      <alignment horizontal="center" vertical="center" wrapText="1"/>
    </xf>
    <xf numFmtId="0" fontId="2" fillId="0" borderId="0" xfId="0" applyFont="1" applyBorder="1" applyAlignment="1">
      <alignment horizontal="center"/>
    </xf>
    <xf numFmtId="0" fontId="2" fillId="2" borderId="0" xfId="0" applyFont="1" applyFill="1" applyBorder="1" applyAlignment="1">
      <alignment horizontal="center" vertical="top" wrapText="1"/>
    </xf>
    <xf numFmtId="0" fontId="2" fillId="2" borderId="0" xfId="0" applyFont="1" applyFill="1" applyAlignment="1">
      <alignment horizontal="center" wrapText="1"/>
    </xf>
    <xf numFmtId="164" fontId="4" fillId="2" borderId="9" xfId="0" applyNumberFormat="1" applyFont="1" applyFill="1" applyBorder="1" applyAlignment="1">
      <alignment horizontal="center" vertical="center" wrapText="1"/>
    </xf>
    <xf numFmtId="164" fontId="4" fillId="2" borderId="11" xfId="0" applyNumberFormat="1" applyFont="1" applyFill="1" applyBorder="1" applyAlignment="1">
      <alignment horizontal="center" vertical="center" wrapText="1"/>
    </xf>
    <xf numFmtId="164" fontId="4" fillId="2" borderId="10" xfId="0" applyNumberFormat="1" applyFont="1" applyFill="1" applyBorder="1" applyAlignment="1">
      <alignment horizontal="center" vertical="center" wrapText="1"/>
    </xf>
    <xf numFmtId="0" fontId="4" fillId="2" borderId="6"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165" fontId="2" fillId="2" borderId="0" xfId="0" applyNumberFormat="1" applyFont="1" applyFill="1" applyAlignment="1">
      <alignment horizontal="center" wrapText="1"/>
    </xf>
    <xf numFmtId="0" fontId="3" fillId="2" borderId="0" xfId="0" applyFont="1" applyFill="1" applyBorder="1" applyAlignment="1">
      <alignment horizontal="center" vertical="center" wrapText="1"/>
    </xf>
    <xf numFmtId="49" fontId="2" fillId="2" borderId="6" xfId="0" applyNumberFormat="1" applyFont="1" applyFill="1" applyBorder="1" applyAlignment="1">
      <alignment horizontal="center" vertical="center" textRotation="90" wrapText="1"/>
    </xf>
    <xf numFmtId="49" fontId="2" fillId="2" borderId="12" xfId="0" applyNumberFormat="1" applyFont="1" applyFill="1" applyBorder="1" applyAlignment="1">
      <alignment horizontal="center" vertical="center" textRotation="90" wrapText="1"/>
    </xf>
    <xf numFmtId="164" fontId="4" fillId="2" borderId="6" xfId="0" applyNumberFormat="1" applyFont="1" applyFill="1" applyBorder="1" applyAlignment="1">
      <alignment horizontal="center" vertical="center" textRotation="90" wrapText="1"/>
    </xf>
    <xf numFmtId="164" fontId="4" fillId="2" borderId="12" xfId="0" applyNumberFormat="1" applyFont="1" applyFill="1" applyBorder="1" applyAlignment="1">
      <alignment horizontal="center" vertical="center" textRotation="90" wrapText="1"/>
    </xf>
    <xf numFmtId="0" fontId="37" fillId="2" borderId="0" xfId="0" applyFont="1" applyFill="1" applyAlignment="1">
      <alignment horizontal="center" wrapText="1"/>
    </xf>
    <xf numFmtId="0" fontId="37" fillId="2" borderId="6" xfId="0" applyFont="1" applyFill="1" applyBorder="1" applyAlignment="1">
      <alignment horizontal="center" vertical="center" textRotation="90" wrapText="1"/>
    </xf>
    <xf numFmtId="0" fontId="37" fillId="2" borderId="19" xfId="0" applyFont="1" applyFill="1" applyBorder="1" applyAlignment="1">
      <alignment horizontal="center" vertical="center" textRotation="90" wrapText="1"/>
    </xf>
    <xf numFmtId="0" fontId="37" fillId="2" borderId="6" xfId="0" applyFont="1" applyFill="1" applyBorder="1" applyAlignment="1">
      <alignment horizontal="center" vertical="center" wrapText="1"/>
    </xf>
    <xf numFmtId="0" fontId="37" fillId="2" borderId="19"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0" xfId="0" applyFont="1" applyFill="1" applyBorder="1" applyAlignment="1">
      <alignment horizontal="center" vertical="top" wrapText="1"/>
    </xf>
    <xf numFmtId="164" fontId="37"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0" fontId="37" fillId="2" borderId="0" xfId="0" applyFont="1" applyFill="1" applyAlignment="1">
      <alignment horizontal="center" vertical="center" wrapText="1"/>
    </xf>
    <xf numFmtId="0" fontId="37" fillId="2" borderId="5" xfId="0" applyFont="1" applyFill="1" applyBorder="1" applyAlignment="1">
      <alignment horizontal="center" vertical="center" wrapText="1"/>
    </xf>
    <xf numFmtId="0" fontId="37" fillId="2" borderId="1" xfId="0" applyFont="1" applyFill="1" applyBorder="1" applyAlignment="1">
      <alignment horizontal="center" vertical="center" textRotation="90" wrapText="1"/>
    </xf>
    <xf numFmtId="0" fontId="37" fillId="2" borderId="2" xfId="0" applyFont="1" applyFill="1" applyBorder="1" applyAlignment="1">
      <alignment horizontal="center" vertical="center" textRotation="90" wrapText="1"/>
    </xf>
    <xf numFmtId="43" fontId="6" fillId="2" borderId="0" xfId="1" applyFont="1" applyFill="1" applyAlignment="1">
      <alignment horizontal="center" vertical="center"/>
    </xf>
    <xf numFmtId="43" fontId="47" fillId="2" borderId="20" xfId="1" applyFont="1" applyFill="1" applyBorder="1" applyAlignment="1">
      <alignment horizontal="center" vertical="center" wrapText="1"/>
    </xf>
    <xf numFmtId="49" fontId="47" fillId="2" borderId="21" xfId="2" applyNumberFormat="1" applyFont="1" applyFill="1" applyBorder="1" applyAlignment="1">
      <alignment horizontal="center" vertical="center" textRotation="90" wrapText="1"/>
    </xf>
    <xf numFmtId="49" fontId="47" fillId="2" borderId="28" xfId="2" applyNumberFormat="1" applyFont="1" applyFill="1" applyBorder="1" applyAlignment="1">
      <alignment horizontal="center" vertical="center" textRotation="90" wrapText="1"/>
    </xf>
    <xf numFmtId="0" fontId="47" fillId="2" borderId="22" xfId="2" applyFont="1" applyFill="1" applyBorder="1" applyAlignment="1">
      <alignment horizontal="center" vertical="center" wrapText="1"/>
    </xf>
    <xf numFmtId="0" fontId="47" fillId="2" borderId="29" xfId="2" applyFont="1" applyFill="1" applyBorder="1" applyAlignment="1">
      <alignment horizontal="center" vertical="center" wrapText="1"/>
    </xf>
    <xf numFmtId="43" fontId="47" fillId="2" borderId="24" xfId="1" applyFont="1" applyFill="1" applyBorder="1" applyAlignment="1">
      <alignment horizontal="center" vertical="center" wrapText="1"/>
    </xf>
    <xf numFmtId="43" fontId="47" fillId="2" borderId="23" xfId="1" applyFont="1" applyFill="1" applyBorder="1" applyAlignment="1">
      <alignment horizontal="center" vertical="center" wrapText="1"/>
    </xf>
    <xf numFmtId="43" fontId="47" fillId="2" borderId="25" xfId="1" applyFont="1" applyFill="1" applyBorder="1" applyAlignment="1">
      <alignment horizontal="center" vertical="center" wrapText="1"/>
    </xf>
    <xf numFmtId="43" fontId="47" fillId="2" borderId="26" xfId="1" applyFont="1" applyFill="1" applyBorder="1" applyAlignment="1">
      <alignment horizontal="center" vertical="center" wrapText="1"/>
    </xf>
    <xf numFmtId="43" fontId="47" fillId="2" borderId="27" xfId="1" applyFont="1" applyFill="1" applyBorder="1" applyAlignment="1">
      <alignment horizontal="center" vertical="center" wrapText="1"/>
    </xf>
    <xf numFmtId="43" fontId="47" fillId="2" borderId="33" xfId="1" applyFont="1" applyFill="1" applyBorder="1" applyAlignment="1">
      <alignment horizontal="center" vertical="center" wrapText="1"/>
    </xf>
    <xf numFmtId="0" fontId="47" fillId="2" borderId="0" xfId="4" applyFont="1" applyFill="1" applyAlignment="1">
      <alignment horizontal="center" vertical="center" wrapText="1"/>
    </xf>
    <xf numFmtId="0" fontId="47" fillId="2" borderId="0" xfId="4" applyFont="1" applyFill="1" applyAlignment="1">
      <alignment horizontal="left" vertical="center"/>
    </xf>
    <xf numFmtId="43" fontId="47" fillId="2" borderId="0" xfId="1" applyFont="1" applyFill="1" applyAlignment="1">
      <alignment horizontal="center" vertical="center"/>
    </xf>
    <xf numFmtId="0" fontId="47" fillId="2" borderId="0" xfId="2" applyFont="1" applyFill="1" applyAlignment="1">
      <alignment horizontal="left" wrapText="1"/>
    </xf>
    <xf numFmtId="43" fontId="47" fillId="2" borderId="0" xfId="1" applyFont="1" applyFill="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50" fillId="0" borderId="0" xfId="0" applyFont="1" applyAlignment="1">
      <alignment horizontal="center" vertical="center" wrapText="1"/>
    </xf>
    <xf numFmtId="0" fontId="37" fillId="0" borderId="0" xfId="0" applyFont="1" applyAlignment="1">
      <alignment horizont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0" fontId="50" fillId="0" borderId="0" xfId="0" applyFont="1" applyBorder="1" applyAlignment="1">
      <alignment horizontal="center" vertical="center" wrapText="1"/>
    </xf>
    <xf numFmtId="0" fontId="0" fillId="0" borderId="6" xfId="0" applyBorder="1" applyAlignment="1">
      <alignment horizontal="center" vertical="center" wrapText="1"/>
    </xf>
    <xf numFmtId="0" fontId="0" fillId="0" borderId="19" xfId="0" applyBorder="1" applyAlignment="1">
      <alignment horizontal="center" vertical="center" wrapText="1"/>
    </xf>
    <xf numFmtId="0" fontId="50" fillId="0" borderId="40" xfId="0" applyFont="1" applyBorder="1" applyAlignment="1">
      <alignment horizontal="center" vertical="center" wrapText="1"/>
    </xf>
    <xf numFmtId="0" fontId="37" fillId="0" borderId="0" xfId="0" applyFont="1" applyAlignment="1">
      <alignment horizontal="center"/>
    </xf>
    <xf numFmtId="0" fontId="50" fillId="0" borderId="5" xfId="0" applyFont="1" applyBorder="1" applyAlignment="1">
      <alignment horizontal="center" vertical="center" wrapText="1"/>
    </xf>
    <xf numFmtId="0" fontId="54" fillId="2" borderId="0" xfId="0" applyFont="1" applyFill="1" applyBorder="1" applyAlignment="1">
      <alignment horizontal="center"/>
    </xf>
    <xf numFmtId="0" fontId="55" fillId="2" borderId="0" xfId="0" applyFont="1" applyFill="1" applyBorder="1" applyAlignment="1">
      <alignment horizontal="center" vertical="center" wrapText="1"/>
    </xf>
    <xf numFmtId="0" fontId="56"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164" fontId="2" fillId="2" borderId="12"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54" fillId="2" borderId="0" xfId="0" applyFont="1" applyFill="1" applyAlignment="1">
      <alignment horizontal="center" vertical="center" wrapText="1"/>
    </xf>
    <xf numFmtId="0" fontId="54" fillId="2" borderId="0" xfId="0" applyFont="1" applyFill="1" applyAlignment="1">
      <alignment horizontal="center"/>
    </xf>
    <xf numFmtId="0" fontId="61" fillId="2" borderId="1"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0" xfId="0" applyFont="1" applyFill="1" applyAlignment="1">
      <alignment horizontal="center"/>
    </xf>
    <xf numFmtId="0" fontId="61" fillId="2" borderId="0" xfId="0" applyFont="1" applyFill="1" applyAlignment="1">
      <alignment horizontal="center" wrapText="1"/>
    </xf>
    <xf numFmtId="0" fontId="61" fillId="2" borderId="17" xfId="0" applyFont="1" applyFill="1" applyBorder="1" applyAlignment="1">
      <alignment horizontal="center" vertical="center" wrapText="1"/>
    </xf>
    <xf numFmtId="0" fontId="61" fillId="2" borderId="7" xfId="0" applyFont="1" applyFill="1" applyBorder="1" applyAlignment="1">
      <alignment horizontal="center" vertical="center" wrapText="1"/>
    </xf>
    <xf numFmtId="0" fontId="61" fillId="2" borderId="13" xfId="0"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0" xfId="0" applyFont="1" applyFill="1" applyAlignment="1">
      <alignment horizontal="center" vertical="center" wrapText="1"/>
    </xf>
    <xf numFmtId="0" fontId="62" fillId="2" borderId="0" xfId="0" applyFont="1" applyFill="1" applyAlignment="1">
      <alignment horizontal="center" vertical="center" wrapText="1"/>
    </xf>
    <xf numFmtId="0" fontId="50" fillId="2" borderId="0" xfId="0" applyFont="1" applyFill="1" applyBorder="1" applyAlignment="1">
      <alignment horizontal="center" vertical="center" wrapText="1"/>
    </xf>
    <xf numFmtId="0" fontId="50" fillId="2" borderId="0" xfId="0" applyFont="1" applyFill="1" applyAlignment="1">
      <alignment horizontal="center"/>
    </xf>
    <xf numFmtId="0" fontId="37" fillId="2" borderId="17"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13" xfId="0" applyFont="1" applyFill="1" applyBorder="1" applyAlignment="1">
      <alignment horizontal="center" vertical="center" wrapText="1"/>
    </xf>
    <xf numFmtId="0" fontId="37" fillId="2" borderId="8" xfId="0" applyFont="1" applyFill="1" applyBorder="1" applyAlignment="1">
      <alignment horizontal="center" vertical="center" wrapText="1"/>
    </xf>
    <xf numFmtId="166" fontId="37" fillId="2" borderId="1" xfId="0" applyNumberFormat="1" applyFont="1" applyFill="1" applyBorder="1" applyAlignment="1">
      <alignment horizontal="center" vertical="center" wrapText="1"/>
    </xf>
    <xf numFmtId="166" fontId="37" fillId="2" borderId="2" xfId="0" applyNumberFormat="1" applyFont="1" applyFill="1" applyBorder="1" applyAlignment="1">
      <alignment horizontal="center" vertical="center" wrapText="1"/>
    </xf>
    <xf numFmtId="164" fontId="50" fillId="2" borderId="0" xfId="0" applyNumberFormat="1" applyFont="1" applyFill="1" applyAlignment="1">
      <alignment horizontal="center" vertical="center" wrapText="1"/>
    </xf>
    <xf numFmtId="0" fontId="50" fillId="2" borderId="0" xfId="0" applyFont="1" applyFill="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37" fillId="2" borderId="0" xfId="0" applyFont="1" applyFill="1" applyAlignment="1">
      <alignment horizontal="left"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50" fillId="2" borderId="5"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19" xfId="0" applyFill="1" applyBorder="1" applyAlignment="1">
      <alignment horizontal="center" vertical="center" wrapText="1"/>
    </xf>
    <xf numFmtId="49" fontId="64" fillId="2" borderId="0" xfId="6" applyNumberFormat="1" applyFont="1" applyFill="1" applyBorder="1" applyAlignment="1">
      <alignment horizontal="center" vertical="center" wrapText="1"/>
    </xf>
    <xf numFmtId="0" fontId="64" fillId="2" borderId="0" xfId="6" applyFont="1" applyFill="1" applyBorder="1" applyAlignment="1">
      <alignment horizontal="center" vertical="center" wrapText="1"/>
    </xf>
    <xf numFmtId="170" fontId="64" fillId="2" borderId="0" xfId="7" applyFont="1" applyFill="1" applyBorder="1" applyAlignment="1">
      <alignment horizontal="center" vertical="center" wrapText="1"/>
    </xf>
    <xf numFmtId="0" fontId="65" fillId="2" borderId="1" xfId="6" applyFont="1" applyFill="1" applyBorder="1" applyAlignment="1">
      <alignment horizontal="center" vertical="center" wrapText="1"/>
    </xf>
    <xf numFmtId="49" fontId="65" fillId="2" borderId="1" xfId="6" applyNumberFormat="1" applyFont="1" applyFill="1" applyBorder="1" applyAlignment="1">
      <alignment horizontal="center" vertical="center" wrapText="1"/>
    </xf>
    <xf numFmtId="0" fontId="64" fillId="2" borderId="6" xfId="6" applyFont="1" applyFill="1" applyBorder="1" applyAlignment="1">
      <alignment horizontal="center" vertical="center" wrapText="1"/>
    </xf>
    <xf numFmtId="0" fontId="64" fillId="2" borderId="12" xfId="6" applyFont="1" applyFill="1" applyBorder="1" applyAlignment="1">
      <alignment horizontal="center" vertical="center" wrapText="1"/>
    </xf>
    <xf numFmtId="0" fontId="64" fillId="2" borderId="4" xfId="6" applyFont="1" applyFill="1" applyBorder="1" applyAlignment="1">
      <alignment horizontal="center" vertical="center" wrapText="1"/>
    </xf>
    <xf numFmtId="49" fontId="64" fillId="2" borderId="6" xfId="6" applyNumberFormat="1" applyFont="1" applyFill="1" applyBorder="1" applyAlignment="1">
      <alignment horizontal="center" vertical="center" wrapText="1"/>
    </xf>
    <xf numFmtId="49" fontId="64" fillId="2" borderId="12" xfId="6" applyNumberFormat="1" applyFont="1" applyFill="1" applyBorder="1" applyAlignment="1">
      <alignment horizontal="center" vertical="center" wrapText="1"/>
    </xf>
    <xf numFmtId="49" fontId="64" fillId="2" borderId="4" xfId="6" applyNumberFormat="1" applyFont="1" applyFill="1" applyBorder="1" applyAlignment="1">
      <alignment horizontal="center" vertical="center" wrapText="1"/>
    </xf>
    <xf numFmtId="0" fontId="65" fillId="2" borderId="6" xfId="6" applyFont="1" applyFill="1" applyBorder="1" applyAlignment="1">
      <alignment horizontal="center" vertical="center" wrapText="1"/>
    </xf>
    <xf numFmtId="0" fontId="65" fillId="2" borderId="12" xfId="6" applyFont="1" applyFill="1" applyBorder="1" applyAlignment="1">
      <alignment horizontal="center" vertical="center" wrapText="1"/>
    </xf>
    <xf numFmtId="49" fontId="65" fillId="2" borderId="6" xfId="6" applyNumberFormat="1" applyFont="1" applyFill="1" applyBorder="1" applyAlignment="1">
      <alignment horizontal="center" vertical="center" wrapText="1"/>
    </xf>
    <xf numFmtId="49" fontId="65" fillId="2" borderId="12" xfId="6" applyNumberFormat="1" applyFont="1" applyFill="1" applyBorder="1" applyAlignment="1">
      <alignment horizontal="center" vertical="center" wrapText="1"/>
    </xf>
    <xf numFmtId="0" fontId="65" fillId="2" borderId="4" xfId="6" applyFont="1" applyFill="1" applyBorder="1" applyAlignment="1">
      <alignment horizontal="center" vertical="center" wrapText="1"/>
    </xf>
    <xf numFmtId="170" fontId="64" fillId="2" borderId="6" xfId="7" applyFont="1" applyFill="1" applyBorder="1" applyAlignment="1">
      <alignment horizontal="center" vertical="center" wrapText="1"/>
    </xf>
    <xf numFmtId="170" fontId="64" fillId="2" borderId="12" xfId="7" applyFont="1" applyFill="1" applyBorder="1" applyAlignment="1">
      <alignment horizontal="center" vertical="center" wrapText="1"/>
    </xf>
    <xf numFmtId="49" fontId="65" fillId="2" borderId="4" xfId="6" applyNumberFormat="1"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64" fillId="2" borderId="9" xfId="6" applyFont="1" applyFill="1" applyBorder="1" applyAlignment="1">
      <alignment horizontal="center" vertical="center" wrapText="1"/>
    </xf>
    <xf numFmtId="0" fontId="64" fillId="2" borderId="10" xfId="6" applyFont="1" applyFill="1" applyBorder="1" applyAlignment="1">
      <alignment horizontal="center" vertical="center" wrapText="1"/>
    </xf>
    <xf numFmtId="0" fontId="64" fillId="2" borderId="1" xfId="6" applyFont="1" applyFill="1" applyBorder="1" applyAlignment="1">
      <alignment horizontal="center" vertical="center" wrapText="1"/>
    </xf>
    <xf numFmtId="0" fontId="64" fillId="2" borderId="1" xfId="6" applyFont="1" applyFill="1" applyBorder="1" applyAlignment="1">
      <alignment horizontal="center" vertical="center" textRotation="90" wrapText="1"/>
    </xf>
    <xf numFmtId="164" fontId="64" fillId="2" borderId="1" xfId="6" applyNumberFormat="1" applyFont="1" applyFill="1" applyBorder="1" applyAlignment="1">
      <alignment horizontal="center" vertical="center" textRotation="90" wrapText="1"/>
    </xf>
    <xf numFmtId="170" fontId="65" fillId="2" borderId="6" xfId="7" applyFont="1" applyFill="1" applyBorder="1" applyAlignment="1">
      <alignment horizontal="center" vertical="center" wrapText="1"/>
    </xf>
    <xf numFmtId="170" fontId="65" fillId="2" borderId="12" xfId="7" applyFont="1" applyFill="1" applyBorder="1" applyAlignment="1">
      <alignment horizontal="center" vertical="center" wrapText="1"/>
    </xf>
    <xf numFmtId="164" fontId="64" fillId="2" borderId="0" xfId="0" applyNumberFormat="1" applyFont="1" applyFill="1" applyAlignment="1">
      <alignment horizontal="center" vertical="center" wrapText="1"/>
    </xf>
    <xf numFmtId="0" fontId="64" fillId="2" borderId="0" xfId="6" applyFont="1" applyFill="1" applyAlignment="1">
      <alignment horizontal="center" vertical="center" wrapText="1"/>
    </xf>
    <xf numFmtId="49" fontId="64" fillId="2" borderId="1" xfId="6" applyNumberFormat="1" applyFont="1" applyFill="1" applyBorder="1" applyAlignment="1">
      <alignment horizontal="center" vertical="center" textRotation="90" wrapText="1"/>
    </xf>
    <xf numFmtId="164" fontId="89" fillId="2" borderId="0" xfId="9" applyNumberFormat="1" applyFont="1" applyFill="1" applyAlignment="1">
      <alignment horizontal="center" vertical="center" wrapText="1"/>
    </xf>
    <xf numFmtId="165" fontId="91" fillId="2" borderId="0" xfId="6" applyNumberFormat="1" applyFont="1" applyFill="1" applyAlignment="1">
      <alignment horizontal="center" vertical="center" wrapText="1"/>
    </xf>
    <xf numFmtId="0" fontId="79" fillId="2" borderId="0" xfId="0" applyFont="1" applyFill="1" applyBorder="1" applyAlignment="1">
      <alignment horizontal="center" wrapText="1"/>
    </xf>
    <xf numFmtId="0" fontId="64" fillId="2" borderId="0" xfId="0" applyFont="1" applyFill="1" applyBorder="1" applyAlignment="1">
      <alignment horizontal="center"/>
    </xf>
    <xf numFmtId="0" fontId="60" fillId="2" borderId="1" xfId="2" applyFont="1" applyFill="1" applyBorder="1" applyAlignment="1">
      <alignment horizontal="center" vertical="center" wrapText="1"/>
    </xf>
    <xf numFmtId="0" fontId="79" fillId="2" borderId="0" xfId="0" applyFont="1" applyFill="1" applyBorder="1" applyAlignment="1">
      <alignment horizontal="center" vertical="center" wrapText="1"/>
    </xf>
    <xf numFmtId="0" fontId="78" fillId="2" borderId="0" xfId="0" applyFont="1" applyFill="1" applyBorder="1" applyAlignment="1">
      <alignment horizontal="center" vertical="center" wrapText="1"/>
    </xf>
    <xf numFmtId="0" fontId="81" fillId="2" borderId="0" xfId="0" applyFont="1" applyFill="1" applyBorder="1" applyAlignment="1">
      <alignment horizontal="center" vertical="center" wrapText="1"/>
    </xf>
    <xf numFmtId="0" fontId="83" fillId="2" borderId="1" xfId="0"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1" xfId="0" applyFont="1" applyFill="1" applyBorder="1" applyAlignment="1">
      <alignment horizontal="center" vertical="center" wrapText="1"/>
    </xf>
  </cellXfs>
  <cellStyles count="10">
    <cellStyle name="Comma" xfId="1" builtinId="3"/>
    <cellStyle name="Normal" xfId="0" builtinId="0"/>
    <cellStyle name="Normal 2" xfId="2"/>
    <cellStyle name="Normal 3" xfId="5"/>
    <cellStyle name="Normal 4" xfId="9"/>
    <cellStyle name="Normal_cxrili 30.12.2008 BOLOOOOO" xfId="3"/>
    <cellStyle name="Normal_FORMEBI" xfId="4"/>
    <cellStyle name="Денежный 2" xfId="7"/>
    <cellStyle name="Обычный 2" xfId="6"/>
    <cellStyle name="Обычный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xdr:col>
      <xdr:colOff>1514475</xdr:colOff>
      <xdr:row>8</xdr:row>
      <xdr:rowOff>0</xdr:rowOff>
    </xdr:from>
    <xdr:ext cx="184731" cy="278089"/>
    <xdr:sp macro="" textlink="">
      <xdr:nvSpPr>
        <xdr:cNvPr id="2" name="TextBox 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 name="TextBox 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 name="TextBox 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 name="TextBox 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 name="TextBox 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 name="TextBox 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 name="TextBox 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 name="TextBox 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0" name="TextBox 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 name="TextBox 1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 name="TextBox 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 name="TextBox 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 name="TextBox 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 name="TextBox 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6" name="TextBox 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7" name="TextBox 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 name="TextBox 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9" name="TextBox 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0" name="TextBox 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1" name="TextBox 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2" name="TextBox 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 name="TextBox 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 name="TextBox 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 name="TextBox 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 name="TextBox 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 name="TextBox 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 name="TextBox 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 name="TextBox 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 name="TextBox 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 name="TextBox 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 name="TextBox 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 name="TextBox 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 name="TextBox 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 name="TextBox 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 name="TextBox 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 name="TextBox 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 name="TextBox 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 name="TextBox 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 name="TextBox 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 name="TextBox 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 name="TextBox 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 name="TextBox 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 name="TextBox 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 name="TextBox 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6" name="TextBox 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7" name="TextBox 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8" name="TextBox 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9" name="TextBox 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 name="TextBox 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 name="TextBox 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 name="TextBox 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 name="TextBox 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 name="TextBox 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 name="TextBox 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 name="TextBox 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 name="TextBox 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 name="TextBox 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 name="TextBox 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 name="TextBox 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 name="TextBox 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 name="TextBox 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 name="TextBox 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 name="TextBox 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 name="TextBox 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 name="TextBox 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 name="TextBox 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 name="TextBox 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 name="TextBox 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 name="TextBox 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 name="TextBox 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 name="TextBox 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 name="TextBox 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 name="TextBox 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75" name="TextBox 74"/>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 name="TextBox 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 name="TextBox 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 name="TextBox 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 name="TextBox 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 name="TextBox 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 name="TextBox 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 name="TextBox 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 name="TextBox 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4" name="TextBox 8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 name="TextBox 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 name="TextBox 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 name="TextBox 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8" name="TextBox 8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 name="TextBox 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 name="TextBox 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 name="TextBox 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 name="TextBox 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 name="TextBox 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4" name="TextBox 9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5" name="TextBox 94"/>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96" name="TextBox 95"/>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7" name="TextBox 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98" name="TextBox 97"/>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9" name="TextBox 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0" name="TextBox 99"/>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1" name="TextBox 1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2" name="TextBox 1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3" name="TextBox 102"/>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4" name="TextBox 10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105" name="TextBox 104"/>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6" name="TextBox 1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7" name="TextBox 10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8" name="TextBox 1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9" name="TextBox 10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0" name="TextBox 1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1" name="TextBox 1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112" name="TextBox 111"/>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113" name="TextBox 112"/>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114" name="TextBox 113"/>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115" name="TextBox 114"/>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6" name="TextBox 1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7" name="TextBox 1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8" name="TextBox 1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9" name="TextBox 1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0" name="TextBox 1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1" name="TextBox 1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2" name="TextBox 1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3" name="TextBox 1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4" name="TextBox 1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5" name="TextBox 1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6" name="TextBox 1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7" name="TextBox 1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8" name="TextBox 1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9" name="TextBox 1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0" name="TextBox 1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1" name="TextBox 1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2" name="TextBox 1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3" name="TextBox 1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4" name="TextBox 1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5" name="TextBox 1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6" name="TextBox 1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7" name="TextBox 1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8" name="TextBox 1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9" name="TextBox 1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0" name="TextBox 1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1" name="TextBox 1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2" name="TextBox 1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3" name="TextBox 1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4" name="TextBox 1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5" name="TextBox 1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6" name="TextBox 1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7" name="TextBox 1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8" name="TextBox 1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9" name="TextBox 1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0" name="TextBox 1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1" name="TextBox 1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2" name="TextBox 1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3" name="TextBox 1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4" name="TextBox 1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5" name="TextBox 1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6" name="TextBox 1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7" name="TextBox 1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8" name="TextBox 1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9" name="TextBox 1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0" name="TextBox 1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1" name="TextBox 1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2" name="TextBox 1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3" name="TextBox 1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4" name="TextBox 1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5" name="TextBox 1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6" name="TextBox 1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7" name="TextBox 1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8" name="TextBox 1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9" name="TextBox 1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0" name="TextBox 1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1" name="TextBox 1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2" name="TextBox 1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3" name="TextBox 1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4" name="TextBox 1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5" name="TextBox 1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6" name="TextBox 1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7" name="TextBox 1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8" name="TextBox 1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9" name="TextBox 1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0" name="TextBox 1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1" name="TextBox 1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2" name="TextBox 1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3" name="TextBox 1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4" name="TextBox 1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5" name="TextBox 1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6" name="TextBox 1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7" name="TextBox 1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8" name="TextBox 1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189" name="TextBox 188"/>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0" name="TextBox 1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1" name="TextBox 1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2" name="TextBox 1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3" name="TextBox 1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4" name="TextBox 1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5" name="TextBox 1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6" name="TextBox 1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7" name="TextBox 1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198" name="TextBox 19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9" name="TextBox 1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0" name="TextBox 1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1" name="TextBox 2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2" name="TextBox 20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3" name="TextBox 2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4" name="TextBox 2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5" name="TextBox 2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6" name="TextBox 2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7" name="TextBox 2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8" name="TextBox 20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9" name="TextBox 208"/>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210" name="TextBox 209"/>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1" name="TextBox 2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212" name="TextBox 211"/>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3" name="TextBox 2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4" name="TextBox 21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5" name="TextBox 2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6" name="TextBox 2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7" name="TextBox 216"/>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8" name="TextBox 21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219" name="TextBox 218"/>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0" name="TextBox 2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1" name="TextBox 22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2" name="TextBox 2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3" name="TextBox 222"/>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4" name="TextBox 2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5" name="TextBox 2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226" name="TextBox 225"/>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227" name="TextBox 226"/>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228" name="TextBox 227"/>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229" name="TextBox 228"/>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0" name="TextBox 2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1" name="TextBox 2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2" name="TextBox 2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3" name="TextBox 2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4" name="TextBox 2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5" name="TextBox 2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6" name="TextBox 2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7" name="TextBox 2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8" name="TextBox 2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9" name="TextBox 2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0" name="TextBox 2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1" name="TextBox 2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2" name="TextBox 2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3" name="TextBox 2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4" name="TextBox 2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5" name="TextBox 2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6" name="TextBox 2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7" name="TextBox 2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8" name="TextBox 2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9" name="TextBox 2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50" name="TextBox 2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1" name="TextBox 2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2" name="TextBox 2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3" name="TextBox 2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4" name="TextBox 2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5" name="TextBox 2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6" name="TextBox 2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7" name="TextBox 2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8" name="TextBox 2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9" name="TextBox 2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0" name="TextBox 2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1" name="TextBox 2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2" name="TextBox 2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3" name="TextBox 2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4" name="TextBox 2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5" name="TextBox 2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6" name="TextBox 2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7" name="TextBox 2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8" name="TextBox 2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9" name="TextBox 2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0" name="TextBox 2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1" name="TextBox 2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2" name="TextBox 2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3" name="TextBox 2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4" name="TextBox 2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5" name="TextBox 2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6" name="TextBox 2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7" name="TextBox 2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8" name="TextBox 2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9" name="TextBox 2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0" name="TextBox 2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1" name="TextBox 2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2" name="TextBox 2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3" name="TextBox 2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4" name="TextBox 2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5" name="TextBox 2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6" name="TextBox 2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7" name="TextBox 2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8" name="TextBox 2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9" name="TextBox 2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0" name="TextBox 2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1" name="TextBox 2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2" name="TextBox 2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3" name="TextBox 2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4" name="TextBox 2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5" name="TextBox 2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6" name="TextBox 2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7" name="TextBox 2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8" name="TextBox 2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9" name="TextBox 2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0" name="TextBox 2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1" name="TextBox 3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2" name="TextBox 3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303" name="TextBox 302"/>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4" name="TextBox 3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5" name="TextBox 3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6" name="TextBox 3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7" name="TextBox 3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8" name="TextBox 3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9" name="TextBox 3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0" name="TextBox 3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1" name="TextBox 3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2" name="TextBox 31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3" name="TextBox 3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4" name="TextBox 3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5" name="TextBox 3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6" name="TextBox 31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7" name="TextBox 31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8" name="TextBox 3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9" name="TextBox 3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0" name="TextBox 3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1" name="TextBox 3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2" name="TextBox 32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3" name="TextBox 322"/>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324" name="TextBox 323"/>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5" name="TextBox 3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326" name="TextBox 325"/>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7" name="TextBox 3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28" name="TextBox 32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9" name="TextBox 3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0" name="TextBox 3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1" name="TextBox 330"/>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2" name="TextBox 33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333" name="TextBox 332"/>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4" name="TextBox 3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5" name="TextBox 334"/>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6" name="TextBox 3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7" name="TextBox 33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8" name="TextBox 3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9" name="TextBox 3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340" name="TextBox 339"/>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341" name="TextBox 340"/>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342" name="TextBox 341"/>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343" name="TextBox 342"/>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4" name="TextBox 3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5" name="TextBox 3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6" name="TextBox 3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7" name="TextBox 3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8" name="TextBox 3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9" name="TextBox 3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0" name="TextBox 3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1" name="TextBox 3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2" name="TextBox 3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3" name="TextBox 3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4" name="TextBox 3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5" name="TextBox 3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6" name="TextBox 3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7" name="TextBox 3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8" name="TextBox 35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9" name="TextBox 35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0" name="TextBox 3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1" name="TextBox 36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2" name="TextBox 36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3" name="TextBox 36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4" name="TextBox 36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5" name="TextBox 3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6" name="TextBox 36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7" name="TextBox 36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8" name="TextBox 3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9" name="TextBox 3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0" name="TextBox 3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1" name="TextBox 3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2" name="TextBox 3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3" name="TextBox 3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4" name="TextBox 3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5" name="TextBox 3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6" name="TextBox 3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7" name="TextBox 3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8" name="TextBox 3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9" name="TextBox 3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0" name="TextBox 3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1" name="TextBox 3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2" name="TextBox 3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3" name="TextBox 3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4" name="TextBox 3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5" name="TextBox 3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6" name="TextBox 3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7" name="TextBox 3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8" name="TextBox 3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9" name="TextBox 3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0" name="TextBox 3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1" name="TextBox 3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2" name="TextBox 3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3" name="TextBox 3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4" name="TextBox 3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5" name="TextBox 3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6" name="TextBox 3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7" name="TextBox 3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8" name="TextBox 3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9" name="TextBox 3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0" name="TextBox 3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1" name="TextBox 4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2" name="TextBox 4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3" name="TextBox 4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4" name="TextBox 4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5" name="TextBox 4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6" name="TextBox 4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7" name="TextBox 4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8" name="TextBox 4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9" name="TextBox 4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0" name="TextBox 4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1" name="TextBox 4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2" name="TextBox 4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3" name="TextBox 4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4" name="TextBox 4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5" name="TextBox 4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6" name="TextBox 4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417" name="TextBox 416"/>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8" name="TextBox 4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9" name="TextBox 4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0" name="TextBox 4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1" name="TextBox 4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2" name="TextBox 4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3" name="TextBox 4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4" name="TextBox 4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5" name="TextBox 4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26" name="TextBox 42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7" name="TextBox 4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8" name="TextBox 4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9" name="TextBox 4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0" name="TextBox 429"/>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1" name="TextBox 4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2" name="TextBox 4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3" name="TextBox 4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4" name="TextBox 4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5" name="TextBox 4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6" name="TextBox 43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7" name="TextBox 436"/>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438" name="TextBox 437"/>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9" name="TextBox 4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440" name="TextBox 439"/>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1" name="TextBox 4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2" name="TextBox 44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3" name="TextBox 4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4" name="TextBox 4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5" name="TextBox 444"/>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6" name="TextBox 445"/>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447" name="TextBox 446"/>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8" name="TextBox 4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49" name="TextBox 44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0" name="TextBox 4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51" name="TextBox 45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2" name="TextBox 4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3" name="TextBox 4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454" name="TextBox 453"/>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455" name="TextBox 454"/>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456" name="TextBox 455"/>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457" name="TextBox 456"/>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254</xdr:row>
      <xdr:rowOff>0</xdr:rowOff>
    </xdr:from>
    <xdr:ext cx="184731" cy="278089"/>
    <xdr:sp macro="" textlink="">
      <xdr:nvSpPr>
        <xdr:cNvPr id="458" name="TextBox 457"/>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254</xdr:row>
      <xdr:rowOff>0</xdr:rowOff>
    </xdr:from>
    <xdr:ext cx="184731" cy="278089"/>
    <xdr:sp macro="" textlink="">
      <xdr:nvSpPr>
        <xdr:cNvPr id="459" name="TextBox 458"/>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0" name="TextBox 459"/>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1" name="TextBox 460"/>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7</xdr:row>
      <xdr:rowOff>0</xdr:rowOff>
    </xdr:from>
    <xdr:ext cx="184731" cy="278089"/>
    <xdr:sp macro="" textlink="">
      <xdr:nvSpPr>
        <xdr:cNvPr id="462" name="TextBox 461"/>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7</xdr:row>
      <xdr:rowOff>0</xdr:rowOff>
    </xdr:from>
    <xdr:ext cx="184731" cy="278089"/>
    <xdr:sp macro="" textlink="">
      <xdr:nvSpPr>
        <xdr:cNvPr id="463" name="TextBox 462"/>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4" name="TextBox 463"/>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5" name="TextBox 464"/>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31</xdr:row>
      <xdr:rowOff>0</xdr:rowOff>
    </xdr:from>
    <xdr:ext cx="184731" cy="278089"/>
    <xdr:sp macro="" textlink="">
      <xdr:nvSpPr>
        <xdr:cNvPr id="466" name="TextBox 465"/>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7" name="TextBox 466"/>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8" name="TextBox 46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9" name="TextBox 46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0" name="TextBox 46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1" name="TextBox 470"/>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2" name="TextBox 471"/>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3" name="TextBox 472"/>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4" name="TextBox 473"/>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5" name="TextBox 474"/>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6" name="TextBox 475"/>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7" name="TextBox 476"/>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8" name="TextBox 47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9" name="TextBox 47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80" name="TextBox 47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63</xdr:row>
      <xdr:rowOff>0</xdr:rowOff>
    </xdr:from>
    <xdr:ext cx="184731" cy="278089"/>
    <xdr:sp macro="" textlink="">
      <xdr:nvSpPr>
        <xdr:cNvPr id="481" name="TextBox 480"/>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63</xdr:row>
      <xdr:rowOff>0</xdr:rowOff>
    </xdr:from>
    <xdr:ext cx="184731" cy="278089"/>
    <xdr:sp macro="" textlink="">
      <xdr:nvSpPr>
        <xdr:cNvPr id="482" name="TextBox 481"/>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3" name="TextBox 482"/>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4" name="TextBox 483"/>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97</xdr:row>
      <xdr:rowOff>438150</xdr:rowOff>
    </xdr:from>
    <xdr:ext cx="184731" cy="278089"/>
    <xdr:sp macro="" textlink="">
      <xdr:nvSpPr>
        <xdr:cNvPr id="485" name="TextBox 484"/>
        <xdr:cNvSpPr txBox="1"/>
      </xdr:nvSpPr>
      <xdr:spPr>
        <a:xfrm>
          <a:off x="5705475"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98</xdr:row>
      <xdr:rowOff>438150</xdr:rowOff>
    </xdr:from>
    <xdr:ext cx="184731" cy="278089"/>
    <xdr:sp macro="" textlink="">
      <xdr:nvSpPr>
        <xdr:cNvPr id="486" name="TextBox 485"/>
        <xdr:cNvSpPr txBox="1"/>
      </xdr:nvSpPr>
      <xdr:spPr>
        <a:xfrm>
          <a:off x="5705475"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97</xdr:row>
      <xdr:rowOff>438150</xdr:rowOff>
    </xdr:from>
    <xdr:ext cx="184731" cy="278089"/>
    <xdr:sp macro="" textlink="">
      <xdr:nvSpPr>
        <xdr:cNvPr id="487" name="TextBox 486"/>
        <xdr:cNvSpPr txBox="1"/>
      </xdr:nvSpPr>
      <xdr:spPr>
        <a:xfrm>
          <a:off x="7467600"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98</xdr:row>
      <xdr:rowOff>438150</xdr:rowOff>
    </xdr:from>
    <xdr:ext cx="184731" cy="278089"/>
    <xdr:sp macro="" textlink="">
      <xdr:nvSpPr>
        <xdr:cNvPr id="488" name="TextBox 487"/>
        <xdr:cNvSpPr txBox="1"/>
      </xdr:nvSpPr>
      <xdr:spPr>
        <a:xfrm>
          <a:off x="7467600"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99</xdr:row>
      <xdr:rowOff>438150</xdr:rowOff>
    </xdr:from>
    <xdr:ext cx="184731" cy="278089"/>
    <xdr:sp macro="" textlink="">
      <xdr:nvSpPr>
        <xdr:cNvPr id="489" name="TextBox 488"/>
        <xdr:cNvSpPr txBox="1"/>
      </xdr:nvSpPr>
      <xdr:spPr>
        <a:xfrm>
          <a:off x="5705475"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99</xdr:row>
      <xdr:rowOff>438150</xdr:rowOff>
    </xdr:from>
    <xdr:ext cx="184731" cy="278089"/>
    <xdr:sp macro="" textlink="">
      <xdr:nvSpPr>
        <xdr:cNvPr id="490" name="TextBox 489"/>
        <xdr:cNvSpPr txBox="1"/>
      </xdr:nvSpPr>
      <xdr:spPr>
        <a:xfrm>
          <a:off x="7467600"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168</xdr:row>
      <xdr:rowOff>438150</xdr:rowOff>
    </xdr:from>
    <xdr:ext cx="184731" cy="278089"/>
    <xdr:sp macro="" textlink="">
      <xdr:nvSpPr>
        <xdr:cNvPr id="491" name="TextBox 490">
          <a:extLst>
            <a:ext uri="{FF2B5EF4-FFF2-40B4-BE49-F238E27FC236}"/>
          </a:extLst>
        </xdr:cNvPr>
        <xdr:cNvSpPr txBox="1"/>
      </xdr:nvSpPr>
      <xdr:spPr>
        <a:xfrm>
          <a:off x="5705475"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169</xdr:row>
      <xdr:rowOff>438150</xdr:rowOff>
    </xdr:from>
    <xdr:ext cx="184731" cy="278089"/>
    <xdr:sp macro="" textlink="">
      <xdr:nvSpPr>
        <xdr:cNvPr id="492" name="TextBox 491">
          <a:extLst>
            <a:ext uri="{FF2B5EF4-FFF2-40B4-BE49-F238E27FC236}"/>
          </a:extLst>
        </xdr:cNvPr>
        <xdr:cNvSpPr txBox="1"/>
      </xdr:nvSpPr>
      <xdr:spPr>
        <a:xfrm>
          <a:off x="5705475"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168</xdr:row>
      <xdr:rowOff>438150</xdr:rowOff>
    </xdr:from>
    <xdr:ext cx="184731" cy="278089"/>
    <xdr:sp macro="" textlink="">
      <xdr:nvSpPr>
        <xdr:cNvPr id="493" name="TextBox 492">
          <a:extLst>
            <a:ext uri="{FF2B5EF4-FFF2-40B4-BE49-F238E27FC236}"/>
          </a:extLst>
        </xdr:cNvPr>
        <xdr:cNvSpPr txBox="1"/>
      </xdr:nvSpPr>
      <xdr:spPr>
        <a:xfrm>
          <a:off x="7467600"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169</xdr:row>
      <xdr:rowOff>438150</xdr:rowOff>
    </xdr:from>
    <xdr:ext cx="184731" cy="278089"/>
    <xdr:sp macro="" textlink="">
      <xdr:nvSpPr>
        <xdr:cNvPr id="494" name="TextBox 493">
          <a:extLst>
            <a:ext uri="{FF2B5EF4-FFF2-40B4-BE49-F238E27FC236}"/>
          </a:extLst>
        </xdr:cNvPr>
        <xdr:cNvSpPr txBox="1"/>
      </xdr:nvSpPr>
      <xdr:spPr>
        <a:xfrm>
          <a:off x="7467600"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170</xdr:row>
      <xdr:rowOff>438150</xdr:rowOff>
    </xdr:from>
    <xdr:ext cx="184731" cy="278089"/>
    <xdr:sp macro="" textlink="">
      <xdr:nvSpPr>
        <xdr:cNvPr id="495" name="TextBox 494">
          <a:extLst>
            <a:ext uri="{FF2B5EF4-FFF2-40B4-BE49-F238E27FC236}"/>
          </a:extLst>
        </xdr:cNvPr>
        <xdr:cNvSpPr txBox="1"/>
      </xdr:nvSpPr>
      <xdr:spPr>
        <a:xfrm>
          <a:off x="5705475" y="21883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171</xdr:row>
      <xdr:rowOff>438150</xdr:rowOff>
    </xdr:from>
    <xdr:ext cx="184731" cy="278089"/>
    <xdr:sp macro="" textlink="">
      <xdr:nvSpPr>
        <xdr:cNvPr id="496" name="TextBox 495">
          <a:extLst>
            <a:ext uri="{FF2B5EF4-FFF2-40B4-BE49-F238E27FC236}"/>
          </a:extLst>
        </xdr:cNvPr>
        <xdr:cNvSpPr txBox="1"/>
      </xdr:nvSpPr>
      <xdr:spPr>
        <a:xfrm>
          <a:off x="5705475" y="219789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na.tediashvili\Downloads\2021%20&#4332;&#4314;&#4312;&#4321;%20&#4305;&#4312;&#4323;&#4335;&#4308;&#4322;&#4312;&#4321;%20&#4321;&#4304;&#4315;&#4312;%20&#4313;&#4309;&#4304;&#4320;&#4322;.%20&#4328;&#4308;&#4321;&#4320;&#4323;&#4314;&#4308;&#4305;3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avari\saerTo\&#4311;&#4304;&#4315;&#4304;&#4320;%20&#4323;&#4321;&#4322;&#4312;&#4304;&#4328;&#4309;&#4312;&#4314;&#4312;\&#4304;&#4316;&#4306;&#4304;&#4320;&#4312;&#4328;&#4308;&#4305;&#4312;\2019%20&#4332;&#4308;&#4314;&#4312;\2019%20&#4332;&#4314;&#4312;&#4321;%203%20&#4311;&#4309;&#4308;\&#4304;&#4316;&#4306;&#4304;&#4320;&#4312;&#4328;&#4308;&#4305;&#4312;\2018%20weli\2018%20&#4332;&#4314;&#4312;&#4321;%20&#4332;&#4314;&#4312;&#4323;&#4320;&#4312;%20&#4304;&#4316;&#4306;&#4304;&#4320;&#4312;&#4328;&#4312;\2018%20&#4332;&#4314;&#4312;&#4321;%20&#4305;&#4312;&#4323;&#4335;&#4308;&#4322;&#4312;&#4321;%206%20&#4311;&#4309;&#4312;&#4321;%20&#4328;&#4308;&#4321;&#4320;&#4323;&#4314;&#4308;&#4305;&#4304;%20tam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na.tediashvili\Desktop\2021%20&#4332;&#4314;&#4312;&#4321;%20&#4305;&#4312;&#4323;&#4335;&#4308;&#4322;&#4312;&#4321;%203%20&#4311;&#4309;&#4312;&#4321;%20&#4328;&#4308;&#4321;&#4320;&#4323;&#4314;&#4308;&#4305;&#4304;%20%20tam%20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s>
    <sheetDataSet>
      <sheetData sheetId="0"/>
      <sheetData sheetId="1">
        <row r="8">
          <cell r="D8">
            <v>25400.131999999998</v>
          </cell>
          <cell r="E8">
            <v>18447.594870000001</v>
          </cell>
          <cell r="F8">
            <v>22744.854169999999</v>
          </cell>
        </row>
        <row r="9">
          <cell r="D9">
            <v>24500.131999999998</v>
          </cell>
          <cell r="E9">
            <v>17572.594870000001</v>
          </cell>
          <cell r="F9">
            <v>16766.827699999998</v>
          </cell>
        </row>
        <row r="16">
          <cell r="D16">
            <v>14539.8</v>
          </cell>
          <cell r="E16">
            <v>9927.5419999999995</v>
          </cell>
          <cell r="F16">
            <v>9803.6330699999999</v>
          </cell>
        </row>
        <row r="26">
          <cell r="D26">
            <v>8610.3319999999985</v>
          </cell>
          <cell r="E26">
            <v>6630.9298699999999</v>
          </cell>
          <cell r="F26">
            <v>5309.17011</v>
          </cell>
        </row>
        <row r="33">
          <cell r="D33">
            <v>1350</v>
          </cell>
          <cell r="E33">
            <v>1014.123</v>
          </cell>
          <cell r="F33">
            <v>1654.0245199999999</v>
          </cell>
        </row>
        <row r="63">
          <cell r="D63">
            <v>900</v>
          </cell>
          <cell r="E63">
            <v>875</v>
          </cell>
          <cell r="F63">
            <v>5978.0264700000007</v>
          </cell>
        </row>
      </sheetData>
      <sheetData sheetId="2">
        <row r="9">
          <cell r="E9">
            <v>35506.86249</v>
          </cell>
          <cell r="I9">
            <v>25415.906369999997</v>
          </cell>
          <cell r="M9">
            <v>19307.47969</v>
          </cell>
          <cell r="N9">
            <v>12885.888070000001</v>
          </cell>
          <cell r="O9">
            <v>6421.5916199999992</v>
          </cell>
        </row>
        <row r="11">
          <cell r="E11">
            <v>13622.906669999998</v>
          </cell>
          <cell r="I11">
            <v>10024.309230000001</v>
          </cell>
          <cell r="M11">
            <v>8821.0223300000016</v>
          </cell>
        </row>
        <row r="12">
          <cell r="E12">
            <v>2271.7000000000003</v>
          </cell>
          <cell r="I12">
            <v>1643.7915399999999</v>
          </cell>
          <cell r="M12">
            <v>1590.0434699999998</v>
          </cell>
        </row>
        <row r="17">
          <cell r="E17">
            <v>3148.2316400000004</v>
          </cell>
          <cell r="I17">
            <v>2578.8987799999995</v>
          </cell>
          <cell r="M17">
            <v>2333.3404300000002</v>
          </cell>
        </row>
        <row r="62">
          <cell r="E62">
            <v>34.4</v>
          </cell>
          <cell r="I62">
            <v>16.565000000000001</v>
          </cell>
          <cell r="M62">
            <v>13.331</v>
          </cell>
        </row>
        <row r="64">
          <cell r="E64">
            <v>5258.1040199999998</v>
          </cell>
          <cell r="I64">
            <v>4043.9300599999997</v>
          </cell>
          <cell r="M64">
            <v>3811.3748499999997</v>
          </cell>
        </row>
        <row r="65">
          <cell r="E65">
            <v>50</v>
          </cell>
          <cell r="I65">
            <v>105.569</v>
          </cell>
          <cell r="M65">
            <v>57.284140000000001</v>
          </cell>
        </row>
        <row r="66">
          <cell r="E66">
            <v>810.25</v>
          </cell>
          <cell r="I66">
            <v>622.28854999999987</v>
          </cell>
          <cell r="M66">
            <v>583.87463000000002</v>
          </cell>
        </row>
        <row r="76">
          <cell r="E76">
            <v>2050.2210100000002</v>
          </cell>
          <cell r="I76">
            <v>1013.2663</v>
          </cell>
          <cell r="M76">
            <v>431.77381000000003</v>
          </cell>
        </row>
        <row r="81">
          <cell r="E81">
            <v>21830.65582</v>
          </cell>
          <cell r="I81">
            <v>15364.962140000003</v>
          </cell>
          <cell r="M81">
            <v>10459.822360000002</v>
          </cell>
        </row>
        <row r="95">
          <cell r="E95">
            <v>53.3</v>
          </cell>
          <cell r="I95">
            <v>26.635000000000002</v>
          </cell>
          <cell r="M95">
            <v>26.635000000000002</v>
          </cell>
        </row>
        <row r="185">
          <cell r="D185">
            <v>813</v>
          </cell>
          <cell r="E185">
            <v>817.49499999999989</v>
          </cell>
          <cell r="I185">
            <v>598.79499999999996</v>
          </cell>
          <cell r="M185">
            <v>553.29349999999999</v>
          </cell>
        </row>
        <row r="268">
          <cell r="D268">
            <v>2679.2999999999997</v>
          </cell>
          <cell r="E268">
            <v>2674.8049999999998</v>
          </cell>
          <cell r="I268">
            <v>1826.1880000000001</v>
          </cell>
          <cell r="M268">
            <v>1655.0788500000001</v>
          </cell>
        </row>
        <row r="290">
          <cell r="D290">
            <v>130</v>
          </cell>
          <cell r="E290">
            <v>130</v>
          </cell>
          <cell r="I290">
            <v>97.5</v>
          </cell>
          <cell r="M290">
            <v>92.480100000000007</v>
          </cell>
        </row>
        <row r="307">
          <cell r="D307">
            <v>300</v>
          </cell>
          <cell r="E307">
            <v>52.779940000000003</v>
          </cell>
          <cell r="I307">
            <v>43.638120000000001</v>
          </cell>
          <cell r="M307">
            <v>0</v>
          </cell>
        </row>
        <row r="389">
          <cell r="D389">
            <v>87.699999999999989</v>
          </cell>
          <cell r="E389">
            <v>87.699999999999989</v>
          </cell>
          <cell r="I389">
            <v>43.2</v>
          </cell>
          <cell r="M389">
            <v>39.966000000000001</v>
          </cell>
        </row>
        <row r="472">
          <cell r="M472">
            <v>26.635000000000002</v>
          </cell>
        </row>
        <row r="1112">
          <cell r="D1112">
            <v>1611.3</v>
          </cell>
          <cell r="E1112">
            <v>10022.4519</v>
          </cell>
          <cell r="I1112">
            <v>7758.9041699999998</v>
          </cell>
          <cell r="M1112">
            <v>5377.2480599999999</v>
          </cell>
        </row>
        <row r="1131">
          <cell r="E1131">
            <v>0</v>
          </cell>
          <cell r="I1131">
            <v>0</v>
          </cell>
          <cell r="M1131">
            <v>0</v>
          </cell>
        </row>
        <row r="1159">
          <cell r="D1159">
            <v>1257.5</v>
          </cell>
          <cell r="E1159">
            <v>4986.8675299999995</v>
          </cell>
          <cell r="I1159">
            <v>3851.6785300000001</v>
          </cell>
          <cell r="M1159">
            <v>3255.8126299999999</v>
          </cell>
        </row>
        <row r="1174">
          <cell r="D1174">
            <v>1030</v>
          </cell>
          <cell r="E1174">
            <v>1365.6072099999999</v>
          </cell>
          <cell r="I1174">
            <v>903.81521000000009</v>
          </cell>
          <cell r="M1174">
            <v>783.64956000000006</v>
          </cell>
        </row>
        <row r="1191">
          <cell r="D1191">
            <v>258.89999999999998</v>
          </cell>
          <cell r="E1191">
            <v>2026.4413500000001</v>
          </cell>
          <cell r="I1191">
            <v>1044.51217</v>
          </cell>
          <cell r="M1191">
            <v>329.87664000000001</v>
          </cell>
        </row>
        <row r="1415">
          <cell r="D1415">
            <v>223.9</v>
          </cell>
          <cell r="E1415">
            <v>255.03733</v>
          </cell>
          <cell r="I1415">
            <v>251.23232999999999</v>
          </cell>
          <cell r="M1415">
            <v>62.439409999999995</v>
          </cell>
        </row>
        <row r="1435">
          <cell r="D1435">
            <v>0</v>
          </cell>
          <cell r="E1435">
            <v>195.44559999999998</v>
          </cell>
          <cell r="I1435">
            <v>190.84069</v>
          </cell>
          <cell r="M1435">
            <v>91.097309999999993</v>
          </cell>
        </row>
        <row r="1531">
          <cell r="D1531">
            <v>0</v>
          </cell>
          <cell r="E1531">
            <v>13.26</v>
          </cell>
          <cell r="I1531">
            <v>13.431940000000001</v>
          </cell>
          <cell r="M1531">
            <v>13.30649</v>
          </cell>
        </row>
        <row r="1541">
          <cell r="D1541">
            <v>0</v>
          </cell>
          <cell r="E1541">
            <v>780.70131000000003</v>
          </cell>
          <cell r="I1541">
            <v>780.70101</v>
          </cell>
          <cell r="M1541">
            <v>703.73271999999997</v>
          </cell>
        </row>
        <row r="1692">
          <cell r="D1692">
            <v>1259.0999999999999</v>
          </cell>
          <cell r="E1692">
            <v>1470.9490000000001</v>
          </cell>
          <cell r="I1692">
            <v>1076.4739999999999</v>
          </cell>
          <cell r="M1692">
            <v>994.45340999999996</v>
          </cell>
        </row>
        <row r="1693">
          <cell r="E1693">
            <v>0</v>
          </cell>
          <cell r="I1693">
            <v>0</v>
          </cell>
          <cell r="M1693">
            <v>0</v>
          </cell>
        </row>
        <row r="1694">
          <cell r="E1694">
            <v>0</v>
          </cell>
        </row>
        <row r="1695">
          <cell r="E1695">
            <v>0</v>
          </cell>
        </row>
        <row r="1696">
          <cell r="E1696">
            <v>0</v>
          </cell>
        </row>
        <row r="1697">
          <cell r="E1697">
            <v>0</v>
          </cell>
          <cell r="I1697">
            <v>0</v>
          </cell>
          <cell r="M1697">
            <v>0</v>
          </cell>
        </row>
        <row r="1955">
          <cell r="D1955">
            <v>2485.3000000000002</v>
          </cell>
          <cell r="E1955">
            <v>2485.3000000000002</v>
          </cell>
          <cell r="I1955">
            <v>1810.8869999999999</v>
          </cell>
          <cell r="M1955">
            <v>1679.7972199999999</v>
          </cell>
        </row>
        <row r="1960">
          <cell r="D1960">
            <v>20</v>
          </cell>
          <cell r="E1960">
            <v>2272.9474099999998</v>
          </cell>
          <cell r="I1960">
            <v>421.35241000000002</v>
          </cell>
          <cell r="M1960">
            <v>314.67363999999998</v>
          </cell>
        </row>
        <row r="1965">
          <cell r="D1965">
            <v>115.4</v>
          </cell>
          <cell r="E1965">
            <v>118.72500000000001</v>
          </cell>
          <cell r="I1965">
            <v>94.325000000000003</v>
          </cell>
          <cell r="M1965">
            <v>70.336239999999989</v>
          </cell>
        </row>
        <row r="2333">
          <cell r="D2333">
            <v>0</v>
          </cell>
          <cell r="E2333">
            <v>680.86974999999995</v>
          </cell>
          <cell r="I2333">
            <v>581.89062999999999</v>
          </cell>
          <cell r="M2333">
            <v>498.87159000000003</v>
          </cell>
        </row>
        <row r="2393">
          <cell r="D2393">
            <v>923.8</v>
          </cell>
          <cell r="E2393">
            <v>3006.2288699999999</v>
          </cell>
          <cell r="I2393">
            <v>2489.6208099999999</v>
          </cell>
          <cell r="M2393">
            <v>1452.6468899999998</v>
          </cell>
        </row>
        <row r="2662">
          <cell r="D2662">
            <v>743.3</v>
          </cell>
          <cell r="E2662">
            <v>728.3</v>
          </cell>
          <cell r="I2662">
            <v>521.93606</v>
          </cell>
          <cell r="M2662">
            <v>422.33278999999999</v>
          </cell>
        </row>
        <row r="2913">
          <cell r="D2913">
            <v>50.2</v>
          </cell>
          <cell r="E2913">
            <v>50.2</v>
          </cell>
          <cell r="I2913">
            <v>32.700000000000003</v>
          </cell>
          <cell r="M2913">
            <v>15.943940000000001</v>
          </cell>
        </row>
        <row r="2984">
          <cell r="D2984">
            <v>35</v>
          </cell>
          <cell r="E2984">
            <v>35</v>
          </cell>
          <cell r="I2984">
            <v>25.8</v>
          </cell>
          <cell r="M2984">
            <v>24.21115</v>
          </cell>
        </row>
        <row r="3063">
          <cell r="D3063">
            <v>95.2</v>
          </cell>
          <cell r="E3063">
            <v>122.10029</v>
          </cell>
          <cell r="I3063">
            <v>96.975290000000001</v>
          </cell>
          <cell r="M3063">
            <v>89.876710000000003</v>
          </cell>
        </row>
        <row r="3069">
          <cell r="D3069">
            <v>91.3</v>
          </cell>
          <cell r="E3069">
            <v>106.3</v>
          </cell>
          <cell r="I3069">
            <v>82.3</v>
          </cell>
          <cell r="M3069">
            <v>75.286299999999997</v>
          </cell>
        </row>
        <row r="3150">
          <cell r="D3150">
            <v>3.9</v>
          </cell>
          <cell r="E3150">
            <v>15.80029</v>
          </cell>
          <cell r="I3150">
            <v>14.67529</v>
          </cell>
          <cell r="M3150">
            <v>14.590409999999999</v>
          </cell>
        </row>
        <row r="3320">
          <cell r="D3320">
            <v>8</v>
          </cell>
          <cell r="E3320">
            <v>8</v>
          </cell>
          <cell r="I3320">
            <v>6.3</v>
          </cell>
          <cell r="M3320">
            <v>6.3</v>
          </cell>
        </row>
        <row r="3390">
          <cell r="D3390">
            <v>40</v>
          </cell>
          <cell r="E3390">
            <v>46.4</v>
          </cell>
          <cell r="I3390">
            <v>44.4</v>
          </cell>
          <cell r="M3390">
            <v>43.6</v>
          </cell>
        </row>
        <row r="3471">
          <cell r="D3471">
            <v>4</v>
          </cell>
          <cell r="E3471">
            <v>4</v>
          </cell>
          <cell r="I3471">
            <v>2</v>
          </cell>
          <cell r="M3471">
            <v>0.45429999999999998</v>
          </cell>
        </row>
        <row r="3552">
          <cell r="D3552">
            <v>14.8</v>
          </cell>
          <cell r="E3552">
            <v>10.8</v>
          </cell>
          <cell r="I3552">
            <v>5.85</v>
          </cell>
          <cell r="M3552">
            <v>5.3</v>
          </cell>
        </row>
        <row r="3636">
          <cell r="D3636">
            <v>44.4</v>
          </cell>
          <cell r="E3636">
            <v>44.4</v>
          </cell>
          <cell r="I3636">
            <v>33.799999999999997</v>
          </cell>
          <cell r="M3636">
            <v>33.6</v>
          </cell>
        </row>
        <row r="3693">
          <cell r="D3693">
            <v>32</v>
          </cell>
          <cell r="E3693">
            <v>32</v>
          </cell>
          <cell r="I3693">
            <v>22.400000000000002</v>
          </cell>
          <cell r="M3693">
            <v>7.2290999999999999</v>
          </cell>
        </row>
        <row r="3702">
          <cell r="D3702">
            <v>3.2</v>
          </cell>
          <cell r="E3702">
            <v>3.2</v>
          </cell>
          <cell r="I3702">
            <v>3.2</v>
          </cell>
          <cell r="M3702">
            <v>2.8</v>
          </cell>
        </row>
        <row r="3708">
          <cell r="D3708">
            <v>5</v>
          </cell>
          <cell r="E3708">
            <v>5</v>
          </cell>
          <cell r="I3708">
            <v>1.2</v>
          </cell>
          <cell r="M3708">
            <v>0</v>
          </cell>
        </row>
        <row r="3714">
          <cell r="D3714">
            <v>8</v>
          </cell>
          <cell r="E3714">
            <v>8</v>
          </cell>
          <cell r="I3714">
            <v>6</v>
          </cell>
          <cell r="M3714">
            <v>0</v>
          </cell>
        </row>
        <row r="3722">
          <cell r="D3722">
            <v>190</v>
          </cell>
          <cell r="E3722">
            <v>186.85</v>
          </cell>
          <cell r="I3722">
            <v>152.19499999999999</v>
          </cell>
          <cell r="M3722">
            <v>140.40666999999999</v>
          </cell>
        </row>
        <row r="3727">
          <cell r="D3727">
            <v>150</v>
          </cell>
          <cell r="E3727">
            <v>150</v>
          </cell>
          <cell r="I3727">
            <v>106.33</v>
          </cell>
          <cell r="M3727">
            <v>105.79458</v>
          </cell>
        </row>
        <row r="3730">
          <cell r="D3730">
            <v>147.80000000000001</v>
          </cell>
          <cell r="E3730">
            <v>140.4</v>
          </cell>
          <cell r="I3730">
            <v>140.4</v>
          </cell>
          <cell r="M3730">
            <v>136.68428</v>
          </cell>
        </row>
        <row r="3733">
          <cell r="D3733">
            <v>38.4</v>
          </cell>
          <cell r="E3733">
            <v>38.4</v>
          </cell>
          <cell r="I3733">
            <v>27.623999999999999</v>
          </cell>
          <cell r="M3733">
            <v>24.6</v>
          </cell>
        </row>
        <row r="3741">
          <cell r="D3741">
            <v>35</v>
          </cell>
          <cell r="E3741">
            <v>35</v>
          </cell>
          <cell r="I3741">
            <v>23.05</v>
          </cell>
          <cell r="M3741">
            <v>23.05</v>
          </cell>
        </row>
        <row r="3744">
          <cell r="D3744">
            <v>50</v>
          </cell>
          <cell r="E3744">
            <v>50</v>
          </cell>
          <cell r="I3744">
            <v>4.8499999999999996</v>
          </cell>
          <cell r="M3744">
            <v>4.8499999999999996</v>
          </cell>
        </row>
        <row r="3747">
          <cell r="D3747">
            <v>35</v>
          </cell>
          <cell r="E3747">
            <v>35</v>
          </cell>
          <cell r="I3747">
            <v>34.659999999999997</v>
          </cell>
          <cell r="M3747">
            <v>34.404800000000002</v>
          </cell>
        </row>
        <row r="3752">
          <cell r="D3752">
            <v>20</v>
          </cell>
          <cell r="E3752">
            <v>23.4</v>
          </cell>
          <cell r="I3752">
            <v>17.672999999999998</v>
          </cell>
          <cell r="M3752">
            <v>12.4236</v>
          </cell>
        </row>
        <row r="3755">
          <cell r="D3755">
            <v>3.6</v>
          </cell>
          <cell r="E3755">
            <v>3.6</v>
          </cell>
          <cell r="I3755">
            <v>3.6</v>
          </cell>
          <cell r="M3755">
            <v>3</v>
          </cell>
        </row>
        <row r="3758">
          <cell r="D3758">
            <v>10</v>
          </cell>
          <cell r="E3758">
            <v>11</v>
          </cell>
          <cell r="I3758">
            <v>8</v>
          </cell>
          <cell r="M3758">
            <v>7.8</v>
          </cell>
        </row>
        <row r="3762">
          <cell r="D3762">
            <v>10</v>
          </cell>
          <cell r="E3762">
            <v>10</v>
          </cell>
          <cell r="I3762">
            <v>7.5</v>
          </cell>
          <cell r="M3762">
            <v>2.4</v>
          </cell>
        </row>
        <row r="3766">
          <cell r="D3766">
            <v>32</v>
          </cell>
          <cell r="E3766">
            <v>32</v>
          </cell>
          <cell r="I3766">
            <v>21.038</v>
          </cell>
          <cell r="M3766">
            <v>18.001169999999998</v>
          </cell>
        </row>
        <row r="3770">
          <cell r="D3770">
            <v>218</v>
          </cell>
          <cell r="E3770">
            <v>218</v>
          </cell>
          <cell r="I3770">
            <v>164.3</v>
          </cell>
          <cell r="M3770">
            <v>151.36392000000001</v>
          </cell>
        </row>
        <row r="3774">
          <cell r="D3774">
            <v>6.2</v>
          </cell>
          <cell r="E3774">
            <v>6.2</v>
          </cell>
          <cell r="I3774">
            <v>3.8000000000000003</v>
          </cell>
          <cell r="M3774">
            <v>3.0700000000000003</v>
          </cell>
        </row>
        <row r="3778">
          <cell r="D3778">
            <v>14.2</v>
          </cell>
          <cell r="E3778">
            <v>14.2</v>
          </cell>
          <cell r="I3778">
            <v>10.6</v>
          </cell>
          <cell r="M3778">
            <v>10.53492</v>
          </cell>
        </row>
        <row r="3781">
          <cell r="D3781">
            <v>7</v>
          </cell>
          <cell r="E3781">
            <v>10</v>
          </cell>
          <cell r="I3781">
            <v>7.3380000000000001</v>
          </cell>
          <cell r="M3781">
            <v>7.3375000000000004</v>
          </cell>
        </row>
        <row r="3784">
          <cell r="D3784">
            <v>1.8</v>
          </cell>
          <cell r="E3784">
            <v>1.8</v>
          </cell>
          <cell r="I3784">
            <v>1.4</v>
          </cell>
          <cell r="M3784">
            <v>1.35</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 val="Лист1"/>
    </sheetNames>
    <sheetDataSet>
      <sheetData sheetId="0" refreshError="1"/>
      <sheetData sheetId="1" refreshError="1"/>
      <sheetData sheetId="2" refreshError="1">
        <row r="1458">
          <cell r="D145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s>
    <sheetDataSet>
      <sheetData sheetId="0" refreshError="1"/>
      <sheetData sheetId="1" refreshError="1"/>
      <sheetData sheetId="2" refreshError="1"/>
      <sheetData sheetId="3" refreshError="1">
        <row r="14">
          <cell r="C14">
            <v>3492.2999999999997</v>
          </cell>
        </row>
        <row r="15">
          <cell r="C15">
            <v>300</v>
          </cell>
        </row>
        <row r="26">
          <cell r="C26">
            <v>87.699999999999989</v>
          </cell>
        </row>
        <row r="29">
          <cell r="C29">
            <v>130</v>
          </cell>
        </row>
        <row r="57">
          <cell r="C57">
            <v>1611.3</v>
          </cell>
        </row>
        <row r="78">
          <cell r="C78">
            <v>1259.0999999999999</v>
          </cell>
        </row>
        <row r="87">
          <cell r="C87">
            <v>1257.5</v>
          </cell>
        </row>
        <row r="88">
          <cell r="C88">
            <v>1030</v>
          </cell>
        </row>
        <row r="90">
          <cell r="C90">
            <v>482.79999999999995</v>
          </cell>
        </row>
        <row r="96">
          <cell r="C96">
            <v>3.9</v>
          </cell>
        </row>
        <row r="106">
          <cell r="C106">
            <v>91.3</v>
          </cell>
        </row>
        <row r="109">
          <cell r="C109">
            <v>923.8</v>
          </cell>
        </row>
        <row r="110">
          <cell r="C110">
            <v>743.3</v>
          </cell>
        </row>
        <row r="111">
          <cell r="C111">
            <v>50.2</v>
          </cell>
        </row>
        <row r="112">
          <cell r="C112">
            <v>35</v>
          </cell>
        </row>
        <row r="116">
          <cell r="C116">
            <v>2505.3000000000002</v>
          </cell>
        </row>
        <row r="120">
          <cell r="C120">
            <v>0</v>
          </cell>
        </row>
        <row r="128">
          <cell r="C128">
            <v>115.4</v>
          </cell>
        </row>
        <row r="130">
          <cell r="C130">
            <v>76.400000000000006</v>
          </cell>
        </row>
        <row r="133">
          <cell r="C133">
            <v>241.99999999999997</v>
          </cell>
        </row>
        <row r="134">
          <cell r="C134">
            <v>1.8</v>
          </cell>
        </row>
        <row r="135">
          <cell r="C135">
            <v>77</v>
          </cell>
        </row>
        <row r="137">
          <cell r="C137">
            <v>32</v>
          </cell>
        </row>
        <row r="138">
          <cell r="C138">
            <v>541.20000000000005</v>
          </cell>
        </row>
        <row r="140">
          <cell r="C140">
            <v>158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abSelected="1" topLeftCell="A43" workbookViewId="0">
      <selection activeCell="H27" sqref="H27"/>
    </sheetView>
  </sheetViews>
  <sheetFormatPr defaultRowHeight="15" x14ac:dyDescent="0.3"/>
  <cols>
    <col min="1" max="1" width="26.5703125" style="1" customWidth="1"/>
    <col min="2" max="2" width="16.42578125" style="2" customWidth="1"/>
    <col min="3" max="4" width="11.85546875" style="2" bestFit="1" customWidth="1"/>
    <col min="5" max="5" width="14.28515625" style="2" customWidth="1"/>
    <col min="6" max="6" width="13.42578125" style="2" bestFit="1" customWidth="1"/>
    <col min="7" max="7" width="14.140625" style="2" customWidth="1"/>
    <col min="8" max="8" width="13.42578125" style="1" customWidth="1"/>
    <col min="9" max="9" width="14.7109375" style="2" customWidth="1"/>
    <col min="10" max="10" width="11.85546875" style="2" bestFit="1" customWidth="1"/>
    <col min="11" max="256" width="9.140625" style="1"/>
    <col min="257" max="257" width="26.5703125" style="1" customWidth="1"/>
    <col min="258" max="258" width="16.42578125" style="1" customWidth="1"/>
    <col min="259" max="260" width="11.85546875" style="1" bestFit="1" customWidth="1"/>
    <col min="261" max="261" width="14.28515625" style="1" customWidth="1"/>
    <col min="262" max="262" width="13.42578125" style="1" bestFit="1" customWidth="1"/>
    <col min="263" max="263" width="14.140625" style="1" customWidth="1"/>
    <col min="264" max="264" width="13.42578125" style="1" customWidth="1"/>
    <col min="265" max="265" width="14.7109375" style="1" customWidth="1"/>
    <col min="266" max="266" width="11.85546875" style="1" bestFit="1" customWidth="1"/>
    <col min="267" max="512" width="9.140625" style="1"/>
    <col min="513" max="513" width="26.5703125" style="1" customWidth="1"/>
    <col min="514" max="514" width="16.42578125" style="1" customWidth="1"/>
    <col min="515" max="516" width="11.85546875" style="1" bestFit="1" customWidth="1"/>
    <col min="517" max="517" width="14.28515625" style="1" customWidth="1"/>
    <col min="518" max="518" width="13.42578125" style="1" bestFit="1" customWidth="1"/>
    <col min="519" max="519" width="14.140625" style="1" customWidth="1"/>
    <col min="520" max="520" width="13.42578125" style="1" customWidth="1"/>
    <col min="521" max="521" width="14.7109375" style="1" customWidth="1"/>
    <col min="522" max="522" width="11.85546875" style="1" bestFit="1" customWidth="1"/>
    <col min="523" max="768" width="9.140625" style="1"/>
    <col min="769" max="769" width="26.5703125" style="1" customWidth="1"/>
    <col min="770" max="770" width="16.42578125" style="1" customWidth="1"/>
    <col min="771" max="772" width="11.85546875" style="1" bestFit="1" customWidth="1"/>
    <col min="773" max="773" width="14.28515625" style="1" customWidth="1"/>
    <col min="774" max="774" width="13.42578125" style="1" bestFit="1" customWidth="1"/>
    <col min="775" max="775" width="14.140625" style="1" customWidth="1"/>
    <col min="776" max="776" width="13.42578125" style="1" customWidth="1"/>
    <col min="777" max="777" width="14.7109375" style="1" customWidth="1"/>
    <col min="778" max="778" width="11.85546875" style="1" bestFit="1" customWidth="1"/>
    <col min="779" max="1024" width="9.140625" style="1"/>
    <col min="1025" max="1025" width="26.5703125" style="1" customWidth="1"/>
    <col min="1026" max="1026" width="16.42578125" style="1" customWidth="1"/>
    <col min="1027" max="1028" width="11.85546875" style="1" bestFit="1" customWidth="1"/>
    <col min="1029" max="1029" width="14.28515625" style="1" customWidth="1"/>
    <col min="1030" max="1030" width="13.42578125" style="1" bestFit="1" customWidth="1"/>
    <col min="1031" max="1031" width="14.140625" style="1" customWidth="1"/>
    <col min="1032" max="1032" width="13.42578125" style="1" customWidth="1"/>
    <col min="1033" max="1033" width="14.7109375" style="1" customWidth="1"/>
    <col min="1034" max="1034" width="11.85546875" style="1" bestFit="1" customWidth="1"/>
    <col min="1035" max="1280" width="9.140625" style="1"/>
    <col min="1281" max="1281" width="26.5703125" style="1" customWidth="1"/>
    <col min="1282" max="1282" width="16.42578125" style="1" customWidth="1"/>
    <col min="1283" max="1284" width="11.85546875" style="1" bestFit="1" customWidth="1"/>
    <col min="1285" max="1285" width="14.28515625" style="1" customWidth="1"/>
    <col min="1286" max="1286" width="13.42578125" style="1" bestFit="1" customWidth="1"/>
    <col min="1287" max="1287" width="14.140625" style="1" customWidth="1"/>
    <col min="1288" max="1288" width="13.42578125" style="1" customWidth="1"/>
    <col min="1289" max="1289" width="14.7109375" style="1" customWidth="1"/>
    <col min="1290" max="1290" width="11.85546875" style="1" bestFit="1" customWidth="1"/>
    <col min="1291" max="1536" width="9.140625" style="1"/>
    <col min="1537" max="1537" width="26.5703125" style="1" customWidth="1"/>
    <col min="1538" max="1538" width="16.42578125" style="1" customWidth="1"/>
    <col min="1539" max="1540" width="11.85546875" style="1" bestFit="1" customWidth="1"/>
    <col min="1541" max="1541" width="14.28515625" style="1" customWidth="1"/>
    <col min="1542" max="1542" width="13.42578125" style="1" bestFit="1" customWidth="1"/>
    <col min="1543" max="1543" width="14.140625" style="1" customWidth="1"/>
    <col min="1544" max="1544" width="13.42578125" style="1" customWidth="1"/>
    <col min="1545" max="1545" width="14.7109375" style="1" customWidth="1"/>
    <col min="1546" max="1546" width="11.85546875" style="1" bestFit="1" customWidth="1"/>
    <col min="1547" max="1792" width="9.140625" style="1"/>
    <col min="1793" max="1793" width="26.5703125" style="1" customWidth="1"/>
    <col min="1794" max="1794" width="16.42578125" style="1" customWidth="1"/>
    <col min="1795" max="1796" width="11.85546875" style="1" bestFit="1" customWidth="1"/>
    <col min="1797" max="1797" width="14.28515625" style="1" customWidth="1"/>
    <col min="1798" max="1798" width="13.42578125" style="1" bestFit="1" customWidth="1"/>
    <col min="1799" max="1799" width="14.140625" style="1" customWidth="1"/>
    <col min="1800" max="1800" width="13.42578125" style="1" customWidth="1"/>
    <col min="1801" max="1801" width="14.7109375" style="1" customWidth="1"/>
    <col min="1802" max="1802" width="11.85546875" style="1" bestFit="1" customWidth="1"/>
    <col min="1803" max="2048" width="9.140625" style="1"/>
    <col min="2049" max="2049" width="26.5703125" style="1" customWidth="1"/>
    <col min="2050" max="2050" width="16.42578125" style="1" customWidth="1"/>
    <col min="2051" max="2052" width="11.85546875" style="1" bestFit="1" customWidth="1"/>
    <col min="2053" max="2053" width="14.28515625" style="1" customWidth="1"/>
    <col min="2054" max="2054" width="13.42578125" style="1" bestFit="1" customWidth="1"/>
    <col min="2055" max="2055" width="14.140625" style="1" customWidth="1"/>
    <col min="2056" max="2056" width="13.42578125" style="1" customWidth="1"/>
    <col min="2057" max="2057" width="14.7109375" style="1" customWidth="1"/>
    <col min="2058" max="2058" width="11.85546875" style="1" bestFit="1" customWidth="1"/>
    <col min="2059" max="2304" width="9.140625" style="1"/>
    <col min="2305" max="2305" width="26.5703125" style="1" customWidth="1"/>
    <col min="2306" max="2306" width="16.42578125" style="1" customWidth="1"/>
    <col min="2307" max="2308" width="11.85546875" style="1" bestFit="1" customWidth="1"/>
    <col min="2309" max="2309" width="14.28515625" style="1" customWidth="1"/>
    <col min="2310" max="2310" width="13.42578125" style="1" bestFit="1" customWidth="1"/>
    <col min="2311" max="2311" width="14.140625" style="1" customWidth="1"/>
    <col min="2312" max="2312" width="13.42578125" style="1" customWidth="1"/>
    <col min="2313" max="2313" width="14.7109375" style="1" customWidth="1"/>
    <col min="2314" max="2314" width="11.85546875" style="1" bestFit="1" customWidth="1"/>
    <col min="2315" max="2560" width="9.140625" style="1"/>
    <col min="2561" max="2561" width="26.5703125" style="1" customWidth="1"/>
    <col min="2562" max="2562" width="16.42578125" style="1" customWidth="1"/>
    <col min="2563" max="2564" width="11.85546875" style="1" bestFit="1" customWidth="1"/>
    <col min="2565" max="2565" width="14.28515625" style="1" customWidth="1"/>
    <col min="2566" max="2566" width="13.42578125" style="1" bestFit="1" customWidth="1"/>
    <col min="2567" max="2567" width="14.140625" style="1" customWidth="1"/>
    <col min="2568" max="2568" width="13.42578125" style="1" customWidth="1"/>
    <col min="2569" max="2569" width="14.7109375" style="1" customWidth="1"/>
    <col min="2570" max="2570" width="11.85546875" style="1" bestFit="1" customWidth="1"/>
    <col min="2571" max="2816" width="9.140625" style="1"/>
    <col min="2817" max="2817" width="26.5703125" style="1" customWidth="1"/>
    <col min="2818" max="2818" width="16.42578125" style="1" customWidth="1"/>
    <col min="2819" max="2820" width="11.85546875" style="1" bestFit="1" customWidth="1"/>
    <col min="2821" max="2821" width="14.28515625" style="1" customWidth="1"/>
    <col min="2822" max="2822" width="13.42578125" style="1" bestFit="1" customWidth="1"/>
    <col min="2823" max="2823" width="14.140625" style="1" customWidth="1"/>
    <col min="2824" max="2824" width="13.42578125" style="1" customWidth="1"/>
    <col min="2825" max="2825" width="14.7109375" style="1" customWidth="1"/>
    <col min="2826" max="2826" width="11.85546875" style="1" bestFit="1" customWidth="1"/>
    <col min="2827" max="3072" width="9.140625" style="1"/>
    <col min="3073" max="3073" width="26.5703125" style="1" customWidth="1"/>
    <col min="3074" max="3074" width="16.42578125" style="1" customWidth="1"/>
    <col min="3075" max="3076" width="11.85546875" style="1" bestFit="1" customWidth="1"/>
    <col min="3077" max="3077" width="14.28515625" style="1" customWidth="1"/>
    <col min="3078" max="3078" width="13.42578125" style="1" bestFit="1" customWidth="1"/>
    <col min="3079" max="3079" width="14.140625" style="1" customWidth="1"/>
    <col min="3080" max="3080" width="13.42578125" style="1" customWidth="1"/>
    <col min="3081" max="3081" width="14.7109375" style="1" customWidth="1"/>
    <col min="3082" max="3082" width="11.85546875" style="1" bestFit="1" customWidth="1"/>
    <col min="3083" max="3328" width="9.140625" style="1"/>
    <col min="3329" max="3329" width="26.5703125" style="1" customWidth="1"/>
    <col min="3330" max="3330" width="16.42578125" style="1" customWidth="1"/>
    <col min="3331" max="3332" width="11.85546875" style="1" bestFit="1" customWidth="1"/>
    <col min="3333" max="3333" width="14.28515625" style="1" customWidth="1"/>
    <col min="3334" max="3334" width="13.42578125" style="1" bestFit="1" customWidth="1"/>
    <col min="3335" max="3335" width="14.140625" style="1" customWidth="1"/>
    <col min="3336" max="3336" width="13.42578125" style="1" customWidth="1"/>
    <col min="3337" max="3337" width="14.7109375" style="1" customWidth="1"/>
    <col min="3338" max="3338" width="11.85546875" style="1" bestFit="1" customWidth="1"/>
    <col min="3339" max="3584" width="9.140625" style="1"/>
    <col min="3585" max="3585" width="26.5703125" style="1" customWidth="1"/>
    <col min="3586" max="3586" width="16.42578125" style="1" customWidth="1"/>
    <col min="3587" max="3588" width="11.85546875" style="1" bestFit="1" customWidth="1"/>
    <col min="3589" max="3589" width="14.28515625" style="1" customWidth="1"/>
    <col min="3590" max="3590" width="13.42578125" style="1" bestFit="1" customWidth="1"/>
    <col min="3591" max="3591" width="14.140625" style="1" customWidth="1"/>
    <col min="3592" max="3592" width="13.42578125" style="1" customWidth="1"/>
    <col min="3593" max="3593" width="14.7109375" style="1" customWidth="1"/>
    <col min="3594" max="3594" width="11.85546875" style="1" bestFit="1" customWidth="1"/>
    <col min="3595" max="3840" width="9.140625" style="1"/>
    <col min="3841" max="3841" width="26.5703125" style="1" customWidth="1"/>
    <col min="3842" max="3842" width="16.42578125" style="1" customWidth="1"/>
    <col min="3843" max="3844" width="11.85546875" style="1" bestFit="1" customWidth="1"/>
    <col min="3845" max="3845" width="14.28515625" style="1" customWidth="1"/>
    <col min="3846" max="3846" width="13.42578125" style="1" bestFit="1" customWidth="1"/>
    <col min="3847" max="3847" width="14.140625" style="1" customWidth="1"/>
    <col min="3848" max="3848" width="13.42578125" style="1" customWidth="1"/>
    <col min="3849" max="3849" width="14.7109375" style="1" customWidth="1"/>
    <col min="3850" max="3850" width="11.85546875" style="1" bestFit="1" customWidth="1"/>
    <col min="3851" max="4096" width="9.140625" style="1"/>
    <col min="4097" max="4097" width="26.5703125" style="1" customWidth="1"/>
    <col min="4098" max="4098" width="16.42578125" style="1" customWidth="1"/>
    <col min="4099" max="4100" width="11.85546875" style="1" bestFit="1" customWidth="1"/>
    <col min="4101" max="4101" width="14.28515625" style="1" customWidth="1"/>
    <col min="4102" max="4102" width="13.42578125" style="1" bestFit="1" customWidth="1"/>
    <col min="4103" max="4103" width="14.140625" style="1" customWidth="1"/>
    <col min="4104" max="4104" width="13.42578125" style="1" customWidth="1"/>
    <col min="4105" max="4105" width="14.7109375" style="1" customWidth="1"/>
    <col min="4106" max="4106" width="11.85546875" style="1" bestFit="1" customWidth="1"/>
    <col min="4107" max="4352" width="9.140625" style="1"/>
    <col min="4353" max="4353" width="26.5703125" style="1" customWidth="1"/>
    <col min="4354" max="4354" width="16.42578125" style="1" customWidth="1"/>
    <col min="4355" max="4356" width="11.85546875" style="1" bestFit="1" customWidth="1"/>
    <col min="4357" max="4357" width="14.28515625" style="1" customWidth="1"/>
    <col min="4358" max="4358" width="13.42578125" style="1" bestFit="1" customWidth="1"/>
    <col min="4359" max="4359" width="14.140625" style="1" customWidth="1"/>
    <col min="4360" max="4360" width="13.42578125" style="1" customWidth="1"/>
    <col min="4361" max="4361" width="14.7109375" style="1" customWidth="1"/>
    <col min="4362" max="4362" width="11.85546875" style="1" bestFit="1" customWidth="1"/>
    <col min="4363" max="4608" width="9.140625" style="1"/>
    <col min="4609" max="4609" width="26.5703125" style="1" customWidth="1"/>
    <col min="4610" max="4610" width="16.42578125" style="1" customWidth="1"/>
    <col min="4611" max="4612" width="11.85546875" style="1" bestFit="1" customWidth="1"/>
    <col min="4613" max="4613" width="14.28515625" style="1" customWidth="1"/>
    <col min="4614" max="4614" width="13.42578125" style="1" bestFit="1" customWidth="1"/>
    <col min="4615" max="4615" width="14.140625" style="1" customWidth="1"/>
    <col min="4616" max="4616" width="13.42578125" style="1" customWidth="1"/>
    <col min="4617" max="4617" width="14.7109375" style="1" customWidth="1"/>
    <col min="4618" max="4618" width="11.85546875" style="1" bestFit="1" customWidth="1"/>
    <col min="4619" max="4864" width="9.140625" style="1"/>
    <col min="4865" max="4865" width="26.5703125" style="1" customWidth="1"/>
    <col min="4866" max="4866" width="16.42578125" style="1" customWidth="1"/>
    <col min="4867" max="4868" width="11.85546875" style="1" bestFit="1" customWidth="1"/>
    <col min="4869" max="4869" width="14.28515625" style="1" customWidth="1"/>
    <col min="4870" max="4870" width="13.42578125" style="1" bestFit="1" customWidth="1"/>
    <col min="4871" max="4871" width="14.140625" style="1" customWidth="1"/>
    <col min="4872" max="4872" width="13.42578125" style="1" customWidth="1"/>
    <col min="4873" max="4873" width="14.7109375" style="1" customWidth="1"/>
    <col min="4874" max="4874" width="11.85546875" style="1" bestFit="1" customWidth="1"/>
    <col min="4875" max="5120" width="9.140625" style="1"/>
    <col min="5121" max="5121" width="26.5703125" style="1" customWidth="1"/>
    <col min="5122" max="5122" width="16.42578125" style="1" customWidth="1"/>
    <col min="5123" max="5124" width="11.85546875" style="1" bestFit="1" customWidth="1"/>
    <col min="5125" max="5125" width="14.28515625" style="1" customWidth="1"/>
    <col min="5126" max="5126" width="13.42578125" style="1" bestFit="1" customWidth="1"/>
    <col min="5127" max="5127" width="14.140625" style="1" customWidth="1"/>
    <col min="5128" max="5128" width="13.42578125" style="1" customWidth="1"/>
    <col min="5129" max="5129" width="14.7109375" style="1" customWidth="1"/>
    <col min="5130" max="5130" width="11.85546875" style="1" bestFit="1" customWidth="1"/>
    <col min="5131" max="5376" width="9.140625" style="1"/>
    <col min="5377" max="5377" width="26.5703125" style="1" customWidth="1"/>
    <col min="5378" max="5378" width="16.42578125" style="1" customWidth="1"/>
    <col min="5379" max="5380" width="11.85546875" style="1" bestFit="1" customWidth="1"/>
    <col min="5381" max="5381" width="14.28515625" style="1" customWidth="1"/>
    <col min="5382" max="5382" width="13.42578125" style="1" bestFit="1" customWidth="1"/>
    <col min="5383" max="5383" width="14.140625" style="1" customWidth="1"/>
    <col min="5384" max="5384" width="13.42578125" style="1" customWidth="1"/>
    <col min="5385" max="5385" width="14.7109375" style="1" customWidth="1"/>
    <col min="5386" max="5386" width="11.85546875" style="1" bestFit="1" customWidth="1"/>
    <col min="5387" max="5632" width="9.140625" style="1"/>
    <col min="5633" max="5633" width="26.5703125" style="1" customWidth="1"/>
    <col min="5634" max="5634" width="16.42578125" style="1" customWidth="1"/>
    <col min="5635" max="5636" width="11.85546875" style="1" bestFit="1" customWidth="1"/>
    <col min="5637" max="5637" width="14.28515625" style="1" customWidth="1"/>
    <col min="5638" max="5638" width="13.42578125" style="1" bestFit="1" customWidth="1"/>
    <col min="5639" max="5639" width="14.140625" style="1" customWidth="1"/>
    <col min="5640" max="5640" width="13.42578125" style="1" customWidth="1"/>
    <col min="5641" max="5641" width="14.7109375" style="1" customWidth="1"/>
    <col min="5642" max="5642" width="11.85546875" style="1" bestFit="1" customWidth="1"/>
    <col min="5643" max="5888" width="9.140625" style="1"/>
    <col min="5889" max="5889" width="26.5703125" style="1" customWidth="1"/>
    <col min="5890" max="5890" width="16.42578125" style="1" customWidth="1"/>
    <col min="5891" max="5892" width="11.85546875" style="1" bestFit="1" customWidth="1"/>
    <col min="5893" max="5893" width="14.28515625" style="1" customWidth="1"/>
    <col min="5894" max="5894" width="13.42578125" style="1" bestFit="1" customWidth="1"/>
    <col min="5895" max="5895" width="14.140625" style="1" customWidth="1"/>
    <col min="5896" max="5896" width="13.42578125" style="1" customWidth="1"/>
    <col min="5897" max="5897" width="14.7109375" style="1" customWidth="1"/>
    <col min="5898" max="5898" width="11.85546875" style="1" bestFit="1" customWidth="1"/>
    <col min="5899" max="6144" width="9.140625" style="1"/>
    <col min="6145" max="6145" width="26.5703125" style="1" customWidth="1"/>
    <col min="6146" max="6146" width="16.42578125" style="1" customWidth="1"/>
    <col min="6147" max="6148" width="11.85546875" style="1" bestFit="1" customWidth="1"/>
    <col min="6149" max="6149" width="14.28515625" style="1" customWidth="1"/>
    <col min="6150" max="6150" width="13.42578125" style="1" bestFit="1" customWidth="1"/>
    <col min="6151" max="6151" width="14.140625" style="1" customWidth="1"/>
    <col min="6152" max="6152" width="13.42578125" style="1" customWidth="1"/>
    <col min="6153" max="6153" width="14.7109375" style="1" customWidth="1"/>
    <col min="6154" max="6154" width="11.85546875" style="1" bestFit="1" customWidth="1"/>
    <col min="6155" max="6400" width="9.140625" style="1"/>
    <col min="6401" max="6401" width="26.5703125" style="1" customWidth="1"/>
    <col min="6402" max="6402" width="16.42578125" style="1" customWidth="1"/>
    <col min="6403" max="6404" width="11.85546875" style="1" bestFit="1" customWidth="1"/>
    <col min="6405" max="6405" width="14.28515625" style="1" customWidth="1"/>
    <col min="6406" max="6406" width="13.42578125" style="1" bestFit="1" customWidth="1"/>
    <col min="6407" max="6407" width="14.140625" style="1" customWidth="1"/>
    <col min="6408" max="6408" width="13.42578125" style="1" customWidth="1"/>
    <col min="6409" max="6409" width="14.7109375" style="1" customWidth="1"/>
    <col min="6410" max="6410" width="11.85546875" style="1" bestFit="1" customWidth="1"/>
    <col min="6411" max="6656" width="9.140625" style="1"/>
    <col min="6657" max="6657" width="26.5703125" style="1" customWidth="1"/>
    <col min="6658" max="6658" width="16.42578125" style="1" customWidth="1"/>
    <col min="6659" max="6660" width="11.85546875" style="1" bestFit="1" customWidth="1"/>
    <col min="6661" max="6661" width="14.28515625" style="1" customWidth="1"/>
    <col min="6662" max="6662" width="13.42578125" style="1" bestFit="1" customWidth="1"/>
    <col min="6663" max="6663" width="14.140625" style="1" customWidth="1"/>
    <col min="6664" max="6664" width="13.42578125" style="1" customWidth="1"/>
    <col min="6665" max="6665" width="14.7109375" style="1" customWidth="1"/>
    <col min="6666" max="6666" width="11.85546875" style="1" bestFit="1" customWidth="1"/>
    <col min="6667" max="6912" width="9.140625" style="1"/>
    <col min="6913" max="6913" width="26.5703125" style="1" customWidth="1"/>
    <col min="6914" max="6914" width="16.42578125" style="1" customWidth="1"/>
    <col min="6915" max="6916" width="11.85546875" style="1" bestFit="1" customWidth="1"/>
    <col min="6917" max="6917" width="14.28515625" style="1" customWidth="1"/>
    <col min="6918" max="6918" width="13.42578125" style="1" bestFit="1" customWidth="1"/>
    <col min="6919" max="6919" width="14.140625" style="1" customWidth="1"/>
    <col min="6920" max="6920" width="13.42578125" style="1" customWidth="1"/>
    <col min="6921" max="6921" width="14.7109375" style="1" customWidth="1"/>
    <col min="6922" max="6922" width="11.85546875" style="1" bestFit="1" customWidth="1"/>
    <col min="6923" max="7168" width="9.140625" style="1"/>
    <col min="7169" max="7169" width="26.5703125" style="1" customWidth="1"/>
    <col min="7170" max="7170" width="16.42578125" style="1" customWidth="1"/>
    <col min="7171" max="7172" width="11.85546875" style="1" bestFit="1" customWidth="1"/>
    <col min="7173" max="7173" width="14.28515625" style="1" customWidth="1"/>
    <col min="7174" max="7174" width="13.42578125" style="1" bestFit="1" customWidth="1"/>
    <col min="7175" max="7175" width="14.140625" style="1" customWidth="1"/>
    <col min="7176" max="7176" width="13.42578125" style="1" customWidth="1"/>
    <col min="7177" max="7177" width="14.7109375" style="1" customWidth="1"/>
    <col min="7178" max="7178" width="11.85546875" style="1" bestFit="1" customWidth="1"/>
    <col min="7179" max="7424" width="9.140625" style="1"/>
    <col min="7425" max="7425" width="26.5703125" style="1" customWidth="1"/>
    <col min="7426" max="7426" width="16.42578125" style="1" customWidth="1"/>
    <col min="7427" max="7428" width="11.85546875" style="1" bestFit="1" customWidth="1"/>
    <col min="7429" max="7429" width="14.28515625" style="1" customWidth="1"/>
    <col min="7430" max="7430" width="13.42578125" style="1" bestFit="1" customWidth="1"/>
    <col min="7431" max="7431" width="14.140625" style="1" customWidth="1"/>
    <col min="7432" max="7432" width="13.42578125" style="1" customWidth="1"/>
    <col min="7433" max="7433" width="14.7109375" style="1" customWidth="1"/>
    <col min="7434" max="7434" width="11.85546875" style="1" bestFit="1" customWidth="1"/>
    <col min="7435" max="7680" width="9.140625" style="1"/>
    <col min="7681" max="7681" width="26.5703125" style="1" customWidth="1"/>
    <col min="7682" max="7682" width="16.42578125" style="1" customWidth="1"/>
    <col min="7683" max="7684" width="11.85546875" style="1" bestFit="1" customWidth="1"/>
    <col min="7685" max="7685" width="14.28515625" style="1" customWidth="1"/>
    <col min="7686" max="7686" width="13.42578125" style="1" bestFit="1" customWidth="1"/>
    <col min="7687" max="7687" width="14.140625" style="1" customWidth="1"/>
    <col min="7688" max="7688" width="13.42578125" style="1" customWidth="1"/>
    <col min="7689" max="7689" width="14.7109375" style="1" customWidth="1"/>
    <col min="7690" max="7690" width="11.85546875" style="1" bestFit="1" customWidth="1"/>
    <col min="7691" max="7936" width="9.140625" style="1"/>
    <col min="7937" max="7937" width="26.5703125" style="1" customWidth="1"/>
    <col min="7938" max="7938" width="16.42578125" style="1" customWidth="1"/>
    <col min="7939" max="7940" width="11.85546875" style="1" bestFit="1" customWidth="1"/>
    <col min="7941" max="7941" width="14.28515625" style="1" customWidth="1"/>
    <col min="7942" max="7942" width="13.42578125" style="1" bestFit="1" customWidth="1"/>
    <col min="7943" max="7943" width="14.140625" style="1" customWidth="1"/>
    <col min="7944" max="7944" width="13.42578125" style="1" customWidth="1"/>
    <col min="7945" max="7945" width="14.7109375" style="1" customWidth="1"/>
    <col min="7946" max="7946" width="11.85546875" style="1" bestFit="1" customWidth="1"/>
    <col min="7947" max="8192" width="9.140625" style="1"/>
    <col min="8193" max="8193" width="26.5703125" style="1" customWidth="1"/>
    <col min="8194" max="8194" width="16.42578125" style="1" customWidth="1"/>
    <col min="8195" max="8196" width="11.85546875" style="1" bestFit="1" customWidth="1"/>
    <col min="8197" max="8197" width="14.28515625" style="1" customWidth="1"/>
    <col min="8198" max="8198" width="13.42578125" style="1" bestFit="1" customWidth="1"/>
    <col min="8199" max="8199" width="14.140625" style="1" customWidth="1"/>
    <col min="8200" max="8200" width="13.42578125" style="1" customWidth="1"/>
    <col min="8201" max="8201" width="14.7109375" style="1" customWidth="1"/>
    <col min="8202" max="8202" width="11.85546875" style="1" bestFit="1" customWidth="1"/>
    <col min="8203" max="8448" width="9.140625" style="1"/>
    <col min="8449" max="8449" width="26.5703125" style="1" customWidth="1"/>
    <col min="8450" max="8450" width="16.42578125" style="1" customWidth="1"/>
    <col min="8451" max="8452" width="11.85546875" style="1" bestFit="1" customWidth="1"/>
    <col min="8453" max="8453" width="14.28515625" style="1" customWidth="1"/>
    <col min="8454" max="8454" width="13.42578125" style="1" bestFit="1" customWidth="1"/>
    <col min="8455" max="8455" width="14.140625" style="1" customWidth="1"/>
    <col min="8456" max="8456" width="13.42578125" style="1" customWidth="1"/>
    <col min="8457" max="8457" width="14.7109375" style="1" customWidth="1"/>
    <col min="8458" max="8458" width="11.85546875" style="1" bestFit="1" customWidth="1"/>
    <col min="8459" max="8704" width="9.140625" style="1"/>
    <col min="8705" max="8705" width="26.5703125" style="1" customWidth="1"/>
    <col min="8706" max="8706" width="16.42578125" style="1" customWidth="1"/>
    <col min="8707" max="8708" width="11.85546875" style="1" bestFit="1" customWidth="1"/>
    <col min="8709" max="8709" width="14.28515625" style="1" customWidth="1"/>
    <col min="8710" max="8710" width="13.42578125" style="1" bestFit="1" customWidth="1"/>
    <col min="8711" max="8711" width="14.140625" style="1" customWidth="1"/>
    <col min="8712" max="8712" width="13.42578125" style="1" customWidth="1"/>
    <col min="8713" max="8713" width="14.7109375" style="1" customWidth="1"/>
    <col min="8714" max="8714" width="11.85546875" style="1" bestFit="1" customWidth="1"/>
    <col min="8715" max="8960" width="9.140625" style="1"/>
    <col min="8961" max="8961" width="26.5703125" style="1" customWidth="1"/>
    <col min="8962" max="8962" width="16.42578125" style="1" customWidth="1"/>
    <col min="8963" max="8964" width="11.85546875" style="1" bestFit="1" customWidth="1"/>
    <col min="8965" max="8965" width="14.28515625" style="1" customWidth="1"/>
    <col min="8966" max="8966" width="13.42578125" style="1" bestFit="1" customWidth="1"/>
    <col min="8967" max="8967" width="14.140625" style="1" customWidth="1"/>
    <col min="8968" max="8968" width="13.42578125" style="1" customWidth="1"/>
    <col min="8969" max="8969" width="14.7109375" style="1" customWidth="1"/>
    <col min="8970" max="8970" width="11.85546875" style="1" bestFit="1" customWidth="1"/>
    <col min="8971" max="9216" width="9.140625" style="1"/>
    <col min="9217" max="9217" width="26.5703125" style="1" customWidth="1"/>
    <col min="9218" max="9218" width="16.42578125" style="1" customWidth="1"/>
    <col min="9219" max="9220" width="11.85546875" style="1" bestFit="1" customWidth="1"/>
    <col min="9221" max="9221" width="14.28515625" style="1" customWidth="1"/>
    <col min="9222" max="9222" width="13.42578125" style="1" bestFit="1" customWidth="1"/>
    <col min="9223" max="9223" width="14.140625" style="1" customWidth="1"/>
    <col min="9224" max="9224" width="13.42578125" style="1" customWidth="1"/>
    <col min="9225" max="9225" width="14.7109375" style="1" customWidth="1"/>
    <col min="9226" max="9226" width="11.85546875" style="1" bestFit="1" customWidth="1"/>
    <col min="9227" max="9472" width="9.140625" style="1"/>
    <col min="9473" max="9473" width="26.5703125" style="1" customWidth="1"/>
    <col min="9474" max="9474" width="16.42578125" style="1" customWidth="1"/>
    <col min="9475" max="9476" width="11.85546875" style="1" bestFit="1" customWidth="1"/>
    <col min="9477" max="9477" width="14.28515625" style="1" customWidth="1"/>
    <col min="9478" max="9478" width="13.42578125" style="1" bestFit="1" customWidth="1"/>
    <col min="9479" max="9479" width="14.140625" style="1" customWidth="1"/>
    <col min="9480" max="9480" width="13.42578125" style="1" customWidth="1"/>
    <col min="9481" max="9481" width="14.7109375" style="1" customWidth="1"/>
    <col min="9482" max="9482" width="11.85546875" style="1" bestFit="1" customWidth="1"/>
    <col min="9483" max="9728" width="9.140625" style="1"/>
    <col min="9729" max="9729" width="26.5703125" style="1" customWidth="1"/>
    <col min="9730" max="9730" width="16.42578125" style="1" customWidth="1"/>
    <col min="9731" max="9732" width="11.85546875" style="1" bestFit="1" customWidth="1"/>
    <col min="9733" max="9733" width="14.28515625" style="1" customWidth="1"/>
    <col min="9734" max="9734" width="13.42578125" style="1" bestFit="1" customWidth="1"/>
    <col min="9735" max="9735" width="14.140625" style="1" customWidth="1"/>
    <col min="9736" max="9736" width="13.42578125" style="1" customWidth="1"/>
    <col min="9737" max="9737" width="14.7109375" style="1" customWidth="1"/>
    <col min="9738" max="9738" width="11.85546875" style="1" bestFit="1" customWidth="1"/>
    <col min="9739" max="9984" width="9.140625" style="1"/>
    <col min="9985" max="9985" width="26.5703125" style="1" customWidth="1"/>
    <col min="9986" max="9986" width="16.42578125" style="1" customWidth="1"/>
    <col min="9987" max="9988" width="11.85546875" style="1" bestFit="1" customWidth="1"/>
    <col min="9989" max="9989" width="14.28515625" style="1" customWidth="1"/>
    <col min="9990" max="9990" width="13.42578125" style="1" bestFit="1" customWidth="1"/>
    <col min="9991" max="9991" width="14.140625" style="1" customWidth="1"/>
    <col min="9992" max="9992" width="13.42578125" style="1" customWidth="1"/>
    <col min="9993" max="9993" width="14.7109375" style="1" customWidth="1"/>
    <col min="9994" max="9994" width="11.85546875" style="1" bestFit="1" customWidth="1"/>
    <col min="9995" max="10240" width="9.140625" style="1"/>
    <col min="10241" max="10241" width="26.5703125" style="1" customWidth="1"/>
    <col min="10242" max="10242" width="16.42578125" style="1" customWidth="1"/>
    <col min="10243" max="10244" width="11.85546875" style="1" bestFit="1" customWidth="1"/>
    <col min="10245" max="10245" width="14.28515625" style="1" customWidth="1"/>
    <col min="10246" max="10246" width="13.42578125" style="1" bestFit="1" customWidth="1"/>
    <col min="10247" max="10247" width="14.140625" style="1" customWidth="1"/>
    <col min="10248" max="10248" width="13.42578125" style="1" customWidth="1"/>
    <col min="10249" max="10249" width="14.7109375" style="1" customWidth="1"/>
    <col min="10250" max="10250" width="11.85546875" style="1" bestFit="1" customWidth="1"/>
    <col min="10251" max="10496" width="9.140625" style="1"/>
    <col min="10497" max="10497" width="26.5703125" style="1" customWidth="1"/>
    <col min="10498" max="10498" width="16.42578125" style="1" customWidth="1"/>
    <col min="10499" max="10500" width="11.85546875" style="1" bestFit="1" customWidth="1"/>
    <col min="10501" max="10501" width="14.28515625" style="1" customWidth="1"/>
    <col min="10502" max="10502" width="13.42578125" style="1" bestFit="1" customWidth="1"/>
    <col min="10503" max="10503" width="14.140625" style="1" customWidth="1"/>
    <col min="10504" max="10504" width="13.42578125" style="1" customWidth="1"/>
    <col min="10505" max="10505" width="14.7109375" style="1" customWidth="1"/>
    <col min="10506" max="10506" width="11.85546875" style="1" bestFit="1" customWidth="1"/>
    <col min="10507" max="10752" width="9.140625" style="1"/>
    <col min="10753" max="10753" width="26.5703125" style="1" customWidth="1"/>
    <col min="10754" max="10754" width="16.42578125" style="1" customWidth="1"/>
    <col min="10755" max="10756" width="11.85546875" style="1" bestFit="1" customWidth="1"/>
    <col min="10757" max="10757" width="14.28515625" style="1" customWidth="1"/>
    <col min="10758" max="10758" width="13.42578125" style="1" bestFit="1" customWidth="1"/>
    <col min="10759" max="10759" width="14.140625" style="1" customWidth="1"/>
    <col min="10760" max="10760" width="13.42578125" style="1" customWidth="1"/>
    <col min="10761" max="10761" width="14.7109375" style="1" customWidth="1"/>
    <col min="10762" max="10762" width="11.85546875" style="1" bestFit="1" customWidth="1"/>
    <col min="10763" max="11008" width="9.140625" style="1"/>
    <col min="11009" max="11009" width="26.5703125" style="1" customWidth="1"/>
    <col min="11010" max="11010" width="16.42578125" style="1" customWidth="1"/>
    <col min="11011" max="11012" width="11.85546875" style="1" bestFit="1" customWidth="1"/>
    <col min="11013" max="11013" width="14.28515625" style="1" customWidth="1"/>
    <col min="11014" max="11014" width="13.42578125" style="1" bestFit="1" customWidth="1"/>
    <col min="11015" max="11015" width="14.140625" style="1" customWidth="1"/>
    <col min="11016" max="11016" width="13.42578125" style="1" customWidth="1"/>
    <col min="11017" max="11017" width="14.7109375" style="1" customWidth="1"/>
    <col min="11018" max="11018" width="11.85546875" style="1" bestFit="1" customWidth="1"/>
    <col min="11019" max="11264" width="9.140625" style="1"/>
    <col min="11265" max="11265" width="26.5703125" style="1" customWidth="1"/>
    <col min="11266" max="11266" width="16.42578125" style="1" customWidth="1"/>
    <col min="11267" max="11268" width="11.85546875" style="1" bestFit="1" customWidth="1"/>
    <col min="11269" max="11269" width="14.28515625" style="1" customWidth="1"/>
    <col min="11270" max="11270" width="13.42578125" style="1" bestFit="1" customWidth="1"/>
    <col min="11271" max="11271" width="14.140625" style="1" customWidth="1"/>
    <col min="11272" max="11272" width="13.42578125" style="1" customWidth="1"/>
    <col min="11273" max="11273" width="14.7109375" style="1" customWidth="1"/>
    <col min="11274" max="11274" width="11.85546875" style="1" bestFit="1" customWidth="1"/>
    <col min="11275" max="11520" width="9.140625" style="1"/>
    <col min="11521" max="11521" width="26.5703125" style="1" customWidth="1"/>
    <col min="11522" max="11522" width="16.42578125" style="1" customWidth="1"/>
    <col min="11523" max="11524" width="11.85546875" style="1" bestFit="1" customWidth="1"/>
    <col min="11525" max="11525" width="14.28515625" style="1" customWidth="1"/>
    <col min="11526" max="11526" width="13.42578125" style="1" bestFit="1" customWidth="1"/>
    <col min="11527" max="11527" width="14.140625" style="1" customWidth="1"/>
    <col min="11528" max="11528" width="13.42578125" style="1" customWidth="1"/>
    <col min="11529" max="11529" width="14.7109375" style="1" customWidth="1"/>
    <col min="11530" max="11530" width="11.85546875" style="1" bestFit="1" customWidth="1"/>
    <col min="11531" max="11776" width="9.140625" style="1"/>
    <col min="11777" max="11777" width="26.5703125" style="1" customWidth="1"/>
    <col min="11778" max="11778" width="16.42578125" style="1" customWidth="1"/>
    <col min="11779" max="11780" width="11.85546875" style="1" bestFit="1" customWidth="1"/>
    <col min="11781" max="11781" width="14.28515625" style="1" customWidth="1"/>
    <col min="11782" max="11782" width="13.42578125" style="1" bestFit="1" customWidth="1"/>
    <col min="11783" max="11783" width="14.140625" style="1" customWidth="1"/>
    <col min="11784" max="11784" width="13.42578125" style="1" customWidth="1"/>
    <col min="11785" max="11785" width="14.7109375" style="1" customWidth="1"/>
    <col min="11786" max="11786" width="11.85546875" style="1" bestFit="1" customWidth="1"/>
    <col min="11787" max="12032" width="9.140625" style="1"/>
    <col min="12033" max="12033" width="26.5703125" style="1" customWidth="1"/>
    <col min="12034" max="12034" width="16.42578125" style="1" customWidth="1"/>
    <col min="12035" max="12036" width="11.85546875" style="1" bestFit="1" customWidth="1"/>
    <col min="12037" max="12037" width="14.28515625" style="1" customWidth="1"/>
    <col min="12038" max="12038" width="13.42578125" style="1" bestFit="1" customWidth="1"/>
    <col min="12039" max="12039" width="14.140625" style="1" customWidth="1"/>
    <col min="12040" max="12040" width="13.42578125" style="1" customWidth="1"/>
    <col min="12041" max="12041" width="14.7109375" style="1" customWidth="1"/>
    <col min="12042" max="12042" width="11.85546875" style="1" bestFit="1" customWidth="1"/>
    <col min="12043" max="12288" width="9.140625" style="1"/>
    <col min="12289" max="12289" width="26.5703125" style="1" customWidth="1"/>
    <col min="12290" max="12290" width="16.42578125" style="1" customWidth="1"/>
    <col min="12291" max="12292" width="11.85546875" style="1" bestFit="1" customWidth="1"/>
    <col min="12293" max="12293" width="14.28515625" style="1" customWidth="1"/>
    <col min="12294" max="12294" width="13.42578125" style="1" bestFit="1" customWidth="1"/>
    <col min="12295" max="12295" width="14.140625" style="1" customWidth="1"/>
    <col min="12296" max="12296" width="13.42578125" style="1" customWidth="1"/>
    <col min="12297" max="12297" width="14.7109375" style="1" customWidth="1"/>
    <col min="12298" max="12298" width="11.85546875" style="1" bestFit="1" customWidth="1"/>
    <col min="12299" max="12544" width="9.140625" style="1"/>
    <col min="12545" max="12545" width="26.5703125" style="1" customWidth="1"/>
    <col min="12546" max="12546" width="16.42578125" style="1" customWidth="1"/>
    <col min="12547" max="12548" width="11.85546875" style="1" bestFit="1" customWidth="1"/>
    <col min="12549" max="12549" width="14.28515625" style="1" customWidth="1"/>
    <col min="12550" max="12550" width="13.42578125" style="1" bestFit="1" customWidth="1"/>
    <col min="12551" max="12551" width="14.140625" style="1" customWidth="1"/>
    <col min="12552" max="12552" width="13.42578125" style="1" customWidth="1"/>
    <col min="12553" max="12553" width="14.7109375" style="1" customWidth="1"/>
    <col min="12554" max="12554" width="11.85546875" style="1" bestFit="1" customWidth="1"/>
    <col min="12555" max="12800" width="9.140625" style="1"/>
    <col min="12801" max="12801" width="26.5703125" style="1" customWidth="1"/>
    <col min="12802" max="12802" width="16.42578125" style="1" customWidth="1"/>
    <col min="12803" max="12804" width="11.85546875" style="1" bestFit="1" customWidth="1"/>
    <col min="12805" max="12805" width="14.28515625" style="1" customWidth="1"/>
    <col min="12806" max="12806" width="13.42578125" style="1" bestFit="1" customWidth="1"/>
    <col min="12807" max="12807" width="14.140625" style="1" customWidth="1"/>
    <col min="12808" max="12808" width="13.42578125" style="1" customWidth="1"/>
    <col min="12809" max="12809" width="14.7109375" style="1" customWidth="1"/>
    <col min="12810" max="12810" width="11.85546875" style="1" bestFit="1" customWidth="1"/>
    <col min="12811" max="13056" width="9.140625" style="1"/>
    <col min="13057" max="13057" width="26.5703125" style="1" customWidth="1"/>
    <col min="13058" max="13058" width="16.42578125" style="1" customWidth="1"/>
    <col min="13059" max="13060" width="11.85546875" style="1" bestFit="1" customWidth="1"/>
    <col min="13061" max="13061" width="14.28515625" style="1" customWidth="1"/>
    <col min="13062" max="13062" width="13.42578125" style="1" bestFit="1" customWidth="1"/>
    <col min="13063" max="13063" width="14.140625" style="1" customWidth="1"/>
    <col min="13064" max="13064" width="13.42578125" style="1" customWidth="1"/>
    <col min="13065" max="13065" width="14.7109375" style="1" customWidth="1"/>
    <col min="13066" max="13066" width="11.85546875" style="1" bestFit="1" customWidth="1"/>
    <col min="13067" max="13312" width="9.140625" style="1"/>
    <col min="13313" max="13313" width="26.5703125" style="1" customWidth="1"/>
    <col min="13314" max="13314" width="16.42578125" style="1" customWidth="1"/>
    <col min="13315" max="13316" width="11.85546875" style="1" bestFit="1" customWidth="1"/>
    <col min="13317" max="13317" width="14.28515625" style="1" customWidth="1"/>
    <col min="13318" max="13318" width="13.42578125" style="1" bestFit="1" customWidth="1"/>
    <col min="13319" max="13319" width="14.140625" style="1" customWidth="1"/>
    <col min="13320" max="13320" width="13.42578125" style="1" customWidth="1"/>
    <col min="13321" max="13321" width="14.7109375" style="1" customWidth="1"/>
    <col min="13322" max="13322" width="11.85546875" style="1" bestFit="1" customWidth="1"/>
    <col min="13323" max="13568" width="9.140625" style="1"/>
    <col min="13569" max="13569" width="26.5703125" style="1" customWidth="1"/>
    <col min="13570" max="13570" width="16.42578125" style="1" customWidth="1"/>
    <col min="13571" max="13572" width="11.85546875" style="1" bestFit="1" customWidth="1"/>
    <col min="13573" max="13573" width="14.28515625" style="1" customWidth="1"/>
    <col min="13574" max="13574" width="13.42578125" style="1" bestFit="1" customWidth="1"/>
    <col min="13575" max="13575" width="14.140625" style="1" customWidth="1"/>
    <col min="13576" max="13576" width="13.42578125" style="1" customWidth="1"/>
    <col min="13577" max="13577" width="14.7109375" style="1" customWidth="1"/>
    <col min="13578" max="13578" width="11.85546875" style="1" bestFit="1" customWidth="1"/>
    <col min="13579" max="13824" width="9.140625" style="1"/>
    <col min="13825" max="13825" width="26.5703125" style="1" customWidth="1"/>
    <col min="13826" max="13826" width="16.42578125" style="1" customWidth="1"/>
    <col min="13827" max="13828" width="11.85546875" style="1" bestFit="1" customWidth="1"/>
    <col min="13829" max="13829" width="14.28515625" style="1" customWidth="1"/>
    <col min="13830" max="13830" width="13.42578125" style="1" bestFit="1" customWidth="1"/>
    <col min="13831" max="13831" width="14.140625" style="1" customWidth="1"/>
    <col min="13832" max="13832" width="13.42578125" style="1" customWidth="1"/>
    <col min="13833" max="13833" width="14.7109375" style="1" customWidth="1"/>
    <col min="13834" max="13834" width="11.85546875" style="1" bestFit="1" customWidth="1"/>
    <col min="13835" max="14080" width="9.140625" style="1"/>
    <col min="14081" max="14081" width="26.5703125" style="1" customWidth="1"/>
    <col min="14082" max="14082" width="16.42578125" style="1" customWidth="1"/>
    <col min="14083" max="14084" width="11.85546875" style="1" bestFit="1" customWidth="1"/>
    <col min="14085" max="14085" width="14.28515625" style="1" customWidth="1"/>
    <col min="14086" max="14086" width="13.42578125" style="1" bestFit="1" customWidth="1"/>
    <col min="14087" max="14087" width="14.140625" style="1" customWidth="1"/>
    <col min="14088" max="14088" width="13.42578125" style="1" customWidth="1"/>
    <col min="14089" max="14089" width="14.7109375" style="1" customWidth="1"/>
    <col min="14090" max="14090" width="11.85546875" style="1" bestFit="1" customWidth="1"/>
    <col min="14091" max="14336" width="9.140625" style="1"/>
    <col min="14337" max="14337" width="26.5703125" style="1" customWidth="1"/>
    <col min="14338" max="14338" width="16.42578125" style="1" customWidth="1"/>
    <col min="14339" max="14340" width="11.85546875" style="1" bestFit="1" customWidth="1"/>
    <col min="14341" max="14341" width="14.28515625" style="1" customWidth="1"/>
    <col min="14342" max="14342" width="13.42578125" style="1" bestFit="1" customWidth="1"/>
    <col min="14343" max="14343" width="14.140625" style="1" customWidth="1"/>
    <col min="14344" max="14344" width="13.42578125" style="1" customWidth="1"/>
    <col min="14345" max="14345" width="14.7109375" style="1" customWidth="1"/>
    <col min="14346" max="14346" width="11.85546875" style="1" bestFit="1" customWidth="1"/>
    <col min="14347" max="14592" width="9.140625" style="1"/>
    <col min="14593" max="14593" width="26.5703125" style="1" customWidth="1"/>
    <col min="14594" max="14594" width="16.42578125" style="1" customWidth="1"/>
    <col min="14595" max="14596" width="11.85546875" style="1" bestFit="1" customWidth="1"/>
    <col min="14597" max="14597" width="14.28515625" style="1" customWidth="1"/>
    <col min="14598" max="14598" width="13.42578125" style="1" bestFit="1" customWidth="1"/>
    <col min="14599" max="14599" width="14.140625" style="1" customWidth="1"/>
    <col min="14600" max="14600" width="13.42578125" style="1" customWidth="1"/>
    <col min="14601" max="14601" width="14.7109375" style="1" customWidth="1"/>
    <col min="14602" max="14602" width="11.85546875" style="1" bestFit="1" customWidth="1"/>
    <col min="14603" max="14848" width="9.140625" style="1"/>
    <col min="14849" max="14849" width="26.5703125" style="1" customWidth="1"/>
    <col min="14850" max="14850" width="16.42578125" style="1" customWidth="1"/>
    <col min="14851" max="14852" width="11.85546875" style="1" bestFit="1" customWidth="1"/>
    <col min="14853" max="14853" width="14.28515625" style="1" customWidth="1"/>
    <col min="14854" max="14854" width="13.42578125" style="1" bestFit="1" customWidth="1"/>
    <col min="14855" max="14855" width="14.140625" style="1" customWidth="1"/>
    <col min="14856" max="14856" width="13.42578125" style="1" customWidth="1"/>
    <col min="14857" max="14857" width="14.7109375" style="1" customWidth="1"/>
    <col min="14858" max="14858" width="11.85546875" style="1" bestFit="1" customWidth="1"/>
    <col min="14859" max="15104" width="9.140625" style="1"/>
    <col min="15105" max="15105" width="26.5703125" style="1" customWidth="1"/>
    <col min="15106" max="15106" width="16.42578125" style="1" customWidth="1"/>
    <col min="15107" max="15108" width="11.85546875" style="1" bestFit="1" customWidth="1"/>
    <col min="15109" max="15109" width="14.28515625" style="1" customWidth="1"/>
    <col min="15110" max="15110" width="13.42578125" style="1" bestFit="1" customWidth="1"/>
    <col min="15111" max="15111" width="14.140625" style="1" customWidth="1"/>
    <col min="15112" max="15112" width="13.42578125" style="1" customWidth="1"/>
    <col min="15113" max="15113" width="14.7109375" style="1" customWidth="1"/>
    <col min="15114" max="15114" width="11.85546875" style="1" bestFit="1" customWidth="1"/>
    <col min="15115" max="15360" width="9.140625" style="1"/>
    <col min="15361" max="15361" width="26.5703125" style="1" customWidth="1"/>
    <col min="15362" max="15362" width="16.42578125" style="1" customWidth="1"/>
    <col min="15363" max="15364" width="11.85546875" style="1" bestFit="1" customWidth="1"/>
    <col min="15365" max="15365" width="14.28515625" style="1" customWidth="1"/>
    <col min="15366" max="15366" width="13.42578125" style="1" bestFit="1" customWidth="1"/>
    <col min="15367" max="15367" width="14.140625" style="1" customWidth="1"/>
    <col min="15368" max="15368" width="13.42578125" style="1" customWidth="1"/>
    <col min="15369" max="15369" width="14.7109375" style="1" customWidth="1"/>
    <col min="15370" max="15370" width="11.85546875" style="1" bestFit="1" customWidth="1"/>
    <col min="15371" max="15616" width="9.140625" style="1"/>
    <col min="15617" max="15617" width="26.5703125" style="1" customWidth="1"/>
    <col min="15618" max="15618" width="16.42578125" style="1" customWidth="1"/>
    <col min="15619" max="15620" width="11.85546875" style="1" bestFit="1" customWidth="1"/>
    <col min="15621" max="15621" width="14.28515625" style="1" customWidth="1"/>
    <col min="15622" max="15622" width="13.42578125" style="1" bestFit="1" customWidth="1"/>
    <col min="15623" max="15623" width="14.140625" style="1" customWidth="1"/>
    <col min="15624" max="15624" width="13.42578125" style="1" customWidth="1"/>
    <col min="15625" max="15625" width="14.7109375" style="1" customWidth="1"/>
    <col min="15626" max="15626" width="11.85546875" style="1" bestFit="1" customWidth="1"/>
    <col min="15627" max="15872" width="9.140625" style="1"/>
    <col min="15873" max="15873" width="26.5703125" style="1" customWidth="1"/>
    <col min="15874" max="15874" width="16.42578125" style="1" customWidth="1"/>
    <col min="15875" max="15876" width="11.85546875" style="1" bestFit="1" customWidth="1"/>
    <col min="15877" max="15877" width="14.28515625" style="1" customWidth="1"/>
    <col min="15878" max="15878" width="13.42578125" style="1" bestFit="1" customWidth="1"/>
    <col min="15879" max="15879" width="14.140625" style="1" customWidth="1"/>
    <col min="15880" max="15880" width="13.42578125" style="1" customWidth="1"/>
    <col min="15881" max="15881" width="14.7109375" style="1" customWidth="1"/>
    <col min="15882" max="15882" width="11.85546875" style="1" bestFit="1" customWidth="1"/>
    <col min="15883" max="16128" width="9.140625" style="1"/>
    <col min="16129" max="16129" width="26.5703125" style="1" customWidth="1"/>
    <col min="16130" max="16130" width="16.42578125" style="1" customWidth="1"/>
    <col min="16131" max="16132" width="11.85546875" style="1" bestFit="1" customWidth="1"/>
    <col min="16133" max="16133" width="14.28515625" style="1" customWidth="1"/>
    <col min="16134" max="16134" width="13.42578125" style="1" bestFit="1" customWidth="1"/>
    <col min="16135" max="16135" width="14.140625" style="1" customWidth="1"/>
    <col min="16136" max="16136" width="13.42578125" style="1" customWidth="1"/>
    <col min="16137" max="16137" width="14.7109375" style="1" customWidth="1"/>
    <col min="16138" max="16138" width="11.85546875" style="1" bestFit="1" customWidth="1"/>
    <col min="16139" max="16384" width="9.140625" style="1"/>
  </cols>
  <sheetData>
    <row r="1" spans="1:10" ht="15" customHeight="1" x14ac:dyDescent="0.3">
      <c r="F1" s="766" t="s">
        <v>0</v>
      </c>
      <c r="G1" s="766"/>
      <c r="H1" s="766"/>
      <c r="I1" s="766"/>
      <c r="J1" s="766"/>
    </row>
    <row r="2" spans="1:10" x14ac:dyDescent="0.3">
      <c r="F2" s="766"/>
      <c r="G2" s="766"/>
      <c r="H2" s="766"/>
      <c r="I2" s="766"/>
      <c r="J2" s="766"/>
    </row>
    <row r="3" spans="1:10" x14ac:dyDescent="0.3">
      <c r="F3" s="766"/>
      <c r="G3" s="766"/>
      <c r="H3" s="766"/>
      <c r="I3" s="766"/>
      <c r="J3" s="766"/>
    </row>
    <row r="4" spans="1:10" x14ac:dyDescent="0.3">
      <c r="I4" s="3" t="s">
        <v>1</v>
      </c>
    </row>
    <row r="5" spans="1:10" x14ac:dyDescent="0.3">
      <c r="A5" s="767" t="s">
        <v>2</v>
      </c>
      <c r="B5" s="767"/>
      <c r="C5" s="767"/>
      <c r="D5" s="767"/>
      <c r="E5" s="767"/>
      <c r="F5" s="767"/>
      <c r="G5" s="767"/>
      <c r="H5" s="767"/>
      <c r="I5" s="767"/>
      <c r="J5" s="767"/>
    </row>
    <row r="6" spans="1:10" x14ac:dyDescent="0.3">
      <c r="A6" s="768" t="s">
        <v>3</v>
      </c>
      <c r="B6" s="768"/>
      <c r="C6" s="768"/>
      <c r="D6" s="768"/>
      <c r="E6" s="768"/>
      <c r="F6" s="768"/>
      <c r="G6" s="768"/>
      <c r="H6" s="768"/>
      <c r="I6" s="768"/>
      <c r="J6" s="768"/>
    </row>
    <row r="7" spans="1:10" x14ac:dyDescent="0.3">
      <c r="A7" s="4"/>
      <c r="B7" s="4"/>
      <c r="C7" s="4"/>
      <c r="D7" s="4"/>
      <c r="E7" s="4"/>
      <c r="F7" s="4"/>
      <c r="G7" s="4"/>
      <c r="H7" s="4"/>
      <c r="I7" s="4"/>
      <c r="J7" s="4" t="s">
        <v>4</v>
      </c>
    </row>
    <row r="8" spans="1:10" x14ac:dyDescent="0.3">
      <c r="A8" s="769" t="s">
        <v>5</v>
      </c>
      <c r="B8" s="771">
        <v>2019</v>
      </c>
      <c r="C8" s="771"/>
      <c r="D8" s="771"/>
      <c r="E8" s="771">
        <v>2020</v>
      </c>
      <c r="F8" s="771"/>
      <c r="G8" s="771"/>
      <c r="H8" s="772">
        <v>2021</v>
      </c>
      <c r="I8" s="772"/>
      <c r="J8" s="772"/>
    </row>
    <row r="9" spans="1:10" ht="60.75" thickBot="1" x14ac:dyDescent="0.35">
      <c r="A9" s="770"/>
      <c r="B9" s="5" t="s">
        <v>6</v>
      </c>
      <c r="C9" s="5" t="s">
        <v>7</v>
      </c>
      <c r="D9" s="5" t="s">
        <v>8</v>
      </c>
      <c r="E9" s="5" t="s">
        <v>6</v>
      </c>
      <c r="F9" s="5" t="s">
        <v>9</v>
      </c>
      <c r="G9" s="5" t="s">
        <v>8</v>
      </c>
      <c r="H9" s="5" t="s">
        <v>6</v>
      </c>
      <c r="I9" s="5" t="s">
        <v>10</v>
      </c>
      <c r="J9" s="5" t="s">
        <v>8</v>
      </c>
    </row>
    <row r="10" spans="1:10" ht="15.75" thickBot="1" x14ac:dyDescent="0.35">
      <c r="A10" s="6">
        <v>1</v>
      </c>
      <c r="B10" s="7">
        <v>2</v>
      </c>
      <c r="C10" s="7">
        <v>3</v>
      </c>
      <c r="D10" s="7">
        <v>4</v>
      </c>
      <c r="E10" s="7">
        <v>5</v>
      </c>
      <c r="F10" s="7">
        <v>6</v>
      </c>
      <c r="G10" s="7">
        <v>7</v>
      </c>
      <c r="H10" s="7">
        <v>8</v>
      </c>
      <c r="I10" s="7">
        <v>9</v>
      </c>
      <c r="J10" s="7">
        <v>10</v>
      </c>
    </row>
    <row r="11" spans="1:10" x14ac:dyDescent="0.3">
      <c r="A11" s="8" t="s">
        <v>11</v>
      </c>
      <c r="B11" s="9">
        <v>19595.2</v>
      </c>
      <c r="C11" s="9">
        <v>15822.5</v>
      </c>
      <c r="D11" s="9">
        <v>12299</v>
      </c>
      <c r="E11" s="9">
        <v>22854.7</v>
      </c>
      <c r="F11" s="9">
        <v>19135.400000000001</v>
      </c>
      <c r="G11" s="9">
        <v>13421.9</v>
      </c>
      <c r="H11" s="9">
        <f>'[1]ფორმა 2'!D9</f>
        <v>24500.131999999998</v>
      </c>
      <c r="I11" s="9">
        <f>'[1]ფორმა 2'!E9</f>
        <v>17572.594870000001</v>
      </c>
      <c r="J11" s="9">
        <f>'[1]ფორმა 2'!F9</f>
        <v>16766.827699999998</v>
      </c>
    </row>
    <row r="12" spans="1:10" x14ac:dyDescent="0.3">
      <c r="A12" s="10" t="s">
        <v>12</v>
      </c>
      <c r="B12" s="11">
        <v>10655.6</v>
      </c>
      <c r="C12" s="11">
        <v>7745.1</v>
      </c>
      <c r="D12" s="11">
        <v>7766.8</v>
      </c>
      <c r="E12" s="11">
        <v>11889.7</v>
      </c>
      <c r="F12" s="11">
        <v>9079.1</v>
      </c>
      <c r="G12" s="11">
        <v>7293.3</v>
      </c>
      <c r="H12" s="11">
        <f>'[1]ფორმა 2'!D16</f>
        <v>14539.8</v>
      </c>
      <c r="I12" s="11">
        <f>'[1]ფორმა 2'!E16</f>
        <v>9927.5419999999995</v>
      </c>
      <c r="J12" s="11">
        <f>'[1]ფორმა 2'!F16</f>
        <v>9803.6330699999999</v>
      </c>
    </row>
    <row r="13" spans="1:10" x14ac:dyDescent="0.3">
      <c r="A13" s="10" t="s">
        <v>13</v>
      </c>
      <c r="B13" s="11"/>
      <c r="C13" s="11"/>
      <c r="D13" s="11"/>
      <c r="E13" s="11"/>
      <c r="F13" s="11"/>
      <c r="G13" s="11"/>
      <c r="H13" s="11"/>
      <c r="I13" s="11"/>
      <c r="J13" s="11"/>
    </row>
    <row r="14" spans="1:10" x14ac:dyDescent="0.3">
      <c r="A14" s="10" t="s">
        <v>14</v>
      </c>
      <c r="B14" s="11">
        <v>7754.6</v>
      </c>
      <c r="C14" s="11">
        <v>6963.9</v>
      </c>
      <c r="D14" s="11">
        <v>3461.5</v>
      </c>
      <c r="E14" s="11">
        <v>9555</v>
      </c>
      <c r="F14" s="11">
        <v>8731.2999999999993</v>
      </c>
      <c r="G14" s="11">
        <v>5091</v>
      </c>
      <c r="H14" s="11">
        <f>'[1]ფორმა 2'!D26</f>
        <v>8610.3319999999985</v>
      </c>
      <c r="I14" s="11">
        <f>'[1]ფორმა 2'!E26</f>
        <v>6630.9298699999999</v>
      </c>
      <c r="J14" s="11">
        <f>'[1]ფორმა 2'!F26</f>
        <v>5309.17011</v>
      </c>
    </row>
    <row r="15" spans="1:10" x14ac:dyDescent="0.3">
      <c r="A15" s="10" t="s">
        <v>15</v>
      </c>
      <c r="B15" s="11">
        <v>1185</v>
      </c>
      <c r="C15" s="11">
        <v>1113.5</v>
      </c>
      <c r="D15" s="11">
        <v>1070.7</v>
      </c>
      <c r="E15" s="11">
        <v>1410</v>
      </c>
      <c r="F15" s="11">
        <v>1325</v>
      </c>
      <c r="G15" s="11">
        <v>1037.7</v>
      </c>
      <c r="H15" s="11">
        <f>'[1]ფორმა 2'!D33</f>
        <v>1350</v>
      </c>
      <c r="I15" s="11">
        <f>'[1]ფორმა 2'!E33</f>
        <v>1014.123</v>
      </c>
      <c r="J15" s="11">
        <f>'[1]ფორმა 2'!F33</f>
        <v>1654.0245199999999</v>
      </c>
    </row>
    <row r="16" spans="1:10" ht="30" x14ac:dyDescent="0.3">
      <c r="A16" s="10" t="s">
        <v>16</v>
      </c>
      <c r="B16" s="11"/>
      <c r="C16" s="11"/>
      <c r="D16" s="11"/>
      <c r="E16" s="11"/>
      <c r="F16" s="11"/>
      <c r="G16" s="11"/>
      <c r="H16" s="11"/>
      <c r="I16" s="11"/>
      <c r="J16" s="11"/>
    </row>
    <row r="17" spans="1:13" x14ac:dyDescent="0.3">
      <c r="A17" s="764"/>
      <c r="B17" s="764"/>
      <c r="C17" s="764"/>
      <c r="D17" s="764"/>
      <c r="E17" s="764"/>
      <c r="F17" s="764"/>
      <c r="G17" s="764"/>
      <c r="H17" s="764"/>
      <c r="I17" s="764"/>
      <c r="J17" s="764"/>
    </row>
    <row r="18" spans="1:13" x14ac:dyDescent="0.3">
      <c r="A18" s="12" t="s">
        <v>17</v>
      </c>
      <c r="B18" s="13">
        <v>9742.5</v>
      </c>
      <c r="C18" s="13">
        <v>7539.5</v>
      </c>
      <c r="D18" s="13">
        <v>7016.2</v>
      </c>
      <c r="E18" s="13">
        <v>10738.8</v>
      </c>
      <c r="F18" s="13">
        <v>8301</v>
      </c>
      <c r="G18" s="13">
        <v>7429</v>
      </c>
      <c r="H18" s="13">
        <f>[1]ფორმა3!E11</f>
        <v>13622.906669999998</v>
      </c>
      <c r="I18" s="13">
        <f>[1]ფორმა3!I11</f>
        <v>10024.309230000001</v>
      </c>
      <c r="J18" s="13">
        <f>[1]ფორმა3!M11</f>
        <v>8821.0223300000016</v>
      </c>
    </row>
    <row r="19" spans="1:13" x14ac:dyDescent="0.3">
      <c r="A19" s="10" t="s">
        <v>18</v>
      </c>
      <c r="B19" s="11">
        <v>2083</v>
      </c>
      <c r="C19" s="11">
        <v>1550.4</v>
      </c>
      <c r="D19" s="11">
        <v>1507.1</v>
      </c>
      <c r="E19" s="11">
        <v>2079.6</v>
      </c>
      <c r="F19" s="11">
        <v>1555.9</v>
      </c>
      <c r="G19" s="11">
        <v>1549</v>
      </c>
      <c r="H19" s="11">
        <f>[1]ფორმა3!E12</f>
        <v>2271.7000000000003</v>
      </c>
      <c r="I19" s="11">
        <f>[1]ფორმა3!I12</f>
        <v>1643.7915399999999</v>
      </c>
      <c r="J19" s="11">
        <f>[1]ფორმა3!M12</f>
        <v>1590.0434699999998</v>
      </c>
    </row>
    <row r="20" spans="1:13" x14ac:dyDescent="0.3">
      <c r="A20" s="10" t="s">
        <v>19</v>
      </c>
      <c r="B20" s="11">
        <v>2146.5</v>
      </c>
      <c r="C20" s="11">
        <v>1645.6</v>
      </c>
      <c r="D20" s="11">
        <v>1426.3</v>
      </c>
      <c r="E20" s="11">
        <v>2686.4</v>
      </c>
      <c r="F20" s="11">
        <v>2154.6</v>
      </c>
      <c r="G20" s="11">
        <v>1836.8</v>
      </c>
      <c r="H20" s="11">
        <f>[1]ფორმა3!E17</f>
        <v>3148.2316400000004</v>
      </c>
      <c r="I20" s="11">
        <f>[1]ფორმა3!I17</f>
        <v>2578.8987799999995</v>
      </c>
      <c r="J20" s="11">
        <f>[1]ფორმა3!M17</f>
        <v>2333.3404300000002</v>
      </c>
    </row>
    <row r="21" spans="1:13" x14ac:dyDescent="0.3">
      <c r="A21" s="10" t="s">
        <v>20</v>
      </c>
      <c r="B21" s="11">
        <v>28.1</v>
      </c>
      <c r="C21" s="11">
        <v>21.1</v>
      </c>
      <c r="D21" s="2">
        <v>13.9</v>
      </c>
      <c r="E21" s="11">
        <v>25.7</v>
      </c>
      <c r="F21" s="11">
        <v>16.7</v>
      </c>
      <c r="G21" s="2">
        <v>16.7</v>
      </c>
      <c r="H21" s="11">
        <f>[1]ფორმა3!E62</f>
        <v>34.4</v>
      </c>
      <c r="I21" s="11">
        <f>[1]ფორმა3!I62</f>
        <v>16.565000000000001</v>
      </c>
      <c r="J21" s="11">
        <f>[1]ფორმა3!M62</f>
        <v>13.331</v>
      </c>
    </row>
    <row r="22" spans="1:13" x14ac:dyDescent="0.3">
      <c r="A22" s="10" t="s">
        <v>21</v>
      </c>
      <c r="B22" s="11">
        <v>4425</v>
      </c>
      <c r="C22" s="11">
        <v>3324.4</v>
      </c>
      <c r="D22" s="11">
        <v>3197.8</v>
      </c>
      <c r="E22" s="11">
        <v>4618.8</v>
      </c>
      <c r="F22" s="11">
        <v>3442.9</v>
      </c>
      <c r="G22" s="11">
        <v>3199.3</v>
      </c>
      <c r="H22" s="11">
        <f>[1]ფორმა3!E64</f>
        <v>5258.1040199999998</v>
      </c>
      <c r="I22" s="11">
        <f>[1]ფორმა3!I64</f>
        <v>4043.9300599999997</v>
      </c>
      <c r="J22" s="11">
        <f>[1]ფორმა3!M64</f>
        <v>3811.3748499999997</v>
      </c>
    </row>
    <row r="23" spans="1:13" x14ac:dyDescent="0.3">
      <c r="A23" s="10" t="s">
        <v>14</v>
      </c>
      <c r="B23" s="11">
        <v>50</v>
      </c>
      <c r="C23" s="11">
        <v>50</v>
      </c>
      <c r="D23" s="11">
        <v>50</v>
      </c>
      <c r="E23" s="11">
        <v>66.900000000000006</v>
      </c>
      <c r="F23" s="11">
        <v>66.900000000000006</v>
      </c>
      <c r="G23" s="11">
        <v>53.9</v>
      </c>
      <c r="H23" s="11">
        <f>[1]ფორმა3!E65</f>
        <v>50</v>
      </c>
      <c r="I23" s="11">
        <f>[1]ფორმა3!I65</f>
        <v>105.569</v>
      </c>
      <c r="J23" s="11">
        <f>[1]ფორმა3!M65</f>
        <v>57.284140000000001</v>
      </c>
    </row>
    <row r="24" spans="1:13" ht="30" x14ac:dyDescent="0.3">
      <c r="A24" s="10" t="s">
        <v>22</v>
      </c>
      <c r="B24" s="11">
        <v>572.6</v>
      </c>
      <c r="C24" s="11">
        <v>561.29999999999995</v>
      </c>
      <c r="D24" s="11">
        <v>536.20000000000005</v>
      </c>
      <c r="E24" s="11">
        <v>828</v>
      </c>
      <c r="F24" s="11">
        <v>664.6</v>
      </c>
      <c r="G24" s="11">
        <v>606.29999999999995</v>
      </c>
      <c r="H24" s="11">
        <f>[1]ფორმა3!E66</f>
        <v>810.25</v>
      </c>
      <c r="I24" s="11">
        <f>[1]ფორმა3!I66</f>
        <v>622.28854999999987</v>
      </c>
      <c r="J24" s="11">
        <f>[1]ფორმა3!M66</f>
        <v>583.87463000000002</v>
      </c>
    </row>
    <row r="25" spans="1:13" x14ac:dyDescent="0.3">
      <c r="A25" s="10" t="s">
        <v>23</v>
      </c>
      <c r="B25" s="11">
        <v>437.3</v>
      </c>
      <c r="C25" s="11">
        <v>386.7</v>
      </c>
      <c r="D25" s="11">
        <v>284.89999999999998</v>
      </c>
      <c r="E25" s="11">
        <v>433.5</v>
      </c>
      <c r="F25" s="11">
        <v>399.3</v>
      </c>
      <c r="G25" s="11">
        <v>167</v>
      </c>
      <c r="H25" s="11">
        <f>[1]ფორმა3!E76</f>
        <v>2050.2210100000002</v>
      </c>
      <c r="I25" s="11">
        <f>[1]ფორმა3!I76</f>
        <v>1013.2663</v>
      </c>
      <c r="J25" s="11">
        <f>[1]ფორმა3!M76</f>
        <v>431.77381000000003</v>
      </c>
      <c r="M25" s="2"/>
    </row>
    <row r="26" spans="1:13" x14ac:dyDescent="0.3">
      <c r="A26" s="10"/>
      <c r="B26" s="11"/>
      <c r="C26" s="11"/>
      <c r="D26" s="11"/>
      <c r="E26" s="11"/>
      <c r="F26" s="11"/>
      <c r="G26" s="11"/>
      <c r="H26" s="11"/>
      <c r="I26" s="11"/>
      <c r="J26" s="11"/>
    </row>
    <row r="27" spans="1:13" x14ac:dyDescent="0.3">
      <c r="A27" s="14" t="s">
        <v>24</v>
      </c>
      <c r="B27" s="15">
        <v>9852.7000000000007</v>
      </c>
      <c r="C27" s="15">
        <v>8283</v>
      </c>
      <c r="D27" s="15">
        <v>5282.8</v>
      </c>
      <c r="E27" s="15">
        <v>12115.9</v>
      </c>
      <c r="F27" s="15">
        <v>10834.5</v>
      </c>
      <c r="G27" s="15">
        <v>5992.9</v>
      </c>
      <c r="H27" s="15">
        <f>H11-H18</f>
        <v>10877.225329999999</v>
      </c>
      <c r="I27" s="15">
        <f>I11-I18</f>
        <v>7548.2856400000001</v>
      </c>
      <c r="J27" s="15">
        <f>J11-J18</f>
        <v>7945.8053699999964</v>
      </c>
    </row>
    <row r="28" spans="1:13" x14ac:dyDescent="0.3">
      <c r="A28" s="10"/>
      <c r="B28" s="16"/>
      <c r="C28" s="16"/>
      <c r="D28" s="16"/>
      <c r="E28" s="16"/>
      <c r="F28" s="16"/>
      <c r="G28" s="16"/>
      <c r="H28" s="16"/>
      <c r="I28" s="16"/>
      <c r="J28" s="16"/>
    </row>
    <row r="29" spans="1:13" ht="30" x14ac:dyDescent="0.3">
      <c r="A29" s="14" t="s">
        <v>25</v>
      </c>
      <c r="B29" s="15">
        <v>13042.7</v>
      </c>
      <c r="C29" s="15">
        <v>11486.5</v>
      </c>
      <c r="D29" s="15">
        <v>6484.3</v>
      </c>
      <c r="E29" s="15">
        <v>15468.7</v>
      </c>
      <c r="F29" s="15">
        <v>13799.1</v>
      </c>
      <c r="G29" s="15">
        <v>5863.2</v>
      </c>
      <c r="H29" s="15">
        <f>H30-H31</f>
        <v>20930.65582</v>
      </c>
      <c r="I29" s="15">
        <f>I30-I31</f>
        <v>14489.962140000003</v>
      </c>
      <c r="J29" s="15">
        <f>J30-J31</f>
        <v>4481.7958900000012</v>
      </c>
    </row>
    <row r="30" spans="1:13" x14ac:dyDescent="0.3">
      <c r="A30" s="10" t="s">
        <v>26</v>
      </c>
      <c r="B30" s="17">
        <v>13192.7</v>
      </c>
      <c r="C30" s="17">
        <v>11636.5</v>
      </c>
      <c r="D30" s="17">
        <v>6545.8</v>
      </c>
      <c r="E30" s="17">
        <v>15718.7</v>
      </c>
      <c r="F30" s="17">
        <v>14049.1</v>
      </c>
      <c r="G30" s="17">
        <v>6149.6</v>
      </c>
      <c r="H30" s="11">
        <f>[1]ფორმა3!E81</f>
        <v>21830.65582</v>
      </c>
      <c r="I30" s="11">
        <f>[1]ფორმა3!I81</f>
        <v>15364.962140000003</v>
      </c>
      <c r="J30" s="11">
        <f>[1]ფორმა3!M81</f>
        <v>10459.822360000002</v>
      </c>
    </row>
    <row r="31" spans="1:13" x14ac:dyDescent="0.3">
      <c r="A31" s="10" t="s">
        <v>27</v>
      </c>
      <c r="B31" s="11">
        <v>150</v>
      </c>
      <c r="C31" s="11">
        <v>150</v>
      </c>
      <c r="D31" s="11">
        <v>61.5</v>
      </c>
      <c r="E31" s="11">
        <v>250</v>
      </c>
      <c r="F31" s="11">
        <v>250</v>
      </c>
      <c r="G31" s="11">
        <v>286.39999999999998</v>
      </c>
      <c r="H31" s="11">
        <f>'[1]ფორმა 2'!D63</f>
        <v>900</v>
      </c>
      <c r="I31" s="11">
        <f>'[1]ფორმა 2'!E63</f>
        <v>875</v>
      </c>
      <c r="J31" s="11">
        <f>'[1]ფორმა 2'!F63</f>
        <v>5978.0264700000007</v>
      </c>
    </row>
    <row r="32" spans="1:13" x14ac:dyDescent="0.3">
      <c r="A32" s="10"/>
      <c r="B32" s="11"/>
      <c r="C32" s="11"/>
      <c r="D32" s="11"/>
      <c r="E32" s="11"/>
      <c r="F32" s="11"/>
      <c r="G32" s="11"/>
      <c r="H32" s="2"/>
    </row>
    <row r="33" spans="1:13" x14ac:dyDescent="0.3">
      <c r="A33" s="14" t="s">
        <v>28</v>
      </c>
      <c r="B33" s="16">
        <v>-3190</v>
      </c>
      <c r="C33" s="16">
        <v>-3203.5</v>
      </c>
      <c r="D33" s="16">
        <v>-1201.5</v>
      </c>
      <c r="E33" s="16">
        <v>-3352.8</v>
      </c>
      <c r="F33" s="16">
        <v>-2964.7</v>
      </c>
      <c r="G33" s="16">
        <v>129.69999999999999</v>
      </c>
      <c r="H33" s="16">
        <f>H27-H29</f>
        <v>-10053.430490000001</v>
      </c>
      <c r="I33" s="16">
        <f>I27-I29</f>
        <v>-6941.6765000000032</v>
      </c>
      <c r="J33" s="16">
        <f>J27-J29</f>
        <v>3464.0094799999952</v>
      </c>
    </row>
    <row r="34" spans="1:13" x14ac:dyDescent="0.3">
      <c r="A34" s="10"/>
      <c r="B34" s="16"/>
      <c r="C34" s="16"/>
      <c r="D34" s="16"/>
      <c r="E34" s="16"/>
      <c r="F34" s="16"/>
      <c r="G34" s="16"/>
      <c r="H34" s="18"/>
      <c r="I34" s="18"/>
      <c r="J34" s="18"/>
    </row>
    <row r="35" spans="1:13" ht="30" x14ac:dyDescent="0.3">
      <c r="A35" s="14" t="s">
        <v>29</v>
      </c>
      <c r="B35" s="16">
        <v>-3208</v>
      </c>
      <c r="C35" s="16">
        <v>-3208</v>
      </c>
      <c r="D35" s="16">
        <v>-1201.5</v>
      </c>
      <c r="E35" s="16">
        <v>-3398.7</v>
      </c>
      <c r="F35" s="16">
        <v>-2998.8</v>
      </c>
      <c r="G35" s="16">
        <v>95.6</v>
      </c>
      <c r="H35" s="16">
        <f>H36-H40</f>
        <v>-10106.730490000002</v>
      </c>
      <c r="I35" s="16">
        <f>I36-I40</f>
        <v>-6968.3114999999962</v>
      </c>
      <c r="J35" s="16">
        <f>J36-J40</f>
        <v>3437.3744799999986</v>
      </c>
    </row>
    <row r="36" spans="1:13" x14ac:dyDescent="0.3">
      <c r="A36" s="19" t="s">
        <v>26</v>
      </c>
      <c r="B36" s="17">
        <v>0</v>
      </c>
      <c r="C36" s="17">
        <v>0</v>
      </c>
      <c r="D36" s="17">
        <v>0</v>
      </c>
      <c r="E36" s="17">
        <v>0</v>
      </c>
      <c r="F36" s="17">
        <v>0</v>
      </c>
      <c r="G36" s="17">
        <v>0</v>
      </c>
      <c r="H36" s="17">
        <f>H37+H38+H39</f>
        <v>0</v>
      </c>
      <c r="I36" s="17">
        <f>I37+I38+I39</f>
        <v>0</v>
      </c>
      <c r="J36" s="17">
        <f>J37+J38+J39</f>
        <v>0</v>
      </c>
      <c r="L36" s="2"/>
    </row>
    <row r="37" spans="1:13" x14ac:dyDescent="0.3">
      <c r="A37" s="10" t="s">
        <v>30</v>
      </c>
      <c r="B37" s="17">
        <v>0</v>
      </c>
      <c r="C37" s="17">
        <v>0</v>
      </c>
      <c r="D37" s="17">
        <v>0</v>
      </c>
      <c r="E37" s="17">
        <v>0</v>
      </c>
      <c r="F37" s="17">
        <v>0</v>
      </c>
      <c r="G37" s="17">
        <v>0</v>
      </c>
      <c r="H37" s="20">
        <v>0</v>
      </c>
      <c r="I37" s="20">
        <v>0</v>
      </c>
      <c r="J37" s="20">
        <v>0</v>
      </c>
      <c r="L37" s="2"/>
    </row>
    <row r="38" spans="1:13" x14ac:dyDescent="0.3">
      <c r="A38" s="10" t="s">
        <v>31</v>
      </c>
      <c r="B38" s="17">
        <v>0</v>
      </c>
      <c r="C38" s="17">
        <v>0</v>
      </c>
      <c r="D38" s="17">
        <v>0</v>
      </c>
      <c r="E38" s="17">
        <v>0</v>
      </c>
      <c r="F38" s="17">
        <v>0</v>
      </c>
      <c r="G38" s="17">
        <v>0</v>
      </c>
      <c r="H38" s="17">
        <v>0</v>
      </c>
      <c r="I38" s="17">
        <v>0</v>
      </c>
      <c r="J38" s="17">
        <v>0</v>
      </c>
    </row>
    <row r="39" spans="1:13" x14ac:dyDescent="0.3">
      <c r="A39" s="10" t="s">
        <v>32</v>
      </c>
      <c r="B39" s="17">
        <v>0</v>
      </c>
      <c r="C39" s="17">
        <v>0</v>
      </c>
      <c r="D39" s="17">
        <v>0</v>
      </c>
      <c r="E39" s="17">
        <v>0</v>
      </c>
      <c r="F39" s="17">
        <v>0</v>
      </c>
      <c r="G39" s="17">
        <v>0</v>
      </c>
      <c r="H39" s="17">
        <v>0</v>
      </c>
      <c r="I39" s="17">
        <v>0</v>
      </c>
      <c r="J39" s="17">
        <v>0</v>
      </c>
      <c r="M39" s="2"/>
    </row>
    <row r="40" spans="1:13" ht="21.75" customHeight="1" x14ac:dyDescent="0.3">
      <c r="A40" s="19" t="s">
        <v>27</v>
      </c>
      <c r="B40" s="17">
        <v>3208</v>
      </c>
      <c r="C40" s="17">
        <v>3208</v>
      </c>
      <c r="D40" s="17">
        <v>1201</v>
      </c>
      <c r="E40" s="17">
        <v>3398.7</v>
      </c>
      <c r="F40" s="17">
        <v>2998.8</v>
      </c>
      <c r="G40" s="17">
        <v>-95.6</v>
      </c>
      <c r="H40" s="17">
        <f>H41+H42+H43</f>
        <v>10106.730490000002</v>
      </c>
      <c r="I40" s="17">
        <f>I41+I42+I43</f>
        <v>6968.3114999999962</v>
      </c>
      <c r="J40" s="17">
        <f>J41+J42+J43</f>
        <v>-3437.3744799999986</v>
      </c>
    </row>
    <row r="41" spans="1:13" x14ac:dyDescent="0.3">
      <c r="A41" s="10" t="s">
        <v>30</v>
      </c>
      <c r="B41" s="17">
        <v>3208</v>
      </c>
      <c r="C41" s="17">
        <v>3208</v>
      </c>
      <c r="D41" s="17">
        <v>1201</v>
      </c>
      <c r="E41" s="17">
        <v>3398.7</v>
      </c>
      <c r="F41" s="17">
        <v>2998.8</v>
      </c>
      <c r="G41" s="17">
        <v>-95.6</v>
      </c>
      <c r="H41" s="20">
        <f>[1]ფორმა3!E9-'[1]ფორმა 2'!D8</f>
        <v>10106.730490000002</v>
      </c>
      <c r="I41" s="20">
        <f>[1]ფორმა3!I9-'[1]ფორმა 2'!E8</f>
        <v>6968.3114999999962</v>
      </c>
      <c r="J41" s="20">
        <f>[1]ფორმა3!M9-'[1]ფორმა 2'!F8</f>
        <v>-3437.3744799999986</v>
      </c>
    </row>
    <row r="42" spans="1:13" x14ac:dyDescent="0.3">
      <c r="A42" s="10" t="s">
        <v>31</v>
      </c>
      <c r="B42" s="17">
        <v>0</v>
      </c>
      <c r="C42" s="17">
        <v>0</v>
      </c>
      <c r="D42" s="17">
        <v>0</v>
      </c>
      <c r="E42" s="17">
        <v>0</v>
      </c>
      <c r="F42" s="17">
        <v>0</v>
      </c>
      <c r="G42" s="17">
        <v>0</v>
      </c>
      <c r="H42" s="11">
        <v>0</v>
      </c>
      <c r="I42" s="11">
        <v>0</v>
      </c>
      <c r="J42" s="11">
        <v>0</v>
      </c>
    </row>
    <row r="43" spans="1:13" x14ac:dyDescent="0.3">
      <c r="A43" s="10" t="s">
        <v>32</v>
      </c>
      <c r="B43" s="17">
        <v>0</v>
      </c>
      <c r="C43" s="17">
        <v>0</v>
      </c>
      <c r="D43" s="17">
        <v>0</v>
      </c>
      <c r="E43" s="17">
        <v>0</v>
      </c>
      <c r="F43" s="17">
        <v>0</v>
      </c>
      <c r="G43" s="17">
        <v>0</v>
      </c>
      <c r="H43" s="17">
        <v>0</v>
      </c>
      <c r="I43" s="17">
        <v>0</v>
      </c>
      <c r="J43" s="17">
        <v>0</v>
      </c>
    </row>
    <row r="44" spans="1:13" ht="20.25" customHeight="1" x14ac:dyDescent="0.3">
      <c r="A44" s="10"/>
      <c r="B44" s="17"/>
      <c r="C44" s="17"/>
      <c r="D44" s="17"/>
      <c r="E44" s="17"/>
      <c r="F44" s="17"/>
      <c r="G44" s="17"/>
      <c r="H44" s="11"/>
      <c r="I44" s="11"/>
      <c r="J44" s="11"/>
    </row>
    <row r="45" spans="1:13" ht="30" x14ac:dyDescent="0.3">
      <c r="A45" s="14" t="s">
        <v>33</v>
      </c>
      <c r="B45" s="16">
        <v>-18</v>
      </c>
      <c r="C45" s="16">
        <v>-4.5</v>
      </c>
      <c r="D45" s="16">
        <v>0</v>
      </c>
      <c r="E45" s="16">
        <v>-45.9</v>
      </c>
      <c r="F45" s="16">
        <v>-34.1</v>
      </c>
      <c r="G45" s="16">
        <v>-34</v>
      </c>
      <c r="H45" s="16">
        <f>H46-H49</f>
        <v>-53.3</v>
      </c>
      <c r="I45" s="16">
        <f>I46-I49</f>
        <v>-26.635000000000002</v>
      </c>
      <c r="J45" s="16">
        <f>J46-J49</f>
        <v>-26.635000000000002</v>
      </c>
    </row>
    <row r="46" spans="1:13" ht="33.75" customHeight="1" x14ac:dyDescent="0.3">
      <c r="A46" s="19" t="s">
        <v>26</v>
      </c>
      <c r="B46" s="17">
        <v>0</v>
      </c>
      <c r="C46" s="17">
        <v>0</v>
      </c>
      <c r="D46" s="17">
        <v>0</v>
      </c>
      <c r="E46" s="17">
        <v>0</v>
      </c>
      <c r="F46" s="17">
        <v>0</v>
      </c>
      <c r="G46" s="17">
        <v>0</v>
      </c>
      <c r="H46" s="17">
        <f>H47+H48</f>
        <v>0</v>
      </c>
      <c r="I46" s="17">
        <f>I47-I50</f>
        <v>0</v>
      </c>
      <c r="J46" s="17">
        <f>J47-J50</f>
        <v>0</v>
      </c>
    </row>
    <row r="47" spans="1:13" x14ac:dyDescent="0.3">
      <c r="A47" s="10" t="s">
        <v>34</v>
      </c>
      <c r="B47" s="17">
        <v>0</v>
      </c>
      <c r="C47" s="17">
        <v>0</v>
      </c>
      <c r="D47" s="17">
        <v>0</v>
      </c>
      <c r="E47" s="17">
        <v>0</v>
      </c>
      <c r="F47" s="17">
        <v>0</v>
      </c>
      <c r="G47" s="17">
        <v>0</v>
      </c>
      <c r="H47" s="20">
        <v>0</v>
      </c>
      <c r="I47" s="20">
        <v>0</v>
      </c>
      <c r="J47" s="20">
        <v>0</v>
      </c>
    </row>
    <row r="48" spans="1:13" x14ac:dyDescent="0.3">
      <c r="A48" s="10" t="s">
        <v>35</v>
      </c>
      <c r="B48" s="17">
        <v>0</v>
      </c>
      <c r="C48" s="17">
        <v>0</v>
      </c>
      <c r="D48" s="17">
        <v>0</v>
      </c>
      <c r="E48" s="17">
        <v>0</v>
      </c>
      <c r="F48" s="17">
        <v>0</v>
      </c>
      <c r="G48" s="17">
        <v>0</v>
      </c>
      <c r="H48" s="20">
        <v>0</v>
      </c>
      <c r="I48" s="20">
        <v>0</v>
      </c>
      <c r="J48" s="20">
        <v>0</v>
      </c>
    </row>
    <row r="49" spans="1:11" x14ac:dyDescent="0.3">
      <c r="A49" s="19" t="s">
        <v>27</v>
      </c>
      <c r="B49" s="17">
        <v>18</v>
      </c>
      <c r="C49" s="17">
        <v>4.5</v>
      </c>
      <c r="D49" s="17">
        <v>0</v>
      </c>
      <c r="E49" s="17">
        <v>45.9</v>
      </c>
      <c r="F49" s="17">
        <v>34.1</v>
      </c>
      <c r="G49" s="17">
        <v>34</v>
      </c>
      <c r="H49" s="17">
        <f>H50+H51</f>
        <v>53.3</v>
      </c>
      <c r="I49" s="17">
        <f>I50+I51</f>
        <v>26.635000000000002</v>
      </c>
      <c r="J49" s="17">
        <f>J50+J51</f>
        <v>26.635000000000002</v>
      </c>
    </row>
    <row r="50" spans="1:11" x14ac:dyDescent="0.3">
      <c r="A50" s="10" t="s">
        <v>34</v>
      </c>
      <c r="B50" s="17"/>
      <c r="C50" s="17"/>
      <c r="D50" s="17"/>
      <c r="E50" s="17"/>
      <c r="F50" s="17"/>
      <c r="G50" s="17"/>
      <c r="H50" s="20">
        <v>0</v>
      </c>
      <c r="I50" s="20">
        <v>0</v>
      </c>
      <c r="J50" s="20">
        <v>0</v>
      </c>
    </row>
    <row r="51" spans="1:11" x14ac:dyDescent="0.3">
      <c r="A51" s="10" t="s">
        <v>35</v>
      </c>
      <c r="B51" s="17">
        <v>18</v>
      </c>
      <c r="C51" s="17">
        <v>4.5</v>
      </c>
      <c r="D51" s="17">
        <v>0</v>
      </c>
      <c r="E51" s="17">
        <v>45.9</v>
      </c>
      <c r="F51" s="17">
        <v>34.1</v>
      </c>
      <c r="G51" s="17">
        <v>34</v>
      </c>
      <c r="H51" s="11">
        <f>[1]ფორმა3!E95</f>
        <v>53.3</v>
      </c>
      <c r="I51" s="11">
        <f>[1]ფორმა3!I95</f>
        <v>26.635000000000002</v>
      </c>
      <c r="J51" s="11">
        <f>[1]ფორმა3!M95</f>
        <v>26.635000000000002</v>
      </c>
    </row>
    <row r="52" spans="1:11" x14ac:dyDescent="0.3">
      <c r="A52" s="10"/>
      <c r="B52" s="17"/>
      <c r="C52" s="17"/>
      <c r="D52" s="17"/>
      <c r="E52" s="17"/>
      <c r="F52" s="17"/>
      <c r="G52" s="17"/>
      <c r="H52" s="11"/>
      <c r="I52" s="11"/>
      <c r="J52" s="11"/>
    </row>
    <row r="53" spans="1:11" ht="15.75" thickBot="1" x14ac:dyDescent="0.35">
      <c r="A53" s="21" t="s">
        <v>36</v>
      </c>
      <c r="B53" s="17">
        <v>0</v>
      </c>
      <c r="C53" s="17">
        <v>0</v>
      </c>
      <c r="D53" s="17">
        <v>0</v>
      </c>
      <c r="E53" s="17">
        <v>0</v>
      </c>
      <c r="F53" s="17">
        <v>0</v>
      </c>
      <c r="G53" s="17">
        <v>0</v>
      </c>
      <c r="H53" s="22">
        <f>H35-H33-H45</f>
        <v>-1.0942358130705543E-12</v>
      </c>
      <c r="I53" s="22">
        <f>I35-I33-I45</f>
        <v>7.0592420797765953E-12</v>
      </c>
      <c r="J53" s="22">
        <f>J35-J33-J45</f>
        <v>3.4212632726848824E-12</v>
      </c>
    </row>
    <row r="54" spans="1:11" x14ac:dyDescent="0.3">
      <c r="A54" s="23"/>
      <c r="B54" s="24"/>
      <c r="C54" s="24"/>
      <c r="D54" s="24"/>
      <c r="E54" s="24"/>
      <c r="F54" s="24"/>
      <c r="G54" s="24"/>
      <c r="K54" s="23"/>
    </row>
    <row r="55" spans="1:11" x14ac:dyDescent="0.3">
      <c r="A55" s="765" t="s">
        <v>37</v>
      </c>
      <c r="B55" s="765"/>
      <c r="C55" s="765"/>
      <c r="D55" s="765"/>
      <c r="E55" s="765"/>
      <c r="F55" s="765"/>
      <c r="G55" s="765"/>
      <c r="H55" s="24"/>
      <c r="I55" s="24"/>
      <c r="J55" s="24"/>
      <c r="K55" s="23"/>
    </row>
    <row r="56" spans="1:11" ht="34.5" customHeight="1" x14ac:dyDescent="0.3">
      <c r="A56" s="25"/>
      <c r="B56" s="26"/>
      <c r="C56" s="26"/>
      <c r="D56" s="26"/>
      <c r="E56" s="26"/>
      <c r="F56" s="26"/>
      <c r="G56" s="26"/>
    </row>
    <row r="57" spans="1:11" ht="37.5" customHeight="1" x14ac:dyDescent="0.3">
      <c r="A57" s="25"/>
      <c r="B57" s="25"/>
      <c r="C57" s="25"/>
      <c r="D57" s="25"/>
      <c r="E57" s="25"/>
      <c r="F57" s="1"/>
      <c r="G57" s="1"/>
    </row>
    <row r="58" spans="1:11" x14ac:dyDescent="0.3">
      <c r="B58" s="25"/>
      <c r="C58" s="25"/>
      <c r="D58" s="25"/>
      <c r="E58" s="25"/>
      <c r="F58" s="25"/>
      <c r="G58" s="25"/>
    </row>
  </sheetData>
  <mergeCells count="9">
    <mergeCell ref="A17:J17"/>
    <mergeCell ref="A55:G55"/>
    <mergeCell ref="F1:J3"/>
    <mergeCell ref="A5:J5"/>
    <mergeCell ref="A6:J6"/>
    <mergeCell ref="A8:A9"/>
    <mergeCell ref="B8:D8"/>
    <mergeCell ref="E8:G8"/>
    <mergeCell ref="H8:J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topLeftCell="A14" zoomScale="96" zoomScaleNormal="96" workbookViewId="0">
      <selection activeCell="M16" sqref="M16"/>
    </sheetView>
  </sheetViews>
  <sheetFormatPr defaultRowHeight="11.25" x14ac:dyDescent="0.2"/>
  <cols>
    <col min="1" max="1" width="4.5703125" style="245" customWidth="1"/>
    <col min="2" max="2" width="33.85546875" style="245" customWidth="1"/>
    <col min="3" max="3" width="9.140625" style="245"/>
    <col min="4" max="5" width="10.140625" style="245" bestFit="1" customWidth="1"/>
    <col min="6" max="6" width="9.5703125" style="245" bestFit="1" customWidth="1"/>
    <col min="7" max="7" width="10.85546875" style="245" customWidth="1"/>
    <col min="8" max="8" width="10.42578125" style="252" bestFit="1" customWidth="1"/>
    <col min="9" max="9" width="9.85546875" style="256" customWidth="1"/>
    <col min="10" max="10" width="11.140625" style="245" customWidth="1"/>
    <col min="11" max="11" width="9.5703125" style="245" bestFit="1" customWidth="1"/>
    <col min="12" max="12" width="18" style="245" customWidth="1"/>
    <col min="13" max="13" width="9.140625" style="245"/>
    <col min="14" max="14" width="14.42578125" style="245" bestFit="1" customWidth="1"/>
    <col min="15" max="256" width="9.140625" style="245"/>
    <col min="257" max="257" width="4.5703125" style="245" customWidth="1"/>
    <col min="258" max="258" width="33.85546875" style="245" customWidth="1"/>
    <col min="259" max="259" width="9.140625" style="245"/>
    <col min="260" max="261" width="10.140625" style="245" bestFit="1" customWidth="1"/>
    <col min="262" max="262" width="9.5703125" style="245" bestFit="1" customWidth="1"/>
    <col min="263" max="263" width="10.85546875" style="245" customWidth="1"/>
    <col min="264" max="264" width="10.42578125" style="245" bestFit="1" customWidth="1"/>
    <col min="265" max="265" width="9.85546875" style="245" customWidth="1"/>
    <col min="266" max="266" width="11.140625" style="245" customWidth="1"/>
    <col min="267" max="267" width="9.5703125" style="245" bestFit="1" customWidth="1"/>
    <col min="268" max="268" width="18" style="245" customWidth="1"/>
    <col min="269" max="269" width="9.140625" style="245"/>
    <col min="270" max="270" width="14.42578125" style="245" bestFit="1" customWidth="1"/>
    <col min="271" max="512" width="9.140625" style="245"/>
    <col min="513" max="513" width="4.5703125" style="245" customWidth="1"/>
    <col min="514" max="514" width="33.85546875" style="245" customWidth="1"/>
    <col min="515" max="515" width="9.140625" style="245"/>
    <col min="516" max="517" width="10.140625" style="245" bestFit="1" customWidth="1"/>
    <col min="518" max="518" width="9.5703125" style="245" bestFit="1" customWidth="1"/>
    <col min="519" max="519" width="10.85546875" style="245" customWidth="1"/>
    <col min="520" max="520" width="10.42578125" style="245" bestFit="1" customWidth="1"/>
    <col min="521" max="521" width="9.85546875" style="245" customWidth="1"/>
    <col min="522" max="522" width="11.140625" style="245" customWidth="1"/>
    <col min="523" max="523" width="9.5703125" style="245" bestFit="1" customWidth="1"/>
    <col min="524" max="524" width="18" style="245" customWidth="1"/>
    <col min="525" max="525" width="9.140625" style="245"/>
    <col min="526" max="526" width="14.42578125" style="245" bestFit="1" customWidth="1"/>
    <col min="527" max="768" width="9.140625" style="245"/>
    <col min="769" max="769" width="4.5703125" style="245" customWidth="1"/>
    <col min="770" max="770" width="33.85546875" style="245" customWidth="1"/>
    <col min="771" max="771" width="9.140625" style="245"/>
    <col min="772" max="773" width="10.140625" style="245" bestFit="1" customWidth="1"/>
    <col min="774" max="774" width="9.5703125" style="245" bestFit="1" customWidth="1"/>
    <col min="775" max="775" width="10.85546875" style="245" customWidth="1"/>
    <col min="776" max="776" width="10.42578125" style="245" bestFit="1" customWidth="1"/>
    <col min="777" max="777" width="9.85546875" style="245" customWidth="1"/>
    <col min="778" max="778" width="11.140625" style="245" customWidth="1"/>
    <col min="779" max="779" width="9.5703125" style="245" bestFit="1" customWidth="1"/>
    <col min="780" max="780" width="18" style="245" customWidth="1"/>
    <col min="781" max="781" width="9.140625" style="245"/>
    <col min="782" max="782" width="14.42578125" style="245" bestFit="1" customWidth="1"/>
    <col min="783" max="1024" width="9.140625" style="245"/>
    <col min="1025" max="1025" width="4.5703125" style="245" customWidth="1"/>
    <col min="1026" max="1026" width="33.85546875" style="245" customWidth="1"/>
    <col min="1027" max="1027" width="9.140625" style="245"/>
    <col min="1028" max="1029" width="10.140625" style="245" bestFit="1" customWidth="1"/>
    <col min="1030" max="1030" width="9.5703125" style="245" bestFit="1" customWidth="1"/>
    <col min="1031" max="1031" width="10.85546875" style="245" customWidth="1"/>
    <col min="1032" max="1032" width="10.42578125" style="245" bestFit="1" customWidth="1"/>
    <col min="1033" max="1033" width="9.85546875" style="245" customWidth="1"/>
    <col min="1034" max="1034" width="11.140625" style="245" customWidth="1"/>
    <col min="1035" max="1035" width="9.5703125" style="245" bestFit="1" customWidth="1"/>
    <col min="1036" max="1036" width="18" style="245" customWidth="1"/>
    <col min="1037" max="1037" width="9.140625" style="245"/>
    <col min="1038" max="1038" width="14.42578125" style="245" bestFit="1" customWidth="1"/>
    <col min="1039" max="1280" width="9.140625" style="245"/>
    <col min="1281" max="1281" width="4.5703125" style="245" customWidth="1"/>
    <col min="1282" max="1282" width="33.85546875" style="245" customWidth="1"/>
    <col min="1283" max="1283" width="9.140625" style="245"/>
    <col min="1284" max="1285" width="10.140625" style="245" bestFit="1" customWidth="1"/>
    <col min="1286" max="1286" width="9.5703125" style="245" bestFit="1" customWidth="1"/>
    <col min="1287" max="1287" width="10.85546875" style="245" customWidth="1"/>
    <col min="1288" max="1288" width="10.42578125" style="245" bestFit="1" customWidth="1"/>
    <col min="1289" max="1289" width="9.85546875" style="245" customWidth="1"/>
    <col min="1290" max="1290" width="11.140625" style="245" customWidth="1"/>
    <col min="1291" max="1291" width="9.5703125" style="245" bestFit="1" customWidth="1"/>
    <col min="1292" max="1292" width="18" style="245" customWidth="1"/>
    <col min="1293" max="1293" width="9.140625" style="245"/>
    <col min="1294" max="1294" width="14.42578125" style="245" bestFit="1" customWidth="1"/>
    <col min="1295" max="1536" width="9.140625" style="245"/>
    <col min="1537" max="1537" width="4.5703125" style="245" customWidth="1"/>
    <col min="1538" max="1538" width="33.85546875" style="245" customWidth="1"/>
    <col min="1539" max="1539" width="9.140625" style="245"/>
    <col min="1540" max="1541" width="10.140625" style="245" bestFit="1" customWidth="1"/>
    <col min="1542" max="1542" width="9.5703125" style="245" bestFit="1" customWidth="1"/>
    <col min="1543" max="1543" width="10.85546875" style="245" customWidth="1"/>
    <col min="1544" max="1544" width="10.42578125" style="245" bestFit="1" customWidth="1"/>
    <col min="1545" max="1545" width="9.85546875" style="245" customWidth="1"/>
    <col min="1546" max="1546" width="11.140625" style="245" customWidth="1"/>
    <col min="1547" max="1547" width="9.5703125" style="245" bestFit="1" customWidth="1"/>
    <col min="1548" max="1548" width="18" style="245" customWidth="1"/>
    <col min="1549" max="1549" width="9.140625" style="245"/>
    <col min="1550" max="1550" width="14.42578125" style="245" bestFit="1" customWidth="1"/>
    <col min="1551" max="1792" width="9.140625" style="245"/>
    <col min="1793" max="1793" width="4.5703125" style="245" customWidth="1"/>
    <col min="1794" max="1794" width="33.85546875" style="245" customWidth="1"/>
    <col min="1795" max="1795" width="9.140625" style="245"/>
    <col min="1796" max="1797" width="10.140625" style="245" bestFit="1" customWidth="1"/>
    <col min="1798" max="1798" width="9.5703125" style="245" bestFit="1" customWidth="1"/>
    <col min="1799" max="1799" width="10.85546875" style="245" customWidth="1"/>
    <col min="1800" max="1800" width="10.42578125" style="245" bestFit="1" customWidth="1"/>
    <col min="1801" max="1801" width="9.85546875" style="245" customWidth="1"/>
    <col min="1802" max="1802" width="11.140625" style="245" customWidth="1"/>
    <col min="1803" max="1803" width="9.5703125" style="245" bestFit="1" customWidth="1"/>
    <col min="1804" max="1804" width="18" style="245" customWidth="1"/>
    <col min="1805" max="1805" width="9.140625" style="245"/>
    <col min="1806" max="1806" width="14.42578125" style="245" bestFit="1" customWidth="1"/>
    <col min="1807" max="2048" width="9.140625" style="245"/>
    <col min="2049" max="2049" width="4.5703125" style="245" customWidth="1"/>
    <col min="2050" max="2050" width="33.85546875" style="245" customWidth="1"/>
    <col min="2051" max="2051" width="9.140625" style="245"/>
    <col min="2052" max="2053" width="10.140625" style="245" bestFit="1" customWidth="1"/>
    <col min="2054" max="2054" width="9.5703125" style="245" bestFit="1" customWidth="1"/>
    <col min="2055" max="2055" width="10.85546875" style="245" customWidth="1"/>
    <col min="2056" max="2056" width="10.42578125" style="245" bestFit="1" customWidth="1"/>
    <col min="2057" max="2057" width="9.85546875" style="245" customWidth="1"/>
    <col min="2058" max="2058" width="11.140625" style="245" customWidth="1"/>
    <col min="2059" max="2059" width="9.5703125" style="245" bestFit="1" customWidth="1"/>
    <col min="2060" max="2060" width="18" style="245" customWidth="1"/>
    <col min="2061" max="2061" width="9.140625" style="245"/>
    <col min="2062" max="2062" width="14.42578125" style="245" bestFit="1" customWidth="1"/>
    <col min="2063" max="2304" width="9.140625" style="245"/>
    <col min="2305" max="2305" width="4.5703125" style="245" customWidth="1"/>
    <col min="2306" max="2306" width="33.85546875" style="245" customWidth="1"/>
    <col min="2307" max="2307" width="9.140625" style="245"/>
    <col min="2308" max="2309" width="10.140625" style="245" bestFit="1" customWidth="1"/>
    <col min="2310" max="2310" width="9.5703125" style="245" bestFit="1" customWidth="1"/>
    <col min="2311" max="2311" width="10.85546875" style="245" customWidth="1"/>
    <col min="2312" max="2312" width="10.42578125" style="245" bestFit="1" customWidth="1"/>
    <col min="2313" max="2313" width="9.85546875" style="245" customWidth="1"/>
    <col min="2314" max="2314" width="11.140625" style="245" customWidth="1"/>
    <col min="2315" max="2315" width="9.5703125" style="245" bestFit="1" customWidth="1"/>
    <col min="2316" max="2316" width="18" style="245" customWidth="1"/>
    <col min="2317" max="2317" width="9.140625" style="245"/>
    <col min="2318" max="2318" width="14.42578125" style="245" bestFit="1" customWidth="1"/>
    <col min="2319" max="2560" width="9.140625" style="245"/>
    <col min="2561" max="2561" width="4.5703125" style="245" customWidth="1"/>
    <col min="2562" max="2562" width="33.85546875" style="245" customWidth="1"/>
    <col min="2563" max="2563" width="9.140625" style="245"/>
    <col min="2564" max="2565" width="10.140625" style="245" bestFit="1" customWidth="1"/>
    <col min="2566" max="2566" width="9.5703125" style="245" bestFit="1" customWidth="1"/>
    <col min="2567" max="2567" width="10.85546875" style="245" customWidth="1"/>
    <col min="2568" max="2568" width="10.42578125" style="245" bestFit="1" customWidth="1"/>
    <col min="2569" max="2569" width="9.85546875" style="245" customWidth="1"/>
    <col min="2570" max="2570" width="11.140625" style="245" customWidth="1"/>
    <col min="2571" max="2571" width="9.5703125" style="245" bestFit="1" customWidth="1"/>
    <col min="2572" max="2572" width="18" style="245" customWidth="1"/>
    <col min="2573" max="2573" width="9.140625" style="245"/>
    <col min="2574" max="2574" width="14.42578125" style="245" bestFit="1" customWidth="1"/>
    <col min="2575" max="2816" width="9.140625" style="245"/>
    <col min="2817" max="2817" width="4.5703125" style="245" customWidth="1"/>
    <col min="2818" max="2818" width="33.85546875" style="245" customWidth="1"/>
    <col min="2819" max="2819" width="9.140625" style="245"/>
    <col min="2820" max="2821" width="10.140625" style="245" bestFit="1" customWidth="1"/>
    <col min="2822" max="2822" width="9.5703125" style="245" bestFit="1" customWidth="1"/>
    <col min="2823" max="2823" width="10.85546875" style="245" customWidth="1"/>
    <col min="2824" max="2824" width="10.42578125" style="245" bestFit="1" customWidth="1"/>
    <col min="2825" max="2825" width="9.85546875" style="245" customWidth="1"/>
    <col min="2826" max="2826" width="11.140625" style="245" customWidth="1"/>
    <col min="2827" max="2827" width="9.5703125" style="245" bestFit="1" customWidth="1"/>
    <col min="2828" max="2828" width="18" style="245" customWidth="1"/>
    <col min="2829" max="2829" width="9.140625" style="245"/>
    <col min="2830" max="2830" width="14.42578125" style="245" bestFit="1" customWidth="1"/>
    <col min="2831" max="3072" width="9.140625" style="245"/>
    <col min="3073" max="3073" width="4.5703125" style="245" customWidth="1"/>
    <col min="3074" max="3074" width="33.85546875" style="245" customWidth="1"/>
    <col min="3075" max="3075" width="9.140625" style="245"/>
    <col min="3076" max="3077" width="10.140625" style="245" bestFit="1" customWidth="1"/>
    <col min="3078" max="3078" width="9.5703125" style="245" bestFit="1" customWidth="1"/>
    <col min="3079" max="3079" width="10.85546875" style="245" customWidth="1"/>
    <col min="3080" max="3080" width="10.42578125" style="245" bestFit="1" customWidth="1"/>
    <col min="3081" max="3081" width="9.85546875" style="245" customWidth="1"/>
    <col min="3082" max="3082" width="11.140625" style="245" customWidth="1"/>
    <col min="3083" max="3083" width="9.5703125" style="245" bestFit="1" customWidth="1"/>
    <col min="3084" max="3084" width="18" style="245" customWidth="1"/>
    <col min="3085" max="3085" width="9.140625" style="245"/>
    <col min="3086" max="3086" width="14.42578125" style="245" bestFit="1" customWidth="1"/>
    <col min="3087" max="3328" width="9.140625" style="245"/>
    <col min="3329" max="3329" width="4.5703125" style="245" customWidth="1"/>
    <col min="3330" max="3330" width="33.85546875" style="245" customWidth="1"/>
    <col min="3331" max="3331" width="9.140625" style="245"/>
    <col min="3332" max="3333" width="10.140625" style="245" bestFit="1" customWidth="1"/>
    <col min="3334" max="3334" width="9.5703125" style="245" bestFit="1" customWidth="1"/>
    <col min="3335" max="3335" width="10.85546875" style="245" customWidth="1"/>
    <col min="3336" max="3336" width="10.42578125" style="245" bestFit="1" customWidth="1"/>
    <col min="3337" max="3337" width="9.85546875" style="245" customWidth="1"/>
    <col min="3338" max="3338" width="11.140625" style="245" customWidth="1"/>
    <col min="3339" max="3339" width="9.5703125" style="245" bestFit="1" customWidth="1"/>
    <col min="3340" max="3340" width="18" style="245" customWidth="1"/>
    <col min="3341" max="3341" width="9.140625" style="245"/>
    <col min="3342" max="3342" width="14.42578125" style="245" bestFit="1" customWidth="1"/>
    <col min="3343" max="3584" width="9.140625" style="245"/>
    <col min="3585" max="3585" width="4.5703125" style="245" customWidth="1"/>
    <col min="3586" max="3586" width="33.85546875" style="245" customWidth="1"/>
    <col min="3587" max="3587" width="9.140625" style="245"/>
    <col min="3588" max="3589" width="10.140625" style="245" bestFit="1" customWidth="1"/>
    <col min="3590" max="3590" width="9.5703125" style="245" bestFit="1" customWidth="1"/>
    <col min="3591" max="3591" width="10.85546875" style="245" customWidth="1"/>
    <col min="3592" max="3592" width="10.42578125" style="245" bestFit="1" customWidth="1"/>
    <col min="3593" max="3593" width="9.85546875" style="245" customWidth="1"/>
    <col min="3594" max="3594" width="11.140625" style="245" customWidth="1"/>
    <col min="3595" max="3595" width="9.5703125" style="245" bestFit="1" customWidth="1"/>
    <col min="3596" max="3596" width="18" style="245" customWidth="1"/>
    <col min="3597" max="3597" width="9.140625" style="245"/>
    <col min="3598" max="3598" width="14.42578125" style="245" bestFit="1" customWidth="1"/>
    <col min="3599" max="3840" width="9.140625" style="245"/>
    <col min="3841" max="3841" width="4.5703125" style="245" customWidth="1"/>
    <col min="3842" max="3842" width="33.85546875" style="245" customWidth="1"/>
    <col min="3843" max="3843" width="9.140625" style="245"/>
    <col min="3844" max="3845" width="10.140625" style="245" bestFit="1" customWidth="1"/>
    <col min="3846" max="3846" width="9.5703125" style="245" bestFit="1" customWidth="1"/>
    <col min="3847" max="3847" width="10.85546875" style="245" customWidth="1"/>
    <col min="3848" max="3848" width="10.42578125" style="245" bestFit="1" customWidth="1"/>
    <col min="3849" max="3849" width="9.85546875" style="245" customWidth="1"/>
    <col min="3850" max="3850" width="11.140625" style="245" customWidth="1"/>
    <col min="3851" max="3851" width="9.5703125" style="245" bestFit="1" customWidth="1"/>
    <col min="3852" max="3852" width="18" style="245" customWidth="1"/>
    <col min="3853" max="3853" width="9.140625" style="245"/>
    <col min="3854" max="3854" width="14.42578125" style="245" bestFit="1" customWidth="1"/>
    <col min="3855" max="4096" width="9.140625" style="245"/>
    <col min="4097" max="4097" width="4.5703125" style="245" customWidth="1"/>
    <col min="4098" max="4098" width="33.85546875" style="245" customWidth="1"/>
    <col min="4099" max="4099" width="9.140625" style="245"/>
    <col min="4100" max="4101" width="10.140625" style="245" bestFit="1" customWidth="1"/>
    <col min="4102" max="4102" width="9.5703125" style="245" bestFit="1" customWidth="1"/>
    <col min="4103" max="4103" width="10.85546875" style="245" customWidth="1"/>
    <col min="4104" max="4104" width="10.42578125" style="245" bestFit="1" customWidth="1"/>
    <col min="4105" max="4105" width="9.85546875" style="245" customWidth="1"/>
    <col min="4106" max="4106" width="11.140625" style="245" customWidth="1"/>
    <col min="4107" max="4107" width="9.5703125" style="245" bestFit="1" customWidth="1"/>
    <col min="4108" max="4108" width="18" style="245" customWidth="1"/>
    <col min="4109" max="4109" width="9.140625" style="245"/>
    <col min="4110" max="4110" width="14.42578125" style="245" bestFit="1" customWidth="1"/>
    <col min="4111" max="4352" width="9.140625" style="245"/>
    <col min="4353" max="4353" width="4.5703125" style="245" customWidth="1"/>
    <col min="4354" max="4354" width="33.85546875" style="245" customWidth="1"/>
    <col min="4355" max="4355" width="9.140625" style="245"/>
    <col min="4356" max="4357" width="10.140625" style="245" bestFit="1" customWidth="1"/>
    <col min="4358" max="4358" width="9.5703125" style="245" bestFit="1" customWidth="1"/>
    <col min="4359" max="4359" width="10.85546875" style="245" customWidth="1"/>
    <col min="4360" max="4360" width="10.42578125" style="245" bestFit="1" customWidth="1"/>
    <col min="4361" max="4361" width="9.85546875" style="245" customWidth="1"/>
    <col min="4362" max="4362" width="11.140625" style="245" customWidth="1"/>
    <col min="4363" max="4363" width="9.5703125" style="245" bestFit="1" customWidth="1"/>
    <col min="4364" max="4364" width="18" style="245" customWidth="1"/>
    <col min="4365" max="4365" width="9.140625" style="245"/>
    <col min="4366" max="4366" width="14.42578125" style="245" bestFit="1" customWidth="1"/>
    <col min="4367" max="4608" width="9.140625" style="245"/>
    <col min="4609" max="4609" width="4.5703125" style="245" customWidth="1"/>
    <col min="4610" max="4610" width="33.85546875" style="245" customWidth="1"/>
    <col min="4611" max="4611" width="9.140625" style="245"/>
    <col min="4612" max="4613" width="10.140625" style="245" bestFit="1" customWidth="1"/>
    <col min="4614" max="4614" width="9.5703125" style="245" bestFit="1" customWidth="1"/>
    <col min="4615" max="4615" width="10.85546875" style="245" customWidth="1"/>
    <col min="4616" max="4616" width="10.42578125" style="245" bestFit="1" customWidth="1"/>
    <col min="4617" max="4617" width="9.85546875" style="245" customWidth="1"/>
    <col min="4618" max="4618" width="11.140625" style="245" customWidth="1"/>
    <col min="4619" max="4619" width="9.5703125" style="245" bestFit="1" customWidth="1"/>
    <col min="4620" max="4620" width="18" style="245" customWidth="1"/>
    <col min="4621" max="4621" width="9.140625" style="245"/>
    <col min="4622" max="4622" width="14.42578125" style="245" bestFit="1" customWidth="1"/>
    <col min="4623" max="4864" width="9.140625" style="245"/>
    <col min="4865" max="4865" width="4.5703125" style="245" customWidth="1"/>
    <col min="4866" max="4866" width="33.85546875" style="245" customWidth="1"/>
    <col min="4867" max="4867" width="9.140625" style="245"/>
    <col min="4868" max="4869" width="10.140625" style="245" bestFit="1" customWidth="1"/>
    <col min="4870" max="4870" width="9.5703125" style="245" bestFit="1" customWidth="1"/>
    <col min="4871" max="4871" width="10.85546875" style="245" customWidth="1"/>
    <col min="4872" max="4872" width="10.42578125" style="245" bestFit="1" customWidth="1"/>
    <col min="4873" max="4873" width="9.85546875" style="245" customWidth="1"/>
    <col min="4874" max="4874" width="11.140625" style="245" customWidth="1"/>
    <col min="4875" max="4875" width="9.5703125" style="245" bestFit="1" customWidth="1"/>
    <col min="4876" max="4876" width="18" style="245" customWidth="1"/>
    <col min="4877" max="4877" width="9.140625" style="245"/>
    <col min="4878" max="4878" width="14.42578125" style="245" bestFit="1" customWidth="1"/>
    <col min="4879" max="5120" width="9.140625" style="245"/>
    <col min="5121" max="5121" width="4.5703125" style="245" customWidth="1"/>
    <col min="5122" max="5122" width="33.85546875" style="245" customWidth="1"/>
    <col min="5123" max="5123" width="9.140625" style="245"/>
    <col min="5124" max="5125" width="10.140625" style="245" bestFit="1" customWidth="1"/>
    <col min="5126" max="5126" width="9.5703125" style="245" bestFit="1" customWidth="1"/>
    <col min="5127" max="5127" width="10.85546875" style="245" customWidth="1"/>
    <col min="5128" max="5128" width="10.42578125" style="245" bestFit="1" customWidth="1"/>
    <col min="5129" max="5129" width="9.85546875" style="245" customWidth="1"/>
    <col min="5130" max="5130" width="11.140625" style="245" customWidth="1"/>
    <col min="5131" max="5131" width="9.5703125" style="245" bestFit="1" customWidth="1"/>
    <col min="5132" max="5132" width="18" style="245" customWidth="1"/>
    <col min="5133" max="5133" width="9.140625" style="245"/>
    <col min="5134" max="5134" width="14.42578125" style="245" bestFit="1" customWidth="1"/>
    <col min="5135" max="5376" width="9.140625" style="245"/>
    <col min="5377" max="5377" width="4.5703125" style="245" customWidth="1"/>
    <col min="5378" max="5378" width="33.85546875" style="245" customWidth="1"/>
    <col min="5379" max="5379" width="9.140625" style="245"/>
    <col min="5380" max="5381" width="10.140625" style="245" bestFit="1" customWidth="1"/>
    <col min="5382" max="5382" width="9.5703125" style="245" bestFit="1" customWidth="1"/>
    <col min="5383" max="5383" width="10.85546875" style="245" customWidth="1"/>
    <col min="5384" max="5384" width="10.42578125" style="245" bestFit="1" customWidth="1"/>
    <col min="5385" max="5385" width="9.85546875" style="245" customWidth="1"/>
    <col min="5386" max="5386" width="11.140625" style="245" customWidth="1"/>
    <col min="5387" max="5387" width="9.5703125" style="245" bestFit="1" customWidth="1"/>
    <col min="5388" max="5388" width="18" style="245" customWidth="1"/>
    <col min="5389" max="5389" width="9.140625" style="245"/>
    <col min="5390" max="5390" width="14.42578125" style="245" bestFit="1" customWidth="1"/>
    <col min="5391" max="5632" width="9.140625" style="245"/>
    <col min="5633" max="5633" width="4.5703125" style="245" customWidth="1"/>
    <col min="5634" max="5634" width="33.85546875" style="245" customWidth="1"/>
    <col min="5635" max="5635" width="9.140625" style="245"/>
    <col min="5636" max="5637" width="10.140625" style="245" bestFit="1" customWidth="1"/>
    <col min="5638" max="5638" width="9.5703125" style="245" bestFit="1" customWidth="1"/>
    <col min="5639" max="5639" width="10.85546875" style="245" customWidth="1"/>
    <col min="5640" max="5640" width="10.42578125" style="245" bestFit="1" customWidth="1"/>
    <col min="5641" max="5641" width="9.85546875" style="245" customWidth="1"/>
    <col min="5642" max="5642" width="11.140625" style="245" customWidth="1"/>
    <col min="5643" max="5643" width="9.5703125" style="245" bestFit="1" customWidth="1"/>
    <col min="5644" max="5644" width="18" style="245" customWidth="1"/>
    <col min="5645" max="5645" width="9.140625" style="245"/>
    <col min="5646" max="5646" width="14.42578125" style="245" bestFit="1" customWidth="1"/>
    <col min="5647" max="5888" width="9.140625" style="245"/>
    <col min="5889" max="5889" width="4.5703125" style="245" customWidth="1"/>
    <col min="5890" max="5890" width="33.85546875" style="245" customWidth="1"/>
    <col min="5891" max="5891" width="9.140625" style="245"/>
    <col min="5892" max="5893" width="10.140625" style="245" bestFit="1" customWidth="1"/>
    <col min="5894" max="5894" width="9.5703125" style="245" bestFit="1" customWidth="1"/>
    <col min="5895" max="5895" width="10.85546875" style="245" customWidth="1"/>
    <col min="5896" max="5896" width="10.42578125" style="245" bestFit="1" customWidth="1"/>
    <col min="5897" max="5897" width="9.85546875" style="245" customWidth="1"/>
    <col min="5898" max="5898" width="11.140625" style="245" customWidth="1"/>
    <col min="5899" max="5899" width="9.5703125" style="245" bestFit="1" customWidth="1"/>
    <col min="5900" max="5900" width="18" style="245" customWidth="1"/>
    <col min="5901" max="5901" width="9.140625" style="245"/>
    <col min="5902" max="5902" width="14.42578125" style="245" bestFit="1" customWidth="1"/>
    <col min="5903" max="6144" width="9.140625" style="245"/>
    <col min="6145" max="6145" width="4.5703125" style="245" customWidth="1"/>
    <col min="6146" max="6146" width="33.85546875" style="245" customWidth="1"/>
    <col min="6147" max="6147" width="9.140625" style="245"/>
    <col min="6148" max="6149" width="10.140625" style="245" bestFit="1" customWidth="1"/>
    <col min="6150" max="6150" width="9.5703125" style="245" bestFit="1" customWidth="1"/>
    <col min="6151" max="6151" width="10.85546875" style="245" customWidth="1"/>
    <col min="6152" max="6152" width="10.42578125" style="245" bestFit="1" customWidth="1"/>
    <col min="6153" max="6153" width="9.85546875" style="245" customWidth="1"/>
    <col min="6154" max="6154" width="11.140625" style="245" customWidth="1"/>
    <col min="6155" max="6155" width="9.5703125" style="245" bestFit="1" customWidth="1"/>
    <col min="6156" max="6156" width="18" style="245" customWidth="1"/>
    <col min="6157" max="6157" width="9.140625" style="245"/>
    <col min="6158" max="6158" width="14.42578125" style="245" bestFit="1" customWidth="1"/>
    <col min="6159" max="6400" width="9.140625" style="245"/>
    <col min="6401" max="6401" width="4.5703125" style="245" customWidth="1"/>
    <col min="6402" max="6402" width="33.85546875" style="245" customWidth="1"/>
    <col min="6403" max="6403" width="9.140625" style="245"/>
    <col min="6404" max="6405" width="10.140625" style="245" bestFit="1" customWidth="1"/>
    <col min="6406" max="6406" width="9.5703125" style="245" bestFit="1" customWidth="1"/>
    <col min="6407" max="6407" width="10.85546875" style="245" customWidth="1"/>
    <col min="6408" max="6408" width="10.42578125" style="245" bestFit="1" customWidth="1"/>
    <col min="6409" max="6409" width="9.85546875" style="245" customWidth="1"/>
    <col min="6410" max="6410" width="11.140625" style="245" customWidth="1"/>
    <col min="6411" max="6411" width="9.5703125" style="245" bestFit="1" customWidth="1"/>
    <col min="6412" max="6412" width="18" style="245" customWidth="1"/>
    <col min="6413" max="6413" width="9.140625" style="245"/>
    <col min="6414" max="6414" width="14.42578125" style="245" bestFit="1" customWidth="1"/>
    <col min="6415" max="6656" width="9.140625" style="245"/>
    <col min="6657" max="6657" width="4.5703125" style="245" customWidth="1"/>
    <col min="6658" max="6658" width="33.85546875" style="245" customWidth="1"/>
    <col min="6659" max="6659" width="9.140625" style="245"/>
    <col min="6660" max="6661" width="10.140625" style="245" bestFit="1" customWidth="1"/>
    <col min="6662" max="6662" width="9.5703125" style="245" bestFit="1" customWidth="1"/>
    <col min="6663" max="6663" width="10.85546875" style="245" customWidth="1"/>
    <col min="6664" max="6664" width="10.42578125" style="245" bestFit="1" customWidth="1"/>
    <col min="6665" max="6665" width="9.85546875" style="245" customWidth="1"/>
    <col min="6666" max="6666" width="11.140625" style="245" customWidth="1"/>
    <col min="6667" max="6667" width="9.5703125" style="245" bestFit="1" customWidth="1"/>
    <col min="6668" max="6668" width="18" style="245" customWidth="1"/>
    <col min="6669" max="6669" width="9.140625" style="245"/>
    <col min="6670" max="6670" width="14.42578125" style="245" bestFit="1" customWidth="1"/>
    <col min="6671" max="6912" width="9.140625" style="245"/>
    <col min="6913" max="6913" width="4.5703125" style="245" customWidth="1"/>
    <col min="6914" max="6914" width="33.85546875" style="245" customWidth="1"/>
    <col min="6915" max="6915" width="9.140625" style="245"/>
    <col min="6916" max="6917" width="10.140625" style="245" bestFit="1" customWidth="1"/>
    <col min="6918" max="6918" width="9.5703125" style="245" bestFit="1" customWidth="1"/>
    <col min="6919" max="6919" width="10.85546875" style="245" customWidth="1"/>
    <col min="6920" max="6920" width="10.42578125" style="245" bestFit="1" customWidth="1"/>
    <col min="6921" max="6921" width="9.85546875" style="245" customWidth="1"/>
    <col min="6922" max="6922" width="11.140625" style="245" customWidth="1"/>
    <col min="6923" max="6923" width="9.5703125" style="245" bestFit="1" customWidth="1"/>
    <col min="6924" max="6924" width="18" style="245" customWidth="1"/>
    <col min="6925" max="6925" width="9.140625" style="245"/>
    <col min="6926" max="6926" width="14.42578125" style="245" bestFit="1" customWidth="1"/>
    <col min="6927" max="7168" width="9.140625" style="245"/>
    <col min="7169" max="7169" width="4.5703125" style="245" customWidth="1"/>
    <col min="7170" max="7170" width="33.85546875" style="245" customWidth="1"/>
    <col min="7171" max="7171" width="9.140625" style="245"/>
    <col min="7172" max="7173" width="10.140625" style="245" bestFit="1" customWidth="1"/>
    <col min="7174" max="7174" width="9.5703125" style="245" bestFit="1" customWidth="1"/>
    <col min="7175" max="7175" width="10.85546875" style="245" customWidth="1"/>
    <col min="7176" max="7176" width="10.42578125" style="245" bestFit="1" customWidth="1"/>
    <col min="7177" max="7177" width="9.85546875" style="245" customWidth="1"/>
    <col min="7178" max="7178" width="11.140625" style="245" customWidth="1"/>
    <col min="7179" max="7179" width="9.5703125" style="245" bestFit="1" customWidth="1"/>
    <col min="7180" max="7180" width="18" style="245" customWidth="1"/>
    <col min="7181" max="7181" width="9.140625" style="245"/>
    <col min="7182" max="7182" width="14.42578125" style="245" bestFit="1" customWidth="1"/>
    <col min="7183" max="7424" width="9.140625" style="245"/>
    <col min="7425" max="7425" width="4.5703125" style="245" customWidth="1"/>
    <col min="7426" max="7426" width="33.85546875" style="245" customWidth="1"/>
    <col min="7427" max="7427" width="9.140625" style="245"/>
    <col min="7428" max="7429" width="10.140625" style="245" bestFit="1" customWidth="1"/>
    <col min="7430" max="7430" width="9.5703125" style="245" bestFit="1" customWidth="1"/>
    <col min="7431" max="7431" width="10.85546875" style="245" customWidth="1"/>
    <col min="7432" max="7432" width="10.42578125" style="245" bestFit="1" customWidth="1"/>
    <col min="7433" max="7433" width="9.85546875" style="245" customWidth="1"/>
    <col min="7434" max="7434" width="11.140625" style="245" customWidth="1"/>
    <col min="7435" max="7435" width="9.5703125" style="245" bestFit="1" customWidth="1"/>
    <col min="7436" max="7436" width="18" style="245" customWidth="1"/>
    <col min="7437" max="7437" width="9.140625" style="245"/>
    <col min="7438" max="7438" width="14.42578125" style="245" bestFit="1" customWidth="1"/>
    <col min="7439" max="7680" width="9.140625" style="245"/>
    <col min="7681" max="7681" width="4.5703125" style="245" customWidth="1"/>
    <col min="7682" max="7682" width="33.85546875" style="245" customWidth="1"/>
    <col min="7683" max="7683" width="9.140625" style="245"/>
    <col min="7684" max="7685" width="10.140625" style="245" bestFit="1" customWidth="1"/>
    <col min="7686" max="7686" width="9.5703125" style="245" bestFit="1" customWidth="1"/>
    <col min="7687" max="7687" width="10.85546875" style="245" customWidth="1"/>
    <col min="7688" max="7688" width="10.42578125" style="245" bestFit="1" customWidth="1"/>
    <col min="7689" max="7689" width="9.85546875" style="245" customWidth="1"/>
    <col min="7690" max="7690" width="11.140625" style="245" customWidth="1"/>
    <col min="7691" max="7691" width="9.5703125" style="245" bestFit="1" customWidth="1"/>
    <col min="7692" max="7692" width="18" style="245" customWidth="1"/>
    <col min="7693" max="7693" width="9.140625" style="245"/>
    <col min="7694" max="7694" width="14.42578125" style="245" bestFit="1" customWidth="1"/>
    <col min="7695" max="7936" width="9.140625" style="245"/>
    <col min="7937" max="7937" width="4.5703125" style="245" customWidth="1"/>
    <col min="7938" max="7938" width="33.85546875" style="245" customWidth="1"/>
    <col min="7939" max="7939" width="9.140625" style="245"/>
    <col min="7940" max="7941" width="10.140625" style="245" bestFit="1" customWidth="1"/>
    <col min="7942" max="7942" width="9.5703125" style="245" bestFit="1" customWidth="1"/>
    <col min="7943" max="7943" width="10.85546875" style="245" customWidth="1"/>
    <col min="7944" max="7944" width="10.42578125" style="245" bestFit="1" customWidth="1"/>
    <col min="7945" max="7945" width="9.85546875" style="245" customWidth="1"/>
    <col min="7946" max="7946" width="11.140625" style="245" customWidth="1"/>
    <col min="7947" max="7947" width="9.5703125" style="245" bestFit="1" customWidth="1"/>
    <col min="7948" max="7948" width="18" style="245" customWidth="1"/>
    <col min="7949" max="7949" width="9.140625" style="245"/>
    <col min="7950" max="7950" width="14.42578125" style="245" bestFit="1" customWidth="1"/>
    <col min="7951" max="8192" width="9.140625" style="245"/>
    <col min="8193" max="8193" width="4.5703125" style="245" customWidth="1"/>
    <col min="8194" max="8194" width="33.85546875" style="245" customWidth="1"/>
    <col min="8195" max="8195" width="9.140625" style="245"/>
    <col min="8196" max="8197" width="10.140625" style="245" bestFit="1" customWidth="1"/>
    <col min="8198" max="8198" width="9.5703125" style="245" bestFit="1" customWidth="1"/>
    <col min="8199" max="8199" width="10.85546875" style="245" customWidth="1"/>
    <col min="8200" max="8200" width="10.42578125" style="245" bestFit="1" customWidth="1"/>
    <col min="8201" max="8201" width="9.85546875" style="245" customWidth="1"/>
    <col min="8202" max="8202" width="11.140625" style="245" customWidth="1"/>
    <col min="8203" max="8203" width="9.5703125" style="245" bestFit="1" customWidth="1"/>
    <col min="8204" max="8204" width="18" style="245" customWidth="1"/>
    <col min="8205" max="8205" width="9.140625" style="245"/>
    <col min="8206" max="8206" width="14.42578125" style="245" bestFit="1" customWidth="1"/>
    <col min="8207" max="8448" width="9.140625" style="245"/>
    <col min="8449" max="8449" width="4.5703125" style="245" customWidth="1"/>
    <col min="8450" max="8450" width="33.85546875" style="245" customWidth="1"/>
    <col min="8451" max="8451" width="9.140625" style="245"/>
    <col min="8452" max="8453" width="10.140625" style="245" bestFit="1" customWidth="1"/>
    <col min="8454" max="8454" width="9.5703125" style="245" bestFit="1" customWidth="1"/>
    <col min="8455" max="8455" width="10.85546875" style="245" customWidth="1"/>
    <col min="8456" max="8456" width="10.42578125" style="245" bestFit="1" customWidth="1"/>
    <col min="8457" max="8457" width="9.85546875" style="245" customWidth="1"/>
    <col min="8458" max="8458" width="11.140625" style="245" customWidth="1"/>
    <col min="8459" max="8459" width="9.5703125" style="245" bestFit="1" customWidth="1"/>
    <col min="8460" max="8460" width="18" style="245" customWidth="1"/>
    <col min="8461" max="8461" width="9.140625" style="245"/>
    <col min="8462" max="8462" width="14.42578125" style="245" bestFit="1" customWidth="1"/>
    <col min="8463" max="8704" width="9.140625" style="245"/>
    <col min="8705" max="8705" width="4.5703125" style="245" customWidth="1"/>
    <col min="8706" max="8706" width="33.85546875" style="245" customWidth="1"/>
    <col min="8707" max="8707" width="9.140625" style="245"/>
    <col min="8708" max="8709" width="10.140625" style="245" bestFit="1" customWidth="1"/>
    <col min="8710" max="8710" width="9.5703125" style="245" bestFit="1" customWidth="1"/>
    <col min="8711" max="8711" width="10.85546875" style="245" customWidth="1"/>
    <col min="8712" max="8712" width="10.42578125" style="245" bestFit="1" customWidth="1"/>
    <col min="8713" max="8713" width="9.85546875" style="245" customWidth="1"/>
    <col min="8714" max="8714" width="11.140625" style="245" customWidth="1"/>
    <col min="8715" max="8715" width="9.5703125" style="245" bestFit="1" customWidth="1"/>
    <col min="8716" max="8716" width="18" style="245" customWidth="1"/>
    <col min="8717" max="8717" width="9.140625" style="245"/>
    <col min="8718" max="8718" width="14.42578125" style="245" bestFit="1" customWidth="1"/>
    <col min="8719" max="8960" width="9.140625" style="245"/>
    <col min="8961" max="8961" width="4.5703125" style="245" customWidth="1"/>
    <col min="8962" max="8962" width="33.85546875" style="245" customWidth="1"/>
    <col min="8963" max="8963" width="9.140625" style="245"/>
    <col min="8964" max="8965" width="10.140625" style="245" bestFit="1" customWidth="1"/>
    <col min="8966" max="8966" width="9.5703125" style="245" bestFit="1" customWidth="1"/>
    <col min="8967" max="8967" width="10.85546875" style="245" customWidth="1"/>
    <col min="8968" max="8968" width="10.42578125" style="245" bestFit="1" customWidth="1"/>
    <col min="8969" max="8969" width="9.85546875" style="245" customWidth="1"/>
    <col min="8970" max="8970" width="11.140625" style="245" customWidth="1"/>
    <col min="8971" max="8971" width="9.5703125" style="245" bestFit="1" customWidth="1"/>
    <col min="8972" max="8972" width="18" style="245" customWidth="1"/>
    <col min="8973" max="8973" width="9.140625" style="245"/>
    <col min="8974" max="8974" width="14.42578125" style="245" bestFit="1" customWidth="1"/>
    <col min="8975" max="9216" width="9.140625" style="245"/>
    <col min="9217" max="9217" width="4.5703125" style="245" customWidth="1"/>
    <col min="9218" max="9218" width="33.85546875" style="245" customWidth="1"/>
    <col min="9219" max="9219" width="9.140625" style="245"/>
    <col min="9220" max="9221" width="10.140625" style="245" bestFit="1" customWidth="1"/>
    <col min="9222" max="9222" width="9.5703125" style="245" bestFit="1" customWidth="1"/>
    <col min="9223" max="9223" width="10.85546875" style="245" customWidth="1"/>
    <col min="9224" max="9224" width="10.42578125" style="245" bestFit="1" customWidth="1"/>
    <col min="9225" max="9225" width="9.85546875" style="245" customWidth="1"/>
    <col min="9226" max="9226" width="11.140625" style="245" customWidth="1"/>
    <col min="9227" max="9227" width="9.5703125" style="245" bestFit="1" customWidth="1"/>
    <col min="9228" max="9228" width="18" style="245" customWidth="1"/>
    <col min="9229" max="9229" width="9.140625" style="245"/>
    <col min="9230" max="9230" width="14.42578125" style="245" bestFit="1" customWidth="1"/>
    <col min="9231" max="9472" width="9.140625" style="245"/>
    <col min="9473" max="9473" width="4.5703125" style="245" customWidth="1"/>
    <col min="9474" max="9474" width="33.85546875" style="245" customWidth="1"/>
    <col min="9475" max="9475" width="9.140625" style="245"/>
    <col min="9476" max="9477" width="10.140625" style="245" bestFit="1" customWidth="1"/>
    <col min="9478" max="9478" width="9.5703125" style="245" bestFit="1" customWidth="1"/>
    <col min="9479" max="9479" width="10.85546875" style="245" customWidth="1"/>
    <col min="9480" max="9480" width="10.42578125" style="245" bestFit="1" customWidth="1"/>
    <col min="9481" max="9481" width="9.85546875" style="245" customWidth="1"/>
    <col min="9482" max="9482" width="11.140625" style="245" customWidth="1"/>
    <col min="9483" max="9483" width="9.5703125" style="245" bestFit="1" customWidth="1"/>
    <col min="9484" max="9484" width="18" style="245" customWidth="1"/>
    <col min="9485" max="9485" width="9.140625" style="245"/>
    <col min="9486" max="9486" width="14.42578125" style="245" bestFit="1" customWidth="1"/>
    <col min="9487" max="9728" width="9.140625" style="245"/>
    <col min="9729" max="9729" width="4.5703125" style="245" customWidth="1"/>
    <col min="9730" max="9730" width="33.85546875" style="245" customWidth="1"/>
    <col min="9731" max="9731" width="9.140625" style="245"/>
    <col min="9732" max="9733" width="10.140625" style="245" bestFit="1" customWidth="1"/>
    <col min="9734" max="9734" width="9.5703125" style="245" bestFit="1" customWidth="1"/>
    <col min="9735" max="9735" width="10.85546875" style="245" customWidth="1"/>
    <col min="9736" max="9736" width="10.42578125" style="245" bestFit="1" customWidth="1"/>
    <col min="9737" max="9737" width="9.85546875" style="245" customWidth="1"/>
    <col min="9738" max="9738" width="11.140625" style="245" customWidth="1"/>
    <col min="9739" max="9739" width="9.5703125" style="245" bestFit="1" customWidth="1"/>
    <col min="9740" max="9740" width="18" style="245" customWidth="1"/>
    <col min="9741" max="9741" width="9.140625" style="245"/>
    <col min="9742" max="9742" width="14.42578125" style="245" bestFit="1" customWidth="1"/>
    <col min="9743" max="9984" width="9.140625" style="245"/>
    <col min="9985" max="9985" width="4.5703125" style="245" customWidth="1"/>
    <col min="9986" max="9986" width="33.85546875" style="245" customWidth="1"/>
    <col min="9987" max="9987" width="9.140625" style="245"/>
    <col min="9988" max="9989" width="10.140625" style="245" bestFit="1" customWidth="1"/>
    <col min="9990" max="9990" width="9.5703125" style="245" bestFit="1" customWidth="1"/>
    <col min="9991" max="9991" width="10.85546875" style="245" customWidth="1"/>
    <col min="9992" max="9992" width="10.42578125" style="245" bestFit="1" customWidth="1"/>
    <col min="9993" max="9993" width="9.85546875" style="245" customWidth="1"/>
    <col min="9994" max="9994" width="11.140625" style="245" customWidth="1"/>
    <col min="9995" max="9995" width="9.5703125" style="245" bestFit="1" customWidth="1"/>
    <col min="9996" max="9996" width="18" style="245" customWidth="1"/>
    <col min="9997" max="9997" width="9.140625" style="245"/>
    <col min="9998" max="9998" width="14.42578125" style="245" bestFit="1" customWidth="1"/>
    <col min="9999" max="10240" width="9.140625" style="245"/>
    <col min="10241" max="10241" width="4.5703125" style="245" customWidth="1"/>
    <col min="10242" max="10242" width="33.85546875" style="245" customWidth="1"/>
    <col min="10243" max="10243" width="9.140625" style="245"/>
    <col min="10244" max="10245" width="10.140625" style="245" bestFit="1" customWidth="1"/>
    <col min="10246" max="10246" width="9.5703125" style="245" bestFit="1" customWidth="1"/>
    <col min="10247" max="10247" width="10.85546875" style="245" customWidth="1"/>
    <col min="10248" max="10248" width="10.42578125" style="245" bestFit="1" customWidth="1"/>
    <col min="10249" max="10249" width="9.85546875" style="245" customWidth="1"/>
    <col min="10250" max="10250" width="11.140625" style="245" customWidth="1"/>
    <col min="10251" max="10251" width="9.5703125" style="245" bestFit="1" customWidth="1"/>
    <col min="10252" max="10252" width="18" style="245" customWidth="1"/>
    <col min="10253" max="10253" width="9.140625" style="245"/>
    <col min="10254" max="10254" width="14.42578125" style="245" bestFit="1" customWidth="1"/>
    <col min="10255" max="10496" width="9.140625" style="245"/>
    <col min="10497" max="10497" width="4.5703125" style="245" customWidth="1"/>
    <col min="10498" max="10498" width="33.85546875" style="245" customWidth="1"/>
    <col min="10499" max="10499" width="9.140625" style="245"/>
    <col min="10500" max="10501" width="10.140625" style="245" bestFit="1" customWidth="1"/>
    <col min="10502" max="10502" width="9.5703125" style="245" bestFit="1" customWidth="1"/>
    <col min="10503" max="10503" width="10.85546875" style="245" customWidth="1"/>
    <col min="10504" max="10504" width="10.42578125" style="245" bestFit="1" customWidth="1"/>
    <col min="10505" max="10505" width="9.85546875" style="245" customWidth="1"/>
    <col min="10506" max="10506" width="11.140625" style="245" customWidth="1"/>
    <col min="10507" max="10507" width="9.5703125" style="245" bestFit="1" customWidth="1"/>
    <col min="10508" max="10508" width="18" style="245" customWidth="1"/>
    <col min="10509" max="10509" width="9.140625" style="245"/>
    <col min="10510" max="10510" width="14.42578125" style="245" bestFit="1" customWidth="1"/>
    <col min="10511" max="10752" width="9.140625" style="245"/>
    <col min="10753" max="10753" width="4.5703125" style="245" customWidth="1"/>
    <col min="10754" max="10754" width="33.85546875" style="245" customWidth="1"/>
    <col min="10755" max="10755" width="9.140625" style="245"/>
    <col min="10756" max="10757" width="10.140625" style="245" bestFit="1" customWidth="1"/>
    <col min="10758" max="10758" width="9.5703125" style="245" bestFit="1" customWidth="1"/>
    <col min="10759" max="10759" width="10.85546875" style="245" customWidth="1"/>
    <col min="10760" max="10760" width="10.42578125" style="245" bestFit="1" customWidth="1"/>
    <col min="10761" max="10761" width="9.85546875" style="245" customWidth="1"/>
    <col min="10762" max="10762" width="11.140625" style="245" customWidth="1"/>
    <col min="10763" max="10763" width="9.5703125" style="245" bestFit="1" customWidth="1"/>
    <col min="10764" max="10764" width="18" style="245" customWidth="1"/>
    <col min="10765" max="10765" width="9.140625" style="245"/>
    <col min="10766" max="10766" width="14.42578125" style="245" bestFit="1" customWidth="1"/>
    <col min="10767" max="11008" width="9.140625" style="245"/>
    <col min="11009" max="11009" width="4.5703125" style="245" customWidth="1"/>
    <col min="11010" max="11010" width="33.85546875" style="245" customWidth="1"/>
    <col min="11011" max="11011" width="9.140625" style="245"/>
    <col min="11012" max="11013" width="10.140625" style="245" bestFit="1" customWidth="1"/>
    <col min="11014" max="11014" width="9.5703125" style="245" bestFit="1" customWidth="1"/>
    <col min="11015" max="11015" width="10.85546875" style="245" customWidth="1"/>
    <col min="11016" max="11016" width="10.42578125" style="245" bestFit="1" customWidth="1"/>
    <col min="11017" max="11017" width="9.85546875" style="245" customWidth="1"/>
    <col min="11018" max="11018" width="11.140625" style="245" customWidth="1"/>
    <col min="11019" max="11019" width="9.5703125" style="245" bestFit="1" customWidth="1"/>
    <col min="11020" max="11020" width="18" style="245" customWidth="1"/>
    <col min="11021" max="11021" width="9.140625" style="245"/>
    <col min="11022" max="11022" width="14.42578125" style="245" bestFit="1" customWidth="1"/>
    <col min="11023" max="11264" width="9.140625" style="245"/>
    <col min="11265" max="11265" width="4.5703125" style="245" customWidth="1"/>
    <col min="11266" max="11266" width="33.85546875" style="245" customWidth="1"/>
    <col min="11267" max="11267" width="9.140625" style="245"/>
    <col min="11268" max="11269" width="10.140625" style="245" bestFit="1" customWidth="1"/>
    <col min="11270" max="11270" width="9.5703125" style="245" bestFit="1" customWidth="1"/>
    <col min="11271" max="11271" width="10.85546875" style="245" customWidth="1"/>
    <col min="11272" max="11272" width="10.42578125" style="245" bestFit="1" customWidth="1"/>
    <col min="11273" max="11273" width="9.85546875" style="245" customWidth="1"/>
    <col min="11274" max="11274" width="11.140625" style="245" customWidth="1"/>
    <col min="11275" max="11275" width="9.5703125" style="245" bestFit="1" customWidth="1"/>
    <col min="11276" max="11276" width="18" style="245" customWidth="1"/>
    <col min="11277" max="11277" width="9.140625" style="245"/>
    <col min="11278" max="11278" width="14.42578125" style="245" bestFit="1" customWidth="1"/>
    <col min="11279" max="11520" width="9.140625" style="245"/>
    <col min="11521" max="11521" width="4.5703125" style="245" customWidth="1"/>
    <col min="11522" max="11522" width="33.85546875" style="245" customWidth="1"/>
    <col min="11523" max="11523" width="9.140625" style="245"/>
    <col min="11524" max="11525" width="10.140625" style="245" bestFit="1" customWidth="1"/>
    <col min="11526" max="11526" width="9.5703125" style="245" bestFit="1" customWidth="1"/>
    <col min="11527" max="11527" width="10.85546875" style="245" customWidth="1"/>
    <col min="11528" max="11528" width="10.42578125" style="245" bestFit="1" customWidth="1"/>
    <col min="11529" max="11529" width="9.85546875" style="245" customWidth="1"/>
    <col min="11530" max="11530" width="11.140625" style="245" customWidth="1"/>
    <col min="11531" max="11531" width="9.5703125" style="245" bestFit="1" customWidth="1"/>
    <col min="11532" max="11532" width="18" style="245" customWidth="1"/>
    <col min="11533" max="11533" width="9.140625" style="245"/>
    <col min="11534" max="11534" width="14.42578125" style="245" bestFit="1" customWidth="1"/>
    <col min="11535" max="11776" width="9.140625" style="245"/>
    <col min="11777" max="11777" width="4.5703125" style="245" customWidth="1"/>
    <col min="11778" max="11778" width="33.85546875" style="245" customWidth="1"/>
    <col min="11779" max="11779" width="9.140625" style="245"/>
    <col min="11780" max="11781" width="10.140625" style="245" bestFit="1" customWidth="1"/>
    <col min="11782" max="11782" width="9.5703125" style="245" bestFit="1" customWidth="1"/>
    <col min="11783" max="11783" width="10.85546875" style="245" customWidth="1"/>
    <col min="11784" max="11784" width="10.42578125" style="245" bestFit="1" customWidth="1"/>
    <col min="11785" max="11785" width="9.85546875" style="245" customWidth="1"/>
    <col min="11786" max="11786" width="11.140625" style="245" customWidth="1"/>
    <col min="11787" max="11787" width="9.5703125" style="245" bestFit="1" customWidth="1"/>
    <col min="11788" max="11788" width="18" style="245" customWidth="1"/>
    <col min="11789" max="11789" width="9.140625" style="245"/>
    <col min="11790" max="11790" width="14.42578125" style="245" bestFit="1" customWidth="1"/>
    <col min="11791" max="12032" width="9.140625" style="245"/>
    <col min="12033" max="12033" width="4.5703125" style="245" customWidth="1"/>
    <col min="12034" max="12034" width="33.85546875" style="245" customWidth="1"/>
    <col min="12035" max="12035" width="9.140625" style="245"/>
    <col min="12036" max="12037" width="10.140625" style="245" bestFit="1" customWidth="1"/>
    <col min="12038" max="12038" width="9.5703125" style="245" bestFit="1" customWidth="1"/>
    <col min="12039" max="12039" width="10.85546875" style="245" customWidth="1"/>
    <col min="12040" max="12040" width="10.42578125" style="245" bestFit="1" customWidth="1"/>
    <col min="12041" max="12041" width="9.85546875" style="245" customWidth="1"/>
    <col min="12042" max="12042" width="11.140625" style="245" customWidth="1"/>
    <col min="12043" max="12043" width="9.5703125" style="245" bestFit="1" customWidth="1"/>
    <col min="12044" max="12044" width="18" style="245" customWidth="1"/>
    <col min="12045" max="12045" width="9.140625" style="245"/>
    <col min="12046" max="12046" width="14.42578125" style="245" bestFit="1" customWidth="1"/>
    <col min="12047" max="12288" width="9.140625" style="245"/>
    <col min="12289" max="12289" width="4.5703125" style="245" customWidth="1"/>
    <col min="12290" max="12290" width="33.85546875" style="245" customWidth="1"/>
    <col min="12291" max="12291" width="9.140625" style="245"/>
    <col min="12292" max="12293" width="10.140625" style="245" bestFit="1" customWidth="1"/>
    <col min="12294" max="12294" width="9.5703125" style="245" bestFit="1" customWidth="1"/>
    <col min="12295" max="12295" width="10.85546875" style="245" customWidth="1"/>
    <col min="12296" max="12296" width="10.42578125" style="245" bestFit="1" customWidth="1"/>
    <col min="12297" max="12297" width="9.85546875" style="245" customWidth="1"/>
    <col min="12298" max="12298" width="11.140625" style="245" customWidth="1"/>
    <col min="12299" max="12299" width="9.5703125" style="245" bestFit="1" customWidth="1"/>
    <col min="12300" max="12300" width="18" style="245" customWidth="1"/>
    <col min="12301" max="12301" width="9.140625" style="245"/>
    <col min="12302" max="12302" width="14.42578125" style="245" bestFit="1" customWidth="1"/>
    <col min="12303" max="12544" width="9.140625" style="245"/>
    <col min="12545" max="12545" width="4.5703125" style="245" customWidth="1"/>
    <col min="12546" max="12546" width="33.85546875" style="245" customWidth="1"/>
    <col min="12547" max="12547" width="9.140625" style="245"/>
    <col min="12548" max="12549" width="10.140625" style="245" bestFit="1" customWidth="1"/>
    <col min="12550" max="12550" width="9.5703125" style="245" bestFit="1" customWidth="1"/>
    <col min="12551" max="12551" width="10.85546875" style="245" customWidth="1"/>
    <col min="12552" max="12552" width="10.42578125" style="245" bestFit="1" customWidth="1"/>
    <col min="12553" max="12553" width="9.85546875" style="245" customWidth="1"/>
    <col min="12554" max="12554" width="11.140625" style="245" customWidth="1"/>
    <col min="12555" max="12555" width="9.5703125" style="245" bestFit="1" customWidth="1"/>
    <col min="12556" max="12556" width="18" style="245" customWidth="1"/>
    <col min="12557" max="12557" width="9.140625" style="245"/>
    <col min="12558" max="12558" width="14.42578125" style="245" bestFit="1" customWidth="1"/>
    <col min="12559" max="12800" width="9.140625" style="245"/>
    <col min="12801" max="12801" width="4.5703125" style="245" customWidth="1"/>
    <col min="12802" max="12802" width="33.85546875" style="245" customWidth="1"/>
    <col min="12803" max="12803" width="9.140625" style="245"/>
    <col min="12804" max="12805" width="10.140625" style="245" bestFit="1" customWidth="1"/>
    <col min="12806" max="12806" width="9.5703125" style="245" bestFit="1" customWidth="1"/>
    <col min="12807" max="12807" width="10.85546875" style="245" customWidth="1"/>
    <col min="12808" max="12808" width="10.42578125" style="245" bestFit="1" customWidth="1"/>
    <col min="12809" max="12809" width="9.85546875" style="245" customWidth="1"/>
    <col min="12810" max="12810" width="11.140625" style="245" customWidth="1"/>
    <col min="12811" max="12811" width="9.5703125" style="245" bestFit="1" customWidth="1"/>
    <col min="12812" max="12812" width="18" style="245" customWidth="1"/>
    <col min="12813" max="12813" width="9.140625" style="245"/>
    <col min="12814" max="12814" width="14.42578125" style="245" bestFit="1" customWidth="1"/>
    <col min="12815" max="13056" width="9.140625" style="245"/>
    <col min="13057" max="13057" width="4.5703125" style="245" customWidth="1"/>
    <col min="13058" max="13058" width="33.85546875" style="245" customWidth="1"/>
    <col min="13059" max="13059" width="9.140625" style="245"/>
    <col min="13060" max="13061" width="10.140625" style="245" bestFit="1" customWidth="1"/>
    <col min="13062" max="13062" width="9.5703125" style="245" bestFit="1" customWidth="1"/>
    <col min="13063" max="13063" width="10.85546875" style="245" customWidth="1"/>
    <col min="13064" max="13064" width="10.42578125" style="245" bestFit="1" customWidth="1"/>
    <col min="13065" max="13065" width="9.85546875" style="245" customWidth="1"/>
    <col min="13066" max="13066" width="11.140625" style="245" customWidth="1"/>
    <col min="13067" max="13067" width="9.5703125" style="245" bestFit="1" customWidth="1"/>
    <col min="13068" max="13068" width="18" style="245" customWidth="1"/>
    <col min="13069" max="13069" width="9.140625" style="245"/>
    <col min="13070" max="13070" width="14.42578125" style="245" bestFit="1" customWidth="1"/>
    <col min="13071" max="13312" width="9.140625" style="245"/>
    <col min="13313" max="13313" width="4.5703125" style="245" customWidth="1"/>
    <col min="13314" max="13314" width="33.85546875" style="245" customWidth="1"/>
    <col min="13315" max="13315" width="9.140625" style="245"/>
    <col min="13316" max="13317" width="10.140625" style="245" bestFit="1" customWidth="1"/>
    <col min="13318" max="13318" width="9.5703125" style="245" bestFit="1" customWidth="1"/>
    <col min="13319" max="13319" width="10.85546875" style="245" customWidth="1"/>
    <col min="13320" max="13320" width="10.42578125" style="245" bestFit="1" customWidth="1"/>
    <col min="13321" max="13321" width="9.85546875" style="245" customWidth="1"/>
    <col min="13322" max="13322" width="11.140625" style="245" customWidth="1"/>
    <col min="13323" max="13323" width="9.5703125" style="245" bestFit="1" customWidth="1"/>
    <col min="13324" max="13324" width="18" style="245" customWidth="1"/>
    <col min="13325" max="13325" width="9.140625" style="245"/>
    <col min="13326" max="13326" width="14.42578125" style="245" bestFit="1" customWidth="1"/>
    <col min="13327" max="13568" width="9.140625" style="245"/>
    <col min="13569" max="13569" width="4.5703125" style="245" customWidth="1"/>
    <col min="13570" max="13570" width="33.85546875" style="245" customWidth="1"/>
    <col min="13571" max="13571" width="9.140625" style="245"/>
    <col min="13572" max="13573" width="10.140625" style="245" bestFit="1" customWidth="1"/>
    <col min="13574" max="13574" width="9.5703125" style="245" bestFit="1" customWidth="1"/>
    <col min="13575" max="13575" width="10.85546875" style="245" customWidth="1"/>
    <col min="13576" max="13576" width="10.42578125" style="245" bestFit="1" customWidth="1"/>
    <col min="13577" max="13577" width="9.85546875" style="245" customWidth="1"/>
    <col min="13578" max="13578" width="11.140625" style="245" customWidth="1"/>
    <col min="13579" max="13579" width="9.5703125" style="245" bestFit="1" customWidth="1"/>
    <col min="13580" max="13580" width="18" style="245" customWidth="1"/>
    <col min="13581" max="13581" width="9.140625" style="245"/>
    <col min="13582" max="13582" width="14.42578125" style="245" bestFit="1" customWidth="1"/>
    <col min="13583" max="13824" width="9.140625" style="245"/>
    <col min="13825" max="13825" width="4.5703125" style="245" customWidth="1"/>
    <col min="13826" max="13826" width="33.85546875" style="245" customWidth="1"/>
    <col min="13827" max="13827" width="9.140625" style="245"/>
    <col min="13828" max="13829" width="10.140625" style="245" bestFit="1" customWidth="1"/>
    <col min="13830" max="13830" width="9.5703125" style="245" bestFit="1" customWidth="1"/>
    <col min="13831" max="13831" width="10.85546875" style="245" customWidth="1"/>
    <col min="13832" max="13832" width="10.42578125" style="245" bestFit="1" customWidth="1"/>
    <col min="13833" max="13833" width="9.85546875" style="245" customWidth="1"/>
    <col min="13834" max="13834" width="11.140625" style="245" customWidth="1"/>
    <col min="13835" max="13835" width="9.5703125" style="245" bestFit="1" customWidth="1"/>
    <col min="13836" max="13836" width="18" style="245" customWidth="1"/>
    <col min="13837" max="13837" width="9.140625" style="245"/>
    <col min="13838" max="13838" width="14.42578125" style="245" bestFit="1" customWidth="1"/>
    <col min="13839" max="14080" width="9.140625" style="245"/>
    <col min="14081" max="14081" width="4.5703125" style="245" customWidth="1"/>
    <col min="14082" max="14082" width="33.85546875" style="245" customWidth="1"/>
    <col min="14083" max="14083" width="9.140625" style="245"/>
    <col min="14084" max="14085" width="10.140625" style="245" bestFit="1" customWidth="1"/>
    <col min="14086" max="14086" width="9.5703125" style="245" bestFit="1" customWidth="1"/>
    <col min="14087" max="14087" width="10.85546875" style="245" customWidth="1"/>
    <col min="14088" max="14088" width="10.42578125" style="245" bestFit="1" customWidth="1"/>
    <col min="14089" max="14089" width="9.85546875" style="245" customWidth="1"/>
    <col min="14090" max="14090" width="11.140625" style="245" customWidth="1"/>
    <col min="14091" max="14091" width="9.5703125" style="245" bestFit="1" customWidth="1"/>
    <col min="14092" max="14092" width="18" style="245" customWidth="1"/>
    <col min="14093" max="14093" width="9.140625" style="245"/>
    <col min="14094" max="14094" width="14.42578125" style="245" bestFit="1" customWidth="1"/>
    <col min="14095" max="14336" width="9.140625" style="245"/>
    <col min="14337" max="14337" width="4.5703125" style="245" customWidth="1"/>
    <col min="14338" max="14338" width="33.85546875" style="245" customWidth="1"/>
    <col min="14339" max="14339" width="9.140625" style="245"/>
    <col min="14340" max="14341" width="10.140625" style="245" bestFit="1" customWidth="1"/>
    <col min="14342" max="14342" width="9.5703125" style="245" bestFit="1" customWidth="1"/>
    <col min="14343" max="14343" width="10.85546875" style="245" customWidth="1"/>
    <col min="14344" max="14344" width="10.42578125" style="245" bestFit="1" customWidth="1"/>
    <col min="14345" max="14345" width="9.85546875" style="245" customWidth="1"/>
    <col min="14346" max="14346" width="11.140625" style="245" customWidth="1"/>
    <col min="14347" max="14347" width="9.5703125" style="245" bestFit="1" customWidth="1"/>
    <col min="14348" max="14348" width="18" style="245" customWidth="1"/>
    <col min="14349" max="14349" width="9.140625" style="245"/>
    <col min="14350" max="14350" width="14.42578125" style="245" bestFit="1" customWidth="1"/>
    <col min="14351" max="14592" width="9.140625" style="245"/>
    <col min="14593" max="14593" width="4.5703125" style="245" customWidth="1"/>
    <col min="14594" max="14594" width="33.85546875" style="245" customWidth="1"/>
    <col min="14595" max="14595" width="9.140625" style="245"/>
    <col min="14596" max="14597" width="10.140625" style="245" bestFit="1" customWidth="1"/>
    <col min="14598" max="14598" width="9.5703125" style="245" bestFit="1" customWidth="1"/>
    <col min="14599" max="14599" width="10.85546875" style="245" customWidth="1"/>
    <col min="14600" max="14600" width="10.42578125" style="245" bestFit="1" customWidth="1"/>
    <col min="14601" max="14601" width="9.85546875" style="245" customWidth="1"/>
    <col min="14602" max="14602" width="11.140625" style="245" customWidth="1"/>
    <col min="14603" max="14603" width="9.5703125" style="245" bestFit="1" customWidth="1"/>
    <col min="14604" max="14604" width="18" style="245" customWidth="1"/>
    <col min="14605" max="14605" width="9.140625" style="245"/>
    <col min="14606" max="14606" width="14.42578125" style="245" bestFit="1" customWidth="1"/>
    <col min="14607" max="14848" width="9.140625" style="245"/>
    <col min="14849" max="14849" width="4.5703125" style="245" customWidth="1"/>
    <col min="14850" max="14850" width="33.85546875" style="245" customWidth="1"/>
    <col min="14851" max="14851" width="9.140625" style="245"/>
    <col min="14852" max="14853" width="10.140625" style="245" bestFit="1" customWidth="1"/>
    <col min="14854" max="14854" width="9.5703125" style="245" bestFit="1" customWidth="1"/>
    <col min="14855" max="14855" width="10.85546875" style="245" customWidth="1"/>
    <col min="14856" max="14856" width="10.42578125" style="245" bestFit="1" customWidth="1"/>
    <col min="14857" max="14857" width="9.85546875" style="245" customWidth="1"/>
    <col min="14858" max="14858" width="11.140625" style="245" customWidth="1"/>
    <col min="14859" max="14859" width="9.5703125" style="245" bestFit="1" customWidth="1"/>
    <col min="14860" max="14860" width="18" style="245" customWidth="1"/>
    <col min="14861" max="14861" width="9.140625" style="245"/>
    <col min="14862" max="14862" width="14.42578125" style="245" bestFit="1" customWidth="1"/>
    <col min="14863" max="15104" width="9.140625" style="245"/>
    <col min="15105" max="15105" width="4.5703125" style="245" customWidth="1"/>
    <col min="15106" max="15106" width="33.85546875" style="245" customWidth="1"/>
    <col min="15107" max="15107" width="9.140625" style="245"/>
    <col min="15108" max="15109" width="10.140625" style="245" bestFit="1" customWidth="1"/>
    <col min="15110" max="15110" width="9.5703125" style="245" bestFit="1" customWidth="1"/>
    <col min="15111" max="15111" width="10.85546875" style="245" customWidth="1"/>
    <col min="15112" max="15112" width="10.42578125" style="245" bestFit="1" customWidth="1"/>
    <col min="15113" max="15113" width="9.85546875" style="245" customWidth="1"/>
    <col min="15114" max="15114" width="11.140625" style="245" customWidth="1"/>
    <col min="15115" max="15115" width="9.5703125" style="245" bestFit="1" customWidth="1"/>
    <col min="15116" max="15116" width="18" style="245" customWidth="1"/>
    <col min="15117" max="15117" width="9.140625" style="245"/>
    <col min="15118" max="15118" width="14.42578125" style="245" bestFit="1" customWidth="1"/>
    <col min="15119" max="15360" width="9.140625" style="245"/>
    <col min="15361" max="15361" width="4.5703125" style="245" customWidth="1"/>
    <col min="15362" max="15362" width="33.85546875" style="245" customWidth="1"/>
    <col min="15363" max="15363" width="9.140625" style="245"/>
    <col min="15364" max="15365" width="10.140625" style="245" bestFit="1" customWidth="1"/>
    <col min="15366" max="15366" width="9.5703125" style="245" bestFit="1" customWidth="1"/>
    <col min="15367" max="15367" width="10.85546875" style="245" customWidth="1"/>
    <col min="15368" max="15368" width="10.42578125" style="245" bestFit="1" customWidth="1"/>
    <col min="15369" max="15369" width="9.85546875" style="245" customWidth="1"/>
    <col min="15370" max="15370" width="11.140625" style="245" customWidth="1"/>
    <col min="15371" max="15371" width="9.5703125" style="245" bestFit="1" customWidth="1"/>
    <col min="15372" max="15372" width="18" style="245" customWidth="1"/>
    <col min="15373" max="15373" width="9.140625" style="245"/>
    <col min="15374" max="15374" width="14.42578125" style="245" bestFit="1" customWidth="1"/>
    <col min="15375" max="15616" width="9.140625" style="245"/>
    <col min="15617" max="15617" width="4.5703125" style="245" customWidth="1"/>
    <col min="15618" max="15618" width="33.85546875" style="245" customWidth="1"/>
    <col min="15619" max="15619" width="9.140625" style="245"/>
    <col min="15620" max="15621" width="10.140625" style="245" bestFit="1" customWidth="1"/>
    <col min="15622" max="15622" width="9.5703125" style="245" bestFit="1" customWidth="1"/>
    <col min="15623" max="15623" width="10.85546875" style="245" customWidth="1"/>
    <col min="15624" max="15624" width="10.42578125" style="245" bestFit="1" customWidth="1"/>
    <col min="15625" max="15625" width="9.85546875" style="245" customWidth="1"/>
    <col min="15626" max="15626" width="11.140625" style="245" customWidth="1"/>
    <col min="15627" max="15627" width="9.5703125" style="245" bestFit="1" customWidth="1"/>
    <col min="15628" max="15628" width="18" style="245" customWidth="1"/>
    <col min="15629" max="15629" width="9.140625" style="245"/>
    <col min="15630" max="15630" width="14.42578125" style="245" bestFit="1" customWidth="1"/>
    <col min="15631" max="15872" width="9.140625" style="245"/>
    <col min="15873" max="15873" width="4.5703125" style="245" customWidth="1"/>
    <col min="15874" max="15874" width="33.85546875" style="245" customWidth="1"/>
    <col min="15875" max="15875" width="9.140625" style="245"/>
    <col min="15876" max="15877" width="10.140625" style="245" bestFit="1" customWidth="1"/>
    <col min="15878" max="15878" width="9.5703125" style="245" bestFit="1" customWidth="1"/>
    <col min="15879" max="15879" width="10.85546875" style="245" customWidth="1"/>
    <col min="15880" max="15880" width="10.42578125" style="245" bestFit="1" customWidth="1"/>
    <col min="15881" max="15881" width="9.85546875" style="245" customWidth="1"/>
    <col min="15882" max="15882" width="11.140625" style="245" customWidth="1"/>
    <col min="15883" max="15883" width="9.5703125" style="245" bestFit="1" customWidth="1"/>
    <col min="15884" max="15884" width="18" style="245" customWidth="1"/>
    <col min="15885" max="15885" width="9.140625" style="245"/>
    <col min="15886" max="15886" width="14.42578125" style="245" bestFit="1" customWidth="1"/>
    <col min="15887" max="16128" width="9.140625" style="245"/>
    <col min="16129" max="16129" width="4.5703125" style="245" customWidth="1"/>
    <col min="16130" max="16130" width="33.85546875" style="245" customWidth="1"/>
    <col min="16131" max="16131" width="9.140625" style="245"/>
    <col min="16132" max="16133" width="10.140625" style="245" bestFit="1" customWidth="1"/>
    <col min="16134" max="16134" width="9.5703125" style="245" bestFit="1" customWidth="1"/>
    <col min="16135" max="16135" width="10.85546875" style="245" customWidth="1"/>
    <col min="16136" max="16136" width="10.42578125" style="245" bestFit="1" customWidth="1"/>
    <col min="16137" max="16137" width="9.85546875" style="245" customWidth="1"/>
    <col min="16138" max="16138" width="11.140625" style="245" customWidth="1"/>
    <col min="16139" max="16139" width="9.5703125" style="245" bestFit="1" customWidth="1"/>
    <col min="16140" max="16140" width="18" style="245" customWidth="1"/>
    <col min="16141" max="16141" width="9.140625" style="245"/>
    <col min="16142" max="16142" width="14.42578125" style="245" bestFit="1" customWidth="1"/>
    <col min="16143" max="16384" width="9.140625" style="245"/>
  </cols>
  <sheetData>
    <row r="1" spans="1:15" x14ac:dyDescent="0.2">
      <c r="G1" s="870" t="s">
        <v>965</v>
      </c>
      <c r="H1" s="870"/>
      <c r="I1" s="870"/>
      <c r="J1" s="870"/>
      <c r="K1" s="870"/>
    </row>
    <row r="2" spans="1:15" ht="16.5" customHeight="1" x14ac:dyDescent="0.2">
      <c r="G2" s="870"/>
      <c r="H2" s="870"/>
      <c r="I2" s="870"/>
      <c r="J2" s="870"/>
      <c r="K2" s="870"/>
    </row>
    <row r="3" spans="1:15" ht="19.5" customHeight="1" x14ac:dyDescent="0.2">
      <c r="G3" s="870"/>
      <c r="H3" s="870"/>
      <c r="I3" s="870"/>
      <c r="J3" s="870"/>
      <c r="K3" s="870"/>
    </row>
    <row r="4" spans="1:15" x14ac:dyDescent="0.2">
      <c r="A4" s="246"/>
      <c r="B4" s="871"/>
      <c r="C4" s="871"/>
      <c r="D4" s="246"/>
      <c r="E4" s="246"/>
      <c r="F4" s="246"/>
      <c r="G4" s="246"/>
      <c r="H4" s="641"/>
      <c r="I4" s="749"/>
      <c r="J4" s="871" t="s">
        <v>966</v>
      </c>
      <c r="K4" s="871"/>
      <c r="L4" s="871"/>
    </row>
    <row r="5" spans="1:15" ht="15.75" customHeight="1" x14ac:dyDescent="0.2">
      <c r="A5" s="803" t="s">
        <v>2</v>
      </c>
      <c r="B5" s="803"/>
      <c r="C5" s="803"/>
      <c r="D5" s="803"/>
      <c r="E5" s="803"/>
      <c r="F5" s="803"/>
      <c r="G5" s="803"/>
      <c r="H5" s="803"/>
      <c r="I5" s="803"/>
      <c r="J5" s="803"/>
      <c r="K5" s="803"/>
      <c r="L5" s="803"/>
    </row>
    <row r="6" spans="1:15" ht="24" customHeight="1" x14ac:dyDescent="0.2">
      <c r="A6" s="804" t="s">
        <v>967</v>
      </c>
      <c r="B6" s="804"/>
      <c r="C6" s="804"/>
      <c r="D6" s="804"/>
      <c r="E6" s="804"/>
      <c r="F6" s="804"/>
      <c r="G6" s="804"/>
      <c r="H6" s="804"/>
      <c r="I6" s="804"/>
      <c r="J6" s="804"/>
      <c r="K6" s="804"/>
      <c r="L6" s="804"/>
    </row>
    <row r="7" spans="1:15" ht="12.75" x14ac:dyDescent="0.2">
      <c r="A7" s="639"/>
      <c r="B7" s="639"/>
      <c r="C7" s="639"/>
      <c r="D7" s="639"/>
      <c r="E7" s="639"/>
      <c r="F7" s="639"/>
      <c r="G7" s="639"/>
      <c r="H7" s="638"/>
      <c r="I7" s="750"/>
      <c r="J7" s="639"/>
      <c r="K7" s="804" t="s">
        <v>175</v>
      </c>
      <c r="L7" s="804"/>
    </row>
    <row r="8" spans="1:15" ht="17.25" customHeight="1" x14ac:dyDescent="0.2">
      <c r="A8" s="799" t="s">
        <v>922</v>
      </c>
      <c r="B8" s="799" t="s">
        <v>968</v>
      </c>
      <c r="C8" s="799" t="s">
        <v>950</v>
      </c>
      <c r="D8" s="799"/>
      <c r="E8" s="799"/>
      <c r="F8" s="799"/>
      <c r="G8" s="864" t="s">
        <v>951</v>
      </c>
      <c r="H8" s="865"/>
      <c r="I8" s="868" t="s">
        <v>952</v>
      </c>
      <c r="J8" s="799" t="s">
        <v>953</v>
      </c>
      <c r="K8" s="799"/>
      <c r="L8" s="799" t="s">
        <v>625</v>
      </c>
    </row>
    <row r="9" spans="1:15" ht="36.75" customHeight="1" x14ac:dyDescent="0.2">
      <c r="A9" s="799"/>
      <c r="B9" s="799"/>
      <c r="C9" s="799" t="s">
        <v>969</v>
      </c>
      <c r="D9" s="799"/>
      <c r="E9" s="799"/>
      <c r="F9" s="799"/>
      <c r="G9" s="866"/>
      <c r="H9" s="867"/>
      <c r="I9" s="868"/>
      <c r="J9" s="799"/>
      <c r="K9" s="799"/>
      <c r="L9" s="799"/>
    </row>
    <row r="10" spans="1:15" ht="31.5" customHeight="1" thickBot="1" x14ac:dyDescent="0.25">
      <c r="A10" s="800"/>
      <c r="B10" s="800"/>
      <c r="C10" s="637" t="s">
        <v>955</v>
      </c>
      <c r="D10" s="637" t="s">
        <v>921</v>
      </c>
      <c r="E10" s="637" t="s">
        <v>922</v>
      </c>
      <c r="F10" s="637" t="s">
        <v>956</v>
      </c>
      <c r="G10" s="637" t="s">
        <v>921</v>
      </c>
      <c r="H10" s="707" t="s">
        <v>956</v>
      </c>
      <c r="I10" s="869"/>
      <c r="J10" s="635" t="s">
        <v>921</v>
      </c>
      <c r="K10" s="635" t="s">
        <v>956</v>
      </c>
      <c r="L10" s="800"/>
    </row>
    <row r="11" spans="1:15" ht="12.75" x14ac:dyDescent="0.2">
      <c r="A11" s="708">
        <v>1</v>
      </c>
      <c r="B11" s="709">
        <v>2</v>
      </c>
      <c r="C11" s="710">
        <v>3</v>
      </c>
      <c r="D11" s="711">
        <v>4</v>
      </c>
      <c r="E11" s="712">
        <v>5</v>
      </c>
      <c r="F11" s="712">
        <v>6</v>
      </c>
      <c r="G11" s="712">
        <v>7</v>
      </c>
      <c r="H11" s="713">
        <v>8</v>
      </c>
      <c r="I11" s="751">
        <v>9</v>
      </c>
      <c r="J11" s="636">
        <v>10</v>
      </c>
      <c r="K11" s="636">
        <v>11</v>
      </c>
      <c r="L11" s="712">
        <v>12</v>
      </c>
    </row>
    <row r="12" spans="1:15" ht="344.25" x14ac:dyDescent="0.2">
      <c r="A12" s="636"/>
      <c r="B12" s="633" t="s">
        <v>970</v>
      </c>
      <c r="C12" s="636" t="s">
        <v>971</v>
      </c>
      <c r="D12" s="714" t="s">
        <v>972</v>
      </c>
      <c r="E12" s="636">
        <v>2685</v>
      </c>
      <c r="F12" s="715">
        <v>6080.3329999999996</v>
      </c>
      <c r="G12" s="716" t="s">
        <v>973</v>
      </c>
      <c r="H12" s="717" t="s">
        <v>974</v>
      </c>
      <c r="I12" s="752">
        <v>4095.7595700000002</v>
      </c>
      <c r="J12" s="636"/>
      <c r="K12" s="636"/>
      <c r="L12" s="636">
        <v>78.061000000000007</v>
      </c>
    </row>
    <row r="13" spans="1:15" ht="120" x14ac:dyDescent="0.2">
      <c r="A13" s="718"/>
      <c r="B13" s="719" t="s">
        <v>975</v>
      </c>
      <c r="C13" s="720" t="s">
        <v>976</v>
      </c>
      <c r="D13" s="714" t="s">
        <v>977</v>
      </c>
      <c r="E13" s="636">
        <v>168</v>
      </c>
      <c r="F13" s="721">
        <v>668</v>
      </c>
      <c r="G13" s="722" t="s">
        <v>978</v>
      </c>
      <c r="H13" s="723" t="s">
        <v>979</v>
      </c>
      <c r="I13" s="753">
        <v>596.07401000000004</v>
      </c>
      <c r="J13" s="636"/>
      <c r="K13" s="636"/>
      <c r="L13" s="636">
        <v>18.928000000000001</v>
      </c>
    </row>
    <row r="14" spans="1:15" ht="90" x14ac:dyDescent="0.3">
      <c r="A14" s="718"/>
      <c r="B14" s="724" t="s">
        <v>980</v>
      </c>
      <c r="C14" s="720" t="s">
        <v>976</v>
      </c>
      <c r="D14" s="725" t="s">
        <v>981</v>
      </c>
      <c r="E14" s="720">
        <v>147</v>
      </c>
      <c r="F14" s="726">
        <f>161.99899+80</f>
        <v>241.99898999999999</v>
      </c>
      <c r="G14" s="716" t="s">
        <v>982</v>
      </c>
      <c r="H14" s="717" t="s">
        <v>983</v>
      </c>
      <c r="I14" s="752">
        <v>142.43810999999999</v>
      </c>
      <c r="J14" s="636"/>
      <c r="K14" s="636"/>
      <c r="L14" s="636"/>
    </row>
    <row r="15" spans="1:15" ht="129" x14ac:dyDescent="0.3">
      <c r="A15" s="718"/>
      <c r="B15" s="69" t="s">
        <v>984</v>
      </c>
      <c r="C15" s="720" t="s">
        <v>976</v>
      </c>
      <c r="D15" s="725" t="s">
        <v>1382</v>
      </c>
      <c r="E15" s="720">
        <v>330</v>
      </c>
      <c r="F15" s="726">
        <v>1400</v>
      </c>
      <c r="G15" s="722" t="s">
        <v>985</v>
      </c>
      <c r="H15" s="723" t="s">
        <v>986</v>
      </c>
      <c r="I15" s="753">
        <v>212.5779</v>
      </c>
      <c r="J15" s="636"/>
      <c r="K15" s="636"/>
      <c r="L15" s="635">
        <v>0.63300000000000001</v>
      </c>
    </row>
    <row r="16" spans="1:15" ht="123.75" customHeight="1" x14ac:dyDescent="0.2">
      <c r="A16" s="718"/>
      <c r="B16" s="633" t="s">
        <v>987</v>
      </c>
      <c r="C16" s="720" t="s">
        <v>976</v>
      </c>
      <c r="D16" s="725" t="s">
        <v>988</v>
      </c>
      <c r="E16" s="720">
        <v>1578</v>
      </c>
      <c r="F16" s="727"/>
      <c r="G16" s="725"/>
      <c r="H16" s="728"/>
      <c r="I16" s="754">
        <v>452.20134999999999</v>
      </c>
      <c r="J16" s="636"/>
      <c r="K16" s="721"/>
      <c r="L16" s="729"/>
      <c r="M16" s="251"/>
      <c r="N16" s="252"/>
      <c r="O16" s="253"/>
    </row>
    <row r="17" spans="1:14" ht="120" x14ac:dyDescent="0.2">
      <c r="A17" s="636"/>
      <c r="B17" s="719" t="s">
        <v>975</v>
      </c>
      <c r="C17" s="720" t="s">
        <v>976</v>
      </c>
      <c r="D17" s="714" t="s">
        <v>989</v>
      </c>
      <c r="E17" s="636">
        <v>2752</v>
      </c>
      <c r="F17" s="721"/>
      <c r="G17" s="730"/>
      <c r="H17" s="721"/>
      <c r="I17" s="733">
        <v>9.0197800000000008</v>
      </c>
      <c r="J17" s="721"/>
      <c r="K17" s="721"/>
      <c r="L17" s="721"/>
      <c r="M17" s="254"/>
    </row>
    <row r="18" spans="1:14" ht="76.5" hidden="1" x14ac:dyDescent="0.2">
      <c r="A18" s="731"/>
      <c r="B18" s="731"/>
      <c r="C18" s="720" t="s">
        <v>976</v>
      </c>
      <c r="D18" s="731"/>
      <c r="E18" s="731"/>
      <c r="F18" s="715"/>
      <c r="G18" s="731"/>
      <c r="H18" s="715"/>
      <c r="I18" s="752"/>
      <c r="J18" s="715"/>
      <c r="K18" s="731"/>
      <c r="L18" s="731"/>
    </row>
    <row r="19" spans="1:14" ht="108" customHeight="1" x14ac:dyDescent="0.2">
      <c r="A19" s="636">
        <v>4</v>
      </c>
      <c r="B19" s="732" t="s">
        <v>990</v>
      </c>
      <c r="C19" s="636" t="s">
        <v>976</v>
      </c>
      <c r="D19" s="636" t="s">
        <v>991</v>
      </c>
      <c r="E19" s="636">
        <v>27</v>
      </c>
      <c r="F19" s="721"/>
      <c r="G19" s="636"/>
      <c r="H19" s="721"/>
      <c r="I19" s="733">
        <v>342.68603999999999</v>
      </c>
      <c r="J19" s="721"/>
      <c r="K19" s="636"/>
      <c r="L19" s="733"/>
      <c r="M19" s="256"/>
    </row>
    <row r="20" spans="1:14" ht="89.25" hidden="1" x14ac:dyDescent="0.2">
      <c r="A20" s="636"/>
      <c r="B20" s="732" t="s">
        <v>990</v>
      </c>
      <c r="C20" s="636" t="s">
        <v>976</v>
      </c>
      <c r="D20" s="725"/>
      <c r="E20" s="636"/>
      <c r="F20" s="721"/>
      <c r="G20" s="714"/>
      <c r="H20" s="721"/>
      <c r="I20" s="733"/>
      <c r="J20" s="721"/>
      <c r="K20" s="721"/>
      <c r="L20" s="636"/>
    </row>
    <row r="21" spans="1:14" ht="89.25" hidden="1" x14ac:dyDescent="0.2">
      <c r="A21" s="636"/>
      <c r="B21" s="732" t="s">
        <v>990</v>
      </c>
      <c r="C21" s="636" t="s">
        <v>976</v>
      </c>
      <c r="D21" s="725"/>
      <c r="E21" s="636"/>
      <c r="F21" s="721"/>
      <c r="G21" s="714"/>
      <c r="H21" s="721"/>
      <c r="I21" s="733"/>
      <c r="J21" s="721"/>
      <c r="K21" s="721"/>
      <c r="L21" s="636"/>
    </row>
    <row r="22" spans="1:14" ht="89.25" hidden="1" x14ac:dyDescent="0.2">
      <c r="A22" s="731"/>
      <c r="B22" s="732" t="s">
        <v>990</v>
      </c>
      <c r="C22" s="636" t="s">
        <v>976</v>
      </c>
      <c r="D22" s="714"/>
      <c r="E22" s="636"/>
      <c r="F22" s="715"/>
      <c r="G22" s="731"/>
      <c r="H22" s="715"/>
      <c r="I22" s="752"/>
      <c r="J22" s="715"/>
      <c r="K22" s="715"/>
      <c r="L22" s="731"/>
    </row>
    <row r="23" spans="1:14" ht="105" x14ac:dyDescent="0.3">
      <c r="A23" s="731"/>
      <c r="B23" s="734" t="s">
        <v>992</v>
      </c>
      <c r="C23" s="636" t="s">
        <v>976</v>
      </c>
      <c r="D23" s="714" t="s">
        <v>988</v>
      </c>
      <c r="E23" s="636">
        <v>1573</v>
      </c>
      <c r="F23" s="715"/>
      <c r="G23" s="731"/>
      <c r="H23" s="715"/>
      <c r="I23" s="752">
        <v>514.25701000000004</v>
      </c>
      <c r="J23" s="715"/>
      <c r="K23" s="715"/>
      <c r="L23" s="731"/>
    </row>
    <row r="24" spans="1:14" ht="110.25" customHeight="1" x14ac:dyDescent="0.2">
      <c r="A24" s="731"/>
      <c r="B24" s="732" t="s">
        <v>990</v>
      </c>
      <c r="C24" s="636" t="s">
        <v>976</v>
      </c>
      <c r="D24" s="735" t="s">
        <v>993</v>
      </c>
      <c r="E24" s="636">
        <v>13</v>
      </c>
      <c r="F24" s="715"/>
      <c r="G24" s="731"/>
      <c r="H24" s="715"/>
      <c r="I24" s="752">
        <v>6.4212300000000004</v>
      </c>
      <c r="J24" s="715"/>
      <c r="K24" s="715"/>
      <c r="L24" s="731"/>
      <c r="M24" s="252"/>
      <c r="N24" s="256"/>
    </row>
    <row r="25" spans="1:14" s="257" customFormat="1" ht="26.25" hidden="1" customHeight="1" x14ac:dyDescent="0.2">
      <c r="A25" s="736"/>
      <c r="B25" s="737" t="s">
        <v>970</v>
      </c>
      <c r="C25" s="738" t="s">
        <v>976</v>
      </c>
      <c r="D25" s="739"/>
      <c r="E25" s="738"/>
      <c r="F25" s="715"/>
      <c r="G25" s="736"/>
      <c r="H25" s="740"/>
      <c r="I25" s="752"/>
      <c r="J25" s="740"/>
      <c r="K25" s="740"/>
      <c r="L25" s="736"/>
    </row>
    <row r="26" spans="1:14" ht="76.5" x14ac:dyDescent="0.2">
      <c r="A26" s="731"/>
      <c r="B26" s="719" t="s">
        <v>970</v>
      </c>
      <c r="C26" s="636" t="s">
        <v>976</v>
      </c>
      <c r="D26" s="714" t="s">
        <v>994</v>
      </c>
      <c r="E26" s="720">
        <v>2159</v>
      </c>
      <c r="F26" s="715"/>
      <c r="G26" s="731"/>
      <c r="H26" s="715"/>
      <c r="I26" s="752">
        <v>15</v>
      </c>
      <c r="J26" s="715"/>
      <c r="K26" s="715"/>
      <c r="L26" s="731"/>
    </row>
    <row r="27" spans="1:14" ht="76.5" x14ac:dyDescent="0.2">
      <c r="A27" s="731"/>
      <c r="B27" s="719" t="s">
        <v>995</v>
      </c>
      <c r="C27" s="636" t="s">
        <v>976</v>
      </c>
      <c r="D27" s="725" t="s">
        <v>996</v>
      </c>
      <c r="E27" s="720">
        <v>557</v>
      </c>
      <c r="F27" s="715"/>
      <c r="G27" s="716"/>
      <c r="H27" s="741"/>
      <c r="I27" s="752">
        <v>31.093350000000001</v>
      </c>
      <c r="J27" s="715"/>
      <c r="K27" s="715"/>
      <c r="L27" s="731"/>
      <c r="M27" s="252"/>
    </row>
    <row r="28" spans="1:14" ht="51" hidden="1" x14ac:dyDescent="0.3">
      <c r="A28" s="731"/>
      <c r="B28" s="742" t="s">
        <v>997</v>
      </c>
      <c r="C28" s="720" t="s">
        <v>998</v>
      </c>
      <c r="D28" s="725">
        <v>42024</v>
      </c>
      <c r="E28" s="720">
        <v>39</v>
      </c>
      <c r="F28" s="715"/>
      <c r="G28" s="731"/>
      <c r="H28" s="715"/>
      <c r="I28" s="752"/>
      <c r="J28" s="715"/>
      <c r="K28" s="715"/>
      <c r="L28" s="731"/>
    </row>
    <row r="29" spans="1:14" ht="76.5" x14ac:dyDescent="0.2">
      <c r="A29" s="731"/>
      <c r="B29" s="743" t="s">
        <v>999</v>
      </c>
      <c r="C29" s="720" t="s">
        <v>971</v>
      </c>
      <c r="D29" s="725" t="s">
        <v>1000</v>
      </c>
      <c r="E29" s="720">
        <v>1167</v>
      </c>
      <c r="F29" s="715"/>
      <c r="G29" s="731"/>
      <c r="H29" s="715"/>
      <c r="I29" s="752">
        <v>4.0632700000000002</v>
      </c>
      <c r="J29" s="715"/>
      <c r="K29" s="715"/>
      <c r="L29" s="731"/>
      <c r="M29" s="252"/>
      <c r="N29" s="256"/>
    </row>
    <row r="30" spans="1:14" x14ac:dyDescent="0.2">
      <c r="A30" s="255"/>
      <c r="B30" s="258"/>
      <c r="C30" s="249"/>
      <c r="D30" s="250"/>
      <c r="E30" s="249"/>
      <c r="F30" s="247">
        <f>SUM(F12:F29)</f>
        <v>8390.3319899999988</v>
      </c>
      <c r="G30" s="255"/>
      <c r="H30" s="247">
        <v>5144.4701100000002</v>
      </c>
      <c r="I30" s="755">
        <f>SUM(I12:I29)</f>
        <v>6421.5916200000001</v>
      </c>
      <c r="J30" s="248"/>
      <c r="K30" s="247"/>
      <c r="L30" s="247"/>
      <c r="M30" s="252"/>
      <c r="N30" s="259"/>
    </row>
    <row r="31" spans="1:14" x14ac:dyDescent="0.2">
      <c r="A31" s="255"/>
      <c r="B31" s="258"/>
      <c r="C31" s="249"/>
      <c r="D31" s="250"/>
      <c r="E31" s="249"/>
      <c r="F31" s="255"/>
      <c r="G31" s="255"/>
      <c r="H31" s="247"/>
      <c r="I31" s="755"/>
      <c r="J31" s="255"/>
      <c r="K31" s="247"/>
      <c r="L31" s="255"/>
      <c r="M31" s="251"/>
      <c r="N31" s="256"/>
    </row>
    <row r="32" spans="1:14" x14ac:dyDescent="0.2">
      <c r="L32" s="256"/>
    </row>
    <row r="33" spans="1:12" ht="15" customHeight="1" x14ac:dyDescent="0.2">
      <c r="A33" s="862"/>
      <c r="B33" s="862"/>
      <c r="C33" s="862"/>
      <c r="D33" s="862"/>
      <c r="E33" s="862"/>
      <c r="F33" s="862"/>
      <c r="G33" s="862"/>
      <c r="H33" s="862"/>
      <c r="I33" s="862"/>
      <c r="J33" s="862"/>
      <c r="K33" s="862"/>
      <c r="L33" s="862"/>
    </row>
    <row r="34" spans="1:12" x14ac:dyDescent="0.2">
      <c r="A34" s="260"/>
      <c r="B34" s="863" t="s">
        <v>1001</v>
      </c>
      <c r="C34" s="863"/>
      <c r="D34" s="863"/>
      <c r="E34" s="863"/>
      <c r="F34" s="863"/>
      <c r="G34" s="863"/>
      <c r="H34" s="863"/>
      <c r="I34" s="756"/>
      <c r="J34" s="260"/>
    </row>
  </sheetData>
  <mergeCells count="16">
    <mergeCell ref="K7:L7"/>
    <mergeCell ref="G1:K3"/>
    <mergeCell ref="B4:C4"/>
    <mergeCell ref="J4:L4"/>
    <mergeCell ref="A5:L5"/>
    <mergeCell ref="A6:L6"/>
    <mergeCell ref="L8:L10"/>
    <mergeCell ref="C9:F9"/>
    <mergeCell ref="A33:L33"/>
    <mergeCell ref="B34:H34"/>
    <mergeCell ref="A8:A10"/>
    <mergeCell ref="B8:B10"/>
    <mergeCell ref="C8:F8"/>
    <mergeCell ref="G8:H9"/>
    <mergeCell ref="I8:I10"/>
    <mergeCell ref="J8:K9"/>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topLeftCell="A7" workbookViewId="0">
      <selection sqref="A1:XFD1048576"/>
    </sheetView>
  </sheetViews>
  <sheetFormatPr defaultRowHeight="15" x14ac:dyDescent="0.25"/>
  <cols>
    <col min="1" max="1" width="4.5703125" style="205" customWidth="1"/>
    <col min="2" max="2" width="17.42578125" style="205" customWidth="1"/>
    <col min="3" max="3" width="10" style="205" customWidth="1"/>
    <col min="4" max="4" width="8" style="205" customWidth="1"/>
    <col min="5" max="5" width="8.7109375" style="205" customWidth="1"/>
    <col min="6" max="6" width="15" style="205" customWidth="1"/>
    <col min="7" max="7" width="14.85546875" style="205" customWidth="1"/>
    <col min="8" max="8" width="15.42578125" style="205" customWidth="1"/>
    <col min="9" max="9" width="12.7109375" style="205" customWidth="1"/>
    <col min="10" max="10" width="14.28515625" style="205" customWidth="1"/>
    <col min="11" max="11" width="8.85546875" style="205" customWidth="1"/>
    <col min="12" max="256" width="9.140625" style="205"/>
    <col min="257" max="257" width="4.5703125" style="205" customWidth="1"/>
    <col min="258" max="258" width="17.42578125" style="205" customWidth="1"/>
    <col min="259" max="259" width="10" style="205" customWidth="1"/>
    <col min="260" max="260" width="8" style="205" customWidth="1"/>
    <col min="261" max="261" width="8.7109375" style="205" customWidth="1"/>
    <col min="262" max="262" width="15" style="205" customWidth="1"/>
    <col min="263" max="263" width="14.85546875" style="205" customWidth="1"/>
    <col min="264" max="264" width="15.42578125" style="205" customWidth="1"/>
    <col min="265" max="265" width="12.7109375" style="205" customWidth="1"/>
    <col min="266" max="266" width="14.28515625" style="205" customWidth="1"/>
    <col min="267" max="267" width="8.85546875" style="205" customWidth="1"/>
    <col min="268" max="512" width="9.140625" style="205"/>
    <col min="513" max="513" width="4.5703125" style="205" customWidth="1"/>
    <col min="514" max="514" width="17.42578125" style="205" customWidth="1"/>
    <col min="515" max="515" width="10" style="205" customWidth="1"/>
    <col min="516" max="516" width="8" style="205" customWidth="1"/>
    <col min="517" max="517" width="8.7109375" style="205" customWidth="1"/>
    <col min="518" max="518" width="15" style="205" customWidth="1"/>
    <col min="519" max="519" width="14.85546875" style="205" customWidth="1"/>
    <col min="520" max="520" width="15.42578125" style="205" customWidth="1"/>
    <col min="521" max="521" width="12.7109375" style="205" customWidth="1"/>
    <col min="522" max="522" width="14.28515625" style="205" customWidth="1"/>
    <col min="523" max="523" width="8.85546875" style="205" customWidth="1"/>
    <col min="524" max="768" width="9.140625" style="205"/>
    <col min="769" max="769" width="4.5703125" style="205" customWidth="1"/>
    <col min="770" max="770" width="17.42578125" style="205" customWidth="1"/>
    <col min="771" max="771" width="10" style="205" customWidth="1"/>
    <col min="772" max="772" width="8" style="205" customWidth="1"/>
    <col min="773" max="773" width="8.7109375" style="205" customWidth="1"/>
    <col min="774" max="774" width="15" style="205" customWidth="1"/>
    <col min="775" max="775" width="14.85546875" style="205" customWidth="1"/>
    <col min="776" max="776" width="15.42578125" style="205" customWidth="1"/>
    <col min="777" max="777" width="12.7109375" style="205" customWidth="1"/>
    <col min="778" max="778" width="14.28515625" style="205" customWidth="1"/>
    <col min="779" max="779" width="8.85546875" style="205" customWidth="1"/>
    <col min="780" max="1024" width="9.140625" style="205"/>
    <col min="1025" max="1025" width="4.5703125" style="205" customWidth="1"/>
    <col min="1026" max="1026" width="17.42578125" style="205" customWidth="1"/>
    <col min="1027" max="1027" width="10" style="205" customWidth="1"/>
    <col min="1028" max="1028" width="8" style="205" customWidth="1"/>
    <col min="1029" max="1029" width="8.7109375" style="205" customWidth="1"/>
    <col min="1030" max="1030" width="15" style="205" customWidth="1"/>
    <col min="1031" max="1031" width="14.85546875" style="205" customWidth="1"/>
    <col min="1032" max="1032" width="15.42578125" style="205" customWidth="1"/>
    <col min="1033" max="1033" width="12.7109375" style="205" customWidth="1"/>
    <col min="1034" max="1034" width="14.28515625" style="205" customWidth="1"/>
    <col min="1035" max="1035" width="8.85546875" style="205" customWidth="1"/>
    <col min="1036" max="1280" width="9.140625" style="205"/>
    <col min="1281" max="1281" width="4.5703125" style="205" customWidth="1"/>
    <col min="1282" max="1282" width="17.42578125" style="205" customWidth="1"/>
    <col min="1283" max="1283" width="10" style="205" customWidth="1"/>
    <col min="1284" max="1284" width="8" style="205" customWidth="1"/>
    <col min="1285" max="1285" width="8.7109375" style="205" customWidth="1"/>
    <col min="1286" max="1286" width="15" style="205" customWidth="1"/>
    <col min="1287" max="1287" width="14.85546875" style="205" customWidth="1"/>
    <col min="1288" max="1288" width="15.42578125" style="205" customWidth="1"/>
    <col min="1289" max="1289" width="12.7109375" style="205" customWidth="1"/>
    <col min="1290" max="1290" width="14.28515625" style="205" customWidth="1"/>
    <col min="1291" max="1291" width="8.85546875" style="205" customWidth="1"/>
    <col min="1292" max="1536" width="9.140625" style="205"/>
    <col min="1537" max="1537" width="4.5703125" style="205" customWidth="1"/>
    <col min="1538" max="1538" width="17.42578125" style="205" customWidth="1"/>
    <col min="1539" max="1539" width="10" style="205" customWidth="1"/>
    <col min="1540" max="1540" width="8" style="205" customWidth="1"/>
    <col min="1541" max="1541" width="8.7109375" style="205" customWidth="1"/>
    <col min="1542" max="1542" width="15" style="205" customWidth="1"/>
    <col min="1543" max="1543" width="14.85546875" style="205" customWidth="1"/>
    <col min="1544" max="1544" width="15.42578125" style="205" customWidth="1"/>
    <col min="1545" max="1545" width="12.7109375" style="205" customWidth="1"/>
    <col min="1546" max="1546" width="14.28515625" style="205" customWidth="1"/>
    <col min="1547" max="1547" width="8.85546875" style="205" customWidth="1"/>
    <col min="1548" max="1792" width="9.140625" style="205"/>
    <col min="1793" max="1793" width="4.5703125" style="205" customWidth="1"/>
    <col min="1794" max="1794" width="17.42578125" style="205" customWidth="1"/>
    <col min="1795" max="1795" width="10" style="205" customWidth="1"/>
    <col min="1796" max="1796" width="8" style="205" customWidth="1"/>
    <col min="1797" max="1797" width="8.7109375" style="205" customWidth="1"/>
    <col min="1798" max="1798" width="15" style="205" customWidth="1"/>
    <col min="1799" max="1799" width="14.85546875" style="205" customWidth="1"/>
    <col min="1800" max="1800" width="15.42578125" style="205" customWidth="1"/>
    <col min="1801" max="1801" width="12.7109375" style="205" customWidth="1"/>
    <col min="1802" max="1802" width="14.28515625" style="205" customWidth="1"/>
    <col min="1803" max="1803" width="8.85546875" style="205" customWidth="1"/>
    <col min="1804" max="2048" width="9.140625" style="205"/>
    <col min="2049" max="2049" width="4.5703125" style="205" customWidth="1"/>
    <col min="2050" max="2050" width="17.42578125" style="205" customWidth="1"/>
    <col min="2051" max="2051" width="10" style="205" customWidth="1"/>
    <col min="2052" max="2052" width="8" style="205" customWidth="1"/>
    <col min="2053" max="2053" width="8.7109375" style="205" customWidth="1"/>
    <col min="2054" max="2054" width="15" style="205" customWidth="1"/>
    <col min="2055" max="2055" width="14.85546875" style="205" customWidth="1"/>
    <col min="2056" max="2056" width="15.42578125" style="205" customWidth="1"/>
    <col min="2057" max="2057" width="12.7109375" style="205" customWidth="1"/>
    <col min="2058" max="2058" width="14.28515625" style="205" customWidth="1"/>
    <col min="2059" max="2059" width="8.85546875" style="205" customWidth="1"/>
    <col min="2060" max="2304" width="9.140625" style="205"/>
    <col min="2305" max="2305" width="4.5703125" style="205" customWidth="1"/>
    <col min="2306" max="2306" width="17.42578125" style="205" customWidth="1"/>
    <col min="2307" max="2307" width="10" style="205" customWidth="1"/>
    <col min="2308" max="2308" width="8" style="205" customWidth="1"/>
    <col min="2309" max="2309" width="8.7109375" style="205" customWidth="1"/>
    <col min="2310" max="2310" width="15" style="205" customWidth="1"/>
    <col min="2311" max="2311" width="14.85546875" style="205" customWidth="1"/>
    <col min="2312" max="2312" width="15.42578125" style="205" customWidth="1"/>
    <col min="2313" max="2313" width="12.7109375" style="205" customWidth="1"/>
    <col min="2314" max="2314" width="14.28515625" style="205" customWidth="1"/>
    <col min="2315" max="2315" width="8.85546875" style="205" customWidth="1"/>
    <col min="2316" max="2560" width="9.140625" style="205"/>
    <col min="2561" max="2561" width="4.5703125" style="205" customWidth="1"/>
    <col min="2562" max="2562" width="17.42578125" style="205" customWidth="1"/>
    <col min="2563" max="2563" width="10" style="205" customWidth="1"/>
    <col min="2564" max="2564" width="8" style="205" customWidth="1"/>
    <col min="2565" max="2565" width="8.7109375" style="205" customWidth="1"/>
    <col min="2566" max="2566" width="15" style="205" customWidth="1"/>
    <col min="2567" max="2567" width="14.85546875" style="205" customWidth="1"/>
    <col min="2568" max="2568" width="15.42578125" style="205" customWidth="1"/>
    <col min="2569" max="2569" width="12.7109375" style="205" customWidth="1"/>
    <col min="2570" max="2570" width="14.28515625" style="205" customWidth="1"/>
    <col min="2571" max="2571" width="8.85546875" style="205" customWidth="1"/>
    <col min="2572" max="2816" width="9.140625" style="205"/>
    <col min="2817" max="2817" width="4.5703125" style="205" customWidth="1"/>
    <col min="2818" max="2818" width="17.42578125" style="205" customWidth="1"/>
    <col min="2819" max="2819" width="10" style="205" customWidth="1"/>
    <col min="2820" max="2820" width="8" style="205" customWidth="1"/>
    <col min="2821" max="2821" width="8.7109375" style="205" customWidth="1"/>
    <col min="2822" max="2822" width="15" style="205" customWidth="1"/>
    <col min="2823" max="2823" width="14.85546875" style="205" customWidth="1"/>
    <col min="2824" max="2824" width="15.42578125" style="205" customWidth="1"/>
    <col min="2825" max="2825" width="12.7109375" style="205" customWidth="1"/>
    <col min="2826" max="2826" width="14.28515625" style="205" customWidth="1"/>
    <col min="2827" max="2827" width="8.85546875" style="205" customWidth="1"/>
    <col min="2828" max="3072" width="9.140625" style="205"/>
    <col min="3073" max="3073" width="4.5703125" style="205" customWidth="1"/>
    <col min="3074" max="3074" width="17.42578125" style="205" customWidth="1"/>
    <col min="3075" max="3075" width="10" style="205" customWidth="1"/>
    <col min="3076" max="3076" width="8" style="205" customWidth="1"/>
    <col min="3077" max="3077" width="8.7109375" style="205" customWidth="1"/>
    <col min="3078" max="3078" width="15" style="205" customWidth="1"/>
    <col min="3079" max="3079" width="14.85546875" style="205" customWidth="1"/>
    <col min="3080" max="3080" width="15.42578125" style="205" customWidth="1"/>
    <col min="3081" max="3081" width="12.7109375" style="205" customWidth="1"/>
    <col min="3082" max="3082" width="14.28515625" style="205" customWidth="1"/>
    <col min="3083" max="3083" width="8.85546875" style="205" customWidth="1"/>
    <col min="3084" max="3328" width="9.140625" style="205"/>
    <col min="3329" max="3329" width="4.5703125" style="205" customWidth="1"/>
    <col min="3330" max="3330" width="17.42578125" style="205" customWidth="1"/>
    <col min="3331" max="3331" width="10" style="205" customWidth="1"/>
    <col min="3332" max="3332" width="8" style="205" customWidth="1"/>
    <col min="3333" max="3333" width="8.7109375" style="205" customWidth="1"/>
    <col min="3334" max="3334" width="15" style="205" customWidth="1"/>
    <col min="3335" max="3335" width="14.85546875" style="205" customWidth="1"/>
    <col min="3336" max="3336" width="15.42578125" style="205" customWidth="1"/>
    <col min="3337" max="3337" width="12.7109375" style="205" customWidth="1"/>
    <col min="3338" max="3338" width="14.28515625" style="205" customWidth="1"/>
    <col min="3339" max="3339" width="8.85546875" style="205" customWidth="1"/>
    <col min="3340" max="3584" width="9.140625" style="205"/>
    <col min="3585" max="3585" width="4.5703125" style="205" customWidth="1"/>
    <col min="3586" max="3586" width="17.42578125" style="205" customWidth="1"/>
    <col min="3587" max="3587" width="10" style="205" customWidth="1"/>
    <col min="3588" max="3588" width="8" style="205" customWidth="1"/>
    <col min="3589" max="3589" width="8.7109375" style="205" customWidth="1"/>
    <col min="3590" max="3590" width="15" style="205" customWidth="1"/>
    <col min="3591" max="3591" width="14.85546875" style="205" customWidth="1"/>
    <col min="3592" max="3592" width="15.42578125" style="205" customWidth="1"/>
    <col min="3593" max="3593" width="12.7109375" style="205" customWidth="1"/>
    <col min="3594" max="3594" width="14.28515625" style="205" customWidth="1"/>
    <col min="3595" max="3595" width="8.85546875" style="205" customWidth="1"/>
    <col min="3596" max="3840" width="9.140625" style="205"/>
    <col min="3841" max="3841" width="4.5703125" style="205" customWidth="1"/>
    <col min="3842" max="3842" width="17.42578125" style="205" customWidth="1"/>
    <col min="3843" max="3843" width="10" style="205" customWidth="1"/>
    <col min="3844" max="3844" width="8" style="205" customWidth="1"/>
    <col min="3845" max="3845" width="8.7109375" style="205" customWidth="1"/>
    <col min="3846" max="3846" width="15" style="205" customWidth="1"/>
    <col min="3847" max="3847" width="14.85546875" style="205" customWidth="1"/>
    <col min="3848" max="3848" width="15.42578125" style="205" customWidth="1"/>
    <col min="3849" max="3849" width="12.7109375" style="205" customWidth="1"/>
    <col min="3850" max="3850" width="14.28515625" style="205" customWidth="1"/>
    <col min="3851" max="3851" width="8.85546875" style="205" customWidth="1"/>
    <col min="3852" max="4096" width="9.140625" style="205"/>
    <col min="4097" max="4097" width="4.5703125" style="205" customWidth="1"/>
    <col min="4098" max="4098" width="17.42578125" style="205" customWidth="1"/>
    <col min="4099" max="4099" width="10" style="205" customWidth="1"/>
    <col min="4100" max="4100" width="8" style="205" customWidth="1"/>
    <col min="4101" max="4101" width="8.7109375" style="205" customWidth="1"/>
    <col min="4102" max="4102" width="15" style="205" customWidth="1"/>
    <col min="4103" max="4103" width="14.85546875" style="205" customWidth="1"/>
    <col min="4104" max="4104" width="15.42578125" style="205" customWidth="1"/>
    <col min="4105" max="4105" width="12.7109375" style="205" customWidth="1"/>
    <col min="4106" max="4106" width="14.28515625" style="205" customWidth="1"/>
    <col min="4107" max="4107" width="8.85546875" style="205" customWidth="1"/>
    <col min="4108" max="4352" width="9.140625" style="205"/>
    <col min="4353" max="4353" width="4.5703125" style="205" customWidth="1"/>
    <col min="4354" max="4354" width="17.42578125" style="205" customWidth="1"/>
    <col min="4355" max="4355" width="10" style="205" customWidth="1"/>
    <col min="4356" max="4356" width="8" style="205" customWidth="1"/>
    <col min="4357" max="4357" width="8.7109375" style="205" customWidth="1"/>
    <col min="4358" max="4358" width="15" style="205" customWidth="1"/>
    <col min="4359" max="4359" width="14.85546875" style="205" customWidth="1"/>
    <col min="4360" max="4360" width="15.42578125" style="205" customWidth="1"/>
    <col min="4361" max="4361" width="12.7109375" style="205" customWidth="1"/>
    <col min="4362" max="4362" width="14.28515625" style="205" customWidth="1"/>
    <col min="4363" max="4363" width="8.85546875" style="205" customWidth="1"/>
    <col min="4364" max="4608" width="9.140625" style="205"/>
    <col min="4609" max="4609" width="4.5703125" style="205" customWidth="1"/>
    <col min="4610" max="4610" width="17.42578125" style="205" customWidth="1"/>
    <col min="4611" max="4611" width="10" style="205" customWidth="1"/>
    <col min="4612" max="4612" width="8" style="205" customWidth="1"/>
    <col min="4613" max="4613" width="8.7109375" style="205" customWidth="1"/>
    <col min="4614" max="4614" width="15" style="205" customWidth="1"/>
    <col min="4615" max="4615" width="14.85546875" style="205" customWidth="1"/>
    <col min="4616" max="4616" width="15.42578125" style="205" customWidth="1"/>
    <col min="4617" max="4617" width="12.7109375" style="205" customWidth="1"/>
    <col min="4618" max="4618" width="14.28515625" style="205" customWidth="1"/>
    <col min="4619" max="4619" width="8.85546875" style="205" customWidth="1"/>
    <col min="4620" max="4864" width="9.140625" style="205"/>
    <col min="4865" max="4865" width="4.5703125" style="205" customWidth="1"/>
    <col min="4866" max="4866" width="17.42578125" style="205" customWidth="1"/>
    <col min="4867" max="4867" width="10" style="205" customWidth="1"/>
    <col min="4868" max="4868" width="8" style="205" customWidth="1"/>
    <col min="4869" max="4869" width="8.7109375" style="205" customWidth="1"/>
    <col min="4870" max="4870" width="15" style="205" customWidth="1"/>
    <col min="4871" max="4871" width="14.85546875" style="205" customWidth="1"/>
    <col min="4872" max="4872" width="15.42578125" style="205" customWidth="1"/>
    <col min="4873" max="4873" width="12.7109375" style="205" customWidth="1"/>
    <col min="4874" max="4874" width="14.28515625" style="205" customWidth="1"/>
    <col min="4875" max="4875" width="8.85546875" style="205" customWidth="1"/>
    <col min="4876" max="5120" width="9.140625" style="205"/>
    <col min="5121" max="5121" width="4.5703125" style="205" customWidth="1"/>
    <col min="5122" max="5122" width="17.42578125" style="205" customWidth="1"/>
    <col min="5123" max="5123" width="10" style="205" customWidth="1"/>
    <col min="5124" max="5124" width="8" style="205" customWidth="1"/>
    <col min="5125" max="5125" width="8.7109375" style="205" customWidth="1"/>
    <col min="5126" max="5126" width="15" style="205" customWidth="1"/>
    <col min="5127" max="5127" width="14.85546875" style="205" customWidth="1"/>
    <col min="5128" max="5128" width="15.42578125" style="205" customWidth="1"/>
    <col min="5129" max="5129" width="12.7109375" style="205" customWidth="1"/>
    <col min="5130" max="5130" width="14.28515625" style="205" customWidth="1"/>
    <col min="5131" max="5131" width="8.85546875" style="205" customWidth="1"/>
    <col min="5132" max="5376" width="9.140625" style="205"/>
    <col min="5377" max="5377" width="4.5703125" style="205" customWidth="1"/>
    <col min="5378" max="5378" width="17.42578125" style="205" customWidth="1"/>
    <col min="5379" max="5379" width="10" style="205" customWidth="1"/>
    <col min="5380" max="5380" width="8" style="205" customWidth="1"/>
    <col min="5381" max="5381" width="8.7109375" style="205" customWidth="1"/>
    <col min="5382" max="5382" width="15" style="205" customWidth="1"/>
    <col min="5383" max="5383" width="14.85546875" style="205" customWidth="1"/>
    <col min="5384" max="5384" width="15.42578125" style="205" customWidth="1"/>
    <col min="5385" max="5385" width="12.7109375" style="205" customWidth="1"/>
    <col min="5386" max="5386" width="14.28515625" style="205" customWidth="1"/>
    <col min="5387" max="5387" width="8.85546875" style="205" customWidth="1"/>
    <col min="5388" max="5632" width="9.140625" style="205"/>
    <col min="5633" max="5633" width="4.5703125" style="205" customWidth="1"/>
    <col min="5634" max="5634" width="17.42578125" style="205" customWidth="1"/>
    <col min="5635" max="5635" width="10" style="205" customWidth="1"/>
    <col min="5636" max="5636" width="8" style="205" customWidth="1"/>
    <col min="5637" max="5637" width="8.7109375" style="205" customWidth="1"/>
    <col min="5638" max="5638" width="15" style="205" customWidth="1"/>
    <col min="5639" max="5639" width="14.85546875" style="205" customWidth="1"/>
    <col min="5640" max="5640" width="15.42578125" style="205" customWidth="1"/>
    <col min="5641" max="5641" width="12.7109375" style="205" customWidth="1"/>
    <col min="5642" max="5642" width="14.28515625" style="205" customWidth="1"/>
    <col min="5643" max="5643" width="8.85546875" style="205" customWidth="1"/>
    <col min="5644" max="5888" width="9.140625" style="205"/>
    <col min="5889" max="5889" width="4.5703125" style="205" customWidth="1"/>
    <col min="5890" max="5890" width="17.42578125" style="205" customWidth="1"/>
    <col min="5891" max="5891" width="10" style="205" customWidth="1"/>
    <col min="5892" max="5892" width="8" style="205" customWidth="1"/>
    <col min="5893" max="5893" width="8.7109375" style="205" customWidth="1"/>
    <col min="5894" max="5894" width="15" style="205" customWidth="1"/>
    <col min="5895" max="5895" width="14.85546875" style="205" customWidth="1"/>
    <col min="5896" max="5896" width="15.42578125" style="205" customWidth="1"/>
    <col min="5897" max="5897" width="12.7109375" style="205" customWidth="1"/>
    <col min="5898" max="5898" width="14.28515625" style="205" customWidth="1"/>
    <col min="5899" max="5899" width="8.85546875" style="205" customWidth="1"/>
    <col min="5900" max="6144" width="9.140625" style="205"/>
    <col min="6145" max="6145" width="4.5703125" style="205" customWidth="1"/>
    <col min="6146" max="6146" width="17.42578125" style="205" customWidth="1"/>
    <col min="6147" max="6147" width="10" style="205" customWidth="1"/>
    <col min="6148" max="6148" width="8" style="205" customWidth="1"/>
    <col min="6149" max="6149" width="8.7109375" style="205" customWidth="1"/>
    <col min="6150" max="6150" width="15" style="205" customWidth="1"/>
    <col min="6151" max="6151" width="14.85546875" style="205" customWidth="1"/>
    <col min="6152" max="6152" width="15.42578125" style="205" customWidth="1"/>
    <col min="6153" max="6153" width="12.7109375" style="205" customWidth="1"/>
    <col min="6154" max="6154" width="14.28515625" style="205" customWidth="1"/>
    <col min="6155" max="6155" width="8.85546875" style="205" customWidth="1"/>
    <col min="6156" max="6400" width="9.140625" style="205"/>
    <col min="6401" max="6401" width="4.5703125" style="205" customWidth="1"/>
    <col min="6402" max="6402" width="17.42578125" style="205" customWidth="1"/>
    <col min="6403" max="6403" width="10" style="205" customWidth="1"/>
    <col min="6404" max="6404" width="8" style="205" customWidth="1"/>
    <col min="6405" max="6405" width="8.7109375" style="205" customWidth="1"/>
    <col min="6406" max="6406" width="15" style="205" customWidth="1"/>
    <col min="6407" max="6407" width="14.85546875" style="205" customWidth="1"/>
    <col min="6408" max="6408" width="15.42578125" style="205" customWidth="1"/>
    <col min="6409" max="6409" width="12.7109375" style="205" customWidth="1"/>
    <col min="6410" max="6410" width="14.28515625" style="205" customWidth="1"/>
    <col min="6411" max="6411" width="8.85546875" style="205" customWidth="1"/>
    <col min="6412" max="6656" width="9.140625" style="205"/>
    <col min="6657" max="6657" width="4.5703125" style="205" customWidth="1"/>
    <col min="6658" max="6658" width="17.42578125" style="205" customWidth="1"/>
    <col min="6659" max="6659" width="10" style="205" customWidth="1"/>
    <col min="6660" max="6660" width="8" style="205" customWidth="1"/>
    <col min="6661" max="6661" width="8.7109375" style="205" customWidth="1"/>
    <col min="6662" max="6662" width="15" style="205" customWidth="1"/>
    <col min="6663" max="6663" width="14.85546875" style="205" customWidth="1"/>
    <col min="6664" max="6664" width="15.42578125" style="205" customWidth="1"/>
    <col min="6665" max="6665" width="12.7109375" style="205" customWidth="1"/>
    <col min="6666" max="6666" width="14.28515625" style="205" customWidth="1"/>
    <col min="6667" max="6667" width="8.85546875" style="205" customWidth="1"/>
    <col min="6668" max="6912" width="9.140625" style="205"/>
    <col min="6913" max="6913" width="4.5703125" style="205" customWidth="1"/>
    <col min="6914" max="6914" width="17.42578125" style="205" customWidth="1"/>
    <col min="6915" max="6915" width="10" style="205" customWidth="1"/>
    <col min="6916" max="6916" width="8" style="205" customWidth="1"/>
    <col min="6917" max="6917" width="8.7109375" style="205" customWidth="1"/>
    <col min="6918" max="6918" width="15" style="205" customWidth="1"/>
    <col min="6919" max="6919" width="14.85546875" style="205" customWidth="1"/>
    <col min="6920" max="6920" width="15.42578125" style="205" customWidth="1"/>
    <col min="6921" max="6921" width="12.7109375" style="205" customWidth="1"/>
    <col min="6922" max="6922" width="14.28515625" style="205" customWidth="1"/>
    <col min="6923" max="6923" width="8.85546875" style="205" customWidth="1"/>
    <col min="6924" max="7168" width="9.140625" style="205"/>
    <col min="7169" max="7169" width="4.5703125" style="205" customWidth="1"/>
    <col min="7170" max="7170" width="17.42578125" style="205" customWidth="1"/>
    <col min="7171" max="7171" width="10" style="205" customWidth="1"/>
    <col min="7172" max="7172" width="8" style="205" customWidth="1"/>
    <col min="7173" max="7173" width="8.7109375" style="205" customWidth="1"/>
    <col min="7174" max="7174" width="15" style="205" customWidth="1"/>
    <col min="7175" max="7175" width="14.85546875" style="205" customWidth="1"/>
    <col min="7176" max="7176" width="15.42578125" style="205" customWidth="1"/>
    <col min="7177" max="7177" width="12.7109375" style="205" customWidth="1"/>
    <col min="7178" max="7178" width="14.28515625" style="205" customWidth="1"/>
    <col min="7179" max="7179" width="8.85546875" style="205" customWidth="1"/>
    <col min="7180" max="7424" width="9.140625" style="205"/>
    <col min="7425" max="7425" width="4.5703125" style="205" customWidth="1"/>
    <col min="7426" max="7426" width="17.42578125" style="205" customWidth="1"/>
    <col min="7427" max="7427" width="10" style="205" customWidth="1"/>
    <col min="7428" max="7428" width="8" style="205" customWidth="1"/>
    <col min="7429" max="7429" width="8.7109375" style="205" customWidth="1"/>
    <col min="7430" max="7430" width="15" style="205" customWidth="1"/>
    <col min="7431" max="7431" width="14.85546875" style="205" customWidth="1"/>
    <col min="7432" max="7432" width="15.42578125" style="205" customWidth="1"/>
    <col min="7433" max="7433" width="12.7109375" style="205" customWidth="1"/>
    <col min="7434" max="7434" width="14.28515625" style="205" customWidth="1"/>
    <col min="7435" max="7435" width="8.85546875" style="205" customWidth="1"/>
    <col min="7436" max="7680" width="9.140625" style="205"/>
    <col min="7681" max="7681" width="4.5703125" style="205" customWidth="1"/>
    <col min="7682" max="7682" width="17.42578125" style="205" customWidth="1"/>
    <col min="7683" max="7683" width="10" style="205" customWidth="1"/>
    <col min="7684" max="7684" width="8" style="205" customWidth="1"/>
    <col min="7685" max="7685" width="8.7109375" style="205" customWidth="1"/>
    <col min="7686" max="7686" width="15" style="205" customWidth="1"/>
    <col min="7687" max="7687" width="14.85546875" style="205" customWidth="1"/>
    <col min="7688" max="7688" width="15.42578125" style="205" customWidth="1"/>
    <col min="7689" max="7689" width="12.7109375" style="205" customWidth="1"/>
    <col min="7690" max="7690" width="14.28515625" style="205" customWidth="1"/>
    <col min="7691" max="7691" width="8.85546875" style="205" customWidth="1"/>
    <col min="7692" max="7936" width="9.140625" style="205"/>
    <col min="7937" max="7937" width="4.5703125" style="205" customWidth="1"/>
    <col min="7938" max="7938" width="17.42578125" style="205" customWidth="1"/>
    <col min="7939" max="7939" width="10" style="205" customWidth="1"/>
    <col min="7940" max="7940" width="8" style="205" customWidth="1"/>
    <col min="7941" max="7941" width="8.7109375" style="205" customWidth="1"/>
    <col min="7942" max="7942" width="15" style="205" customWidth="1"/>
    <col min="7943" max="7943" width="14.85546875" style="205" customWidth="1"/>
    <col min="7944" max="7944" width="15.42578125" style="205" customWidth="1"/>
    <col min="7945" max="7945" width="12.7109375" style="205" customWidth="1"/>
    <col min="7946" max="7946" width="14.28515625" style="205" customWidth="1"/>
    <col min="7947" max="7947" width="8.85546875" style="205" customWidth="1"/>
    <col min="7948" max="8192" width="9.140625" style="205"/>
    <col min="8193" max="8193" width="4.5703125" style="205" customWidth="1"/>
    <col min="8194" max="8194" width="17.42578125" style="205" customWidth="1"/>
    <col min="8195" max="8195" width="10" style="205" customWidth="1"/>
    <col min="8196" max="8196" width="8" style="205" customWidth="1"/>
    <col min="8197" max="8197" width="8.7109375" style="205" customWidth="1"/>
    <col min="8198" max="8198" width="15" style="205" customWidth="1"/>
    <col min="8199" max="8199" width="14.85546875" style="205" customWidth="1"/>
    <col min="8200" max="8200" width="15.42578125" style="205" customWidth="1"/>
    <col min="8201" max="8201" width="12.7109375" style="205" customWidth="1"/>
    <col min="8202" max="8202" width="14.28515625" style="205" customWidth="1"/>
    <col min="8203" max="8203" width="8.85546875" style="205" customWidth="1"/>
    <col min="8204" max="8448" width="9.140625" style="205"/>
    <col min="8449" max="8449" width="4.5703125" style="205" customWidth="1"/>
    <col min="8450" max="8450" width="17.42578125" style="205" customWidth="1"/>
    <col min="8451" max="8451" width="10" style="205" customWidth="1"/>
    <col min="8452" max="8452" width="8" style="205" customWidth="1"/>
    <col min="8453" max="8453" width="8.7109375" style="205" customWidth="1"/>
    <col min="8454" max="8454" width="15" style="205" customWidth="1"/>
    <col min="8455" max="8455" width="14.85546875" style="205" customWidth="1"/>
    <col min="8456" max="8456" width="15.42578125" style="205" customWidth="1"/>
    <col min="8457" max="8457" width="12.7109375" style="205" customWidth="1"/>
    <col min="8458" max="8458" width="14.28515625" style="205" customWidth="1"/>
    <col min="8459" max="8459" width="8.85546875" style="205" customWidth="1"/>
    <col min="8460" max="8704" width="9.140625" style="205"/>
    <col min="8705" max="8705" width="4.5703125" style="205" customWidth="1"/>
    <col min="8706" max="8706" width="17.42578125" style="205" customWidth="1"/>
    <col min="8707" max="8707" width="10" style="205" customWidth="1"/>
    <col min="8708" max="8708" width="8" style="205" customWidth="1"/>
    <col min="8709" max="8709" width="8.7109375" style="205" customWidth="1"/>
    <col min="8710" max="8710" width="15" style="205" customWidth="1"/>
    <col min="8711" max="8711" width="14.85546875" style="205" customWidth="1"/>
    <col min="8712" max="8712" width="15.42578125" style="205" customWidth="1"/>
    <col min="8713" max="8713" width="12.7109375" style="205" customWidth="1"/>
    <col min="8714" max="8714" width="14.28515625" style="205" customWidth="1"/>
    <col min="8715" max="8715" width="8.85546875" style="205" customWidth="1"/>
    <col min="8716" max="8960" width="9.140625" style="205"/>
    <col min="8961" max="8961" width="4.5703125" style="205" customWidth="1"/>
    <col min="8962" max="8962" width="17.42578125" style="205" customWidth="1"/>
    <col min="8963" max="8963" width="10" style="205" customWidth="1"/>
    <col min="8964" max="8964" width="8" style="205" customWidth="1"/>
    <col min="8965" max="8965" width="8.7109375" style="205" customWidth="1"/>
    <col min="8966" max="8966" width="15" style="205" customWidth="1"/>
    <col min="8967" max="8967" width="14.85546875" style="205" customWidth="1"/>
    <col min="8968" max="8968" width="15.42578125" style="205" customWidth="1"/>
    <col min="8969" max="8969" width="12.7109375" style="205" customWidth="1"/>
    <col min="8970" max="8970" width="14.28515625" style="205" customWidth="1"/>
    <col min="8971" max="8971" width="8.85546875" style="205" customWidth="1"/>
    <col min="8972" max="9216" width="9.140625" style="205"/>
    <col min="9217" max="9217" width="4.5703125" style="205" customWidth="1"/>
    <col min="9218" max="9218" width="17.42578125" style="205" customWidth="1"/>
    <col min="9219" max="9219" width="10" style="205" customWidth="1"/>
    <col min="9220" max="9220" width="8" style="205" customWidth="1"/>
    <col min="9221" max="9221" width="8.7109375" style="205" customWidth="1"/>
    <col min="9222" max="9222" width="15" style="205" customWidth="1"/>
    <col min="9223" max="9223" width="14.85546875" style="205" customWidth="1"/>
    <col min="9224" max="9224" width="15.42578125" style="205" customWidth="1"/>
    <col min="9225" max="9225" width="12.7109375" style="205" customWidth="1"/>
    <col min="9226" max="9226" width="14.28515625" style="205" customWidth="1"/>
    <col min="9227" max="9227" width="8.85546875" style="205" customWidth="1"/>
    <col min="9228" max="9472" width="9.140625" style="205"/>
    <col min="9473" max="9473" width="4.5703125" style="205" customWidth="1"/>
    <col min="9474" max="9474" width="17.42578125" style="205" customWidth="1"/>
    <col min="9475" max="9475" width="10" style="205" customWidth="1"/>
    <col min="9476" max="9476" width="8" style="205" customWidth="1"/>
    <col min="9477" max="9477" width="8.7109375" style="205" customWidth="1"/>
    <col min="9478" max="9478" width="15" style="205" customWidth="1"/>
    <col min="9479" max="9479" width="14.85546875" style="205" customWidth="1"/>
    <col min="9480" max="9480" width="15.42578125" style="205" customWidth="1"/>
    <col min="9481" max="9481" width="12.7109375" style="205" customWidth="1"/>
    <col min="9482" max="9482" width="14.28515625" style="205" customWidth="1"/>
    <col min="9483" max="9483" width="8.85546875" style="205" customWidth="1"/>
    <col min="9484" max="9728" width="9.140625" style="205"/>
    <col min="9729" max="9729" width="4.5703125" style="205" customWidth="1"/>
    <col min="9730" max="9730" width="17.42578125" style="205" customWidth="1"/>
    <col min="9731" max="9731" width="10" style="205" customWidth="1"/>
    <col min="9732" max="9732" width="8" style="205" customWidth="1"/>
    <col min="9733" max="9733" width="8.7109375" style="205" customWidth="1"/>
    <col min="9734" max="9734" width="15" style="205" customWidth="1"/>
    <col min="9735" max="9735" width="14.85546875" style="205" customWidth="1"/>
    <col min="9736" max="9736" width="15.42578125" style="205" customWidth="1"/>
    <col min="9737" max="9737" width="12.7109375" style="205" customWidth="1"/>
    <col min="9738" max="9738" width="14.28515625" style="205" customWidth="1"/>
    <col min="9739" max="9739" width="8.85546875" style="205" customWidth="1"/>
    <col min="9740" max="9984" width="9.140625" style="205"/>
    <col min="9985" max="9985" width="4.5703125" style="205" customWidth="1"/>
    <col min="9986" max="9986" width="17.42578125" style="205" customWidth="1"/>
    <col min="9987" max="9987" width="10" style="205" customWidth="1"/>
    <col min="9988" max="9988" width="8" style="205" customWidth="1"/>
    <col min="9989" max="9989" width="8.7109375" style="205" customWidth="1"/>
    <col min="9990" max="9990" width="15" style="205" customWidth="1"/>
    <col min="9991" max="9991" width="14.85546875" style="205" customWidth="1"/>
    <col min="9992" max="9992" width="15.42578125" style="205" customWidth="1"/>
    <col min="9993" max="9993" width="12.7109375" style="205" customWidth="1"/>
    <col min="9994" max="9994" width="14.28515625" style="205" customWidth="1"/>
    <col min="9995" max="9995" width="8.85546875" style="205" customWidth="1"/>
    <col min="9996" max="10240" width="9.140625" style="205"/>
    <col min="10241" max="10241" width="4.5703125" style="205" customWidth="1"/>
    <col min="10242" max="10242" width="17.42578125" style="205" customWidth="1"/>
    <col min="10243" max="10243" width="10" style="205" customWidth="1"/>
    <col min="10244" max="10244" width="8" style="205" customWidth="1"/>
    <col min="10245" max="10245" width="8.7109375" style="205" customWidth="1"/>
    <col min="10246" max="10246" width="15" style="205" customWidth="1"/>
    <col min="10247" max="10247" width="14.85546875" style="205" customWidth="1"/>
    <col min="10248" max="10248" width="15.42578125" style="205" customWidth="1"/>
    <col min="10249" max="10249" width="12.7109375" style="205" customWidth="1"/>
    <col min="10250" max="10250" width="14.28515625" style="205" customWidth="1"/>
    <col min="10251" max="10251" width="8.85546875" style="205" customWidth="1"/>
    <col min="10252" max="10496" width="9.140625" style="205"/>
    <col min="10497" max="10497" width="4.5703125" style="205" customWidth="1"/>
    <col min="10498" max="10498" width="17.42578125" style="205" customWidth="1"/>
    <col min="10499" max="10499" width="10" style="205" customWidth="1"/>
    <col min="10500" max="10500" width="8" style="205" customWidth="1"/>
    <col min="10501" max="10501" width="8.7109375" style="205" customWidth="1"/>
    <col min="10502" max="10502" width="15" style="205" customWidth="1"/>
    <col min="10503" max="10503" width="14.85546875" style="205" customWidth="1"/>
    <col min="10504" max="10504" width="15.42578125" style="205" customWidth="1"/>
    <col min="10505" max="10505" width="12.7109375" style="205" customWidth="1"/>
    <col min="10506" max="10506" width="14.28515625" style="205" customWidth="1"/>
    <col min="10507" max="10507" width="8.85546875" style="205" customWidth="1"/>
    <col min="10508" max="10752" width="9.140625" style="205"/>
    <col min="10753" max="10753" width="4.5703125" style="205" customWidth="1"/>
    <col min="10754" max="10754" width="17.42578125" style="205" customWidth="1"/>
    <col min="10755" max="10755" width="10" style="205" customWidth="1"/>
    <col min="10756" max="10756" width="8" style="205" customWidth="1"/>
    <col min="10757" max="10757" width="8.7109375" style="205" customWidth="1"/>
    <col min="10758" max="10758" width="15" style="205" customWidth="1"/>
    <col min="10759" max="10759" width="14.85546875" style="205" customWidth="1"/>
    <col min="10760" max="10760" width="15.42578125" style="205" customWidth="1"/>
    <col min="10761" max="10761" width="12.7109375" style="205" customWidth="1"/>
    <col min="10762" max="10762" width="14.28515625" style="205" customWidth="1"/>
    <col min="10763" max="10763" width="8.85546875" style="205" customWidth="1"/>
    <col min="10764" max="11008" width="9.140625" style="205"/>
    <col min="11009" max="11009" width="4.5703125" style="205" customWidth="1"/>
    <col min="11010" max="11010" width="17.42578125" style="205" customWidth="1"/>
    <col min="11011" max="11011" width="10" style="205" customWidth="1"/>
    <col min="11012" max="11012" width="8" style="205" customWidth="1"/>
    <col min="11013" max="11013" width="8.7109375" style="205" customWidth="1"/>
    <col min="11014" max="11014" width="15" style="205" customWidth="1"/>
    <col min="11015" max="11015" width="14.85546875" style="205" customWidth="1"/>
    <col min="11016" max="11016" width="15.42578125" style="205" customWidth="1"/>
    <col min="11017" max="11017" width="12.7109375" style="205" customWidth="1"/>
    <col min="11018" max="11018" width="14.28515625" style="205" customWidth="1"/>
    <col min="11019" max="11019" width="8.85546875" style="205" customWidth="1"/>
    <col min="11020" max="11264" width="9.140625" style="205"/>
    <col min="11265" max="11265" width="4.5703125" style="205" customWidth="1"/>
    <col min="11266" max="11266" width="17.42578125" style="205" customWidth="1"/>
    <col min="11267" max="11267" width="10" style="205" customWidth="1"/>
    <col min="11268" max="11268" width="8" style="205" customWidth="1"/>
    <col min="11269" max="11269" width="8.7109375" style="205" customWidth="1"/>
    <col min="11270" max="11270" width="15" style="205" customWidth="1"/>
    <col min="11271" max="11271" width="14.85546875" style="205" customWidth="1"/>
    <col min="11272" max="11272" width="15.42578125" style="205" customWidth="1"/>
    <col min="11273" max="11273" width="12.7109375" style="205" customWidth="1"/>
    <col min="11274" max="11274" width="14.28515625" style="205" customWidth="1"/>
    <col min="11275" max="11275" width="8.85546875" style="205" customWidth="1"/>
    <col min="11276" max="11520" width="9.140625" style="205"/>
    <col min="11521" max="11521" width="4.5703125" style="205" customWidth="1"/>
    <col min="11522" max="11522" width="17.42578125" style="205" customWidth="1"/>
    <col min="11523" max="11523" width="10" style="205" customWidth="1"/>
    <col min="11524" max="11524" width="8" style="205" customWidth="1"/>
    <col min="11525" max="11525" width="8.7109375" style="205" customWidth="1"/>
    <col min="11526" max="11526" width="15" style="205" customWidth="1"/>
    <col min="11527" max="11527" width="14.85546875" style="205" customWidth="1"/>
    <col min="11528" max="11528" width="15.42578125" style="205" customWidth="1"/>
    <col min="11529" max="11529" width="12.7109375" style="205" customWidth="1"/>
    <col min="11530" max="11530" width="14.28515625" style="205" customWidth="1"/>
    <col min="11531" max="11531" width="8.85546875" style="205" customWidth="1"/>
    <col min="11532" max="11776" width="9.140625" style="205"/>
    <col min="11777" max="11777" width="4.5703125" style="205" customWidth="1"/>
    <col min="11778" max="11778" width="17.42578125" style="205" customWidth="1"/>
    <col min="11779" max="11779" width="10" style="205" customWidth="1"/>
    <col min="11780" max="11780" width="8" style="205" customWidth="1"/>
    <col min="11781" max="11781" width="8.7109375" style="205" customWidth="1"/>
    <col min="11782" max="11782" width="15" style="205" customWidth="1"/>
    <col min="11783" max="11783" width="14.85546875" style="205" customWidth="1"/>
    <col min="11784" max="11784" width="15.42578125" style="205" customWidth="1"/>
    <col min="11785" max="11785" width="12.7109375" style="205" customWidth="1"/>
    <col min="11786" max="11786" width="14.28515625" style="205" customWidth="1"/>
    <col min="11787" max="11787" width="8.85546875" style="205" customWidth="1"/>
    <col min="11788" max="12032" width="9.140625" style="205"/>
    <col min="12033" max="12033" width="4.5703125" style="205" customWidth="1"/>
    <col min="12034" max="12034" width="17.42578125" style="205" customWidth="1"/>
    <col min="12035" max="12035" width="10" style="205" customWidth="1"/>
    <col min="12036" max="12036" width="8" style="205" customWidth="1"/>
    <col min="12037" max="12037" width="8.7109375" style="205" customWidth="1"/>
    <col min="12038" max="12038" width="15" style="205" customWidth="1"/>
    <col min="12039" max="12039" width="14.85546875" style="205" customWidth="1"/>
    <col min="12040" max="12040" width="15.42578125" style="205" customWidth="1"/>
    <col min="12041" max="12041" width="12.7109375" style="205" customWidth="1"/>
    <col min="12042" max="12042" width="14.28515625" style="205" customWidth="1"/>
    <col min="12043" max="12043" width="8.85546875" style="205" customWidth="1"/>
    <col min="12044" max="12288" width="9.140625" style="205"/>
    <col min="12289" max="12289" width="4.5703125" style="205" customWidth="1"/>
    <col min="12290" max="12290" width="17.42578125" style="205" customWidth="1"/>
    <col min="12291" max="12291" width="10" style="205" customWidth="1"/>
    <col min="12292" max="12292" width="8" style="205" customWidth="1"/>
    <col min="12293" max="12293" width="8.7109375" style="205" customWidth="1"/>
    <col min="12294" max="12294" width="15" style="205" customWidth="1"/>
    <col min="12295" max="12295" width="14.85546875" style="205" customWidth="1"/>
    <col min="12296" max="12296" width="15.42578125" style="205" customWidth="1"/>
    <col min="12297" max="12297" width="12.7109375" style="205" customWidth="1"/>
    <col min="12298" max="12298" width="14.28515625" style="205" customWidth="1"/>
    <col min="12299" max="12299" width="8.85546875" style="205" customWidth="1"/>
    <col min="12300" max="12544" width="9.140625" style="205"/>
    <col min="12545" max="12545" width="4.5703125" style="205" customWidth="1"/>
    <col min="12546" max="12546" width="17.42578125" style="205" customWidth="1"/>
    <col min="12547" max="12547" width="10" style="205" customWidth="1"/>
    <col min="12548" max="12548" width="8" style="205" customWidth="1"/>
    <col min="12549" max="12549" width="8.7109375" style="205" customWidth="1"/>
    <col min="12550" max="12550" width="15" style="205" customWidth="1"/>
    <col min="12551" max="12551" width="14.85546875" style="205" customWidth="1"/>
    <col min="12552" max="12552" width="15.42578125" style="205" customWidth="1"/>
    <col min="12553" max="12553" width="12.7109375" style="205" customWidth="1"/>
    <col min="12554" max="12554" width="14.28515625" style="205" customWidth="1"/>
    <col min="12555" max="12555" width="8.85546875" style="205" customWidth="1"/>
    <col min="12556" max="12800" width="9.140625" style="205"/>
    <col min="12801" max="12801" width="4.5703125" style="205" customWidth="1"/>
    <col min="12802" max="12802" width="17.42578125" style="205" customWidth="1"/>
    <col min="12803" max="12803" width="10" style="205" customWidth="1"/>
    <col min="12804" max="12804" width="8" style="205" customWidth="1"/>
    <col min="12805" max="12805" width="8.7109375" style="205" customWidth="1"/>
    <col min="12806" max="12806" width="15" style="205" customWidth="1"/>
    <col min="12807" max="12807" width="14.85546875" style="205" customWidth="1"/>
    <col min="12808" max="12808" width="15.42578125" style="205" customWidth="1"/>
    <col min="12809" max="12809" width="12.7109375" style="205" customWidth="1"/>
    <col min="12810" max="12810" width="14.28515625" style="205" customWidth="1"/>
    <col min="12811" max="12811" width="8.85546875" style="205" customWidth="1"/>
    <col min="12812" max="13056" width="9.140625" style="205"/>
    <col min="13057" max="13057" width="4.5703125" style="205" customWidth="1"/>
    <col min="13058" max="13058" width="17.42578125" style="205" customWidth="1"/>
    <col min="13059" max="13059" width="10" style="205" customWidth="1"/>
    <col min="13060" max="13060" width="8" style="205" customWidth="1"/>
    <col min="13061" max="13061" width="8.7109375" style="205" customWidth="1"/>
    <col min="13062" max="13062" width="15" style="205" customWidth="1"/>
    <col min="13063" max="13063" width="14.85546875" style="205" customWidth="1"/>
    <col min="13064" max="13064" width="15.42578125" style="205" customWidth="1"/>
    <col min="13065" max="13065" width="12.7109375" style="205" customWidth="1"/>
    <col min="13066" max="13066" width="14.28515625" style="205" customWidth="1"/>
    <col min="13067" max="13067" width="8.85546875" style="205" customWidth="1"/>
    <col min="13068" max="13312" width="9.140625" style="205"/>
    <col min="13313" max="13313" width="4.5703125" style="205" customWidth="1"/>
    <col min="13314" max="13314" width="17.42578125" style="205" customWidth="1"/>
    <col min="13315" max="13315" width="10" style="205" customWidth="1"/>
    <col min="13316" max="13316" width="8" style="205" customWidth="1"/>
    <col min="13317" max="13317" width="8.7109375" style="205" customWidth="1"/>
    <col min="13318" max="13318" width="15" style="205" customWidth="1"/>
    <col min="13319" max="13319" width="14.85546875" style="205" customWidth="1"/>
    <col min="13320" max="13320" width="15.42578125" style="205" customWidth="1"/>
    <col min="13321" max="13321" width="12.7109375" style="205" customWidth="1"/>
    <col min="13322" max="13322" width="14.28515625" style="205" customWidth="1"/>
    <col min="13323" max="13323" width="8.85546875" style="205" customWidth="1"/>
    <col min="13324" max="13568" width="9.140625" style="205"/>
    <col min="13569" max="13569" width="4.5703125" style="205" customWidth="1"/>
    <col min="13570" max="13570" width="17.42578125" style="205" customWidth="1"/>
    <col min="13571" max="13571" width="10" style="205" customWidth="1"/>
    <col min="13572" max="13572" width="8" style="205" customWidth="1"/>
    <col min="13573" max="13573" width="8.7109375" style="205" customWidth="1"/>
    <col min="13574" max="13574" width="15" style="205" customWidth="1"/>
    <col min="13575" max="13575" width="14.85546875" style="205" customWidth="1"/>
    <col min="13576" max="13576" width="15.42578125" style="205" customWidth="1"/>
    <col min="13577" max="13577" width="12.7109375" style="205" customWidth="1"/>
    <col min="13578" max="13578" width="14.28515625" style="205" customWidth="1"/>
    <col min="13579" max="13579" width="8.85546875" style="205" customWidth="1"/>
    <col min="13580" max="13824" width="9.140625" style="205"/>
    <col min="13825" max="13825" width="4.5703125" style="205" customWidth="1"/>
    <col min="13826" max="13826" width="17.42578125" style="205" customWidth="1"/>
    <col min="13827" max="13827" width="10" style="205" customWidth="1"/>
    <col min="13828" max="13828" width="8" style="205" customWidth="1"/>
    <col min="13829" max="13829" width="8.7109375" style="205" customWidth="1"/>
    <col min="13830" max="13830" width="15" style="205" customWidth="1"/>
    <col min="13831" max="13831" width="14.85546875" style="205" customWidth="1"/>
    <col min="13832" max="13832" width="15.42578125" style="205" customWidth="1"/>
    <col min="13833" max="13833" width="12.7109375" style="205" customWidth="1"/>
    <col min="13834" max="13834" width="14.28515625" style="205" customWidth="1"/>
    <col min="13835" max="13835" width="8.85546875" style="205" customWidth="1"/>
    <col min="13836" max="14080" width="9.140625" style="205"/>
    <col min="14081" max="14081" width="4.5703125" style="205" customWidth="1"/>
    <col min="14082" max="14082" width="17.42578125" style="205" customWidth="1"/>
    <col min="14083" max="14083" width="10" style="205" customWidth="1"/>
    <col min="14084" max="14084" width="8" style="205" customWidth="1"/>
    <col min="14085" max="14085" width="8.7109375" style="205" customWidth="1"/>
    <col min="14086" max="14086" width="15" style="205" customWidth="1"/>
    <col min="14087" max="14087" width="14.85546875" style="205" customWidth="1"/>
    <col min="14088" max="14088" width="15.42578125" style="205" customWidth="1"/>
    <col min="14089" max="14089" width="12.7109375" style="205" customWidth="1"/>
    <col min="14090" max="14090" width="14.28515625" style="205" customWidth="1"/>
    <col min="14091" max="14091" width="8.85546875" style="205" customWidth="1"/>
    <col min="14092" max="14336" width="9.140625" style="205"/>
    <col min="14337" max="14337" width="4.5703125" style="205" customWidth="1"/>
    <col min="14338" max="14338" width="17.42578125" style="205" customWidth="1"/>
    <col min="14339" max="14339" width="10" style="205" customWidth="1"/>
    <col min="14340" max="14340" width="8" style="205" customWidth="1"/>
    <col min="14341" max="14341" width="8.7109375" style="205" customWidth="1"/>
    <col min="14342" max="14342" width="15" style="205" customWidth="1"/>
    <col min="14343" max="14343" width="14.85546875" style="205" customWidth="1"/>
    <col min="14344" max="14344" width="15.42578125" style="205" customWidth="1"/>
    <col min="14345" max="14345" width="12.7109375" style="205" customWidth="1"/>
    <col min="14346" max="14346" width="14.28515625" style="205" customWidth="1"/>
    <col min="14347" max="14347" width="8.85546875" style="205" customWidth="1"/>
    <col min="14348" max="14592" width="9.140625" style="205"/>
    <col min="14593" max="14593" width="4.5703125" style="205" customWidth="1"/>
    <col min="14594" max="14594" width="17.42578125" style="205" customWidth="1"/>
    <col min="14595" max="14595" width="10" style="205" customWidth="1"/>
    <col min="14596" max="14596" width="8" style="205" customWidth="1"/>
    <col min="14597" max="14597" width="8.7109375" style="205" customWidth="1"/>
    <col min="14598" max="14598" width="15" style="205" customWidth="1"/>
    <col min="14599" max="14599" width="14.85546875" style="205" customWidth="1"/>
    <col min="14600" max="14600" width="15.42578125" style="205" customWidth="1"/>
    <col min="14601" max="14601" width="12.7109375" style="205" customWidth="1"/>
    <col min="14602" max="14602" width="14.28515625" style="205" customWidth="1"/>
    <col min="14603" max="14603" width="8.85546875" style="205" customWidth="1"/>
    <col min="14604" max="14848" width="9.140625" style="205"/>
    <col min="14849" max="14849" width="4.5703125" style="205" customWidth="1"/>
    <col min="14850" max="14850" width="17.42578125" style="205" customWidth="1"/>
    <col min="14851" max="14851" width="10" style="205" customWidth="1"/>
    <col min="14852" max="14852" width="8" style="205" customWidth="1"/>
    <col min="14853" max="14853" width="8.7109375" style="205" customWidth="1"/>
    <col min="14854" max="14854" width="15" style="205" customWidth="1"/>
    <col min="14855" max="14855" width="14.85546875" style="205" customWidth="1"/>
    <col min="14856" max="14856" width="15.42578125" style="205" customWidth="1"/>
    <col min="14857" max="14857" width="12.7109375" style="205" customWidth="1"/>
    <col min="14858" max="14858" width="14.28515625" style="205" customWidth="1"/>
    <col min="14859" max="14859" width="8.85546875" style="205" customWidth="1"/>
    <col min="14860" max="15104" width="9.140625" style="205"/>
    <col min="15105" max="15105" width="4.5703125" style="205" customWidth="1"/>
    <col min="15106" max="15106" width="17.42578125" style="205" customWidth="1"/>
    <col min="15107" max="15107" width="10" style="205" customWidth="1"/>
    <col min="15108" max="15108" width="8" style="205" customWidth="1"/>
    <col min="15109" max="15109" width="8.7109375" style="205" customWidth="1"/>
    <col min="15110" max="15110" width="15" style="205" customWidth="1"/>
    <col min="15111" max="15111" width="14.85546875" style="205" customWidth="1"/>
    <col min="15112" max="15112" width="15.42578125" style="205" customWidth="1"/>
    <col min="15113" max="15113" width="12.7109375" style="205" customWidth="1"/>
    <col min="15114" max="15114" width="14.28515625" style="205" customWidth="1"/>
    <col min="15115" max="15115" width="8.85546875" style="205" customWidth="1"/>
    <col min="15116" max="15360" width="9.140625" style="205"/>
    <col min="15361" max="15361" width="4.5703125" style="205" customWidth="1"/>
    <col min="15362" max="15362" width="17.42578125" style="205" customWidth="1"/>
    <col min="15363" max="15363" width="10" style="205" customWidth="1"/>
    <col min="15364" max="15364" width="8" style="205" customWidth="1"/>
    <col min="15365" max="15365" width="8.7109375" style="205" customWidth="1"/>
    <col min="15366" max="15366" width="15" style="205" customWidth="1"/>
    <col min="15367" max="15367" width="14.85546875" style="205" customWidth="1"/>
    <col min="15368" max="15368" width="15.42578125" style="205" customWidth="1"/>
    <col min="15369" max="15369" width="12.7109375" style="205" customWidth="1"/>
    <col min="15370" max="15370" width="14.28515625" style="205" customWidth="1"/>
    <col min="15371" max="15371" width="8.85546875" style="205" customWidth="1"/>
    <col min="15372" max="15616" width="9.140625" style="205"/>
    <col min="15617" max="15617" width="4.5703125" style="205" customWidth="1"/>
    <col min="15618" max="15618" width="17.42578125" style="205" customWidth="1"/>
    <col min="15619" max="15619" width="10" style="205" customWidth="1"/>
    <col min="15620" max="15620" width="8" style="205" customWidth="1"/>
    <col min="15621" max="15621" width="8.7109375" style="205" customWidth="1"/>
    <col min="15622" max="15622" width="15" style="205" customWidth="1"/>
    <col min="15623" max="15623" width="14.85546875" style="205" customWidth="1"/>
    <col min="15624" max="15624" width="15.42578125" style="205" customWidth="1"/>
    <col min="15625" max="15625" width="12.7109375" style="205" customWidth="1"/>
    <col min="15626" max="15626" width="14.28515625" style="205" customWidth="1"/>
    <col min="15627" max="15627" width="8.85546875" style="205" customWidth="1"/>
    <col min="15628" max="15872" width="9.140625" style="205"/>
    <col min="15873" max="15873" width="4.5703125" style="205" customWidth="1"/>
    <col min="15874" max="15874" width="17.42578125" style="205" customWidth="1"/>
    <col min="15875" max="15875" width="10" style="205" customWidth="1"/>
    <col min="15876" max="15876" width="8" style="205" customWidth="1"/>
    <col min="15877" max="15877" width="8.7109375" style="205" customWidth="1"/>
    <col min="15878" max="15878" width="15" style="205" customWidth="1"/>
    <col min="15879" max="15879" width="14.85546875" style="205" customWidth="1"/>
    <col min="15880" max="15880" width="15.42578125" style="205" customWidth="1"/>
    <col min="15881" max="15881" width="12.7109375" style="205" customWidth="1"/>
    <col min="15882" max="15882" width="14.28515625" style="205" customWidth="1"/>
    <col min="15883" max="15883" width="8.85546875" style="205" customWidth="1"/>
    <col min="15884" max="16128" width="9.140625" style="205"/>
    <col min="16129" max="16129" width="4.5703125" style="205" customWidth="1"/>
    <col min="16130" max="16130" width="17.42578125" style="205" customWidth="1"/>
    <col min="16131" max="16131" width="10" style="205" customWidth="1"/>
    <col min="16132" max="16132" width="8" style="205" customWidth="1"/>
    <col min="16133" max="16133" width="8.7109375" style="205" customWidth="1"/>
    <col min="16134" max="16134" width="15" style="205" customWidth="1"/>
    <col min="16135" max="16135" width="14.85546875" style="205" customWidth="1"/>
    <col min="16136" max="16136" width="15.42578125" style="205" customWidth="1"/>
    <col min="16137" max="16137" width="12.7109375" style="205" customWidth="1"/>
    <col min="16138" max="16138" width="14.28515625" style="205" customWidth="1"/>
    <col min="16139" max="16139" width="8.85546875" style="205" customWidth="1"/>
    <col min="16140" max="16384" width="9.140625" style="205"/>
  </cols>
  <sheetData>
    <row r="1" spans="1:13" x14ac:dyDescent="0.25">
      <c r="G1" s="802" t="s">
        <v>1002</v>
      </c>
      <c r="H1" s="802"/>
      <c r="I1" s="802"/>
      <c r="J1" s="802"/>
      <c r="K1" s="802"/>
    </row>
    <row r="2" spans="1:13" x14ac:dyDescent="0.25">
      <c r="G2" s="802"/>
      <c r="H2" s="802"/>
      <c r="I2" s="802"/>
      <c r="J2" s="802"/>
      <c r="K2" s="802"/>
    </row>
    <row r="3" spans="1:13" x14ac:dyDescent="0.25">
      <c r="G3" s="802"/>
      <c r="H3" s="802"/>
      <c r="I3" s="802"/>
      <c r="J3" s="802"/>
      <c r="K3" s="802"/>
    </row>
    <row r="5" spans="1:13" x14ac:dyDescent="0.25">
      <c r="J5" s="205" t="s">
        <v>1003</v>
      </c>
    </row>
    <row r="6" spans="1:13" ht="32.25" customHeight="1" x14ac:dyDescent="0.25">
      <c r="A6" s="875" t="s">
        <v>2</v>
      </c>
      <c r="B6" s="875"/>
      <c r="C6" s="875"/>
      <c r="D6" s="875"/>
      <c r="E6" s="875"/>
      <c r="F6" s="875"/>
      <c r="G6" s="875"/>
      <c r="H6" s="875"/>
      <c r="I6" s="875"/>
      <c r="J6" s="875"/>
      <c r="K6" s="875"/>
    </row>
    <row r="7" spans="1:13" ht="57.75" customHeight="1" x14ac:dyDescent="0.25">
      <c r="A7" s="876" t="s">
        <v>1004</v>
      </c>
      <c r="B7" s="876"/>
      <c r="C7" s="876"/>
      <c r="D7" s="876"/>
      <c r="E7" s="876"/>
      <c r="F7" s="876"/>
      <c r="G7" s="876"/>
      <c r="H7" s="876"/>
      <c r="I7" s="876"/>
      <c r="J7" s="876"/>
      <c r="K7" s="876"/>
    </row>
    <row r="8" spans="1:13" ht="16.5" customHeight="1" x14ac:dyDescent="0.25">
      <c r="A8" s="261"/>
      <c r="B8" s="261"/>
      <c r="C8" s="261"/>
      <c r="D8" s="261"/>
      <c r="E8" s="261"/>
      <c r="F8" s="261"/>
      <c r="G8" s="261"/>
      <c r="H8" s="261"/>
      <c r="I8" s="261"/>
      <c r="J8" s="877" t="s">
        <v>175</v>
      </c>
      <c r="K8" s="877"/>
    </row>
    <row r="9" spans="1:13" ht="62.25" customHeight="1" x14ac:dyDescent="0.25">
      <c r="A9" s="878" t="s">
        <v>922</v>
      </c>
      <c r="B9" s="872" t="s">
        <v>1005</v>
      </c>
      <c r="C9" s="872"/>
      <c r="D9" s="872" t="s">
        <v>1006</v>
      </c>
      <c r="E9" s="872"/>
      <c r="F9" s="872" t="s">
        <v>1007</v>
      </c>
      <c r="G9" s="878" t="s">
        <v>1008</v>
      </c>
      <c r="H9" s="872" t="s">
        <v>1009</v>
      </c>
      <c r="I9" s="872" t="s">
        <v>1010</v>
      </c>
      <c r="J9" s="872" t="s">
        <v>1011</v>
      </c>
      <c r="K9" s="872" t="s">
        <v>625</v>
      </c>
    </row>
    <row r="10" spans="1:13" ht="107.25" customHeight="1" thickBot="1" x14ac:dyDescent="0.3">
      <c r="A10" s="879"/>
      <c r="B10" s="262" t="s">
        <v>1012</v>
      </c>
      <c r="C10" s="262" t="s">
        <v>1013</v>
      </c>
      <c r="D10" s="262" t="s">
        <v>1014</v>
      </c>
      <c r="E10" s="262" t="s">
        <v>956</v>
      </c>
      <c r="F10" s="873"/>
      <c r="G10" s="879"/>
      <c r="H10" s="873"/>
      <c r="I10" s="873"/>
      <c r="J10" s="873"/>
      <c r="K10" s="873"/>
    </row>
    <row r="11" spans="1:13" ht="15.75" thickBot="1" x14ac:dyDescent="0.3">
      <c r="A11" s="263">
        <v>1</v>
      </c>
      <c r="B11" s="263">
        <v>2</v>
      </c>
      <c r="C11" s="263">
        <v>3</v>
      </c>
      <c r="D11" s="263">
        <v>4</v>
      </c>
      <c r="E11" s="263">
        <v>5</v>
      </c>
      <c r="F11" s="263">
        <v>6</v>
      </c>
      <c r="G11" s="263">
        <v>7</v>
      </c>
      <c r="H11" s="263">
        <v>8</v>
      </c>
      <c r="I11" s="263">
        <v>9</v>
      </c>
      <c r="J11" s="263">
        <v>10</v>
      </c>
      <c r="K11" s="263">
        <v>11</v>
      </c>
    </row>
    <row r="12" spans="1:13" ht="120" x14ac:dyDescent="0.25">
      <c r="A12" s="264">
        <v>1</v>
      </c>
      <c r="B12" s="264" t="s">
        <v>1015</v>
      </c>
      <c r="C12" s="265">
        <v>559.20799999999997</v>
      </c>
      <c r="D12" s="264" t="s">
        <v>1016</v>
      </c>
      <c r="E12" s="265">
        <f>48.94+45.92+95.084</f>
        <v>189.94400000000002</v>
      </c>
      <c r="F12" s="264" t="s">
        <v>1017</v>
      </c>
      <c r="G12" s="264" t="s">
        <v>1018</v>
      </c>
      <c r="H12" s="265">
        <f>E12+I12</f>
        <v>229.91000000000003</v>
      </c>
      <c r="I12" s="265">
        <f>[1]ფორმა3!M389</f>
        <v>39.966000000000001</v>
      </c>
      <c r="J12" s="265">
        <f>C12-E12-I12</f>
        <v>329.29799999999994</v>
      </c>
      <c r="K12" s="264"/>
      <c r="L12" s="266"/>
    </row>
    <row r="13" spans="1:13" x14ac:dyDescent="0.25">
      <c r="A13" s="267"/>
    </row>
    <row r="14" spans="1:13" ht="24" customHeight="1" x14ac:dyDescent="0.25">
      <c r="A14" s="267"/>
      <c r="B14" s="268"/>
      <c r="C14" s="269" t="s">
        <v>880</v>
      </c>
      <c r="D14" s="269"/>
      <c r="E14" s="269"/>
      <c r="F14" s="269"/>
      <c r="G14" s="269"/>
      <c r="H14" s="269"/>
      <c r="I14" s="269"/>
      <c r="J14" s="268"/>
      <c r="K14" s="268"/>
      <c r="L14" s="268"/>
      <c r="M14" s="268"/>
    </row>
    <row r="15" spans="1:13" ht="42.75" customHeight="1" x14ac:dyDescent="0.25">
      <c r="A15" s="267"/>
      <c r="B15" s="267"/>
      <c r="C15" s="874"/>
      <c r="D15" s="874"/>
      <c r="E15" s="874"/>
      <c r="F15" s="874"/>
      <c r="G15" s="874"/>
      <c r="H15" s="270"/>
      <c r="I15" s="270"/>
      <c r="J15" s="267"/>
      <c r="K15" s="267"/>
    </row>
    <row r="187" spans="1:4" x14ac:dyDescent="0.25">
      <c r="A187" s="205" t="s">
        <v>1019</v>
      </c>
    </row>
    <row r="191" spans="1:4" x14ac:dyDescent="0.25">
      <c r="D191" s="205">
        <v>29.5</v>
      </c>
    </row>
    <row r="211" spans="1:15" x14ac:dyDescent="0.25">
      <c r="A211" s="205" t="s">
        <v>1020</v>
      </c>
      <c r="C211" s="205">
        <v>6.9</v>
      </c>
      <c r="D211" s="205">
        <v>6.9</v>
      </c>
      <c r="F211" s="205" t="s">
        <v>1021</v>
      </c>
      <c r="G211" s="205" t="s">
        <v>1022</v>
      </c>
      <c r="H211" s="205" t="s">
        <v>1023</v>
      </c>
    </row>
    <row r="212" spans="1:15" x14ac:dyDescent="0.25">
      <c r="A212" s="205" t="s">
        <v>1024</v>
      </c>
      <c r="C212" s="205">
        <v>16.8</v>
      </c>
      <c r="D212" s="205">
        <v>16</v>
      </c>
      <c r="F212" s="205" t="s">
        <v>1025</v>
      </c>
      <c r="G212" s="205" t="s">
        <v>1026</v>
      </c>
      <c r="H212" s="205" t="s">
        <v>1027</v>
      </c>
    </row>
    <row r="224" spans="1:15" x14ac:dyDescent="0.25">
      <c r="O224" s="205" t="s">
        <v>1028</v>
      </c>
    </row>
    <row r="309" spans="1:8" x14ac:dyDescent="0.25">
      <c r="A309" s="205" t="s">
        <v>1029</v>
      </c>
      <c r="C309" s="205">
        <v>17.899999999999999</v>
      </c>
      <c r="D309" s="205">
        <v>17.899999999999999</v>
      </c>
      <c r="F309" s="205" t="s">
        <v>1030</v>
      </c>
      <c r="G309" s="205" t="s">
        <v>1031</v>
      </c>
      <c r="H309" s="205" t="s">
        <v>1032</v>
      </c>
    </row>
  </sheetData>
  <mergeCells count="14">
    <mergeCell ref="I9:I10"/>
    <mergeCell ref="J9:J10"/>
    <mergeCell ref="K9:K10"/>
    <mergeCell ref="C15:G15"/>
    <mergeCell ref="G1:K3"/>
    <mergeCell ref="A6:K6"/>
    <mergeCell ref="A7:K7"/>
    <mergeCell ref="J8:K8"/>
    <mergeCell ref="A9:A10"/>
    <mergeCell ref="B9:C9"/>
    <mergeCell ref="D9:E9"/>
    <mergeCell ref="F9:F10"/>
    <mergeCell ref="G9:G10"/>
    <mergeCell ref="H9:H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06"/>
  <sheetViews>
    <sheetView topLeftCell="C324" workbookViewId="0">
      <selection activeCell="K321" sqref="K321"/>
    </sheetView>
  </sheetViews>
  <sheetFormatPr defaultRowHeight="13.5" x14ac:dyDescent="0.25"/>
  <cols>
    <col min="1" max="2" width="9.140625" style="271"/>
    <col min="3" max="3" width="32.5703125" style="271" customWidth="1"/>
    <col min="4" max="4" width="9.85546875" style="271" customWidth="1"/>
    <col min="5" max="5" width="10.7109375" style="271" customWidth="1"/>
    <col min="6" max="6" width="9.140625" style="271"/>
    <col min="7" max="7" width="9.85546875" style="271" bestFit="1" customWidth="1"/>
    <col min="8" max="8" width="9.140625" style="271"/>
    <col min="9" max="9" width="13.42578125" style="271" bestFit="1" customWidth="1"/>
    <col min="10" max="10" width="11.42578125" style="272" bestFit="1" customWidth="1"/>
    <col min="11" max="11" width="12.28515625" style="271" customWidth="1"/>
    <col min="12" max="12" width="9.140625" style="271"/>
    <col min="13" max="13" width="11.85546875" style="271" bestFit="1" customWidth="1"/>
    <col min="14" max="14" width="11.42578125" style="271" bestFit="1" customWidth="1"/>
    <col min="15" max="15" width="10" style="271" bestFit="1" customWidth="1"/>
    <col min="16" max="16" width="14.42578125" style="318" customWidth="1"/>
    <col min="17" max="17" width="11.42578125" style="271" customWidth="1"/>
    <col min="18" max="21" width="0" style="271" hidden="1" customWidth="1"/>
    <col min="22" max="22" width="8.85546875" style="271" customWidth="1"/>
    <col min="23" max="23" width="11.140625" style="271" customWidth="1"/>
    <col min="24" max="24" width="8" style="271" customWidth="1"/>
    <col min="25" max="25" width="7.85546875" style="271" customWidth="1"/>
    <col min="26" max="26" width="8" style="271" customWidth="1"/>
    <col min="27" max="27" width="8.140625" style="271" customWidth="1"/>
    <col min="28" max="258" width="9.140625" style="271"/>
    <col min="259" max="259" width="32.5703125" style="271" customWidth="1"/>
    <col min="260" max="260" width="9.85546875" style="271" customWidth="1"/>
    <col min="261" max="261" width="10.7109375" style="271" customWidth="1"/>
    <col min="262" max="262" width="9.140625" style="271"/>
    <col min="263" max="263" width="9.85546875" style="271" bestFit="1" customWidth="1"/>
    <col min="264" max="264" width="9.140625" style="271"/>
    <col min="265" max="265" width="13.42578125" style="271" bestFit="1" customWidth="1"/>
    <col min="266" max="266" width="11.42578125" style="271" bestFit="1" customWidth="1"/>
    <col min="267" max="267" width="12.28515625" style="271" customWidth="1"/>
    <col min="268" max="268" width="9.140625" style="271"/>
    <col min="269" max="269" width="11.85546875" style="271" bestFit="1" customWidth="1"/>
    <col min="270" max="270" width="11.42578125" style="271" bestFit="1" customWidth="1"/>
    <col min="271" max="271" width="10" style="271" bestFit="1" customWidth="1"/>
    <col min="272" max="272" width="14.42578125" style="271" customWidth="1"/>
    <col min="273" max="273" width="11.42578125" style="271" customWidth="1"/>
    <col min="274" max="277" width="0" style="271" hidden="1" customWidth="1"/>
    <col min="278" max="278" width="8.85546875" style="271" customWidth="1"/>
    <col min="279" max="279" width="11.140625" style="271" customWidth="1"/>
    <col min="280" max="280" width="8" style="271" customWidth="1"/>
    <col min="281" max="281" width="7.85546875" style="271" customWidth="1"/>
    <col min="282" max="282" width="8" style="271" customWidth="1"/>
    <col min="283" max="283" width="8.140625" style="271" customWidth="1"/>
    <col min="284" max="514" width="9.140625" style="271"/>
    <col min="515" max="515" width="32.5703125" style="271" customWidth="1"/>
    <col min="516" max="516" width="9.85546875" style="271" customWidth="1"/>
    <col min="517" max="517" width="10.7109375" style="271" customWidth="1"/>
    <col min="518" max="518" width="9.140625" style="271"/>
    <col min="519" max="519" width="9.85546875" style="271" bestFit="1" customWidth="1"/>
    <col min="520" max="520" width="9.140625" style="271"/>
    <col min="521" max="521" width="13.42578125" style="271" bestFit="1" customWidth="1"/>
    <col min="522" max="522" width="11.42578125" style="271" bestFit="1" customWidth="1"/>
    <col min="523" max="523" width="12.28515625" style="271" customWidth="1"/>
    <col min="524" max="524" width="9.140625" style="271"/>
    <col min="525" max="525" width="11.85546875" style="271" bestFit="1" customWidth="1"/>
    <col min="526" max="526" width="11.42578125" style="271" bestFit="1" customWidth="1"/>
    <col min="527" max="527" width="10" style="271" bestFit="1" customWidth="1"/>
    <col min="528" max="528" width="14.42578125" style="271" customWidth="1"/>
    <col min="529" max="529" width="11.42578125" style="271" customWidth="1"/>
    <col min="530" max="533" width="0" style="271" hidden="1" customWidth="1"/>
    <col min="534" max="534" width="8.85546875" style="271" customWidth="1"/>
    <col min="535" max="535" width="11.140625" style="271" customWidth="1"/>
    <col min="536" max="536" width="8" style="271" customWidth="1"/>
    <col min="537" max="537" width="7.85546875" style="271" customWidth="1"/>
    <col min="538" max="538" width="8" style="271" customWidth="1"/>
    <col min="539" max="539" width="8.140625" style="271" customWidth="1"/>
    <col min="540" max="770" width="9.140625" style="271"/>
    <col min="771" max="771" width="32.5703125" style="271" customWidth="1"/>
    <col min="772" max="772" width="9.85546875" style="271" customWidth="1"/>
    <col min="773" max="773" width="10.7109375" style="271" customWidth="1"/>
    <col min="774" max="774" width="9.140625" style="271"/>
    <col min="775" max="775" width="9.85546875" style="271" bestFit="1" customWidth="1"/>
    <col min="776" max="776" width="9.140625" style="271"/>
    <col min="777" max="777" width="13.42578125" style="271" bestFit="1" customWidth="1"/>
    <col min="778" max="778" width="11.42578125" style="271" bestFit="1" customWidth="1"/>
    <col min="779" max="779" width="12.28515625" style="271" customWidth="1"/>
    <col min="780" max="780" width="9.140625" style="271"/>
    <col min="781" max="781" width="11.85546875" style="271" bestFit="1" customWidth="1"/>
    <col min="782" max="782" width="11.42578125" style="271" bestFit="1" customWidth="1"/>
    <col min="783" max="783" width="10" style="271" bestFit="1" customWidth="1"/>
    <col min="784" max="784" width="14.42578125" style="271" customWidth="1"/>
    <col min="785" max="785" width="11.42578125" style="271" customWidth="1"/>
    <col min="786" max="789" width="0" style="271" hidden="1" customWidth="1"/>
    <col min="790" max="790" width="8.85546875" style="271" customWidth="1"/>
    <col min="791" max="791" width="11.140625" style="271" customWidth="1"/>
    <col min="792" max="792" width="8" style="271" customWidth="1"/>
    <col min="793" max="793" width="7.85546875" style="271" customWidth="1"/>
    <col min="794" max="794" width="8" style="271" customWidth="1"/>
    <col min="795" max="795" width="8.140625" style="271" customWidth="1"/>
    <col min="796" max="1026" width="9.140625" style="271"/>
    <col min="1027" max="1027" width="32.5703125" style="271" customWidth="1"/>
    <col min="1028" max="1028" width="9.85546875" style="271" customWidth="1"/>
    <col min="1029" max="1029" width="10.7109375" style="271" customWidth="1"/>
    <col min="1030" max="1030" width="9.140625" style="271"/>
    <col min="1031" max="1031" width="9.85546875" style="271" bestFit="1" customWidth="1"/>
    <col min="1032" max="1032" width="9.140625" style="271"/>
    <col min="1033" max="1033" width="13.42578125" style="271" bestFit="1" customWidth="1"/>
    <col min="1034" max="1034" width="11.42578125" style="271" bestFit="1" customWidth="1"/>
    <col min="1035" max="1035" width="12.28515625" style="271" customWidth="1"/>
    <col min="1036" max="1036" width="9.140625" style="271"/>
    <col min="1037" max="1037" width="11.85546875" style="271" bestFit="1" customWidth="1"/>
    <col min="1038" max="1038" width="11.42578125" style="271" bestFit="1" customWidth="1"/>
    <col min="1039" max="1039" width="10" style="271" bestFit="1" customWidth="1"/>
    <col min="1040" max="1040" width="14.42578125" style="271" customWidth="1"/>
    <col min="1041" max="1041" width="11.42578125" style="271" customWidth="1"/>
    <col min="1042" max="1045" width="0" style="271" hidden="1" customWidth="1"/>
    <col min="1046" max="1046" width="8.85546875" style="271" customWidth="1"/>
    <col min="1047" max="1047" width="11.140625" style="271" customWidth="1"/>
    <col min="1048" max="1048" width="8" style="271" customWidth="1"/>
    <col min="1049" max="1049" width="7.85546875" style="271" customWidth="1"/>
    <col min="1050" max="1050" width="8" style="271" customWidth="1"/>
    <col min="1051" max="1051" width="8.140625" style="271" customWidth="1"/>
    <col min="1052" max="1282" width="9.140625" style="271"/>
    <col min="1283" max="1283" width="32.5703125" style="271" customWidth="1"/>
    <col min="1284" max="1284" width="9.85546875" style="271" customWidth="1"/>
    <col min="1285" max="1285" width="10.7109375" style="271" customWidth="1"/>
    <col min="1286" max="1286" width="9.140625" style="271"/>
    <col min="1287" max="1287" width="9.85546875" style="271" bestFit="1" customWidth="1"/>
    <col min="1288" max="1288" width="9.140625" style="271"/>
    <col min="1289" max="1289" width="13.42578125" style="271" bestFit="1" customWidth="1"/>
    <col min="1290" max="1290" width="11.42578125" style="271" bestFit="1" customWidth="1"/>
    <col min="1291" max="1291" width="12.28515625" style="271" customWidth="1"/>
    <col min="1292" max="1292" width="9.140625" style="271"/>
    <col min="1293" max="1293" width="11.85546875" style="271" bestFit="1" customWidth="1"/>
    <col min="1294" max="1294" width="11.42578125" style="271" bestFit="1" customWidth="1"/>
    <col min="1295" max="1295" width="10" style="271" bestFit="1" customWidth="1"/>
    <col min="1296" max="1296" width="14.42578125" style="271" customWidth="1"/>
    <col min="1297" max="1297" width="11.42578125" style="271" customWidth="1"/>
    <col min="1298" max="1301" width="0" style="271" hidden="1" customWidth="1"/>
    <col min="1302" max="1302" width="8.85546875" style="271" customWidth="1"/>
    <col min="1303" max="1303" width="11.140625" style="271" customWidth="1"/>
    <col min="1304" max="1304" width="8" style="271" customWidth="1"/>
    <col min="1305" max="1305" width="7.85546875" style="271" customWidth="1"/>
    <col min="1306" max="1306" width="8" style="271" customWidth="1"/>
    <col min="1307" max="1307" width="8.140625" style="271" customWidth="1"/>
    <col min="1308" max="1538" width="9.140625" style="271"/>
    <col min="1539" max="1539" width="32.5703125" style="271" customWidth="1"/>
    <col min="1540" max="1540" width="9.85546875" style="271" customWidth="1"/>
    <col min="1541" max="1541" width="10.7109375" style="271" customWidth="1"/>
    <col min="1542" max="1542" width="9.140625" style="271"/>
    <col min="1543" max="1543" width="9.85546875" style="271" bestFit="1" customWidth="1"/>
    <col min="1544" max="1544" width="9.140625" style="271"/>
    <col min="1545" max="1545" width="13.42578125" style="271" bestFit="1" customWidth="1"/>
    <col min="1546" max="1546" width="11.42578125" style="271" bestFit="1" customWidth="1"/>
    <col min="1547" max="1547" width="12.28515625" style="271" customWidth="1"/>
    <col min="1548" max="1548" width="9.140625" style="271"/>
    <col min="1549" max="1549" width="11.85546875" style="271" bestFit="1" customWidth="1"/>
    <col min="1550" max="1550" width="11.42578125" style="271" bestFit="1" customWidth="1"/>
    <col min="1551" max="1551" width="10" style="271" bestFit="1" customWidth="1"/>
    <col min="1552" max="1552" width="14.42578125" style="271" customWidth="1"/>
    <col min="1553" max="1553" width="11.42578125" style="271" customWidth="1"/>
    <col min="1554" max="1557" width="0" style="271" hidden="1" customWidth="1"/>
    <col min="1558" max="1558" width="8.85546875" style="271" customWidth="1"/>
    <col min="1559" max="1559" width="11.140625" style="271" customWidth="1"/>
    <col min="1560" max="1560" width="8" style="271" customWidth="1"/>
    <col min="1561" max="1561" width="7.85546875" style="271" customWidth="1"/>
    <col min="1562" max="1562" width="8" style="271" customWidth="1"/>
    <col min="1563" max="1563" width="8.140625" style="271" customWidth="1"/>
    <col min="1564" max="1794" width="9.140625" style="271"/>
    <col min="1795" max="1795" width="32.5703125" style="271" customWidth="1"/>
    <col min="1796" max="1796" width="9.85546875" style="271" customWidth="1"/>
    <col min="1797" max="1797" width="10.7109375" style="271" customWidth="1"/>
    <col min="1798" max="1798" width="9.140625" style="271"/>
    <col min="1799" max="1799" width="9.85546875" style="271" bestFit="1" customWidth="1"/>
    <col min="1800" max="1800" width="9.140625" style="271"/>
    <col min="1801" max="1801" width="13.42578125" style="271" bestFit="1" customWidth="1"/>
    <col min="1802" max="1802" width="11.42578125" style="271" bestFit="1" customWidth="1"/>
    <col min="1803" max="1803" width="12.28515625" style="271" customWidth="1"/>
    <col min="1804" max="1804" width="9.140625" style="271"/>
    <col min="1805" max="1805" width="11.85546875" style="271" bestFit="1" customWidth="1"/>
    <col min="1806" max="1806" width="11.42578125" style="271" bestFit="1" customWidth="1"/>
    <col min="1807" max="1807" width="10" style="271" bestFit="1" customWidth="1"/>
    <col min="1808" max="1808" width="14.42578125" style="271" customWidth="1"/>
    <col min="1809" max="1809" width="11.42578125" style="271" customWidth="1"/>
    <col min="1810" max="1813" width="0" style="271" hidden="1" customWidth="1"/>
    <col min="1814" max="1814" width="8.85546875" style="271" customWidth="1"/>
    <col min="1815" max="1815" width="11.140625" style="271" customWidth="1"/>
    <col min="1816" max="1816" width="8" style="271" customWidth="1"/>
    <col min="1817" max="1817" width="7.85546875" style="271" customWidth="1"/>
    <col min="1818" max="1818" width="8" style="271" customWidth="1"/>
    <col min="1819" max="1819" width="8.140625" style="271" customWidth="1"/>
    <col min="1820" max="2050" width="9.140625" style="271"/>
    <col min="2051" max="2051" width="32.5703125" style="271" customWidth="1"/>
    <col min="2052" max="2052" width="9.85546875" style="271" customWidth="1"/>
    <col min="2053" max="2053" width="10.7109375" style="271" customWidth="1"/>
    <col min="2054" max="2054" width="9.140625" style="271"/>
    <col min="2055" max="2055" width="9.85546875" style="271" bestFit="1" customWidth="1"/>
    <col min="2056" max="2056" width="9.140625" style="271"/>
    <col min="2057" max="2057" width="13.42578125" style="271" bestFit="1" customWidth="1"/>
    <col min="2058" max="2058" width="11.42578125" style="271" bestFit="1" customWidth="1"/>
    <col min="2059" max="2059" width="12.28515625" style="271" customWidth="1"/>
    <col min="2060" max="2060" width="9.140625" style="271"/>
    <col min="2061" max="2061" width="11.85546875" style="271" bestFit="1" customWidth="1"/>
    <col min="2062" max="2062" width="11.42578125" style="271" bestFit="1" customWidth="1"/>
    <col min="2063" max="2063" width="10" style="271" bestFit="1" customWidth="1"/>
    <col min="2064" max="2064" width="14.42578125" style="271" customWidth="1"/>
    <col min="2065" max="2065" width="11.42578125" style="271" customWidth="1"/>
    <col min="2066" max="2069" width="0" style="271" hidden="1" customWidth="1"/>
    <col min="2070" max="2070" width="8.85546875" style="271" customWidth="1"/>
    <col min="2071" max="2071" width="11.140625" style="271" customWidth="1"/>
    <col min="2072" max="2072" width="8" style="271" customWidth="1"/>
    <col min="2073" max="2073" width="7.85546875" style="271" customWidth="1"/>
    <col min="2074" max="2074" width="8" style="271" customWidth="1"/>
    <col min="2075" max="2075" width="8.140625" style="271" customWidth="1"/>
    <col min="2076" max="2306" width="9.140625" style="271"/>
    <col min="2307" max="2307" width="32.5703125" style="271" customWidth="1"/>
    <col min="2308" max="2308" width="9.85546875" style="271" customWidth="1"/>
    <col min="2309" max="2309" width="10.7109375" style="271" customWidth="1"/>
    <col min="2310" max="2310" width="9.140625" style="271"/>
    <col min="2311" max="2311" width="9.85546875" style="271" bestFit="1" customWidth="1"/>
    <col min="2312" max="2312" width="9.140625" style="271"/>
    <col min="2313" max="2313" width="13.42578125" style="271" bestFit="1" customWidth="1"/>
    <col min="2314" max="2314" width="11.42578125" style="271" bestFit="1" customWidth="1"/>
    <col min="2315" max="2315" width="12.28515625" style="271" customWidth="1"/>
    <col min="2316" max="2316" width="9.140625" style="271"/>
    <col min="2317" max="2317" width="11.85546875" style="271" bestFit="1" customWidth="1"/>
    <col min="2318" max="2318" width="11.42578125" style="271" bestFit="1" customWidth="1"/>
    <col min="2319" max="2319" width="10" style="271" bestFit="1" customWidth="1"/>
    <col min="2320" max="2320" width="14.42578125" style="271" customWidth="1"/>
    <col min="2321" max="2321" width="11.42578125" style="271" customWidth="1"/>
    <col min="2322" max="2325" width="0" style="271" hidden="1" customWidth="1"/>
    <col min="2326" max="2326" width="8.85546875" style="271" customWidth="1"/>
    <col min="2327" max="2327" width="11.140625" style="271" customWidth="1"/>
    <col min="2328" max="2328" width="8" style="271" customWidth="1"/>
    <col min="2329" max="2329" width="7.85546875" style="271" customWidth="1"/>
    <col min="2330" max="2330" width="8" style="271" customWidth="1"/>
    <col min="2331" max="2331" width="8.140625" style="271" customWidth="1"/>
    <col min="2332" max="2562" width="9.140625" style="271"/>
    <col min="2563" max="2563" width="32.5703125" style="271" customWidth="1"/>
    <col min="2564" max="2564" width="9.85546875" style="271" customWidth="1"/>
    <col min="2565" max="2565" width="10.7109375" style="271" customWidth="1"/>
    <col min="2566" max="2566" width="9.140625" style="271"/>
    <col min="2567" max="2567" width="9.85546875" style="271" bestFit="1" customWidth="1"/>
    <col min="2568" max="2568" width="9.140625" style="271"/>
    <col min="2569" max="2569" width="13.42578125" style="271" bestFit="1" customWidth="1"/>
    <col min="2570" max="2570" width="11.42578125" style="271" bestFit="1" customWidth="1"/>
    <col min="2571" max="2571" width="12.28515625" style="271" customWidth="1"/>
    <col min="2572" max="2572" width="9.140625" style="271"/>
    <col min="2573" max="2573" width="11.85546875" style="271" bestFit="1" customWidth="1"/>
    <col min="2574" max="2574" width="11.42578125" style="271" bestFit="1" customWidth="1"/>
    <col min="2575" max="2575" width="10" style="271" bestFit="1" customWidth="1"/>
    <col min="2576" max="2576" width="14.42578125" style="271" customWidth="1"/>
    <col min="2577" max="2577" width="11.42578125" style="271" customWidth="1"/>
    <col min="2578" max="2581" width="0" style="271" hidden="1" customWidth="1"/>
    <col min="2582" max="2582" width="8.85546875" style="271" customWidth="1"/>
    <col min="2583" max="2583" width="11.140625" style="271" customWidth="1"/>
    <col min="2584" max="2584" width="8" style="271" customWidth="1"/>
    <col min="2585" max="2585" width="7.85546875" style="271" customWidth="1"/>
    <col min="2586" max="2586" width="8" style="271" customWidth="1"/>
    <col min="2587" max="2587" width="8.140625" style="271" customWidth="1"/>
    <col min="2588" max="2818" width="9.140625" style="271"/>
    <col min="2819" max="2819" width="32.5703125" style="271" customWidth="1"/>
    <col min="2820" max="2820" width="9.85546875" style="271" customWidth="1"/>
    <col min="2821" max="2821" width="10.7109375" style="271" customWidth="1"/>
    <col min="2822" max="2822" width="9.140625" style="271"/>
    <col min="2823" max="2823" width="9.85546875" style="271" bestFit="1" customWidth="1"/>
    <col min="2824" max="2824" width="9.140625" style="271"/>
    <col min="2825" max="2825" width="13.42578125" style="271" bestFit="1" customWidth="1"/>
    <col min="2826" max="2826" width="11.42578125" style="271" bestFit="1" customWidth="1"/>
    <col min="2827" max="2827" width="12.28515625" style="271" customWidth="1"/>
    <col min="2828" max="2828" width="9.140625" style="271"/>
    <col min="2829" max="2829" width="11.85546875" style="271" bestFit="1" customWidth="1"/>
    <col min="2830" max="2830" width="11.42578125" style="271" bestFit="1" customWidth="1"/>
    <col min="2831" max="2831" width="10" style="271" bestFit="1" customWidth="1"/>
    <col min="2832" max="2832" width="14.42578125" style="271" customWidth="1"/>
    <col min="2833" max="2833" width="11.42578125" style="271" customWidth="1"/>
    <col min="2834" max="2837" width="0" style="271" hidden="1" customWidth="1"/>
    <col min="2838" max="2838" width="8.85546875" style="271" customWidth="1"/>
    <col min="2839" max="2839" width="11.140625" style="271" customWidth="1"/>
    <col min="2840" max="2840" width="8" style="271" customWidth="1"/>
    <col min="2841" max="2841" width="7.85546875" style="271" customWidth="1"/>
    <col min="2842" max="2842" width="8" style="271" customWidth="1"/>
    <col min="2843" max="2843" width="8.140625" style="271" customWidth="1"/>
    <col min="2844" max="3074" width="9.140625" style="271"/>
    <col min="3075" max="3075" width="32.5703125" style="271" customWidth="1"/>
    <col min="3076" max="3076" width="9.85546875" style="271" customWidth="1"/>
    <col min="3077" max="3077" width="10.7109375" style="271" customWidth="1"/>
    <col min="3078" max="3078" width="9.140625" style="271"/>
    <col min="3079" max="3079" width="9.85546875" style="271" bestFit="1" customWidth="1"/>
    <col min="3080" max="3080" width="9.140625" style="271"/>
    <col min="3081" max="3081" width="13.42578125" style="271" bestFit="1" customWidth="1"/>
    <col min="3082" max="3082" width="11.42578125" style="271" bestFit="1" customWidth="1"/>
    <col min="3083" max="3083" width="12.28515625" style="271" customWidth="1"/>
    <col min="3084" max="3084" width="9.140625" style="271"/>
    <col min="3085" max="3085" width="11.85546875" style="271" bestFit="1" customWidth="1"/>
    <col min="3086" max="3086" width="11.42578125" style="271" bestFit="1" customWidth="1"/>
    <col min="3087" max="3087" width="10" style="271" bestFit="1" customWidth="1"/>
    <col min="3088" max="3088" width="14.42578125" style="271" customWidth="1"/>
    <col min="3089" max="3089" width="11.42578125" style="271" customWidth="1"/>
    <col min="3090" max="3093" width="0" style="271" hidden="1" customWidth="1"/>
    <col min="3094" max="3094" width="8.85546875" style="271" customWidth="1"/>
    <col min="3095" max="3095" width="11.140625" style="271" customWidth="1"/>
    <col min="3096" max="3096" width="8" style="271" customWidth="1"/>
    <col min="3097" max="3097" width="7.85546875" style="271" customWidth="1"/>
    <col min="3098" max="3098" width="8" style="271" customWidth="1"/>
    <col min="3099" max="3099" width="8.140625" style="271" customWidth="1"/>
    <col min="3100" max="3330" width="9.140625" style="271"/>
    <col min="3331" max="3331" width="32.5703125" style="271" customWidth="1"/>
    <col min="3332" max="3332" width="9.85546875" style="271" customWidth="1"/>
    <col min="3333" max="3333" width="10.7109375" style="271" customWidth="1"/>
    <col min="3334" max="3334" width="9.140625" style="271"/>
    <col min="3335" max="3335" width="9.85546875" style="271" bestFit="1" customWidth="1"/>
    <col min="3336" max="3336" width="9.140625" style="271"/>
    <col min="3337" max="3337" width="13.42578125" style="271" bestFit="1" customWidth="1"/>
    <col min="3338" max="3338" width="11.42578125" style="271" bestFit="1" customWidth="1"/>
    <col min="3339" max="3339" width="12.28515625" style="271" customWidth="1"/>
    <col min="3340" max="3340" width="9.140625" style="271"/>
    <col min="3341" max="3341" width="11.85546875" style="271" bestFit="1" customWidth="1"/>
    <col min="3342" max="3342" width="11.42578125" style="271" bestFit="1" customWidth="1"/>
    <col min="3343" max="3343" width="10" style="271" bestFit="1" customWidth="1"/>
    <col min="3344" max="3344" width="14.42578125" style="271" customWidth="1"/>
    <col min="3345" max="3345" width="11.42578125" style="271" customWidth="1"/>
    <col min="3346" max="3349" width="0" style="271" hidden="1" customWidth="1"/>
    <col min="3350" max="3350" width="8.85546875" style="271" customWidth="1"/>
    <col min="3351" max="3351" width="11.140625" style="271" customWidth="1"/>
    <col min="3352" max="3352" width="8" style="271" customWidth="1"/>
    <col min="3353" max="3353" width="7.85546875" style="271" customWidth="1"/>
    <col min="3354" max="3354" width="8" style="271" customWidth="1"/>
    <col min="3355" max="3355" width="8.140625" style="271" customWidth="1"/>
    <col min="3356" max="3586" width="9.140625" style="271"/>
    <col min="3587" max="3587" width="32.5703125" style="271" customWidth="1"/>
    <col min="3588" max="3588" width="9.85546875" style="271" customWidth="1"/>
    <col min="3589" max="3589" width="10.7109375" style="271" customWidth="1"/>
    <col min="3590" max="3590" width="9.140625" style="271"/>
    <col min="3591" max="3591" width="9.85546875" style="271" bestFit="1" customWidth="1"/>
    <col min="3592" max="3592" width="9.140625" style="271"/>
    <col min="3593" max="3593" width="13.42578125" style="271" bestFit="1" customWidth="1"/>
    <col min="3594" max="3594" width="11.42578125" style="271" bestFit="1" customWidth="1"/>
    <col min="3595" max="3595" width="12.28515625" style="271" customWidth="1"/>
    <col min="3596" max="3596" width="9.140625" style="271"/>
    <col min="3597" max="3597" width="11.85546875" style="271" bestFit="1" customWidth="1"/>
    <col min="3598" max="3598" width="11.42578125" style="271" bestFit="1" customWidth="1"/>
    <col min="3599" max="3599" width="10" style="271" bestFit="1" customWidth="1"/>
    <col min="3600" max="3600" width="14.42578125" style="271" customWidth="1"/>
    <col min="3601" max="3601" width="11.42578125" style="271" customWidth="1"/>
    <col min="3602" max="3605" width="0" style="271" hidden="1" customWidth="1"/>
    <col min="3606" max="3606" width="8.85546875" style="271" customWidth="1"/>
    <col min="3607" max="3607" width="11.140625" style="271" customWidth="1"/>
    <col min="3608" max="3608" width="8" style="271" customWidth="1"/>
    <col min="3609" max="3609" width="7.85546875" style="271" customWidth="1"/>
    <col min="3610" max="3610" width="8" style="271" customWidth="1"/>
    <col min="3611" max="3611" width="8.140625" style="271" customWidth="1"/>
    <col min="3612" max="3842" width="9.140625" style="271"/>
    <col min="3843" max="3843" width="32.5703125" style="271" customWidth="1"/>
    <col min="3844" max="3844" width="9.85546875" style="271" customWidth="1"/>
    <col min="3845" max="3845" width="10.7109375" style="271" customWidth="1"/>
    <col min="3846" max="3846" width="9.140625" style="271"/>
    <col min="3847" max="3847" width="9.85546875" style="271" bestFit="1" customWidth="1"/>
    <col min="3848" max="3848" width="9.140625" style="271"/>
    <col min="3849" max="3849" width="13.42578125" style="271" bestFit="1" customWidth="1"/>
    <col min="3850" max="3850" width="11.42578125" style="271" bestFit="1" customWidth="1"/>
    <col min="3851" max="3851" width="12.28515625" style="271" customWidth="1"/>
    <col min="3852" max="3852" width="9.140625" style="271"/>
    <col min="3853" max="3853" width="11.85546875" style="271" bestFit="1" customWidth="1"/>
    <col min="3854" max="3854" width="11.42578125" style="271" bestFit="1" customWidth="1"/>
    <col min="3855" max="3855" width="10" style="271" bestFit="1" customWidth="1"/>
    <col min="3856" max="3856" width="14.42578125" style="271" customWidth="1"/>
    <col min="3857" max="3857" width="11.42578125" style="271" customWidth="1"/>
    <col min="3858" max="3861" width="0" style="271" hidden="1" customWidth="1"/>
    <col min="3862" max="3862" width="8.85546875" style="271" customWidth="1"/>
    <col min="3863" max="3863" width="11.140625" style="271" customWidth="1"/>
    <col min="3864" max="3864" width="8" style="271" customWidth="1"/>
    <col min="3865" max="3865" width="7.85546875" style="271" customWidth="1"/>
    <col min="3866" max="3866" width="8" style="271" customWidth="1"/>
    <col min="3867" max="3867" width="8.140625" style="271" customWidth="1"/>
    <col min="3868" max="4098" width="9.140625" style="271"/>
    <col min="4099" max="4099" width="32.5703125" style="271" customWidth="1"/>
    <col min="4100" max="4100" width="9.85546875" style="271" customWidth="1"/>
    <col min="4101" max="4101" width="10.7109375" style="271" customWidth="1"/>
    <col min="4102" max="4102" width="9.140625" style="271"/>
    <col min="4103" max="4103" width="9.85546875" style="271" bestFit="1" customWidth="1"/>
    <col min="4104" max="4104" width="9.140625" style="271"/>
    <col min="4105" max="4105" width="13.42578125" style="271" bestFit="1" customWidth="1"/>
    <col min="4106" max="4106" width="11.42578125" style="271" bestFit="1" customWidth="1"/>
    <col min="4107" max="4107" width="12.28515625" style="271" customWidth="1"/>
    <col min="4108" max="4108" width="9.140625" style="271"/>
    <col min="4109" max="4109" width="11.85546875" style="271" bestFit="1" customWidth="1"/>
    <col min="4110" max="4110" width="11.42578125" style="271" bestFit="1" customWidth="1"/>
    <col min="4111" max="4111" width="10" style="271" bestFit="1" customWidth="1"/>
    <col min="4112" max="4112" width="14.42578125" style="271" customWidth="1"/>
    <col min="4113" max="4113" width="11.42578125" style="271" customWidth="1"/>
    <col min="4114" max="4117" width="0" style="271" hidden="1" customWidth="1"/>
    <col min="4118" max="4118" width="8.85546875" style="271" customWidth="1"/>
    <col min="4119" max="4119" width="11.140625" style="271" customWidth="1"/>
    <col min="4120" max="4120" width="8" style="271" customWidth="1"/>
    <col min="4121" max="4121" width="7.85546875" style="271" customWidth="1"/>
    <col min="4122" max="4122" width="8" style="271" customWidth="1"/>
    <col min="4123" max="4123" width="8.140625" style="271" customWidth="1"/>
    <col min="4124" max="4354" width="9.140625" style="271"/>
    <col min="4355" max="4355" width="32.5703125" style="271" customWidth="1"/>
    <col min="4356" max="4356" width="9.85546875" style="271" customWidth="1"/>
    <col min="4357" max="4357" width="10.7109375" style="271" customWidth="1"/>
    <col min="4358" max="4358" width="9.140625" style="271"/>
    <col min="4359" max="4359" width="9.85546875" style="271" bestFit="1" customWidth="1"/>
    <col min="4360" max="4360" width="9.140625" style="271"/>
    <col min="4361" max="4361" width="13.42578125" style="271" bestFit="1" customWidth="1"/>
    <col min="4362" max="4362" width="11.42578125" style="271" bestFit="1" customWidth="1"/>
    <col min="4363" max="4363" width="12.28515625" style="271" customWidth="1"/>
    <col min="4364" max="4364" width="9.140625" style="271"/>
    <col min="4365" max="4365" width="11.85546875" style="271" bestFit="1" customWidth="1"/>
    <col min="4366" max="4366" width="11.42578125" style="271" bestFit="1" customWidth="1"/>
    <col min="4367" max="4367" width="10" style="271" bestFit="1" customWidth="1"/>
    <col min="4368" max="4368" width="14.42578125" style="271" customWidth="1"/>
    <col min="4369" max="4369" width="11.42578125" style="271" customWidth="1"/>
    <col min="4370" max="4373" width="0" style="271" hidden="1" customWidth="1"/>
    <col min="4374" max="4374" width="8.85546875" style="271" customWidth="1"/>
    <col min="4375" max="4375" width="11.140625" style="271" customWidth="1"/>
    <col min="4376" max="4376" width="8" style="271" customWidth="1"/>
    <col min="4377" max="4377" width="7.85546875" style="271" customWidth="1"/>
    <col min="4378" max="4378" width="8" style="271" customWidth="1"/>
    <col min="4379" max="4379" width="8.140625" style="271" customWidth="1"/>
    <col min="4380" max="4610" width="9.140625" style="271"/>
    <col min="4611" max="4611" width="32.5703125" style="271" customWidth="1"/>
    <col min="4612" max="4612" width="9.85546875" style="271" customWidth="1"/>
    <col min="4613" max="4613" width="10.7109375" style="271" customWidth="1"/>
    <col min="4614" max="4614" width="9.140625" style="271"/>
    <col min="4615" max="4615" width="9.85546875" style="271" bestFit="1" customWidth="1"/>
    <col min="4616" max="4616" width="9.140625" style="271"/>
    <col min="4617" max="4617" width="13.42578125" style="271" bestFit="1" customWidth="1"/>
    <col min="4618" max="4618" width="11.42578125" style="271" bestFit="1" customWidth="1"/>
    <col min="4619" max="4619" width="12.28515625" style="271" customWidth="1"/>
    <col min="4620" max="4620" width="9.140625" style="271"/>
    <col min="4621" max="4621" width="11.85546875" style="271" bestFit="1" customWidth="1"/>
    <col min="4622" max="4622" width="11.42578125" style="271" bestFit="1" customWidth="1"/>
    <col min="4623" max="4623" width="10" style="271" bestFit="1" customWidth="1"/>
    <col min="4624" max="4624" width="14.42578125" style="271" customWidth="1"/>
    <col min="4625" max="4625" width="11.42578125" style="271" customWidth="1"/>
    <col min="4626" max="4629" width="0" style="271" hidden="1" customWidth="1"/>
    <col min="4630" max="4630" width="8.85546875" style="271" customWidth="1"/>
    <col min="4631" max="4631" width="11.140625" style="271" customWidth="1"/>
    <col min="4632" max="4632" width="8" style="271" customWidth="1"/>
    <col min="4633" max="4633" width="7.85546875" style="271" customWidth="1"/>
    <col min="4634" max="4634" width="8" style="271" customWidth="1"/>
    <col min="4635" max="4635" width="8.140625" style="271" customWidth="1"/>
    <col min="4636" max="4866" width="9.140625" style="271"/>
    <col min="4867" max="4867" width="32.5703125" style="271" customWidth="1"/>
    <col min="4868" max="4868" width="9.85546875" style="271" customWidth="1"/>
    <col min="4869" max="4869" width="10.7109375" style="271" customWidth="1"/>
    <col min="4870" max="4870" width="9.140625" style="271"/>
    <col min="4871" max="4871" width="9.85546875" style="271" bestFit="1" customWidth="1"/>
    <col min="4872" max="4872" width="9.140625" style="271"/>
    <col min="4873" max="4873" width="13.42578125" style="271" bestFit="1" customWidth="1"/>
    <col min="4874" max="4874" width="11.42578125" style="271" bestFit="1" customWidth="1"/>
    <col min="4875" max="4875" width="12.28515625" style="271" customWidth="1"/>
    <col min="4876" max="4876" width="9.140625" style="271"/>
    <col min="4877" max="4877" width="11.85546875" style="271" bestFit="1" customWidth="1"/>
    <col min="4878" max="4878" width="11.42578125" style="271" bestFit="1" customWidth="1"/>
    <col min="4879" max="4879" width="10" style="271" bestFit="1" customWidth="1"/>
    <col min="4880" max="4880" width="14.42578125" style="271" customWidth="1"/>
    <col min="4881" max="4881" width="11.42578125" style="271" customWidth="1"/>
    <col min="4882" max="4885" width="0" style="271" hidden="1" customWidth="1"/>
    <col min="4886" max="4886" width="8.85546875" style="271" customWidth="1"/>
    <col min="4887" max="4887" width="11.140625" style="271" customWidth="1"/>
    <col min="4888" max="4888" width="8" style="271" customWidth="1"/>
    <col min="4889" max="4889" width="7.85546875" style="271" customWidth="1"/>
    <col min="4890" max="4890" width="8" style="271" customWidth="1"/>
    <col min="4891" max="4891" width="8.140625" style="271" customWidth="1"/>
    <col min="4892" max="5122" width="9.140625" style="271"/>
    <col min="5123" max="5123" width="32.5703125" style="271" customWidth="1"/>
    <col min="5124" max="5124" width="9.85546875" style="271" customWidth="1"/>
    <col min="5125" max="5125" width="10.7109375" style="271" customWidth="1"/>
    <col min="5126" max="5126" width="9.140625" style="271"/>
    <col min="5127" max="5127" width="9.85546875" style="271" bestFit="1" customWidth="1"/>
    <col min="5128" max="5128" width="9.140625" style="271"/>
    <col min="5129" max="5129" width="13.42578125" style="271" bestFit="1" customWidth="1"/>
    <col min="5130" max="5130" width="11.42578125" style="271" bestFit="1" customWidth="1"/>
    <col min="5131" max="5131" width="12.28515625" style="271" customWidth="1"/>
    <col min="5132" max="5132" width="9.140625" style="271"/>
    <col min="5133" max="5133" width="11.85546875" style="271" bestFit="1" customWidth="1"/>
    <col min="5134" max="5134" width="11.42578125" style="271" bestFit="1" customWidth="1"/>
    <col min="5135" max="5135" width="10" style="271" bestFit="1" customWidth="1"/>
    <col min="5136" max="5136" width="14.42578125" style="271" customWidth="1"/>
    <col min="5137" max="5137" width="11.42578125" style="271" customWidth="1"/>
    <col min="5138" max="5141" width="0" style="271" hidden="1" customWidth="1"/>
    <col min="5142" max="5142" width="8.85546875" style="271" customWidth="1"/>
    <col min="5143" max="5143" width="11.140625" style="271" customWidth="1"/>
    <col min="5144" max="5144" width="8" style="271" customWidth="1"/>
    <col min="5145" max="5145" width="7.85546875" style="271" customWidth="1"/>
    <col min="5146" max="5146" width="8" style="271" customWidth="1"/>
    <col min="5147" max="5147" width="8.140625" style="271" customWidth="1"/>
    <col min="5148" max="5378" width="9.140625" style="271"/>
    <col min="5379" max="5379" width="32.5703125" style="271" customWidth="1"/>
    <col min="5380" max="5380" width="9.85546875" style="271" customWidth="1"/>
    <col min="5381" max="5381" width="10.7109375" style="271" customWidth="1"/>
    <col min="5382" max="5382" width="9.140625" style="271"/>
    <col min="5383" max="5383" width="9.85546875" style="271" bestFit="1" customWidth="1"/>
    <col min="5384" max="5384" width="9.140625" style="271"/>
    <col min="5385" max="5385" width="13.42578125" style="271" bestFit="1" customWidth="1"/>
    <col min="5386" max="5386" width="11.42578125" style="271" bestFit="1" customWidth="1"/>
    <col min="5387" max="5387" width="12.28515625" style="271" customWidth="1"/>
    <col min="5388" max="5388" width="9.140625" style="271"/>
    <col min="5389" max="5389" width="11.85546875" style="271" bestFit="1" customWidth="1"/>
    <col min="5390" max="5390" width="11.42578125" style="271" bestFit="1" customWidth="1"/>
    <col min="5391" max="5391" width="10" style="271" bestFit="1" customWidth="1"/>
    <col min="5392" max="5392" width="14.42578125" style="271" customWidth="1"/>
    <col min="5393" max="5393" width="11.42578125" style="271" customWidth="1"/>
    <col min="5394" max="5397" width="0" style="271" hidden="1" customWidth="1"/>
    <col min="5398" max="5398" width="8.85546875" style="271" customWidth="1"/>
    <col min="5399" max="5399" width="11.140625" style="271" customWidth="1"/>
    <col min="5400" max="5400" width="8" style="271" customWidth="1"/>
    <col min="5401" max="5401" width="7.85546875" style="271" customWidth="1"/>
    <col min="5402" max="5402" width="8" style="271" customWidth="1"/>
    <col min="5403" max="5403" width="8.140625" style="271" customWidth="1"/>
    <col min="5404" max="5634" width="9.140625" style="271"/>
    <col min="5635" max="5635" width="32.5703125" style="271" customWidth="1"/>
    <col min="5636" max="5636" width="9.85546875" style="271" customWidth="1"/>
    <col min="5637" max="5637" width="10.7109375" style="271" customWidth="1"/>
    <col min="5638" max="5638" width="9.140625" style="271"/>
    <col min="5639" max="5639" width="9.85546875" style="271" bestFit="1" customWidth="1"/>
    <col min="5640" max="5640" width="9.140625" style="271"/>
    <col min="5641" max="5641" width="13.42578125" style="271" bestFit="1" customWidth="1"/>
    <col min="5642" max="5642" width="11.42578125" style="271" bestFit="1" customWidth="1"/>
    <col min="5643" max="5643" width="12.28515625" style="271" customWidth="1"/>
    <col min="5644" max="5644" width="9.140625" style="271"/>
    <col min="5645" max="5645" width="11.85546875" style="271" bestFit="1" customWidth="1"/>
    <col min="5646" max="5646" width="11.42578125" style="271" bestFit="1" customWidth="1"/>
    <col min="5647" max="5647" width="10" style="271" bestFit="1" customWidth="1"/>
    <col min="5648" max="5648" width="14.42578125" style="271" customWidth="1"/>
    <col min="5649" max="5649" width="11.42578125" style="271" customWidth="1"/>
    <col min="5650" max="5653" width="0" style="271" hidden="1" customWidth="1"/>
    <col min="5654" max="5654" width="8.85546875" style="271" customWidth="1"/>
    <col min="5655" max="5655" width="11.140625" style="271" customWidth="1"/>
    <col min="5656" max="5656" width="8" style="271" customWidth="1"/>
    <col min="5657" max="5657" width="7.85546875" style="271" customWidth="1"/>
    <col min="5658" max="5658" width="8" style="271" customWidth="1"/>
    <col min="5659" max="5659" width="8.140625" style="271" customWidth="1"/>
    <col min="5660" max="5890" width="9.140625" style="271"/>
    <col min="5891" max="5891" width="32.5703125" style="271" customWidth="1"/>
    <col min="5892" max="5892" width="9.85546875" style="271" customWidth="1"/>
    <col min="5893" max="5893" width="10.7109375" style="271" customWidth="1"/>
    <col min="5894" max="5894" width="9.140625" style="271"/>
    <col min="5895" max="5895" width="9.85546875" style="271" bestFit="1" customWidth="1"/>
    <col min="5896" max="5896" width="9.140625" style="271"/>
    <col min="5897" max="5897" width="13.42578125" style="271" bestFit="1" customWidth="1"/>
    <col min="5898" max="5898" width="11.42578125" style="271" bestFit="1" customWidth="1"/>
    <col min="5899" max="5899" width="12.28515625" style="271" customWidth="1"/>
    <col min="5900" max="5900" width="9.140625" style="271"/>
    <col min="5901" max="5901" width="11.85546875" style="271" bestFit="1" customWidth="1"/>
    <col min="5902" max="5902" width="11.42578125" style="271" bestFit="1" customWidth="1"/>
    <col min="5903" max="5903" width="10" style="271" bestFit="1" customWidth="1"/>
    <col min="5904" max="5904" width="14.42578125" style="271" customWidth="1"/>
    <col min="5905" max="5905" width="11.42578125" style="271" customWidth="1"/>
    <col min="5906" max="5909" width="0" style="271" hidden="1" customWidth="1"/>
    <col min="5910" max="5910" width="8.85546875" style="271" customWidth="1"/>
    <col min="5911" max="5911" width="11.140625" style="271" customWidth="1"/>
    <col min="5912" max="5912" width="8" style="271" customWidth="1"/>
    <col min="5913" max="5913" width="7.85546875" style="271" customWidth="1"/>
    <col min="5914" max="5914" width="8" style="271" customWidth="1"/>
    <col min="5915" max="5915" width="8.140625" style="271" customWidth="1"/>
    <col min="5916" max="6146" width="9.140625" style="271"/>
    <col min="6147" max="6147" width="32.5703125" style="271" customWidth="1"/>
    <col min="6148" max="6148" width="9.85546875" style="271" customWidth="1"/>
    <col min="6149" max="6149" width="10.7109375" style="271" customWidth="1"/>
    <col min="6150" max="6150" width="9.140625" style="271"/>
    <col min="6151" max="6151" width="9.85546875" style="271" bestFit="1" customWidth="1"/>
    <col min="6152" max="6152" width="9.140625" style="271"/>
    <col min="6153" max="6153" width="13.42578125" style="271" bestFit="1" customWidth="1"/>
    <col min="6154" max="6154" width="11.42578125" style="271" bestFit="1" customWidth="1"/>
    <col min="6155" max="6155" width="12.28515625" style="271" customWidth="1"/>
    <col min="6156" max="6156" width="9.140625" style="271"/>
    <col min="6157" max="6157" width="11.85546875" style="271" bestFit="1" customWidth="1"/>
    <col min="6158" max="6158" width="11.42578125" style="271" bestFit="1" customWidth="1"/>
    <col min="6159" max="6159" width="10" style="271" bestFit="1" customWidth="1"/>
    <col min="6160" max="6160" width="14.42578125" style="271" customWidth="1"/>
    <col min="6161" max="6161" width="11.42578125" style="271" customWidth="1"/>
    <col min="6162" max="6165" width="0" style="271" hidden="1" customWidth="1"/>
    <col min="6166" max="6166" width="8.85546875" style="271" customWidth="1"/>
    <col min="6167" max="6167" width="11.140625" style="271" customWidth="1"/>
    <col min="6168" max="6168" width="8" style="271" customWidth="1"/>
    <col min="6169" max="6169" width="7.85546875" style="271" customWidth="1"/>
    <col min="6170" max="6170" width="8" style="271" customWidth="1"/>
    <col min="6171" max="6171" width="8.140625" style="271" customWidth="1"/>
    <col min="6172" max="6402" width="9.140625" style="271"/>
    <col min="6403" max="6403" width="32.5703125" style="271" customWidth="1"/>
    <col min="6404" max="6404" width="9.85546875" style="271" customWidth="1"/>
    <col min="6405" max="6405" width="10.7109375" style="271" customWidth="1"/>
    <col min="6406" max="6406" width="9.140625" style="271"/>
    <col min="6407" max="6407" width="9.85546875" style="271" bestFit="1" customWidth="1"/>
    <col min="6408" max="6408" width="9.140625" style="271"/>
    <col min="6409" max="6409" width="13.42578125" style="271" bestFit="1" customWidth="1"/>
    <col min="6410" max="6410" width="11.42578125" style="271" bestFit="1" customWidth="1"/>
    <col min="6411" max="6411" width="12.28515625" style="271" customWidth="1"/>
    <col min="6412" max="6412" width="9.140625" style="271"/>
    <col min="6413" max="6413" width="11.85546875" style="271" bestFit="1" customWidth="1"/>
    <col min="6414" max="6414" width="11.42578125" style="271" bestFit="1" customWidth="1"/>
    <col min="6415" max="6415" width="10" style="271" bestFit="1" customWidth="1"/>
    <col min="6416" max="6416" width="14.42578125" style="271" customWidth="1"/>
    <col min="6417" max="6417" width="11.42578125" style="271" customWidth="1"/>
    <col min="6418" max="6421" width="0" style="271" hidden="1" customWidth="1"/>
    <col min="6422" max="6422" width="8.85546875" style="271" customWidth="1"/>
    <col min="6423" max="6423" width="11.140625" style="271" customWidth="1"/>
    <col min="6424" max="6424" width="8" style="271" customWidth="1"/>
    <col min="6425" max="6425" width="7.85546875" style="271" customWidth="1"/>
    <col min="6426" max="6426" width="8" style="271" customWidth="1"/>
    <col min="6427" max="6427" width="8.140625" style="271" customWidth="1"/>
    <col min="6428" max="6658" width="9.140625" style="271"/>
    <col min="6659" max="6659" width="32.5703125" style="271" customWidth="1"/>
    <col min="6660" max="6660" width="9.85546875" style="271" customWidth="1"/>
    <col min="6661" max="6661" width="10.7109375" style="271" customWidth="1"/>
    <col min="6662" max="6662" width="9.140625" style="271"/>
    <col min="6663" max="6663" width="9.85546875" style="271" bestFit="1" customWidth="1"/>
    <col min="6664" max="6664" width="9.140625" style="271"/>
    <col min="6665" max="6665" width="13.42578125" style="271" bestFit="1" customWidth="1"/>
    <col min="6666" max="6666" width="11.42578125" style="271" bestFit="1" customWidth="1"/>
    <col min="6667" max="6667" width="12.28515625" style="271" customWidth="1"/>
    <col min="6668" max="6668" width="9.140625" style="271"/>
    <col min="6669" max="6669" width="11.85546875" style="271" bestFit="1" customWidth="1"/>
    <col min="6670" max="6670" width="11.42578125" style="271" bestFit="1" customWidth="1"/>
    <col min="6671" max="6671" width="10" style="271" bestFit="1" customWidth="1"/>
    <col min="6672" max="6672" width="14.42578125" style="271" customWidth="1"/>
    <col min="6673" max="6673" width="11.42578125" style="271" customWidth="1"/>
    <col min="6674" max="6677" width="0" style="271" hidden="1" customWidth="1"/>
    <col min="6678" max="6678" width="8.85546875" style="271" customWidth="1"/>
    <col min="6679" max="6679" width="11.140625" style="271" customWidth="1"/>
    <col min="6680" max="6680" width="8" style="271" customWidth="1"/>
    <col min="6681" max="6681" width="7.85546875" style="271" customWidth="1"/>
    <col min="6682" max="6682" width="8" style="271" customWidth="1"/>
    <col min="6683" max="6683" width="8.140625" style="271" customWidth="1"/>
    <col min="6684" max="6914" width="9.140625" style="271"/>
    <col min="6915" max="6915" width="32.5703125" style="271" customWidth="1"/>
    <col min="6916" max="6916" width="9.85546875" style="271" customWidth="1"/>
    <col min="6917" max="6917" width="10.7109375" style="271" customWidth="1"/>
    <col min="6918" max="6918" width="9.140625" style="271"/>
    <col min="6919" max="6919" width="9.85546875" style="271" bestFit="1" customWidth="1"/>
    <col min="6920" max="6920" width="9.140625" style="271"/>
    <col min="6921" max="6921" width="13.42578125" style="271" bestFit="1" customWidth="1"/>
    <col min="6922" max="6922" width="11.42578125" style="271" bestFit="1" customWidth="1"/>
    <col min="6923" max="6923" width="12.28515625" style="271" customWidth="1"/>
    <col min="6924" max="6924" width="9.140625" style="271"/>
    <col min="6925" max="6925" width="11.85546875" style="271" bestFit="1" customWidth="1"/>
    <col min="6926" max="6926" width="11.42578125" style="271" bestFit="1" customWidth="1"/>
    <col min="6927" max="6927" width="10" style="271" bestFit="1" customWidth="1"/>
    <col min="6928" max="6928" width="14.42578125" style="271" customWidth="1"/>
    <col min="6929" max="6929" width="11.42578125" style="271" customWidth="1"/>
    <col min="6930" max="6933" width="0" style="271" hidden="1" customWidth="1"/>
    <col min="6934" max="6934" width="8.85546875" style="271" customWidth="1"/>
    <col min="6935" max="6935" width="11.140625" style="271" customWidth="1"/>
    <col min="6936" max="6936" width="8" style="271" customWidth="1"/>
    <col min="6937" max="6937" width="7.85546875" style="271" customWidth="1"/>
    <col min="6938" max="6938" width="8" style="271" customWidth="1"/>
    <col min="6939" max="6939" width="8.140625" style="271" customWidth="1"/>
    <col min="6940" max="7170" width="9.140625" style="271"/>
    <col min="7171" max="7171" width="32.5703125" style="271" customWidth="1"/>
    <col min="7172" max="7172" width="9.85546875" style="271" customWidth="1"/>
    <col min="7173" max="7173" width="10.7109375" style="271" customWidth="1"/>
    <col min="7174" max="7174" width="9.140625" style="271"/>
    <col min="7175" max="7175" width="9.85546875" style="271" bestFit="1" customWidth="1"/>
    <col min="7176" max="7176" width="9.140625" style="271"/>
    <col min="7177" max="7177" width="13.42578125" style="271" bestFit="1" customWidth="1"/>
    <col min="7178" max="7178" width="11.42578125" style="271" bestFit="1" customWidth="1"/>
    <col min="7179" max="7179" width="12.28515625" style="271" customWidth="1"/>
    <col min="7180" max="7180" width="9.140625" style="271"/>
    <col min="7181" max="7181" width="11.85546875" style="271" bestFit="1" customWidth="1"/>
    <col min="7182" max="7182" width="11.42578125" style="271" bestFit="1" customWidth="1"/>
    <col min="7183" max="7183" width="10" style="271" bestFit="1" customWidth="1"/>
    <col min="7184" max="7184" width="14.42578125" style="271" customWidth="1"/>
    <col min="7185" max="7185" width="11.42578125" style="271" customWidth="1"/>
    <col min="7186" max="7189" width="0" style="271" hidden="1" customWidth="1"/>
    <col min="7190" max="7190" width="8.85546875" style="271" customWidth="1"/>
    <col min="7191" max="7191" width="11.140625" style="271" customWidth="1"/>
    <col min="7192" max="7192" width="8" style="271" customWidth="1"/>
    <col min="7193" max="7193" width="7.85546875" style="271" customWidth="1"/>
    <col min="7194" max="7194" width="8" style="271" customWidth="1"/>
    <col min="7195" max="7195" width="8.140625" style="271" customWidth="1"/>
    <col min="7196" max="7426" width="9.140625" style="271"/>
    <col min="7427" max="7427" width="32.5703125" style="271" customWidth="1"/>
    <col min="7428" max="7428" width="9.85546875" style="271" customWidth="1"/>
    <col min="7429" max="7429" width="10.7109375" style="271" customWidth="1"/>
    <col min="7430" max="7430" width="9.140625" style="271"/>
    <col min="7431" max="7431" width="9.85546875" style="271" bestFit="1" customWidth="1"/>
    <col min="7432" max="7432" width="9.140625" style="271"/>
    <col min="7433" max="7433" width="13.42578125" style="271" bestFit="1" customWidth="1"/>
    <col min="7434" max="7434" width="11.42578125" style="271" bestFit="1" customWidth="1"/>
    <col min="7435" max="7435" width="12.28515625" style="271" customWidth="1"/>
    <col min="7436" max="7436" width="9.140625" style="271"/>
    <col min="7437" max="7437" width="11.85546875" style="271" bestFit="1" customWidth="1"/>
    <col min="7438" max="7438" width="11.42578125" style="271" bestFit="1" customWidth="1"/>
    <col min="7439" max="7439" width="10" style="271" bestFit="1" customWidth="1"/>
    <col min="7440" max="7440" width="14.42578125" style="271" customWidth="1"/>
    <col min="7441" max="7441" width="11.42578125" style="271" customWidth="1"/>
    <col min="7442" max="7445" width="0" style="271" hidden="1" customWidth="1"/>
    <col min="7446" max="7446" width="8.85546875" style="271" customWidth="1"/>
    <col min="7447" max="7447" width="11.140625" style="271" customWidth="1"/>
    <col min="7448" max="7448" width="8" style="271" customWidth="1"/>
    <col min="7449" max="7449" width="7.85546875" style="271" customWidth="1"/>
    <col min="7450" max="7450" width="8" style="271" customWidth="1"/>
    <col min="7451" max="7451" width="8.140625" style="271" customWidth="1"/>
    <col min="7452" max="7682" width="9.140625" style="271"/>
    <col min="7683" max="7683" width="32.5703125" style="271" customWidth="1"/>
    <col min="7684" max="7684" width="9.85546875" style="271" customWidth="1"/>
    <col min="7685" max="7685" width="10.7109375" style="271" customWidth="1"/>
    <col min="7686" max="7686" width="9.140625" style="271"/>
    <col min="7687" max="7687" width="9.85546875" style="271" bestFit="1" customWidth="1"/>
    <col min="7688" max="7688" width="9.140625" style="271"/>
    <col min="7689" max="7689" width="13.42578125" style="271" bestFit="1" customWidth="1"/>
    <col min="7690" max="7690" width="11.42578125" style="271" bestFit="1" customWidth="1"/>
    <col min="7691" max="7691" width="12.28515625" style="271" customWidth="1"/>
    <col min="7692" max="7692" width="9.140625" style="271"/>
    <col min="7693" max="7693" width="11.85546875" style="271" bestFit="1" customWidth="1"/>
    <col min="7694" max="7694" width="11.42578125" style="271" bestFit="1" customWidth="1"/>
    <col min="7695" max="7695" width="10" style="271" bestFit="1" customWidth="1"/>
    <col min="7696" max="7696" width="14.42578125" style="271" customWidth="1"/>
    <col min="7697" max="7697" width="11.42578125" style="271" customWidth="1"/>
    <col min="7698" max="7701" width="0" style="271" hidden="1" customWidth="1"/>
    <col min="7702" max="7702" width="8.85546875" style="271" customWidth="1"/>
    <col min="7703" max="7703" width="11.140625" style="271" customWidth="1"/>
    <col min="7704" max="7704" width="8" style="271" customWidth="1"/>
    <col min="7705" max="7705" width="7.85546875" style="271" customWidth="1"/>
    <col min="7706" max="7706" width="8" style="271" customWidth="1"/>
    <col min="7707" max="7707" width="8.140625" style="271" customWidth="1"/>
    <col min="7708" max="7938" width="9.140625" style="271"/>
    <col min="7939" max="7939" width="32.5703125" style="271" customWidth="1"/>
    <col min="7940" max="7940" width="9.85546875" style="271" customWidth="1"/>
    <col min="7941" max="7941" width="10.7109375" style="271" customWidth="1"/>
    <col min="7942" max="7942" width="9.140625" style="271"/>
    <col min="7943" max="7943" width="9.85546875" style="271" bestFit="1" customWidth="1"/>
    <col min="7944" max="7944" width="9.140625" style="271"/>
    <col min="7945" max="7945" width="13.42578125" style="271" bestFit="1" customWidth="1"/>
    <col min="7946" max="7946" width="11.42578125" style="271" bestFit="1" customWidth="1"/>
    <col min="7947" max="7947" width="12.28515625" style="271" customWidth="1"/>
    <col min="7948" max="7948" width="9.140625" style="271"/>
    <col min="7949" max="7949" width="11.85546875" style="271" bestFit="1" customWidth="1"/>
    <col min="7950" max="7950" width="11.42578125" style="271" bestFit="1" customWidth="1"/>
    <col min="7951" max="7951" width="10" style="271" bestFit="1" customWidth="1"/>
    <col min="7952" max="7952" width="14.42578125" style="271" customWidth="1"/>
    <col min="7953" max="7953" width="11.42578125" style="271" customWidth="1"/>
    <col min="7954" max="7957" width="0" style="271" hidden="1" customWidth="1"/>
    <col min="7958" max="7958" width="8.85546875" style="271" customWidth="1"/>
    <col min="7959" max="7959" width="11.140625" style="271" customWidth="1"/>
    <col min="7960" max="7960" width="8" style="271" customWidth="1"/>
    <col min="7961" max="7961" width="7.85546875" style="271" customWidth="1"/>
    <col min="7962" max="7962" width="8" style="271" customWidth="1"/>
    <col min="7963" max="7963" width="8.140625" style="271" customWidth="1"/>
    <col min="7964" max="8194" width="9.140625" style="271"/>
    <col min="8195" max="8195" width="32.5703125" style="271" customWidth="1"/>
    <col min="8196" max="8196" width="9.85546875" style="271" customWidth="1"/>
    <col min="8197" max="8197" width="10.7109375" style="271" customWidth="1"/>
    <col min="8198" max="8198" width="9.140625" style="271"/>
    <col min="8199" max="8199" width="9.85546875" style="271" bestFit="1" customWidth="1"/>
    <col min="8200" max="8200" width="9.140625" style="271"/>
    <col min="8201" max="8201" width="13.42578125" style="271" bestFit="1" customWidth="1"/>
    <col min="8202" max="8202" width="11.42578125" style="271" bestFit="1" customWidth="1"/>
    <col min="8203" max="8203" width="12.28515625" style="271" customWidth="1"/>
    <col min="8204" max="8204" width="9.140625" style="271"/>
    <col min="8205" max="8205" width="11.85546875" style="271" bestFit="1" customWidth="1"/>
    <col min="8206" max="8206" width="11.42578125" style="271" bestFit="1" customWidth="1"/>
    <col min="8207" max="8207" width="10" style="271" bestFit="1" customWidth="1"/>
    <col min="8208" max="8208" width="14.42578125" style="271" customWidth="1"/>
    <col min="8209" max="8209" width="11.42578125" style="271" customWidth="1"/>
    <col min="8210" max="8213" width="0" style="271" hidden="1" customWidth="1"/>
    <col min="8214" max="8214" width="8.85546875" style="271" customWidth="1"/>
    <col min="8215" max="8215" width="11.140625" style="271" customWidth="1"/>
    <col min="8216" max="8216" width="8" style="271" customWidth="1"/>
    <col min="8217" max="8217" width="7.85546875" style="271" customWidth="1"/>
    <col min="8218" max="8218" width="8" style="271" customWidth="1"/>
    <col min="8219" max="8219" width="8.140625" style="271" customWidth="1"/>
    <col min="8220" max="8450" width="9.140625" style="271"/>
    <col min="8451" max="8451" width="32.5703125" style="271" customWidth="1"/>
    <col min="8452" max="8452" width="9.85546875" style="271" customWidth="1"/>
    <col min="8453" max="8453" width="10.7109375" style="271" customWidth="1"/>
    <col min="8454" max="8454" width="9.140625" style="271"/>
    <col min="8455" max="8455" width="9.85546875" style="271" bestFit="1" customWidth="1"/>
    <col min="8456" max="8456" width="9.140625" style="271"/>
    <col min="8457" max="8457" width="13.42578125" style="271" bestFit="1" customWidth="1"/>
    <col min="8458" max="8458" width="11.42578125" style="271" bestFit="1" customWidth="1"/>
    <col min="8459" max="8459" width="12.28515625" style="271" customWidth="1"/>
    <col min="8460" max="8460" width="9.140625" style="271"/>
    <col min="8461" max="8461" width="11.85546875" style="271" bestFit="1" customWidth="1"/>
    <col min="8462" max="8462" width="11.42578125" style="271" bestFit="1" customWidth="1"/>
    <col min="8463" max="8463" width="10" style="271" bestFit="1" customWidth="1"/>
    <col min="8464" max="8464" width="14.42578125" style="271" customWidth="1"/>
    <col min="8465" max="8465" width="11.42578125" style="271" customWidth="1"/>
    <col min="8466" max="8469" width="0" style="271" hidden="1" customWidth="1"/>
    <col min="8470" max="8470" width="8.85546875" style="271" customWidth="1"/>
    <col min="8471" max="8471" width="11.140625" style="271" customWidth="1"/>
    <col min="8472" max="8472" width="8" style="271" customWidth="1"/>
    <col min="8473" max="8473" width="7.85546875" style="271" customWidth="1"/>
    <col min="8474" max="8474" width="8" style="271" customWidth="1"/>
    <col min="8475" max="8475" width="8.140625" style="271" customWidth="1"/>
    <col min="8476" max="8706" width="9.140625" style="271"/>
    <col min="8707" max="8707" width="32.5703125" style="271" customWidth="1"/>
    <col min="8708" max="8708" width="9.85546875" style="271" customWidth="1"/>
    <col min="8709" max="8709" width="10.7109375" style="271" customWidth="1"/>
    <col min="8710" max="8710" width="9.140625" style="271"/>
    <col min="8711" max="8711" width="9.85546875" style="271" bestFit="1" customWidth="1"/>
    <col min="8712" max="8712" width="9.140625" style="271"/>
    <col min="8713" max="8713" width="13.42578125" style="271" bestFit="1" customWidth="1"/>
    <col min="8714" max="8714" width="11.42578125" style="271" bestFit="1" customWidth="1"/>
    <col min="8715" max="8715" width="12.28515625" style="271" customWidth="1"/>
    <col min="8716" max="8716" width="9.140625" style="271"/>
    <col min="8717" max="8717" width="11.85546875" style="271" bestFit="1" customWidth="1"/>
    <col min="8718" max="8718" width="11.42578125" style="271" bestFit="1" customWidth="1"/>
    <col min="8719" max="8719" width="10" style="271" bestFit="1" customWidth="1"/>
    <col min="8720" max="8720" width="14.42578125" style="271" customWidth="1"/>
    <col min="8721" max="8721" width="11.42578125" style="271" customWidth="1"/>
    <col min="8722" max="8725" width="0" style="271" hidden="1" customWidth="1"/>
    <col min="8726" max="8726" width="8.85546875" style="271" customWidth="1"/>
    <col min="8727" max="8727" width="11.140625" style="271" customWidth="1"/>
    <col min="8728" max="8728" width="8" style="271" customWidth="1"/>
    <col min="8729" max="8729" width="7.85546875" style="271" customWidth="1"/>
    <col min="8730" max="8730" width="8" style="271" customWidth="1"/>
    <col min="8731" max="8731" width="8.140625" style="271" customWidth="1"/>
    <col min="8732" max="8962" width="9.140625" style="271"/>
    <col min="8963" max="8963" width="32.5703125" style="271" customWidth="1"/>
    <col min="8964" max="8964" width="9.85546875" style="271" customWidth="1"/>
    <col min="8965" max="8965" width="10.7109375" style="271" customWidth="1"/>
    <col min="8966" max="8966" width="9.140625" style="271"/>
    <col min="8967" max="8967" width="9.85546875" style="271" bestFit="1" customWidth="1"/>
    <col min="8968" max="8968" width="9.140625" style="271"/>
    <col min="8969" max="8969" width="13.42578125" style="271" bestFit="1" customWidth="1"/>
    <col min="8970" max="8970" width="11.42578125" style="271" bestFit="1" customWidth="1"/>
    <col min="8971" max="8971" width="12.28515625" style="271" customWidth="1"/>
    <col min="8972" max="8972" width="9.140625" style="271"/>
    <col min="8973" max="8973" width="11.85546875" style="271" bestFit="1" customWidth="1"/>
    <col min="8974" max="8974" width="11.42578125" style="271" bestFit="1" customWidth="1"/>
    <col min="8975" max="8975" width="10" style="271" bestFit="1" customWidth="1"/>
    <col min="8976" max="8976" width="14.42578125" style="271" customWidth="1"/>
    <col min="8977" max="8977" width="11.42578125" style="271" customWidth="1"/>
    <col min="8978" max="8981" width="0" style="271" hidden="1" customWidth="1"/>
    <col min="8982" max="8982" width="8.85546875" style="271" customWidth="1"/>
    <col min="8983" max="8983" width="11.140625" style="271" customWidth="1"/>
    <col min="8984" max="8984" width="8" style="271" customWidth="1"/>
    <col min="8985" max="8985" width="7.85546875" style="271" customWidth="1"/>
    <col min="8986" max="8986" width="8" style="271" customWidth="1"/>
    <col min="8987" max="8987" width="8.140625" style="271" customWidth="1"/>
    <col min="8988" max="9218" width="9.140625" style="271"/>
    <col min="9219" max="9219" width="32.5703125" style="271" customWidth="1"/>
    <col min="9220" max="9220" width="9.85546875" style="271" customWidth="1"/>
    <col min="9221" max="9221" width="10.7109375" style="271" customWidth="1"/>
    <col min="9222" max="9222" width="9.140625" style="271"/>
    <col min="9223" max="9223" width="9.85546875" style="271" bestFit="1" customWidth="1"/>
    <col min="9224" max="9224" width="9.140625" style="271"/>
    <col min="9225" max="9225" width="13.42578125" style="271" bestFit="1" customWidth="1"/>
    <col min="9226" max="9226" width="11.42578125" style="271" bestFit="1" customWidth="1"/>
    <col min="9227" max="9227" width="12.28515625" style="271" customWidth="1"/>
    <col min="9228" max="9228" width="9.140625" style="271"/>
    <col min="9229" max="9229" width="11.85546875" style="271" bestFit="1" customWidth="1"/>
    <col min="9230" max="9230" width="11.42578125" style="271" bestFit="1" customWidth="1"/>
    <col min="9231" max="9231" width="10" style="271" bestFit="1" customWidth="1"/>
    <col min="9232" max="9232" width="14.42578125" style="271" customWidth="1"/>
    <col min="9233" max="9233" width="11.42578125" style="271" customWidth="1"/>
    <col min="9234" max="9237" width="0" style="271" hidden="1" customWidth="1"/>
    <col min="9238" max="9238" width="8.85546875" style="271" customWidth="1"/>
    <col min="9239" max="9239" width="11.140625" style="271" customWidth="1"/>
    <col min="9240" max="9240" width="8" style="271" customWidth="1"/>
    <col min="9241" max="9241" width="7.85546875" style="271" customWidth="1"/>
    <col min="9242" max="9242" width="8" style="271" customWidth="1"/>
    <col min="9243" max="9243" width="8.140625" style="271" customWidth="1"/>
    <col min="9244" max="9474" width="9.140625" style="271"/>
    <col min="9475" max="9475" width="32.5703125" style="271" customWidth="1"/>
    <col min="9476" max="9476" width="9.85546875" style="271" customWidth="1"/>
    <col min="9477" max="9477" width="10.7109375" style="271" customWidth="1"/>
    <col min="9478" max="9478" width="9.140625" style="271"/>
    <col min="9479" max="9479" width="9.85546875" style="271" bestFit="1" customWidth="1"/>
    <col min="9480" max="9480" width="9.140625" style="271"/>
    <col min="9481" max="9481" width="13.42578125" style="271" bestFit="1" customWidth="1"/>
    <col min="9482" max="9482" width="11.42578125" style="271" bestFit="1" customWidth="1"/>
    <col min="9483" max="9483" width="12.28515625" style="271" customWidth="1"/>
    <col min="9484" max="9484" width="9.140625" style="271"/>
    <col min="9485" max="9485" width="11.85546875" style="271" bestFit="1" customWidth="1"/>
    <col min="9486" max="9486" width="11.42578125" style="271" bestFit="1" customWidth="1"/>
    <col min="9487" max="9487" width="10" style="271" bestFit="1" customWidth="1"/>
    <col min="9488" max="9488" width="14.42578125" style="271" customWidth="1"/>
    <col min="9489" max="9489" width="11.42578125" style="271" customWidth="1"/>
    <col min="9490" max="9493" width="0" style="271" hidden="1" customWidth="1"/>
    <col min="9494" max="9494" width="8.85546875" style="271" customWidth="1"/>
    <col min="9495" max="9495" width="11.140625" style="271" customWidth="1"/>
    <col min="9496" max="9496" width="8" style="271" customWidth="1"/>
    <col min="9497" max="9497" width="7.85546875" style="271" customWidth="1"/>
    <col min="9498" max="9498" width="8" style="271" customWidth="1"/>
    <col min="9499" max="9499" width="8.140625" style="271" customWidth="1"/>
    <col min="9500" max="9730" width="9.140625" style="271"/>
    <col min="9731" max="9731" width="32.5703125" style="271" customWidth="1"/>
    <col min="9732" max="9732" width="9.85546875" style="271" customWidth="1"/>
    <col min="9733" max="9733" width="10.7109375" style="271" customWidth="1"/>
    <col min="9734" max="9734" width="9.140625" style="271"/>
    <col min="9735" max="9735" width="9.85546875" style="271" bestFit="1" customWidth="1"/>
    <col min="9736" max="9736" width="9.140625" style="271"/>
    <col min="9737" max="9737" width="13.42578125" style="271" bestFit="1" customWidth="1"/>
    <col min="9738" max="9738" width="11.42578125" style="271" bestFit="1" customWidth="1"/>
    <col min="9739" max="9739" width="12.28515625" style="271" customWidth="1"/>
    <col min="9740" max="9740" width="9.140625" style="271"/>
    <col min="9741" max="9741" width="11.85546875" style="271" bestFit="1" customWidth="1"/>
    <col min="9742" max="9742" width="11.42578125" style="271" bestFit="1" customWidth="1"/>
    <col min="9743" max="9743" width="10" style="271" bestFit="1" customWidth="1"/>
    <col min="9744" max="9744" width="14.42578125" style="271" customWidth="1"/>
    <col min="9745" max="9745" width="11.42578125" style="271" customWidth="1"/>
    <col min="9746" max="9749" width="0" style="271" hidden="1" customWidth="1"/>
    <col min="9750" max="9750" width="8.85546875" style="271" customWidth="1"/>
    <col min="9751" max="9751" width="11.140625" style="271" customWidth="1"/>
    <col min="9752" max="9752" width="8" style="271" customWidth="1"/>
    <col min="9753" max="9753" width="7.85546875" style="271" customWidth="1"/>
    <col min="9754" max="9754" width="8" style="271" customWidth="1"/>
    <col min="9755" max="9755" width="8.140625" style="271" customWidth="1"/>
    <col min="9756" max="9986" width="9.140625" style="271"/>
    <col min="9987" max="9987" width="32.5703125" style="271" customWidth="1"/>
    <col min="9988" max="9988" width="9.85546875" style="271" customWidth="1"/>
    <col min="9989" max="9989" width="10.7109375" style="271" customWidth="1"/>
    <col min="9990" max="9990" width="9.140625" style="271"/>
    <col min="9991" max="9991" width="9.85546875" style="271" bestFit="1" customWidth="1"/>
    <col min="9992" max="9992" width="9.140625" style="271"/>
    <col min="9993" max="9993" width="13.42578125" style="271" bestFit="1" customWidth="1"/>
    <col min="9994" max="9994" width="11.42578125" style="271" bestFit="1" customWidth="1"/>
    <col min="9995" max="9995" width="12.28515625" style="271" customWidth="1"/>
    <col min="9996" max="9996" width="9.140625" style="271"/>
    <col min="9997" max="9997" width="11.85546875" style="271" bestFit="1" customWidth="1"/>
    <col min="9998" max="9998" width="11.42578125" style="271" bestFit="1" customWidth="1"/>
    <col min="9999" max="9999" width="10" style="271" bestFit="1" customWidth="1"/>
    <col min="10000" max="10000" width="14.42578125" style="271" customWidth="1"/>
    <col min="10001" max="10001" width="11.42578125" style="271" customWidth="1"/>
    <col min="10002" max="10005" width="0" style="271" hidden="1" customWidth="1"/>
    <col min="10006" max="10006" width="8.85546875" style="271" customWidth="1"/>
    <col min="10007" max="10007" width="11.140625" style="271" customWidth="1"/>
    <col min="10008" max="10008" width="8" style="271" customWidth="1"/>
    <col min="10009" max="10009" width="7.85546875" style="271" customWidth="1"/>
    <col min="10010" max="10010" width="8" style="271" customWidth="1"/>
    <col min="10011" max="10011" width="8.140625" style="271" customWidth="1"/>
    <col min="10012" max="10242" width="9.140625" style="271"/>
    <col min="10243" max="10243" width="32.5703125" style="271" customWidth="1"/>
    <col min="10244" max="10244" width="9.85546875" style="271" customWidth="1"/>
    <col min="10245" max="10245" width="10.7109375" style="271" customWidth="1"/>
    <col min="10246" max="10246" width="9.140625" style="271"/>
    <col min="10247" max="10247" width="9.85546875" style="271" bestFit="1" customWidth="1"/>
    <col min="10248" max="10248" width="9.140625" style="271"/>
    <col min="10249" max="10249" width="13.42578125" style="271" bestFit="1" customWidth="1"/>
    <col min="10250" max="10250" width="11.42578125" style="271" bestFit="1" customWidth="1"/>
    <col min="10251" max="10251" width="12.28515625" style="271" customWidth="1"/>
    <col min="10252" max="10252" width="9.140625" style="271"/>
    <col min="10253" max="10253" width="11.85546875" style="271" bestFit="1" customWidth="1"/>
    <col min="10254" max="10254" width="11.42578125" style="271" bestFit="1" customWidth="1"/>
    <col min="10255" max="10255" width="10" style="271" bestFit="1" customWidth="1"/>
    <col min="10256" max="10256" width="14.42578125" style="271" customWidth="1"/>
    <col min="10257" max="10257" width="11.42578125" style="271" customWidth="1"/>
    <col min="10258" max="10261" width="0" style="271" hidden="1" customWidth="1"/>
    <col min="10262" max="10262" width="8.85546875" style="271" customWidth="1"/>
    <col min="10263" max="10263" width="11.140625" style="271" customWidth="1"/>
    <col min="10264" max="10264" width="8" style="271" customWidth="1"/>
    <col min="10265" max="10265" width="7.85546875" style="271" customWidth="1"/>
    <col min="10266" max="10266" width="8" style="271" customWidth="1"/>
    <col min="10267" max="10267" width="8.140625" style="271" customWidth="1"/>
    <col min="10268" max="10498" width="9.140625" style="271"/>
    <col min="10499" max="10499" width="32.5703125" style="271" customWidth="1"/>
    <col min="10500" max="10500" width="9.85546875" style="271" customWidth="1"/>
    <col min="10501" max="10501" width="10.7109375" style="271" customWidth="1"/>
    <col min="10502" max="10502" width="9.140625" style="271"/>
    <col min="10503" max="10503" width="9.85546875" style="271" bestFit="1" customWidth="1"/>
    <col min="10504" max="10504" width="9.140625" style="271"/>
    <col min="10505" max="10505" width="13.42578125" style="271" bestFit="1" customWidth="1"/>
    <col min="10506" max="10506" width="11.42578125" style="271" bestFit="1" customWidth="1"/>
    <col min="10507" max="10507" width="12.28515625" style="271" customWidth="1"/>
    <col min="10508" max="10508" width="9.140625" style="271"/>
    <col min="10509" max="10509" width="11.85546875" style="271" bestFit="1" customWidth="1"/>
    <col min="10510" max="10510" width="11.42578125" style="271" bestFit="1" customWidth="1"/>
    <col min="10511" max="10511" width="10" style="271" bestFit="1" customWidth="1"/>
    <col min="10512" max="10512" width="14.42578125" style="271" customWidth="1"/>
    <col min="10513" max="10513" width="11.42578125" style="271" customWidth="1"/>
    <col min="10514" max="10517" width="0" style="271" hidden="1" customWidth="1"/>
    <col min="10518" max="10518" width="8.85546875" style="271" customWidth="1"/>
    <col min="10519" max="10519" width="11.140625" style="271" customWidth="1"/>
    <col min="10520" max="10520" width="8" style="271" customWidth="1"/>
    <col min="10521" max="10521" width="7.85546875" style="271" customWidth="1"/>
    <col min="10522" max="10522" width="8" style="271" customWidth="1"/>
    <col min="10523" max="10523" width="8.140625" style="271" customWidth="1"/>
    <col min="10524" max="10754" width="9.140625" style="271"/>
    <col min="10755" max="10755" width="32.5703125" style="271" customWidth="1"/>
    <col min="10756" max="10756" width="9.85546875" style="271" customWidth="1"/>
    <col min="10757" max="10757" width="10.7109375" style="271" customWidth="1"/>
    <col min="10758" max="10758" width="9.140625" style="271"/>
    <col min="10759" max="10759" width="9.85546875" style="271" bestFit="1" customWidth="1"/>
    <col min="10760" max="10760" width="9.140625" style="271"/>
    <col min="10761" max="10761" width="13.42578125" style="271" bestFit="1" customWidth="1"/>
    <col min="10762" max="10762" width="11.42578125" style="271" bestFit="1" customWidth="1"/>
    <col min="10763" max="10763" width="12.28515625" style="271" customWidth="1"/>
    <col min="10764" max="10764" width="9.140625" style="271"/>
    <col min="10765" max="10765" width="11.85546875" style="271" bestFit="1" customWidth="1"/>
    <col min="10766" max="10766" width="11.42578125" style="271" bestFit="1" customWidth="1"/>
    <col min="10767" max="10767" width="10" style="271" bestFit="1" customWidth="1"/>
    <col min="10768" max="10768" width="14.42578125" style="271" customWidth="1"/>
    <col min="10769" max="10769" width="11.42578125" style="271" customWidth="1"/>
    <col min="10770" max="10773" width="0" style="271" hidden="1" customWidth="1"/>
    <col min="10774" max="10774" width="8.85546875" style="271" customWidth="1"/>
    <col min="10775" max="10775" width="11.140625" style="271" customWidth="1"/>
    <col min="10776" max="10776" width="8" style="271" customWidth="1"/>
    <col min="10777" max="10777" width="7.85546875" style="271" customWidth="1"/>
    <col min="10778" max="10778" width="8" style="271" customWidth="1"/>
    <col min="10779" max="10779" width="8.140625" style="271" customWidth="1"/>
    <col min="10780" max="11010" width="9.140625" style="271"/>
    <col min="11011" max="11011" width="32.5703125" style="271" customWidth="1"/>
    <col min="11012" max="11012" width="9.85546875" style="271" customWidth="1"/>
    <col min="11013" max="11013" width="10.7109375" style="271" customWidth="1"/>
    <col min="11014" max="11014" width="9.140625" style="271"/>
    <col min="11015" max="11015" width="9.85546875" style="271" bestFit="1" customWidth="1"/>
    <col min="11016" max="11016" width="9.140625" style="271"/>
    <col min="11017" max="11017" width="13.42578125" style="271" bestFit="1" customWidth="1"/>
    <col min="11018" max="11018" width="11.42578125" style="271" bestFit="1" customWidth="1"/>
    <col min="11019" max="11019" width="12.28515625" style="271" customWidth="1"/>
    <col min="11020" max="11020" width="9.140625" style="271"/>
    <col min="11021" max="11021" width="11.85546875" style="271" bestFit="1" customWidth="1"/>
    <col min="11022" max="11022" width="11.42578125" style="271" bestFit="1" customWidth="1"/>
    <col min="11023" max="11023" width="10" style="271" bestFit="1" customWidth="1"/>
    <col min="11024" max="11024" width="14.42578125" style="271" customWidth="1"/>
    <col min="11025" max="11025" width="11.42578125" style="271" customWidth="1"/>
    <col min="11026" max="11029" width="0" style="271" hidden="1" customWidth="1"/>
    <col min="11030" max="11030" width="8.85546875" style="271" customWidth="1"/>
    <col min="11031" max="11031" width="11.140625" style="271" customWidth="1"/>
    <col min="11032" max="11032" width="8" style="271" customWidth="1"/>
    <col min="11033" max="11033" width="7.85546875" style="271" customWidth="1"/>
    <col min="11034" max="11034" width="8" style="271" customWidth="1"/>
    <col min="11035" max="11035" width="8.140625" style="271" customWidth="1"/>
    <col min="11036" max="11266" width="9.140625" style="271"/>
    <col min="11267" max="11267" width="32.5703125" style="271" customWidth="1"/>
    <col min="11268" max="11268" width="9.85546875" style="271" customWidth="1"/>
    <col min="11269" max="11269" width="10.7109375" style="271" customWidth="1"/>
    <col min="11270" max="11270" width="9.140625" style="271"/>
    <col min="11271" max="11271" width="9.85546875" style="271" bestFit="1" customWidth="1"/>
    <col min="11272" max="11272" width="9.140625" style="271"/>
    <col min="11273" max="11273" width="13.42578125" style="271" bestFit="1" customWidth="1"/>
    <col min="11274" max="11274" width="11.42578125" style="271" bestFit="1" customWidth="1"/>
    <col min="11275" max="11275" width="12.28515625" style="271" customWidth="1"/>
    <col min="11276" max="11276" width="9.140625" style="271"/>
    <col min="11277" max="11277" width="11.85546875" style="271" bestFit="1" customWidth="1"/>
    <col min="11278" max="11278" width="11.42578125" style="271" bestFit="1" customWidth="1"/>
    <col min="11279" max="11279" width="10" style="271" bestFit="1" customWidth="1"/>
    <col min="11280" max="11280" width="14.42578125" style="271" customWidth="1"/>
    <col min="11281" max="11281" width="11.42578125" style="271" customWidth="1"/>
    <col min="11282" max="11285" width="0" style="271" hidden="1" customWidth="1"/>
    <col min="11286" max="11286" width="8.85546875" style="271" customWidth="1"/>
    <col min="11287" max="11287" width="11.140625" style="271" customWidth="1"/>
    <col min="11288" max="11288" width="8" style="271" customWidth="1"/>
    <col min="11289" max="11289" width="7.85546875" style="271" customWidth="1"/>
    <col min="11290" max="11290" width="8" style="271" customWidth="1"/>
    <col min="11291" max="11291" width="8.140625" style="271" customWidth="1"/>
    <col min="11292" max="11522" width="9.140625" style="271"/>
    <col min="11523" max="11523" width="32.5703125" style="271" customWidth="1"/>
    <col min="11524" max="11524" width="9.85546875" style="271" customWidth="1"/>
    <col min="11525" max="11525" width="10.7109375" style="271" customWidth="1"/>
    <col min="11526" max="11526" width="9.140625" style="271"/>
    <col min="11527" max="11527" width="9.85546875" style="271" bestFit="1" customWidth="1"/>
    <col min="11528" max="11528" width="9.140625" style="271"/>
    <col min="11529" max="11529" width="13.42578125" style="271" bestFit="1" customWidth="1"/>
    <col min="11530" max="11530" width="11.42578125" style="271" bestFit="1" customWidth="1"/>
    <col min="11531" max="11531" width="12.28515625" style="271" customWidth="1"/>
    <col min="11532" max="11532" width="9.140625" style="271"/>
    <col min="11533" max="11533" width="11.85546875" style="271" bestFit="1" customWidth="1"/>
    <col min="11534" max="11534" width="11.42578125" style="271" bestFit="1" customWidth="1"/>
    <col min="11535" max="11535" width="10" style="271" bestFit="1" customWidth="1"/>
    <col min="11536" max="11536" width="14.42578125" style="271" customWidth="1"/>
    <col min="11537" max="11537" width="11.42578125" style="271" customWidth="1"/>
    <col min="11538" max="11541" width="0" style="271" hidden="1" customWidth="1"/>
    <col min="11542" max="11542" width="8.85546875" style="271" customWidth="1"/>
    <col min="11543" max="11543" width="11.140625" style="271" customWidth="1"/>
    <col min="11544" max="11544" width="8" style="271" customWidth="1"/>
    <col min="11545" max="11545" width="7.85546875" style="271" customWidth="1"/>
    <col min="11546" max="11546" width="8" style="271" customWidth="1"/>
    <col min="11547" max="11547" width="8.140625" style="271" customWidth="1"/>
    <col min="11548" max="11778" width="9.140625" style="271"/>
    <col min="11779" max="11779" width="32.5703125" style="271" customWidth="1"/>
    <col min="11780" max="11780" width="9.85546875" style="271" customWidth="1"/>
    <col min="11781" max="11781" width="10.7109375" style="271" customWidth="1"/>
    <col min="11782" max="11782" width="9.140625" style="271"/>
    <col min="11783" max="11783" width="9.85546875" style="271" bestFit="1" customWidth="1"/>
    <col min="11784" max="11784" width="9.140625" style="271"/>
    <col min="11785" max="11785" width="13.42578125" style="271" bestFit="1" customWidth="1"/>
    <col min="11786" max="11786" width="11.42578125" style="271" bestFit="1" customWidth="1"/>
    <col min="11787" max="11787" width="12.28515625" style="271" customWidth="1"/>
    <col min="11788" max="11788" width="9.140625" style="271"/>
    <col min="11789" max="11789" width="11.85546875" style="271" bestFit="1" customWidth="1"/>
    <col min="11790" max="11790" width="11.42578125" style="271" bestFit="1" customWidth="1"/>
    <col min="11791" max="11791" width="10" style="271" bestFit="1" customWidth="1"/>
    <col min="11792" max="11792" width="14.42578125" style="271" customWidth="1"/>
    <col min="11793" max="11793" width="11.42578125" style="271" customWidth="1"/>
    <col min="11794" max="11797" width="0" style="271" hidden="1" customWidth="1"/>
    <col min="11798" max="11798" width="8.85546875" style="271" customWidth="1"/>
    <col min="11799" max="11799" width="11.140625" style="271" customWidth="1"/>
    <col min="11800" max="11800" width="8" style="271" customWidth="1"/>
    <col min="11801" max="11801" width="7.85546875" style="271" customWidth="1"/>
    <col min="11802" max="11802" width="8" style="271" customWidth="1"/>
    <col min="11803" max="11803" width="8.140625" style="271" customWidth="1"/>
    <col min="11804" max="12034" width="9.140625" style="271"/>
    <col min="12035" max="12035" width="32.5703125" style="271" customWidth="1"/>
    <col min="12036" max="12036" width="9.85546875" style="271" customWidth="1"/>
    <col min="12037" max="12037" width="10.7109375" style="271" customWidth="1"/>
    <col min="12038" max="12038" width="9.140625" style="271"/>
    <col min="12039" max="12039" width="9.85546875" style="271" bestFit="1" customWidth="1"/>
    <col min="12040" max="12040" width="9.140625" style="271"/>
    <col min="12041" max="12041" width="13.42578125" style="271" bestFit="1" customWidth="1"/>
    <col min="12042" max="12042" width="11.42578125" style="271" bestFit="1" customWidth="1"/>
    <col min="12043" max="12043" width="12.28515625" style="271" customWidth="1"/>
    <col min="12044" max="12044" width="9.140625" style="271"/>
    <col min="12045" max="12045" width="11.85546875" style="271" bestFit="1" customWidth="1"/>
    <col min="12046" max="12046" width="11.42578125" style="271" bestFit="1" customWidth="1"/>
    <col min="12047" max="12047" width="10" style="271" bestFit="1" customWidth="1"/>
    <col min="12048" max="12048" width="14.42578125" style="271" customWidth="1"/>
    <col min="12049" max="12049" width="11.42578125" style="271" customWidth="1"/>
    <col min="12050" max="12053" width="0" style="271" hidden="1" customWidth="1"/>
    <col min="12054" max="12054" width="8.85546875" style="271" customWidth="1"/>
    <col min="12055" max="12055" width="11.140625" style="271" customWidth="1"/>
    <col min="12056" max="12056" width="8" style="271" customWidth="1"/>
    <col min="12057" max="12057" width="7.85546875" style="271" customWidth="1"/>
    <col min="12058" max="12058" width="8" style="271" customWidth="1"/>
    <col min="12059" max="12059" width="8.140625" style="271" customWidth="1"/>
    <col min="12060" max="12290" width="9.140625" style="271"/>
    <col min="12291" max="12291" width="32.5703125" style="271" customWidth="1"/>
    <col min="12292" max="12292" width="9.85546875" style="271" customWidth="1"/>
    <col min="12293" max="12293" width="10.7109375" style="271" customWidth="1"/>
    <col min="12294" max="12294" width="9.140625" style="271"/>
    <col min="12295" max="12295" width="9.85546875" style="271" bestFit="1" customWidth="1"/>
    <col min="12296" max="12296" width="9.140625" style="271"/>
    <col min="12297" max="12297" width="13.42578125" style="271" bestFit="1" customWidth="1"/>
    <col min="12298" max="12298" width="11.42578125" style="271" bestFit="1" customWidth="1"/>
    <col min="12299" max="12299" width="12.28515625" style="271" customWidth="1"/>
    <col min="12300" max="12300" width="9.140625" style="271"/>
    <col min="12301" max="12301" width="11.85546875" style="271" bestFit="1" customWidth="1"/>
    <col min="12302" max="12302" width="11.42578125" style="271" bestFit="1" customWidth="1"/>
    <col min="12303" max="12303" width="10" style="271" bestFit="1" customWidth="1"/>
    <col min="12304" max="12304" width="14.42578125" style="271" customWidth="1"/>
    <col min="12305" max="12305" width="11.42578125" style="271" customWidth="1"/>
    <col min="12306" max="12309" width="0" style="271" hidden="1" customWidth="1"/>
    <col min="12310" max="12310" width="8.85546875" style="271" customWidth="1"/>
    <col min="12311" max="12311" width="11.140625" style="271" customWidth="1"/>
    <col min="12312" max="12312" width="8" style="271" customWidth="1"/>
    <col min="12313" max="12313" width="7.85546875" style="271" customWidth="1"/>
    <col min="12314" max="12314" width="8" style="271" customWidth="1"/>
    <col min="12315" max="12315" width="8.140625" style="271" customWidth="1"/>
    <col min="12316" max="12546" width="9.140625" style="271"/>
    <col min="12547" max="12547" width="32.5703125" style="271" customWidth="1"/>
    <col min="12548" max="12548" width="9.85546875" style="271" customWidth="1"/>
    <col min="12549" max="12549" width="10.7109375" style="271" customWidth="1"/>
    <col min="12550" max="12550" width="9.140625" style="271"/>
    <col min="12551" max="12551" width="9.85546875" style="271" bestFit="1" customWidth="1"/>
    <col min="12552" max="12552" width="9.140625" style="271"/>
    <col min="12553" max="12553" width="13.42578125" style="271" bestFit="1" customWidth="1"/>
    <col min="12554" max="12554" width="11.42578125" style="271" bestFit="1" customWidth="1"/>
    <col min="12555" max="12555" width="12.28515625" style="271" customWidth="1"/>
    <col min="12556" max="12556" width="9.140625" style="271"/>
    <col min="12557" max="12557" width="11.85546875" style="271" bestFit="1" customWidth="1"/>
    <col min="12558" max="12558" width="11.42578125" style="271" bestFit="1" customWidth="1"/>
    <col min="12559" max="12559" width="10" style="271" bestFit="1" customWidth="1"/>
    <col min="12560" max="12560" width="14.42578125" style="271" customWidth="1"/>
    <col min="12561" max="12561" width="11.42578125" style="271" customWidth="1"/>
    <col min="12562" max="12565" width="0" style="271" hidden="1" customWidth="1"/>
    <col min="12566" max="12566" width="8.85546875" style="271" customWidth="1"/>
    <col min="12567" max="12567" width="11.140625" style="271" customWidth="1"/>
    <col min="12568" max="12568" width="8" style="271" customWidth="1"/>
    <col min="12569" max="12569" width="7.85546875" style="271" customWidth="1"/>
    <col min="12570" max="12570" width="8" style="271" customWidth="1"/>
    <col min="12571" max="12571" width="8.140625" style="271" customWidth="1"/>
    <col min="12572" max="12802" width="9.140625" style="271"/>
    <col min="12803" max="12803" width="32.5703125" style="271" customWidth="1"/>
    <col min="12804" max="12804" width="9.85546875" style="271" customWidth="1"/>
    <col min="12805" max="12805" width="10.7109375" style="271" customWidth="1"/>
    <col min="12806" max="12806" width="9.140625" style="271"/>
    <col min="12807" max="12807" width="9.85546875" style="271" bestFit="1" customWidth="1"/>
    <col min="12808" max="12808" width="9.140625" style="271"/>
    <col min="12809" max="12809" width="13.42578125" style="271" bestFit="1" customWidth="1"/>
    <col min="12810" max="12810" width="11.42578125" style="271" bestFit="1" customWidth="1"/>
    <col min="12811" max="12811" width="12.28515625" style="271" customWidth="1"/>
    <col min="12812" max="12812" width="9.140625" style="271"/>
    <col min="12813" max="12813" width="11.85546875" style="271" bestFit="1" customWidth="1"/>
    <col min="12814" max="12814" width="11.42578125" style="271" bestFit="1" customWidth="1"/>
    <col min="12815" max="12815" width="10" style="271" bestFit="1" customWidth="1"/>
    <col min="12816" max="12816" width="14.42578125" style="271" customWidth="1"/>
    <col min="12817" max="12817" width="11.42578125" style="271" customWidth="1"/>
    <col min="12818" max="12821" width="0" style="271" hidden="1" customWidth="1"/>
    <col min="12822" max="12822" width="8.85546875" style="271" customWidth="1"/>
    <col min="12823" max="12823" width="11.140625" style="271" customWidth="1"/>
    <col min="12824" max="12824" width="8" style="271" customWidth="1"/>
    <col min="12825" max="12825" width="7.85546875" style="271" customWidth="1"/>
    <col min="12826" max="12826" width="8" style="271" customWidth="1"/>
    <col min="12827" max="12827" width="8.140625" style="271" customWidth="1"/>
    <col min="12828" max="13058" width="9.140625" style="271"/>
    <col min="13059" max="13059" width="32.5703125" style="271" customWidth="1"/>
    <col min="13060" max="13060" width="9.85546875" style="271" customWidth="1"/>
    <col min="13061" max="13061" width="10.7109375" style="271" customWidth="1"/>
    <col min="13062" max="13062" width="9.140625" style="271"/>
    <col min="13063" max="13063" width="9.85546875" style="271" bestFit="1" customWidth="1"/>
    <col min="13064" max="13064" width="9.140625" style="271"/>
    <col min="13065" max="13065" width="13.42578125" style="271" bestFit="1" customWidth="1"/>
    <col min="13066" max="13066" width="11.42578125" style="271" bestFit="1" customWidth="1"/>
    <col min="13067" max="13067" width="12.28515625" style="271" customWidth="1"/>
    <col min="13068" max="13068" width="9.140625" style="271"/>
    <col min="13069" max="13069" width="11.85546875" style="271" bestFit="1" customWidth="1"/>
    <col min="13070" max="13070" width="11.42578125" style="271" bestFit="1" customWidth="1"/>
    <col min="13071" max="13071" width="10" style="271" bestFit="1" customWidth="1"/>
    <col min="13072" max="13072" width="14.42578125" style="271" customWidth="1"/>
    <col min="13073" max="13073" width="11.42578125" style="271" customWidth="1"/>
    <col min="13074" max="13077" width="0" style="271" hidden="1" customWidth="1"/>
    <col min="13078" max="13078" width="8.85546875" style="271" customWidth="1"/>
    <col min="13079" max="13079" width="11.140625" style="271" customWidth="1"/>
    <col min="13080" max="13080" width="8" style="271" customWidth="1"/>
    <col min="13081" max="13081" width="7.85546875" style="271" customWidth="1"/>
    <col min="13082" max="13082" width="8" style="271" customWidth="1"/>
    <col min="13083" max="13083" width="8.140625" style="271" customWidth="1"/>
    <col min="13084" max="13314" width="9.140625" style="271"/>
    <col min="13315" max="13315" width="32.5703125" style="271" customWidth="1"/>
    <col min="13316" max="13316" width="9.85546875" style="271" customWidth="1"/>
    <col min="13317" max="13317" width="10.7109375" style="271" customWidth="1"/>
    <col min="13318" max="13318" width="9.140625" style="271"/>
    <col min="13319" max="13319" width="9.85546875" style="271" bestFit="1" customWidth="1"/>
    <col min="13320" max="13320" width="9.140625" style="271"/>
    <col min="13321" max="13321" width="13.42578125" style="271" bestFit="1" customWidth="1"/>
    <col min="13322" max="13322" width="11.42578125" style="271" bestFit="1" customWidth="1"/>
    <col min="13323" max="13323" width="12.28515625" style="271" customWidth="1"/>
    <col min="13324" max="13324" width="9.140625" style="271"/>
    <col min="13325" max="13325" width="11.85546875" style="271" bestFit="1" customWidth="1"/>
    <col min="13326" max="13326" width="11.42578125" style="271" bestFit="1" customWidth="1"/>
    <col min="13327" max="13327" width="10" style="271" bestFit="1" customWidth="1"/>
    <col min="13328" max="13328" width="14.42578125" style="271" customWidth="1"/>
    <col min="13329" max="13329" width="11.42578125" style="271" customWidth="1"/>
    <col min="13330" max="13333" width="0" style="271" hidden="1" customWidth="1"/>
    <col min="13334" max="13334" width="8.85546875" style="271" customWidth="1"/>
    <col min="13335" max="13335" width="11.140625" style="271" customWidth="1"/>
    <col min="13336" max="13336" width="8" style="271" customWidth="1"/>
    <col min="13337" max="13337" width="7.85546875" style="271" customWidth="1"/>
    <col min="13338" max="13338" width="8" style="271" customWidth="1"/>
    <col min="13339" max="13339" width="8.140625" style="271" customWidth="1"/>
    <col min="13340" max="13570" width="9.140625" style="271"/>
    <col min="13571" max="13571" width="32.5703125" style="271" customWidth="1"/>
    <col min="13572" max="13572" width="9.85546875" style="271" customWidth="1"/>
    <col min="13573" max="13573" width="10.7109375" style="271" customWidth="1"/>
    <col min="13574" max="13574" width="9.140625" style="271"/>
    <col min="13575" max="13575" width="9.85546875" style="271" bestFit="1" customWidth="1"/>
    <col min="13576" max="13576" width="9.140625" style="271"/>
    <col min="13577" max="13577" width="13.42578125" style="271" bestFit="1" customWidth="1"/>
    <col min="13578" max="13578" width="11.42578125" style="271" bestFit="1" customWidth="1"/>
    <col min="13579" max="13579" width="12.28515625" style="271" customWidth="1"/>
    <col min="13580" max="13580" width="9.140625" style="271"/>
    <col min="13581" max="13581" width="11.85546875" style="271" bestFit="1" customWidth="1"/>
    <col min="13582" max="13582" width="11.42578125" style="271" bestFit="1" customWidth="1"/>
    <col min="13583" max="13583" width="10" style="271" bestFit="1" customWidth="1"/>
    <col min="13584" max="13584" width="14.42578125" style="271" customWidth="1"/>
    <col min="13585" max="13585" width="11.42578125" style="271" customWidth="1"/>
    <col min="13586" max="13589" width="0" style="271" hidden="1" customWidth="1"/>
    <col min="13590" max="13590" width="8.85546875" style="271" customWidth="1"/>
    <col min="13591" max="13591" width="11.140625" style="271" customWidth="1"/>
    <col min="13592" max="13592" width="8" style="271" customWidth="1"/>
    <col min="13593" max="13593" width="7.85546875" style="271" customWidth="1"/>
    <col min="13594" max="13594" width="8" style="271" customWidth="1"/>
    <col min="13595" max="13595" width="8.140625" style="271" customWidth="1"/>
    <col min="13596" max="13826" width="9.140625" style="271"/>
    <col min="13827" max="13827" width="32.5703125" style="271" customWidth="1"/>
    <col min="13828" max="13828" width="9.85546875" style="271" customWidth="1"/>
    <col min="13829" max="13829" width="10.7109375" style="271" customWidth="1"/>
    <col min="13830" max="13830" width="9.140625" style="271"/>
    <col min="13831" max="13831" width="9.85546875" style="271" bestFit="1" customWidth="1"/>
    <col min="13832" max="13832" width="9.140625" style="271"/>
    <col min="13833" max="13833" width="13.42578125" style="271" bestFit="1" customWidth="1"/>
    <col min="13834" max="13834" width="11.42578125" style="271" bestFit="1" customWidth="1"/>
    <col min="13835" max="13835" width="12.28515625" style="271" customWidth="1"/>
    <col min="13836" max="13836" width="9.140625" style="271"/>
    <col min="13837" max="13837" width="11.85546875" style="271" bestFit="1" customWidth="1"/>
    <col min="13838" max="13838" width="11.42578125" style="271" bestFit="1" customWidth="1"/>
    <col min="13839" max="13839" width="10" style="271" bestFit="1" customWidth="1"/>
    <col min="13840" max="13840" width="14.42578125" style="271" customWidth="1"/>
    <col min="13841" max="13841" width="11.42578125" style="271" customWidth="1"/>
    <col min="13842" max="13845" width="0" style="271" hidden="1" customWidth="1"/>
    <col min="13846" max="13846" width="8.85546875" style="271" customWidth="1"/>
    <col min="13847" max="13847" width="11.140625" style="271" customWidth="1"/>
    <col min="13848" max="13848" width="8" style="271" customWidth="1"/>
    <col min="13849" max="13849" width="7.85546875" style="271" customWidth="1"/>
    <col min="13850" max="13850" width="8" style="271" customWidth="1"/>
    <col min="13851" max="13851" width="8.140625" style="271" customWidth="1"/>
    <col min="13852" max="14082" width="9.140625" style="271"/>
    <col min="14083" max="14083" width="32.5703125" style="271" customWidth="1"/>
    <col min="14084" max="14084" width="9.85546875" style="271" customWidth="1"/>
    <col min="14085" max="14085" width="10.7109375" style="271" customWidth="1"/>
    <col min="14086" max="14086" width="9.140625" style="271"/>
    <col min="14087" max="14087" width="9.85546875" style="271" bestFit="1" customWidth="1"/>
    <col min="14088" max="14088" width="9.140625" style="271"/>
    <col min="14089" max="14089" width="13.42578125" style="271" bestFit="1" customWidth="1"/>
    <col min="14090" max="14090" width="11.42578125" style="271" bestFit="1" customWidth="1"/>
    <col min="14091" max="14091" width="12.28515625" style="271" customWidth="1"/>
    <col min="14092" max="14092" width="9.140625" style="271"/>
    <col min="14093" max="14093" width="11.85546875" style="271" bestFit="1" customWidth="1"/>
    <col min="14094" max="14094" width="11.42578125" style="271" bestFit="1" customWidth="1"/>
    <col min="14095" max="14095" width="10" style="271" bestFit="1" customWidth="1"/>
    <col min="14096" max="14096" width="14.42578125" style="271" customWidth="1"/>
    <col min="14097" max="14097" width="11.42578125" style="271" customWidth="1"/>
    <col min="14098" max="14101" width="0" style="271" hidden="1" customWidth="1"/>
    <col min="14102" max="14102" width="8.85546875" style="271" customWidth="1"/>
    <col min="14103" max="14103" width="11.140625" style="271" customWidth="1"/>
    <col min="14104" max="14104" width="8" style="271" customWidth="1"/>
    <col min="14105" max="14105" width="7.85546875" style="271" customWidth="1"/>
    <col min="14106" max="14106" width="8" style="271" customWidth="1"/>
    <col min="14107" max="14107" width="8.140625" style="271" customWidth="1"/>
    <col min="14108" max="14338" width="9.140625" style="271"/>
    <col min="14339" max="14339" width="32.5703125" style="271" customWidth="1"/>
    <col min="14340" max="14340" width="9.85546875" style="271" customWidth="1"/>
    <col min="14341" max="14341" width="10.7109375" style="271" customWidth="1"/>
    <col min="14342" max="14342" width="9.140625" style="271"/>
    <col min="14343" max="14343" width="9.85546875" style="271" bestFit="1" customWidth="1"/>
    <col min="14344" max="14344" width="9.140625" style="271"/>
    <col min="14345" max="14345" width="13.42578125" style="271" bestFit="1" customWidth="1"/>
    <col min="14346" max="14346" width="11.42578125" style="271" bestFit="1" customWidth="1"/>
    <col min="14347" max="14347" width="12.28515625" style="271" customWidth="1"/>
    <col min="14348" max="14348" width="9.140625" style="271"/>
    <col min="14349" max="14349" width="11.85546875" style="271" bestFit="1" customWidth="1"/>
    <col min="14350" max="14350" width="11.42578125" style="271" bestFit="1" customWidth="1"/>
    <col min="14351" max="14351" width="10" style="271" bestFit="1" customWidth="1"/>
    <col min="14352" max="14352" width="14.42578125" style="271" customWidth="1"/>
    <col min="14353" max="14353" width="11.42578125" style="271" customWidth="1"/>
    <col min="14354" max="14357" width="0" style="271" hidden="1" customWidth="1"/>
    <col min="14358" max="14358" width="8.85546875" style="271" customWidth="1"/>
    <col min="14359" max="14359" width="11.140625" style="271" customWidth="1"/>
    <col min="14360" max="14360" width="8" style="271" customWidth="1"/>
    <col min="14361" max="14361" width="7.85546875" style="271" customWidth="1"/>
    <col min="14362" max="14362" width="8" style="271" customWidth="1"/>
    <col min="14363" max="14363" width="8.140625" style="271" customWidth="1"/>
    <col min="14364" max="14594" width="9.140625" style="271"/>
    <col min="14595" max="14595" width="32.5703125" style="271" customWidth="1"/>
    <col min="14596" max="14596" width="9.85546875" style="271" customWidth="1"/>
    <col min="14597" max="14597" width="10.7109375" style="271" customWidth="1"/>
    <col min="14598" max="14598" width="9.140625" style="271"/>
    <col min="14599" max="14599" width="9.85546875" style="271" bestFit="1" customWidth="1"/>
    <col min="14600" max="14600" width="9.140625" style="271"/>
    <col min="14601" max="14601" width="13.42578125" style="271" bestFit="1" customWidth="1"/>
    <col min="14602" max="14602" width="11.42578125" style="271" bestFit="1" customWidth="1"/>
    <col min="14603" max="14603" width="12.28515625" style="271" customWidth="1"/>
    <col min="14604" max="14604" width="9.140625" style="271"/>
    <col min="14605" max="14605" width="11.85546875" style="271" bestFit="1" customWidth="1"/>
    <col min="14606" max="14606" width="11.42578125" style="271" bestFit="1" customWidth="1"/>
    <col min="14607" max="14607" width="10" style="271" bestFit="1" customWidth="1"/>
    <col min="14608" max="14608" width="14.42578125" style="271" customWidth="1"/>
    <col min="14609" max="14609" width="11.42578125" style="271" customWidth="1"/>
    <col min="14610" max="14613" width="0" style="271" hidden="1" customWidth="1"/>
    <col min="14614" max="14614" width="8.85546875" style="271" customWidth="1"/>
    <col min="14615" max="14615" width="11.140625" style="271" customWidth="1"/>
    <col min="14616" max="14616" width="8" style="271" customWidth="1"/>
    <col min="14617" max="14617" width="7.85546875" style="271" customWidth="1"/>
    <col min="14618" max="14618" width="8" style="271" customWidth="1"/>
    <col min="14619" max="14619" width="8.140625" style="271" customWidth="1"/>
    <col min="14620" max="14850" width="9.140625" style="271"/>
    <col min="14851" max="14851" width="32.5703125" style="271" customWidth="1"/>
    <col min="14852" max="14852" width="9.85546875" style="271" customWidth="1"/>
    <col min="14853" max="14853" width="10.7109375" style="271" customWidth="1"/>
    <col min="14854" max="14854" width="9.140625" style="271"/>
    <col min="14855" max="14855" width="9.85546875" style="271" bestFit="1" customWidth="1"/>
    <col min="14856" max="14856" width="9.140625" style="271"/>
    <col min="14857" max="14857" width="13.42578125" style="271" bestFit="1" customWidth="1"/>
    <col min="14858" max="14858" width="11.42578125" style="271" bestFit="1" customWidth="1"/>
    <col min="14859" max="14859" width="12.28515625" style="271" customWidth="1"/>
    <col min="14860" max="14860" width="9.140625" style="271"/>
    <col min="14861" max="14861" width="11.85546875" style="271" bestFit="1" customWidth="1"/>
    <col min="14862" max="14862" width="11.42578125" style="271" bestFit="1" customWidth="1"/>
    <col min="14863" max="14863" width="10" style="271" bestFit="1" customWidth="1"/>
    <col min="14864" max="14864" width="14.42578125" style="271" customWidth="1"/>
    <col min="14865" max="14865" width="11.42578125" style="271" customWidth="1"/>
    <col min="14866" max="14869" width="0" style="271" hidden="1" customWidth="1"/>
    <col min="14870" max="14870" width="8.85546875" style="271" customWidth="1"/>
    <col min="14871" max="14871" width="11.140625" style="271" customWidth="1"/>
    <col min="14872" max="14872" width="8" style="271" customWidth="1"/>
    <col min="14873" max="14873" width="7.85546875" style="271" customWidth="1"/>
    <col min="14874" max="14874" width="8" style="271" customWidth="1"/>
    <col min="14875" max="14875" width="8.140625" style="271" customWidth="1"/>
    <col min="14876" max="15106" width="9.140625" style="271"/>
    <col min="15107" max="15107" width="32.5703125" style="271" customWidth="1"/>
    <col min="15108" max="15108" width="9.85546875" style="271" customWidth="1"/>
    <col min="15109" max="15109" width="10.7109375" style="271" customWidth="1"/>
    <col min="15110" max="15110" width="9.140625" style="271"/>
    <col min="15111" max="15111" width="9.85546875" style="271" bestFit="1" customWidth="1"/>
    <col min="15112" max="15112" width="9.140625" style="271"/>
    <col min="15113" max="15113" width="13.42578125" style="271" bestFit="1" customWidth="1"/>
    <col min="15114" max="15114" width="11.42578125" style="271" bestFit="1" customWidth="1"/>
    <col min="15115" max="15115" width="12.28515625" style="271" customWidth="1"/>
    <col min="15116" max="15116" width="9.140625" style="271"/>
    <col min="15117" max="15117" width="11.85546875" style="271" bestFit="1" customWidth="1"/>
    <col min="15118" max="15118" width="11.42578125" style="271" bestFit="1" customWidth="1"/>
    <col min="15119" max="15119" width="10" style="271" bestFit="1" customWidth="1"/>
    <col min="15120" max="15120" width="14.42578125" style="271" customWidth="1"/>
    <col min="15121" max="15121" width="11.42578125" style="271" customWidth="1"/>
    <col min="15122" max="15125" width="0" style="271" hidden="1" customWidth="1"/>
    <col min="15126" max="15126" width="8.85546875" style="271" customWidth="1"/>
    <col min="15127" max="15127" width="11.140625" style="271" customWidth="1"/>
    <col min="15128" max="15128" width="8" style="271" customWidth="1"/>
    <col min="15129" max="15129" width="7.85546875" style="271" customWidth="1"/>
    <col min="15130" max="15130" width="8" style="271" customWidth="1"/>
    <col min="15131" max="15131" width="8.140625" style="271" customWidth="1"/>
    <col min="15132" max="15362" width="9.140625" style="271"/>
    <col min="15363" max="15363" width="32.5703125" style="271" customWidth="1"/>
    <col min="15364" max="15364" width="9.85546875" style="271" customWidth="1"/>
    <col min="15365" max="15365" width="10.7109375" style="271" customWidth="1"/>
    <col min="15366" max="15366" width="9.140625" style="271"/>
    <col min="15367" max="15367" width="9.85546875" style="271" bestFit="1" customWidth="1"/>
    <col min="15368" max="15368" width="9.140625" style="271"/>
    <col min="15369" max="15369" width="13.42578125" style="271" bestFit="1" customWidth="1"/>
    <col min="15370" max="15370" width="11.42578125" style="271" bestFit="1" customWidth="1"/>
    <col min="15371" max="15371" width="12.28515625" style="271" customWidth="1"/>
    <col min="15372" max="15372" width="9.140625" style="271"/>
    <col min="15373" max="15373" width="11.85546875" style="271" bestFit="1" customWidth="1"/>
    <col min="15374" max="15374" width="11.42578125" style="271" bestFit="1" customWidth="1"/>
    <col min="15375" max="15375" width="10" style="271" bestFit="1" customWidth="1"/>
    <col min="15376" max="15376" width="14.42578125" style="271" customWidth="1"/>
    <col min="15377" max="15377" width="11.42578125" style="271" customWidth="1"/>
    <col min="15378" max="15381" width="0" style="271" hidden="1" customWidth="1"/>
    <col min="15382" max="15382" width="8.85546875" style="271" customWidth="1"/>
    <col min="15383" max="15383" width="11.140625" style="271" customWidth="1"/>
    <col min="15384" max="15384" width="8" style="271" customWidth="1"/>
    <col min="15385" max="15385" width="7.85546875" style="271" customWidth="1"/>
    <col min="15386" max="15386" width="8" style="271" customWidth="1"/>
    <col min="15387" max="15387" width="8.140625" style="271" customWidth="1"/>
    <col min="15388" max="15618" width="9.140625" style="271"/>
    <col min="15619" max="15619" width="32.5703125" style="271" customWidth="1"/>
    <col min="15620" max="15620" width="9.85546875" style="271" customWidth="1"/>
    <col min="15621" max="15621" width="10.7109375" style="271" customWidth="1"/>
    <col min="15622" max="15622" width="9.140625" style="271"/>
    <col min="15623" max="15623" width="9.85546875" style="271" bestFit="1" customWidth="1"/>
    <col min="15624" max="15624" width="9.140625" style="271"/>
    <col min="15625" max="15625" width="13.42578125" style="271" bestFit="1" customWidth="1"/>
    <col min="15626" max="15626" width="11.42578125" style="271" bestFit="1" customWidth="1"/>
    <col min="15627" max="15627" width="12.28515625" style="271" customWidth="1"/>
    <col min="15628" max="15628" width="9.140625" style="271"/>
    <col min="15629" max="15629" width="11.85546875" style="271" bestFit="1" customWidth="1"/>
    <col min="15630" max="15630" width="11.42578125" style="271" bestFit="1" customWidth="1"/>
    <col min="15631" max="15631" width="10" style="271" bestFit="1" customWidth="1"/>
    <col min="15632" max="15632" width="14.42578125" style="271" customWidth="1"/>
    <col min="15633" max="15633" width="11.42578125" style="271" customWidth="1"/>
    <col min="15634" max="15637" width="0" style="271" hidden="1" customWidth="1"/>
    <col min="15638" max="15638" width="8.85546875" style="271" customWidth="1"/>
    <col min="15639" max="15639" width="11.140625" style="271" customWidth="1"/>
    <col min="15640" max="15640" width="8" style="271" customWidth="1"/>
    <col min="15641" max="15641" width="7.85546875" style="271" customWidth="1"/>
    <col min="15642" max="15642" width="8" style="271" customWidth="1"/>
    <col min="15643" max="15643" width="8.140625" style="271" customWidth="1"/>
    <col min="15644" max="15874" width="9.140625" style="271"/>
    <col min="15875" max="15875" width="32.5703125" style="271" customWidth="1"/>
    <col min="15876" max="15876" width="9.85546875" style="271" customWidth="1"/>
    <col min="15877" max="15877" width="10.7109375" style="271" customWidth="1"/>
    <col min="15878" max="15878" width="9.140625" style="271"/>
    <col min="15879" max="15879" width="9.85546875" style="271" bestFit="1" customWidth="1"/>
    <col min="15880" max="15880" width="9.140625" style="271"/>
    <col min="15881" max="15881" width="13.42578125" style="271" bestFit="1" customWidth="1"/>
    <col min="15882" max="15882" width="11.42578125" style="271" bestFit="1" customWidth="1"/>
    <col min="15883" max="15883" width="12.28515625" style="271" customWidth="1"/>
    <col min="15884" max="15884" width="9.140625" style="271"/>
    <col min="15885" max="15885" width="11.85546875" style="271" bestFit="1" customWidth="1"/>
    <col min="15886" max="15886" width="11.42578125" style="271" bestFit="1" customWidth="1"/>
    <col min="15887" max="15887" width="10" style="271" bestFit="1" customWidth="1"/>
    <col min="15888" max="15888" width="14.42578125" style="271" customWidth="1"/>
    <col min="15889" max="15889" width="11.42578125" style="271" customWidth="1"/>
    <col min="15890" max="15893" width="0" style="271" hidden="1" customWidth="1"/>
    <col min="15894" max="15894" width="8.85546875" style="271" customWidth="1"/>
    <col min="15895" max="15895" width="11.140625" style="271" customWidth="1"/>
    <col min="15896" max="15896" width="8" style="271" customWidth="1"/>
    <col min="15897" max="15897" width="7.85546875" style="271" customWidth="1"/>
    <col min="15898" max="15898" width="8" style="271" customWidth="1"/>
    <col min="15899" max="15899" width="8.140625" style="271" customWidth="1"/>
    <col min="15900" max="16130" width="9.140625" style="271"/>
    <col min="16131" max="16131" width="32.5703125" style="271" customWidth="1"/>
    <col min="16132" max="16132" width="9.85546875" style="271" customWidth="1"/>
    <col min="16133" max="16133" width="10.7109375" style="271" customWidth="1"/>
    <col min="16134" max="16134" width="9.140625" style="271"/>
    <col min="16135" max="16135" width="9.85546875" style="271" bestFit="1" customWidth="1"/>
    <col min="16136" max="16136" width="9.140625" style="271"/>
    <col min="16137" max="16137" width="13.42578125" style="271" bestFit="1" customWidth="1"/>
    <col min="16138" max="16138" width="11.42578125" style="271" bestFit="1" customWidth="1"/>
    <col min="16139" max="16139" width="12.28515625" style="271" customWidth="1"/>
    <col min="16140" max="16140" width="9.140625" style="271"/>
    <col min="16141" max="16141" width="11.85546875" style="271" bestFit="1" customWidth="1"/>
    <col min="16142" max="16142" width="11.42578125" style="271" bestFit="1" customWidth="1"/>
    <col min="16143" max="16143" width="10" style="271" bestFit="1" customWidth="1"/>
    <col min="16144" max="16144" width="14.42578125" style="271" customWidth="1"/>
    <col min="16145" max="16145" width="11.42578125" style="271" customWidth="1"/>
    <col min="16146" max="16149" width="0" style="271" hidden="1" customWidth="1"/>
    <col min="16150" max="16150" width="8.85546875" style="271" customWidth="1"/>
    <col min="16151" max="16151" width="11.140625" style="271" customWidth="1"/>
    <col min="16152" max="16152" width="8" style="271" customWidth="1"/>
    <col min="16153" max="16153" width="7.85546875" style="271" customWidth="1"/>
    <col min="16154" max="16154" width="8" style="271" customWidth="1"/>
    <col min="16155" max="16155" width="8.140625" style="271" customWidth="1"/>
    <col min="16156" max="16384" width="9.140625" style="271"/>
  </cols>
  <sheetData>
    <row r="1" spans="1:21" ht="34.5" customHeight="1" x14ac:dyDescent="0.25">
      <c r="M1" s="908" t="s">
        <v>1033</v>
      </c>
      <c r="N1" s="908"/>
      <c r="O1" s="908"/>
      <c r="P1" s="908"/>
      <c r="Q1" s="908"/>
    </row>
    <row r="2" spans="1:21" ht="30" customHeight="1" x14ac:dyDescent="0.25">
      <c r="M2" s="908"/>
      <c r="N2" s="908"/>
      <c r="O2" s="908"/>
      <c r="P2" s="908"/>
      <c r="Q2" s="908"/>
    </row>
    <row r="3" spans="1:21" x14ac:dyDescent="0.25">
      <c r="A3" s="273"/>
      <c r="B3" s="274"/>
      <c r="C3" s="273"/>
      <c r="D3" s="273"/>
      <c r="E3" s="273"/>
      <c r="F3" s="273"/>
      <c r="G3" s="273"/>
      <c r="H3" s="273"/>
      <c r="I3" s="273"/>
      <c r="J3" s="274"/>
      <c r="K3" s="273"/>
      <c r="L3" s="273"/>
      <c r="M3" s="273"/>
      <c r="N3" s="909" t="s">
        <v>1034</v>
      </c>
      <c r="O3" s="909"/>
      <c r="P3" s="909"/>
      <c r="Q3" s="273"/>
    </row>
    <row r="4" spans="1:21" x14ac:dyDescent="0.25">
      <c r="A4" s="909" t="s">
        <v>2</v>
      </c>
      <c r="B4" s="909"/>
      <c r="C4" s="909"/>
      <c r="D4" s="909"/>
      <c r="E4" s="909"/>
      <c r="F4" s="909"/>
      <c r="G4" s="909"/>
      <c r="H4" s="909"/>
      <c r="I4" s="909"/>
      <c r="J4" s="909"/>
      <c r="K4" s="909"/>
      <c r="L4" s="909"/>
      <c r="M4" s="909"/>
      <c r="N4" s="909"/>
      <c r="O4" s="909"/>
      <c r="P4" s="909"/>
      <c r="Q4" s="909"/>
    </row>
    <row r="5" spans="1:21" x14ac:dyDescent="0.25">
      <c r="A5" s="909" t="s">
        <v>1035</v>
      </c>
      <c r="B5" s="909"/>
      <c r="C5" s="909"/>
      <c r="D5" s="909"/>
      <c r="E5" s="909"/>
      <c r="F5" s="909"/>
      <c r="G5" s="909"/>
      <c r="H5" s="909"/>
      <c r="I5" s="909"/>
      <c r="J5" s="909"/>
      <c r="K5" s="909"/>
      <c r="L5" s="909"/>
      <c r="M5" s="909"/>
      <c r="N5" s="909"/>
      <c r="O5" s="909"/>
      <c r="P5" s="909"/>
      <c r="Q5" s="909"/>
    </row>
    <row r="6" spans="1:21" x14ac:dyDescent="0.25">
      <c r="A6" s="273"/>
      <c r="B6" s="274"/>
      <c r="C6" s="273"/>
      <c r="D6" s="273"/>
      <c r="E6" s="273"/>
      <c r="F6" s="273"/>
      <c r="G6" s="273"/>
      <c r="H6" s="273"/>
      <c r="I6" s="273"/>
      <c r="J6" s="274"/>
      <c r="K6" s="273"/>
      <c r="L6" s="273"/>
      <c r="M6" s="273"/>
      <c r="N6" s="273"/>
      <c r="O6" s="273"/>
      <c r="P6" s="909" t="s">
        <v>175</v>
      </c>
      <c r="Q6" s="909"/>
    </row>
    <row r="7" spans="1:21" ht="32.25" customHeight="1" x14ac:dyDescent="0.25">
      <c r="A7" s="903" t="s">
        <v>922</v>
      </c>
      <c r="B7" s="910" t="s">
        <v>1036</v>
      </c>
      <c r="C7" s="903" t="s">
        <v>1037</v>
      </c>
      <c r="D7" s="903" t="s">
        <v>1038</v>
      </c>
      <c r="E7" s="903" t="s">
        <v>1039</v>
      </c>
      <c r="F7" s="903"/>
      <c r="G7" s="903"/>
      <c r="H7" s="903"/>
      <c r="I7" s="901" t="s">
        <v>1040</v>
      </c>
      <c r="J7" s="902"/>
      <c r="K7" s="903" t="s">
        <v>1041</v>
      </c>
      <c r="L7" s="903"/>
      <c r="M7" s="903"/>
      <c r="N7" s="903"/>
      <c r="O7" s="904" t="s">
        <v>1042</v>
      </c>
      <c r="P7" s="905" t="s">
        <v>1043</v>
      </c>
      <c r="Q7" s="904" t="s">
        <v>625</v>
      </c>
    </row>
    <row r="8" spans="1:21" ht="53.25" x14ac:dyDescent="0.25">
      <c r="A8" s="903"/>
      <c r="B8" s="910"/>
      <c r="C8" s="903"/>
      <c r="D8" s="903"/>
      <c r="E8" s="275" t="s">
        <v>921</v>
      </c>
      <c r="F8" s="275" t="s">
        <v>1044</v>
      </c>
      <c r="G8" s="275" t="s">
        <v>1045</v>
      </c>
      <c r="H8" s="275" t="s">
        <v>1046</v>
      </c>
      <c r="I8" s="275" t="s">
        <v>921</v>
      </c>
      <c r="J8" s="276" t="s">
        <v>1047</v>
      </c>
      <c r="K8" s="275" t="s">
        <v>921</v>
      </c>
      <c r="L8" s="275" t="s">
        <v>1048</v>
      </c>
      <c r="M8" s="275" t="s">
        <v>1045</v>
      </c>
      <c r="N8" s="275" t="s">
        <v>1046</v>
      </c>
      <c r="O8" s="904"/>
      <c r="P8" s="905"/>
      <c r="Q8" s="904"/>
      <c r="U8" s="271" t="s">
        <v>615</v>
      </c>
    </row>
    <row r="9" spans="1:21" x14ac:dyDescent="0.25">
      <c r="A9" s="277">
        <v>1</v>
      </c>
      <c r="B9" s="278"/>
      <c r="C9" s="277">
        <v>2</v>
      </c>
      <c r="D9" s="277">
        <v>3</v>
      </c>
      <c r="E9" s="277">
        <v>4</v>
      </c>
      <c r="F9" s="277">
        <v>5</v>
      </c>
      <c r="G9" s="277">
        <v>6</v>
      </c>
      <c r="H9" s="277">
        <v>7</v>
      </c>
      <c r="I9" s="277">
        <v>8</v>
      </c>
      <c r="J9" s="278">
        <v>9</v>
      </c>
      <c r="K9" s="277">
        <v>10</v>
      </c>
      <c r="L9" s="277">
        <v>11</v>
      </c>
      <c r="M9" s="277">
        <v>12</v>
      </c>
      <c r="N9" s="277">
        <v>13</v>
      </c>
      <c r="O9" s="277">
        <v>14</v>
      </c>
      <c r="P9" s="279">
        <v>15</v>
      </c>
      <c r="Q9" s="277">
        <v>16</v>
      </c>
    </row>
    <row r="10" spans="1:21" s="284" customFormat="1" x14ac:dyDescent="0.25">
      <c r="A10" s="891">
        <v>1</v>
      </c>
      <c r="B10" s="893" t="s">
        <v>1049</v>
      </c>
      <c r="C10" s="906" t="s">
        <v>626</v>
      </c>
      <c r="D10" s="280">
        <f>D23+D40</f>
        <v>3879.9999999999995</v>
      </c>
      <c r="E10" s="281"/>
      <c r="F10" s="281"/>
      <c r="G10" s="281"/>
      <c r="H10" s="281"/>
      <c r="I10" s="281"/>
      <c r="J10" s="282"/>
      <c r="K10" s="281"/>
      <c r="L10" s="281"/>
      <c r="M10" s="283"/>
      <c r="N10" s="283"/>
      <c r="O10" s="283"/>
      <c r="P10" s="283">
        <f>D10+M10-N10</f>
        <v>3879.9999999999995</v>
      </c>
      <c r="Q10" s="281"/>
    </row>
    <row r="11" spans="1:21" s="284" customFormat="1" x14ac:dyDescent="0.25">
      <c r="A11" s="892"/>
      <c r="B11" s="894"/>
      <c r="C11" s="907"/>
      <c r="D11" s="281"/>
      <c r="E11" s="285"/>
      <c r="F11" s="281"/>
      <c r="G11" s="281"/>
      <c r="H11" s="280"/>
      <c r="I11" s="281" t="s">
        <v>1050</v>
      </c>
      <c r="J11" s="282" t="s">
        <v>1051</v>
      </c>
      <c r="K11" s="281" t="s">
        <v>1052</v>
      </c>
      <c r="L11" s="281">
        <v>5</v>
      </c>
      <c r="M11" s="280">
        <f>M32</f>
        <v>0</v>
      </c>
      <c r="N11" s="280">
        <f>N32</f>
        <v>41.892580000000002</v>
      </c>
      <c r="O11" s="283"/>
      <c r="P11" s="283">
        <f>P10+M11-N11</f>
        <v>3838.1074199999994</v>
      </c>
      <c r="Q11" s="283"/>
    </row>
    <row r="12" spans="1:21" s="284" customFormat="1" ht="27" x14ac:dyDescent="0.25">
      <c r="A12" s="892"/>
      <c r="B12" s="894"/>
      <c r="C12" s="907"/>
      <c r="D12" s="281"/>
      <c r="E12" s="286"/>
      <c r="F12" s="287"/>
      <c r="G12" s="283"/>
      <c r="H12" s="283"/>
      <c r="I12" s="281" t="s">
        <v>1053</v>
      </c>
      <c r="J12" s="282" t="s">
        <v>1054</v>
      </c>
      <c r="K12" s="281" t="s">
        <v>1055</v>
      </c>
      <c r="L12" s="281">
        <v>10</v>
      </c>
      <c r="M12" s="280">
        <f>M23</f>
        <v>0</v>
      </c>
      <c r="N12" s="280">
        <f>N23</f>
        <v>85.872</v>
      </c>
      <c r="O12" s="283"/>
      <c r="P12" s="283">
        <f>P11+M12-N12</f>
        <v>3752.2354199999995</v>
      </c>
      <c r="Q12" s="281"/>
    </row>
    <row r="13" spans="1:21" s="284" customFormat="1" x14ac:dyDescent="0.25">
      <c r="A13" s="892"/>
      <c r="B13" s="894"/>
      <c r="C13" s="907"/>
      <c r="D13" s="281"/>
      <c r="E13" s="286"/>
      <c r="F13" s="745"/>
      <c r="G13" s="283"/>
      <c r="H13" s="283">
        <f>H24</f>
        <v>119.455</v>
      </c>
      <c r="I13" s="281"/>
      <c r="J13" s="282"/>
      <c r="K13" s="281"/>
      <c r="L13" s="281"/>
      <c r="M13" s="280"/>
      <c r="N13" s="280"/>
      <c r="O13" s="283"/>
      <c r="P13" s="283">
        <f>P12+G13-H13</f>
        <v>3632.7804199999996</v>
      </c>
      <c r="Q13" s="281"/>
    </row>
    <row r="14" spans="1:21" s="284" customFormat="1" x14ac:dyDescent="0.25">
      <c r="A14" s="892"/>
      <c r="B14" s="894"/>
      <c r="C14" s="907"/>
      <c r="D14" s="281"/>
      <c r="E14" s="285"/>
      <c r="F14" s="281"/>
      <c r="G14" s="283"/>
      <c r="H14" s="283"/>
      <c r="I14" s="281"/>
      <c r="J14" s="282"/>
      <c r="K14" s="281"/>
      <c r="L14" s="281"/>
      <c r="M14" s="280"/>
      <c r="N14" s="280"/>
      <c r="O14" s="283"/>
      <c r="P14" s="283"/>
      <c r="Q14" s="281"/>
    </row>
    <row r="15" spans="1:21" s="284" customFormat="1" ht="15" x14ac:dyDescent="0.25">
      <c r="A15" s="892"/>
      <c r="B15" s="894"/>
      <c r="C15" s="907"/>
      <c r="D15" s="281"/>
      <c r="E15" s="288"/>
      <c r="F15" s="289"/>
      <c r="G15" s="283"/>
      <c r="H15" s="283"/>
      <c r="I15" s="281"/>
      <c r="J15" s="282"/>
      <c r="K15" s="281"/>
      <c r="L15" s="281"/>
      <c r="M15" s="280"/>
      <c r="N15" s="280"/>
      <c r="O15" s="283"/>
      <c r="P15" s="283"/>
      <c r="Q15" s="281"/>
    </row>
    <row r="16" spans="1:21" s="284" customFormat="1" x14ac:dyDescent="0.25">
      <c r="A16" s="892"/>
      <c r="B16" s="894"/>
      <c r="C16" s="907"/>
      <c r="D16" s="281"/>
      <c r="E16" s="286"/>
      <c r="F16" s="287"/>
      <c r="G16" s="283"/>
      <c r="H16" s="283"/>
      <c r="I16" s="281"/>
      <c r="J16" s="282"/>
      <c r="K16" s="281"/>
      <c r="L16" s="281"/>
      <c r="M16" s="280"/>
      <c r="N16" s="280"/>
      <c r="O16" s="283"/>
      <c r="P16" s="283"/>
      <c r="Q16" s="281"/>
    </row>
    <row r="17" spans="1:23" s="284" customFormat="1" x14ac:dyDescent="0.25">
      <c r="A17" s="892"/>
      <c r="B17" s="894"/>
      <c r="C17" s="907"/>
      <c r="D17" s="281"/>
      <c r="E17" s="285"/>
      <c r="F17" s="281"/>
      <c r="G17" s="281"/>
      <c r="H17" s="280"/>
      <c r="I17" s="281"/>
      <c r="J17" s="282"/>
      <c r="K17" s="281"/>
      <c r="L17" s="281"/>
      <c r="M17" s="280"/>
      <c r="N17" s="280"/>
      <c r="O17" s="283"/>
      <c r="P17" s="283"/>
      <c r="Q17" s="281"/>
    </row>
    <row r="18" spans="1:23" s="284" customFormat="1" x14ac:dyDescent="0.25">
      <c r="A18" s="892"/>
      <c r="B18" s="894"/>
      <c r="C18" s="907"/>
      <c r="D18" s="281"/>
      <c r="E18" s="281"/>
      <c r="F18" s="281"/>
      <c r="G18" s="281"/>
      <c r="H18" s="281"/>
      <c r="I18" s="281"/>
      <c r="J18" s="282"/>
      <c r="K18" s="281"/>
      <c r="L18" s="281"/>
      <c r="M18" s="280"/>
      <c r="N18" s="280"/>
      <c r="O18" s="283"/>
      <c r="P18" s="283"/>
      <c r="Q18" s="283"/>
    </row>
    <row r="19" spans="1:23" s="284" customFormat="1" ht="15" hidden="1" x14ac:dyDescent="0.25">
      <c r="A19" s="290"/>
      <c r="B19" s="291"/>
      <c r="C19" s="292"/>
      <c r="D19" s="281"/>
      <c r="E19" s="288"/>
      <c r="F19" s="289"/>
      <c r="G19" s="293"/>
      <c r="H19" s="293"/>
      <c r="I19" s="281"/>
      <c r="J19" s="282"/>
      <c r="K19" s="281"/>
      <c r="L19" s="281"/>
      <c r="M19" s="280"/>
      <c r="N19" s="280"/>
      <c r="O19" s="283"/>
      <c r="P19" s="283"/>
      <c r="Q19" s="281"/>
    </row>
    <row r="20" spans="1:23" s="284" customFormat="1" ht="15" hidden="1" x14ac:dyDescent="0.25">
      <c r="A20" s="290"/>
      <c r="B20" s="291"/>
      <c r="C20" s="292"/>
      <c r="D20" s="281"/>
      <c r="E20" s="288"/>
      <c r="F20" s="289"/>
      <c r="G20" s="293"/>
      <c r="H20" s="293"/>
      <c r="I20" s="281"/>
      <c r="J20" s="282"/>
      <c r="K20" s="281"/>
      <c r="L20" s="281"/>
      <c r="M20" s="280"/>
      <c r="N20" s="280"/>
      <c r="O20" s="283"/>
      <c r="P20" s="283"/>
      <c r="Q20" s="281"/>
    </row>
    <row r="21" spans="1:23" s="284" customFormat="1" ht="15" hidden="1" x14ac:dyDescent="0.25">
      <c r="A21" s="290"/>
      <c r="B21" s="291"/>
      <c r="C21" s="292"/>
      <c r="D21" s="281"/>
      <c r="E21" s="288"/>
      <c r="F21" s="289"/>
      <c r="G21" s="293"/>
      <c r="H21" s="293"/>
      <c r="I21" s="281"/>
      <c r="J21" s="282"/>
      <c r="K21" s="281"/>
      <c r="L21" s="281"/>
      <c r="M21" s="280"/>
      <c r="N21" s="280"/>
      <c r="O21" s="283"/>
      <c r="P21" s="283"/>
      <c r="Q21" s="281"/>
    </row>
    <row r="22" spans="1:23" s="284" customFormat="1" ht="15" hidden="1" x14ac:dyDescent="0.25">
      <c r="A22" s="290"/>
      <c r="B22" s="291"/>
      <c r="C22" s="292"/>
      <c r="D22" s="281"/>
      <c r="E22" s="288"/>
      <c r="F22" s="289"/>
      <c r="G22" s="293"/>
      <c r="H22" s="293"/>
      <c r="I22" s="281"/>
      <c r="J22" s="282"/>
      <c r="K22" s="281"/>
      <c r="L22" s="281"/>
      <c r="M22" s="280"/>
      <c r="N22" s="280"/>
      <c r="O22" s="283"/>
      <c r="P22" s="283"/>
      <c r="Q22" s="281"/>
    </row>
    <row r="23" spans="1:23" ht="66" customHeight="1" x14ac:dyDescent="0.25">
      <c r="A23" s="885">
        <v>1.1000000000000001</v>
      </c>
      <c r="B23" s="888" t="s">
        <v>1056</v>
      </c>
      <c r="C23" s="885" t="s">
        <v>1057</v>
      </c>
      <c r="D23" s="294">
        <f>D27+D32</f>
        <v>3792.2999999999997</v>
      </c>
      <c r="E23" s="286"/>
      <c r="F23" s="287"/>
      <c r="G23" s="295"/>
      <c r="H23" s="295"/>
      <c r="I23" s="287" t="s">
        <v>1053</v>
      </c>
      <c r="J23" s="296" t="s">
        <v>1054</v>
      </c>
      <c r="K23" s="287" t="s">
        <v>1055</v>
      </c>
      <c r="L23" s="287">
        <v>10</v>
      </c>
      <c r="M23" s="294">
        <f>M33</f>
        <v>0</v>
      </c>
      <c r="N23" s="294">
        <f>N33</f>
        <v>85.872</v>
      </c>
      <c r="O23" s="295"/>
      <c r="P23" s="295">
        <f>D23+M23-N23</f>
        <v>3706.4279999999999</v>
      </c>
      <c r="Q23" s="287"/>
    </row>
    <row r="24" spans="1:23" ht="20.25" customHeight="1" x14ac:dyDescent="0.25">
      <c r="A24" s="886"/>
      <c r="B24" s="889"/>
      <c r="C24" s="886"/>
      <c r="D24" s="287"/>
      <c r="E24" s="286"/>
      <c r="F24" s="745"/>
      <c r="G24" s="295"/>
      <c r="H24" s="295">
        <f>H34</f>
        <v>119.455</v>
      </c>
      <c r="I24" s="287"/>
      <c r="J24" s="296"/>
      <c r="K24" s="287"/>
      <c r="L24" s="287"/>
      <c r="M24" s="294"/>
      <c r="N24" s="294"/>
      <c r="O24" s="295"/>
      <c r="P24" s="295">
        <f>P27+P34</f>
        <v>3545.0804199999998</v>
      </c>
      <c r="Q24" s="287"/>
      <c r="V24" s="297"/>
    </row>
    <row r="25" spans="1:23" ht="19.5" customHeight="1" x14ac:dyDescent="0.25">
      <c r="A25" s="886"/>
      <c r="B25" s="889"/>
      <c r="C25" s="886"/>
      <c r="D25" s="287"/>
      <c r="E25" s="286"/>
      <c r="F25" s="287"/>
      <c r="G25" s="287"/>
      <c r="H25" s="294"/>
      <c r="I25" s="294"/>
      <c r="J25" s="296"/>
      <c r="K25" s="287"/>
      <c r="L25" s="287"/>
      <c r="M25" s="294"/>
      <c r="N25" s="294"/>
      <c r="O25" s="295"/>
      <c r="P25" s="295"/>
      <c r="Q25" s="287"/>
    </row>
    <row r="26" spans="1:23" ht="19.5" customHeight="1" x14ac:dyDescent="0.25">
      <c r="A26" s="298"/>
      <c r="B26" s="299"/>
      <c r="C26" s="298"/>
      <c r="D26" s="287"/>
      <c r="E26" s="300"/>
      <c r="F26" s="301"/>
      <c r="G26" s="295"/>
      <c r="H26" s="295"/>
      <c r="I26" s="294"/>
      <c r="J26" s="296"/>
      <c r="K26" s="287"/>
      <c r="L26" s="287"/>
      <c r="M26" s="294"/>
      <c r="N26" s="294"/>
      <c r="O26" s="295"/>
      <c r="P26" s="295"/>
      <c r="Q26" s="287"/>
    </row>
    <row r="27" spans="1:23" ht="51.75" customHeight="1" x14ac:dyDescent="0.25">
      <c r="A27" s="885">
        <v>1.2</v>
      </c>
      <c r="B27" s="888" t="s">
        <v>1058</v>
      </c>
      <c r="C27" s="899" t="s">
        <v>1059</v>
      </c>
      <c r="D27" s="294">
        <f>'[3]ფორმა N4'!C14</f>
        <v>3492.2999999999997</v>
      </c>
      <c r="E27" s="287"/>
      <c r="F27" s="287"/>
      <c r="G27" s="295"/>
      <c r="H27" s="287"/>
      <c r="I27" s="287"/>
      <c r="J27" s="296"/>
      <c r="K27" s="287"/>
      <c r="L27" s="287"/>
      <c r="M27" s="294"/>
      <c r="N27" s="294"/>
      <c r="O27" s="295"/>
      <c r="P27" s="295">
        <f>D27+M27-N27</f>
        <v>3492.2999999999997</v>
      </c>
      <c r="Q27" s="287"/>
      <c r="V27" s="302"/>
      <c r="W27" s="302"/>
    </row>
    <row r="28" spans="1:23" ht="13.5" hidden="1" customHeight="1" x14ac:dyDescent="0.25">
      <c r="A28" s="886"/>
      <c r="B28" s="889"/>
      <c r="C28" s="900"/>
      <c r="D28" s="294"/>
      <c r="E28" s="287"/>
      <c r="F28" s="287"/>
      <c r="G28" s="295"/>
      <c r="H28" s="287"/>
      <c r="I28" s="287"/>
      <c r="J28" s="296"/>
      <c r="K28" s="287"/>
      <c r="L28" s="287"/>
      <c r="M28" s="294"/>
      <c r="N28" s="294"/>
      <c r="O28" s="295"/>
      <c r="P28" s="295"/>
      <c r="Q28" s="287"/>
    </row>
    <row r="29" spans="1:23" ht="15" hidden="1" customHeight="1" x14ac:dyDescent="0.25">
      <c r="A29" s="886"/>
      <c r="B29" s="889"/>
      <c r="C29" s="900"/>
      <c r="D29" s="294"/>
      <c r="E29" s="287"/>
      <c r="F29" s="287"/>
      <c r="G29" s="295"/>
      <c r="H29" s="287"/>
      <c r="I29" s="287"/>
      <c r="J29" s="296"/>
      <c r="K29" s="287"/>
      <c r="L29" s="287"/>
      <c r="M29" s="294"/>
      <c r="N29" s="294"/>
      <c r="O29" s="295"/>
      <c r="P29" s="295"/>
      <c r="Q29" s="287"/>
    </row>
    <row r="30" spans="1:23" ht="15" customHeight="1" x14ac:dyDescent="0.25">
      <c r="A30" s="298"/>
      <c r="B30" s="299"/>
      <c r="C30" s="303"/>
      <c r="D30" s="294"/>
      <c r="E30" s="286"/>
      <c r="F30" s="287"/>
      <c r="G30" s="295"/>
      <c r="H30" s="287"/>
      <c r="I30" s="287"/>
      <c r="J30" s="296"/>
      <c r="K30" s="287"/>
      <c r="L30" s="287"/>
      <c r="M30" s="294"/>
      <c r="N30" s="294"/>
      <c r="O30" s="295"/>
      <c r="P30" s="295"/>
      <c r="Q30" s="287"/>
    </row>
    <row r="31" spans="1:23" ht="15" customHeight="1" x14ac:dyDescent="0.25">
      <c r="A31" s="298"/>
      <c r="B31" s="299"/>
      <c r="C31" s="303"/>
      <c r="D31" s="294"/>
      <c r="E31" s="300"/>
      <c r="F31" s="301"/>
      <c r="G31" s="295"/>
      <c r="H31" s="287"/>
      <c r="I31" s="287"/>
      <c r="J31" s="296"/>
      <c r="K31" s="287"/>
      <c r="L31" s="287"/>
      <c r="M31" s="294"/>
      <c r="N31" s="294"/>
      <c r="O31" s="295"/>
      <c r="P31" s="295"/>
      <c r="Q31" s="287"/>
    </row>
    <row r="32" spans="1:23" ht="35.25" customHeight="1" x14ac:dyDescent="0.25">
      <c r="A32" s="885">
        <v>1.3</v>
      </c>
      <c r="B32" s="888" t="s">
        <v>1060</v>
      </c>
      <c r="C32" s="899" t="s">
        <v>629</v>
      </c>
      <c r="D32" s="294">
        <f>'[3]ფორმა N4'!C15</f>
        <v>300</v>
      </c>
      <c r="E32" s="286"/>
      <c r="F32" s="287"/>
      <c r="G32" s="287"/>
      <c r="H32" s="295"/>
      <c r="I32" s="287" t="s">
        <v>1050</v>
      </c>
      <c r="J32" s="296" t="s">
        <v>1051</v>
      </c>
      <c r="K32" s="287" t="s">
        <v>1052</v>
      </c>
      <c r="L32" s="281">
        <v>5</v>
      </c>
      <c r="M32" s="294"/>
      <c r="N32" s="294">
        <v>41.892580000000002</v>
      </c>
      <c r="O32" s="295"/>
      <c r="P32" s="295">
        <f>D32+M32-N32</f>
        <v>258.10741999999999</v>
      </c>
      <c r="Q32" s="287"/>
    </row>
    <row r="33" spans="1:23" ht="27" x14ac:dyDescent="0.25">
      <c r="A33" s="886"/>
      <c r="B33" s="889"/>
      <c r="C33" s="900"/>
      <c r="D33" s="294"/>
      <c r="E33" s="286"/>
      <c r="F33" s="287"/>
      <c r="G33" s="287"/>
      <c r="H33" s="295"/>
      <c r="I33" s="287" t="s">
        <v>1053</v>
      </c>
      <c r="J33" s="296" t="s">
        <v>1054</v>
      </c>
      <c r="K33" s="287" t="s">
        <v>1055</v>
      </c>
      <c r="L33" s="287">
        <v>10</v>
      </c>
      <c r="M33" s="294"/>
      <c r="N33" s="294">
        <v>85.872</v>
      </c>
      <c r="O33" s="295"/>
      <c r="P33" s="295">
        <f>P32+M33-N33</f>
        <v>172.23541999999998</v>
      </c>
      <c r="Q33" s="295"/>
      <c r="V33" s="297"/>
    </row>
    <row r="34" spans="1:23" x14ac:dyDescent="0.25">
      <c r="A34" s="886"/>
      <c r="B34" s="889"/>
      <c r="C34" s="900"/>
      <c r="D34" s="294"/>
      <c r="E34" s="286"/>
      <c r="F34" s="745"/>
      <c r="G34" s="745"/>
      <c r="H34" s="295">
        <v>119.455</v>
      </c>
      <c r="I34" s="287"/>
      <c r="J34" s="296"/>
      <c r="K34" s="287"/>
      <c r="L34" s="287"/>
      <c r="M34" s="294"/>
      <c r="N34" s="294"/>
      <c r="O34" s="295"/>
      <c r="P34" s="295">
        <f>P33+G34-H34</f>
        <v>52.780419999999978</v>
      </c>
      <c r="Q34" s="287"/>
    </row>
    <row r="35" spans="1:23" x14ac:dyDescent="0.25">
      <c r="A35" s="886"/>
      <c r="B35" s="889"/>
      <c r="C35" s="900"/>
      <c r="D35" s="287"/>
      <c r="E35" s="286"/>
      <c r="F35" s="287"/>
      <c r="G35" s="287"/>
      <c r="H35" s="295"/>
      <c r="I35" s="287"/>
      <c r="J35" s="296"/>
      <c r="K35" s="287"/>
      <c r="L35" s="287"/>
      <c r="M35" s="294"/>
      <c r="N35" s="294"/>
      <c r="O35" s="295"/>
      <c r="P35" s="295"/>
      <c r="Q35" s="287"/>
    </row>
    <row r="36" spans="1:23" ht="15" hidden="1" x14ac:dyDescent="0.25">
      <c r="A36" s="886"/>
      <c r="B36" s="889"/>
      <c r="C36" s="900"/>
      <c r="D36" s="287"/>
      <c r="E36" s="300"/>
      <c r="F36" s="301"/>
      <c r="G36" s="304"/>
      <c r="H36" s="304"/>
      <c r="I36" s="287"/>
      <c r="J36" s="296"/>
      <c r="K36" s="287"/>
      <c r="L36" s="287"/>
      <c r="M36" s="294"/>
      <c r="N36" s="294"/>
      <c r="O36" s="295"/>
      <c r="P36" s="295"/>
      <c r="Q36" s="287"/>
    </row>
    <row r="37" spans="1:23" ht="15" hidden="1" x14ac:dyDescent="0.25">
      <c r="A37" s="886"/>
      <c r="B37" s="889"/>
      <c r="C37" s="900"/>
      <c r="D37" s="287"/>
      <c r="E37" s="300"/>
      <c r="F37" s="301"/>
      <c r="G37" s="304"/>
      <c r="H37" s="304"/>
      <c r="I37" s="287"/>
      <c r="J37" s="296"/>
      <c r="K37" s="287"/>
      <c r="L37" s="287"/>
      <c r="M37" s="294"/>
      <c r="N37" s="294"/>
      <c r="O37" s="295"/>
      <c r="P37" s="295"/>
      <c r="Q37" s="287"/>
    </row>
    <row r="38" spans="1:23" ht="15" hidden="1" x14ac:dyDescent="0.25">
      <c r="A38" s="298"/>
      <c r="B38" s="299"/>
      <c r="C38" s="303"/>
      <c r="D38" s="287"/>
      <c r="E38" s="300"/>
      <c r="F38" s="301"/>
      <c r="G38" s="304"/>
      <c r="H38" s="304"/>
      <c r="I38" s="287"/>
      <c r="J38" s="296"/>
      <c r="K38" s="287"/>
      <c r="L38" s="287"/>
      <c r="M38" s="294"/>
      <c r="N38" s="294"/>
      <c r="O38" s="295"/>
      <c r="P38" s="295"/>
      <c r="Q38" s="287"/>
    </row>
    <row r="39" spans="1:23" ht="15" x14ac:dyDescent="0.25">
      <c r="A39" s="298"/>
      <c r="B39" s="299"/>
      <c r="C39" s="303"/>
      <c r="D39" s="287"/>
      <c r="E39" s="300"/>
      <c r="F39" s="301"/>
      <c r="G39" s="304"/>
      <c r="H39" s="304"/>
      <c r="I39" s="287"/>
      <c r="J39" s="296"/>
      <c r="K39" s="287"/>
      <c r="L39" s="287"/>
      <c r="M39" s="294"/>
      <c r="N39" s="294"/>
      <c r="O39" s="295"/>
      <c r="P39" s="295"/>
      <c r="Q39" s="287"/>
    </row>
    <row r="40" spans="1:23" ht="24" customHeight="1" x14ac:dyDescent="0.25">
      <c r="A40" s="885">
        <v>1.4</v>
      </c>
      <c r="B40" s="888" t="s">
        <v>1061</v>
      </c>
      <c r="C40" s="899" t="s">
        <v>1062</v>
      </c>
      <c r="D40" s="294">
        <f>'[3]ფორმა N4'!C26</f>
        <v>87.699999999999989</v>
      </c>
      <c r="E40" s="287"/>
      <c r="F40" s="287"/>
      <c r="G40" s="287"/>
      <c r="H40" s="287"/>
      <c r="I40" s="287"/>
      <c r="J40" s="296"/>
      <c r="K40" s="281"/>
      <c r="L40" s="281"/>
      <c r="M40" s="294"/>
      <c r="N40" s="294"/>
      <c r="O40" s="295"/>
      <c r="P40" s="295">
        <f>D40+M40-N40</f>
        <v>87.699999999999989</v>
      </c>
      <c r="Q40" s="287"/>
    </row>
    <row r="41" spans="1:23" ht="15.75" customHeight="1" x14ac:dyDescent="0.25">
      <c r="A41" s="887"/>
      <c r="B41" s="889"/>
      <c r="C41" s="900"/>
      <c r="D41" s="287"/>
      <c r="E41" s="287"/>
      <c r="F41" s="287"/>
      <c r="G41" s="287"/>
      <c r="H41" s="287"/>
      <c r="I41" s="287"/>
      <c r="J41" s="296"/>
      <c r="K41" s="287"/>
      <c r="L41" s="281"/>
      <c r="M41" s="294"/>
      <c r="N41" s="294"/>
      <c r="O41" s="295"/>
      <c r="P41" s="295"/>
      <c r="Q41" s="287"/>
    </row>
    <row r="42" spans="1:23" s="284" customFormat="1" x14ac:dyDescent="0.25">
      <c r="A42" s="891">
        <v>2</v>
      </c>
      <c r="B42" s="893" t="s">
        <v>1063</v>
      </c>
      <c r="C42" s="891" t="s">
        <v>643</v>
      </c>
      <c r="D42" s="280">
        <f>'[3]ფორმა N4'!C29</f>
        <v>130</v>
      </c>
      <c r="E42" s="281"/>
      <c r="F42" s="281"/>
      <c r="G42" s="281"/>
      <c r="H42" s="281"/>
      <c r="I42" s="281"/>
      <c r="J42" s="282"/>
      <c r="K42" s="281"/>
      <c r="L42" s="281"/>
      <c r="M42" s="280"/>
      <c r="N42" s="280"/>
      <c r="O42" s="283"/>
      <c r="P42" s="283">
        <f>D42+M42-N42</f>
        <v>130</v>
      </c>
      <c r="Q42" s="281"/>
      <c r="W42" s="305"/>
    </row>
    <row r="43" spans="1:23" s="284" customFormat="1" x14ac:dyDescent="0.25">
      <c r="A43" s="892"/>
      <c r="B43" s="894"/>
      <c r="C43" s="892"/>
      <c r="D43" s="281"/>
      <c r="E43" s="281"/>
      <c r="F43" s="281"/>
      <c r="G43" s="281"/>
      <c r="H43" s="281"/>
      <c r="I43" s="281"/>
      <c r="J43" s="282"/>
      <c r="K43" s="281"/>
      <c r="L43" s="281"/>
      <c r="M43" s="280"/>
      <c r="N43" s="280"/>
      <c r="O43" s="283"/>
      <c r="P43" s="283"/>
      <c r="Q43" s="281"/>
    </row>
    <row r="44" spans="1:23" s="306" customFormat="1" x14ac:dyDescent="0.25">
      <c r="A44" s="891">
        <v>4</v>
      </c>
      <c r="B44" s="893" t="s">
        <v>1064</v>
      </c>
      <c r="C44" s="891" t="s">
        <v>651</v>
      </c>
      <c r="D44" s="280">
        <f>D59+D67</f>
        <v>1611.3</v>
      </c>
      <c r="E44" s="281"/>
      <c r="F44" s="281"/>
      <c r="G44" s="281"/>
      <c r="H44" s="281"/>
      <c r="I44" s="281" t="s">
        <v>1065</v>
      </c>
      <c r="J44" s="282" t="s">
        <v>1066</v>
      </c>
      <c r="K44" s="281" t="s">
        <v>1067</v>
      </c>
      <c r="L44" s="281">
        <v>1</v>
      </c>
      <c r="M44" s="280">
        <f>M67</f>
        <v>5248.72955</v>
      </c>
      <c r="N44" s="280"/>
      <c r="O44" s="283"/>
      <c r="P44" s="283">
        <f>D44+M44-N44</f>
        <v>6860.0295500000002</v>
      </c>
      <c r="Q44" s="281"/>
    </row>
    <row r="45" spans="1:23" s="306" customFormat="1" x14ac:dyDescent="0.25">
      <c r="A45" s="892"/>
      <c r="B45" s="894"/>
      <c r="C45" s="892"/>
      <c r="D45" s="281"/>
      <c r="E45" s="281"/>
      <c r="F45" s="281"/>
      <c r="G45" s="281"/>
      <c r="H45" s="281"/>
      <c r="I45" s="281" t="s">
        <v>1050</v>
      </c>
      <c r="J45" s="282" t="s">
        <v>1051</v>
      </c>
      <c r="K45" s="281" t="s">
        <v>1052</v>
      </c>
      <c r="L45" s="281">
        <v>5</v>
      </c>
      <c r="M45" s="280">
        <f>M68</f>
        <v>135.47499999999999</v>
      </c>
      <c r="N45" s="280"/>
      <c r="O45" s="283"/>
      <c r="P45" s="283">
        <f>P44+M45-N45</f>
        <v>6995.5045500000006</v>
      </c>
      <c r="Q45" s="281"/>
    </row>
    <row r="46" spans="1:23" s="306" customFormat="1" x14ac:dyDescent="0.25">
      <c r="A46" s="892"/>
      <c r="B46" s="894"/>
      <c r="C46" s="892"/>
      <c r="D46" s="281"/>
      <c r="E46" s="281"/>
      <c r="F46" s="281"/>
      <c r="G46" s="281"/>
      <c r="H46" s="281"/>
      <c r="I46" s="281" t="s">
        <v>1068</v>
      </c>
      <c r="J46" s="282" t="s">
        <v>1069</v>
      </c>
      <c r="K46" s="281" t="s">
        <v>1070</v>
      </c>
      <c r="L46" s="281">
        <v>7</v>
      </c>
      <c r="M46" s="280">
        <f>M69</f>
        <v>65.840999999999994</v>
      </c>
      <c r="N46" s="280">
        <f>N69</f>
        <v>0</v>
      </c>
      <c r="O46" s="283"/>
      <c r="P46" s="283">
        <f>P45+M46-N46</f>
        <v>7061.3455500000009</v>
      </c>
      <c r="Q46" s="281"/>
    </row>
    <row r="47" spans="1:23" s="306" customFormat="1" x14ac:dyDescent="0.25">
      <c r="A47" s="892"/>
      <c r="B47" s="894"/>
      <c r="C47" s="892"/>
      <c r="D47" s="281"/>
      <c r="E47" s="281"/>
      <c r="F47" s="281"/>
      <c r="G47" s="281"/>
      <c r="H47" s="281"/>
      <c r="I47" s="281" t="s">
        <v>1071</v>
      </c>
      <c r="J47" s="282" t="s">
        <v>1072</v>
      </c>
      <c r="K47" s="281" t="s">
        <v>1073</v>
      </c>
      <c r="L47" s="281">
        <v>8</v>
      </c>
      <c r="M47" s="280">
        <f>M70</f>
        <v>350</v>
      </c>
      <c r="N47" s="280"/>
      <c r="O47" s="283"/>
      <c r="P47" s="283">
        <f>P46+M47-N47</f>
        <v>7411.3455500000009</v>
      </c>
      <c r="Q47" s="281"/>
    </row>
    <row r="48" spans="1:23" s="306" customFormat="1" ht="27" x14ac:dyDescent="0.25">
      <c r="A48" s="892"/>
      <c r="B48" s="894"/>
      <c r="C48" s="892"/>
      <c r="D48" s="281"/>
      <c r="E48" s="281"/>
      <c r="F48" s="281"/>
      <c r="G48" s="281"/>
      <c r="H48" s="281"/>
      <c r="I48" s="281" t="s">
        <v>1053</v>
      </c>
      <c r="J48" s="282" t="s">
        <v>1054</v>
      </c>
      <c r="K48" s="281" t="s">
        <v>1055</v>
      </c>
      <c r="L48" s="281">
        <v>10</v>
      </c>
      <c r="M48" s="280">
        <f>M71</f>
        <v>1599.643</v>
      </c>
      <c r="N48" s="280"/>
      <c r="O48" s="283"/>
      <c r="P48" s="283">
        <f>P47+M48-N48</f>
        <v>9010.9885500000019</v>
      </c>
      <c r="Q48" s="281"/>
    </row>
    <row r="49" spans="1:22" s="306" customFormat="1" ht="40.5" x14ac:dyDescent="0.25">
      <c r="A49" s="892"/>
      <c r="B49" s="894"/>
      <c r="C49" s="892"/>
      <c r="D49" s="281"/>
      <c r="E49" s="281"/>
      <c r="F49" s="281"/>
      <c r="G49" s="281"/>
      <c r="H49" s="281"/>
      <c r="I49" s="281" t="s">
        <v>1074</v>
      </c>
      <c r="J49" s="282" t="s">
        <v>1075</v>
      </c>
      <c r="K49" s="281" t="s">
        <v>1076</v>
      </c>
      <c r="L49" s="281">
        <v>11</v>
      </c>
      <c r="M49" s="280">
        <f>M80</f>
        <v>1139.432</v>
      </c>
      <c r="N49" s="280">
        <f>N80</f>
        <v>0</v>
      </c>
      <c r="O49" s="283"/>
      <c r="P49" s="283">
        <f>P48+M49-N49</f>
        <v>10150.420550000003</v>
      </c>
      <c r="Q49" s="281"/>
    </row>
    <row r="50" spans="1:22" s="306" customFormat="1" x14ac:dyDescent="0.25">
      <c r="A50" s="892"/>
      <c r="B50" s="894"/>
      <c r="C50" s="892"/>
      <c r="D50" s="281"/>
      <c r="E50" s="744"/>
      <c r="F50" s="744"/>
      <c r="G50" s="744"/>
      <c r="H50" s="283">
        <f>H81</f>
        <v>127.96899999999999</v>
      </c>
      <c r="I50" s="281"/>
      <c r="J50" s="282"/>
      <c r="K50" s="281"/>
      <c r="L50" s="281"/>
      <c r="M50" s="280"/>
      <c r="N50" s="280"/>
      <c r="O50" s="283"/>
      <c r="P50" s="283">
        <f>P49+G50-H50</f>
        <v>10022.451550000003</v>
      </c>
      <c r="Q50" s="281"/>
    </row>
    <row r="51" spans="1:22" s="306" customFormat="1" ht="13.5" hidden="1" customHeight="1" x14ac:dyDescent="0.25">
      <c r="A51" s="892"/>
      <c r="B51" s="894"/>
      <c r="C51" s="892"/>
      <c r="D51" s="281"/>
      <c r="E51" s="285"/>
      <c r="F51" s="281"/>
      <c r="G51" s="281"/>
      <c r="H51" s="280"/>
      <c r="I51" s="281"/>
      <c r="J51" s="282"/>
      <c r="K51" s="281"/>
      <c r="L51" s="281"/>
      <c r="M51" s="280"/>
      <c r="N51" s="280"/>
      <c r="O51" s="283"/>
      <c r="P51" s="283"/>
      <c r="Q51" s="281"/>
    </row>
    <row r="52" spans="1:22" s="306" customFormat="1" ht="13.5" hidden="1" customHeight="1" x14ac:dyDescent="0.25">
      <c r="A52" s="892"/>
      <c r="B52" s="894"/>
      <c r="C52" s="892"/>
      <c r="D52" s="281"/>
      <c r="E52" s="285"/>
      <c r="F52" s="281"/>
      <c r="G52" s="281"/>
      <c r="H52" s="280"/>
      <c r="I52" s="281"/>
      <c r="J52" s="282"/>
      <c r="K52" s="281"/>
      <c r="L52" s="281"/>
      <c r="M52" s="280"/>
      <c r="N52" s="280"/>
      <c r="O52" s="283"/>
      <c r="P52" s="283"/>
      <c r="Q52" s="281"/>
    </row>
    <row r="53" spans="1:22" s="306" customFormat="1" ht="13.5" hidden="1" customHeight="1" x14ac:dyDescent="0.25">
      <c r="A53" s="892"/>
      <c r="B53" s="894"/>
      <c r="C53" s="892"/>
      <c r="D53" s="281"/>
      <c r="E53" s="285"/>
      <c r="F53" s="281"/>
      <c r="G53" s="280"/>
      <c r="H53" s="280"/>
      <c r="I53" s="281"/>
      <c r="J53" s="282"/>
      <c r="K53" s="281"/>
      <c r="L53" s="281"/>
      <c r="M53" s="280"/>
      <c r="N53" s="280"/>
      <c r="O53" s="283"/>
      <c r="P53" s="283"/>
      <c r="Q53" s="281"/>
    </row>
    <row r="54" spans="1:22" s="306" customFormat="1" ht="13.5" hidden="1" customHeight="1" x14ac:dyDescent="0.25">
      <c r="A54" s="892"/>
      <c r="B54" s="894"/>
      <c r="C54" s="892"/>
      <c r="D54" s="281"/>
      <c r="E54" s="285"/>
      <c r="F54" s="281"/>
      <c r="G54" s="280"/>
      <c r="H54" s="280"/>
      <c r="I54" s="281"/>
      <c r="J54" s="282"/>
      <c r="K54" s="281"/>
      <c r="L54" s="281"/>
      <c r="M54" s="280"/>
      <c r="N54" s="280"/>
      <c r="O54" s="283"/>
      <c r="P54" s="283"/>
      <c r="Q54" s="281"/>
    </row>
    <row r="55" spans="1:22" s="306" customFormat="1" ht="13.5" hidden="1" customHeight="1" x14ac:dyDescent="0.25">
      <c r="A55" s="892"/>
      <c r="B55" s="894"/>
      <c r="C55" s="892"/>
      <c r="D55" s="281"/>
      <c r="E55" s="285"/>
      <c r="F55" s="281"/>
      <c r="G55" s="280"/>
      <c r="H55" s="280"/>
      <c r="I55" s="281"/>
      <c r="J55" s="282"/>
      <c r="K55" s="281"/>
      <c r="L55" s="281"/>
      <c r="M55" s="280"/>
      <c r="N55" s="280"/>
      <c r="O55" s="283"/>
      <c r="P55" s="283"/>
      <c r="Q55" s="281"/>
    </row>
    <row r="56" spans="1:22" s="306" customFormat="1" ht="13.5" hidden="1" customHeight="1" x14ac:dyDescent="0.25">
      <c r="A56" s="892"/>
      <c r="B56" s="894"/>
      <c r="C56" s="892"/>
      <c r="D56" s="281"/>
      <c r="E56" s="285"/>
      <c r="F56" s="281"/>
      <c r="G56" s="280"/>
      <c r="H56" s="281"/>
      <c r="I56" s="281"/>
      <c r="J56" s="282"/>
      <c r="K56" s="281"/>
      <c r="L56" s="281"/>
      <c r="M56" s="280"/>
      <c r="N56" s="280"/>
      <c r="O56" s="283"/>
      <c r="P56" s="283"/>
      <c r="Q56" s="281"/>
    </row>
    <row r="57" spans="1:22" s="306" customFormat="1" ht="13.5" hidden="1" customHeight="1" x14ac:dyDescent="0.25">
      <c r="A57" s="892"/>
      <c r="B57" s="894"/>
      <c r="C57" s="892"/>
      <c r="D57" s="281"/>
      <c r="E57" s="285"/>
      <c r="F57" s="281"/>
      <c r="G57" s="280"/>
      <c r="H57" s="281"/>
      <c r="I57" s="281"/>
      <c r="J57" s="282"/>
      <c r="K57" s="281"/>
      <c r="L57" s="281"/>
      <c r="M57" s="280"/>
      <c r="N57" s="280"/>
      <c r="O57" s="283"/>
      <c r="P57" s="283"/>
      <c r="Q57" s="281"/>
    </row>
    <row r="58" spans="1:22" s="306" customFormat="1" ht="13.5" hidden="1" customHeight="1" x14ac:dyDescent="0.25">
      <c r="A58" s="895"/>
      <c r="B58" s="898"/>
      <c r="C58" s="892"/>
      <c r="D58" s="281"/>
      <c r="E58" s="285"/>
      <c r="F58" s="281"/>
      <c r="G58" s="280"/>
      <c r="H58" s="281"/>
      <c r="I58" s="281"/>
      <c r="J58" s="282"/>
      <c r="K58" s="281"/>
      <c r="L58" s="281"/>
      <c r="M58" s="280"/>
      <c r="N58" s="280"/>
      <c r="O58" s="283"/>
      <c r="P58" s="283"/>
      <c r="Q58" s="281"/>
    </row>
    <row r="59" spans="1:22" ht="13.5" hidden="1" customHeight="1" x14ac:dyDescent="0.25">
      <c r="A59" s="885">
        <v>4.0999999999999996</v>
      </c>
      <c r="B59" s="888" t="s">
        <v>1077</v>
      </c>
      <c r="C59" s="892"/>
      <c r="D59" s="294">
        <f>D63</f>
        <v>0</v>
      </c>
      <c r="E59" s="287"/>
      <c r="F59" s="287"/>
      <c r="G59" s="287"/>
      <c r="H59" s="287"/>
      <c r="I59" s="287"/>
      <c r="J59" s="296"/>
      <c r="K59" s="287"/>
      <c r="L59" s="287"/>
      <c r="M59" s="294"/>
      <c r="N59" s="294"/>
      <c r="O59" s="295"/>
      <c r="P59" s="295"/>
      <c r="Q59" s="287"/>
    </row>
    <row r="60" spans="1:22" ht="12.75" hidden="1" customHeight="1" x14ac:dyDescent="0.25">
      <c r="A60" s="886"/>
      <c r="B60" s="889"/>
      <c r="C60" s="892"/>
      <c r="D60" s="287"/>
      <c r="E60" s="287"/>
      <c r="F60" s="287"/>
      <c r="G60" s="287"/>
      <c r="H60" s="287"/>
      <c r="I60" s="287"/>
      <c r="J60" s="296"/>
      <c r="K60" s="287"/>
      <c r="L60" s="287"/>
      <c r="M60" s="294"/>
      <c r="N60" s="294"/>
      <c r="O60" s="295"/>
      <c r="P60" s="295"/>
      <c r="Q60" s="287"/>
      <c r="V60" s="302"/>
    </row>
    <row r="61" spans="1:22" ht="9" hidden="1" customHeight="1" x14ac:dyDescent="0.25">
      <c r="A61" s="886"/>
      <c r="B61" s="889"/>
      <c r="C61" s="892"/>
      <c r="D61" s="287"/>
      <c r="E61" s="287"/>
      <c r="F61" s="287"/>
      <c r="G61" s="287"/>
      <c r="H61" s="287"/>
      <c r="I61" s="287"/>
      <c r="J61" s="296"/>
      <c r="K61" s="287"/>
      <c r="L61" s="287"/>
      <c r="M61" s="294"/>
      <c r="N61" s="294"/>
      <c r="O61" s="295"/>
      <c r="P61" s="295"/>
      <c r="Q61" s="287"/>
    </row>
    <row r="62" spans="1:22" ht="12" hidden="1" customHeight="1" x14ac:dyDescent="0.25">
      <c r="A62" s="887"/>
      <c r="B62" s="890"/>
      <c r="C62" s="892"/>
      <c r="D62" s="287"/>
      <c r="E62" s="287"/>
      <c r="F62" s="287"/>
      <c r="G62" s="287"/>
      <c r="H62" s="287"/>
      <c r="I62" s="287"/>
      <c r="J62" s="296"/>
      <c r="K62" s="287"/>
      <c r="L62" s="287"/>
      <c r="M62" s="294"/>
      <c r="N62" s="294"/>
      <c r="O62" s="295"/>
      <c r="P62" s="295"/>
      <c r="Q62" s="287"/>
    </row>
    <row r="63" spans="1:22" ht="9" hidden="1" customHeight="1" x14ac:dyDescent="0.25">
      <c r="A63" s="885">
        <v>4.2</v>
      </c>
      <c r="B63" s="885">
        <v>70421</v>
      </c>
      <c r="C63" s="892"/>
      <c r="D63" s="294"/>
      <c r="E63" s="287"/>
      <c r="F63" s="287"/>
      <c r="G63" s="287"/>
      <c r="H63" s="287"/>
      <c r="I63" s="287"/>
      <c r="J63" s="296"/>
      <c r="K63" s="287"/>
      <c r="L63" s="287"/>
      <c r="M63" s="294"/>
      <c r="N63" s="294"/>
      <c r="O63" s="295"/>
      <c r="P63" s="295"/>
      <c r="Q63" s="287"/>
    </row>
    <row r="64" spans="1:22" ht="12" hidden="1" customHeight="1" x14ac:dyDescent="0.25">
      <c r="A64" s="886"/>
      <c r="B64" s="886"/>
      <c r="C64" s="892"/>
      <c r="D64" s="294"/>
      <c r="E64" s="287"/>
      <c r="F64" s="287"/>
      <c r="G64" s="287"/>
      <c r="H64" s="287"/>
      <c r="I64" s="287"/>
      <c r="J64" s="296"/>
      <c r="K64" s="287"/>
      <c r="L64" s="287"/>
      <c r="M64" s="294"/>
      <c r="N64" s="294"/>
      <c r="O64" s="295"/>
      <c r="P64" s="295"/>
      <c r="Q64" s="287"/>
    </row>
    <row r="65" spans="1:17" ht="17.25" hidden="1" customHeight="1" x14ac:dyDescent="0.25">
      <c r="A65" s="887"/>
      <c r="B65" s="887"/>
      <c r="C65" s="892"/>
      <c r="D65" s="294"/>
      <c r="E65" s="287"/>
      <c r="F65" s="287"/>
      <c r="G65" s="287"/>
      <c r="H65" s="287"/>
      <c r="I65" s="287"/>
      <c r="J65" s="296"/>
      <c r="K65" s="287"/>
      <c r="L65" s="287"/>
      <c r="M65" s="294"/>
      <c r="N65" s="294"/>
      <c r="O65" s="295"/>
      <c r="P65" s="295"/>
      <c r="Q65" s="287"/>
    </row>
    <row r="66" spans="1:17" ht="17.25" customHeight="1" x14ac:dyDescent="0.25">
      <c r="A66" s="298"/>
      <c r="B66" s="298"/>
      <c r="C66" s="895"/>
      <c r="D66" s="294"/>
      <c r="E66" s="287"/>
      <c r="F66" s="287"/>
      <c r="G66" s="287"/>
      <c r="H66" s="287"/>
      <c r="I66" s="287"/>
      <c r="J66" s="296"/>
      <c r="K66" s="287"/>
      <c r="L66" s="287"/>
      <c r="M66" s="294"/>
      <c r="N66" s="294"/>
      <c r="O66" s="295"/>
      <c r="P66" s="295"/>
      <c r="Q66" s="287"/>
    </row>
    <row r="67" spans="1:17" x14ac:dyDescent="0.25">
      <c r="A67" s="885">
        <v>4.3</v>
      </c>
      <c r="B67" s="885">
        <v>7045</v>
      </c>
      <c r="C67" s="885" t="s">
        <v>670</v>
      </c>
      <c r="D67" s="294">
        <f>D83</f>
        <v>1611.3</v>
      </c>
      <c r="E67" s="287"/>
      <c r="F67" s="287"/>
      <c r="G67" s="287"/>
      <c r="H67" s="287"/>
      <c r="I67" s="287" t="s">
        <v>1065</v>
      </c>
      <c r="J67" s="296" t="s">
        <v>1066</v>
      </c>
      <c r="K67" s="287" t="s">
        <v>1067</v>
      </c>
      <c r="L67" s="287">
        <v>1</v>
      </c>
      <c r="M67" s="294">
        <f>M83</f>
        <v>5248.72955</v>
      </c>
      <c r="N67" s="294"/>
      <c r="O67" s="295"/>
      <c r="P67" s="295">
        <f>D67+M67-N67</f>
        <v>6860.0295500000002</v>
      </c>
      <c r="Q67" s="287"/>
    </row>
    <row r="68" spans="1:17" x14ac:dyDescent="0.25">
      <c r="A68" s="886"/>
      <c r="B68" s="886"/>
      <c r="C68" s="886"/>
      <c r="D68" s="287"/>
      <c r="E68" s="287"/>
      <c r="F68" s="287"/>
      <c r="G68" s="287"/>
      <c r="H68" s="287"/>
      <c r="I68" s="287" t="s">
        <v>1050</v>
      </c>
      <c r="J68" s="296" t="s">
        <v>1051</v>
      </c>
      <c r="K68" s="287" t="s">
        <v>1052</v>
      </c>
      <c r="L68" s="287">
        <v>5</v>
      </c>
      <c r="M68" s="294">
        <f>M84</f>
        <v>135.47499999999999</v>
      </c>
      <c r="N68" s="294"/>
      <c r="O68" s="295"/>
      <c r="P68" s="295">
        <f>P67+M68-N68</f>
        <v>6995.5045500000006</v>
      </c>
      <c r="Q68" s="287"/>
    </row>
    <row r="69" spans="1:17" ht="15" customHeight="1" x14ac:dyDescent="0.25">
      <c r="A69" s="886"/>
      <c r="B69" s="886"/>
      <c r="C69" s="886"/>
      <c r="D69" s="287"/>
      <c r="E69" s="287"/>
      <c r="F69" s="287"/>
      <c r="G69" s="287"/>
      <c r="H69" s="287"/>
      <c r="I69" s="287" t="s">
        <v>1068</v>
      </c>
      <c r="J69" s="296" t="s">
        <v>1069</v>
      </c>
      <c r="K69" s="287" t="s">
        <v>1070</v>
      </c>
      <c r="L69" s="287">
        <v>7</v>
      </c>
      <c r="M69" s="294">
        <f>M85</f>
        <v>65.840999999999994</v>
      </c>
      <c r="N69" s="294"/>
      <c r="O69" s="295"/>
      <c r="P69" s="295">
        <f>P68+M69-N69</f>
        <v>7061.3455500000009</v>
      </c>
      <c r="Q69" s="287"/>
    </row>
    <row r="70" spans="1:17" ht="15" customHeight="1" x14ac:dyDescent="0.25">
      <c r="A70" s="886"/>
      <c r="B70" s="886"/>
      <c r="C70" s="886"/>
      <c r="D70" s="287"/>
      <c r="E70" s="287"/>
      <c r="F70" s="287"/>
      <c r="G70" s="287"/>
      <c r="H70" s="287"/>
      <c r="I70" s="287" t="s">
        <v>1071</v>
      </c>
      <c r="J70" s="296" t="s">
        <v>1072</v>
      </c>
      <c r="K70" s="287" t="s">
        <v>1073</v>
      </c>
      <c r="L70" s="287">
        <v>8</v>
      </c>
      <c r="M70" s="294">
        <f>M95</f>
        <v>350</v>
      </c>
      <c r="N70" s="294"/>
      <c r="O70" s="295"/>
      <c r="P70" s="295">
        <f>P69+M70-N70</f>
        <v>7411.3455500000009</v>
      </c>
      <c r="Q70" s="287"/>
    </row>
    <row r="71" spans="1:17" ht="27" x14ac:dyDescent="0.25">
      <c r="A71" s="886"/>
      <c r="B71" s="886"/>
      <c r="C71" s="886"/>
      <c r="D71" s="287"/>
      <c r="E71" s="287"/>
      <c r="F71" s="287"/>
      <c r="G71" s="287"/>
      <c r="H71" s="287"/>
      <c r="I71" s="287" t="s">
        <v>1053</v>
      </c>
      <c r="J71" s="296" t="s">
        <v>1054</v>
      </c>
      <c r="K71" s="287" t="s">
        <v>1055</v>
      </c>
      <c r="L71" s="287">
        <v>10</v>
      </c>
      <c r="M71" s="294">
        <f>M96</f>
        <v>1599.643</v>
      </c>
      <c r="N71" s="294"/>
      <c r="O71" s="295"/>
      <c r="P71" s="295">
        <f>P70+M71-N71</f>
        <v>9010.9885500000019</v>
      </c>
      <c r="Q71" s="287"/>
    </row>
    <row r="72" spans="1:17" ht="15" hidden="1" customHeight="1" x14ac:dyDescent="0.25">
      <c r="A72" s="886"/>
      <c r="B72" s="886"/>
      <c r="C72" s="886"/>
      <c r="D72" s="287"/>
      <c r="E72" s="286"/>
      <c r="F72" s="287"/>
      <c r="G72" s="287"/>
      <c r="H72" s="294"/>
      <c r="I72" s="287"/>
      <c r="J72" s="296"/>
      <c r="K72" s="287"/>
      <c r="L72" s="287"/>
      <c r="M72" s="294"/>
      <c r="N72" s="294"/>
      <c r="O72" s="295"/>
      <c r="P72" s="295"/>
      <c r="Q72" s="287"/>
    </row>
    <row r="73" spans="1:17" ht="15" hidden="1" customHeight="1" x14ac:dyDescent="0.25">
      <c r="A73" s="886"/>
      <c r="B73" s="886"/>
      <c r="C73" s="886"/>
      <c r="D73" s="287"/>
      <c r="E73" s="286"/>
      <c r="F73" s="287"/>
      <c r="G73" s="287"/>
      <c r="H73" s="294"/>
      <c r="I73" s="287"/>
      <c r="J73" s="296"/>
      <c r="K73" s="287"/>
      <c r="L73" s="287"/>
      <c r="M73" s="294"/>
      <c r="N73" s="294"/>
      <c r="O73" s="295"/>
      <c r="P73" s="295"/>
      <c r="Q73" s="287"/>
    </row>
    <row r="74" spans="1:17" ht="15" hidden="1" customHeight="1" x14ac:dyDescent="0.25">
      <c r="A74" s="886"/>
      <c r="B74" s="886"/>
      <c r="C74" s="886"/>
      <c r="D74" s="287"/>
      <c r="E74" s="286"/>
      <c r="F74" s="287"/>
      <c r="G74" s="294"/>
      <c r="H74" s="294"/>
      <c r="I74" s="287"/>
      <c r="J74" s="296"/>
      <c r="K74" s="287"/>
      <c r="L74" s="287"/>
      <c r="M74" s="294"/>
      <c r="N74" s="294"/>
      <c r="O74" s="295"/>
      <c r="P74" s="295"/>
      <c r="Q74" s="287"/>
    </row>
    <row r="75" spans="1:17" ht="15" hidden="1" customHeight="1" x14ac:dyDescent="0.25">
      <c r="A75" s="886"/>
      <c r="B75" s="886"/>
      <c r="C75" s="886"/>
      <c r="D75" s="287"/>
      <c r="E75" s="287"/>
      <c r="F75" s="287"/>
      <c r="G75" s="287"/>
      <c r="H75" s="287"/>
      <c r="I75" s="287"/>
      <c r="J75" s="296"/>
      <c r="K75" s="287"/>
      <c r="L75" s="287"/>
      <c r="M75" s="294"/>
      <c r="N75" s="294"/>
      <c r="O75" s="295"/>
      <c r="P75" s="295"/>
      <c r="Q75" s="287"/>
    </row>
    <row r="76" spans="1:17" ht="15" hidden="1" customHeight="1" x14ac:dyDescent="0.25">
      <c r="A76" s="886"/>
      <c r="B76" s="886"/>
      <c r="C76" s="886"/>
      <c r="D76" s="287"/>
      <c r="E76" s="287"/>
      <c r="F76" s="287"/>
      <c r="G76" s="287"/>
      <c r="H76" s="287"/>
      <c r="I76" s="287"/>
      <c r="J76" s="296"/>
      <c r="K76" s="287"/>
      <c r="L76" s="287"/>
      <c r="M76" s="294"/>
      <c r="N76" s="294"/>
      <c r="O76" s="295"/>
      <c r="P76" s="295"/>
      <c r="Q76" s="287"/>
    </row>
    <row r="77" spans="1:17" ht="15" hidden="1" customHeight="1" x14ac:dyDescent="0.25">
      <c r="A77" s="886"/>
      <c r="B77" s="886"/>
      <c r="C77" s="886"/>
      <c r="D77" s="287"/>
      <c r="E77" s="287"/>
      <c r="F77" s="287"/>
      <c r="G77" s="287"/>
      <c r="H77" s="287"/>
      <c r="I77" s="287"/>
      <c r="J77" s="296"/>
      <c r="K77" s="287"/>
      <c r="L77" s="287"/>
      <c r="M77" s="294"/>
      <c r="N77" s="294"/>
      <c r="O77" s="295"/>
      <c r="P77" s="295"/>
      <c r="Q77" s="287"/>
    </row>
    <row r="78" spans="1:17" hidden="1" x14ac:dyDescent="0.25">
      <c r="A78" s="298"/>
      <c r="B78" s="298"/>
      <c r="C78" s="298"/>
      <c r="D78" s="287"/>
      <c r="E78" s="287"/>
      <c r="F78" s="287"/>
      <c r="G78" s="287"/>
      <c r="H78" s="294"/>
      <c r="I78" s="287"/>
      <c r="J78" s="296"/>
      <c r="K78" s="287"/>
      <c r="L78" s="287"/>
      <c r="M78" s="294"/>
      <c r="N78" s="294"/>
      <c r="O78" s="295"/>
      <c r="P78" s="295"/>
      <c r="Q78" s="287"/>
    </row>
    <row r="79" spans="1:17" hidden="1" x14ac:dyDescent="0.25">
      <c r="A79" s="298"/>
      <c r="B79" s="298"/>
      <c r="C79" s="298"/>
      <c r="D79" s="287"/>
      <c r="E79" s="287"/>
      <c r="F79" s="287"/>
      <c r="G79" s="287"/>
      <c r="H79" s="294"/>
      <c r="I79" s="287"/>
      <c r="J79" s="296"/>
      <c r="K79" s="287"/>
      <c r="L79" s="287"/>
      <c r="M79" s="294"/>
      <c r="N79" s="294"/>
      <c r="O79" s="295"/>
      <c r="P79" s="295"/>
      <c r="Q79" s="287"/>
    </row>
    <row r="80" spans="1:17" ht="27" x14ac:dyDescent="0.25">
      <c r="A80" s="298"/>
      <c r="B80" s="298"/>
      <c r="C80" s="298"/>
      <c r="D80" s="287"/>
      <c r="E80" s="287"/>
      <c r="F80" s="287"/>
      <c r="G80" s="287"/>
      <c r="H80" s="294"/>
      <c r="I80" s="287" t="s">
        <v>1074</v>
      </c>
      <c r="J80" s="296" t="s">
        <v>1075</v>
      </c>
      <c r="K80" s="287" t="s">
        <v>1076</v>
      </c>
      <c r="L80" s="287">
        <v>11</v>
      </c>
      <c r="M80" s="294">
        <f>M97</f>
        <v>1139.432</v>
      </c>
      <c r="N80" s="294">
        <f>N97</f>
        <v>0</v>
      </c>
      <c r="O80" s="295"/>
      <c r="P80" s="295">
        <f>P71+M80-N80</f>
        <v>10150.420550000003</v>
      </c>
      <c r="Q80" s="287"/>
    </row>
    <row r="81" spans="1:23" x14ac:dyDescent="0.25">
      <c r="A81" s="298"/>
      <c r="B81" s="298"/>
      <c r="C81" s="298"/>
      <c r="D81" s="287"/>
      <c r="E81" s="745"/>
      <c r="F81" s="745"/>
      <c r="G81" s="745"/>
      <c r="H81" s="295">
        <f>H98</f>
        <v>127.96899999999999</v>
      </c>
      <c r="I81" s="287"/>
      <c r="J81" s="296"/>
      <c r="K81" s="287"/>
      <c r="L81" s="287"/>
      <c r="M81" s="294"/>
      <c r="N81" s="294"/>
      <c r="O81" s="295"/>
      <c r="P81" s="295">
        <f>P80+G81-H81</f>
        <v>10022.451550000003</v>
      </c>
      <c r="Q81" s="287"/>
    </row>
    <row r="82" spans="1:23" x14ac:dyDescent="0.25">
      <c r="A82" s="298"/>
      <c r="B82" s="298"/>
      <c r="C82" s="298"/>
      <c r="D82" s="287"/>
      <c r="E82" s="287"/>
      <c r="F82" s="287"/>
      <c r="G82" s="287"/>
      <c r="H82" s="294"/>
      <c r="I82" s="287"/>
      <c r="J82" s="296"/>
      <c r="K82" s="287"/>
      <c r="L82" s="287"/>
      <c r="M82" s="294"/>
      <c r="N82" s="294"/>
      <c r="O82" s="295"/>
      <c r="P82" s="295"/>
      <c r="Q82" s="287"/>
    </row>
    <row r="83" spans="1:23" ht="15" customHeight="1" x14ac:dyDescent="0.25">
      <c r="A83" s="885">
        <v>4.4000000000000004</v>
      </c>
      <c r="B83" s="885">
        <v>70451</v>
      </c>
      <c r="C83" s="885" t="s">
        <v>671</v>
      </c>
      <c r="D83" s="294">
        <f>'[3]ფორმა N4'!C57</f>
        <v>1611.3</v>
      </c>
      <c r="E83" s="287"/>
      <c r="F83" s="295"/>
      <c r="G83" s="287"/>
      <c r="H83" s="287"/>
      <c r="I83" s="287" t="s">
        <v>1065</v>
      </c>
      <c r="J83" s="296" t="s">
        <v>1066</v>
      </c>
      <c r="K83" s="287" t="s">
        <v>1067</v>
      </c>
      <c r="L83" s="287">
        <v>1</v>
      </c>
      <c r="M83" s="294">
        <v>5248.72955</v>
      </c>
      <c r="N83" s="294"/>
      <c r="O83" s="295"/>
      <c r="P83" s="295">
        <f>D83+M83-N83</f>
        <v>6860.0295500000002</v>
      </c>
      <c r="Q83" s="287"/>
      <c r="V83" s="302"/>
      <c r="W83" s="302"/>
    </row>
    <row r="84" spans="1:23" ht="15" customHeight="1" x14ac:dyDescent="0.25">
      <c r="A84" s="886"/>
      <c r="B84" s="886"/>
      <c r="C84" s="886"/>
      <c r="D84" s="287"/>
      <c r="E84" s="287"/>
      <c r="F84" s="287"/>
      <c r="G84" s="287"/>
      <c r="H84" s="287"/>
      <c r="I84" s="287" t="s">
        <v>1050</v>
      </c>
      <c r="J84" s="296" t="s">
        <v>1051</v>
      </c>
      <c r="K84" s="287" t="s">
        <v>1052</v>
      </c>
      <c r="L84" s="287">
        <v>5</v>
      </c>
      <c r="M84" s="294">
        <v>135.47499999999999</v>
      </c>
      <c r="N84" s="294"/>
      <c r="O84" s="295"/>
      <c r="P84" s="295">
        <f>P83+M84-N84</f>
        <v>6995.5045500000006</v>
      </c>
      <c r="Q84" s="287"/>
    </row>
    <row r="85" spans="1:23" ht="15" customHeight="1" x14ac:dyDescent="0.25">
      <c r="A85" s="886"/>
      <c r="B85" s="886"/>
      <c r="C85" s="886"/>
      <c r="D85" s="287"/>
      <c r="E85" s="287"/>
      <c r="F85" s="287"/>
      <c r="G85" s="287"/>
      <c r="H85" s="287"/>
      <c r="I85" s="287" t="s">
        <v>1068</v>
      </c>
      <c r="J85" s="296" t="s">
        <v>1069</v>
      </c>
      <c r="K85" s="287" t="s">
        <v>1070</v>
      </c>
      <c r="L85" s="287">
        <v>7</v>
      </c>
      <c r="M85" s="294">
        <v>65.840999999999994</v>
      </c>
      <c r="N85" s="294"/>
      <c r="O85" s="295"/>
      <c r="P85" s="295">
        <f>P84+M85-N85</f>
        <v>7061.3455500000009</v>
      </c>
      <c r="Q85" s="287"/>
    </row>
    <row r="86" spans="1:23" ht="13.5" hidden="1" customHeight="1" x14ac:dyDescent="0.25">
      <c r="A86" s="886"/>
      <c r="B86" s="886"/>
      <c r="C86" s="886"/>
      <c r="D86" s="287"/>
      <c r="E86" s="287"/>
      <c r="F86" s="287"/>
      <c r="G86" s="287"/>
      <c r="H86" s="294"/>
      <c r="I86" s="287"/>
      <c r="J86" s="296"/>
      <c r="K86" s="287"/>
      <c r="L86" s="287"/>
      <c r="M86" s="294"/>
      <c r="N86" s="294"/>
      <c r="O86" s="295"/>
      <c r="P86" s="295"/>
      <c r="Q86" s="287"/>
    </row>
    <row r="87" spans="1:23" ht="13.5" hidden="1" customHeight="1" x14ac:dyDescent="0.25">
      <c r="A87" s="886"/>
      <c r="B87" s="886"/>
      <c r="C87" s="886"/>
      <c r="D87" s="287"/>
      <c r="E87" s="286"/>
      <c r="F87" s="287"/>
      <c r="G87" s="287"/>
      <c r="H87" s="294"/>
      <c r="I87" s="287"/>
      <c r="J87" s="296"/>
      <c r="K87" s="287"/>
      <c r="L87" s="287"/>
      <c r="M87" s="294"/>
      <c r="N87" s="294"/>
      <c r="O87" s="295"/>
      <c r="P87" s="295"/>
      <c r="Q87" s="287"/>
    </row>
    <row r="88" spans="1:23" ht="13.5" hidden="1" customHeight="1" x14ac:dyDescent="0.25">
      <c r="A88" s="886"/>
      <c r="B88" s="886"/>
      <c r="C88" s="886"/>
      <c r="D88" s="287"/>
      <c r="E88" s="286"/>
      <c r="F88" s="287"/>
      <c r="G88" s="287"/>
      <c r="H88" s="294"/>
      <c r="I88" s="287"/>
      <c r="J88" s="296"/>
      <c r="K88" s="287"/>
      <c r="L88" s="287"/>
      <c r="M88" s="294"/>
      <c r="N88" s="294"/>
      <c r="O88" s="295"/>
      <c r="P88" s="295"/>
      <c r="Q88" s="287"/>
    </row>
    <row r="89" spans="1:23" ht="13.5" hidden="1" customHeight="1" x14ac:dyDescent="0.25">
      <c r="A89" s="886"/>
      <c r="B89" s="886"/>
      <c r="C89" s="886"/>
      <c r="D89" s="287"/>
      <c r="E89" s="286"/>
      <c r="F89" s="287"/>
      <c r="G89" s="294"/>
      <c r="H89" s="294"/>
      <c r="I89" s="287"/>
      <c r="J89" s="296"/>
      <c r="K89" s="287"/>
      <c r="L89" s="287"/>
      <c r="M89" s="294"/>
      <c r="N89" s="294"/>
      <c r="O89" s="295"/>
      <c r="P89" s="295"/>
      <c r="Q89" s="287"/>
    </row>
    <row r="90" spans="1:23" ht="15" hidden="1" customHeight="1" x14ac:dyDescent="0.25">
      <c r="A90" s="886"/>
      <c r="B90" s="886"/>
      <c r="C90" s="886"/>
      <c r="D90" s="287"/>
      <c r="E90" s="287"/>
      <c r="F90" s="287"/>
      <c r="G90" s="287"/>
      <c r="H90" s="287"/>
      <c r="I90" s="287"/>
      <c r="J90" s="296"/>
      <c r="K90" s="287"/>
      <c r="L90" s="287"/>
      <c r="M90" s="294"/>
      <c r="N90" s="294"/>
      <c r="O90" s="295"/>
      <c r="P90" s="295"/>
      <c r="Q90" s="287"/>
    </row>
    <row r="91" spans="1:23" ht="15" hidden="1" customHeight="1" x14ac:dyDescent="0.25">
      <c r="A91" s="298"/>
      <c r="B91" s="298"/>
      <c r="C91" s="886"/>
      <c r="D91" s="287"/>
      <c r="E91" s="287"/>
      <c r="F91" s="287"/>
      <c r="G91" s="287"/>
      <c r="H91" s="287"/>
      <c r="I91" s="287"/>
      <c r="J91" s="296"/>
      <c r="K91" s="287"/>
      <c r="L91" s="287"/>
      <c r="M91" s="294"/>
      <c r="N91" s="294"/>
      <c r="O91" s="295"/>
      <c r="P91" s="295"/>
      <c r="Q91" s="287"/>
    </row>
    <row r="92" spans="1:23" ht="15" hidden="1" customHeight="1" x14ac:dyDescent="0.25">
      <c r="A92" s="298"/>
      <c r="B92" s="298"/>
      <c r="C92" s="886"/>
      <c r="D92" s="287"/>
      <c r="E92" s="287"/>
      <c r="F92" s="287"/>
      <c r="G92" s="287"/>
      <c r="H92" s="287"/>
      <c r="I92" s="287"/>
      <c r="J92" s="296"/>
      <c r="K92" s="287"/>
      <c r="L92" s="287"/>
      <c r="M92" s="294"/>
      <c r="N92" s="294"/>
      <c r="O92" s="295"/>
      <c r="P92" s="295"/>
      <c r="Q92" s="287"/>
    </row>
    <row r="93" spans="1:23" ht="15" hidden="1" customHeight="1" x14ac:dyDescent="0.25">
      <c r="A93" s="298"/>
      <c r="B93" s="298"/>
      <c r="C93" s="886"/>
      <c r="D93" s="287"/>
      <c r="E93" s="287"/>
      <c r="F93" s="287"/>
      <c r="G93" s="287"/>
      <c r="H93" s="287"/>
      <c r="I93" s="287"/>
      <c r="J93" s="296"/>
      <c r="K93" s="287"/>
      <c r="L93" s="287"/>
      <c r="M93" s="294"/>
      <c r="N93" s="294"/>
      <c r="O93" s="295"/>
      <c r="P93" s="295"/>
      <c r="Q93" s="287"/>
    </row>
    <row r="94" spans="1:23" ht="15" hidden="1" customHeight="1" x14ac:dyDescent="0.25">
      <c r="A94" s="298"/>
      <c r="B94" s="298"/>
      <c r="C94" s="886"/>
      <c r="D94" s="287"/>
      <c r="E94" s="287"/>
      <c r="F94" s="287"/>
      <c r="G94" s="287"/>
      <c r="H94" s="287"/>
      <c r="I94" s="287"/>
      <c r="J94" s="296"/>
      <c r="K94" s="287"/>
      <c r="L94" s="287"/>
      <c r="M94" s="294"/>
      <c r="N94" s="294"/>
      <c r="O94" s="295"/>
      <c r="P94" s="295"/>
      <c r="Q94" s="287"/>
    </row>
    <row r="95" spans="1:23" ht="15" customHeight="1" x14ac:dyDescent="0.25">
      <c r="A95" s="298"/>
      <c r="B95" s="298"/>
      <c r="C95" s="886"/>
      <c r="D95" s="287"/>
      <c r="E95" s="287"/>
      <c r="F95" s="287"/>
      <c r="G95" s="287"/>
      <c r="H95" s="287"/>
      <c r="I95" s="287" t="s">
        <v>1071</v>
      </c>
      <c r="J95" s="296" t="s">
        <v>1072</v>
      </c>
      <c r="K95" s="287" t="s">
        <v>1073</v>
      </c>
      <c r="L95" s="287">
        <v>8</v>
      </c>
      <c r="M95" s="294">
        <v>350</v>
      </c>
      <c r="N95" s="294"/>
      <c r="O95" s="295"/>
      <c r="P95" s="295">
        <f>P85+M95-N95</f>
        <v>7411.3455500000009</v>
      </c>
      <c r="Q95" s="287"/>
    </row>
    <row r="96" spans="1:23" ht="27" x14ac:dyDescent="0.25">
      <c r="A96" s="298"/>
      <c r="B96" s="298"/>
      <c r="C96" s="886"/>
      <c r="D96" s="287"/>
      <c r="E96" s="287"/>
      <c r="F96" s="287"/>
      <c r="G96" s="287"/>
      <c r="H96" s="287"/>
      <c r="I96" s="287" t="s">
        <v>1053</v>
      </c>
      <c r="J96" s="296" t="s">
        <v>1054</v>
      </c>
      <c r="K96" s="287" t="s">
        <v>1055</v>
      </c>
      <c r="L96" s="287">
        <v>10</v>
      </c>
      <c r="M96" s="294">
        <v>1599.643</v>
      </c>
      <c r="N96" s="294"/>
      <c r="O96" s="295"/>
      <c r="P96" s="295">
        <f>P95+M96-N96</f>
        <v>9010.9885500000019</v>
      </c>
      <c r="Q96" s="287"/>
    </row>
    <row r="97" spans="1:23" ht="27" x14ac:dyDescent="0.25">
      <c r="A97" s="298"/>
      <c r="B97" s="298"/>
      <c r="C97" s="886"/>
      <c r="D97" s="287"/>
      <c r="E97" s="287"/>
      <c r="F97" s="287"/>
      <c r="G97" s="287"/>
      <c r="H97" s="287"/>
      <c r="I97" s="287" t="s">
        <v>1074</v>
      </c>
      <c r="J97" s="296" t="s">
        <v>1075</v>
      </c>
      <c r="K97" s="287" t="s">
        <v>1076</v>
      </c>
      <c r="L97" s="287">
        <v>11</v>
      </c>
      <c r="M97" s="294">
        <v>1139.432</v>
      </c>
      <c r="N97" s="294"/>
      <c r="O97" s="295"/>
      <c r="P97" s="295">
        <f>P96+M97-N97</f>
        <v>10150.420550000003</v>
      </c>
      <c r="Q97" s="287"/>
    </row>
    <row r="98" spans="1:23" x14ac:dyDescent="0.25">
      <c r="A98" s="298"/>
      <c r="B98" s="298"/>
      <c r="C98" s="886"/>
      <c r="D98" s="287"/>
      <c r="E98" s="745"/>
      <c r="F98" s="745"/>
      <c r="G98" s="745"/>
      <c r="H98" s="745">
        <v>127.96899999999999</v>
      </c>
      <c r="I98" s="287"/>
      <c r="J98" s="296"/>
      <c r="K98" s="287"/>
      <c r="L98" s="287"/>
      <c r="M98" s="294"/>
      <c r="N98" s="294"/>
      <c r="O98" s="295"/>
      <c r="P98" s="295">
        <f>P97+G98-H98</f>
        <v>10022.451550000003</v>
      </c>
      <c r="Q98" s="287"/>
    </row>
    <row r="99" spans="1:23" ht="15" customHeight="1" x14ac:dyDescent="0.25">
      <c r="A99" s="298"/>
      <c r="B99" s="298"/>
      <c r="C99" s="887"/>
      <c r="D99" s="287"/>
      <c r="E99" s="287"/>
      <c r="F99" s="287"/>
      <c r="G99" s="287"/>
      <c r="H99" s="287"/>
      <c r="I99" s="287"/>
      <c r="J99" s="296"/>
      <c r="K99" s="287"/>
      <c r="L99" s="287"/>
      <c r="M99" s="294"/>
      <c r="N99" s="294"/>
      <c r="O99" s="295"/>
      <c r="P99" s="295"/>
      <c r="Q99" s="287"/>
    </row>
    <row r="100" spans="1:23" s="306" customFormat="1" x14ac:dyDescent="0.25">
      <c r="A100" s="891">
        <v>5</v>
      </c>
      <c r="B100" s="893" t="s">
        <v>1078</v>
      </c>
      <c r="C100" s="891" t="s">
        <v>691</v>
      </c>
      <c r="D100" s="280">
        <f>D113</f>
        <v>1259.0999999999999</v>
      </c>
      <c r="E100" s="281"/>
      <c r="F100" s="281"/>
      <c r="G100" s="281"/>
      <c r="H100" s="281"/>
      <c r="I100" s="287" t="s">
        <v>1068</v>
      </c>
      <c r="J100" s="296" t="s">
        <v>1069</v>
      </c>
      <c r="K100" s="281" t="s">
        <v>1070</v>
      </c>
      <c r="L100" s="281">
        <v>7</v>
      </c>
      <c r="M100" s="280">
        <f>M113</f>
        <v>61.848999999999997</v>
      </c>
      <c r="N100" s="280"/>
      <c r="O100" s="283"/>
      <c r="P100" s="283">
        <f>D100+M100-N100</f>
        <v>1320.9489999999998</v>
      </c>
      <c r="Q100" s="283"/>
      <c r="V100" s="305"/>
      <c r="W100" s="305"/>
    </row>
    <row r="101" spans="1:23" s="306" customFormat="1" ht="17.25" hidden="1" customHeight="1" x14ac:dyDescent="0.25">
      <c r="A101" s="892"/>
      <c r="B101" s="894"/>
      <c r="C101" s="892"/>
      <c r="D101" s="281"/>
      <c r="E101" s="281"/>
      <c r="F101" s="281"/>
      <c r="G101" s="281"/>
      <c r="H101" s="281"/>
      <c r="I101" s="281"/>
      <c r="J101" s="282"/>
      <c r="K101" s="281"/>
      <c r="L101" s="281"/>
      <c r="M101" s="280"/>
      <c r="N101" s="280"/>
      <c r="O101" s="283"/>
      <c r="P101" s="283"/>
      <c r="Q101" s="281"/>
    </row>
    <row r="102" spans="1:23" s="306" customFormat="1" ht="17.25" hidden="1" customHeight="1" x14ac:dyDescent="0.25">
      <c r="A102" s="892"/>
      <c r="B102" s="894"/>
      <c r="C102" s="892"/>
      <c r="D102" s="281"/>
      <c r="E102" s="281"/>
      <c r="F102" s="281"/>
      <c r="G102" s="280"/>
      <c r="H102" s="280"/>
      <c r="I102" s="281"/>
      <c r="J102" s="282"/>
      <c r="K102" s="281"/>
      <c r="L102" s="281"/>
      <c r="M102" s="280"/>
      <c r="N102" s="280"/>
      <c r="O102" s="283"/>
      <c r="P102" s="283"/>
      <c r="Q102" s="281"/>
    </row>
    <row r="103" spans="1:23" s="306" customFormat="1" ht="17.25" hidden="1" customHeight="1" x14ac:dyDescent="0.25">
      <c r="A103" s="892"/>
      <c r="B103" s="894"/>
      <c r="C103" s="892"/>
      <c r="D103" s="281"/>
      <c r="E103" s="281"/>
      <c r="F103" s="281"/>
      <c r="G103" s="281"/>
      <c r="H103" s="280"/>
      <c r="I103" s="281"/>
      <c r="J103" s="282"/>
      <c r="K103" s="281"/>
      <c r="L103" s="281"/>
      <c r="M103" s="280"/>
      <c r="N103" s="280"/>
      <c r="O103" s="283"/>
      <c r="P103" s="283"/>
      <c r="Q103" s="281"/>
    </row>
    <row r="104" spans="1:23" s="306" customFormat="1" ht="15" hidden="1" customHeight="1" x14ac:dyDescent="0.25">
      <c r="A104" s="892"/>
      <c r="B104" s="894"/>
      <c r="C104" s="892"/>
      <c r="D104" s="281"/>
      <c r="E104" s="281"/>
      <c r="F104" s="281"/>
      <c r="G104" s="281"/>
      <c r="H104" s="280"/>
      <c r="I104" s="281"/>
      <c r="J104" s="282"/>
      <c r="K104" s="281"/>
      <c r="L104" s="281"/>
      <c r="M104" s="280"/>
      <c r="N104" s="280"/>
      <c r="O104" s="283"/>
      <c r="P104" s="283"/>
      <c r="Q104" s="281"/>
    </row>
    <row r="105" spans="1:23" s="306" customFormat="1" hidden="1" x14ac:dyDescent="0.25">
      <c r="A105" s="892"/>
      <c r="B105" s="894"/>
      <c r="C105" s="892"/>
      <c r="D105" s="281"/>
      <c r="E105" s="281"/>
      <c r="F105" s="281"/>
      <c r="G105" s="281"/>
      <c r="H105" s="280"/>
      <c r="I105" s="281"/>
      <c r="J105" s="282"/>
      <c r="K105" s="281"/>
      <c r="L105" s="281"/>
      <c r="M105" s="280"/>
      <c r="N105" s="280"/>
      <c r="O105" s="283"/>
      <c r="P105" s="283"/>
      <c r="Q105" s="281"/>
    </row>
    <row r="106" spans="1:23" s="306" customFormat="1" ht="15" hidden="1" customHeight="1" x14ac:dyDescent="0.25">
      <c r="A106" s="892"/>
      <c r="B106" s="894"/>
      <c r="C106" s="892"/>
      <c r="D106" s="281"/>
      <c r="E106" s="281"/>
      <c r="F106" s="281"/>
      <c r="G106" s="281"/>
      <c r="H106" s="281"/>
      <c r="I106" s="281"/>
      <c r="J106" s="282"/>
      <c r="K106" s="281"/>
      <c r="L106" s="281"/>
      <c r="M106" s="280"/>
      <c r="N106" s="280"/>
      <c r="O106" s="283"/>
      <c r="P106" s="283"/>
      <c r="Q106" s="281"/>
    </row>
    <row r="107" spans="1:23" s="306" customFormat="1" ht="15" hidden="1" customHeight="1" x14ac:dyDescent="0.25">
      <c r="A107" s="290"/>
      <c r="B107" s="291"/>
      <c r="C107" s="290"/>
      <c r="D107" s="281"/>
      <c r="E107" s="281"/>
      <c r="F107" s="281"/>
      <c r="G107" s="281"/>
      <c r="H107" s="281"/>
      <c r="I107" s="281"/>
      <c r="J107" s="282"/>
      <c r="K107" s="281"/>
      <c r="L107" s="281"/>
      <c r="M107" s="280"/>
      <c r="N107" s="280"/>
      <c r="O107" s="283"/>
      <c r="P107" s="283"/>
      <c r="Q107" s="281"/>
    </row>
    <row r="108" spans="1:23" s="306" customFormat="1" ht="15" hidden="1" customHeight="1" x14ac:dyDescent="0.25">
      <c r="A108" s="290"/>
      <c r="B108" s="291"/>
      <c r="C108" s="290"/>
      <c r="D108" s="281"/>
      <c r="E108" s="281"/>
      <c r="F108" s="281"/>
      <c r="G108" s="281"/>
      <c r="H108" s="281"/>
      <c r="I108" s="281"/>
      <c r="J108" s="282"/>
      <c r="K108" s="281"/>
      <c r="L108" s="281"/>
      <c r="M108" s="280"/>
      <c r="N108" s="280"/>
      <c r="O108" s="283"/>
      <c r="P108" s="283"/>
      <c r="Q108" s="281"/>
    </row>
    <row r="109" spans="1:23" s="306" customFormat="1" ht="15" hidden="1" customHeight="1" x14ac:dyDescent="0.25">
      <c r="A109" s="290"/>
      <c r="B109" s="291"/>
      <c r="C109" s="290"/>
      <c r="D109" s="281"/>
      <c r="E109" s="281"/>
      <c r="F109" s="281"/>
      <c r="G109" s="281"/>
      <c r="H109" s="281"/>
      <c r="I109" s="281"/>
      <c r="J109" s="282"/>
      <c r="K109" s="281"/>
      <c r="L109" s="281"/>
      <c r="M109" s="280"/>
      <c r="N109" s="280"/>
      <c r="O109" s="283"/>
      <c r="P109" s="283"/>
      <c r="Q109" s="281"/>
    </row>
    <row r="110" spans="1:23" s="306" customFormat="1" ht="15" hidden="1" customHeight="1" x14ac:dyDescent="0.25">
      <c r="A110" s="290"/>
      <c r="B110" s="291"/>
      <c r="C110" s="290"/>
      <c r="D110" s="281"/>
      <c r="E110" s="281"/>
      <c r="F110" s="281"/>
      <c r="G110" s="281"/>
      <c r="H110" s="281"/>
      <c r="I110" s="281"/>
      <c r="J110" s="282"/>
      <c r="K110" s="281"/>
      <c r="L110" s="281"/>
      <c r="M110" s="280"/>
      <c r="N110" s="280"/>
      <c r="O110" s="283"/>
      <c r="P110" s="283"/>
      <c r="Q110" s="281"/>
    </row>
    <row r="111" spans="1:23" s="306" customFormat="1" ht="40.5" x14ac:dyDescent="0.25">
      <c r="A111" s="290"/>
      <c r="B111" s="291"/>
      <c r="C111" s="290"/>
      <c r="D111" s="281"/>
      <c r="E111" s="281"/>
      <c r="F111" s="281"/>
      <c r="G111" s="281"/>
      <c r="H111" s="281"/>
      <c r="I111" s="281" t="s">
        <v>1074</v>
      </c>
      <c r="J111" s="282" t="s">
        <v>1075</v>
      </c>
      <c r="K111" s="281" t="s">
        <v>1076</v>
      </c>
      <c r="L111" s="281">
        <v>11</v>
      </c>
      <c r="M111" s="280">
        <f>M132</f>
        <v>150</v>
      </c>
      <c r="N111" s="280"/>
      <c r="O111" s="283"/>
      <c r="P111" s="283">
        <f>P100+M111-N111</f>
        <v>1470.9489999999998</v>
      </c>
      <c r="Q111" s="283"/>
    </row>
    <row r="112" spans="1:23" s="306" customFormat="1" ht="15" customHeight="1" x14ac:dyDescent="0.25">
      <c r="A112" s="290"/>
      <c r="B112" s="291"/>
      <c r="C112" s="290"/>
      <c r="D112" s="281"/>
      <c r="E112" s="281"/>
      <c r="F112" s="281"/>
      <c r="G112" s="281"/>
      <c r="H112" s="281"/>
      <c r="I112" s="281"/>
      <c r="J112" s="282"/>
      <c r="K112" s="281"/>
      <c r="L112" s="281"/>
      <c r="M112" s="280"/>
      <c r="N112" s="280"/>
      <c r="O112" s="283"/>
      <c r="P112" s="283"/>
      <c r="Q112" s="283"/>
    </row>
    <row r="113" spans="1:23" x14ac:dyDescent="0.25">
      <c r="A113" s="885">
        <v>5.0999999999999996</v>
      </c>
      <c r="B113" s="888" t="s">
        <v>1079</v>
      </c>
      <c r="C113" s="896" t="s">
        <v>692</v>
      </c>
      <c r="D113" s="294">
        <f>'[3]ფორმა N4'!C78</f>
        <v>1259.0999999999999</v>
      </c>
      <c r="E113" s="287"/>
      <c r="F113" s="287"/>
      <c r="G113" s="287"/>
      <c r="H113" s="287"/>
      <c r="I113" s="287" t="s">
        <v>1068</v>
      </c>
      <c r="J113" s="296" t="s">
        <v>1069</v>
      </c>
      <c r="K113" s="287" t="s">
        <v>1070</v>
      </c>
      <c r="L113" s="287">
        <v>7</v>
      </c>
      <c r="M113" s="294">
        <v>61.848999999999997</v>
      </c>
      <c r="N113" s="294"/>
      <c r="O113" s="295"/>
      <c r="P113" s="295">
        <f>D113+M113-N113</f>
        <v>1320.9489999999998</v>
      </c>
      <c r="Q113" s="287"/>
      <c r="V113" s="302"/>
      <c r="W113" s="302"/>
    </row>
    <row r="114" spans="1:23" ht="15" hidden="1" customHeight="1" x14ac:dyDescent="0.25">
      <c r="A114" s="886"/>
      <c r="B114" s="889"/>
      <c r="C114" s="897"/>
      <c r="D114" s="294"/>
      <c r="E114" s="287"/>
      <c r="F114" s="287"/>
      <c r="G114" s="287"/>
      <c r="H114" s="294"/>
      <c r="I114" s="287"/>
      <c r="J114" s="296"/>
      <c r="K114" s="287"/>
      <c r="L114" s="287"/>
      <c r="M114" s="294"/>
      <c r="N114" s="294"/>
      <c r="O114" s="295"/>
      <c r="P114" s="295"/>
      <c r="Q114" s="287"/>
      <c r="V114" s="302"/>
      <c r="W114" s="302"/>
    </row>
    <row r="115" spans="1:23" ht="15" hidden="1" customHeight="1" x14ac:dyDescent="0.25">
      <c r="A115" s="886"/>
      <c r="B115" s="889"/>
      <c r="C115" s="897"/>
      <c r="D115" s="294"/>
      <c r="E115" s="287"/>
      <c r="F115" s="287"/>
      <c r="G115" s="287"/>
      <c r="H115" s="294"/>
      <c r="I115" s="287"/>
      <c r="J115" s="296"/>
      <c r="K115" s="287"/>
      <c r="L115" s="287"/>
      <c r="M115" s="294"/>
      <c r="N115" s="294"/>
      <c r="O115" s="295"/>
      <c r="P115" s="295"/>
      <c r="Q115" s="287"/>
      <c r="V115" s="302"/>
      <c r="W115" s="302"/>
    </row>
    <row r="116" spans="1:23" ht="15" hidden="1" customHeight="1" x14ac:dyDescent="0.25">
      <c r="A116" s="886"/>
      <c r="B116" s="889"/>
      <c r="C116" s="897"/>
      <c r="D116" s="294"/>
      <c r="E116" s="287"/>
      <c r="F116" s="287"/>
      <c r="G116" s="287"/>
      <c r="H116" s="294"/>
      <c r="I116" s="287"/>
      <c r="J116" s="296"/>
      <c r="K116" s="287"/>
      <c r="L116" s="287"/>
      <c r="M116" s="294"/>
      <c r="N116" s="294"/>
      <c r="O116" s="295"/>
      <c r="P116" s="295"/>
      <c r="Q116" s="287"/>
      <c r="V116" s="302"/>
      <c r="W116" s="302"/>
    </row>
    <row r="117" spans="1:23" ht="15" hidden="1" customHeight="1" x14ac:dyDescent="0.25">
      <c r="A117" s="886"/>
      <c r="B117" s="889"/>
      <c r="C117" s="897"/>
      <c r="D117" s="294"/>
      <c r="E117" s="287"/>
      <c r="F117" s="287"/>
      <c r="G117" s="287"/>
      <c r="H117" s="294"/>
      <c r="I117" s="287"/>
      <c r="J117" s="296"/>
      <c r="K117" s="287"/>
      <c r="L117" s="287"/>
      <c r="M117" s="294"/>
      <c r="N117" s="294"/>
      <c r="O117" s="295"/>
      <c r="P117" s="295"/>
      <c r="Q117" s="287"/>
      <c r="V117" s="302"/>
      <c r="W117" s="302"/>
    </row>
    <row r="118" spans="1:23" ht="15" hidden="1" customHeight="1" x14ac:dyDescent="0.25">
      <c r="A118" s="886"/>
      <c r="B118" s="889"/>
      <c r="C118" s="897"/>
      <c r="D118" s="287"/>
      <c r="E118" s="287"/>
      <c r="F118" s="287"/>
      <c r="G118" s="287"/>
      <c r="H118" s="287"/>
      <c r="I118" s="287"/>
      <c r="J118" s="296"/>
      <c r="K118" s="287"/>
      <c r="L118" s="287"/>
      <c r="M118" s="294"/>
      <c r="N118" s="294"/>
      <c r="O118" s="295"/>
      <c r="P118" s="295"/>
      <c r="Q118" s="287"/>
    </row>
    <row r="119" spans="1:23" ht="15" hidden="1" customHeight="1" x14ac:dyDescent="0.25">
      <c r="A119" s="886"/>
      <c r="B119" s="889"/>
      <c r="C119" s="897"/>
      <c r="D119" s="294"/>
      <c r="E119" s="287"/>
      <c r="F119" s="287"/>
      <c r="G119" s="287"/>
      <c r="H119" s="287"/>
      <c r="I119" s="287"/>
      <c r="J119" s="296"/>
      <c r="K119" s="287"/>
      <c r="L119" s="287"/>
      <c r="M119" s="294"/>
      <c r="N119" s="294"/>
      <c r="O119" s="295"/>
      <c r="P119" s="295"/>
      <c r="Q119" s="287"/>
    </row>
    <row r="120" spans="1:23" ht="15" hidden="1" customHeight="1" x14ac:dyDescent="0.25">
      <c r="A120" s="298"/>
      <c r="B120" s="299"/>
      <c r="C120" s="307"/>
      <c r="D120" s="294"/>
      <c r="E120" s="287"/>
      <c r="F120" s="287"/>
      <c r="G120" s="287"/>
      <c r="H120" s="287"/>
      <c r="I120" s="287"/>
      <c r="J120" s="296"/>
      <c r="K120" s="287"/>
      <c r="L120" s="287"/>
      <c r="M120" s="294"/>
      <c r="N120" s="294"/>
      <c r="O120" s="295"/>
      <c r="P120" s="295"/>
      <c r="Q120" s="287"/>
    </row>
    <row r="121" spans="1:23" ht="15" hidden="1" customHeight="1" x14ac:dyDescent="0.25">
      <c r="A121" s="298"/>
      <c r="B121" s="299"/>
      <c r="C121" s="307"/>
      <c r="D121" s="294"/>
      <c r="E121" s="287"/>
      <c r="F121" s="287"/>
      <c r="G121" s="287"/>
      <c r="H121" s="287"/>
      <c r="I121" s="287"/>
      <c r="J121" s="296"/>
      <c r="K121" s="287"/>
      <c r="L121" s="287"/>
      <c r="M121" s="294"/>
      <c r="N121" s="294"/>
      <c r="O121" s="295"/>
      <c r="P121" s="295"/>
      <c r="Q121" s="287"/>
    </row>
    <row r="122" spans="1:23" hidden="1" x14ac:dyDescent="0.25">
      <c r="A122" s="885">
        <v>5.3</v>
      </c>
      <c r="B122" s="888" t="s">
        <v>1080</v>
      </c>
      <c r="C122" s="885" t="s">
        <v>693</v>
      </c>
      <c r="D122" s="294"/>
      <c r="E122" s="287"/>
      <c r="F122" s="287"/>
      <c r="G122" s="308"/>
      <c r="H122" s="287"/>
      <c r="I122" s="287"/>
      <c r="J122" s="296"/>
      <c r="K122" s="287"/>
      <c r="L122" s="287"/>
      <c r="M122" s="294"/>
      <c r="N122" s="294"/>
      <c r="O122" s="295"/>
      <c r="P122" s="283"/>
      <c r="Q122" s="287"/>
      <c r="V122" s="302"/>
    </row>
    <row r="123" spans="1:23" hidden="1" x14ac:dyDescent="0.25">
      <c r="A123" s="886"/>
      <c r="B123" s="889"/>
      <c r="C123" s="886"/>
      <c r="D123" s="294"/>
      <c r="E123" s="287"/>
      <c r="F123" s="287"/>
      <c r="G123" s="294"/>
      <c r="H123" s="287"/>
      <c r="I123" s="287"/>
      <c r="J123" s="296"/>
      <c r="K123" s="287"/>
      <c r="L123" s="287"/>
      <c r="M123" s="294"/>
      <c r="N123" s="294"/>
      <c r="O123" s="295"/>
      <c r="P123" s="295"/>
      <c r="Q123" s="287"/>
      <c r="V123" s="302"/>
    </row>
    <row r="124" spans="1:23" ht="15" hidden="1" customHeight="1" x14ac:dyDescent="0.25">
      <c r="A124" s="886"/>
      <c r="B124" s="889"/>
      <c r="C124" s="886"/>
      <c r="D124" s="294"/>
      <c r="E124" s="287"/>
      <c r="F124" s="287"/>
      <c r="G124" s="287"/>
      <c r="H124" s="287"/>
      <c r="I124" s="287"/>
      <c r="J124" s="296"/>
      <c r="K124" s="287"/>
      <c r="L124" s="287"/>
      <c r="M124" s="294"/>
      <c r="N124" s="294"/>
      <c r="O124" s="295"/>
      <c r="P124" s="295"/>
      <c r="Q124" s="287"/>
    </row>
    <row r="125" spans="1:23" ht="15" hidden="1" customHeight="1" x14ac:dyDescent="0.25">
      <c r="A125" s="298"/>
      <c r="B125" s="299"/>
      <c r="C125" s="298"/>
      <c r="D125" s="294"/>
      <c r="E125" s="287"/>
      <c r="F125" s="287"/>
      <c r="G125" s="287"/>
      <c r="H125" s="287"/>
      <c r="I125" s="287"/>
      <c r="J125" s="296"/>
      <c r="K125" s="287"/>
      <c r="L125" s="287"/>
      <c r="M125" s="294"/>
      <c r="N125" s="294"/>
      <c r="O125" s="295"/>
      <c r="P125" s="295"/>
      <c r="Q125" s="287"/>
    </row>
    <row r="126" spans="1:23" ht="15" hidden="1" customHeight="1" x14ac:dyDescent="0.25">
      <c r="A126" s="298"/>
      <c r="B126" s="299"/>
      <c r="C126" s="298"/>
      <c r="D126" s="294"/>
      <c r="E126" s="287"/>
      <c r="F126" s="287"/>
      <c r="G126" s="287"/>
      <c r="H126" s="287"/>
      <c r="I126" s="287"/>
      <c r="J126" s="296"/>
      <c r="K126" s="287"/>
      <c r="L126" s="287"/>
      <c r="M126" s="294"/>
      <c r="N126" s="294"/>
      <c r="O126" s="295"/>
      <c r="P126" s="295"/>
      <c r="Q126" s="287"/>
    </row>
    <row r="127" spans="1:23" hidden="1" x14ac:dyDescent="0.25">
      <c r="A127" s="885">
        <v>5.4</v>
      </c>
      <c r="B127" s="888" t="s">
        <v>1081</v>
      </c>
      <c r="C127" s="885" t="s">
        <v>1082</v>
      </c>
      <c r="D127" s="294"/>
      <c r="E127" s="287"/>
      <c r="F127" s="287"/>
      <c r="G127" s="287"/>
      <c r="H127" s="287"/>
      <c r="I127" s="287"/>
      <c r="J127" s="296"/>
      <c r="K127" s="287"/>
      <c r="L127" s="287"/>
      <c r="M127" s="294"/>
      <c r="N127" s="294"/>
      <c r="O127" s="295"/>
      <c r="P127" s="295"/>
      <c r="Q127" s="287"/>
      <c r="V127" s="302"/>
    </row>
    <row r="128" spans="1:23" hidden="1" x14ac:dyDescent="0.25">
      <c r="A128" s="886"/>
      <c r="B128" s="889"/>
      <c r="C128" s="886"/>
      <c r="D128" s="294"/>
      <c r="E128" s="287"/>
      <c r="F128" s="287"/>
      <c r="G128" s="287"/>
      <c r="H128" s="287"/>
      <c r="I128" s="287"/>
      <c r="J128" s="296"/>
      <c r="K128" s="287"/>
      <c r="L128" s="287"/>
      <c r="M128" s="294"/>
      <c r="N128" s="294"/>
      <c r="O128" s="295"/>
      <c r="P128" s="295"/>
      <c r="Q128" s="287"/>
    </row>
    <row r="129" spans="1:17" hidden="1" x14ac:dyDescent="0.25">
      <c r="A129" s="886"/>
      <c r="B129" s="889"/>
      <c r="C129" s="886"/>
      <c r="D129" s="287"/>
      <c r="E129" s="287"/>
      <c r="F129" s="287"/>
      <c r="G129" s="287"/>
      <c r="H129" s="287"/>
      <c r="I129" s="287"/>
      <c r="J129" s="296"/>
      <c r="K129" s="287"/>
      <c r="L129" s="287"/>
      <c r="M129" s="294"/>
      <c r="N129" s="294"/>
      <c r="O129" s="295"/>
      <c r="P129" s="295"/>
      <c r="Q129" s="287"/>
    </row>
    <row r="130" spans="1:17" hidden="1" x14ac:dyDescent="0.25">
      <c r="A130" s="886"/>
      <c r="B130" s="889"/>
      <c r="C130" s="886"/>
      <c r="D130" s="287"/>
      <c r="E130" s="287"/>
      <c r="F130" s="287"/>
      <c r="G130" s="287"/>
      <c r="H130" s="287"/>
      <c r="I130" s="287"/>
      <c r="J130" s="296"/>
      <c r="K130" s="287"/>
      <c r="L130" s="287"/>
      <c r="M130" s="294"/>
      <c r="N130" s="294"/>
      <c r="O130" s="295"/>
      <c r="P130" s="295"/>
      <c r="Q130" s="287"/>
    </row>
    <row r="131" spans="1:17" hidden="1" x14ac:dyDescent="0.25">
      <c r="A131" s="887"/>
      <c r="B131" s="890"/>
      <c r="C131" s="887"/>
      <c r="D131" s="287"/>
      <c r="E131" s="287"/>
      <c r="F131" s="287"/>
      <c r="G131" s="287"/>
      <c r="H131" s="287"/>
      <c r="I131" s="287"/>
      <c r="J131" s="296"/>
      <c r="K131" s="287"/>
      <c r="L131" s="287"/>
      <c r="M131" s="294"/>
      <c r="N131" s="294"/>
      <c r="O131" s="295"/>
      <c r="P131" s="295"/>
      <c r="Q131" s="287"/>
    </row>
    <row r="132" spans="1:17" ht="27" x14ac:dyDescent="0.25">
      <c r="A132" s="298"/>
      <c r="B132" s="299"/>
      <c r="C132" s="298"/>
      <c r="D132" s="287"/>
      <c r="E132" s="287"/>
      <c r="F132" s="287"/>
      <c r="G132" s="287"/>
      <c r="H132" s="287"/>
      <c r="I132" s="287" t="s">
        <v>1074</v>
      </c>
      <c r="J132" s="296" t="s">
        <v>1075</v>
      </c>
      <c r="K132" s="287" t="s">
        <v>1076</v>
      </c>
      <c r="L132" s="287">
        <v>11</v>
      </c>
      <c r="M132" s="294">
        <v>150</v>
      </c>
      <c r="N132" s="294"/>
      <c r="O132" s="295"/>
      <c r="P132" s="295">
        <f>P113+M132-N132</f>
        <v>1470.9489999999998</v>
      </c>
      <c r="Q132" s="287"/>
    </row>
    <row r="133" spans="1:17" x14ac:dyDescent="0.25">
      <c r="A133" s="298"/>
      <c r="B133" s="299"/>
      <c r="C133" s="298"/>
      <c r="D133" s="287"/>
      <c r="E133" s="287"/>
      <c r="F133" s="287"/>
      <c r="G133" s="287"/>
      <c r="H133" s="287"/>
      <c r="I133" s="287"/>
      <c r="J133" s="296"/>
      <c r="K133" s="287"/>
      <c r="L133" s="287"/>
      <c r="M133" s="294"/>
      <c r="N133" s="294"/>
      <c r="O133" s="295"/>
      <c r="P133" s="295"/>
      <c r="Q133" s="287"/>
    </row>
    <row r="134" spans="1:17" s="306" customFormat="1" ht="13.5" customHeight="1" x14ac:dyDescent="0.25">
      <c r="A134" s="891">
        <v>6</v>
      </c>
      <c r="B134" s="893" t="s">
        <v>1083</v>
      </c>
      <c r="C134" s="891" t="s">
        <v>698</v>
      </c>
      <c r="D134" s="280">
        <f>D169+D186+D193+D164</f>
        <v>2770.3</v>
      </c>
      <c r="E134" s="281"/>
      <c r="F134" s="281"/>
      <c r="G134" s="309"/>
      <c r="H134" s="281"/>
      <c r="I134" s="281" t="s">
        <v>1065</v>
      </c>
      <c r="J134" s="282" t="s">
        <v>1066</v>
      </c>
      <c r="K134" s="281" t="s">
        <v>1067</v>
      </c>
      <c r="L134" s="281">
        <v>1</v>
      </c>
      <c r="M134" s="280">
        <f>M169+M193</f>
        <v>2593.08016</v>
      </c>
      <c r="N134" s="280"/>
      <c r="O134" s="283"/>
      <c r="P134" s="283">
        <f>D134+M134-N134</f>
        <v>5363.3801600000006</v>
      </c>
      <c r="Q134" s="281"/>
    </row>
    <row r="135" spans="1:17" s="306" customFormat="1" x14ac:dyDescent="0.25">
      <c r="A135" s="892"/>
      <c r="B135" s="894"/>
      <c r="C135" s="892"/>
      <c r="D135" s="281"/>
      <c r="E135" s="285"/>
      <c r="F135" s="281"/>
      <c r="G135" s="281"/>
      <c r="H135" s="281"/>
      <c r="I135" s="281" t="s">
        <v>1050</v>
      </c>
      <c r="J135" s="282" t="s">
        <v>1051</v>
      </c>
      <c r="K135" s="281" t="s">
        <v>1052</v>
      </c>
      <c r="L135" s="281">
        <v>5</v>
      </c>
      <c r="M135" s="280">
        <f>M164+M194+M170</f>
        <v>160.12755999999999</v>
      </c>
      <c r="N135" s="280"/>
      <c r="O135" s="283"/>
      <c r="P135" s="283">
        <f>P134+M135-N135</f>
        <v>5523.5077200000005</v>
      </c>
      <c r="Q135" s="281"/>
    </row>
    <row r="136" spans="1:17" s="306" customFormat="1" x14ac:dyDescent="0.25">
      <c r="A136" s="892"/>
      <c r="B136" s="894"/>
      <c r="C136" s="892"/>
      <c r="D136" s="281"/>
      <c r="E136" s="285"/>
      <c r="F136" s="281"/>
      <c r="G136" s="281"/>
      <c r="H136" s="281"/>
      <c r="I136" s="287" t="s">
        <v>1068</v>
      </c>
      <c r="J136" s="296" t="s">
        <v>1069</v>
      </c>
      <c r="K136" s="281" t="s">
        <v>1070</v>
      </c>
      <c r="L136" s="281">
        <v>7</v>
      </c>
      <c r="M136" s="280">
        <f>M171+M195</f>
        <v>171.76900000000001</v>
      </c>
      <c r="N136" s="280">
        <f>N171+N195</f>
        <v>0</v>
      </c>
      <c r="O136" s="283"/>
      <c r="P136" s="283">
        <f>P135+M136-N136</f>
        <v>5695.2767200000008</v>
      </c>
      <c r="Q136" s="283"/>
    </row>
    <row r="137" spans="1:17" s="306" customFormat="1" x14ac:dyDescent="0.25">
      <c r="A137" s="892"/>
      <c r="B137" s="894"/>
      <c r="C137" s="892"/>
      <c r="D137" s="281"/>
      <c r="E137" s="285"/>
      <c r="F137" s="281"/>
      <c r="G137" s="283"/>
      <c r="H137" s="281"/>
      <c r="I137" s="281" t="s">
        <v>1071</v>
      </c>
      <c r="J137" s="282" t="s">
        <v>1072</v>
      </c>
      <c r="K137" s="281" t="s">
        <v>1073</v>
      </c>
      <c r="L137" s="281">
        <v>8</v>
      </c>
      <c r="M137" s="280">
        <f>M165+M172</f>
        <v>560.45800000000008</v>
      </c>
      <c r="N137" s="280">
        <f>N165+N172</f>
        <v>0</v>
      </c>
      <c r="O137" s="283"/>
      <c r="P137" s="283">
        <f>P136+M137-N137</f>
        <v>6255.7347200000004</v>
      </c>
      <c r="Q137" s="283"/>
    </row>
    <row r="138" spans="1:17" s="306" customFormat="1" ht="27" x14ac:dyDescent="0.25">
      <c r="A138" s="892"/>
      <c r="B138" s="894"/>
      <c r="C138" s="892"/>
      <c r="D138" s="281"/>
      <c r="E138" s="285"/>
      <c r="F138" s="281"/>
      <c r="G138" s="281"/>
      <c r="H138" s="281"/>
      <c r="I138" s="281" t="s">
        <v>1053</v>
      </c>
      <c r="J138" s="282" t="s">
        <v>1054</v>
      </c>
      <c r="K138" s="281" t="s">
        <v>1055</v>
      </c>
      <c r="L138" s="281">
        <v>10</v>
      </c>
      <c r="M138" s="280">
        <f>M166+M183+M186+M196</f>
        <v>883.16</v>
      </c>
      <c r="N138" s="280">
        <f>N166+N183+N186+N196</f>
        <v>0</v>
      </c>
      <c r="O138" s="283"/>
      <c r="P138" s="283">
        <f>P137+M138-N138</f>
        <v>7138.8947200000002</v>
      </c>
      <c r="Q138" s="281"/>
    </row>
    <row r="139" spans="1:17" s="306" customFormat="1" ht="40.5" x14ac:dyDescent="0.25">
      <c r="A139" s="892"/>
      <c r="B139" s="894"/>
      <c r="C139" s="892"/>
      <c r="D139" s="281"/>
      <c r="E139" s="285"/>
      <c r="F139" s="281"/>
      <c r="G139" s="281"/>
      <c r="H139" s="281"/>
      <c r="I139" s="281" t="s">
        <v>1074</v>
      </c>
      <c r="J139" s="282" t="s">
        <v>1075</v>
      </c>
      <c r="K139" s="281" t="s">
        <v>1076</v>
      </c>
      <c r="L139" s="281">
        <v>11</v>
      </c>
      <c r="M139" s="280">
        <f>M167+M184+M187+M197</f>
        <v>1042.0572</v>
      </c>
      <c r="N139" s="280">
        <f>N167+N184+N187+N197</f>
        <v>53.772820000000003</v>
      </c>
      <c r="O139" s="283"/>
      <c r="P139" s="283">
        <f>P138+M139-N139</f>
        <v>8127.1791000000003</v>
      </c>
      <c r="Q139" s="281"/>
    </row>
    <row r="140" spans="1:17" s="306" customFormat="1" x14ac:dyDescent="0.25">
      <c r="A140" s="892"/>
      <c r="B140" s="894"/>
      <c r="C140" s="892"/>
      <c r="D140" s="281"/>
      <c r="E140" s="285"/>
      <c r="F140" s="744"/>
      <c r="G140" s="283">
        <f>G185+G198</f>
        <v>715.79700000000003</v>
      </c>
      <c r="H140" s="283">
        <f>H185+H198</f>
        <v>0.318</v>
      </c>
      <c r="I140" s="281"/>
      <c r="J140" s="282"/>
      <c r="K140" s="281"/>
      <c r="L140" s="281"/>
      <c r="M140" s="280"/>
      <c r="N140" s="280"/>
      <c r="O140" s="283"/>
      <c r="P140" s="283"/>
      <c r="Q140" s="283"/>
    </row>
    <row r="141" spans="1:17" s="306" customFormat="1" hidden="1" x14ac:dyDescent="0.25">
      <c r="A141" s="892"/>
      <c r="B141" s="894"/>
      <c r="C141" s="892"/>
      <c r="D141" s="281"/>
      <c r="E141" s="285"/>
      <c r="F141" s="281"/>
      <c r="G141" s="281"/>
      <c r="H141" s="281"/>
      <c r="I141" s="281"/>
      <c r="J141" s="282"/>
      <c r="K141" s="281"/>
      <c r="L141" s="281"/>
      <c r="M141" s="280"/>
      <c r="N141" s="280"/>
      <c r="O141" s="283"/>
      <c r="P141" s="283"/>
      <c r="Q141" s="281"/>
    </row>
    <row r="142" spans="1:17" s="306" customFormat="1" hidden="1" x14ac:dyDescent="0.25">
      <c r="A142" s="892"/>
      <c r="B142" s="894"/>
      <c r="C142" s="892"/>
      <c r="D142" s="281"/>
      <c r="E142" s="285"/>
      <c r="F142" s="281"/>
      <c r="G142" s="281"/>
      <c r="H142" s="281"/>
      <c r="I142" s="281"/>
      <c r="J142" s="282"/>
      <c r="K142" s="281"/>
      <c r="L142" s="281"/>
      <c r="M142" s="280"/>
      <c r="N142" s="280"/>
      <c r="O142" s="283"/>
      <c r="P142" s="283"/>
      <c r="Q142" s="281"/>
    </row>
    <row r="143" spans="1:17" s="306" customFormat="1" hidden="1" x14ac:dyDescent="0.25">
      <c r="A143" s="892"/>
      <c r="B143" s="894"/>
      <c r="C143" s="892"/>
      <c r="D143" s="281"/>
      <c r="E143" s="285"/>
      <c r="F143" s="281"/>
      <c r="G143" s="281"/>
      <c r="H143" s="281"/>
      <c r="I143" s="281"/>
      <c r="J143" s="282"/>
      <c r="K143" s="281"/>
      <c r="L143" s="281"/>
      <c r="M143" s="280"/>
      <c r="N143" s="280"/>
      <c r="O143" s="283"/>
      <c r="P143" s="283"/>
      <c r="Q143" s="281"/>
    </row>
    <row r="144" spans="1:17" s="306" customFormat="1" hidden="1" x14ac:dyDescent="0.25">
      <c r="A144" s="892"/>
      <c r="B144" s="894"/>
      <c r="C144" s="892"/>
      <c r="D144" s="281"/>
      <c r="E144" s="281"/>
      <c r="F144" s="281"/>
      <c r="G144" s="281"/>
      <c r="H144" s="281"/>
      <c r="I144" s="281"/>
      <c r="J144" s="282"/>
      <c r="K144" s="281"/>
      <c r="L144" s="281"/>
      <c r="M144" s="280"/>
      <c r="N144" s="280"/>
      <c r="O144" s="283"/>
      <c r="P144" s="283"/>
      <c r="Q144" s="281"/>
    </row>
    <row r="145" spans="1:17" s="306" customFormat="1" hidden="1" x14ac:dyDescent="0.25">
      <c r="A145" s="892"/>
      <c r="B145" s="894"/>
      <c r="C145" s="892"/>
      <c r="D145" s="281"/>
      <c r="E145" s="281"/>
      <c r="F145" s="281"/>
      <c r="G145" s="281"/>
      <c r="H145" s="281"/>
      <c r="I145" s="281"/>
      <c r="J145" s="282"/>
      <c r="K145" s="281"/>
      <c r="L145" s="281"/>
      <c r="M145" s="280"/>
      <c r="N145" s="280"/>
      <c r="O145" s="283"/>
      <c r="P145" s="283"/>
      <c r="Q145" s="281"/>
    </row>
    <row r="146" spans="1:17" s="306" customFormat="1" hidden="1" x14ac:dyDescent="0.25">
      <c r="A146" s="892"/>
      <c r="B146" s="894"/>
      <c r="C146" s="892"/>
      <c r="D146" s="281"/>
      <c r="E146" s="281"/>
      <c r="F146" s="281"/>
      <c r="G146" s="281"/>
      <c r="H146" s="281"/>
      <c r="I146" s="281"/>
      <c r="J146" s="282"/>
      <c r="K146" s="281"/>
      <c r="L146" s="281"/>
      <c r="M146" s="280"/>
      <c r="N146" s="280"/>
      <c r="O146" s="283"/>
      <c r="P146" s="283"/>
      <c r="Q146" s="281"/>
    </row>
    <row r="147" spans="1:17" s="306" customFormat="1" hidden="1" x14ac:dyDescent="0.25">
      <c r="A147" s="892"/>
      <c r="B147" s="894"/>
      <c r="C147" s="892"/>
      <c r="D147" s="281"/>
      <c r="E147" s="281"/>
      <c r="F147" s="281"/>
      <c r="G147" s="281"/>
      <c r="H147" s="281"/>
      <c r="I147" s="281"/>
      <c r="J147" s="282"/>
      <c r="K147" s="281"/>
      <c r="L147" s="281"/>
      <c r="M147" s="280"/>
      <c r="N147" s="280"/>
      <c r="O147" s="283"/>
      <c r="P147" s="283"/>
      <c r="Q147" s="281"/>
    </row>
    <row r="148" spans="1:17" s="306" customFormat="1" hidden="1" x14ac:dyDescent="0.25">
      <c r="A148" s="892"/>
      <c r="B148" s="894"/>
      <c r="C148" s="892"/>
      <c r="D148" s="281"/>
      <c r="E148" s="281"/>
      <c r="F148" s="281"/>
      <c r="G148" s="281"/>
      <c r="H148" s="281"/>
      <c r="I148" s="281"/>
      <c r="J148" s="282"/>
      <c r="K148" s="281"/>
      <c r="L148" s="281"/>
      <c r="M148" s="280"/>
      <c r="N148" s="280"/>
      <c r="O148" s="283"/>
      <c r="P148" s="283"/>
      <c r="Q148" s="281"/>
    </row>
    <row r="149" spans="1:17" s="306" customFormat="1" hidden="1" x14ac:dyDescent="0.25">
      <c r="A149" s="892"/>
      <c r="B149" s="894"/>
      <c r="C149" s="892"/>
      <c r="D149" s="281"/>
      <c r="E149" s="281"/>
      <c r="F149" s="281"/>
      <c r="G149" s="281"/>
      <c r="H149" s="281"/>
      <c r="I149" s="281"/>
      <c r="J149" s="282"/>
      <c r="K149" s="281"/>
      <c r="L149" s="281"/>
      <c r="M149" s="280"/>
      <c r="N149" s="280"/>
      <c r="O149" s="283"/>
      <c r="P149" s="283"/>
      <c r="Q149" s="281"/>
    </row>
    <row r="150" spans="1:17" s="306" customFormat="1" hidden="1" x14ac:dyDescent="0.25">
      <c r="A150" s="892"/>
      <c r="B150" s="894"/>
      <c r="C150" s="892"/>
      <c r="D150" s="281"/>
      <c r="E150" s="281"/>
      <c r="F150" s="281"/>
      <c r="G150" s="281"/>
      <c r="H150" s="281"/>
      <c r="I150" s="281"/>
      <c r="J150" s="282"/>
      <c r="K150" s="281"/>
      <c r="L150" s="281"/>
      <c r="M150" s="280"/>
      <c r="N150" s="280"/>
      <c r="O150" s="283"/>
      <c r="P150" s="283"/>
      <c r="Q150" s="281"/>
    </row>
    <row r="151" spans="1:17" s="306" customFormat="1" hidden="1" x14ac:dyDescent="0.25">
      <c r="A151" s="892"/>
      <c r="B151" s="894"/>
      <c r="C151" s="892"/>
      <c r="D151" s="281"/>
      <c r="E151" s="281"/>
      <c r="F151" s="281"/>
      <c r="G151" s="281"/>
      <c r="H151" s="281"/>
      <c r="I151" s="281"/>
      <c r="J151" s="282"/>
      <c r="K151" s="281"/>
      <c r="L151" s="281"/>
      <c r="M151" s="280"/>
      <c r="N151" s="280"/>
      <c r="O151" s="283"/>
      <c r="P151" s="283"/>
      <c r="Q151" s="281"/>
    </row>
    <row r="152" spans="1:17" s="306" customFormat="1" hidden="1" x14ac:dyDescent="0.25">
      <c r="A152" s="892"/>
      <c r="B152" s="894"/>
      <c r="C152" s="892"/>
      <c r="D152" s="281"/>
      <c r="E152" s="281"/>
      <c r="F152" s="281"/>
      <c r="G152" s="281"/>
      <c r="H152" s="281"/>
      <c r="I152" s="281"/>
      <c r="J152" s="282"/>
      <c r="K152" s="281"/>
      <c r="L152" s="281"/>
      <c r="M152" s="280"/>
      <c r="N152" s="280"/>
      <c r="O152" s="283"/>
      <c r="P152" s="283"/>
      <c r="Q152" s="281"/>
    </row>
    <row r="153" spans="1:17" s="306" customFormat="1" hidden="1" x14ac:dyDescent="0.25">
      <c r="A153" s="892"/>
      <c r="B153" s="894"/>
      <c r="C153" s="892"/>
      <c r="D153" s="281"/>
      <c r="E153" s="281"/>
      <c r="F153" s="281"/>
      <c r="G153" s="281"/>
      <c r="H153" s="281"/>
      <c r="I153" s="281"/>
      <c r="J153" s="282"/>
      <c r="K153" s="281"/>
      <c r="L153" s="281"/>
      <c r="M153" s="280"/>
      <c r="N153" s="280"/>
      <c r="O153" s="283"/>
      <c r="P153" s="283"/>
      <c r="Q153" s="281"/>
    </row>
    <row r="154" spans="1:17" s="306" customFormat="1" hidden="1" x14ac:dyDescent="0.25">
      <c r="A154" s="892"/>
      <c r="B154" s="894"/>
      <c r="C154" s="892"/>
      <c r="D154" s="281"/>
      <c r="E154" s="281"/>
      <c r="F154" s="281"/>
      <c r="G154" s="281"/>
      <c r="H154" s="281"/>
      <c r="I154" s="281"/>
      <c r="J154" s="282"/>
      <c r="K154" s="281"/>
      <c r="L154" s="281"/>
      <c r="M154" s="280"/>
      <c r="N154" s="280"/>
      <c r="O154" s="283"/>
      <c r="P154" s="283"/>
      <c r="Q154" s="281"/>
    </row>
    <row r="155" spans="1:17" s="306" customFormat="1" hidden="1" x14ac:dyDescent="0.25">
      <c r="A155" s="892"/>
      <c r="B155" s="894"/>
      <c r="C155" s="892"/>
      <c r="D155" s="281"/>
      <c r="E155" s="285"/>
      <c r="F155" s="281"/>
      <c r="G155" s="281"/>
      <c r="H155" s="281"/>
      <c r="I155" s="281"/>
      <c r="J155" s="282"/>
      <c r="K155" s="281"/>
      <c r="L155" s="281"/>
      <c r="M155" s="280"/>
      <c r="N155" s="280"/>
      <c r="O155" s="283"/>
      <c r="P155" s="283"/>
      <c r="Q155" s="281"/>
    </row>
    <row r="156" spans="1:17" s="306" customFormat="1" hidden="1" x14ac:dyDescent="0.25">
      <c r="A156" s="892"/>
      <c r="B156" s="894"/>
      <c r="C156" s="892"/>
      <c r="D156" s="281"/>
      <c r="E156" s="285"/>
      <c r="F156" s="281"/>
      <c r="G156" s="281"/>
      <c r="H156" s="281"/>
      <c r="I156" s="281"/>
      <c r="J156" s="282"/>
      <c r="K156" s="281"/>
      <c r="L156" s="281"/>
      <c r="M156" s="280"/>
      <c r="N156" s="280"/>
      <c r="O156" s="283"/>
      <c r="P156" s="283"/>
      <c r="Q156" s="281"/>
    </row>
    <row r="157" spans="1:17" s="306" customFormat="1" hidden="1" x14ac:dyDescent="0.25">
      <c r="A157" s="892"/>
      <c r="B157" s="894"/>
      <c r="C157" s="892"/>
      <c r="D157" s="281"/>
      <c r="E157" s="281"/>
      <c r="F157" s="281"/>
      <c r="G157" s="281"/>
      <c r="H157" s="281"/>
      <c r="I157" s="281"/>
      <c r="J157" s="282"/>
      <c r="K157" s="281"/>
      <c r="L157" s="281"/>
      <c r="M157" s="280"/>
      <c r="N157" s="280"/>
      <c r="O157" s="283"/>
      <c r="P157" s="283"/>
      <c r="Q157" s="281"/>
    </row>
    <row r="158" spans="1:17" s="306" customFormat="1" hidden="1" x14ac:dyDescent="0.25">
      <c r="A158" s="892"/>
      <c r="B158" s="894"/>
      <c r="C158" s="892"/>
      <c r="D158" s="281"/>
      <c r="E158" s="281"/>
      <c r="F158" s="281"/>
      <c r="G158" s="281"/>
      <c r="H158" s="281"/>
      <c r="I158" s="281"/>
      <c r="J158" s="282"/>
      <c r="K158" s="281"/>
      <c r="L158" s="281"/>
      <c r="M158" s="280"/>
      <c r="N158" s="280"/>
      <c r="O158" s="283"/>
      <c r="P158" s="283"/>
      <c r="Q158" s="281"/>
    </row>
    <row r="159" spans="1:17" s="306" customFormat="1" hidden="1" x14ac:dyDescent="0.25">
      <c r="A159" s="892"/>
      <c r="B159" s="894"/>
      <c r="C159" s="892"/>
      <c r="D159" s="281"/>
      <c r="E159" s="281"/>
      <c r="F159" s="281"/>
      <c r="G159" s="281"/>
      <c r="H159" s="281"/>
      <c r="I159" s="281"/>
      <c r="J159" s="282"/>
      <c r="K159" s="281"/>
      <c r="L159" s="281"/>
      <c r="M159" s="280"/>
      <c r="N159" s="280"/>
      <c r="O159" s="283"/>
      <c r="P159" s="283"/>
      <c r="Q159" s="281"/>
    </row>
    <row r="160" spans="1:17" s="306" customFormat="1" hidden="1" x14ac:dyDescent="0.25">
      <c r="A160" s="892"/>
      <c r="B160" s="894"/>
      <c r="C160" s="892"/>
      <c r="D160" s="281"/>
      <c r="E160" s="281"/>
      <c r="F160" s="281"/>
      <c r="G160" s="281"/>
      <c r="H160" s="281"/>
      <c r="I160" s="281"/>
      <c r="J160" s="282"/>
      <c r="K160" s="281"/>
      <c r="L160" s="281"/>
      <c r="M160" s="280"/>
      <c r="N160" s="280"/>
      <c r="O160" s="283"/>
      <c r="P160" s="283"/>
      <c r="Q160" s="281"/>
    </row>
    <row r="161" spans="1:23" s="306" customFormat="1" ht="15" hidden="1" x14ac:dyDescent="0.25">
      <c r="A161" s="892"/>
      <c r="B161" s="894"/>
      <c r="C161" s="892"/>
      <c r="D161" s="281"/>
      <c r="E161" s="288"/>
      <c r="F161" s="289"/>
      <c r="G161" s="281"/>
      <c r="H161" s="281"/>
      <c r="I161" s="281"/>
      <c r="J161" s="282"/>
      <c r="K161" s="281"/>
      <c r="L161" s="281"/>
      <c r="M161" s="280"/>
      <c r="N161" s="280"/>
      <c r="O161" s="283"/>
      <c r="P161" s="283"/>
      <c r="Q161" s="281"/>
    </row>
    <row r="162" spans="1:23" s="306" customFormat="1" ht="15" hidden="1" x14ac:dyDescent="0.25">
      <c r="A162" s="892"/>
      <c r="B162" s="894"/>
      <c r="C162" s="892"/>
      <c r="D162" s="281"/>
      <c r="E162" s="288"/>
      <c r="F162" s="289"/>
      <c r="G162" s="281"/>
      <c r="H162" s="281"/>
      <c r="I162" s="281"/>
      <c r="J162" s="282"/>
      <c r="K162" s="281"/>
      <c r="L162" s="281"/>
      <c r="M162" s="280"/>
      <c r="N162" s="280"/>
      <c r="O162" s="283"/>
      <c r="P162" s="283"/>
      <c r="Q162" s="281"/>
    </row>
    <row r="163" spans="1:23" s="306" customFormat="1" ht="15" hidden="1" x14ac:dyDescent="0.25">
      <c r="A163" s="895"/>
      <c r="B163" s="291"/>
      <c r="C163" s="892"/>
      <c r="D163" s="281"/>
      <c r="E163" s="288"/>
      <c r="F163" s="289"/>
      <c r="G163" s="281"/>
      <c r="H163" s="281"/>
      <c r="I163" s="281"/>
      <c r="J163" s="282"/>
      <c r="K163" s="281"/>
      <c r="L163" s="281"/>
      <c r="M163" s="280"/>
      <c r="N163" s="280"/>
      <c r="O163" s="283"/>
      <c r="P163" s="283"/>
      <c r="Q163" s="281"/>
    </row>
    <row r="164" spans="1:23" s="306" customFormat="1" ht="15" x14ac:dyDescent="0.25">
      <c r="A164" s="290"/>
      <c r="B164" s="888" t="s">
        <v>1084</v>
      </c>
      <c r="C164" s="885" t="s">
        <v>1085</v>
      </c>
      <c r="D164" s="294">
        <v>0</v>
      </c>
      <c r="E164" s="300"/>
      <c r="F164" s="301"/>
      <c r="G164" s="287"/>
      <c r="H164" s="287"/>
      <c r="I164" s="287" t="s">
        <v>1050</v>
      </c>
      <c r="J164" s="296" t="s">
        <v>1051</v>
      </c>
      <c r="K164" s="287" t="s">
        <v>1052</v>
      </c>
      <c r="L164" s="287">
        <v>5</v>
      </c>
      <c r="M164" s="294">
        <v>41.892719999999997</v>
      </c>
      <c r="N164" s="294"/>
      <c r="O164" s="295"/>
      <c r="P164" s="295">
        <f>D164+M164-N164</f>
        <v>41.892719999999997</v>
      </c>
      <c r="Q164" s="287"/>
    </row>
    <row r="165" spans="1:23" s="306" customFormat="1" ht="15" x14ac:dyDescent="0.25">
      <c r="A165" s="290"/>
      <c r="B165" s="889"/>
      <c r="C165" s="886"/>
      <c r="D165" s="287"/>
      <c r="E165" s="300"/>
      <c r="F165" s="301"/>
      <c r="G165" s="287"/>
      <c r="H165" s="287"/>
      <c r="I165" s="287" t="s">
        <v>1071</v>
      </c>
      <c r="J165" s="296" t="s">
        <v>1072</v>
      </c>
      <c r="K165" s="287" t="s">
        <v>1073</v>
      </c>
      <c r="L165" s="287">
        <v>8</v>
      </c>
      <c r="M165" s="294">
        <v>260</v>
      </c>
      <c r="N165" s="294"/>
      <c r="O165" s="295"/>
      <c r="P165" s="295">
        <f>P164+M165-N165</f>
        <v>301.89272</v>
      </c>
      <c r="Q165" s="287"/>
    </row>
    <row r="166" spans="1:23" s="306" customFormat="1" ht="27" x14ac:dyDescent="0.25">
      <c r="A166" s="290"/>
      <c r="B166" s="889"/>
      <c r="C166" s="886"/>
      <c r="D166" s="287"/>
      <c r="E166" s="300"/>
      <c r="F166" s="301"/>
      <c r="G166" s="287"/>
      <c r="H166" s="287"/>
      <c r="I166" s="287" t="s">
        <v>1053</v>
      </c>
      <c r="J166" s="296" t="s">
        <v>1054</v>
      </c>
      <c r="K166" s="287" t="s">
        <v>1055</v>
      </c>
      <c r="L166" s="287">
        <v>10</v>
      </c>
      <c r="M166" s="294">
        <v>276.19400000000002</v>
      </c>
      <c r="N166" s="294"/>
      <c r="O166" s="295"/>
      <c r="P166" s="295">
        <f>P165+M166-N166</f>
        <v>578.08672000000001</v>
      </c>
      <c r="Q166" s="287"/>
    </row>
    <row r="167" spans="1:23" s="306" customFormat="1" ht="27" x14ac:dyDescent="0.25">
      <c r="A167" s="290"/>
      <c r="B167" s="890"/>
      <c r="C167" s="887"/>
      <c r="D167" s="287"/>
      <c r="E167" s="300"/>
      <c r="F167" s="301"/>
      <c r="G167" s="287"/>
      <c r="H167" s="287"/>
      <c r="I167" s="287" t="s">
        <v>1074</v>
      </c>
      <c r="J167" s="296" t="s">
        <v>1075</v>
      </c>
      <c r="K167" s="287" t="s">
        <v>1076</v>
      </c>
      <c r="L167" s="287">
        <v>11</v>
      </c>
      <c r="M167" s="294">
        <v>479.99973</v>
      </c>
      <c r="N167" s="294"/>
      <c r="O167" s="295"/>
      <c r="P167" s="295">
        <f>P166+M167-N167</f>
        <v>1058.08645</v>
      </c>
      <c r="Q167" s="287"/>
    </row>
    <row r="168" spans="1:23" s="306" customFormat="1" ht="15" x14ac:dyDescent="0.25">
      <c r="A168" s="290"/>
      <c r="B168" s="299"/>
      <c r="C168" s="298"/>
      <c r="D168" s="287"/>
      <c r="E168" s="300"/>
      <c r="F168" s="301"/>
      <c r="G168" s="287"/>
      <c r="H168" s="287"/>
      <c r="I168" s="287"/>
      <c r="J168" s="296"/>
      <c r="K168" s="287"/>
      <c r="L168" s="287"/>
      <c r="M168" s="294"/>
      <c r="N168" s="294"/>
      <c r="O168" s="295"/>
      <c r="P168" s="295"/>
      <c r="Q168" s="287"/>
    </row>
    <row r="169" spans="1:23" x14ac:dyDescent="0.25">
      <c r="A169" s="885">
        <v>6.1</v>
      </c>
      <c r="B169" s="888" t="s">
        <v>1086</v>
      </c>
      <c r="C169" s="885" t="s">
        <v>701</v>
      </c>
      <c r="D169" s="294">
        <f>'[3]ფორმა N4'!C87</f>
        <v>1257.5</v>
      </c>
      <c r="E169" s="287"/>
      <c r="F169" s="287"/>
      <c r="G169" s="287"/>
      <c r="H169" s="287"/>
      <c r="I169" s="287" t="s">
        <v>1065</v>
      </c>
      <c r="J169" s="296" t="s">
        <v>1066</v>
      </c>
      <c r="K169" s="287" t="s">
        <v>1067</v>
      </c>
      <c r="L169" s="287">
        <v>1</v>
      </c>
      <c r="M169" s="294">
        <v>2546.57935</v>
      </c>
      <c r="N169" s="294"/>
      <c r="O169" s="295"/>
      <c r="P169" s="295">
        <f>D169+M169-N169</f>
        <v>3804.07935</v>
      </c>
      <c r="Q169" s="287"/>
    </row>
    <row r="170" spans="1:23" x14ac:dyDescent="0.25">
      <c r="A170" s="886"/>
      <c r="B170" s="889"/>
      <c r="C170" s="886"/>
      <c r="D170" s="287"/>
      <c r="E170" s="287"/>
      <c r="F170" s="287"/>
      <c r="G170" s="287"/>
      <c r="H170" s="287"/>
      <c r="I170" s="287" t="s">
        <v>1050</v>
      </c>
      <c r="J170" s="296" t="s">
        <v>1051</v>
      </c>
      <c r="K170" s="287" t="s">
        <v>1052</v>
      </c>
      <c r="L170" s="287">
        <v>5</v>
      </c>
      <c r="M170" s="294">
        <v>76.397649999999999</v>
      </c>
      <c r="N170" s="294"/>
      <c r="O170" s="295"/>
      <c r="P170" s="295">
        <f>P169+M170-N170</f>
        <v>3880.4769999999999</v>
      </c>
      <c r="Q170" s="287"/>
      <c r="V170" s="302"/>
      <c r="W170" s="302"/>
    </row>
    <row r="171" spans="1:23" ht="15" customHeight="1" x14ac:dyDescent="0.25">
      <c r="A171" s="886"/>
      <c r="B171" s="889"/>
      <c r="C171" s="886"/>
      <c r="D171" s="287"/>
      <c r="E171" s="287"/>
      <c r="F171" s="295"/>
      <c r="G171" s="287"/>
      <c r="H171" s="287"/>
      <c r="I171" s="287" t="s">
        <v>1068</v>
      </c>
      <c r="J171" s="296" t="s">
        <v>1069</v>
      </c>
      <c r="K171" s="287" t="s">
        <v>1070</v>
      </c>
      <c r="L171" s="287">
        <v>7</v>
      </c>
      <c r="M171" s="294">
        <v>86.497</v>
      </c>
      <c r="N171" s="294"/>
      <c r="O171" s="295"/>
      <c r="P171" s="295">
        <f>P170+M171-N171</f>
        <v>3966.9739999999997</v>
      </c>
      <c r="Q171" s="287"/>
    </row>
    <row r="172" spans="1:23" x14ac:dyDescent="0.25">
      <c r="A172" s="886"/>
      <c r="B172" s="889"/>
      <c r="C172" s="886"/>
      <c r="D172" s="287"/>
      <c r="E172" s="286"/>
      <c r="F172" s="295"/>
      <c r="G172" s="287"/>
      <c r="H172" s="287"/>
      <c r="I172" s="287" t="s">
        <v>1071</v>
      </c>
      <c r="J172" s="296" t="s">
        <v>1072</v>
      </c>
      <c r="K172" s="287" t="s">
        <v>1073</v>
      </c>
      <c r="L172" s="287">
        <v>8</v>
      </c>
      <c r="M172" s="294">
        <v>300.45800000000003</v>
      </c>
      <c r="N172" s="294"/>
      <c r="O172" s="295"/>
      <c r="P172" s="295">
        <f>P171+M172-N172</f>
        <v>4267.4319999999998</v>
      </c>
      <c r="Q172" s="287"/>
    </row>
    <row r="173" spans="1:23" ht="15" hidden="1" customHeight="1" x14ac:dyDescent="0.25">
      <c r="A173" s="886"/>
      <c r="B173" s="889"/>
      <c r="C173" s="886"/>
      <c r="D173" s="287"/>
      <c r="E173" s="287"/>
      <c r="F173" s="287"/>
      <c r="G173" s="287"/>
      <c r="H173" s="287"/>
      <c r="I173" s="287"/>
      <c r="J173" s="296"/>
      <c r="K173" s="287"/>
      <c r="L173" s="287"/>
      <c r="M173" s="294"/>
      <c r="N173" s="294"/>
      <c r="O173" s="295"/>
      <c r="P173" s="295"/>
      <c r="Q173" s="287"/>
    </row>
    <row r="174" spans="1:23" ht="15" hidden="1" customHeight="1" x14ac:dyDescent="0.25">
      <c r="A174" s="886"/>
      <c r="B174" s="889"/>
      <c r="C174" s="886"/>
      <c r="D174" s="287"/>
      <c r="E174" s="287"/>
      <c r="F174" s="287"/>
      <c r="G174" s="287"/>
      <c r="H174" s="287"/>
      <c r="I174" s="287"/>
      <c r="J174" s="296"/>
      <c r="K174" s="287"/>
      <c r="L174" s="287"/>
      <c r="M174" s="294"/>
      <c r="N174" s="294"/>
      <c r="O174" s="295"/>
      <c r="P174" s="295"/>
      <c r="Q174" s="287"/>
    </row>
    <row r="175" spans="1:23" ht="15" hidden="1" customHeight="1" x14ac:dyDescent="0.25">
      <c r="A175" s="298"/>
      <c r="B175" s="299"/>
      <c r="C175" s="886"/>
      <c r="D175" s="287"/>
      <c r="E175" s="287"/>
      <c r="F175" s="287"/>
      <c r="G175" s="287"/>
      <c r="H175" s="287"/>
      <c r="I175" s="287"/>
      <c r="J175" s="296"/>
      <c r="K175" s="287"/>
      <c r="L175" s="287"/>
      <c r="M175" s="294"/>
      <c r="N175" s="294"/>
      <c r="O175" s="295"/>
      <c r="P175" s="295"/>
      <c r="Q175" s="287"/>
    </row>
    <row r="176" spans="1:23" ht="15" hidden="1" customHeight="1" x14ac:dyDescent="0.25">
      <c r="A176" s="298"/>
      <c r="B176" s="299"/>
      <c r="C176" s="886"/>
      <c r="D176" s="287"/>
      <c r="E176" s="287"/>
      <c r="F176" s="287"/>
      <c r="G176" s="287"/>
      <c r="H176" s="287"/>
      <c r="I176" s="287"/>
      <c r="J176" s="296"/>
      <c r="K176" s="287"/>
      <c r="L176" s="287"/>
      <c r="M176" s="294"/>
      <c r="N176" s="294"/>
      <c r="O176" s="295"/>
      <c r="P176" s="295"/>
      <c r="Q176" s="287"/>
    </row>
    <row r="177" spans="1:22" ht="15" hidden="1" customHeight="1" x14ac:dyDescent="0.25">
      <c r="A177" s="298"/>
      <c r="B177" s="299"/>
      <c r="C177" s="886"/>
      <c r="D177" s="287"/>
      <c r="E177" s="287"/>
      <c r="F177" s="287"/>
      <c r="G177" s="287"/>
      <c r="H177" s="287"/>
      <c r="I177" s="287"/>
      <c r="J177" s="296"/>
      <c r="K177" s="287"/>
      <c r="L177" s="287"/>
      <c r="M177" s="294"/>
      <c r="N177" s="294"/>
      <c r="O177" s="295"/>
      <c r="P177" s="295"/>
      <c r="Q177" s="287"/>
    </row>
    <row r="178" spans="1:22" ht="15" hidden="1" customHeight="1" x14ac:dyDescent="0.25">
      <c r="A178" s="298"/>
      <c r="B178" s="299"/>
      <c r="C178" s="886"/>
      <c r="D178" s="287"/>
      <c r="E178" s="287"/>
      <c r="F178" s="287"/>
      <c r="G178" s="287"/>
      <c r="H178" s="287"/>
      <c r="I178" s="287"/>
      <c r="J178" s="296"/>
      <c r="K178" s="287"/>
      <c r="L178" s="287"/>
      <c r="M178" s="294"/>
      <c r="N178" s="294"/>
      <c r="O178" s="295"/>
      <c r="P178" s="295"/>
      <c r="Q178" s="287"/>
    </row>
    <row r="179" spans="1:22" ht="15" hidden="1" customHeight="1" x14ac:dyDescent="0.25">
      <c r="A179" s="298"/>
      <c r="B179" s="299"/>
      <c r="C179" s="886"/>
      <c r="D179" s="287"/>
      <c r="E179" s="287"/>
      <c r="F179" s="287"/>
      <c r="G179" s="287"/>
      <c r="H179" s="287"/>
      <c r="I179" s="287"/>
      <c r="J179" s="296"/>
      <c r="K179" s="287"/>
      <c r="L179" s="287"/>
      <c r="M179" s="294"/>
      <c r="N179" s="294"/>
      <c r="O179" s="295"/>
      <c r="P179" s="295"/>
      <c r="Q179" s="287"/>
    </row>
    <row r="180" spans="1:22" ht="15" hidden="1" customHeight="1" x14ac:dyDescent="0.25">
      <c r="A180" s="298"/>
      <c r="B180" s="299"/>
      <c r="C180" s="886"/>
      <c r="D180" s="287"/>
      <c r="E180" s="287"/>
      <c r="F180" s="287"/>
      <c r="G180" s="287"/>
      <c r="H180" s="287"/>
      <c r="I180" s="287"/>
      <c r="J180" s="296"/>
      <c r="K180" s="287"/>
      <c r="L180" s="287"/>
      <c r="M180" s="294"/>
      <c r="N180" s="294"/>
      <c r="O180" s="295"/>
      <c r="P180" s="295"/>
      <c r="Q180" s="287"/>
    </row>
    <row r="181" spans="1:22" ht="15" hidden="1" customHeight="1" x14ac:dyDescent="0.25">
      <c r="A181" s="298"/>
      <c r="B181" s="299"/>
      <c r="C181" s="886"/>
      <c r="D181" s="287"/>
      <c r="E181" s="287"/>
      <c r="F181" s="287"/>
      <c r="G181" s="287"/>
      <c r="H181" s="287"/>
      <c r="I181" s="287"/>
      <c r="J181" s="296"/>
      <c r="K181" s="287"/>
      <c r="L181" s="287"/>
      <c r="M181" s="294"/>
      <c r="N181" s="294"/>
      <c r="O181" s="295"/>
      <c r="P181" s="295"/>
      <c r="Q181" s="287"/>
    </row>
    <row r="182" spans="1:22" ht="15" hidden="1" customHeight="1" x14ac:dyDescent="0.25">
      <c r="A182" s="298"/>
      <c r="B182" s="299"/>
      <c r="C182" s="886"/>
      <c r="D182" s="287"/>
      <c r="E182" s="287"/>
      <c r="F182" s="287"/>
      <c r="G182" s="287"/>
      <c r="H182" s="287"/>
      <c r="I182" s="287"/>
      <c r="J182" s="296"/>
      <c r="K182" s="287"/>
      <c r="L182" s="287"/>
      <c r="M182" s="294"/>
      <c r="N182" s="294"/>
      <c r="O182" s="295"/>
      <c r="P182" s="295"/>
      <c r="Q182" s="287"/>
    </row>
    <row r="183" spans="1:22" ht="26.25" customHeight="1" x14ac:dyDescent="0.25">
      <c r="A183" s="298"/>
      <c r="B183" s="299"/>
      <c r="C183" s="886"/>
      <c r="D183" s="287"/>
      <c r="E183" s="287"/>
      <c r="F183" s="287"/>
      <c r="G183" s="287"/>
      <c r="H183" s="287"/>
      <c r="I183" s="287" t="s">
        <v>1053</v>
      </c>
      <c r="J183" s="296" t="s">
        <v>1054</v>
      </c>
      <c r="K183" s="287" t="s">
        <v>1055</v>
      </c>
      <c r="L183" s="287">
        <v>10</v>
      </c>
      <c r="M183" s="294">
        <v>286.43200000000002</v>
      </c>
      <c r="N183" s="294"/>
      <c r="O183" s="295"/>
      <c r="P183" s="295">
        <f>P172+M183-N183</f>
        <v>4553.8639999999996</v>
      </c>
      <c r="Q183" s="287"/>
    </row>
    <row r="184" spans="1:22" ht="27" x14ac:dyDescent="0.25">
      <c r="A184" s="298"/>
      <c r="B184" s="299"/>
      <c r="C184" s="886"/>
      <c r="D184" s="287"/>
      <c r="E184" s="287"/>
      <c r="F184" s="287"/>
      <c r="G184" s="287"/>
      <c r="H184" s="287"/>
      <c r="I184" s="287" t="s">
        <v>1074</v>
      </c>
      <c r="J184" s="296" t="s">
        <v>1075</v>
      </c>
      <c r="K184" s="287" t="s">
        <v>1076</v>
      </c>
      <c r="L184" s="287">
        <v>11</v>
      </c>
      <c r="M184" s="294">
        <v>433.32168000000001</v>
      </c>
      <c r="N184" s="294"/>
      <c r="O184" s="295"/>
      <c r="P184" s="295">
        <f>P183+M184-N184</f>
        <v>4987.1856799999996</v>
      </c>
      <c r="Q184" s="287"/>
    </row>
    <row r="185" spans="1:22" ht="15" customHeight="1" x14ac:dyDescent="0.25">
      <c r="A185" s="298"/>
      <c r="B185" s="299"/>
      <c r="C185" s="887"/>
      <c r="D185" s="287"/>
      <c r="E185" s="745"/>
      <c r="F185" s="745"/>
      <c r="G185" s="745"/>
      <c r="H185" s="745">
        <v>0.318</v>
      </c>
      <c r="I185" s="287"/>
      <c r="J185" s="296"/>
      <c r="K185" s="287"/>
      <c r="L185" s="287"/>
      <c r="M185" s="294"/>
      <c r="N185" s="294"/>
      <c r="O185" s="295"/>
      <c r="P185" s="295">
        <f>P184+G185-H185</f>
        <v>4986.8676799999994</v>
      </c>
      <c r="Q185" s="287"/>
    </row>
    <row r="186" spans="1:22" ht="27" x14ac:dyDescent="0.25">
      <c r="A186" s="885">
        <v>6.2</v>
      </c>
      <c r="B186" s="888" t="s">
        <v>1087</v>
      </c>
      <c r="C186" s="885" t="s">
        <v>702</v>
      </c>
      <c r="D186" s="294">
        <f>'[3]ფორმა N4'!C88</f>
        <v>1030</v>
      </c>
      <c r="E186" s="287"/>
      <c r="F186" s="287"/>
      <c r="G186" s="287"/>
      <c r="H186" s="287"/>
      <c r="I186" s="287" t="s">
        <v>1053</v>
      </c>
      <c r="J186" s="296" t="s">
        <v>1054</v>
      </c>
      <c r="K186" s="287" t="s">
        <v>1055</v>
      </c>
      <c r="L186" s="287">
        <v>10</v>
      </c>
      <c r="M186" s="294">
        <v>206.87100000000001</v>
      </c>
      <c r="N186" s="294"/>
      <c r="O186" s="295"/>
      <c r="P186" s="310">
        <f>D186+M186-N186</f>
        <v>1236.8710000000001</v>
      </c>
      <c r="Q186" s="287"/>
      <c r="V186" s="302"/>
    </row>
    <row r="187" spans="1:22" ht="27" x14ac:dyDescent="0.25">
      <c r="A187" s="886"/>
      <c r="B187" s="889"/>
      <c r="C187" s="886"/>
      <c r="D187" s="287"/>
      <c r="E187" s="287"/>
      <c r="F187" s="287"/>
      <c r="G187" s="287"/>
      <c r="H187" s="287"/>
      <c r="I187" s="287" t="s">
        <v>1074</v>
      </c>
      <c r="J187" s="296" t="s">
        <v>1075</v>
      </c>
      <c r="K187" s="287" t="s">
        <v>1076</v>
      </c>
      <c r="L187" s="287">
        <v>11</v>
      </c>
      <c r="M187" s="294">
        <v>128.73579000000001</v>
      </c>
      <c r="N187" s="294"/>
      <c r="O187" s="295"/>
      <c r="P187" s="295">
        <f>P186+M187-N187</f>
        <v>1365.60679</v>
      </c>
      <c r="Q187" s="287"/>
    </row>
    <row r="188" spans="1:22" hidden="1" x14ac:dyDescent="0.25">
      <c r="A188" s="886"/>
      <c r="B188" s="889"/>
      <c r="C188" s="886"/>
      <c r="D188" s="287"/>
      <c r="E188" s="287"/>
      <c r="F188" s="287"/>
      <c r="G188" s="287"/>
      <c r="H188" s="287"/>
      <c r="I188" s="287"/>
      <c r="J188" s="296"/>
      <c r="K188" s="287"/>
      <c r="L188" s="287"/>
      <c r="M188" s="294"/>
      <c r="N188" s="294"/>
      <c r="O188" s="295"/>
      <c r="P188" s="295"/>
      <c r="Q188" s="287"/>
    </row>
    <row r="189" spans="1:22" hidden="1" x14ac:dyDescent="0.25">
      <c r="A189" s="886"/>
      <c r="B189" s="889"/>
      <c r="C189" s="886"/>
      <c r="D189" s="287"/>
      <c r="E189" s="287"/>
      <c r="F189" s="287"/>
      <c r="G189" s="287"/>
      <c r="H189" s="287"/>
      <c r="I189" s="287"/>
      <c r="J189" s="296"/>
      <c r="K189" s="287"/>
      <c r="L189" s="287"/>
      <c r="M189" s="294"/>
      <c r="N189" s="294"/>
      <c r="O189" s="295"/>
      <c r="P189" s="295"/>
      <c r="Q189" s="287"/>
    </row>
    <row r="190" spans="1:22" x14ac:dyDescent="0.25">
      <c r="A190" s="886"/>
      <c r="B190" s="889"/>
      <c r="C190" s="886"/>
      <c r="D190" s="287"/>
      <c r="E190" s="287"/>
      <c r="F190" s="287"/>
      <c r="G190" s="287"/>
      <c r="H190" s="287"/>
      <c r="I190" s="287"/>
      <c r="J190" s="296"/>
      <c r="K190" s="287"/>
      <c r="L190" s="287"/>
      <c r="M190" s="294"/>
      <c r="N190" s="294"/>
      <c r="O190" s="295"/>
      <c r="P190" s="295"/>
      <c r="Q190" s="287"/>
    </row>
    <row r="191" spans="1:22" x14ac:dyDescent="0.25">
      <c r="A191" s="886"/>
      <c r="B191" s="889"/>
      <c r="C191" s="886"/>
      <c r="D191" s="287"/>
      <c r="E191" s="287"/>
      <c r="F191" s="287"/>
      <c r="G191" s="287"/>
      <c r="H191" s="287"/>
      <c r="I191" s="287"/>
      <c r="J191" s="296"/>
      <c r="K191" s="287"/>
      <c r="L191" s="287"/>
      <c r="M191" s="294"/>
      <c r="N191" s="294"/>
      <c r="O191" s="295"/>
      <c r="P191" s="295"/>
      <c r="Q191" s="287"/>
    </row>
    <row r="192" spans="1:22" x14ac:dyDescent="0.25">
      <c r="A192" s="887"/>
      <c r="B192" s="890"/>
      <c r="C192" s="887"/>
      <c r="D192" s="287"/>
      <c r="E192" s="287"/>
      <c r="F192" s="287"/>
      <c r="G192" s="287"/>
      <c r="H192" s="287"/>
      <c r="I192" s="287"/>
      <c r="J192" s="296"/>
      <c r="K192" s="287"/>
      <c r="L192" s="287"/>
      <c r="M192" s="294"/>
      <c r="N192" s="294"/>
      <c r="O192" s="295"/>
      <c r="P192" s="295"/>
      <c r="Q192" s="287"/>
    </row>
    <row r="193" spans="1:22" ht="30" customHeight="1" x14ac:dyDescent="0.25">
      <c r="A193" s="885">
        <v>6.3</v>
      </c>
      <c r="B193" s="888" t="s">
        <v>1088</v>
      </c>
      <c r="C193" s="885" t="s">
        <v>704</v>
      </c>
      <c r="D193" s="294">
        <f>'[3]ფორმა N4'!C90</f>
        <v>482.79999999999995</v>
      </c>
      <c r="E193" s="287"/>
      <c r="F193" s="287"/>
      <c r="G193" s="295"/>
      <c r="H193" s="287"/>
      <c r="I193" s="287" t="s">
        <v>1065</v>
      </c>
      <c r="J193" s="296" t="s">
        <v>1066</v>
      </c>
      <c r="K193" s="287" t="s">
        <v>1067</v>
      </c>
      <c r="L193" s="287">
        <v>1</v>
      </c>
      <c r="M193" s="294">
        <v>46.500810000000001</v>
      </c>
      <c r="N193" s="294"/>
      <c r="O193" s="295"/>
      <c r="P193" s="295">
        <f>D193+M193-N193</f>
        <v>529.30080999999996</v>
      </c>
      <c r="Q193" s="287"/>
      <c r="V193" s="311"/>
    </row>
    <row r="194" spans="1:22" ht="15" customHeight="1" x14ac:dyDescent="0.25">
      <c r="A194" s="886"/>
      <c r="B194" s="889"/>
      <c r="C194" s="886"/>
      <c r="D194" s="287"/>
      <c r="E194" s="312"/>
      <c r="F194" s="287"/>
      <c r="G194" s="295"/>
      <c r="H194" s="287"/>
      <c r="I194" s="287" t="s">
        <v>1050</v>
      </c>
      <c r="J194" s="296" t="s">
        <v>1051</v>
      </c>
      <c r="K194" s="287" t="s">
        <v>1052</v>
      </c>
      <c r="L194" s="287">
        <v>5</v>
      </c>
      <c r="M194" s="294">
        <f>0.038+41.79919</f>
        <v>41.83719</v>
      </c>
      <c r="N194" s="294"/>
      <c r="O194" s="295"/>
      <c r="P194" s="295">
        <f>P193+M194-N194</f>
        <v>571.13799999999992</v>
      </c>
      <c r="Q194" s="287"/>
    </row>
    <row r="195" spans="1:22" x14ac:dyDescent="0.25">
      <c r="A195" s="886"/>
      <c r="B195" s="889"/>
      <c r="C195" s="886"/>
      <c r="D195" s="287"/>
      <c r="E195" s="286"/>
      <c r="F195" s="287"/>
      <c r="G195" s="287"/>
      <c r="H195" s="287"/>
      <c r="I195" s="287" t="s">
        <v>1068</v>
      </c>
      <c r="J195" s="296" t="s">
        <v>1069</v>
      </c>
      <c r="K195" s="287" t="s">
        <v>1070</v>
      </c>
      <c r="L195" s="287">
        <v>7</v>
      </c>
      <c r="M195" s="294">
        <v>85.272000000000006</v>
      </c>
      <c r="N195" s="294"/>
      <c r="O195" s="295"/>
      <c r="P195" s="295">
        <f>P194+M195-N195</f>
        <v>656.41</v>
      </c>
      <c r="Q195" s="295"/>
    </row>
    <row r="196" spans="1:22" ht="27" x14ac:dyDescent="0.25">
      <c r="A196" s="886"/>
      <c r="B196" s="889"/>
      <c r="C196" s="886"/>
      <c r="D196" s="287"/>
      <c r="E196" s="286"/>
      <c r="F196" s="287"/>
      <c r="G196" s="295"/>
      <c r="H196" s="287"/>
      <c r="I196" s="287" t="s">
        <v>1053</v>
      </c>
      <c r="J196" s="296" t="s">
        <v>1054</v>
      </c>
      <c r="K196" s="287" t="s">
        <v>1055</v>
      </c>
      <c r="L196" s="287">
        <v>10</v>
      </c>
      <c r="M196" s="294">
        <v>113.663</v>
      </c>
      <c r="N196" s="294"/>
      <c r="O196" s="295"/>
      <c r="P196" s="295">
        <f>P195+M196-N196</f>
        <v>770.07299999999998</v>
      </c>
      <c r="Q196" s="287"/>
    </row>
    <row r="197" spans="1:22" ht="27" x14ac:dyDescent="0.25">
      <c r="A197" s="886"/>
      <c r="B197" s="889"/>
      <c r="C197" s="886"/>
      <c r="D197" s="287"/>
      <c r="E197" s="286"/>
      <c r="F197" s="745"/>
      <c r="G197" s="295"/>
      <c r="H197" s="745"/>
      <c r="I197" s="287" t="s">
        <v>1074</v>
      </c>
      <c r="J197" s="296" t="s">
        <v>1075</v>
      </c>
      <c r="K197" s="287" t="s">
        <v>1076</v>
      </c>
      <c r="L197" s="287">
        <v>11</v>
      </c>
      <c r="M197" s="294"/>
      <c r="N197" s="294">
        <v>53.772820000000003</v>
      </c>
      <c r="O197" s="295"/>
      <c r="P197" s="295">
        <f>P196+M197-N197</f>
        <v>716.30017999999995</v>
      </c>
      <c r="Q197" s="295"/>
    </row>
    <row r="198" spans="1:22" x14ac:dyDescent="0.25">
      <c r="A198" s="886"/>
      <c r="B198" s="889"/>
      <c r="C198" s="886"/>
      <c r="D198" s="287"/>
      <c r="E198" s="286"/>
      <c r="F198" s="745"/>
      <c r="G198" s="295">
        <v>715.79700000000003</v>
      </c>
      <c r="H198" s="745"/>
      <c r="I198" s="287"/>
      <c r="J198" s="296"/>
      <c r="K198" s="287"/>
      <c r="L198" s="287"/>
      <c r="M198" s="294"/>
      <c r="N198" s="294"/>
      <c r="O198" s="295"/>
      <c r="P198" s="295">
        <f>P197+G198-H198</f>
        <v>1432.09718</v>
      </c>
      <c r="Q198" s="287"/>
    </row>
    <row r="199" spans="1:22" x14ac:dyDescent="0.25">
      <c r="A199" s="886"/>
      <c r="B199" s="889"/>
      <c r="C199" s="886"/>
      <c r="D199" s="287"/>
      <c r="E199" s="286"/>
      <c r="F199" s="287"/>
      <c r="G199" s="287"/>
      <c r="H199" s="287"/>
      <c r="I199" s="287"/>
      <c r="J199" s="296"/>
      <c r="K199" s="287"/>
      <c r="L199" s="287"/>
      <c r="M199" s="294"/>
      <c r="N199" s="294"/>
      <c r="O199" s="295"/>
      <c r="P199" s="295"/>
      <c r="Q199" s="287"/>
      <c r="V199" s="297"/>
    </row>
    <row r="200" spans="1:22" hidden="1" x14ac:dyDescent="0.25">
      <c r="A200" s="886"/>
      <c r="B200" s="889"/>
      <c r="C200" s="886"/>
      <c r="D200" s="287"/>
      <c r="E200" s="286"/>
      <c r="F200" s="287"/>
      <c r="G200" s="287"/>
      <c r="H200" s="287"/>
      <c r="I200" s="287"/>
      <c r="J200" s="296"/>
      <c r="K200" s="287"/>
      <c r="L200" s="287"/>
      <c r="M200" s="294"/>
      <c r="N200" s="294"/>
      <c r="O200" s="295"/>
      <c r="P200" s="295"/>
      <c r="Q200" s="287"/>
    </row>
    <row r="201" spans="1:22" hidden="1" x14ac:dyDescent="0.25">
      <c r="A201" s="886"/>
      <c r="B201" s="889"/>
      <c r="C201" s="886"/>
      <c r="D201" s="287"/>
      <c r="E201" s="286"/>
      <c r="F201" s="287"/>
      <c r="G201" s="287"/>
      <c r="H201" s="287"/>
      <c r="I201" s="287"/>
      <c r="J201" s="296"/>
      <c r="K201" s="287"/>
      <c r="L201" s="287"/>
      <c r="M201" s="294"/>
      <c r="N201" s="294"/>
      <c r="O201" s="295"/>
      <c r="P201" s="295"/>
      <c r="Q201" s="287"/>
    </row>
    <row r="202" spans="1:22" hidden="1" x14ac:dyDescent="0.25">
      <c r="A202" s="886"/>
      <c r="B202" s="889"/>
      <c r="C202" s="886"/>
      <c r="D202" s="287"/>
      <c r="E202" s="286"/>
      <c r="F202" s="287"/>
      <c r="G202" s="287"/>
      <c r="H202" s="287"/>
      <c r="I202" s="287"/>
      <c r="J202" s="296"/>
      <c r="K202" s="287"/>
      <c r="L202" s="287"/>
      <c r="M202" s="294"/>
      <c r="N202" s="294"/>
      <c r="O202" s="295"/>
      <c r="P202" s="295"/>
      <c r="Q202" s="287"/>
    </row>
    <row r="203" spans="1:22" hidden="1" x14ac:dyDescent="0.25">
      <c r="A203" s="886"/>
      <c r="B203" s="889"/>
      <c r="C203" s="886"/>
      <c r="D203" s="287"/>
      <c r="E203" s="286"/>
      <c r="F203" s="287"/>
      <c r="G203" s="287"/>
      <c r="H203" s="287"/>
      <c r="I203" s="287"/>
      <c r="J203" s="296"/>
      <c r="K203" s="287"/>
      <c r="L203" s="287"/>
      <c r="M203" s="294"/>
      <c r="N203" s="294"/>
      <c r="O203" s="295"/>
      <c r="P203" s="295"/>
      <c r="Q203" s="287"/>
    </row>
    <row r="204" spans="1:22" hidden="1" x14ac:dyDescent="0.25">
      <c r="A204" s="886"/>
      <c r="B204" s="889"/>
      <c r="C204" s="886"/>
      <c r="D204" s="287"/>
      <c r="E204" s="287"/>
      <c r="F204" s="287"/>
      <c r="G204" s="287"/>
      <c r="H204" s="287"/>
      <c r="I204" s="287"/>
      <c r="J204" s="296"/>
      <c r="K204" s="287"/>
      <c r="L204" s="287"/>
      <c r="M204" s="294"/>
      <c r="N204" s="294"/>
      <c r="O204" s="295"/>
      <c r="P204" s="295"/>
      <c r="Q204" s="287"/>
    </row>
    <row r="205" spans="1:22" hidden="1" x14ac:dyDescent="0.25">
      <c r="A205" s="298"/>
      <c r="B205" s="299"/>
      <c r="C205" s="298"/>
      <c r="D205" s="287"/>
      <c r="E205" s="287"/>
      <c r="F205" s="287"/>
      <c r="G205" s="287"/>
      <c r="H205" s="287"/>
      <c r="I205" s="287"/>
      <c r="J205" s="296"/>
      <c r="K205" s="287"/>
      <c r="L205" s="287"/>
      <c r="M205" s="294"/>
      <c r="N205" s="294"/>
      <c r="O205" s="295"/>
      <c r="P205" s="295"/>
      <c r="Q205" s="287"/>
    </row>
    <row r="206" spans="1:22" hidden="1" x14ac:dyDescent="0.25">
      <c r="A206" s="298"/>
      <c r="B206" s="299"/>
      <c r="C206" s="298"/>
      <c r="D206" s="287"/>
      <c r="E206" s="287"/>
      <c r="F206" s="287"/>
      <c r="G206" s="287"/>
      <c r="H206" s="287"/>
      <c r="I206" s="287"/>
      <c r="J206" s="296"/>
      <c r="K206" s="287"/>
      <c r="L206" s="287"/>
      <c r="M206" s="294"/>
      <c r="N206" s="294"/>
      <c r="O206" s="295"/>
      <c r="P206" s="295"/>
      <c r="Q206" s="287"/>
    </row>
    <row r="207" spans="1:22" s="284" customFormat="1" ht="13.5" customHeight="1" x14ac:dyDescent="0.25">
      <c r="A207" s="891"/>
      <c r="B207" s="891">
        <v>707</v>
      </c>
      <c r="C207" s="891" t="s">
        <v>468</v>
      </c>
      <c r="D207" s="280">
        <v>0</v>
      </c>
      <c r="E207" s="281"/>
      <c r="F207" s="281"/>
      <c r="G207" s="281"/>
      <c r="H207" s="281"/>
      <c r="I207" s="281" t="s">
        <v>1089</v>
      </c>
      <c r="J207" s="282" t="s">
        <v>1090</v>
      </c>
      <c r="K207" s="281" t="s">
        <v>1091</v>
      </c>
      <c r="L207" s="281">
        <v>3</v>
      </c>
      <c r="M207" s="280">
        <v>658</v>
      </c>
      <c r="N207" s="280"/>
      <c r="O207" s="283"/>
      <c r="P207" s="283">
        <f>D207+M207-N207</f>
        <v>658</v>
      </c>
      <c r="Q207" s="281"/>
    </row>
    <row r="208" spans="1:22" s="284" customFormat="1" ht="40.5" x14ac:dyDescent="0.25">
      <c r="A208" s="892"/>
      <c r="B208" s="892"/>
      <c r="C208" s="892"/>
      <c r="D208" s="281"/>
      <c r="E208" s="281"/>
      <c r="F208" s="281"/>
      <c r="G208" s="281"/>
      <c r="H208" s="281"/>
      <c r="I208" s="281" t="s">
        <v>1074</v>
      </c>
      <c r="J208" s="282" t="s">
        <v>1075</v>
      </c>
      <c r="K208" s="281" t="s">
        <v>1076</v>
      </c>
      <c r="L208" s="281">
        <v>11</v>
      </c>
      <c r="M208" s="280">
        <v>122.70101</v>
      </c>
      <c r="N208" s="280"/>
      <c r="O208" s="283"/>
      <c r="P208" s="283">
        <f>P207+M208-N208</f>
        <v>780.70101</v>
      </c>
      <c r="Q208" s="281"/>
    </row>
    <row r="209" spans="1:23" s="284" customFormat="1" hidden="1" x14ac:dyDescent="0.25">
      <c r="A209" s="892"/>
      <c r="B209" s="892"/>
      <c r="C209" s="892"/>
      <c r="D209" s="281"/>
      <c r="E209" s="285"/>
      <c r="F209" s="281"/>
      <c r="G209" s="281"/>
      <c r="H209" s="281"/>
      <c r="I209" s="281"/>
      <c r="J209" s="282"/>
      <c r="K209" s="281"/>
      <c r="L209" s="281"/>
      <c r="M209" s="280"/>
      <c r="N209" s="280"/>
      <c r="O209" s="283"/>
      <c r="P209" s="283"/>
      <c r="Q209" s="281"/>
    </row>
    <row r="210" spans="1:23" s="284" customFormat="1" hidden="1" x14ac:dyDescent="0.25">
      <c r="A210" s="892"/>
      <c r="B210" s="892"/>
      <c r="C210" s="892"/>
      <c r="D210" s="281"/>
      <c r="E210" s="285"/>
      <c r="F210" s="281"/>
      <c r="G210" s="281"/>
      <c r="H210" s="281"/>
      <c r="I210" s="281"/>
      <c r="J210" s="282"/>
      <c r="K210" s="281"/>
      <c r="L210" s="281"/>
      <c r="M210" s="280"/>
      <c r="N210" s="280"/>
      <c r="O210" s="283"/>
      <c r="P210" s="283"/>
      <c r="Q210" s="281"/>
    </row>
    <row r="211" spans="1:23" s="284" customFormat="1" hidden="1" x14ac:dyDescent="0.25">
      <c r="A211" s="892"/>
      <c r="B211" s="892"/>
      <c r="C211" s="892"/>
      <c r="D211" s="281"/>
      <c r="E211" s="281"/>
      <c r="F211" s="281"/>
      <c r="G211" s="281"/>
      <c r="H211" s="281"/>
      <c r="I211" s="281"/>
      <c r="J211" s="282"/>
      <c r="K211" s="281"/>
      <c r="L211" s="281"/>
      <c r="M211" s="280"/>
      <c r="N211" s="280"/>
      <c r="O211" s="283"/>
      <c r="P211" s="283"/>
      <c r="Q211" s="281"/>
    </row>
    <row r="212" spans="1:23" s="284" customFormat="1" hidden="1" x14ac:dyDescent="0.25">
      <c r="A212" s="895"/>
      <c r="B212" s="895"/>
      <c r="C212" s="895"/>
      <c r="D212" s="281"/>
      <c r="E212" s="281"/>
      <c r="F212" s="281"/>
      <c r="G212" s="281"/>
      <c r="H212" s="281"/>
      <c r="I212" s="281"/>
      <c r="J212" s="282"/>
      <c r="K212" s="281"/>
      <c r="L212" s="281"/>
      <c r="M212" s="280"/>
      <c r="N212" s="280"/>
      <c r="O212" s="283"/>
      <c r="P212" s="283"/>
      <c r="Q212" s="281"/>
    </row>
    <row r="213" spans="1:23" s="284" customFormat="1" x14ac:dyDescent="0.25">
      <c r="A213" s="290"/>
      <c r="B213" s="290"/>
      <c r="C213" s="290"/>
      <c r="D213" s="281"/>
      <c r="E213" s="281"/>
      <c r="F213" s="281"/>
      <c r="G213" s="281"/>
      <c r="H213" s="281"/>
      <c r="I213" s="281"/>
      <c r="J213" s="282"/>
      <c r="K213" s="281"/>
      <c r="L213" s="281"/>
      <c r="M213" s="280"/>
      <c r="N213" s="280"/>
      <c r="O213" s="283"/>
      <c r="P213" s="283"/>
      <c r="Q213" s="281"/>
    </row>
    <row r="214" spans="1:23" s="306" customFormat="1" x14ac:dyDescent="0.25">
      <c r="A214" s="891">
        <v>7</v>
      </c>
      <c r="B214" s="893" t="s">
        <v>1092</v>
      </c>
      <c r="C214" s="891" t="s">
        <v>1093</v>
      </c>
      <c r="D214" s="280">
        <f>D218+D223</f>
        <v>95.2</v>
      </c>
      <c r="E214" s="285"/>
      <c r="F214" s="281"/>
      <c r="G214" s="309"/>
      <c r="H214" s="281"/>
      <c r="I214" s="281" t="s">
        <v>1065</v>
      </c>
      <c r="J214" s="282" t="s">
        <v>1066</v>
      </c>
      <c r="K214" s="281" t="s">
        <v>1067</v>
      </c>
      <c r="L214" s="281">
        <v>1</v>
      </c>
      <c r="M214" s="280">
        <f>M218</f>
        <v>109.45329</v>
      </c>
      <c r="N214" s="280"/>
      <c r="O214" s="283"/>
      <c r="P214" s="283">
        <f>D214+M214-N214</f>
        <v>204.65329</v>
      </c>
      <c r="Q214" s="281"/>
    </row>
    <row r="215" spans="1:23" s="306" customFormat="1" x14ac:dyDescent="0.25">
      <c r="A215" s="892"/>
      <c r="B215" s="894"/>
      <c r="C215" s="892"/>
      <c r="D215" s="280"/>
      <c r="E215" s="285"/>
      <c r="F215" s="281"/>
      <c r="G215" s="281"/>
      <c r="H215" s="281"/>
      <c r="I215" s="281" t="s">
        <v>1068</v>
      </c>
      <c r="J215" s="282" t="s">
        <v>1069</v>
      </c>
      <c r="K215" s="281" t="s">
        <v>1070</v>
      </c>
      <c r="L215" s="281">
        <v>7</v>
      </c>
      <c r="M215" s="280">
        <f>M219+M223</f>
        <v>26.893999999999998</v>
      </c>
      <c r="N215" s="280"/>
      <c r="O215" s="283"/>
      <c r="P215" s="283">
        <f>P214+M215-N215</f>
        <v>231.54729</v>
      </c>
      <c r="Q215" s="281"/>
    </row>
    <row r="216" spans="1:23" s="306" customFormat="1" ht="40.5" x14ac:dyDescent="0.25">
      <c r="A216" s="892"/>
      <c r="B216" s="894"/>
      <c r="C216" s="892"/>
      <c r="D216" s="281"/>
      <c r="E216" s="286"/>
      <c r="F216" s="287"/>
      <c r="G216" s="281"/>
      <c r="H216" s="281"/>
      <c r="I216" s="281" t="s">
        <v>1074</v>
      </c>
      <c r="J216" s="282" t="s">
        <v>1075</v>
      </c>
      <c r="K216" s="281" t="s">
        <v>1076</v>
      </c>
      <c r="L216" s="281">
        <v>11</v>
      </c>
      <c r="M216" s="280">
        <f>M220+M224</f>
        <v>0</v>
      </c>
      <c r="N216" s="280">
        <f>N220+N224</f>
        <v>109.447</v>
      </c>
      <c r="O216" s="283"/>
      <c r="P216" s="283">
        <f>P215+M216-N216</f>
        <v>122.10029</v>
      </c>
      <c r="Q216" s="283"/>
    </row>
    <row r="217" spans="1:23" s="306" customFormat="1" x14ac:dyDescent="0.25">
      <c r="A217" s="290"/>
      <c r="B217" s="291"/>
      <c r="C217" s="290"/>
      <c r="D217" s="281"/>
      <c r="E217" s="281"/>
      <c r="F217" s="281"/>
      <c r="G217" s="281"/>
      <c r="H217" s="281"/>
      <c r="I217" s="281"/>
      <c r="J217" s="282"/>
      <c r="K217" s="281"/>
      <c r="L217" s="281"/>
      <c r="M217" s="280"/>
      <c r="N217" s="280"/>
      <c r="O217" s="283"/>
      <c r="P217" s="283"/>
      <c r="Q217" s="281"/>
    </row>
    <row r="218" spans="1:23" s="284" customFormat="1" ht="15" customHeight="1" x14ac:dyDescent="0.25">
      <c r="A218" s="885">
        <v>7.1</v>
      </c>
      <c r="B218" s="888" t="s">
        <v>1094</v>
      </c>
      <c r="C218" s="885" t="s">
        <v>710</v>
      </c>
      <c r="D218" s="280">
        <f>'[3]ფორმა N4'!C96</f>
        <v>3.9</v>
      </c>
      <c r="E218" s="281"/>
      <c r="F218" s="281"/>
      <c r="G218" s="281"/>
      <c r="H218" s="281"/>
      <c r="I218" s="287" t="s">
        <v>1065</v>
      </c>
      <c r="J218" s="296" t="s">
        <v>1066</v>
      </c>
      <c r="K218" s="287" t="s">
        <v>1067</v>
      </c>
      <c r="L218" s="287">
        <v>1</v>
      </c>
      <c r="M218" s="294">
        <v>109.45329</v>
      </c>
      <c r="N218" s="294"/>
      <c r="O218" s="295"/>
      <c r="P218" s="295">
        <f>D218+M218-N218</f>
        <v>113.35329</v>
      </c>
      <c r="Q218" s="281"/>
    </row>
    <row r="219" spans="1:23" ht="15" customHeight="1" x14ac:dyDescent="0.25">
      <c r="A219" s="886"/>
      <c r="B219" s="889"/>
      <c r="C219" s="886"/>
      <c r="D219" s="294"/>
      <c r="E219" s="287"/>
      <c r="F219" s="287"/>
      <c r="G219" s="287"/>
      <c r="H219" s="287"/>
      <c r="I219" s="287" t="s">
        <v>1068</v>
      </c>
      <c r="J219" s="296" t="s">
        <v>1069</v>
      </c>
      <c r="K219" s="287" t="s">
        <v>1070</v>
      </c>
      <c r="L219" s="287">
        <v>7</v>
      </c>
      <c r="M219" s="294">
        <v>11.894</v>
      </c>
      <c r="N219" s="294"/>
      <c r="O219" s="295"/>
      <c r="P219" s="295">
        <f>P218+M219-N219</f>
        <v>125.24729000000001</v>
      </c>
      <c r="Q219" s="287"/>
    </row>
    <row r="220" spans="1:23" ht="27" x14ac:dyDescent="0.25">
      <c r="A220" s="886"/>
      <c r="B220" s="889"/>
      <c r="C220" s="886"/>
      <c r="D220" s="287"/>
      <c r="E220" s="286"/>
      <c r="F220" s="287"/>
      <c r="G220" s="287"/>
      <c r="H220" s="287"/>
      <c r="I220" s="287" t="s">
        <v>1074</v>
      </c>
      <c r="J220" s="296" t="s">
        <v>1075</v>
      </c>
      <c r="K220" s="287" t="s">
        <v>1076</v>
      </c>
      <c r="L220" s="287">
        <v>11</v>
      </c>
      <c r="M220" s="294"/>
      <c r="N220" s="294">
        <v>109.447</v>
      </c>
      <c r="O220" s="295"/>
      <c r="P220" s="295">
        <f>P219+M220-N220</f>
        <v>15.800290000000004</v>
      </c>
      <c r="Q220" s="287"/>
    </row>
    <row r="221" spans="1:23" hidden="1" x14ac:dyDescent="0.25">
      <c r="A221" s="298"/>
      <c r="B221" s="299"/>
      <c r="C221" s="298"/>
      <c r="D221" s="287"/>
      <c r="E221" s="287"/>
      <c r="F221" s="287"/>
      <c r="G221" s="287"/>
      <c r="H221" s="287"/>
      <c r="I221" s="281"/>
      <c r="J221" s="282"/>
      <c r="K221" s="281"/>
      <c r="L221" s="281"/>
      <c r="M221" s="294"/>
      <c r="N221" s="294"/>
      <c r="O221" s="295"/>
      <c r="P221" s="295"/>
      <c r="Q221" s="287"/>
    </row>
    <row r="222" spans="1:23" x14ac:dyDescent="0.25">
      <c r="A222" s="298"/>
      <c r="B222" s="299"/>
      <c r="C222" s="298"/>
      <c r="D222" s="287"/>
      <c r="E222" s="287"/>
      <c r="F222" s="287"/>
      <c r="G222" s="287"/>
      <c r="H222" s="287"/>
      <c r="I222" s="287"/>
      <c r="J222" s="296"/>
      <c r="K222" s="287"/>
      <c r="L222" s="287"/>
      <c r="M222" s="294"/>
      <c r="N222" s="294"/>
      <c r="O222" s="295"/>
      <c r="P222" s="295"/>
      <c r="Q222" s="287"/>
    </row>
    <row r="223" spans="1:23" x14ac:dyDescent="0.25">
      <c r="A223" s="885">
        <v>7.2</v>
      </c>
      <c r="B223" s="888" t="s">
        <v>1095</v>
      </c>
      <c r="C223" s="885" t="s">
        <v>1096</v>
      </c>
      <c r="D223" s="294">
        <f>'[3]ფორმა N4'!C106</f>
        <v>91.3</v>
      </c>
      <c r="E223" s="286"/>
      <c r="F223" s="287"/>
      <c r="G223" s="313"/>
      <c r="H223" s="287"/>
      <c r="I223" s="287" t="s">
        <v>1068</v>
      </c>
      <c r="J223" s="296" t="s">
        <v>1069</v>
      </c>
      <c r="K223" s="287" t="s">
        <v>1070</v>
      </c>
      <c r="L223" s="287">
        <v>7</v>
      </c>
      <c r="M223" s="294">
        <v>15</v>
      </c>
      <c r="N223" s="294"/>
      <c r="O223" s="295"/>
      <c r="P223" s="295">
        <f>D223+M223-N223</f>
        <v>106.3</v>
      </c>
      <c r="Q223" s="287"/>
      <c r="W223" s="302"/>
    </row>
    <row r="224" spans="1:23" x14ac:dyDescent="0.25">
      <c r="A224" s="886"/>
      <c r="B224" s="889"/>
      <c r="C224" s="886"/>
      <c r="D224" s="287"/>
      <c r="E224" s="287"/>
      <c r="F224" s="287"/>
      <c r="G224" s="287"/>
      <c r="H224" s="287"/>
      <c r="I224" s="287"/>
      <c r="J224" s="296"/>
      <c r="K224" s="287"/>
      <c r="L224" s="287"/>
      <c r="M224" s="294"/>
      <c r="N224" s="294"/>
      <c r="O224" s="295"/>
      <c r="P224" s="295"/>
      <c r="Q224" s="287"/>
    </row>
    <row r="225" spans="1:23" hidden="1" x14ac:dyDescent="0.25">
      <c r="A225" s="886"/>
      <c r="B225" s="889"/>
      <c r="C225" s="886"/>
      <c r="D225" s="287"/>
      <c r="E225" s="287"/>
      <c r="F225" s="287"/>
      <c r="G225" s="287"/>
      <c r="H225" s="287"/>
      <c r="I225" s="287"/>
      <c r="J225" s="296"/>
      <c r="K225" s="287"/>
      <c r="L225" s="287"/>
      <c r="M225" s="294"/>
      <c r="N225" s="294"/>
      <c r="O225" s="295"/>
      <c r="P225" s="295"/>
      <c r="Q225" s="287"/>
    </row>
    <row r="226" spans="1:23" x14ac:dyDescent="0.25">
      <c r="A226" s="298"/>
      <c r="B226" s="299"/>
      <c r="C226" s="298"/>
      <c r="D226" s="287"/>
      <c r="E226" s="287"/>
      <c r="F226" s="287"/>
      <c r="G226" s="287"/>
      <c r="H226" s="287"/>
      <c r="I226" s="287"/>
      <c r="J226" s="296"/>
      <c r="K226" s="287"/>
      <c r="L226" s="287"/>
      <c r="M226" s="294"/>
      <c r="N226" s="294"/>
      <c r="O226" s="295"/>
      <c r="P226" s="295"/>
      <c r="Q226" s="287"/>
    </row>
    <row r="227" spans="1:23" s="306" customFormat="1" x14ac:dyDescent="0.25">
      <c r="A227" s="891">
        <v>8</v>
      </c>
      <c r="B227" s="893" t="s">
        <v>1097</v>
      </c>
      <c r="C227" s="891" t="s">
        <v>722</v>
      </c>
      <c r="D227" s="280">
        <f>D234+D242+D246+D248</f>
        <v>1752.3</v>
      </c>
      <c r="E227" s="281"/>
      <c r="F227" s="281"/>
      <c r="G227" s="281"/>
      <c r="H227" s="281"/>
      <c r="I227" s="281" t="s">
        <v>1065</v>
      </c>
      <c r="J227" s="282" t="s">
        <v>1066</v>
      </c>
      <c r="K227" s="281" t="s">
        <v>1067</v>
      </c>
      <c r="L227" s="314">
        <v>1</v>
      </c>
      <c r="M227" s="280">
        <f>M234</f>
        <v>265.19587000000001</v>
      </c>
      <c r="N227" s="280"/>
      <c r="O227" s="283"/>
      <c r="P227" s="283">
        <f>D227+M227-N227</f>
        <v>2017.49587</v>
      </c>
      <c r="Q227" s="281"/>
    </row>
    <row r="228" spans="1:23" s="306" customFormat="1" ht="15" customHeight="1" x14ac:dyDescent="0.25">
      <c r="A228" s="892"/>
      <c r="B228" s="894"/>
      <c r="C228" s="892"/>
      <c r="D228" s="281"/>
      <c r="E228" s="281"/>
      <c r="F228" s="281"/>
      <c r="G228" s="281"/>
      <c r="H228" s="281"/>
      <c r="I228" s="281" t="s">
        <v>1050</v>
      </c>
      <c r="J228" s="282" t="s">
        <v>1051</v>
      </c>
      <c r="K228" s="281" t="s">
        <v>1052</v>
      </c>
      <c r="L228" s="281">
        <v>5</v>
      </c>
      <c r="M228" s="280">
        <f>M235</f>
        <v>1574.36113</v>
      </c>
      <c r="N228" s="280"/>
      <c r="O228" s="283"/>
      <c r="P228" s="283">
        <f>P227+M228-N228</f>
        <v>3591.857</v>
      </c>
      <c r="Q228" s="281"/>
    </row>
    <row r="229" spans="1:23" s="306" customFormat="1" ht="15" customHeight="1" x14ac:dyDescent="0.25">
      <c r="A229" s="892"/>
      <c r="B229" s="894"/>
      <c r="C229" s="892"/>
      <c r="D229" s="281"/>
      <c r="E229" s="281"/>
      <c r="F229" s="281"/>
      <c r="G229" s="281"/>
      <c r="H229" s="281"/>
      <c r="I229" s="281" t="s">
        <v>1068</v>
      </c>
      <c r="J229" s="282" t="s">
        <v>1069</v>
      </c>
      <c r="K229" s="281" t="s">
        <v>1070</v>
      </c>
      <c r="L229" s="281">
        <v>7</v>
      </c>
      <c r="M229" s="280">
        <f>M236+M242</f>
        <v>117.815</v>
      </c>
      <c r="N229" s="280">
        <f>N236+N242</f>
        <v>15</v>
      </c>
      <c r="O229" s="283"/>
      <c r="P229" s="283">
        <f>P228+M229-N229</f>
        <v>3694.672</v>
      </c>
      <c r="Q229" s="281"/>
    </row>
    <row r="230" spans="1:23" s="306" customFormat="1" ht="15" hidden="1" customHeight="1" x14ac:dyDescent="0.25">
      <c r="A230" s="892"/>
      <c r="B230" s="894"/>
      <c r="C230" s="892"/>
      <c r="D230" s="281"/>
      <c r="E230" s="281"/>
      <c r="F230" s="281"/>
      <c r="G230" s="281"/>
      <c r="H230" s="281"/>
      <c r="I230" s="281"/>
      <c r="J230" s="282"/>
      <c r="K230" s="281"/>
      <c r="L230" s="281"/>
      <c r="M230" s="280"/>
      <c r="N230" s="280"/>
      <c r="O230" s="283"/>
      <c r="P230" s="283"/>
      <c r="Q230" s="281"/>
    </row>
    <row r="231" spans="1:23" s="306" customFormat="1" ht="15" customHeight="1" x14ac:dyDescent="0.25">
      <c r="A231" s="290"/>
      <c r="B231" s="291"/>
      <c r="C231" s="290"/>
      <c r="D231" s="281"/>
      <c r="E231" s="281"/>
      <c r="F231" s="281"/>
      <c r="G231" s="281"/>
      <c r="H231" s="281"/>
      <c r="I231" s="281" t="s">
        <v>1071</v>
      </c>
      <c r="J231" s="282" t="s">
        <v>1072</v>
      </c>
      <c r="K231" s="281" t="s">
        <v>1073</v>
      </c>
      <c r="L231" s="281">
        <v>8</v>
      </c>
      <c r="M231" s="280">
        <f>M238</f>
        <v>359.35300000000001</v>
      </c>
      <c r="N231" s="280"/>
      <c r="O231" s="283"/>
      <c r="P231" s="283">
        <f>P229+M231-N231</f>
        <v>4054.0250000000001</v>
      </c>
      <c r="Q231" s="281"/>
    </row>
    <row r="232" spans="1:23" s="306" customFormat="1" ht="40.5" x14ac:dyDescent="0.25">
      <c r="A232" s="290"/>
      <c r="B232" s="291"/>
      <c r="C232" s="290"/>
      <c r="D232" s="281"/>
      <c r="E232" s="281"/>
      <c r="F232" s="281"/>
      <c r="G232" s="281"/>
      <c r="H232" s="281"/>
      <c r="I232" s="281" t="s">
        <v>1074</v>
      </c>
      <c r="J232" s="282" t="s">
        <v>1075</v>
      </c>
      <c r="K232" s="281" t="s">
        <v>1076</v>
      </c>
      <c r="L232" s="281">
        <v>11</v>
      </c>
      <c r="M232" s="280">
        <f>M239</f>
        <v>0</v>
      </c>
      <c r="N232" s="280">
        <f>N239</f>
        <v>234.29587000000001</v>
      </c>
      <c r="O232" s="283"/>
      <c r="P232" s="283">
        <f>P231+M232-N232</f>
        <v>3819.7291300000002</v>
      </c>
      <c r="Q232" s="281"/>
    </row>
    <row r="233" spans="1:23" s="306" customFormat="1" ht="15" customHeight="1" x14ac:dyDescent="0.25">
      <c r="A233" s="290"/>
      <c r="B233" s="291"/>
      <c r="C233" s="290"/>
      <c r="D233" s="281"/>
      <c r="E233" s="281"/>
      <c r="F233" s="281"/>
      <c r="G233" s="281"/>
      <c r="H233" s="281"/>
      <c r="I233" s="281"/>
      <c r="J233" s="282"/>
      <c r="K233" s="281"/>
      <c r="L233" s="281"/>
      <c r="M233" s="280"/>
      <c r="N233" s="280"/>
      <c r="O233" s="283"/>
      <c r="P233" s="283"/>
      <c r="Q233" s="281"/>
    </row>
    <row r="234" spans="1:23" x14ac:dyDescent="0.25">
      <c r="A234" s="885">
        <v>8.1</v>
      </c>
      <c r="B234" s="888" t="s">
        <v>1098</v>
      </c>
      <c r="C234" s="885" t="s">
        <v>723</v>
      </c>
      <c r="D234" s="294">
        <f>'[3]ფორმა N4'!C109</f>
        <v>923.8</v>
      </c>
      <c r="E234" s="287"/>
      <c r="F234" s="287"/>
      <c r="G234" s="287"/>
      <c r="H234" s="287"/>
      <c r="I234" s="287" t="s">
        <v>1065</v>
      </c>
      <c r="J234" s="296" t="s">
        <v>1066</v>
      </c>
      <c r="K234" s="287" t="s">
        <v>1067</v>
      </c>
      <c r="L234" s="315">
        <v>1</v>
      </c>
      <c r="M234" s="294">
        <v>265.19587000000001</v>
      </c>
      <c r="N234" s="294"/>
      <c r="O234" s="295"/>
      <c r="P234" s="295">
        <f>D234+M234-N234</f>
        <v>1188.99587</v>
      </c>
      <c r="Q234" s="287"/>
      <c r="V234" s="302"/>
      <c r="W234" s="302"/>
    </row>
    <row r="235" spans="1:23" ht="15" customHeight="1" x14ac:dyDescent="0.25">
      <c r="A235" s="886"/>
      <c r="B235" s="889"/>
      <c r="C235" s="886"/>
      <c r="D235" s="287"/>
      <c r="E235" s="287"/>
      <c r="F235" s="287"/>
      <c r="G235" s="287"/>
      <c r="H235" s="287"/>
      <c r="I235" s="287" t="s">
        <v>1050</v>
      </c>
      <c r="J235" s="296" t="s">
        <v>1066</v>
      </c>
      <c r="K235" s="287" t="s">
        <v>1099</v>
      </c>
      <c r="L235" s="287">
        <v>5</v>
      </c>
      <c r="M235" s="294">
        <v>1574.36113</v>
      </c>
      <c r="N235" s="294"/>
      <c r="O235" s="295"/>
      <c r="P235" s="295">
        <f>P234+M235-N235</f>
        <v>2763.357</v>
      </c>
      <c r="Q235" s="287"/>
    </row>
    <row r="236" spans="1:23" ht="15" customHeight="1" x14ac:dyDescent="0.25">
      <c r="A236" s="886"/>
      <c r="B236" s="889"/>
      <c r="C236" s="886"/>
      <c r="D236" s="287"/>
      <c r="E236" s="287"/>
      <c r="F236" s="287"/>
      <c r="G236" s="287"/>
      <c r="H236" s="287"/>
      <c r="I236" s="287" t="s">
        <v>1068</v>
      </c>
      <c r="J236" s="296" t="s">
        <v>1069</v>
      </c>
      <c r="K236" s="287" t="s">
        <v>1070</v>
      </c>
      <c r="L236" s="287">
        <v>7</v>
      </c>
      <c r="M236" s="294">
        <v>117.815</v>
      </c>
      <c r="N236" s="294"/>
      <c r="O236" s="295"/>
      <c r="P236" s="295">
        <f>P235+M236-N236</f>
        <v>2881.172</v>
      </c>
      <c r="Q236" s="287"/>
    </row>
    <row r="237" spans="1:23" ht="15" hidden="1" customHeight="1" x14ac:dyDescent="0.25">
      <c r="A237" s="886"/>
      <c r="B237" s="889"/>
      <c r="C237" s="886"/>
      <c r="D237" s="287"/>
      <c r="E237" s="287"/>
      <c r="F237" s="287"/>
      <c r="G237" s="287"/>
      <c r="H237" s="287"/>
      <c r="I237" s="287"/>
      <c r="J237" s="296"/>
      <c r="K237" s="287"/>
      <c r="L237" s="287"/>
      <c r="M237" s="294"/>
      <c r="N237" s="294"/>
      <c r="O237" s="295"/>
      <c r="P237" s="295"/>
      <c r="Q237" s="287"/>
    </row>
    <row r="238" spans="1:23" ht="15" customHeight="1" x14ac:dyDescent="0.25">
      <c r="A238" s="298"/>
      <c r="B238" s="299"/>
      <c r="C238" s="298"/>
      <c r="D238" s="287"/>
      <c r="E238" s="287"/>
      <c r="F238" s="287"/>
      <c r="G238" s="287"/>
      <c r="H238" s="287"/>
      <c r="I238" s="287" t="s">
        <v>1071</v>
      </c>
      <c r="J238" s="296" t="s">
        <v>1072</v>
      </c>
      <c r="K238" s="287" t="s">
        <v>1073</v>
      </c>
      <c r="L238" s="287">
        <v>8</v>
      </c>
      <c r="M238" s="294">
        <v>359.35300000000001</v>
      </c>
      <c r="N238" s="294"/>
      <c r="O238" s="295"/>
      <c r="P238" s="295">
        <f>P236+M238-N238</f>
        <v>3240.5250000000001</v>
      </c>
      <c r="Q238" s="287"/>
    </row>
    <row r="239" spans="1:23" ht="27" x14ac:dyDescent="0.25">
      <c r="A239" s="298"/>
      <c r="B239" s="299"/>
      <c r="C239" s="298"/>
      <c r="D239" s="287"/>
      <c r="E239" s="287"/>
      <c r="F239" s="287"/>
      <c r="G239" s="287"/>
      <c r="H239" s="287"/>
      <c r="I239" s="287" t="s">
        <v>1074</v>
      </c>
      <c r="J239" s="296" t="s">
        <v>1075</v>
      </c>
      <c r="K239" s="287" t="s">
        <v>1076</v>
      </c>
      <c r="L239" s="287">
        <v>11</v>
      </c>
      <c r="M239" s="294"/>
      <c r="N239" s="294">
        <v>234.29587000000001</v>
      </c>
      <c r="O239" s="295"/>
      <c r="P239" s="295">
        <f>P238+M239-N239</f>
        <v>3006.2291300000002</v>
      </c>
      <c r="Q239" s="287"/>
    </row>
    <row r="240" spans="1:23" ht="15" customHeight="1" x14ac:dyDescent="0.25">
      <c r="A240" s="298"/>
      <c r="B240" s="299"/>
      <c r="C240" s="298"/>
      <c r="D240" s="287"/>
      <c r="E240" s="287"/>
      <c r="F240" s="287"/>
      <c r="G240" s="287"/>
      <c r="H240" s="295"/>
      <c r="I240" s="287"/>
      <c r="J240" s="296"/>
      <c r="K240" s="287"/>
      <c r="L240" s="287"/>
      <c r="M240" s="294"/>
      <c r="N240" s="294"/>
      <c r="O240" s="295"/>
      <c r="P240" s="295"/>
      <c r="Q240" s="287"/>
    </row>
    <row r="241" spans="1:23" ht="15" customHeight="1" x14ac:dyDescent="0.25">
      <c r="A241" s="298"/>
      <c r="B241" s="299"/>
      <c r="C241" s="298"/>
      <c r="D241" s="287"/>
      <c r="E241" s="287"/>
      <c r="F241" s="287"/>
      <c r="G241" s="287"/>
      <c r="H241" s="287"/>
      <c r="I241" s="287"/>
      <c r="J241" s="296"/>
      <c r="K241" s="287"/>
      <c r="L241" s="287"/>
      <c r="M241" s="294"/>
      <c r="N241" s="294"/>
      <c r="O241" s="295"/>
      <c r="P241" s="295"/>
      <c r="Q241" s="287"/>
    </row>
    <row r="242" spans="1:23" x14ac:dyDescent="0.25">
      <c r="A242" s="885">
        <v>8.1999999999999993</v>
      </c>
      <c r="B242" s="888" t="s">
        <v>1100</v>
      </c>
      <c r="C242" s="885" t="s">
        <v>724</v>
      </c>
      <c r="D242" s="294">
        <f>'[3]ფორმა N4'!C110</f>
        <v>743.3</v>
      </c>
      <c r="E242" s="287"/>
      <c r="F242" s="287"/>
      <c r="G242" s="287"/>
      <c r="H242" s="287"/>
      <c r="I242" s="287" t="s">
        <v>1068</v>
      </c>
      <c r="J242" s="296" t="s">
        <v>1069</v>
      </c>
      <c r="K242" s="287" t="s">
        <v>1070</v>
      </c>
      <c r="L242" s="287">
        <v>7</v>
      </c>
      <c r="M242" s="294"/>
      <c r="N242" s="294">
        <v>15</v>
      </c>
      <c r="O242" s="295"/>
      <c r="P242" s="295">
        <f>D242+M242-N242</f>
        <v>728.3</v>
      </c>
      <c r="Q242" s="287"/>
      <c r="W242" s="302"/>
    </row>
    <row r="243" spans="1:23" ht="15" customHeight="1" x14ac:dyDescent="0.25">
      <c r="A243" s="886"/>
      <c r="B243" s="889"/>
      <c r="C243" s="886"/>
      <c r="D243" s="287"/>
      <c r="E243" s="287"/>
      <c r="F243" s="287"/>
      <c r="G243" s="287"/>
      <c r="H243" s="287"/>
      <c r="I243" s="287"/>
      <c r="J243" s="296"/>
      <c r="K243" s="287"/>
      <c r="L243" s="287"/>
      <c r="M243" s="294"/>
      <c r="N243" s="294"/>
      <c r="O243" s="295"/>
      <c r="P243" s="295"/>
      <c r="Q243" s="287"/>
    </row>
    <row r="244" spans="1:23" ht="15" customHeight="1" x14ac:dyDescent="0.25">
      <c r="A244" s="298"/>
      <c r="B244" s="299"/>
      <c r="C244" s="298"/>
      <c r="D244" s="287"/>
      <c r="E244" s="287"/>
      <c r="F244" s="287"/>
      <c r="G244" s="295"/>
      <c r="H244" s="295"/>
      <c r="I244" s="287"/>
      <c r="J244" s="296"/>
      <c r="K244" s="287"/>
      <c r="L244" s="287"/>
      <c r="M244" s="294"/>
      <c r="N244" s="294"/>
      <c r="O244" s="295"/>
      <c r="P244" s="295"/>
      <c r="Q244" s="287"/>
    </row>
    <row r="245" spans="1:23" ht="15" customHeight="1" x14ac:dyDescent="0.25">
      <c r="A245" s="298"/>
      <c r="B245" s="299"/>
      <c r="C245" s="298"/>
      <c r="D245" s="287"/>
      <c r="E245" s="287"/>
      <c r="F245" s="287"/>
      <c r="G245" s="287"/>
      <c r="H245" s="287"/>
      <c r="I245" s="287"/>
      <c r="J245" s="296"/>
      <c r="K245" s="287"/>
      <c r="L245" s="287"/>
      <c r="M245" s="294"/>
      <c r="N245" s="294"/>
      <c r="O245" s="295"/>
      <c r="P245" s="295"/>
      <c r="Q245" s="287"/>
    </row>
    <row r="246" spans="1:23" x14ac:dyDescent="0.25">
      <c r="A246" s="885">
        <v>8.3000000000000007</v>
      </c>
      <c r="B246" s="888" t="s">
        <v>1101</v>
      </c>
      <c r="C246" s="885" t="s">
        <v>725</v>
      </c>
      <c r="D246" s="294">
        <f>'[3]ფორმა N4'!C111</f>
        <v>50.2</v>
      </c>
      <c r="E246" s="287"/>
      <c r="F246" s="287"/>
      <c r="G246" s="287"/>
      <c r="H246" s="287"/>
      <c r="I246" s="287"/>
      <c r="J246" s="296"/>
      <c r="K246" s="287"/>
      <c r="L246" s="287"/>
      <c r="M246" s="294"/>
      <c r="N246" s="294"/>
      <c r="O246" s="295"/>
      <c r="P246" s="295"/>
      <c r="Q246" s="287"/>
    </row>
    <row r="247" spans="1:23" x14ac:dyDescent="0.25">
      <c r="A247" s="886"/>
      <c r="B247" s="889"/>
      <c r="C247" s="886"/>
      <c r="D247" s="294"/>
      <c r="E247" s="287"/>
      <c r="F247" s="287"/>
      <c r="G247" s="287"/>
      <c r="H247" s="287"/>
      <c r="I247" s="287"/>
      <c r="J247" s="296"/>
      <c r="K247" s="287"/>
      <c r="L247" s="287"/>
      <c r="M247" s="294"/>
      <c r="N247" s="294"/>
      <c r="O247" s="295"/>
      <c r="P247" s="295"/>
      <c r="Q247" s="287"/>
    </row>
    <row r="248" spans="1:23" x14ac:dyDescent="0.25">
      <c r="A248" s="885">
        <v>8.4</v>
      </c>
      <c r="B248" s="888" t="s">
        <v>1102</v>
      </c>
      <c r="C248" s="885" t="s">
        <v>726</v>
      </c>
      <c r="D248" s="294">
        <f>'[3]ფორმა N4'!C112</f>
        <v>35</v>
      </c>
      <c r="E248" s="287"/>
      <c r="F248" s="287"/>
      <c r="G248" s="287"/>
      <c r="H248" s="287"/>
      <c r="I248" s="287"/>
      <c r="J248" s="296"/>
      <c r="K248" s="287"/>
      <c r="L248" s="287"/>
      <c r="M248" s="294"/>
      <c r="N248" s="294"/>
      <c r="O248" s="295"/>
      <c r="P248" s="295"/>
      <c r="Q248" s="287"/>
      <c r="W248" s="302"/>
    </row>
    <row r="249" spans="1:23" x14ac:dyDescent="0.25">
      <c r="A249" s="886"/>
      <c r="B249" s="889"/>
      <c r="C249" s="886"/>
      <c r="D249" s="294"/>
      <c r="E249" s="287"/>
      <c r="F249" s="287"/>
      <c r="G249" s="287"/>
      <c r="H249" s="287"/>
      <c r="I249" s="287"/>
      <c r="J249" s="296"/>
      <c r="K249" s="287"/>
      <c r="L249" s="287"/>
      <c r="M249" s="294"/>
      <c r="N249" s="294"/>
      <c r="O249" s="295"/>
      <c r="P249" s="295"/>
      <c r="Q249" s="287"/>
    </row>
    <row r="250" spans="1:23" x14ac:dyDescent="0.25">
      <c r="A250" s="298"/>
      <c r="B250" s="299"/>
      <c r="C250" s="298"/>
      <c r="D250" s="294"/>
      <c r="E250" s="287"/>
      <c r="F250" s="287"/>
      <c r="G250" s="287"/>
      <c r="H250" s="287"/>
      <c r="I250" s="287"/>
      <c r="J250" s="296"/>
      <c r="K250" s="287"/>
      <c r="L250" s="287"/>
      <c r="M250" s="294"/>
      <c r="N250" s="294"/>
      <c r="O250" s="295"/>
      <c r="P250" s="295"/>
      <c r="Q250" s="287"/>
    </row>
    <row r="251" spans="1:23" s="306" customFormat="1" x14ac:dyDescent="0.25">
      <c r="A251" s="891">
        <v>9</v>
      </c>
      <c r="B251" s="893" t="s">
        <v>1103</v>
      </c>
      <c r="C251" s="891" t="s">
        <v>489</v>
      </c>
      <c r="D251" s="280">
        <f>D261+D281+D271+D284+D276</f>
        <v>2620.7000000000003</v>
      </c>
      <c r="E251" s="281"/>
      <c r="F251" s="281"/>
      <c r="G251" s="281"/>
      <c r="H251" s="281"/>
      <c r="I251" s="281" t="s">
        <v>1065</v>
      </c>
      <c r="J251" s="282" t="s">
        <v>1066</v>
      </c>
      <c r="K251" s="281" t="s">
        <v>1067</v>
      </c>
      <c r="L251" s="281">
        <v>1</v>
      </c>
      <c r="M251" s="280">
        <f>M261+M271</f>
        <v>566.11317000000008</v>
      </c>
      <c r="N251" s="280"/>
      <c r="O251" s="283"/>
      <c r="P251" s="283">
        <f>D251+M251-N251</f>
        <v>3186.8131700000004</v>
      </c>
      <c r="Q251" s="281"/>
    </row>
    <row r="252" spans="1:23" s="306" customFormat="1" x14ac:dyDescent="0.25">
      <c r="A252" s="892"/>
      <c r="B252" s="894"/>
      <c r="C252" s="892"/>
      <c r="D252" s="281"/>
      <c r="E252" s="281"/>
      <c r="F252" s="281"/>
      <c r="G252" s="281"/>
      <c r="H252" s="281"/>
      <c r="I252" s="281" t="s">
        <v>1050</v>
      </c>
      <c r="J252" s="282" t="s">
        <v>1051</v>
      </c>
      <c r="K252" s="281" t="s">
        <v>1052</v>
      </c>
      <c r="L252" s="281">
        <v>5</v>
      </c>
      <c r="M252" s="280">
        <f>M262+M272</f>
        <v>161.99924000000001</v>
      </c>
      <c r="N252" s="280"/>
      <c r="O252" s="283"/>
      <c r="P252" s="283">
        <f>P251+M252-N252</f>
        <v>3348.8124100000005</v>
      </c>
      <c r="Q252" s="281"/>
    </row>
    <row r="253" spans="1:23" s="306" customFormat="1" ht="15" customHeight="1" x14ac:dyDescent="0.25">
      <c r="A253" s="892"/>
      <c r="B253" s="894"/>
      <c r="C253" s="892"/>
      <c r="D253" s="281"/>
      <c r="E253" s="281"/>
      <c r="F253" s="281"/>
      <c r="G253" s="281"/>
      <c r="H253" s="281"/>
      <c r="I253" s="281" t="s">
        <v>1071</v>
      </c>
      <c r="J253" s="282" t="s">
        <v>1072</v>
      </c>
      <c r="K253" s="281" t="s">
        <v>1073</v>
      </c>
      <c r="L253" s="281">
        <v>8</v>
      </c>
      <c r="M253" s="280">
        <f>M262+M273</f>
        <v>7.327</v>
      </c>
      <c r="N253" s="280">
        <f>N262+N273</f>
        <v>7.327</v>
      </c>
      <c r="O253" s="283"/>
      <c r="P253" s="283">
        <f>P252+M253-N253</f>
        <v>3348.8124100000005</v>
      </c>
      <c r="Q253" s="281"/>
    </row>
    <row r="254" spans="1:23" s="306" customFormat="1" ht="27" x14ac:dyDescent="0.25">
      <c r="A254" s="892"/>
      <c r="B254" s="894"/>
      <c r="C254" s="892"/>
      <c r="D254" s="281"/>
      <c r="E254" s="316"/>
      <c r="F254" s="281"/>
      <c r="G254" s="281"/>
      <c r="H254" s="281"/>
      <c r="I254" s="281" t="s">
        <v>1053</v>
      </c>
      <c r="J254" s="282" t="s">
        <v>1054</v>
      </c>
      <c r="K254" s="281" t="s">
        <v>1055</v>
      </c>
      <c r="L254" s="281">
        <v>10</v>
      </c>
      <c r="M254" s="280">
        <f>M263+M274</f>
        <v>989.60500000000002</v>
      </c>
      <c r="N254" s="280">
        <f>N263+N274</f>
        <v>0</v>
      </c>
      <c r="O254" s="283"/>
      <c r="P254" s="283">
        <f>P253+M254-N254</f>
        <v>4338.41741</v>
      </c>
      <c r="Q254" s="281"/>
    </row>
    <row r="255" spans="1:23" s="306" customFormat="1" ht="16.5" hidden="1" customHeight="1" x14ac:dyDescent="0.25">
      <c r="A255" s="290"/>
      <c r="B255" s="291"/>
      <c r="C255" s="290"/>
      <c r="D255" s="281"/>
      <c r="E255" s="316"/>
      <c r="F255" s="281"/>
      <c r="G255" s="281"/>
      <c r="H255" s="281"/>
      <c r="I255" s="281"/>
      <c r="J255" s="282"/>
      <c r="K255" s="281"/>
      <c r="L255" s="281"/>
      <c r="M255" s="280"/>
      <c r="N255" s="280"/>
      <c r="O255" s="283"/>
      <c r="P255" s="283"/>
      <c r="Q255" s="281"/>
    </row>
    <row r="256" spans="1:23" s="306" customFormat="1" ht="16.5" hidden="1" customHeight="1" x14ac:dyDescent="0.25">
      <c r="A256" s="290"/>
      <c r="B256" s="291"/>
      <c r="C256" s="290"/>
      <c r="D256" s="281"/>
      <c r="E256" s="316"/>
      <c r="F256" s="281"/>
      <c r="G256" s="281"/>
      <c r="H256" s="281"/>
      <c r="I256" s="281"/>
      <c r="J256" s="282"/>
      <c r="K256" s="281"/>
      <c r="L256" s="281"/>
      <c r="M256" s="280"/>
      <c r="N256" s="280"/>
      <c r="O256" s="283"/>
      <c r="P256" s="283"/>
      <c r="Q256" s="281"/>
    </row>
    <row r="257" spans="1:22" s="306" customFormat="1" ht="16.5" hidden="1" customHeight="1" x14ac:dyDescent="0.25">
      <c r="A257" s="290"/>
      <c r="B257" s="291"/>
      <c r="C257" s="290"/>
      <c r="D257" s="281"/>
      <c r="E257" s="316"/>
      <c r="F257" s="281"/>
      <c r="G257" s="281"/>
      <c r="H257" s="281"/>
      <c r="I257" s="281"/>
      <c r="J257" s="282"/>
      <c r="K257" s="281"/>
      <c r="L257" s="281"/>
      <c r="M257" s="280"/>
      <c r="N257" s="280"/>
      <c r="O257" s="283"/>
      <c r="P257" s="283"/>
      <c r="Q257" s="281"/>
    </row>
    <row r="258" spans="1:22" s="306" customFormat="1" ht="16.5" hidden="1" customHeight="1" x14ac:dyDescent="0.25">
      <c r="A258" s="290"/>
      <c r="B258" s="291"/>
      <c r="C258" s="290"/>
      <c r="D258" s="281"/>
      <c r="E258" s="316"/>
      <c r="F258" s="281"/>
      <c r="G258" s="281"/>
      <c r="H258" s="281"/>
      <c r="I258" s="281"/>
      <c r="J258" s="282"/>
      <c r="K258" s="281"/>
      <c r="L258" s="281"/>
      <c r="M258" s="280"/>
      <c r="N258" s="280"/>
      <c r="O258" s="283"/>
      <c r="P258" s="283"/>
      <c r="Q258" s="281"/>
    </row>
    <row r="259" spans="1:22" s="306" customFormat="1" ht="40.5" x14ac:dyDescent="0.25">
      <c r="A259" s="290"/>
      <c r="B259" s="291"/>
      <c r="C259" s="290"/>
      <c r="D259" s="281"/>
      <c r="E259" s="316"/>
      <c r="F259" s="744"/>
      <c r="G259" s="744"/>
      <c r="H259" s="281"/>
      <c r="I259" s="281" t="s">
        <v>1074</v>
      </c>
      <c r="J259" s="282" t="s">
        <v>1075</v>
      </c>
      <c r="K259" s="281" t="s">
        <v>1076</v>
      </c>
      <c r="L259" s="281">
        <v>11</v>
      </c>
      <c r="M259" s="280">
        <f>M264</f>
        <v>1224.925</v>
      </c>
      <c r="N259" s="280">
        <f>N264</f>
        <v>0</v>
      </c>
      <c r="O259" s="283"/>
      <c r="P259" s="283">
        <f>P254+M259-N259</f>
        <v>5563.3424100000002</v>
      </c>
      <c r="Q259" s="281"/>
    </row>
    <row r="260" spans="1:22" s="306" customFormat="1" ht="16.5" customHeight="1" x14ac:dyDescent="0.25">
      <c r="A260" s="290"/>
      <c r="B260" s="291"/>
      <c r="C260" s="290"/>
      <c r="D260" s="281"/>
      <c r="E260" s="316"/>
      <c r="F260" s="744"/>
      <c r="G260" s="744">
        <f>G269+G285</f>
        <v>3.3250000000000002</v>
      </c>
      <c r="H260" s="744">
        <f>H269+H285</f>
        <v>8.8249999999999993</v>
      </c>
      <c r="I260" s="281"/>
      <c r="J260" s="282"/>
      <c r="K260" s="281"/>
      <c r="L260" s="281"/>
      <c r="M260" s="280"/>
      <c r="N260" s="280"/>
      <c r="O260" s="283"/>
      <c r="P260" s="283">
        <f>P259+G260-H260</f>
        <v>5557.8424100000002</v>
      </c>
      <c r="Q260" s="281"/>
    </row>
    <row r="261" spans="1:22" x14ac:dyDescent="0.25">
      <c r="A261" s="885">
        <v>9.1</v>
      </c>
      <c r="B261" s="888" t="s">
        <v>1104</v>
      </c>
      <c r="C261" s="888" t="s">
        <v>729</v>
      </c>
      <c r="D261" s="294">
        <f>'[3]ფორმა N4'!C116</f>
        <v>2505.3000000000002</v>
      </c>
      <c r="E261" s="287"/>
      <c r="F261" s="287"/>
      <c r="G261" s="287"/>
      <c r="H261" s="287"/>
      <c r="I261" s="287" t="s">
        <v>1065</v>
      </c>
      <c r="J261" s="296" t="s">
        <v>1066</v>
      </c>
      <c r="K261" s="287" t="s">
        <v>1067</v>
      </c>
      <c r="L261" s="287">
        <v>1</v>
      </c>
      <c r="M261" s="294">
        <v>134.56941</v>
      </c>
      <c r="N261" s="294"/>
      <c r="O261" s="295"/>
      <c r="P261" s="295">
        <f>D261+M261-N261</f>
        <v>2639.8694100000002</v>
      </c>
      <c r="Q261" s="287"/>
      <c r="V261" s="302"/>
    </row>
    <row r="262" spans="1:22" ht="18" customHeight="1" x14ac:dyDescent="0.25">
      <c r="A262" s="886"/>
      <c r="B262" s="889"/>
      <c r="C262" s="889"/>
      <c r="D262" s="294"/>
      <c r="E262" s="287"/>
      <c r="F262" s="287"/>
      <c r="G262" s="287"/>
      <c r="H262" s="287"/>
      <c r="I262" s="287" t="s">
        <v>1071</v>
      </c>
      <c r="J262" s="296" t="s">
        <v>1072</v>
      </c>
      <c r="K262" s="287" t="s">
        <v>1073</v>
      </c>
      <c r="L262" s="287">
        <v>8</v>
      </c>
      <c r="M262" s="294"/>
      <c r="N262" s="294">
        <v>7.327</v>
      </c>
      <c r="O262" s="295"/>
      <c r="P262" s="295">
        <f>P261+M262-N262</f>
        <v>2632.54241</v>
      </c>
      <c r="Q262" s="287"/>
    </row>
    <row r="263" spans="1:22" ht="27" x14ac:dyDescent="0.25">
      <c r="A263" s="886"/>
      <c r="B263" s="889"/>
      <c r="C263" s="889"/>
      <c r="D263" s="294"/>
      <c r="E263" s="286"/>
      <c r="F263" s="287"/>
      <c r="G263" s="287"/>
      <c r="H263" s="287"/>
      <c r="I263" s="287" t="s">
        <v>1053</v>
      </c>
      <c r="J263" s="296" t="s">
        <v>1054</v>
      </c>
      <c r="K263" s="287" t="s">
        <v>1055</v>
      </c>
      <c r="L263" s="287">
        <v>10</v>
      </c>
      <c r="M263" s="294">
        <v>909.60500000000002</v>
      </c>
      <c r="N263" s="294"/>
      <c r="O263" s="295"/>
      <c r="P263" s="295">
        <f>P262+M263-N263</f>
        <v>3542.14741</v>
      </c>
      <c r="Q263" s="287"/>
    </row>
    <row r="264" spans="1:22" ht="27" x14ac:dyDescent="0.25">
      <c r="A264" s="886"/>
      <c r="B264" s="889"/>
      <c r="C264" s="889"/>
      <c r="D264" s="294"/>
      <c r="E264" s="287"/>
      <c r="F264" s="287"/>
      <c r="G264" s="287"/>
      <c r="H264" s="287"/>
      <c r="I264" s="287" t="s">
        <v>1074</v>
      </c>
      <c r="J264" s="296" t="s">
        <v>1075</v>
      </c>
      <c r="K264" s="287" t="s">
        <v>1076</v>
      </c>
      <c r="L264" s="287">
        <v>11</v>
      </c>
      <c r="M264" s="294">
        <v>1224.925</v>
      </c>
      <c r="N264" s="294"/>
      <c r="O264" s="295"/>
      <c r="P264" s="295">
        <f>P263+M264-N264</f>
        <v>4767.0724099999998</v>
      </c>
      <c r="Q264" s="287"/>
    </row>
    <row r="265" spans="1:22" hidden="1" x14ac:dyDescent="0.25">
      <c r="A265" s="298"/>
      <c r="B265" s="299"/>
      <c r="C265" s="299"/>
      <c r="D265" s="294"/>
      <c r="E265" s="287"/>
      <c r="F265" s="287"/>
      <c r="G265" s="287"/>
      <c r="H265" s="287"/>
      <c r="I265" s="287"/>
      <c r="J265" s="296"/>
      <c r="K265" s="287"/>
      <c r="L265" s="287"/>
      <c r="M265" s="294"/>
      <c r="N265" s="294"/>
      <c r="O265" s="295"/>
      <c r="P265" s="295"/>
      <c r="Q265" s="287"/>
    </row>
    <row r="266" spans="1:22" hidden="1" x14ac:dyDescent="0.25">
      <c r="A266" s="298"/>
      <c r="B266" s="299"/>
      <c r="C266" s="299"/>
      <c r="D266" s="294"/>
      <c r="E266" s="287"/>
      <c r="F266" s="287"/>
      <c r="G266" s="287"/>
      <c r="H266" s="287"/>
      <c r="I266" s="287"/>
      <c r="J266" s="296"/>
      <c r="K266" s="287"/>
      <c r="L266" s="287"/>
      <c r="M266" s="294"/>
      <c r="N266" s="294"/>
      <c r="O266" s="295"/>
      <c r="P266" s="295"/>
      <c r="Q266" s="287"/>
    </row>
    <row r="267" spans="1:22" hidden="1" x14ac:dyDescent="0.25">
      <c r="A267" s="298"/>
      <c r="B267" s="299"/>
      <c r="C267" s="299"/>
      <c r="D267" s="294"/>
      <c r="E267" s="287"/>
      <c r="F267" s="287"/>
      <c r="G267" s="287"/>
      <c r="H267" s="287"/>
      <c r="I267" s="287"/>
      <c r="J267" s="296"/>
      <c r="K267" s="287"/>
      <c r="L267" s="287"/>
      <c r="M267" s="294"/>
      <c r="N267" s="294"/>
      <c r="O267" s="295"/>
      <c r="P267" s="295"/>
      <c r="Q267" s="287"/>
    </row>
    <row r="268" spans="1:22" hidden="1" x14ac:dyDescent="0.25">
      <c r="A268" s="298"/>
      <c r="B268" s="299"/>
      <c r="C268" s="299"/>
      <c r="D268" s="294"/>
      <c r="E268" s="287"/>
      <c r="F268" s="287"/>
      <c r="G268" s="287"/>
      <c r="H268" s="287"/>
      <c r="I268" s="287"/>
      <c r="J268" s="296"/>
      <c r="K268" s="287"/>
      <c r="L268" s="287"/>
      <c r="M268" s="294"/>
      <c r="N268" s="294"/>
      <c r="O268" s="295"/>
      <c r="P268" s="295"/>
      <c r="Q268" s="287"/>
    </row>
    <row r="269" spans="1:22" x14ac:dyDescent="0.25">
      <c r="A269" s="298"/>
      <c r="B269" s="299"/>
      <c r="C269" s="299"/>
      <c r="D269" s="294"/>
      <c r="E269" s="745"/>
      <c r="F269" s="745"/>
      <c r="G269" s="745"/>
      <c r="H269" s="745">
        <v>8.8249999999999993</v>
      </c>
      <c r="I269" s="287"/>
      <c r="J269" s="296"/>
      <c r="K269" s="287"/>
      <c r="L269" s="287"/>
      <c r="M269" s="294"/>
      <c r="N269" s="294"/>
      <c r="O269" s="295"/>
      <c r="P269" s="295">
        <f>P264+G269-H269</f>
        <v>4758.2474099999999</v>
      </c>
      <c r="Q269" s="287"/>
    </row>
    <row r="270" spans="1:22" x14ac:dyDescent="0.25">
      <c r="A270" s="298"/>
      <c r="B270" s="299"/>
      <c r="C270" s="299"/>
      <c r="D270" s="294"/>
      <c r="E270" s="287"/>
      <c r="F270" s="287"/>
      <c r="G270" s="287"/>
      <c r="H270" s="287"/>
      <c r="I270" s="287"/>
      <c r="J270" s="296"/>
      <c r="K270" s="287"/>
      <c r="L270" s="287"/>
      <c r="M270" s="294"/>
      <c r="N270" s="294"/>
      <c r="O270" s="295"/>
      <c r="P270" s="295"/>
      <c r="Q270" s="287"/>
    </row>
    <row r="271" spans="1:22" ht="12" customHeight="1" x14ac:dyDescent="0.25">
      <c r="A271" s="885"/>
      <c r="B271" s="885">
        <v>7102</v>
      </c>
      <c r="C271" s="888" t="s">
        <v>730</v>
      </c>
      <c r="D271" s="294">
        <f>D276</f>
        <v>0</v>
      </c>
      <c r="E271" s="287"/>
      <c r="F271" s="287"/>
      <c r="G271" s="287"/>
      <c r="H271" s="287"/>
      <c r="I271" s="287" t="s">
        <v>1065</v>
      </c>
      <c r="J271" s="296" t="s">
        <v>1066</v>
      </c>
      <c r="K271" s="287" t="s">
        <v>1067</v>
      </c>
      <c r="L271" s="287">
        <v>1</v>
      </c>
      <c r="M271" s="294">
        <f>M276</f>
        <v>431.54376000000002</v>
      </c>
      <c r="N271" s="294"/>
      <c r="O271" s="295"/>
      <c r="P271" s="295">
        <f>D271+M271-N271</f>
        <v>431.54376000000002</v>
      </c>
      <c r="Q271" s="287"/>
    </row>
    <row r="272" spans="1:22" ht="12" customHeight="1" x14ac:dyDescent="0.25">
      <c r="A272" s="886"/>
      <c r="B272" s="886"/>
      <c r="C272" s="889"/>
      <c r="D272" s="294"/>
      <c r="E272" s="287"/>
      <c r="F272" s="287"/>
      <c r="G272" s="287"/>
      <c r="H272" s="287"/>
      <c r="I272" s="287" t="s">
        <v>1050</v>
      </c>
      <c r="J272" s="296" t="s">
        <v>1051</v>
      </c>
      <c r="K272" s="287" t="s">
        <v>1052</v>
      </c>
      <c r="L272" s="287">
        <v>5</v>
      </c>
      <c r="M272" s="294">
        <f>M277</f>
        <v>161.99924000000001</v>
      </c>
      <c r="N272" s="294"/>
      <c r="O272" s="295"/>
      <c r="P272" s="295">
        <f>P271+M272-N272</f>
        <v>593.54300000000001</v>
      </c>
      <c r="Q272" s="287"/>
    </row>
    <row r="273" spans="1:17" ht="12" customHeight="1" x14ac:dyDescent="0.25">
      <c r="A273" s="886"/>
      <c r="B273" s="886"/>
      <c r="C273" s="889"/>
      <c r="D273" s="294"/>
      <c r="E273" s="287"/>
      <c r="F273" s="287"/>
      <c r="G273" s="287"/>
      <c r="H273" s="287"/>
      <c r="I273" s="287" t="s">
        <v>1071</v>
      </c>
      <c r="J273" s="296" t="s">
        <v>1072</v>
      </c>
      <c r="K273" s="287" t="s">
        <v>1073</v>
      </c>
      <c r="L273" s="287">
        <v>8</v>
      </c>
      <c r="M273" s="294">
        <v>7.327</v>
      </c>
      <c r="N273" s="294"/>
      <c r="O273" s="295"/>
      <c r="P273" s="295">
        <f>P272+M273-N273</f>
        <v>600.87</v>
      </c>
      <c r="Q273" s="287"/>
    </row>
    <row r="274" spans="1:17" ht="27" x14ac:dyDescent="0.25">
      <c r="A274" s="886"/>
      <c r="B274" s="886"/>
      <c r="C274" s="889"/>
      <c r="D274" s="294"/>
      <c r="E274" s="287"/>
      <c r="F274" s="287"/>
      <c r="G274" s="287"/>
      <c r="H274" s="287"/>
      <c r="I274" s="287" t="s">
        <v>1053</v>
      </c>
      <c r="J274" s="296" t="s">
        <v>1054</v>
      </c>
      <c r="K274" s="287" t="s">
        <v>1055</v>
      </c>
      <c r="L274" s="287">
        <v>10</v>
      </c>
      <c r="M274" s="294">
        <v>80</v>
      </c>
      <c r="N274" s="294"/>
      <c r="O274" s="295"/>
      <c r="P274" s="295">
        <f>P273+M274-N274</f>
        <v>680.87</v>
      </c>
      <c r="Q274" s="287"/>
    </row>
    <row r="275" spans="1:17" ht="12" customHeight="1" x14ac:dyDescent="0.25">
      <c r="A275" s="887"/>
      <c r="B275" s="887"/>
      <c r="C275" s="890"/>
      <c r="D275" s="294"/>
      <c r="E275" s="287"/>
      <c r="F275" s="287"/>
      <c r="G275" s="287"/>
      <c r="H275" s="287"/>
      <c r="I275" s="287"/>
      <c r="J275" s="296"/>
      <c r="K275" s="287"/>
      <c r="L275" s="287"/>
      <c r="M275" s="294"/>
      <c r="N275" s="294"/>
      <c r="O275" s="295"/>
      <c r="P275" s="295"/>
      <c r="Q275" s="287"/>
    </row>
    <row r="276" spans="1:17" ht="12" customHeight="1" x14ac:dyDescent="0.25">
      <c r="A276" s="885"/>
      <c r="B276" s="885"/>
      <c r="C276" s="888" t="s">
        <v>733</v>
      </c>
      <c r="D276" s="294">
        <f>'[3]ფორმა N4'!C120</f>
        <v>0</v>
      </c>
      <c r="E276" s="287"/>
      <c r="F276" s="287"/>
      <c r="G276" s="287"/>
      <c r="H276" s="287"/>
      <c r="I276" s="287" t="s">
        <v>1065</v>
      </c>
      <c r="J276" s="296" t="s">
        <v>1066</v>
      </c>
      <c r="K276" s="287" t="s">
        <v>1067</v>
      </c>
      <c r="L276" s="287">
        <v>1</v>
      </c>
      <c r="M276" s="294">
        <v>431.54376000000002</v>
      </c>
      <c r="N276" s="294"/>
      <c r="O276" s="295"/>
      <c r="P276" s="295">
        <f>D276+M276-N276</f>
        <v>431.54376000000002</v>
      </c>
      <c r="Q276" s="287"/>
    </row>
    <row r="277" spans="1:17" ht="12" customHeight="1" x14ac:dyDescent="0.25">
      <c r="A277" s="886"/>
      <c r="B277" s="886"/>
      <c r="C277" s="889"/>
      <c r="D277" s="294"/>
      <c r="E277" s="287"/>
      <c r="F277" s="287"/>
      <c r="G277" s="287"/>
      <c r="H277" s="287"/>
      <c r="I277" s="287" t="s">
        <v>1050</v>
      </c>
      <c r="J277" s="296" t="s">
        <v>1051</v>
      </c>
      <c r="K277" s="287" t="s">
        <v>1052</v>
      </c>
      <c r="L277" s="287">
        <v>5</v>
      </c>
      <c r="M277" s="294">
        <f>0.043+161.95624</f>
        <v>161.99924000000001</v>
      </c>
      <c r="N277" s="294"/>
      <c r="O277" s="295"/>
      <c r="P277" s="295">
        <f>P276+M277-N277</f>
        <v>593.54300000000001</v>
      </c>
      <c r="Q277" s="287"/>
    </row>
    <row r="278" spans="1:17" ht="12" customHeight="1" x14ac:dyDescent="0.25">
      <c r="A278" s="887"/>
      <c r="B278" s="887"/>
      <c r="C278" s="890"/>
      <c r="D278" s="294"/>
      <c r="E278" s="287"/>
      <c r="F278" s="287"/>
      <c r="G278" s="287"/>
      <c r="H278" s="287"/>
      <c r="I278" s="287"/>
      <c r="J278" s="296"/>
      <c r="K278" s="287"/>
      <c r="L278" s="287"/>
      <c r="M278" s="294"/>
      <c r="N278" s="294"/>
      <c r="O278" s="295"/>
      <c r="P278" s="295"/>
      <c r="Q278" s="287"/>
    </row>
    <row r="279" spans="1:17" ht="12" customHeight="1" x14ac:dyDescent="0.25">
      <c r="A279" s="298"/>
      <c r="B279" s="298"/>
      <c r="C279" s="299"/>
      <c r="D279" s="294"/>
      <c r="E279" s="287"/>
      <c r="F279" s="287"/>
      <c r="G279" s="287"/>
      <c r="H279" s="287"/>
      <c r="I279" s="287"/>
      <c r="J279" s="296"/>
      <c r="K279" s="287"/>
      <c r="L279" s="287"/>
      <c r="M279" s="294"/>
      <c r="N279" s="294"/>
      <c r="O279" s="295"/>
      <c r="P279" s="295"/>
      <c r="Q279" s="287"/>
    </row>
    <row r="280" spans="1:17" ht="12" customHeight="1" x14ac:dyDescent="0.25">
      <c r="A280" s="298"/>
      <c r="B280" s="298"/>
      <c r="C280" s="299"/>
      <c r="D280" s="294"/>
      <c r="E280" s="287"/>
      <c r="F280" s="287"/>
      <c r="G280" s="287"/>
      <c r="H280" s="287"/>
      <c r="I280" s="287"/>
      <c r="J280" s="296"/>
      <c r="K280" s="287"/>
      <c r="L280" s="287"/>
      <c r="M280" s="294"/>
      <c r="N280" s="294"/>
      <c r="O280" s="295"/>
      <c r="P280" s="295"/>
      <c r="Q280" s="287"/>
    </row>
    <row r="281" spans="1:17" x14ac:dyDescent="0.25">
      <c r="A281" s="885">
        <v>9.1999999999999993</v>
      </c>
      <c r="B281" s="888" t="s">
        <v>1105</v>
      </c>
      <c r="C281" s="885" t="s">
        <v>1106</v>
      </c>
      <c r="D281" s="294"/>
      <c r="E281" s="287"/>
      <c r="F281" s="287"/>
      <c r="G281" s="287"/>
      <c r="H281" s="287"/>
      <c r="I281" s="287"/>
      <c r="J281" s="296"/>
      <c r="K281" s="287"/>
      <c r="L281" s="287"/>
      <c r="M281" s="294"/>
      <c r="N281" s="294"/>
      <c r="O281" s="295"/>
      <c r="P281" s="295"/>
      <c r="Q281" s="287"/>
    </row>
    <row r="282" spans="1:17" x14ac:dyDescent="0.25">
      <c r="A282" s="886"/>
      <c r="B282" s="889"/>
      <c r="C282" s="886"/>
      <c r="D282" s="294"/>
      <c r="E282" s="287"/>
      <c r="F282" s="287"/>
      <c r="G282" s="287"/>
      <c r="H282" s="287"/>
      <c r="I282" s="287"/>
      <c r="J282" s="296"/>
      <c r="K282" s="287"/>
      <c r="L282" s="287"/>
      <c r="M282" s="294"/>
      <c r="N282" s="294"/>
      <c r="O282" s="295"/>
      <c r="P282" s="295"/>
      <c r="Q282" s="287"/>
    </row>
    <row r="283" spans="1:17" x14ac:dyDescent="0.25">
      <c r="A283" s="886"/>
      <c r="B283" s="889"/>
      <c r="C283" s="886"/>
      <c r="D283" s="294"/>
      <c r="E283" s="287"/>
      <c r="F283" s="287"/>
      <c r="G283" s="287"/>
      <c r="H283" s="287"/>
      <c r="I283" s="287"/>
      <c r="J283" s="296"/>
      <c r="K283" s="287"/>
      <c r="L283" s="287"/>
      <c r="M283" s="294"/>
      <c r="N283" s="294"/>
      <c r="O283" s="295"/>
      <c r="P283" s="295"/>
      <c r="Q283" s="287"/>
    </row>
    <row r="284" spans="1:17" x14ac:dyDescent="0.25">
      <c r="A284" s="885"/>
      <c r="B284" s="885">
        <v>7104</v>
      </c>
      <c r="C284" s="885" t="s">
        <v>741</v>
      </c>
      <c r="D284" s="294">
        <f>'[3]ფორმა N4'!C128</f>
        <v>115.4</v>
      </c>
      <c r="E284" s="287"/>
      <c r="F284" s="287"/>
      <c r="G284" s="287"/>
      <c r="H284" s="287"/>
      <c r="I284" s="287"/>
      <c r="J284" s="296"/>
      <c r="K284" s="287"/>
      <c r="L284" s="287"/>
      <c r="M284" s="294"/>
      <c r="N284" s="294"/>
      <c r="O284" s="295"/>
      <c r="P284" s="295">
        <f>D284+M284-N284</f>
        <v>115.4</v>
      </c>
      <c r="Q284" s="287"/>
    </row>
    <row r="285" spans="1:17" x14ac:dyDescent="0.25">
      <c r="A285" s="886"/>
      <c r="B285" s="886"/>
      <c r="C285" s="886"/>
      <c r="D285" s="294"/>
      <c r="E285" s="745"/>
      <c r="F285" s="745"/>
      <c r="G285" s="745">
        <v>3.3250000000000002</v>
      </c>
      <c r="H285" s="745"/>
      <c r="I285" s="287"/>
      <c r="J285" s="296"/>
      <c r="K285" s="287"/>
      <c r="L285" s="287"/>
      <c r="M285" s="294"/>
      <c r="N285" s="294"/>
      <c r="O285" s="295"/>
      <c r="P285" s="295">
        <f>P284+G285-H285</f>
        <v>118.72500000000001</v>
      </c>
      <c r="Q285" s="287"/>
    </row>
    <row r="286" spans="1:17" x14ac:dyDescent="0.25">
      <c r="A286" s="887"/>
      <c r="B286" s="887"/>
      <c r="C286" s="887"/>
      <c r="D286" s="294"/>
      <c r="E286" s="287"/>
      <c r="F286" s="287"/>
      <c r="G286" s="287"/>
      <c r="H286" s="287"/>
      <c r="I286" s="287"/>
      <c r="J286" s="296"/>
      <c r="K286" s="287"/>
      <c r="L286" s="287"/>
      <c r="M286" s="294"/>
      <c r="N286" s="294"/>
      <c r="O286" s="295"/>
      <c r="P286" s="295"/>
      <c r="Q286" s="287"/>
    </row>
    <row r="287" spans="1:17" ht="45" hidden="1" x14ac:dyDescent="0.25">
      <c r="A287" s="298"/>
      <c r="B287" s="298"/>
      <c r="C287" s="317" t="s">
        <v>508</v>
      </c>
      <c r="D287" s="294">
        <v>0</v>
      </c>
      <c r="E287" s="287"/>
      <c r="F287" s="287"/>
      <c r="G287" s="287"/>
      <c r="H287" s="287"/>
      <c r="I287" s="287"/>
      <c r="J287" s="296"/>
      <c r="K287" s="287"/>
      <c r="L287" s="287"/>
      <c r="M287" s="294"/>
      <c r="N287" s="294"/>
      <c r="O287" s="295"/>
      <c r="P287" s="295"/>
      <c r="Q287" s="287"/>
    </row>
    <row r="288" spans="1:17" s="306" customFormat="1" x14ac:dyDescent="0.25">
      <c r="A288" s="891">
        <v>10</v>
      </c>
      <c r="B288" s="893" t="s">
        <v>1107</v>
      </c>
      <c r="C288" s="891" t="s">
        <v>555</v>
      </c>
      <c r="D288" s="280">
        <f>D297+D302+D308+D312+D317+D321+D325</f>
        <v>1128.4000000000001</v>
      </c>
      <c r="E288" s="281"/>
      <c r="F288" s="281"/>
      <c r="G288" s="281"/>
      <c r="H288" s="281"/>
      <c r="I288" s="281" t="s">
        <v>1050</v>
      </c>
      <c r="J288" s="282" t="s">
        <v>1051</v>
      </c>
      <c r="K288" s="748" t="s">
        <v>1052</v>
      </c>
      <c r="L288" s="281"/>
      <c r="M288" s="280">
        <f>M312+M321+M325</f>
        <v>14.4</v>
      </c>
      <c r="N288" s="280">
        <f>N312+N321+N325</f>
        <v>14.4</v>
      </c>
      <c r="O288" s="283"/>
      <c r="P288" s="283">
        <f>D288+M288-N288</f>
        <v>1128.4000000000001</v>
      </c>
      <c r="Q288" s="281"/>
    </row>
    <row r="289" spans="1:17" s="306" customFormat="1" ht="15" hidden="1" customHeight="1" x14ac:dyDescent="0.25">
      <c r="A289" s="892"/>
      <c r="B289" s="894"/>
      <c r="C289" s="892"/>
      <c r="D289" s="280"/>
      <c r="E289" s="281"/>
      <c r="F289" s="281"/>
      <c r="G289" s="281"/>
      <c r="H289" s="281"/>
      <c r="I289" s="281"/>
      <c r="J289" s="282"/>
      <c r="K289" s="281"/>
      <c r="L289" s="281"/>
      <c r="M289" s="280"/>
      <c r="N289" s="280"/>
      <c r="O289" s="283"/>
      <c r="P289" s="283"/>
      <c r="Q289" s="281"/>
    </row>
    <row r="290" spans="1:17" s="306" customFormat="1" ht="15" hidden="1" customHeight="1" x14ac:dyDescent="0.25">
      <c r="A290" s="290"/>
      <c r="B290" s="291"/>
      <c r="C290" s="290"/>
      <c r="D290" s="280"/>
      <c r="E290" s="281"/>
      <c r="F290" s="281"/>
      <c r="G290" s="281"/>
      <c r="H290" s="281"/>
      <c r="I290" s="281"/>
      <c r="J290" s="282"/>
      <c r="K290" s="281"/>
      <c r="L290" s="281"/>
      <c r="M290" s="280"/>
      <c r="N290" s="280"/>
      <c r="O290" s="283"/>
      <c r="P290" s="283"/>
      <c r="Q290" s="281"/>
    </row>
    <row r="291" spans="1:17" s="306" customFormat="1" ht="15" hidden="1" customHeight="1" x14ac:dyDescent="0.25">
      <c r="A291" s="290"/>
      <c r="B291" s="291"/>
      <c r="C291" s="290"/>
      <c r="D291" s="280"/>
      <c r="E291" s="281"/>
      <c r="F291" s="281"/>
      <c r="G291" s="281"/>
      <c r="H291" s="281"/>
      <c r="I291" s="281"/>
      <c r="J291" s="282"/>
      <c r="K291" s="281"/>
      <c r="L291" s="281"/>
      <c r="M291" s="280"/>
      <c r="N291" s="280"/>
      <c r="O291" s="283"/>
      <c r="P291" s="283"/>
      <c r="Q291" s="281"/>
    </row>
    <row r="292" spans="1:17" s="306" customFormat="1" ht="15" hidden="1" customHeight="1" x14ac:dyDescent="0.25">
      <c r="A292" s="290"/>
      <c r="B292" s="291"/>
      <c r="C292" s="290"/>
      <c r="D292" s="280"/>
      <c r="E292" s="281"/>
      <c r="F292" s="281"/>
      <c r="G292" s="281"/>
      <c r="H292" s="281"/>
      <c r="I292" s="281"/>
      <c r="J292" s="282"/>
      <c r="K292" s="281"/>
      <c r="L292" s="281"/>
      <c r="M292" s="280"/>
      <c r="N292" s="280"/>
      <c r="O292" s="283"/>
      <c r="P292" s="283"/>
      <c r="Q292" s="281"/>
    </row>
    <row r="293" spans="1:17" s="306" customFormat="1" ht="15" hidden="1" customHeight="1" x14ac:dyDescent="0.25">
      <c r="A293" s="290"/>
      <c r="B293" s="291"/>
      <c r="C293" s="290"/>
      <c r="D293" s="280"/>
      <c r="E293" s="281"/>
      <c r="F293" s="281"/>
      <c r="G293" s="281"/>
      <c r="H293" s="281"/>
      <c r="I293" s="281"/>
      <c r="J293" s="282"/>
      <c r="K293" s="281"/>
      <c r="L293" s="281"/>
      <c r="M293" s="280"/>
      <c r="N293" s="280"/>
      <c r="O293" s="283"/>
      <c r="P293" s="283"/>
      <c r="Q293" s="281"/>
    </row>
    <row r="294" spans="1:17" s="306" customFormat="1" ht="15" customHeight="1" x14ac:dyDescent="0.25">
      <c r="A294" s="290"/>
      <c r="B294" s="291"/>
      <c r="C294" s="290"/>
      <c r="D294" s="280"/>
      <c r="E294" s="287"/>
      <c r="F294" s="287"/>
      <c r="G294" s="281"/>
      <c r="H294" s="281"/>
      <c r="I294" s="281" t="s">
        <v>1068</v>
      </c>
      <c r="J294" s="282" t="s">
        <v>1069</v>
      </c>
      <c r="K294" s="281" t="s">
        <v>1070</v>
      </c>
      <c r="L294" s="281">
        <v>7</v>
      </c>
      <c r="M294" s="280">
        <f>M324</f>
        <v>0</v>
      </c>
      <c r="N294" s="280">
        <f>N324</f>
        <v>0.75</v>
      </c>
      <c r="O294" s="283"/>
      <c r="P294" s="283">
        <f>P288+M294-N294</f>
        <v>1127.6500000000001</v>
      </c>
      <c r="Q294" s="281"/>
    </row>
    <row r="295" spans="1:17" s="306" customFormat="1" ht="15" customHeight="1" x14ac:dyDescent="0.25">
      <c r="A295" s="290"/>
      <c r="B295" s="291"/>
      <c r="C295" s="290"/>
      <c r="D295" s="280"/>
      <c r="E295" s="287"/>
      <c r="F295" s="287"/>
      <c r="G295" s="281"/>
      <c r="H295" s="281"/>
      <c r="I295" s="281"/>
      <c r="J295" s="282"/>
      <c r="K295" s="281"/>
      <c r="L295" s="281"/>
      <c r="M295" s="280"/>
      <c r="N295" s="280"/>
      <c r="O295" s="283"/>
      <c r="P295" s="283"/>
      <c r="Q295" s="281"/>
    </row>
    <row r="296" spans="1:17" s="306" customFormat="1" ht="15" customHeight="1" x14ac:dyDescent="0.25">
      <c r="A296" s="290"/>
      <c r="B296" s="291"/>
      <c r="C296" s="290"/>
      <c r="D296" s="280"/>
      <c r="E296" s="287"/>
      <c r="F296" s="287"/>
      <c r="G296" s="281"/>
      <c r="H296" s="281"/>
      <c r="I296" s="281"/>
      <c r="J296" s="282"/>
      <c r="K296" s="281"/>
      <c r="L296" s="281"/>
      <c r="M296" s="280"/>
      <c r="N296" s="280"/>
      <c r="O296" s="283"/>
      <c r="P296" s="283"/>
      <c r="Q296" s="281"/>
    </row>
    <row r="297" spans="1:17" ht="13.5" customHeight="1" x14ac:dyDescent="0.25">
      <c r="A297" s="885">
        <v>10.1</v>
      </c>
      <c r="B297" s="888" t="s">
        <v>1108</v>
      </c>
      <c r="C297" s="885" t="s">
        <v>1109</v>
      </c>
      <c r="D297" s="295">
        <f>'[3]ფორმა N4'!C130</f>
        <v>76.400000000000006</v>
      </c>
      <c r="E297" s="287"/>
      <c r="F297" s="287"/>
      <c r="G297" s="287"/>
      <c r="H297" s="287"/>
      <c r="I297" s="287"/>
      <c r="J297" s="296"/>
      <c r="K297" s="287"/>
      <c r="L297" s="287"/>
      <c r="M297" s="294"/>
      <c r="N297" s="294"/>
      <c r="O297" s="295"/>
      <c r="P297" s="295">
        <f>D297+M297-N297</f>
        <v>76.400000000000006</v>
      </c>
      <c r="Q297" s="295"/>
    </row>
    <row r="298" spans="1:17" ht="13.5" hidden="1" customHeight="1" x14ac:dyDescent="0.25">
      <c r="A298" s="886"/>
      <c r="B298" s="889"/>
      <c r="C298" s="886"/>
      <c r="D298" s="295"/>
      <c r="E298" s="287"/>
      <c r="F298" s="287"/>
      <c r="G298" s="287"/>
      <c r="H298" s="287"/>
      <c r="I298" s="287"/>
      <c r="J298" s="296"/>
      <c r="K298" s="287"/>
      <c r="L298" s="287"/>
      <c r="M298" s="294"/>
      <c r="N298" s="294"/>
      <c r="O298" s="295"/>
      <c r="P298" s="295"/>
      <c r="Q298" s="287"/>
    </row>
    <row r="299" spans="1:17" ht="13.5" hidden="1" customHeight="1" x14ac:dyDescent="0.25">
      <c r="A299" s="886"/>
      <c r="B299" s="889"/>
      <c r="C299" s="886"/>
      <c r="D299" s="295"/>
      <c r="E299" s="287"/>
      <c r="F299" s="287"/>
      <c r="G299" s="287"/>
      <c r="H299" s="287"/>
      <c r="I299" s="287"/>
      <c r="J299" s="296"/>
      <c r="K299" s="287"/>
      <c r="L299" s="287"/>
      <c r="M299" s="294"/>
      <c r="N299" s="294"/>
      <c r="O299" s="295"/>
      <c r="P299" s="295"/>
      <c r="Q299" s="287"/>
    </row>
    <row r="300" spans="1:17" ht="13.5" hidden="1" customHeight="1" x14ac:dyDescent="0.25">
      <c r="A300" s="887"/>
      <c r="B300" s="890"/>
      <c r="C300" s="886"/>
      <c r="D300" s="295"/>
      <c r="E300" s="287"/>
      <c r="F300" s="287"/>
      <c r="G300" s="287"/>
      <c r="H300" s="287"/>
      <c r="I300" s="287"/>
      <c r="J300" s="296"/>
      <c r="K300" s="287"/>
      <c r="L300" s="287"/>
      <c r="M300" s="294"/>
      <c r="N300" s="294"/>
      <c r="O300" s="295"/>
      <c r="P300" s="295"/>
      <c r="Q300" s="287"/>
    </row>
    <row r="301" spans="1:17" x14ac:dyDescent="0.25">
      <c r="A301" s="298"/>
      <c r="B301" s="299"/>
      <c r="C301" s="887"/>
      <c r="D301" s="295"/>
      <c r="E301" s="287"/>
      <c r="F301" s="287"/>
      <c r="G301" s="287"/>
      <c r="H301" s="295"/>
      <c r="I301" s="287"/>
      <c r="J301" s="296"/>
      <c r="K301" s="287"/>
      <c r="L301" s="287"/>
      <c r="M301" s="294"/>
      <c r="N301" s="294"/>
      <c r="O301" s="295"/>
      <c r="P301" s="295"/>
      <c r="Q301" s="287"/>
    </row>
    <row r="302" spans="1:17" ht="13.5" customHeight="1" x14ac:dyDescent="0.25">
      <c r="A302" s="885">
        <v>10.199999999999999</v>
      </c>
      <c r="B302" s="888" t="s">
        <v>1110</v>
      </c>
      <c r="C302" s="885" t="s">
        <v>745</v>
      </c>
      <c r="D302" s="295">
        <f>'[3]ფორმა N4'!C133</f>
        <v>241.99999999999997</v>
      </c>
      <c r="E302" s="287"/>
      <c r="F302" s="287"/>
      <c r="G302" s="287"/>
      <c r="H302" s="287"/>
      <c r="I302" s="287"/>
      <c r="J302" s="296"/>
      <c r="K302" s="287"/>
      <c r="L302" s="287"/>
      <c r="M302" s="294"/>
      <c r="N302" s="294"/>
      <c r="O302" s="295"/>
      <c r="P302" s="295">
        <f>D302+M302-N302</f>
        <v>241.99999999999997</v>
      </c>
      <c r="Q302" s="287"/>
    </row>
    <row r="303" spans="1:17" ht="13.5" hidden="1" customHeight="1" x14ac:dyDescent="0.25">
      <c r="A303" s="886"/>
      <c r="B303" s="889"/>
      <c r="C303" s="886"/>
      <c r="D303" s="295"/>
      <c r="E303" s="287"/>
      <c r="F303" s="287"/>
      <c r="G303" s="287"/>
      <c r="H303" s="287"/>
      <c r="I303" s="287"/>
      <c r="J303" s="296"/>
      <c r="K303" s="287"/>
      <c r="L303" s="287"/>
      <c r="M303" s="294"/>
      <c r="N303" s="294"/>
      <c r="O303" s="295"/>
      <c r="P303" s="295"/>
      <c r="Q303" s="287"/>
    </row>
    <row r="304" spans="1:17" ht="13.5" hidden="1" customHeight="1" x14ac:dyDescent="0.25">
      <c r="A304" s="886"/>
      <c r="B304" s="889"/>
      <c r="C304" s="886"/>
      <c r="D304" s="295"/>
      <c r="E304" s="287"/>
      <c r="F304" s="287"/>
      <c r="G304" s="287"/>
      <c r="H304" s="287"/>
      <c r="I304" s="287"/>
      <c r="J304" s="296"/>
      <c r="K304" s="287"/>
      <c r="L304" s="287"/>
      <c r="M304" s="294"/>
      <c r="N304" s="294"/>
      <c r="O304" s="295"/>
      <c r="P304" s="295"/>
      <c r="Q304" s="287"/>
    </row>
    <row r="305" spans="1:17" ht="13.5" hidden="1" customHeight="1" x14ac:dyDescent="0.25">
      <c r="A305" s="887"/>
      <c r="B305" s="890"/>
      <c r="C305" s="886"/>
      <c r="D305" s="295"/>
      <c r="E305" s="287"/>
      <c r="F305" s="287"/>
      <c r="G305" s="287"/>
      <c r="H305" s="287"/>
      <c r="I305" s="287"/>
      <c r="J305" s="296"/>
      <c r="K305" s="287"/>
      <c r="L305" s="287"/>
      <c r="M305" s="294"/>
      <c r="N305" s="294"/>
      <c r="O305" s="295"/>
      <c r="P305" s="295"/>
      <c r="Q305" s="287"/>
    </row>
    <row r="306" spans="1:17" x14ac:dyDescent="0.25">
      <c r="A306" s="298"/>
      <c r="B306" s="299"/>
      <c r="C306" s="886"/>
      <c r="D306" s="295"/>
      <c r="E306" s="287"/>
      <c r="F306" s="287"/>
      <c r="G306" s="287"/>
      <c r="H306" s="287"/>
      <c r="I306" s="287"/>
      <c r="J306" s="296"/>
      <c r="K306" s="287"/>
      <c r="L306" s="287"/>
      <c r="M306" s="294"/>
      <c r="N306" s="294"/>
      <c r="O306" s="295"/>
      <c r="P306" s="295"/>
      <c r="Q306" s="287"/>
    </row>
    <row r="307" spans="1:17" x14ac:dyDescent="0.25">
      <c r="A307" s="298"/>
      <c r="B307" s="299"/>
      <c r="C307" s="887"/>
      <c r="D307" s="295"/>
      <c r="E307" s="287"/>
      <c r="F307" s="287"/>
      <c r="G307" s="287"/>
      <c r="H307" s="287"/>
      <c r="I307" s="287"/>
      <c r="J307" s="296"/>
      <c r="K307" s="287"/>
      <c r="L307" s="287"/>
      <c r="M307" s="294"/>
      <c r="N307" s="294"/>
      <c r="O307" s="295"/>
      <c r="P307" s="295"/>
      <c r="Q307" s="287"/>
    </row>
    <row r="308" spans="1:17" x14ac:dyDescent="0.25">
      <c r="A308" s="885">
        <v>10.3</v>
      </c>
      <c r="B308" s="888" t="s">
        <v>1111</v>
      </c>
      <c r="C308" s="885" t="s">
        <v>613</v>
      </c>
      <c r="D308" s="295">
        <f>'[3]ფორმა N4'!C134</f>
        <v>1.8</v>
      </c>
      <c r="E308" s="287"/>
      <c r="F308" s="287"/>
      <c r="G308" s="287"/>
      <c r="H308" s="287"/>
      <c r="I308" s="287"/>
      <c r="J308" s="296"/>
      <c r="K308" s="287"/>
      <c r="L308" s="287"/>
      <c r="M308" s="294"/>
      <c r="N308" s="294"/>
      <c r="O308" s="295"/>
      <c r="P308" s="295">
        <f>D308+M308-N308</f>
        <v>1.8</v>
      </c>
      <c r="Q308" s="287"/>
    </row>
    <row r="309" spans="1:17" hidden="1" x14ac:dyDescent="0.25">
      <c r="A309" s="886"/>
      <c r="B309" s="889"/>
      <c r="C309" s="886"/>
      <c r="D309" s="295"/>
      <c r="E309" s="287"/>
      <c r="F309" s="287"/>
      <c r="G309" s="287"/>
      <c r="H309" s="287"/>
      <c r="I309" s="287"/>
      <c r="J309" s="296"/>
      <c r="K309" s="287"/>
      <c r="L309" s="287"/>
      <c r="M309" s="294"/>
      <c r="N309" s="294"/>
      <c r="O309" s="295"/>
      <c r="P309" s="295"/>
      <c r="Q309" s="287"/>
    </row>
    <row r="310" spans="1:17" hidden="1" x14ac:dyDescent="0.25">
      <c r="A310" s="886"/>
      <c r="B310" s="889"/>
      <c r="C310" s="886"/>
      <c r="D310" s="295"/>
      <c r="E310" s="287"/>
      <c r="F310" s="287"/>
      <c r="G310" s="287"/>
      <c r="H310" s="287"/>
      <c r="I310" s="287"/>
      <c r="J310" s="296"/>
      <c r="K310" s="287"/>
      <c r="L310" s="287"/>
      <c r="M310" s="294"/>
      <c r="N310" s="294"/>
      <c r="O310" s="295"/>
      <c r="P310" s="295"/>
      <c r="Q310" s="287"/>
    </row>
    <row r="311" spans="1:17" hidden="1" x14ac:dyDescent="0.25">
      <c r="A311" s="887"/>
      <c r="B311" s="890"/>
      <c r="C311" s="887"/>
      <c r="D311" s="295"/>
      <c r="E311" s="287"/>
      <c r="F311" s="287"/>
      <c r="G311" s="287"/>
      <c r="H311" s="287"/>
      <c r="I311" s="287"/>
      <c r="J311" s="296"/>
      <c r="K311" s="287"/>
      <c r="L311" s="287"/>
      <c r="M311" s="294"/>
      <c r="N311" s="294"/>
      <c r="O311" s="295"/>
      <c r="P311" s="295"/>
      <c r="Q311" s="287"/>
    </row>
    <row r="312" spans="1:17" ht="13.5" customHeight="1" x14ac:dyDescent="0.25">
      <c r="A312" s="885">
        <v>10.4</v>
      </c>
      <c r="B312" s="888" t="s">
        <v>1112</v>
      </c>
      <c r="C312" s="885" t="s">
        <v>746</v>
      </c>
      <c r="D312" s="295">
        <f>'[3]ფორმა N4'!C135</f>
        <v>77</v>
      </c>
      <c r="E312" s="287"/>
      <c r="F312" s="287"/>
      <c r="G312" s="287"/>
      <c r="H312" s="287"/>
      <c r="I312" s="287" t="s">
        <v>1050</v>
      </c>
      <c r="J312" s="296" t="s">
        <v>1051</v>
      </c>
      <c r="K312" s="748" t="s">
        <v>1052</v>
      </c>
      <c r="L312" s="287"/>
      <c r="M312" s="294"/>
      <c r="N312" s="294">
        <v>7</v>
      </c>
      <c r="O312" s="295"/>
      <c r="P312" s="295">
        <f>D312+M312-N312</f>
        <v>70</v>
      </c>
      <c r="Q312" s="287"/>
    </row>
    <row r="313" spans="1:17" ht="13.5" hidden="1" customHeight="1" x14ac:dyDescent="0.25">
      <c r="A313" s="886"/>
      <c r="B313" s="889"/>
      <c r="C313" s="886"/>
      <c r="D313" s="295"/>
      <c r="E313" s="287"/>
      <c r="F313" s="287"/>
      <c r="G313" s="287"/>
      <c r="H313" s="287"/>
      <c r="I313" s="287"/>
      <c r="J313" s="296"/>
      <c r="K313" s="287"/>
      <c r="L313" s="287"/>
      <c r="M313" s="294"/>
      <c r="N313" s="294"/>
      <c r="O313" s="295"/>
      <c r="P313" s="295"/>
      <c r="Q313" s="287"/>
    </row>
    <row r="314" spans="1:17" ht="13.5" hidden="1" customHeight="1" x14ac:dyDescent="0.25">
      <c r="A314" s="886"/>
      <c r="B314" s="889"/>
      <c r="C314" s="886"/>
      <c r="D314" s="295"/>
      <c r="E314" s="287"/>
      <c r="F314" s="287"/>
      <c r="G314" s="287"/>
      <c r="H314" s="287"/>
      <c r="I314" s="287"/>
      <c r="J314" s="296"/>
      <c r="K314" s="287"/>
      <c r="L314" s="287"/>
      <c r="M314" s="294"/>
      <c r="N314" s="294"/>
      <c r="O314" s="295"/>
      <c r="P314" s="295"/>
      <c r="Q314" s="287"/>
    </row>
    <row r="315" spans="1:17" ht="13.5" customHeight="1" x14ac:dyDescent="0.25">
      <c r="A315" s="298"/>
      <c r="B315" s="299"/>
      <c r="C315" s="886"/>
      <c r="D315" s="295"/>
      <c r="E315" s="287"/>
      <c r="F315" s="287"/>
      <c r="G315" s="295"/>
      <c r="H315" s="287"/>
      <c r="I315" s="287"/>
      <c r="J315" s="296"/>
      <c r="K315" s="287"/>
      <c r="L315" s="287"/>
      <c r="M315" s="294"/>
      <c r="N315" s="294"/>
      <c r="O315" s="295"/>
      <c r="P315" s="295"/>
      <c r="Q315" s="287"/>
    </row>
    <row r="316" spans="1:17" x14ac:dyDescent="0.25">
      <c r="A316" s="298"/>
      <c r="B316" s="299"/>
      <c r="C316" s="887"/>
      <c r="D316" s="295"/>
      <c r="E316" s="287"/>
      <c r="F316" s="287"/>
      <c r="G316" s="287"/>
      <c r="H316" s="287"/>
      <c r="I316" s="287"/>
      <c r="J316" s="296"/>
      <c r="K316" s="287"/>
      <c r="L316" s="287"/>
      <c r="M316" s="294"/>
      <c r="N316" s="294"/>
      <c r="O316" s="295"/>
      <c r="P316" s="295"/>
      <c r="Q316" s="287"/>
    </row>
    <row r="317" spans="1:17" x14ac:dyDescent="0.25">
      <c r="A317" s="885">
        <v>10.5</v>
      </c>
      <c r="B317" s="888" t="s">
        <v>1113</v>
      </c>
      <c r="C317" s="885" t="s">
        <v>1114</v>
      </c>
      <c r="D317" s="295">
        <f>'[3]ფორმა N4'!C137</f>
        <v>32</v>
      </c>
      <c r="E317" s="287"/>
      <c r="F317" s="287"/>
      <c r="G317" s="287"/>
      <c r="H317" s="287"/>
      <c r="I317" s="287"/>
      <c r="J317" s="296"/>
      <c r="K317" s="287"/>
      <c r="L317" s="287"/>
      <c r="M317" s="294"/>
      <c r="N317" s="294"/>
      <c r="O317" s="295"/>
      <c r="P317" s="295">
        <f>D317+M317-N317</f>
        <v>32</v>
      </c>
      <c r="Q317" s="287"/>
    </row>
    <row r="318" spans="1:17" hidden="1" x14ac:dyDescent="0.25">
      <c r="A318" s="886"/>
      <c r="B318" s="889"/>
      <c r="C318" s="886"/>
      <c r="D318" s="295"/>
      <c r="E318" s="287"/>
      <c r="F318" s="287"/>
      <c r="G318" s="287"/>
      <c r="H318" s="287"/>
      <c r="I318" s="287"/>
      <c r="J318" s="296"/>
      <c r="K318" s="287"/>
      <c r="L318" s="287"/>
      <c r="M318" s="294"/>
      <c r="N318" s="294"/>
      <c r="O318" s="295"/>
      <c r="P318" s="295"/>
      <c r="Q318" s="287"/>
    </row>
    <row r="319" spans="1:17" hidden="1" x14ac:dyDescent="0.25">
      <c r="A319" s="886"/>
      <c r="B319" s="889"/>
      <c r="C319" s="886"/>
      <c r="D319" s="295"/>
      <c r="E319" s="287"/>
      <c r="F319" s="287"/>
      <c r="G319" s="287"/>
      <c r="H319" s="287"/>
      <c r="I319" s="287"/>
      <c r="J319" s="296"/>
      <c r="K319" s="287"/>
      <c r="L319" s="287"/>
      <c r="M319" s="294"/>
      <c r="N319" s="294"/>
      <c r="O319" s="295"/>
      <c r="P319" s="295"/>
      <c r="Q319" s="287"/>
    </row>
    <row r="320" spans="1:17" hidden="1" x14ac:dyDescent="0.25">
      <c r="A320" s="887"/>
      <c r="B320" s="890"/>
      <c r="C320" s="887"/>
      <c r="D320" s="295"/>
      <c r="E320" s="287"/>
      <c r="F320" s="287"/>
      <c r="G320" s="287"/>
      <c r="H320" s="287"/>
      <c r="I320" s="287"/>
      <c r="J320" s="296"/>
      <c r="K320" s="287"/>
      <c r="L320" s="287"/>
      <c r="M320" s="294"/>
      <c r="N320" s="294"/>
      <c r="O320" s="295"/>
      <c r="P320" s="295"/>
      <c r="Q320" s="287"/>
    </row>
    <row r="321" spans="1:23" ht="25.5" customHeight="1" x14ac:dyDescent="0.25">
      <c r="A321" s="277">
        <v>10.6</v>
      </c>
      <c r="B321" s="278" t="s">
        <v>1115</v>
      </c>
      <c r="C321" s="885" t="s">
        <v>1116</v>
      </c>
      <c r="D321" s="295">
        <f>'[3]ფორმა N4'!C138</f>
        <v>541.20000000000005</v>
      </c>
      <c r="E321" s="287"/>
      <c r="F321" s="287"/>
      <c r="G321" s="287"/>
      <c r="H321" s="287"/>
      <c r="I321" s="287" t="s">
        <v>1050</v>
      </c>
      <c r="J321" s="296" t="s">
        <v>1051</v>
      </c>
      <c r="K321" s="748" t="s">
        <v>1052</v>
      </c>
      <c r="L321" s="287"/>
      <c r="M321" s="294"/>
      <c r="N321" s="294">
        <v>7.4</v>
      </c>
      <c r="O321" s="295"/>
      <c r="P321" s="295">
        <f>D321+M321-N321</f>
        <v>533.80000000000007</v>
      </c>
      <c r="Q321" s="287"/>
      <c r="W321" s="302"/>
    </row>
    <row r="322" spans="1:23" ht="30.75" hidden="1" customHeight="1" x14ac:dyDescent="0.25">
      <c r="A322" s="298"/>
      <c r="B322" s="299"/>
      <c r="C322" s="886"/>
      <c r="D322" s="295"/>
      <c r="E322" s="287"/>
      <c r="F322" s="287"/>
      <c r="G322" s="287"/>
      <c r="H322" s="287"/>
      <c r="I322" s="287"/>
      <c r="J322" s="296"/>
      <c r="K322" s="287"/>
      <c r="L322" s="287"/>
      <c r="M322" s="294"/>
      <c r="N322" s="294"/>
      <c r="O322" s="295"/>
      <c r="P322" s="295"/>
      <c r="Q322" s="287"/>
      <c r="T322" s="318"/>
    </row>
    <row r="323" spans="1:23" ht="30.75" hidden="1" customHeight="1" x14ac:dyDescent="0.25">
      <c r="A323" s="298"/>
      <c r="B323" s="299"/>
      <c r="C323" s="886"/>
      <c r="D323" s="295"/>
      <c r="E323" s="287"/>
      <c r="F323" s="287"/>
      <c r="G323" s="287"/>
      <c r="H323" s="287"/>
      <c r="I323" s="287"/>
      <c r="J323" s="296"/>
      <c r="K323" s="287"/>
      <c r="L323" s="287"/>
      <c r="M323" s="294"/>
      <c r="N323" s="294"/>
      <c r="O323" s="295"/>
      <c r="P323" s="295"/>
      <c r="Q323" s="287"/>
      <c r="T323" s="318"/>
    </row>
    <row r="324" spans="1:23" x14ac:dyDescent="0.25">
      <c r="A324" s="298"/>
      <c r="B324" s="299"/>
      <c r="C324" s="887"/>
      <c r="D324" s="295"/>
      <c r="E324" s="287"/>
      <c r="F324" s="287"/>
      <c r="G324" s="287"/>
      <c r="H324" s="287"/>
      <c r="I324" s="287" t="s">
        <v>1068</v>
      </c>
      <c r="J324" s="296" t="s">
        <v>1069</v>
      </c>
      <c r="K324" s="287" t="s">
        <v>1070</v>
      </c>
      <c r="L324" s="287">
        <v>7</v>
      </c>
      <c r="M324" s="294"/>
      <c r="N324" s="294">
        <v>0.75</v>
      </c>
      <c r="O324" s="295"/>
      <c r="P324" s="295">
        <f>P321+M324-N324</f>
        <v>533.05000000000007</v>
      </c>
      <c r="Q324" s="287"/>
      <c r="T324" s="318"/>
    </row>
    <row r="325" spans="1:23" ht="15" customHeight="1" x14ac:dyDescent="0.25">
      <c r="A325" s="885">
        <v>10.7</v>
      </c>
      <c r="B325" s="888" t="s">
        <v>1117</v>
      </c>
      <c r="C325" s="885" t="s">
        <v>751</v>
      </c>
      <c r="D325" s="295">
        <f>'[3]ფორმა N4'!C140</f>
        <v>158</v>
      </c>
      <c r="E325" s="287"/>
      <c r="F325" s="287"/>
      <c r="G325" s="287"/>
      <c r="H325" s="287"/>
      <c r="I325" s="287" t="s">
        <v>1050</v>
      </c>
      <c r="J325" s="296" t="s">
        <v>1051</v>
      </c>
      <c r="K325" s="287"/>
      <c r="L325" s="287"/>
      <c r="M325" s="294">
        <v>14.4</v>
      </c>
      <c r="N325" s="294"/>
      <c r="O325" s="295"/>
      <c r="P325" s="295">
        <f>D325+M325-N325</f>
        <v>172.4</v>
      </c>
      <c r="Q325" s="287"/>
    </row>
    <row r="326" spans="1:23" x14ac:dyDescent="0.25">
      <c r="A326" s="886"/>
      <c r="B326" s="889"/>
      <c r="C326" s="886"/>
      <c r="D326" s="294"/>
      <c r="E326" s="287"/>
      <c r="F326" s="287"/>
      <c r="G326" s="287"/>
      <c r="H326" s="287"/>
      <c r="I326" s="287"/>
      <c r="J326" s="296"/>
      <c r="K326" s="287"/>
      <c r="L326" s="287"/>
      <c r="M326" s="294"/>
      <c r="N326" s="294"/>
      <c r="O326" s="295"/>
      <c r="P326" s="295"/>
      <c r="Q326" s="287"/>
    </row>
    <row r="327" spans="1:23" x14ac:dyDescent="0.25">
      <c r="A327" s="886"/>
      <c r="B327" s="889"/>
      <c r="C327" s="886"/>
      <c r="D327" s="294"/>
      <c r="E327" s="287"/>
      <c r="F327" s="287"/>
      <c r="G327" s="287"/>
      <c r="H327" s="287"/>
      <c r="I327" s="287"/>
      <c r="J327" s="296"/>
      <c r="K327" s="287"/>
      <c r="L327" s="287"/>
      <c r="M327" s="294"/>
      <c r="N327" s="294"/>
      <c r="O327" s="295"/>
      <c r="P327" s="283"/>
      <c r="Q327" s="287"/>
    </row>
    <row r="328" spans="1:23" x14ac:dyDescent="0.25">
      <c r="A328" s="298"/>
      <c r="B328" s="299"/>
      <c r="C328" s="887"/>
      <c r="D328" s="294"/>
      <c r="E328" s="287"/>
      <c r="F328" s="287"/>
      <c r="G328" s="287"/>
      <c r="H328" s="287"/>
      <c r="I328" s="287"/>
      <c r="J328" s="296"/>
      <c r="K328" s="287"/>
      <c r="L328" s="287"/>
      <c r="M328" s="294"/>
      <c r="N328" s="294"/>
      <c r="O328" s="295"/>
      <c r="P328" s="283"/>
      <c r="Q328" s="287"/>
    </row>
    <row r="329" spans="1:23" s="306" customFormat="1" x14ac:dyDescent="0.25">
      <c r="A329" s="883"/>
      <c r="B329" s="884"/>
      <c r="C329" s="883" t="s">
        <v>752</v>
      </c>
      <c r="D329" s="280">
        <f>D288+D251+D227+D214+D134+D100+D44+D42+D10</f>
        <v>15247.300000000001</v>
      </c>
      <c r="E329" s="281"/>
      <c r="F329" s="281"/>
      <c r="G329" s="281"/>
      <c r="H329" s="281"/>
      <c r="I329" s="281" t="s">
        <v>1065</v>
      </c>
      <c r="J329" s="282" t="s">
        <v>1066</v>
      </c>
      <c r="K329" s="281" t="s">
        <v>1067</v>
      </c>
      <c r="L329" s="281">
        <v>1</v>
      </c>
      <c r="M329" s="280">
        <f>M251+M227+M214+M134+M44</f>
        <v>8782.5720399999991</v>
      </c>
      <c r="N329" s="280"/>
      <c r="O329" s="283"/>
      <c r="P329" s="283">
        <f>D329+M329-N329</f>
        <v>24029.872040000002</v>
      </c>
      <c r="Q329" s="281"/>
    </row>
    <row r="330" spans="1:23" s="306" customFormat="1" x14ac:dyDescent="0.25">
      <c r="A330" s="883"/>
      <c r="B330" s="884"/>
      <c r="C330" s="883"/>
      <c r="D330" s="280"/>
      <c r="E330" s="281"/>
      <c r="F330" s="281"/>
      <c r="G330" s="281"/>
      <c r="H330" s="281"/>
      <c r="I330" s="281" t="s">
        <v>1089</v>
      </c>
      <c r="J330" s="282" t="s">
        <v>1090</v>
      </c>
      <c r="K330" s="281" t="s">
        <v>1091</v>
      </c>
      <c r="L330" s="281">
        <v>3</v>
      </c>
      <c r="M330" s="280">
        <f>M207</f>
        <v>658</v>
      </c>
      <c r="N330" s="280"/>
      <c r="O330" s="283"/>
      <c r="P330" s="283">
        <f t="shared" ref="P330:P335" si="0">P329+M330-N330</f>
        <v>24687.872040000002</v>
      </c>
      <c r="Q330" s="281"/>
      <c r="W330" s="319"/>
    </row>
    <row r="331" spans="1:23" s="306" customFormat="1" ht="15" customHeight="1" x14ac:dyDescent="0.25">
      <c r="A331" s="883"/>
      <c r="B331" s="884"/>
      <c r="C331" s="883"/>
      <c r="D331" s="280"/>
      <c r="E331" s="286"/>
      <c r="F331" s="287"/>
      <c r="G331" s="283"/>
      <c r="H331" s="283"/>
      <c r="I331" s="281" t="s">
        <v>1050</v>
      </c>
      <c r="J331" s="282" t="s">
        <v>1051</v>
      </c>
      <c r="K331" s="281" t="s">
        <v>1052</v>
      </c>
      <c r="L331" s="281">
        <v>5</v>
      </c>
      <c r="M331" s="280">
        <f>M252+M228+M135+M45+M11</f>
        <v>2031.9629299999999</v>
      </c>
      <c r="N331" s="280">
        <f>N252+N228+N135+N45+N11</f>
        <v>41.892580000000002</v>
      </c>
      <c r="O331" s="283"/>
      <c r="P331" s="283">
        <f t="shared" si="0"/>
        <v>26677.942390000004</v>
      </c>
      <c r="Q331" s="283"/>
    </row>
    <row r="332" spans="1:23" s="306" customFormat="1" ht="15" customHeight="1" x14ac:dyDescent="0.25">
      <c r="A332" s="883"/>
      <c r="B332" s="884"/>
      <c r="C332" s="883"/>
      <c r="D332" s="280"/>
      <c r="E332" s="286"/>
      <c r="F332" s="287"/>
      <c r="G332" s="280"/>
      <c r="H332" s="283"/>
      <c r="I332" s="281" t="s">
        <v>1068</v>
      </c>
      <c r="J332" s="282" t="s">
        <v>1069</v>
      </c>
      <c r="K332" s="281" t="s">
        <v>1070</v>
      </c>
      <c r="L332" s="281">
        <v>7</v>
      </c>
      <c r="M332" s="280">
        <f>M294+M229+M215+M136+M100+M46</f>
        <v>444.16800000000001</v>
      </c>
      <c r="N332" s="280">
        <f>N294+N229+N215+N136+N100+N46</f>
        <v>15.75</v>
      </c>
      <c r="O332" s="283"/>
      <c r="P332" s="283">
        <f t="shared" si="0"/>
        <v>27106.360390000005</v>
      </c>
      <c r="Q332" s="281"/>
    </row>
    <row r="333" spans="1:23" s="306" customFormat="1" ht="15" customHeight="1" x14ac:dyDescent="0.25">
      <c r="A333" s="883"/>
      <c r="B333" s="884"/>
      <c r="C333" s="883"/>
      <c r="D333" s="280"/>
      <c r="E333" s="286"/>
      <c r="F333" s="287"/>
      <c r="G333" s="281"/>
      <c r="H333" s="283"/>
      <c r="I333" s="281" t="s">
        <v>1071</v>
      </c>
      <c r="J333" s="282" t="s">
        <v>1072</v>
      </c>
      <c r="K333" s="281" t="s">
        <v>1073</v>
      </c>
      <c r="L333" s="281">
        <v>8</v>
      </c>
      <c r="M333" s="280">
        <f>M253+M231+M137+M47</f>
        <v>1277.1380000000001</v>
      </c>
      <c r="N333" s="280">
        <f>N253+N231+N137+N47</f>
        <v>7.327</v>
      </c>
      <c r="O333" s="283"/>
      <c r="P333" s="283">
        <f t="shared" si="0"/>
        <v>28376.171390000003</v>
      </c>
      <c r="Q333" s="281"/>
    </row>
    <row r="334" spans="1:23" s="306" customFormat="1" ht="27" x14ac:dyDescent="0.25">
      <c r="A334" s="883"/>
      <c r="B334" s="884"/>
      <c r="C334" s="883"/>
      <c r="D334" s="280"/>
      <c r="E334" s="285"/>
      <c r="F334" s="281"/>
      <c r="G334" s="320"/>
      <c r="H334" s="320"/>
      <c r="I334" s="281" t="s">
        <v>1053</v>
      </c>
      <c r="J334" s="282" t="s">
        <v>1054</v>
      </c>
      <c r="K334" s="281" t="s">
        <v>1055</v>
      </c>
      <c r="L334" s="281">
        <v>10</v>
      </c>
      <c r="M334" s="280">
        <f>M254+M138+M48+M12</f>
        <v>3472.4079999999999</v>
      </c>
      <c r="N334" s="280">
        <f>N254+N138+N48+N12</f>
        <v>85.872</v>
      </c>
      <c r="O334" s="283"/>
      <c r="P334" s="283">
        <f t="shared" si="0"/>
        <v>31762.707390000003</v>
      </c>
      <c r="Q334" s="281"/>
    </row>
    <row r="335" spans="1:23" s="284" customFormat="1" ht="40.5" x14ac:dyDescent="0.25">
      <c r="A335" s="883"/>
      <c r="B335" s="884"/>
      <c r="C335" s="883"/>
      <c r="D335" s="281"/>
      <c r="E335" s="285"/>
      <c r="F335" s="744"/>
      <c r="G335" s="283"/>
      <c r="H335" s="283"/>
      <c r="I335" s="281" t="s">
        <v>1074</v>
      </c>
      <c r="J335" s="282" t="s">
        <v>1075</v>
      </c>
      <c r="K335" s="281" t="s">
        <v>1076</v>
      </c>
      <c r="L335" s="281">
        <v>11</v>
      </c>
      <c r="M335" s="280">
        <f>M259+M232+M216+M208+M139+M111+M49</f>
        <v>3679.1152099999999</v>
      </c>
      <c r="N335" s="280">
        <f>N259+N232+N216+N208+N139+N111+N49</f>
        <v>397.51569000000006</v>
      </c>
      <c r="O335" s="283"/>
      <c r="P335" s="283">
        <f t="shared" si="0"/>
        <v>35044.306909999999</v>
      </c>
      <c r="Q335" s="281"/>
    </row>
    <row r="336" spans="1:23" s="284" customFormat="1" x14ac:dyDescent="0.25">
      <c r="A336" s="883"/>
      <c r="B336" s="884"/>
      <c r="C336" s="883"/>
      <c r="D336" s="281"/>
      <c r="E336" s="285"/>
      <c r="F336" s="744"/>
      <c r="G336" s="283">
        <f>G260+G140+G50+G13</f>
        <v>719.12200000000007</v>
      </c>
      <c r="H336" s="283">
        <f>H260+H140+H50+H13</f>
        <v>256.56700000000001</v>
      </c>
      <c r="I336" s="281"/>
      <c r="J336" s="282"/>
      <c r="K336" s="281"/>
      <c r="L336" s="281"/>
      <c r="M336" s="283"/>
      <c r="N336" s="283"/>
      <c r="O336" s="283"/>
      <c r="P336" s="283">
        <f>P335+G336-H336</f>
        <v>35506.86191</v>
      </c>
      <c r="Q336" s="281"/>
    </row>
    <row r="337" spans="1:17" s="284" customFormat="1" x14ac:dyDescent="0.25">
      <c r="A337" s="321"/>
      <c r="B337" s="322"/>
      <c r="C337" s="321"/>
      <c r="D337" s="321"/>
      <c r="E337" s="321"/>
      <c r="F337" s="321"/>
      <c r="G337" s="321"/>
      <c r="H337" s="321"/>
      <c r="I337" s="321"/>
      <c r="J337" s="322"/>
      <c r="K337" s="321"/>
      <c r="L337" s="321"/>
      <c r="M337" s="323"/>
      <c r="N337" s="323"/>
      <c r="O337" s="321"/>
      <c r="P337" s="323"/>
      <c r="Q337" s="321"/>
    </row>
    <row r="338" spans="1:17" x14ac:dyDescent="0.25">
      <c r="A338" s="324"/>
      <c r="B338" s="324"/>
      <c r="C338" s="881" t="s">
        <v>1118</v>
      </c>
      <c r="D338" s="881"/>
      <c r="E338" s="881"/>
      <c r="F338" s="881"/>
      <c r="G338" s="881"/>
      <c r="H338" s="881"/>
      <c r="I338" s="881"/>
      <c r="J338" s="881"/>
      <c r="K338" s="881"/>
      <c r="L338" s="881"/>
      <c r="M338" s="881"/>
      <c r="N338" s="881"/>
      <c r="O338" s="881"/>
      <c r="P338" s="881"/>
      <c r="Q338" s="324"/>
    </row>
    <row r="339" spans="1:17" x14ac:dyDescent="0.25">
      <c r="A339" s="324"/>
      <c r="B339" s="324"/>
      <c r="C339" s="881"/>
      <c r="D339" s="881"/>
      <c r="E339" s="881"/>
      <c r="F339" s="881"/>
      <c r="G339" s="881"/>
      <c r="H339" s="881"/>
      <c r="I339" s="881"/>
      <c r="J339" s="881"/>
      <c r="K339" s="881"/>
      <c r="L339" s="881"/>
      <c r="M339" s="881"/>
      <c r="N339" s="881"/>
      <c r="O339" s="881"/>
      <c r="P339" s="881"/>
      <c r="Q339" s="324"/>
    </row>
    <row r="340" spans="1:17" x14ac:dyDescent="0.25">
      <c r="A340" s="324"/>
      <c r="B340" s="324"/>
      <c r="C340" s="324"/>
      <c r="D340" s="324"/>
      <c r="E340" s="324"/>
      <c r="F340" s="324"/>
      <c r="G340" s="324"/>
      <c r="H340" s="324"/>
      <c r="I340" s="324"/>
      <c r="J340" s="325"/>
      <c r="K340" s="324"/>
      <c r="L340" s="324"/>
      <c r="M340" s="326"/>
      <c r="N340" s="326"/>
      <c r="O340" s="324"/>
      <c r="P340" s="326"/>
      <c r="Q340" s="324"/>
    </row>
    <row r="341" spans="1:17" x14ac:dyDescent="0.25">
      <c r="A341" s="881"/>
      <c r="B341" s="880"/>
      <c r="C341" s="324"/>
      <c r="D341" s="324"/>
      <c r="E341" s="324"/>
      <c r="F341" s="324"/>
      <c r="G341" s="324"/>
      <c r="H341" s="324"/>
      <c r="I341" s="324"/>
      <c r="J341" s="325"/>
      <c r="K341" s="324"/>
      <c r="L341" s="324"/>
      <c r="M341" s="326"/>
      <c r="N341" s="326"/>
      <c r="O341" s="324"/>
      <c r="P341" s="326"/>
      <c r="Q341" s="324"/>
    </row>
    <row r="342" spans="1:17" x14ac:dyDescent="0.25">
      <c r="A342" s="881"/>
      <c r="B342" s="880"/>
      <c r="C342" s="324"/>
      <c r="D342" s="324"/>
      <c r="E342" s="324"/>
      <c r="F342" s="324"/>
      <c r="G342" s="324"/>
      <c r="H342" s="324"/>
      <c r="I342" s="324"/>
      <c r="J342" s="325"/>
      <c r="K342" s="324"/>
      <c r="L342" s="324"/>
      <c r="M342" s="326"/>
      <c r="N342" s="326"/>
      <c r="O342" s="324"/>
      <c r="P342" s="326"/>
      <c r="Q342" s="324"/>
    </row>
    <row r="343" spans="1:17" x14ac:dyDescent="0.25">
      <c r="A343" s="324"/>
      <c r="B343" s="880"/>
      <c r="C343" s="324"/>
      <c r="D343" s="324"/>
      <c r="E343" s="324"/>
      <c r="F343" s="324"/>
      <c r="G343" s="324"/>
      <c r="H343" s="324"/>
      <c r="I343" s="324"/>
      <c r="J343" s="325"/>
      <c r="K343" s="324"/>
      <c r="L343" s="324"/>
      <c r="M343" s="326"/>
      <c r="N343" s="326"/>
      <c r="O343" s="324"/>
      <c r="P343" s="326"/>
      <c r="Q343" s="324"/>
    </row>
    <row r="344" spans="1:17" x14ac:dyDescent="0.25">
      <c r="A344" s="324"/>
      <c r="B344" s="880"/>
      <c r="C344" s="324"/>
      <c r="D344" s="324"/>
      <c r="E344" s="324"/>
      <c r="F344" s="324"/>
      <c r="G344" s="324"/>
      <c r="H344" s="324"/>
      <c r="I344" s="324"/>
      <c r="J344" s="325"/>
      <c r="K344" s="324"/>
      <c r="L344" s="324"/>
      <c r="M344" s="326"/>
      <c r="N344" s="326"/>
      <c r="O344" s="324"/>
      <c r="P344" s="326"/>
      <c r="Q344" s="324"/>
    </row>
    <row r="345" spans="1:17" x14ac:dyDescent="0.25">
      <c r="A345" s="324"/>
      <c r="B345" s="880"/>
      <c r="C345" s="324"/>
      <c r="D345" s="324"/>
      <c r="E345" s="324"/>
      <c r="F345" s="324"/>
      <c r="G345" s="324"/>
      <c r="H345" s="324"/>
      <c r="I345" s="324"/>
      <c r="J345" s="325"/>
      <c r="K345" s="324"/>
      <c r="L345" s="324"/>
      <c r="M345" s="326"/>
      <c r="N345" s="326"/>
      <c r="O345" s="324"/>
      <c r="P345" s="326"/>
      <c r="Q345" s="324"/>
    </row>
    <row r="346" spans="1:17" x14ac:dyDescent="0.25">
      <c r="A346" s="324"/>
      <c r="B346" s="880"/>
      <c r="C346" s="324"/>
      <c r="D346" s="324"/>
      <c r="E346" s="324"/>
      <c r="F346" s="324"/>
      <c r="G346" s="324"/>
      <c r="H346" s="324"/>
      <c r="I346" s="324"/>
      <c r="J346" s="325"/>
      <c r="K346" s="324"/>
      <c r="L346" s="324"/>
      <c r="M346" s="326"/>
      <c r="N346" s="326"/>
      <c r="O346" s="324"/>
      <c r="P346" s="326"/>
      <c r="Q346" s="324"/>
    </row>
    <row r="347" spans="1:17" x14ac:dyDescent="0.25">
      <c r="A347" s="327"/>
      <c r="B347" s="328"/>
      <c r="C347" s="327"/>
      <c r="D347" s="326"/>
      <c r="E347" s="324"/>
      <c r="F347" s="324"/>
      <c r="G347" s="324"/>
      <c r="H347" s="324"/>
      <c r="I347" s="324"/>
      <c r="J347" s="325"/>
      <c r="K347" s="324"/>
      <c r="L347" s="324"/>
      <c r="M347" s="326"/>
      <c r="N347" s="326"/>
      <c r="O347" s="324"/>
      <c r="P347" s="326"/>
      <c r="Q347" s="324"/>
    </row>
    <row r="348" spans="1:17" x14ac:dyDescent="0.25">
      <c r="A348" s="324"/>
      <c r="B348" s="325"/>
      <c r="C348" s="324"/>
      <c r="D348" s="324"/>
      <c r="E348" s="324"/>
      <c r="F348" s="324"/>
      <c r="G348" s="324"/>
      <c r="H348" s="324"/>
      <c r="I348" s="324"/>
      <c r="J348" s="325"/>
      <c r="K348" s="324"/>
      <c r="L348" s="324"/>
      <c r="M348" s="326"/>
      <c r="N348" s="326"/>
      <c r="O348" s="324"/>
      <c r="P348" s="326"/>
      <c r="Q348" s="324"/>
    </row>
    <row r="349" spans="1:17" x14ac:dyDescent="0.25">
      <c r="A349" s="324"/>
      <c r="B349" s="328"/>
      <c r="C349" s="327"/>
      <c r="D349" s="324"/>
      <c r="E349" s="324"/>
      <c r="F349" s="324"/>
      <c r="G349" s="324"/>
      <c r="H349" s="324"/>
      <c r="I349" s="324"/>
      <c r="J349" s="325"/>
      <c r="K349" s="324"/>
      <c r="L349" s="324"/>
      <c r="M349" s="326"/>
      <c r="N349" s="326"/>
      <c r="O349" s="324"/>
      <c r="P349" s="326"/>
      <c r="Q349" s="324"/>
    </row>
    <row r="350" spans="1:17" x14ac:dyDescent="0.25">
      <c r="A350" s="324"/>
      <c r="B350" s="328"/>
      <c r="C350" s="327"/>
      <c r="D350" s="324"/>
      <c r="E350" s="324"/>
      <c r="F350" s="324"/>
      <c r="G350" s="324"/>
      <c r="H350" s="324"/>
      <c r="I350" s="324"/>
      <c r="J350" s="325"/>
      <c r="K350" s="324"/>
      <c r="L350" s="324"/>
      <c r="M350" s="326"/>
      <c r="N350" s="326"/>
      <c r="O350" s="324"/>
      <c r="P350" s="326"/>
      <c r="Q350" s="324"/>
    </row>
    <row r="351" spans="1:17" x14ac:dyDescent="0.25">
      <c r="A351" s="324"/>
      <c r="B351" s="880"/>
      <c r="C351" s="881"/>
      <c r="D351" s="324"/>
      <c r="E351" s="324"/>
      <c r="F351" s="324"/>
      <c r="G351" s="324"/>
      <c r="H351" s="324"/>
      <c r="I351" s="324"/>
      <c r="J351" s="325"/>
      <c r="K351" s="324"/>
      <c r="L351" s="324"/>
      <c r="M351" s="326"/>
      <c r="N351" s="326"/>
      <c r="O351" s="324"/>
      <c r="P351" s="326"/>
      <c r="Q351" s="324"/>
    </row>
    <row r="352" spans="1:17" x14ac:dyDescent="0.25">
      <c r="A352" s="324"/>
      <c r="B352" s="880"/>
      <c r="C352" s="881"/>
      <c r="D352" s="324"/>
      <c r="E352" s="324"/>
      <c r="F352" s="324"/>
      <c r="G352" s="324"/>
      <c r="H352" s="324"/>
      <c r="I352" s="324"/>
      <c r="J352" s="325"/>
      <c r="K352" s="324"/>
      <c r="L352" s="324"/>
      <c r="M352" s="326"/>
      <c r="N352" s="326"/>
      <c r="O352" s="324"/>
      <c r="P352" s="326"/>
      <c r="Q352" s="324"/>
    </row>
    <row r="353" spans="1:17" x14ac:dyDescent="0.25">
      <c r="A353" s="324"/>
      <c r="B353" s="880"/>
      <c r="C353" s="881"/>
      <c r="D353" s="324"/>
      <c r="E353" s="324"/>
      <c r="F353" s="324"/>
      <c r="G353" s="324"/>
      <c r="H353" s="324"/>
      <c r="I353" s="324"/>
      <c r="J353" s="325"/>
      <c r="K353" s="324"/>
      <c r="L353" s="324"/>
      <c r="M353" s="326"/>
      <c r="N353" s="326"/>
      <c r="O353" s="324"/>
      <c r="P353" s="326"/>
      <c r="Q353" s="324"/>
    </row>
    <row r="354" spans="1:17" x14ac:dyDescent="0.25">
      <c r="A354" s="324"/>
      <c r="B354" s="880"/>
      <c r="C354" s="881"/>
      <c r="D354" s="324"/>
      <c r="E354" s="324"/>
      <c r="F354" s="324"/>
      <c r="G354" s="324"/>
      <c r="H354" s="324"/>
      <c r="I354" s="324"/>
      <c r="J354" s="325"/>
      <c r="K354" s="324"/>
      <c r="L354" s="324"/>
      <c r="M354" s="326"/>
      <c r="N354" s="326"/>
      <c r="O354" s="324"/>
      <c r="P354" s="326"/>
      <c r="Q354" s="324"/>
    </row>
    <row r="355" spans="1:17" x14ac:dyDescent="0.25">
      <c r="A355" s="324"/>
      <c r="B355" s="880"/>
      <c r="C355" s="881"/>
      <c r="D355" s="324"/>
      <c r="E355" s="324"/>
      <c r="F355" s="324"/>
      <c r="G355" s="324"/>
      <c r="H355" s="324"/>
      <c r="I355" s="324"/>
      <c r="J355" s="325"/>
      <c r="K355" s="324"/>
      <c r="L355" s="324"/>
      <c r="M355" s="326"/>
      <c r="N355" s="326"/>
      <c r="O355" s="324"/>
      <c r="P355" s="326"/>
      <c r="Q355" s="324"/>
    </row>
    <row r="356" spans="1:17" x14ac:dyDescent="0.25">
      <c r="A356" s="324"/>
      <c r="B356" s="880"/>
      <c r="C356" s="881"/>
      <c r="D356" s="324"/>
      <c r="E356" s="324"/>
      <c r="F356" s="324"/>
      <c r="G356" s="324"/>
      <c r="H356" s="324"/>
      <c r="I356" s="324"/>
      <c r="J356" s="325"/>
      <c r="K356" s="324"/>
      <c r="L356" s="324"/>
      <c r="M356" s="326"/>
      <c r="N356" s="326"/>
      <c r="O356" s="324"/>
      <c r="P356" s="326"/>
      <c r="Q356" s="324"/>
    </row>
    <row r="357" spans="1:17" x14ac:dyDescent="0.25">
      <c r="A357" s="881"/>
      <c r="B357" s="880"/>
      <c r="C357" s="881"/>
      <c r="D357" s="324"/>
      <c r="E357" s="324"/>
      <c r="F357" s="324"/>
      <c r="G357" s="324"/>
      <c r="H357" s="324"/>
      <c r="I357" s="324"/>
      <c r="J357" s="325"/>
      <c r="K357" s="324"/>
      <c r="L357" s="324"/>
      <c r="M357" s="326"/>
      <c r="N357" s="326"/>
      <c r="O357" s="324"/>
      <c r="P357" s="326"/>
      <c r="Q357" s="324"/>
    </row>
    <row r="358" spans="1:17" x14ac:dyDescent="0.25">
      <c r="A358" s="881"/>
      <c r="B358" s="880"/>
      <c r="C358" s="881"/>
      <c r="D358" s="324"/>
      <c r="E358" s="324"/>
      <c r="F358" s="324"/>
      <c r="G358" s="324"/>
      <c r="H358" s="324"/>
      <c r="I358" s="324"/>
      <c r="J358" s="325"/>
      <c r="K358" s="324"/>
      <c r="L358" s="324"/>
      <c r="M358" s="326"/>
      <c r="N358" s="326"/>
      <c r="O358" s="324"/>
      <c r="P358" s="326"/>
      <c r="Q358" s="324"/>
    </row>
    <row r="359" spans="1:17" x14ac:dyDescent="0.25">
      <c r="A359" s="324"/>
      <c r="B359" s="880"/>
      <c r="C359" s="881"/>
      <c r="D359" s="324"/>
      <c r="E359" s="324"/>
      <c r="F359" s="324"/>
      <c r="G359" s="324"/>
      <c r="H359" s="324"/>
      <c r="I359" s="324"/>
      <c r="J359" s="325"/>
      <c r="K359" s="324"/>
      <c r="L359" s="324"/>
      <c r="M359" s="326"/>
      <c r="N359" s="326"/>
      <c r="O359" s="324"/>
      <c r="P359" s="326"/>
      <c r="Q359" s="324"/>
    </row>
    <row r="360" spans="1:17" x14ac:dyDescent="0.25">
      <c r="A360" s="324"/>
      <c r="B360" s="880"/>
      <c r="C360" s="881"/>
      <c r="D360" s="324"/>
      <c r="E360" s="324"/>
      <c r="F360" s="324"/>
      <c r="G360" s="324"/>
      <c r="H360" s="324"/>
      <c r="I360" s="324"/>
      <c r="J360" s="325"/>
      <c r="K360" s="324"/>
      <c r="L360" s="324"/>
      <c r="M360" s="326"/>
      <c r="N360" s="326"/>
      <c r="O360" s="324"/>
      <c r="P360" s="326"/>
      <c r="Q360" s="324"/>
    </row>
    <row r="361" spans="1:17" x14ac:dyDescent="0.25">
      <c r="A361" s="324"/>
      <c r="B361" s="880"/>
      <c r="C361" s="881"/>
      <c r="D361" s="324"/>
      <c r="E361" s="324"/>
      <c r="F361" s="324"/>
      <c r="G361" s="324"/>
      <c r="H361" s="324"/>
      <c r="I361" s="324"/>
      <c r="J361" s="325"/>
      <c r="K361" s="324"/>
      <c r="L361" s="324"/>
      <c r="M361" s="326"/>
      <c r="N361" s="326"/>
      <c r="O361" s="324"/>
      <c r="P361" s="326"/>
      <c r="Q361" s="324"/>
    </row>
    <row r="362" spans="1:17" x14ac:dyDescent="0.25">
      <c r="A362" s="324"/>
      <c r="B362" s="880"/>
      <c r="C362" s="881"/>
      <c r="D362" s="324"/>
      <c r="E362" s="324"/>
      <c r="F362" s="324"/>
      <c r="G362" s="324"/>
      <c r="H362" s="324"/>
      <c r="I362" s="324"/>
      <c r="J362" s="325"/>
      <c r="K362" s="324"/>
      <c r="L362" s="324"/>
      <c r="M362" s="326"/>
      <c r="N362" s="326"/>
      <c r="O362" s="324"/>
      <c r="P362" s="326"/>
      <c r="Q362" s="324"/>
    </row>
    <row r="363" spans="1:17" x14ac:dyDescent="0.25">
      <c r="A363" s="881"/>
      <c r="B363" s="880"/>
      <c r="C363" s="881"/>
      <c r="D363" s="324"/>
      <c r="E363" s="324"/>
      <c r="F363" s="324"/>
      <c r="G363" s="324"/>
      <c r="H363" s="324"/>
      <c r="I363" s="324"/>
      <c r="J363" s="325"/>
      <c r="K363" s="324"/>
      <c r="L363" s="324"/>
      <c r="M363" s="326"/>
      <c r="N363" s="326"/>
      <c r="O363" s="324"/>
      <c r="P363" s="326"/>
      <c r="Q363" s="324"/>
    </row>
    <row r="364" spans="1:17" x14ac:dyDescent="0.25">
      <c r="A364" s="881"/>
      <c r="B364" s="880"/>
      <c r="C364" s="881"/>
      <c r="D364" s="324"/>
      <c r="E364" s="324"/>
      <c r="F364" s="324"/>
      <c r="G364" s="324"/>
      <c r="H364" s="324"/>
      <c r="I364" s="324"/>
      <c r="J364" s="325"/>
      <c r="K364" s="324"/>
      <c r="L364" s="324"/>
      <c r="M364" s="326"/>
      <c r="N364" s="326"/>
      <c r="O364" s="324"/>
      <c r="P364" s="326"/>
      <c r="Q364" s="324"/>
    </row>
    <row r="365" spans="1:17" x14ac:dyDescent="0.25">
      <c r="A365" s="324"/>
      <c r="B365" s="880"/>
      <c r="C365" s="881"/>
      <c r="D365" s="324"/>
      <c r="E365" s="324"/>
      <c r="F365" s="324"/>
      <c r="G365" s="324"/>
      <c r="H365" s="324"/>
      <c r="I365" s="324"/>
      <c r="J365" s="325"/>
      <c r="K365" s="324"/>
      <c r="L365" s="324"/>
      <c r="M365" s="326"/>
      <c r="N365" s="326"/>
      <c r="O365" s="324"/>
      <c r="P365" s="326"/>
      <c r="Q365" s="324"/>
    </row>
    <row r="366" spans="1:17" x14ac:dyDescent="0.25">
      <c r="A366" s="324"/>
      <c r="B366" s="880"/>
      <c r="C366" s="881"/>
      <c r="D366" s="324"/>
      <c r="E366" s="324"/>
      <c r="F366" s="324"/>
      <c r="G366" s="324"/>
      <c r="H366" s="324"/>
      <c r="I366" s="324"/>
      <c r="J366" s="325"/>
      <c r="K366" s="324"/>
      <c r="L366" s="324"/>
      <c r="M366" s="326"/>
      <c r="N366" s="326"/>
      <c r="O366" s="324"/>
      <c r="P366" s="326"/>
      <c r="Q366" s="324"/>
    </row>
    <row r="367" spans="1:17" x14ac:dyDescent="0.25">
      <c r="A367" s="324"/>
      <c r="B367" s="880"/>
      <c r="C367" s="881"/>
      <c r="D367" s="324"/>
      <c r="E367" s="324"/>
      <c r="F367" s="324"/>
      <c r="G367" s="324"/>
      <c r="H367" s="324"/>
      <c r="I367" s="324"/>
      <c r="J367" s="325"/>
      <c r="K367" s="324"/>
      <c r="L367" s="324"/>
      <c r="M367" s="326"/>
      <c r="N367" s="326"/>
      <c r="O367" s="324"/>
      <c r="P367" s="326"/>
      <c r="Q367" s="324"/>
    </row>
    <row r="368" spans="1:17" x14ac:dyDescent="0.25">
      <c r="A368" s="881"/>
      <c r="B368" s="880"/>
      <c r="C368" s="881"/>
      <c r="D368" s="324"/>
      <c r="E368" s="324"/>
      <c r="F368" s="324"/>
      <c r="G368" s="324"/>
      <c r="H368" s="324"/>
      <c r="I368" s="324"/>
      <c r="J368" s="325"/>
      <c r="K368" s="324"/>
      <c r="L368" s="324"/>
      <c r="M368" s="326"/>
      <c r="N368" s="326"/>
      <c r="O368" s="324"/>
      <c r="P368" s="326"/>
      <c r="Q368" s="324"/>
    </row>
    <row r="369" spans="1:17" x14ac:dyDescent="0.25">
      <c r="A369" s="881"/>
      <c r="B369" s="880"/>
      <c r="C369" s="881"/>
      <c r="D369" s="324"/>
      <c r="E369" s="324"/>
      <c r="F369" s="324"/>
      <c r="G369" s="324"/>
      <c r="H369" s="324"/>
      <c r="I369" s="324"/>
      <c r="J369" s="325"/>
      <c r="K369" s="324"/>
      <c r="L369" s="324"/>
      <c r="M369" s="326"/>
      <c r="N369" s="326"/>
      <c r="O369" s="324"/>
      <c r="P369" s="326"/>
      <c r="Q369" s="324"/>
    </row>
    <row r="370" spans="1:17" x14ac:dyDescent="0.25">
      <c r="A370" s="324"/>
      <c r="B370" s="880"/>
      <c r="C370" s="881"/>
      <c r="D370" s="324"/>
      <c r="E370" s="324"/>
      <c r="F370" s="324"/>
      <c r="G370" s="324"/>
      <c r="H370" s="324"/>
      <c r="I370" s="324"/>
      <c r="J370" s="325"/>
      <c r="K370" s="324"/>
      <c r="L370" s="324"/>
      <c r="M370" s="326"/>
      <c r="N370" s="326"/>
      <c r="O370" s="324"/>
      <c r="P370" s="326"/>
      <c r="Q370" s="324"/>
    </row>
    <row r="371" spans="1:17" x14ac:dyDescent="0.25">
      <c r="A371" s="881"/>
      <c r="B371" s="880"/>
      <c r="C371" s="881"/>
      <c r="D371" s="324"/>
      <c r="E371" s="324"/>
      <c r="F371" s="324"/>
      <c r="G371" s="324"/>
      <c r="H371" s="324"/>
      <c r="I371" s="324"/>
      <c r="J371" s="325"/>
      <c r="K371" s="324"/>
      <c r="L371" s="324"/>
      <c r="M371" s="326"/>
      <c r="N371" s="326"/>
      <c r="O371" s="324"/>
      <c r="P371" s="326"/>
      <c r="Q371" s="324"/>
    </row>
    <row r="372" spans="1:17" x14ac:dyDescent="0.25">
      <c r="A372" s="881"/>
      <c r="B372" s="880"/>
      <c r="C372" s="881"/>
      <c r="D372" s="324"/>
      <c r="E372" s="324"/>
      <c r="F372" s="324"/>
      <c r="G372" s="324"/>
      <c r="H372" s="324"/>
      <c r="I372" s="324"/>
      <c r="J372" s="325"/>
      <c r="K372" s="324"/>
      <c r="L372" s="324"/>
      <c r="M372" s="326"/>
      <c r="N372" s="326"/>
      <c r="O372" s="324"/>
      <c r="P372" s="326"/>
      <c r="Q372" s="324"/>
    </row>
    <row r="373" spans="1:17" x14ac:dyDescent="0.25">
      <c r="A373" s="324"/>
      <c r="B373" s="880"/>
      <c r="C373" s="881"/>
      <c r="D373" s="324"/>
      <c r="E373" s="324"/>
      <c r="F373" s="324"/>
      <c r="G373" s="324"/>
      <c r="H373" s="324"/>
      <c r="I373" s="324"/>
      <c r="J373" s="325"/>
      <c r="K373" s="324"/>
      <c r="L373" s="324"/>
      <c r="M373" s="326"/>
      <c r="N373" s="326"/>
      <c r="O373" s="324"/>
      <c r="P373" s="326"/>
      <c r="Q373" s="324"/>
    </row>
    <row r="374" spans="1:17" x14ac:dyDescent="0.25">
      <c r="A374" s="324"/>
      <c r="B374" s="880"/>
      <c r="C374" s="881"/>
      <c r="D374" s="324"/>
      <c r="E374" s="324"/>
      <c r="F374" s="324"/>
      <c r="G374" s="324"/>
      <c r="H374" s="324"/>
      <c r="I374" s="324"/>
      <c r="J374" s="325"/>
      <c r="K374" s="324"/>
      <c r="L374" s="324"/>
      <c r="M374" s="326"/>
      <c r="N374" s="326"/>
      <c r="O374" s="324"/>
      <c r="P374" s="326"/>
      <c r="Q374" s="324"/>
    </row>
    <row r="375" spans="1:17" x14ac:dyDescent="0.25">
      <c r="A375" s="324"/>
      <c r="B375" s="880"/>
      <c r="C375" s="881"/>
      <c r="D375" s="324"/>
      <c r="E375" s="324"/>
      <c r="F375" s="324"/>
      <c r="G375" s="324"/>
      <c r="H375" s="324"/>
      <c r="I375" s="324"/>
      <c r="J375" s="325"/>
      <c r="K375" s="324"/>
      <c r="L375" s="324"/>
      <c r="M375" s="326"/>
      <c r="N375" s="326"/>
      <c r="O375" s="324"/>
      <c r="P375" s="326"/>
      <c r="Q375" s="324"/>
    </row>
    <row r="376" spans="1:17" x14ac:dyDescent="0.25">
      <c r="A376" s="324"/>
      <c r="B376" s="325"/>
      <c r="C376" s="324"/>
      <c r="D376" s="324"/>
      <c r="E376" s="324"/>
      <c r="F376" s="324"/>
      <c r="G376" s="324"/>
      <c r="H376" s="324"/>
      <c r="I376" s="324"/>
      <c r="J376" s="325"/>
      <c r="K376" s="324"/>
      <c r="L376" s="324"/>
      <c r="M376" s="326"/>
      <c r="N376" s="326"/>
      <c r="O376" s="324"/>
      <c r="P376" s="326"/>
      <c r="Q376" s="324"/>
    </row>
    <row r="377" spans="1:17" x14ac:dyDescent="0.25">
      <c r="A377" s="324"/>
      <c r="B377" s="880"/>
      <c r="C377" s="881"/>
      <c r="D377" s="324"/>
      <c r="E377" s="324"/>
      <c r="F377" s="324"/>
      <c r="G377" s="324"/>
      <c r="H377" s="324"/>
      <c r="I377" s="324"/>
      <c r="J377" s="325"/>
      <c r="K377" s="324"/>
      <c r="L377" s="324"/>
      <c r="M377" s="326"/>
      <c r="N377" s="326"/>
      <c r="O377" s="324"/>
      <c r="P377" s="326"/>
      <c r="Q377" s="324"/>
    </row>
    <row r="378" spans="1:17" x14ac:dyDescent="0.25">
      <c r="A378" s="324"/>
      <c r="B378" s="880"/>
      <c r="C378" s="881"/>
      <c r="D378" s="324"/>
      <c r="E378" s="324"/>
      <c r="F378" s="324"/>
      <c r="G378" s="324"/>
      <c r="H378" s="324"/>
      <c r="I378" s="324"/>
      <c r="J378" s="325"/>
      <c r="K378" s="324"/>
      <c r="L378" s="324"/>
      <c r="M378" s="326"/>
      <c r="N378" s="326"/>
      <c r="O378" s="324"/>
      <c r="P378" s="326"/>
      <c r="Q378" s="324"/>
    </row>
    <row r="379" spans="1:17" x14ac:dyDescent="0.25">
      <c r="A379" s="324"/>
      <c r="B379" s="880"/>
      <c r="C379" s="882"/>
      <c r="D379" s="324"/>
      <c r="E379" s="324"/>
      <c r="F379" s="324"/>
      <c r="G379" s="324"/>
      <c r="H379" s="324"/>
      <c r="I379" s="324"/>
      <c r="J379" s="325"/>
      <c r="K379" s="324"/>
      <c r="L379" s="324"/>
      <c r="M379" s="326"/>
      <c r="N379" s="326"/>
      <c r="O379" s="324"/>
      <c r="P379" s="326"/>
      <c r="Q379" s="324"/>
    </row>
    <row r="380" spans="1:17" x14ac:dyDescent="0.25">
      <c r="A380" s="324"/>
      <c r="B380" s="880"/>
      <c r="C380" s="882"/>
      <c r="D380" s="324"/>
      <c r="E380" s="324"/>
      <c r="F380" s="324"/>
      <c r="G380" s="324"/>
      <c r="H380" s="324"/>
      <c r="I380" s="324"/>
      <c r="J380" s="325"/>
      <c r="K380" s="324"/>
      <c r="L380" s="324"/>
      <c r="M380" s="326"/>
      <c r="N380" s="326"/>
      <c r="O380" s="324"/>
      <c r="P380" s="326"/>
      <c r="Q380" s="324"/>
    </row>
    <row r="381" spans="1:17" x14ac:dyDescent="0.25">
      <c r="A381" s="324"/>
      <c r="B381" s="325"/>
      <c r="C381" s="324"/>
      <c r="D381" s="324"/>
      <c r="E381" s="324"/>
      <c r="F381" s="324"/>
      <c r="G381" s="324"/>
      <c r="H381" s="324"/>
      <c r="I381" s="324"/>
      <c r="J381" s="325"/>
      <c r="K381" s="324"/>
      <c r="L381" s="324"/>
      <c r="M381" s="326"/>
      <c r="N381" s="326"/>
      <c r="O381" s="324"/>
      <c r="P381" s="326"/>
      <c r="Q381" s="324"/>
    </row>
    <row r="382" spans="1:17" x14ac:dyDescent="0.25">
      <c r="A382" s="327"/>
      <c r="B382" s="328"/>
      <c r="C382" s="327"/>
      <c r="D382" s="324"/>
      <c r="E382" s="324"/>
      <c r="F382" s="324"/>
      <c r="G382" s="324"/>
      <c r="H382" s="324"/>
      <c r="I382" s="324"/>
      <c r="J382" s="325"/>
      <c r="K382" s="324"/>
      <c r="L382" s="324"/>
      <c r="M382" s="326"/>
      <c r="N382" s="326"/>
      <c r="O382" s="324"/>
      <c r="P382" s="326"/>
      <c r="Q382" s="324"/>
    </row>
    <row r="383" spans="1:17" x14ac:dyDescent="0.25">
      <c r="A383" s="324"/>
      <c r="B383" s="880"/>
      <c r="C383" s="881"/>
      <c r="D383" s="324"/>
      <c r="E383" s="324"/>
      <c r="F383" s="324"/>
      <c r="G383" s="324"/>
      <c r="H383" s="324"/>
      <c r="I383" s="324"/>
      <c r="J383" s="325"/>
      <c r="K383" s="324"/>
      <c r="L383" s="324"/>
      <c r="M383" s="326"/>
      <c r="N383" s="326"/>
      <c r="O383" s="324"/>
      <c r="P383" s="326"/>
      <c r="Q383" s="324"/>
    </row>
    <row r="384" spans="1:17" x14ac:dyDescent="0.25">
      <c r="A384" s="324"/>
      <c r="B384" s="880"/>
      <c r="C384" s="881"/>
      <c r="D384" s="324"/>
      <c r="E384" s="324"/>
      <c r="F384" s="324"/>
      <c r="G384" s="324"/>
      <c r="H384" s="324"/>
      <c r="I384" s="324"/>
      <c r="J384" s="325"/>
      <c r="K384" s="324"/>
      <c r="L384" s="324"/>
      <c r="M384" s="326"/>
      <c r="N384" s="326"/>
      <c r="O384" s="324"/>
      <c r="P384" s="326"/>
      <c r="Q384" s="324"/>
    </row>
    <row r="385" spans="1:17" x14ac:dyDescent="0.25">
      <c r="A385" s="324"/>
      <c r="B385" s="880"/>
      <c r="C385" s="881"/>
      <c r="D385" s="324"/>
      <c r="E385" s="324"/>
      <c r="F385" s="324"/>
      <c r="G385" s="324"/>
      <c r="H385" s="324"/>
      <c r="I385" s="324"/>
      <c r="J385" s="325"/>
      <c r="K385" s="324"/>
      <c r="L385" s="324"/>
      <c r="M385" s="326"/>
      <c r="N385" s="326"/>
      <c r="O385" s="324"/>
      <c r="P385" s="326"/>
      <c r="Q385" s="324"/>
    </row>
    <row r="386" spans="1:17" x14ac:dyDescent="0.25">
      <c r="A386" s="324"/>
      <c r="B386" s="880"/>
      <c r="C386" s="881"/>
      <c r="D386" s="324"/>
      <c r="E386" s="324"/>
      <c r="F386" s="324"/>
      <c r="G386" s="324"/>
      <c r="H386" s="324"/>
      <c r="I386" s="324"/>
      <c r="J386" s="325"/>
      <c r="K386" s="324"/>
      <c r="L386" s="324"/>
      <c r="M386" s="326"/>
      <c r="N386" s="326"/>
      <c r="O386" s="324"/>
      <c r="P386" s="326"/>
      <c r="Q386" s="324"/>
    </row>
    <row r="387" spans="1:17" x14ac:dyDescent="0.25">
      <c r="A387" s="324"/>
      <c r="B387" s="325"/>
      <c r="C387" s="881"/>
      <c r="D387" s="324"/>
      <c r="E387" s="324"/>
      <c r="F387" s="324"/>
      <c r="G387" s="324"/>
      <c r="H387" s="324"/>
      <c r="I387" s="324"/>
      <c r="J387" s="325"/>
      <c r="K387" s="324"/>
      <c r="L387" s="324"/>
      <c r="M387" s="326"/>
      <c r="N387" s="326"/>
      <c r="O387" s="324"/>
      <c r="P387" s="326"/>
      <c r="Q387" s="324"/>
    </row>
    <row r="388" spans="1:17" x14ac:dyDescent="0.25">
      <c r="A388" s="324"/>
      <c r="B388" s="880"/>
      <c r="C388" s="881"/>
      <c r="D388" s="324"/>
      <c r="E388" s="324"/>
      <c r="F388" s="324"/>
      <c r="G388" s="324"/>
      <c r="H388" s="324"/>
      <c r="I388" s="324"/>
      <c r="J388" s="325"/>
      <c r="K388" s="324"/>
      <c r="L388" s="324"/>
      <c r="M388" s="326"/>
      <c r="N388" s="326"/>
      <c r="O388" s="324"/>
      <c r="P388" s="326"/>
      <c r="Q388" s="324"/>
    </row>
    <row r="389" spans="1:17" x14ac:dyDescent="0.25">
      <c r="A389" s="324"/>
      <c r="B389" s="880"/>
      <c r="C389" s="881"/>
      <c r="D389" s="324"/>
      <c r="E389" s="324"/>
      <c r="F389" s="324"/>
      <c r="G389" s="324"/>
      <c r="H389" s="324"/>
      <c r="I389" s="324"/>
      <c r="J389" s="325"/>
      <c r="K389" s="324"/>
      <c r="L389" s="324"/>
      <c r="M389" s="326"/>
      <c r="N389" s="326"/>
      <c r="O389" s="324"/>
      <c r="P389" s="326"/>
      <c r="Q389" s="324"/>
    </row>
    <row r="390" spans="1:17" x14ac:dyDescent="0.25">
      <c r="A390" s="324"/>
      <c r="B390" s="880"/>
      <c r="C390" s="881"/>
      <c r="D390" s="324"/>
      <c r="E390" s="324"/>
      <c r="F390" s="324"/>
      <c r="G390" s="324"/>
      <c r="H390" s="324"/>
      <c r="I390" s="324"/>
      <c r="J390" s="325"/>
      <c r="K390" s="324"/>
      <c r="L390" s="324"/>
      <c r="M390" s="326"/>
      <c r="N390" s="326"/>
      <c r="O390" s="324"/>
      <c r="P390" s="326"/>
      <c r="Q390" s="324"/>
    </row>
    <row r="391" spans="1:17" x14ac:dyDescent="0.25">
      <c r="A391" s="324"/>
      <c r="B391" s="880"/>
      <c r="C391" s="881"/>
      <c r="D391" s="324"/>
      <c r="E391" s="324"/>
      <c r="F391" s="324"/>
      <c r="G391" s="324"/>
      <c r="H391" s="324"/>
      <c r="I391" s="324"/>
      <c r="J391" s="325"/>
      <c r="K391" s="324"/>
      <c r="L391" s="324"/>
      <c r="M391" s="326"/>
      <c r="N391" s="326"/>
      <c r="O391" s="324"/>
      <c r="P391" s="326"/>
      <c r="Q391" s="324"/>
    </row>
    <row r="392" spans="1:17" x14ac:dyDescent="0.25">
      <c r="A392" s="324"/>
      <c r="B392" s="880"/>
      <c r="C392" s="881"/>
      <c r="D392" s="324"/>
      <c r="E392" s="324"/>
      <c r="F392" s="324"/>
      <c r="G392" s="324"/>
      <c r="H392" s="324"/>
      <c r="I392" s="324"/>
      <c r="J392" s="325"/>
      <c r="K392" s="324"/>
      <c r="L392" s="324"/>
      <c r="M392" s="326"/>
      <c r="N392" s="326"/>
      <c r="O392" s="324"/>
      <c r="P392" s="326"/>
      <c r="Q392" s="324"/>
    </row>
    <row r="393" spans="1:17" x14ac:dyDescent="0.25">
      <c r="A393" s="327"/>
      <c r="B393" s="880"/>
      <c r="C393" s="881"/>
      <c r="D393" s="324"/>
      <c r="E393" s="324"/>
      <c r="F393" s="324"/>
      <c r="G393" s="324"/>
      <c r="H393" s="324"/>
      <c r="I393" s="324"/>
      <c r="J393" s="325"/>
      <c r="K393" s="324"/>
      <c r="L393" s="324"/>
      <c r="M393" s="326"/>
      <c r="N393" s="326"/>
      <c r="O393" s="324"/>
      <c r="P393" s="326"/>
      <c r="Q393" s="324"/>
    </row>
    <row r="394" spans="1:17" x14ac:dyDescent="0.25">
      <c r="A394" s="327"/>
      <c r="B394" s="880"/>
      <c r="C394" s="881"/>
      <c r="D394" s="324"/>
      <c r="E394" s="324"/>
      <c r="F394" s="324"/>
      <c r="G394" s="324"/>
      <c r="H394" s="324"/>
      <c r="I394" s="324"/>
      <c r="J394" s="325"/>
      <c r="K394" s="324"/>
      <c r="L394" s="324"/>
      <c r="M394" s="326"/>
      <c r="N394" s="326"/>
      <c r="O394" s="324"/>
      <c r="P394" s="326"/>
      <c r="Q394" s="324"/>
    </row>
    <row r="395" spans="1:17" x14ac:dyDescent="0.25">
      <c r="A395" s="324"/>
      <c r="B395" s="880"/>
      <c r="C395" s="881"/>
      <c r="D395" s="324"/>
      <c r="E395" s="324"/>
      <c r="F395" s="324"/>
      <c r="G395" s="324"/>
      <c r="H395" s="324"/>
      <c r="I395" s="324"/>
      <c r="J395" s="325"/>
      <c r="K395" s="324"/>
      <c r="L395" s="324"/>
      <c r="M395" s="326"/>
      <c r="N395" s="326"/>
      <c r="O395" s="324"/>
      <c r="P395" s="326"/>
      <c r="Q395" s="324"/>
    </row>
    <row r="396" spans="1:17" x14ac:dyDescent="0.25">
      <c r="A396" s="324"/>
      <c r="B396" s="880"/>
      <c r="C396" s="881"/>
      <c r="D396" s="324"/>
      <c r="E396" s="324"/>
      <c r="F396" s="324"/>
      <c r="G396" s="324"/>
      <c r="H396" s="324"/>
      <c r="I396" s="324"/>
      <c r="J396" s="325"/>
      <c r="K396" s="324"/>
      <c r="L396" s="324"/>
      <c r="M396" s="326"/>
      <c r="N396" s="326"/>
      <c r="O396" s="324"/>
      <c r="P396" s="326"/>
      <c r="Q396" s="324"/>
    </row>
    <row r="397" spans="1:17" x14ac:dyDescent="0.25">
      <c r="A397" s="324"/>
      <c r="B397" s="880"/>
      <c r="C397" s="881"/>
      <c r="D397" s="324"/>
      <c r="E397" s="324"/>
      <c r="F397" s="324"/>
      <c r="G397" s="324"/>
      <c r="H397" s="324"/>
      <c r="I397" s="324"/>
      <c r="J397" s="325"/>
      <c r="K397" s="324"/>
      <c r="L397" s="324"/>
      <c r="M397" s="326"/>
      <c r="N397" s="326"/>
      <c r="O397" s="324"/>
      <c r="P397" s="326"/>
      <c r="Q397" s="324"/>
    </row>
    <row r="398" spans="1:17" x14ac:dyDescent="0.25">
      <c r="A398" s="324"/>
      <c r="B398" s="325"/>
      <c r="C398" s="324"/>
      <c r="D398" s="324"/>
      <c r="E398" s="324"/>
      <c r="F398" s="324"/>
      <c r="G398" s="324"/>
      <c r="H398" s="324"/>
      <c r="I398" s="324"/>
      <c r="J398" s="325"/>
      <c r="K398" s="324"/>
      <c r="L398" s="324"/>
      <c r="M398" s="326"/>
      <c r="N398" s="326"/>
      <c r="O398" s="324"/>
      <c r="P398" s="326"/>
      <c r="Q398" s="324"/>
    </row>
    <row r="399" spans="1:17" x14ac:dyDescent="0.25">
      <c r="A399" s="324"/>
      <c r="B399" s="325"/>
      <c r="C399" s="324"/>
      <c r="D399" s="324"/>
      <c r="E399" s="324"/>
      <c r="F399" s="324"/>
      <c r="G399" s="324"/>
      <c r="H399" s="324"/>
      <c r="I399" s="324"/>
      <c r="J399" s="325"/>
      <c r="K399" s="324"/>
      <c r="L399" s="324"/>
      <c r="M399" s="326"/>
      <c r="N399" s="326"/>
      <c r="O399" s="324"/>
      <c r="P399" s="326"/>
      <c r="Q399" s="324"/>
    </row>
    <row r="400" spans="1:17" x14ac:dyDescent="0.25">
      <c r="A400" s="324"/>
      <c r="B400" s="325"/>
      <c r="C400" s="324"/>
      <c r="D400" s="324"/>
      <c r="E400" s="324"/>
      <c r="F400" s="324"/>
      <c r="G400" s="324"/>
      <c r="H400" s="324"/>
      <c r="I400" s="324"/>
      <c r="J400" s="325"/>
      <c r="K400" s="324"/>
      <c r="L400" s="324"/>
      <c r="M400" s="326"/>
      <c r="N400" s="326"/>
      <c r="O400" s="324"/>
      <c r="P400" s="326"/>
      <c r="Q400" s="324"/>
    </row>
    <row r="401" spans="1:17" x14ac:dyDescent="0.25">
      <c r="A401" s="324"/>
      <c r="B401" s="325"/>
      <c r="C401" s="324"/>
      <c r="D401" s="324"/>
      <c r="E401" s="324"/>
      <c r="F401" s="324"/>
      <c r="G401" s="324"/>
      <c r="H401" s="324"/>
      <c r="I401" s="324"/>
      <c r="J401" s="325"/>
      <c r="K401" s="324"/>
      <c r="L401" s="324"/>
      <c r="M401" s="326"/>
      <c r="N401" s="326"/>
      <c r="O401" s="324"/>
      <c r="P401" s="326"/>
      <c r="Q401" s="324"/>
    </row>
    <row r="402" spans="1:17" x14ac:dyDescent="0.25">
      <c r="A402" s="324"/>
      <c r="B402" s="880"/>
      <c r="C402" s="881"/>
      <c r="D402" s="324"/>
      <c r="E402" s="324"/>
      <c r="F402" s="324"/>
      <c r="G402" s="324"/>
      <c r="H402" s="324"/>
      <c r="I402" s="324"/>
      <c r="J402" s="325"/>
      <c r="K402" s="324"/>
      <c r="L402" s="324"/>
      <c r="M402" s="326"/>
      <c r="N402" s="326"/>
      <c r="O402" s="324"/>
      <c r="P402" s="326"/>
      <c r="Q402" s="324"/>
    </row>
    <row r="403" spans="1:17" x14ac:dyDescent="0.25">
      <c r="A403" s="324"/>
      <c r="B403" s="880"/>
      <c r="C403" s="881"/>
      <c r="D403" s="324"/>
      <c r="E403" s="324"/>
      <c r="F403" s="324"/>
      <c r="G403" s="324"/>
      <c r="H403" s="324"/>
      <c r="I403" s="324"/>
      <c r="J403" s="325"/>
      <c r="K403" s="324"/>
      <c r="L403" s="324"/>
      <c r="M403" s="326"/>
      <c r="N403" s="326"/>
      <c r="O403" s="324"/>
      <c r="P403" s="326"/>
      <c r="Q403" s="324"/>
    </row>
    <row r="404" spans="1:17" x14ac:dyDescent="0.25">
      <c r="A404" s="324"/>
      <c r="B404" s="880"/>
      <c r="C404" s="881"/>
      <c r="D404" s="324"/>
      <c r="E404" s="324"/>
      <c r="F404" s="324"/>
      <c r="G404" s="324"/>
      <c r="H404" s="324"/>
      <c r="I404" s="324"/>
      <c r="J404" s="325"/>
      <c r="K404" s="324"/>
      <c r="L404" s="324"/>
      <c r="M404" s="326"/>
      <c r="N404" s="326"/>
      <c r="O404" s="324"/>
      <c r="P404" s="326"/>
      <c r="Q404" s="324"/>
    </row>
    <row r="405" spans="1:17" x14ac:dyDescent="0.25">
      <c r="A405" s="324"/>
      <c r="B405" s="880"/>
      <c r="C405" s="881"/>
      <c r="D405" s="324"/>
      <c r="E405" s="324"/>
      <c r="F405" s="324"/>
      <c r="G405" s="324"/>
      <c r="H405" s="324"/>
      <c r="I405" s="324"/>
      <c r="J405" s="325"/>
      <c r="K405" s="324"/>
      <c r="L405" s="324"/>
      <c r="M405" s="326"/>
      <c r="N405" s="326"/>
      <c r="O405" s="324"/>
      <c r="P405" s="326"/>
      <c r="Q405" s="324"/>
    </row>
    <row r="406" spans="1:17" x14ac:dyDescent="0.25">
      <c r="A406" s="324"/>
      <c r="D406" s="324"/>
      <c r="E406" s="324"/>
      <c r="F406" s="324"/>
      <c r="G406" s="324"/>
      <c r="H406" s="324"/>
      <c r="I406" s="324"/>
      <c r="J406" s="325"/>
      <c r="K406" s="324"/>
      <c r="L406" s="324"/>
      <c r="M406" s="326"/>
      <c r="N406" s="326"/>
      <c r="O406" s="324"/>
      <c r="P406" s="326"/>
      <c r="Q406" s="324"/>
    </row>
  </sheetData>
  <mergeCells count="177">
    <mergeCell ref="I7:J7"/>
    <mergeCell ref="K7:N7"/>
    <mergeCell ref="O7:O8"/>
    <mergeCell ref="P7:P8"/>
    <mergeCell ref="Q7:Q8"/>
    <mergeCell ref="A10:A18"/>
    <mergeCell ref="B10:B18"/>
    <mergeCell ref="C10:C18"/>
    <mergeCell ref="M1:Q2"/>
    <mergeCell ref="N3:P3"/>
    <mergeCell ref="A4:Q4"/>
    <mergeCell ref="A5:Q5"/>
    <mergeCell ref="P6:Q6"/>
    <mergeCell ref="A7:A8"/>
    <mergeCell ref="B7:B8"/>
    <mergeCell ref="C7:C8"/>
    <mergeCell ref="D7:D8"/>
    <mergeCell ref="E7:H7"/>
    <mergeCell ref="A32:A37"/>
    <mergeCell ref="B32:B37"/>
    <mergeCell ref="C32:C37"/>
    <mergeCell ref="A40:A41"/>
    <mergeCell ref="B40:B41"/>
    <mergeCell ref="C40:C41"/>
    <mergeCell ref="A23:A25"/>
    <mergeCell ref="B23:B25"/>
    <mergeCell ref="C23:C25"/>
    <mergeCell ref="A27:A29"/>
    <mergeCell ref="B27:B29"/>
    <mergeCell ref="C27:C29"/>
    <mergeCell ref="A42:A43"/>
    <mergeCell ref="B42:B43"/>
    <mergeCell ref="C42:C43"/>
    <mergeCell ref="A44:A58"/>
    <mergeCell ref="B44:B58"/>
    <mergeCell ref="C44:C66"/>
    <mergeCell ref="A59:A62"/>
    <mergeCell ref="B59:B62"/>
    <mergeCell ref="A63:A65"/>
    <mergeCell ref="B63:B65"/>
    <mergeCell ref="A100:A106"/>
    <mergeCell ref="B100:B106"/>
    <mergeCell ref="C100:C106"/>
    <mergeCell ref="A113:A119"/>
    <mergeCell ref="B113:B119"/>
    <mergeCell ref="C113:C119"/>
    <mergeCell ref="A67:A77"/>
    <mergeCell ref="B67:B77"/>
    <mergeCell ref="C67:C77"/>
    <mergeCell ref="A83:A90"/>
    <mergeCell ref="B83:B90"/>
    <mergeCell ref="C83:C99"/>
    <mergeCell ref="A134:A163"/>
    <mergeCell ref="B134:B162"/>
    <mergeCell ref="C134:C163"/>
    <mergeCell ref="B164:B167"/>
    <mergeCell ref="C164:C167"/>
    <mergeCell ref="A169:A174"/>
    <mergeCell ref="B169:B174"/>
    <mergeCell ref="C169:C185"/>
    <mergeCell ref="A122:A124"/>
    <mergeCell ref="B122:B124"/>
    <mergeCell ref="C122:C124"/>
    <mergeCell ref="A127:A131"/>
    <mergeCell ref="B127:B131"/>
    <mergeCell ref="C127:C131"/>
    <mergeCell ref="A207:A212"/>
    <mergeCell ref="B207:B212"/>
    <mergeCell ref="C207:C212"/>
    <mergeCell ref="A214:A216"/>
    <mergeCell ref="B214:B216"/>
    <mergeCell ref="C214:C216"/>
    <mergeCell ref="A186:A192"/>
    <mergeCell ref="B186:B192"/>
    <mergeCell ref="C186:C192"/>
    <mergeCell ref="A193:A204"/>
    <mergeCell ref="B193:B204"/>
    <mergeCell ref="C193:C204"/>
    <mergeCell ref="A227:A230"/>
    <mergeCell ref="B227:B230"/>
    <mergeCell ref="C227:C230"/>
    <mergeCell ref="A234:A237"/>
    <mergeCell ref="B234:B237"/>
    <mergeCell ref="C234:C237"/>
    <mergeCell ref="A218:A220"/>
    <mergeCell ref="B218:B220"/>
    <mergeCell ref="C218:C220"/>
    <mergeCell ref="A223:A225"/>
    <mergeCell ref="B223:B225"/>
    <mergeCell ref="C223:C225"/>
    <mergeCell ref="A248:A249"/>
    <mergeCell ref="B248:B249"/>
    <mergeCell ref="C248:C249"/>
    <mergeCell ref="A251:A254"/>
    <mergeCell ref="B251:B254"/>
    <mergeCell ref="C251:C254"/>
    <mergeCell ref="A242:A243"/>
    <mergeCell ref="B242:B243"/>
    <mergeCell ref="C242:C243"/>
    <mergeCell ref="A246:A247"/>
    <mergeCell ref="B246:B247"/>
    <mergeCell ref="C246:C247"/>
    <mergeCell ref="A276:A278"/>
    <mergeCell ref="B276:B278"/>
    <mergeCell ref="C276:C278"/>
    <mergeCell ref="A281:A283"/>
    <mergeCell ref="B281:B283"/>
    <mergeCell ref="C281:C283"/>
    <mergeCell ref="A261:A264"/>
    <mergeCell ref="B261:B264"/>
    <mergeCell ref="C261:C264"/>
    <mergeCell ref="A271:A275"/>
    <mergeCell ref="B271:B275"/>
    <mergeCell ref="C271:C275"/>
    <mergeCell ref="A297:A300"/>
    <mergeCell ref="B297:B300"/>
    <mergeCell ref="C297:C301"/>
    <mergeCell ref="A302:A305"/>
    <mergeCell ref="B302:B305"/>
    <mergeCell ref="C302:C307"/>
    <mergeCell ref="A284:A286"/>
    <mergeCell ref="B284:B286"/>
    <mergeCell ref="C284:C286"/>
    <mergeCell ref="A288:A289"/>
    <mergeCell ref="B288:B289"/>
    <mergeCell ref="C288:C289"/>
    <mergeCell ref="A317:A320"/>
    <mergeCell ref="B317:B320"/>
    <mergeCell ref="C317:C320"/>
    <mergeCell ref="C321:C324"/>
    <mergeCell ref="A325:A327"/>
    <mergeCell ref="B325:B327"/>
    <mergeCell ref="C325:C328"/>
    <mergeCell ref="A308:A311"/>
    <mergeCell ref="B308:B311"/>
    <mergeCell ref="C308:C311"/>
    <mergeCell ref="A312:A314"/>
    <mergeCell ref="B312:B314"/>
    <mergeCell ref="C312:C316"/>
    <mergeCell ref="B351:B352"/>
    <mergeCell ref="C351:C352"/>
    <mergeCell ref="B353:B356"/>
    <mergeCell ref="C353:C356"/>
    <mergeCell ref="A357:A358"/>
    <mergeCell ref="B357:B358"/>
    <mergeCell ref="C357:C358"/>
    <mergeCell ref="A329:A336"/>
    <mergeCell ref="B329:B336"/>
    <mergeCell ref="C329:C336"/>
    <mergeCell ref="C338:P339"/>
    <mergeCell ref="A341:A342"/>
    <mergeCell ref="B341:B346"/>
    <mergeCell ref="A371:A372"/>
    <mergeCell ref="B371:B375"/>
    <mergeCell ref="C371:C375"/>
    <mergeCell ref="B377:B378"/>
    <mergeCell ref="C377:C378"/>
    <mergeCell ref="B379:B380"/>
    <mergeCell ref="C379:C380"/>
    <mergeCell ref="B359:B362"/>
    <mergeCell ref="C359:C362"/>
    <mergeCell ref="A363:A364"/>
    <mergeCell ref="B363:B367"/>
    <mergeCell ref="C363:C367"/>
    <mergeCell ref="A368:A369"/>
    <mergeCell ref="B368:B370"/>
    <mergeCell ref="C368:C370"/>
    <mergeCell ref="B395:B397"/>
    <mergeCell ref="C395:C397"/>
    <mergeCell ref="B402:B405"/>
    <mergeCell ref="C402:C405"/>
    <mergeCell ref="B383:B386"/>
    <mergeCell ref="C383:C387"/>
    <mergeCell ref="B388:B392"/>
    <mergeCell ref="C388:C392"/>
    <mergeCell ref="B393:B394"/>
    <mergeCell ref="C393:C394"/>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9"/>
  <sheetViews>
    <sheetView topLeftCell="A270" workbookViewId="0">
      <selection activeCell="B304" sqref="B304"/>
    </sheetView>
  </sheetViews>
  <sheetFormatPr defaultRowHeight="33.75" customHeight="1" x14ac:dyDescent="0.25"/>
  <cols>
    <col min="2" max="2" width="26.7109375" customWidth="1"/>
    <col min="3" max="3" width="10.28515625" style="629" customWidth="1"/>
    <col min="4" max="5" width="9.28515625" style="629" customWidth="1"/>
    <col min="6" max="6" width="9.7109375" style="629" customWidth="1"/>
    <col min="7" max="7" width="8.85546875" style="629" customWidth="1"/>
    <col min="8" max="8" width="9" style="629" customWidth="1"/>
    <col min="9" max="10" width="9.5703125" style="630" customWidth="1"/>
    <col min="11" max="11" width="9.42578125" style="630" customWidth="1"/>
    <col min="12" max="12" width="5.28515625" style="631" customWidth="1"/>
    <col min="13" max="13" width="9.140625" style="632"/>
    <col min="14" max="14" width="6.5703125" customWidth="1"/>
    <col min="16" max="16" width="10.5703125" style="438" bestFit="1" customWidth="1"/>
    <col min="17" max="17" width="12.85546875" customWidth="1"/>
    <col min="18" max="18" width="10.7109375" customWidth="1"/>
  </cols>
  <sheetData>
    <row r="1" spans="1:17" ht="33.75" customHeight="1" x14ac:dyDescent="0.25">
      <c r="A1" s="436"/>
      <c r="B1" s="436"/>
      <c r="C1" s="437"/>
      <c r="D1" s="437"/>
      <c r="E1" s="437"/>
      <c r="F1" s="437"/>
      <c r="G1" s="437"/>
      <c r="H1" s="911" t="s">
        <v>2526</v>
      </c>
      <c r="I1" s="911"/>
      <c r="J1" s="911"/>
      <c r="K1" s="911"/>
      <c r="L1" s="911"/>
      <c r="M1" s="911"/>
      <c r="N1" s="911"/>
      <c r="O1" s="911"/>
    </row>
    <row r="2" spans="1:17" ht="33.75" customHeight="1" x14ac:dyDescent="0.25">
      <c r="A2" s="436"/>
      <c r="B2" s="439"/>
      <c r="C2" s="912" t="s">
        <v>2527</v>
      </c>
      <c r="D2" s="912"/>
      <c r="E2" s="912"/>
      <c r="F2" s="912"/>
      <c r="G2" s="912"/>
      <c r="H2" s="912"/>
      <c r="I2" s="912"/>
      <c r="J2" s="912"/>
      <c r="K2" s="912"/>
      <c r="L2" s="440"/>
      <c r="M2" s="441"/>
      <c r="N2" s="436"/>
      <c r="O2" s="436"/>
    </row>
    <row r="4" spans="1:17" ht="33.75" customHeight="1" x14ac:dyDescent="0.25">
      <c r="A4" s="442"/>
      <c r="B4" s="443" t="s">
        <v>2528</v>
      </c>
      <c r="C4" s="444" t="s">
        <v>2529</v>
      </c>
      <c r="D4" s="444" t="s">
        <v>2530</v>
      </c>
      <c r="E4" s="444" t="s">
        <v>2531</v>
      </c>
      <c r="F4" s="445" t="s">
        <v>2532</v>
      </c>
      <c r="G4" s="445" t="s">
        <v>2533</v>
      </c>
      <c r="H4" s="446" t="s">
        <v>2534</v>
      </c>
      <c r="I4" s="445" t="s">
        <v>2535</v>
      </c>
      <c r="J4" s="445" t="s">
        <v>2536</v>
      </c>
      <c r="K4" s="445" t="s">
        <v>2537</v>
      </c>
      <c r="L4" s="447" t="s">
        <v>2538</v>
      </c>
      <c r="M4" s="447" t="s">
        <v>2539</v>
      </c>
      <c r="N4" s="447" t="s">
        <v>2540</v>
      </c>
      <c r="O4" s="448" t="s">
        <v>1124</v>
      </c>
    </row>
    <row r="5" spans="1:17" ht="33.75" customHeight="1" x14ac:dyDescent="0.25">
      <c r="A5" s="449" t="s">
        <v>2541</v>
      </c>
      <c r="B5" s="450" t="s">
        <v>2542</v>
      </c>
      <c r="C5" s="451"/>
      <c r="D5" s="451"/>
      <c r="E5" s="451"/>
      <c r="F5" s="451"/>
      <c r="G5" s="451"/>
      <c r="H5" s="451"/>
      <c r="I5" s="451"/>
      <c r="J5" s="451"/>
      <c r="K5" s="451"/>
      <c r="L5" s="452"/>
      <c r="M5" s="453"/>
      <c r="N5" s="454"/>
      <c r="O5" s="454"/>
    </row>
    <row r="6" spans="1:17" ht="33.75" customHeight="1" x14ac:dyDescent="0.25">
      <c r="A6" s="453" t="s">
        <v>2543</v>
      </c>
      <c r="B6" s="455" t="s">
        <v>2544</v>
      </c>
      <c r="C6" s="451">
        <f>D6+E6</f>
        <v>0.3</v>
      </c>
      <c r="D6" s="451">
        <v>0.3</v>
      </c>
      <c r="E6" s="451"/>
      <c r="F6" s="451">
        <f>G6+H6</f>
        <v>0.3</v>
      </c>
      <c r="G6" s="451">
        <v>0.3</v>
      </c>
      <c r="H6" s="451"/>
      <c r="I6" s="451">
        <f>J6+K6</f>
        <v>0.3</v>
      </c>
      <c r="J6" s="451">
        <v>0.3</v>
      </c>
      <c r="K6" s="451"/>
      <c r="L6" s="452">
        <f>I6/C6*100</f>
        <v>100</v>
      </c>
      <c r="M6" s="453" t="s">
        <v>2545</v>
      </c>
      <c r="N6" s="454" t="s">
        <v>1742</v>
      </c>
      <c r="O6" s="456" t="s">
        <v>2546</v>
      </c>
    </row>
    <row r="7" spans="1:17" ht="64.5" customHeight="1" x14ac:dyDescent="0.25">
      <c r="A7" s="453"/>
      <c r="B7" s="455" t="s">
        <v>2547</v>
      </c>
      <c r="C7" s="451">
        <f t="shared" ref="C7:C81" si="0">D7+E7</f>
        <v>1.6</v>
      </c>
      <c r="D7" s="451">
        <v>1.6</v>
      </c>
      <c r="E7" s="451"/>
      <c r="F7" s="451">
        <f t="shared" ref="F7:F81" si="1">G7+H7</f>
        <v>1.6</v>
      </c>
      <c r="G7" s="451">
        <v>1.6</v>
      </c>
      <c r="H7" s="451"/>
      <c r="I7" s="451">
        <f t="shared" ref="I7:I81" si="2">J7+K7</f>
        <v>0.64</v>
      </c>
      <c r="J7" s="451">
        <v>0.64</v>
      </c>
      <c r="K7" s="451"/>
      <c r="L7" s="452">
        <f t="shared" ref="L7:L70" si="3">I7/C7*100</f>
        <v>40</v>
      </c>
      <c r="M7" s="453" t="s">
        <v>2548</v>
      </c>
      <c r="N7" s="454" t="s">
        <v>1786</v>
      </c>
      <c r="O7" s="456" t="s">
        <v>2549</v>
      </c>
    </row>
    <row r="8" spans="1:17" ht="59.25" customHeight="1" x14ac:dyDescent="0.25">
      <c r="A8" s="453"/>
      <c r="B8" s="457" t="s">
        <v>2550</v>
      </c>
      <c r="C8" s="451">
        <f t="shared" si="0"/>
        <v>277.83668</v>
      </c>
      <c r="D8" s="451">
        <v>277.83668</v>
      </c>
      <c r="E8" s="451"/>
      <c r="F8" s="451">
        <f t="shared" si="1"/>
        <v>277.83668</v>
      </c>
      <c r="G8" s="451">
        <v>277.83668</v>
      </c>
      <c r="H8" s="451"/>
      <c r="I8" s="451">
        <f t="shared" si="2"/>
        <v>0</v>
      </c>
      <c r="J8" s="451"/>
      <c r="K8" s="451"/>
      <c r="L8" s="452">
        <f t="shared" si="3"/>
        <v>0</v>
      </c>
      <c r="M8" s="453" t="s">
        <v>2551</v>
      </c>
      <c r="N8" s="454" t="s">
        <v>1516</v>
      </c>
      <c r="O8" s="457" t="s">
        <v>1517</v>
      </c>
    </row>
    <row r="9" spans="1:17" ht="69" customHeight="1" x14ac:dyDescent="0.25">
      <c r="A9" s="453"/>
      <c r="B9" s="458" t="s">
        <v>3119</v>
      </c>
      <c r="C9" s="451">
        <f t="shared" si="0"/>
        <v>4.7577600000000002</v>
      </c>
      <c r="D9" s="451">
        <v>4.7577600000000002</v>
      </c>
      <c r="E9" s="451"/>
      <c r="F9" s="451">
        <f t="shared" si="1"/>
        <v>4.7577499999999997</v>
      </c>
      <c r="G9" s="451">
        <v>4.7577499999999997</v>
      </c>
      <c r="H9" s="451"/>
      <c r="I9" s="451">
        <f t="shared" si="2"/>
        <v>4.7577600000000002</v>
      </c>
      <c r="J9" s="451">
        <v>4.7577600000000002</v>
      </c>
      <c r="K9" s="451"/>
      <c r="L9" s="452">
        <f t="shared" si="3"/>
        <v>100</v>
      </c>
      <c r="M9" s="453" t="s">
        <v>2552</v>
      </c>
      <c r="N9" s="454">
        <v>77</v>
      </c>
      <c r="O9" s="459" t="s">
        <v>2553</v>
      </c>
    </row>
    <row r="10" spans="1:17" ht="45.75" customHeight="1" x14ac:dyDescent="0.25">
      <c r="A10" s="453"/>
      <c r="B10" s="459" t="s">
        <v>2554</v>
      </c>
      <c r="C10" s="451">
        <f t="shared" si="0"/>
        <v>8.9640000000000004</v>
      </c>
      <c r="D10" s="451">
        <v>8.9640000000000004</v>
      </c>
      <c r="E10" s="451"/>
      <c r="F10" s="451">
        <f t="shared" si="1"/>
        <v>8.9640000000000004</v>
      </c>
      <c r="G10" s="451">
        <v>8.9640000000000004</v>
      </c>
      <c r="H10" s="451"/>
      <c r="I10" s="451">
        <f t="shared" si="2"/>
        <v>8.9640000000000004</v>
      </c>
      <c r="J10" s="451">
        <v>8.9640000000000004</v>
      </c>
      <c r="K10" s="451"/>
      <c r="L10" s="452">
        <f t="shared" si="3"/>
        <v>100</v>
      </c>
      <c r="M10" s="453" t="s">
        <v>2555</v>
      </c>
      <c r="N10" s="459" t="s">
        <v>2556</v>
      </c>
      <c r="O10" s="459" t="s">
        <v>2557</v>
      </c>
    </row>
    <row r="11" spans="1:17" ht="104.25" customHeight="1" x14ac:dyDescent="0.25">
      <c r="A11" s="453"/>
      <c r="B11" s="460" t="s">
        <v>2181</v>
      </c>
      <c r="C11" s="451">
        <f t="shared" si="0"/>
        <v>227.90431000000001</v>
      </c>
      <c r="D11" s="451">
        <f>234.03424-6.12993</f>
        <v>227.90431000000001</v>
      </c>
      <c r="E11" s="451"/>
      <c r="F11" s="451">
        <f t="shared" si="1"/>
        <v>234.03424000000001</v>
      </c>
      <c r="G11" s="451">
        <v>234.03424000000001</v>
      </c>
      <c r="H11" s="451"/>
      <c r="I11" s="451">
        <f t="shared" si="2"/>
        <v>221.8416</v>
      </c>
      <c r="J11" s="451">
        <f>117.89088+103.95072</f>
        <v>221.8416</v>
      </c>
      <c r="K11" s="451"/>
      <c r="L11" s="452">
        <f t="shared" si="3"/>
        <v>97.339800199478461</v>
      </c>
      <c r="M11" s="453" t="s">
        <v>2558</v>
      </c>
      <c r="N11" s="459" t="s">
        <v>2184</v>
      </c>
      <c r="O11" s="459" t="s">
        <v>2185</v>
      </c>
    </row>
    <row r="12" spans="1:17" ht="33.75" customHeight="1" x14ac:dyDescent="0.25">
      <c r="A12" s="453"/>
      <c r="B12" s="461" t="s">
        <v>752</v>
      </c>
      <c r="C12" s="451">
        <f t="shared" si="0"/>
        <v>521.36275000000001</v>
      </c>
      <c r="D12" s="451">
        <f>SUM(D6:D11)</f>
        <v>521.36275000000001</v>
      </c>
      <c r="E12" s="451"/>
      <c r="F12" s="451">
        <f t="shared" si="1"/>
        <v>527.49266999999998</v>
      </c>
      <c r="G12" s="451">
        <f>SUM(G6:G11)</f>
        <v>527.49266999999998</v>
      </c>
      <c r="H12" s="451"/>
      <c r="I12" s="451">
        <f t="shared" si="2"/>
        <v>236.50335999999999</v>
      </c>
      <c r="J12" s="451">
        <f>SUM(J6:J11)</f>
        <v>236.50335999999999</v>
      </c>
      <c r="K12" s="451"/>
      <c r="L12" s="452">
        <f t="shared" si="3"/>
        <v>45.362535010412614</v>
      </c>
      <c r="M12" s="453"/>
      <c r="N12" s="454"/>
      <c r="O12" s="454"/>
    </row>
    <row r="13" spans="1:17" ht="18" customHeight="1" x14ac:dyDescent="0.25">
      <c r="A13" s="453"/>
      <c r="B13" s="461"/>
      <c r="C13" s="451"/>
      <c r="D13" s="451"/>
      <c r="E13" s="451"/>
      <c r="F13" s="451"/>
      <c r="G13" s="451"/>
      <c r="H13" s="451"/>
      <c r="I13" s="451"/>
      <c r="J13" s="451"/>
      <c r="K13" s="451"/>
      <c r="L13" s="452"/>
      <c r="M13" s="453"/>
      <c r="N13" s="454"/>
      <c r="O13" s="454"/>
      <c r="P13" s="462"/>
    </row>
    <row r="14" spans="1:17" ht="33.75" customHeight="1" x14ac:dyDescent="0.25">
      <c r="A14" s="463" t="s">
        <v>428</v>
      </c>
      <c r="B14" s="464" t="s">
        <v>429</v>
      </c>
      <c r="C14" s="451"/>
      <c r="D14" s="444"/>
      <c r="E14" s="444"/>
      <c r="F14" s="451"/>
      <c r="G14" s="445"/>
      <c r="H14" s="446"/>
      <c r="I14" s="451"/>
      <c r="J14" s="445"/>
      <c r="K14" s="445"/>
      <c r="L14" s="452"/>
      <c r="M14" s="447"/>
      <c r="N14" s="447"/>
      <c r="O14" s="448"/>
    </row>
    <row r="15" spans="1:17" ht="59.25" customHeight="1" x14ac:dyDescent="0.25">
      <c r="A15" s="453"/>
      <c r="B15" s="465" t="s">
        <v>2559</v>
      </c>
      <c r="C15" s="451">
        <f t="shared" si="0"/>
        <v>214.41007999999999</v>
      </c>
      <c r="D15" s="466">
        <v>214.41007999999999</v>
      </c>
      <c r="E15" s="467"/>
      <c r="F15" s="451">
        <f t="shared" si="1"/>
        <v>214.41007999999999</v>
      </c>
      <c r="G15" s="467">
        <v>214.41007999999999</v>
      </c>
      <c r="H15" s="467"/>
      <c r="I15" s="451">
        <f t="shared" si="2"/>
        <v>214.41008000000002</v>
      </c>
      <c r="J15" s="445">
        <v>214.41008000000002</v>
      </c>
      <c r="K15" s="445"/>
      <c r="L15" s="452">
        <f t="shared" si="3"/>
        <v>100.00000000000003</v>
      </c>
      <c r="M15" s="453" t="s">
        <v>2560</v>
      </c>
      <c r="N15" s="468">
        <v>144</v>
      </c>
      <c r="O15" s="469" t="s">
        <v>1234</v>
      </c>
    </row>
    <row r="16" spans="1:17" ht="33.75" customHeight="1" x14ac:dyDescent="0.25">
      <c r="A16" s="453"/>
      <c r="B16" s="470" t="s">
        <v>2561</v>
      </c>
      <c r="C16" s="451">
        <f t="shared" si="0"/>
        <v>734.25402000000008</v>
      </c>
      <c r="D16" s="467">
        <v>219.99700999999999</v>
      </c>
      <c r="E16" s="467">
        <v>514.25701000000004</v>
      </c>
      <c r="F16" s="451">
        <f t="shared" si="1"/>
        <v>1260.0085999999999</v>
      </c>
      <c r="G16" s="471">
        <v>453.60359999999997</v>
      </c>
      <c r="H16" s="471">
        <v>806.40499999999997</v>
      </c>
      <c r="I16" s="451">
        <f t="shared" si="2"/>
        <v>803.52656999999999</v>
      </c>
      <c r="J16" s="445">
        <f>151.77577+137.49379</f>
        <v>289.26955999999996</v>
      </c>
      <c r="K16" s="445">
        <f>269.8236+244.43341</f>
        <v>514.25701000000004</v>
      </c>
      <c r="L16" s="452">
        <f t="shared" si="3"/>
        <v>109.43441208534341</v>
      </c>
      <c r="M16" s="453" t="s">
        <v>2562</v>
      </c>
      <c r="N16" s="468">
        <v>121</v>
      </c>
      <c r="O16" s="469" t="s">
        <v>1214</v>
      </c>
      <c r="P16" s="472"/>
      <c r="Q16" s="473"/>
    </row>
    <row r="17" spans="1:18" ht="33.75" customHeight="1" x14ac:dyDescent="0.25">
      <c r="A17" s="453"/>
      <c r="B17" s="465" t="s">
        <v>2563</v>
      </c>
      <c r="C17" s="451">
        <f t="shared" si="0"/>
        <v>11.85</v>
      </c>
      <c r="D17" s="466">
        <v>11.85</v>
      </c>
      <c r="E17" s="467"/>
      <c r="F17" s="451">
        <f t="shared" si="1"/>
        <v>11.85</v>
      </c>
      <c r="G17" s="467">
        <v>11.85</v>
      </c>
      <c r="H17" s="467"/>
      <c r="I17" s="451">
        <f t="shared" si="2"/>
        <v>11.85</v>
      </c>
      <c r="J17" s="445">
        <v>11.85</v>
      </c>
      <c r="K17" s="445"/>
      <c r="L17" s="452">
        <f t="shared" si="3"/>
        <v>100</v>
      </c>
      <c r="M17" s="453" t="s">
        <v>2564</v>
      </c>
      <c r="N17" s="468">
        <v>110</v>
      </c>
      <c r="O17" s="469" t="s">
        <v>2283</v>
      </c>
      <c r="P17" s="472"/>
    </row>
    <row r="18" spans="1:18" ht="33.75" customHeight="1" x14ac:dyDescent="0.25">
      <c r="A18" s="453"/>
      <c r="B18" s="470" t="s">
        <v>2565</v>
      </c>
      <c r="C18" s="451">
        <f t="shared" si="0"/>
        <v>1264.9569999999999</v>
      </c>
      <c r="D18" s="445">
        <v>63.249999999999993</v>
      </c>
      <c r="E18" s="445">
        <v>1201.7069999999999</v>
      </c>
      <c r="F18" s="451">
        <f t="shared" si="1"/>
        <v>1264.9569999999999</v>
      </c>
      <c r="G18" s="445">
        <v>63.249999999999993</v>
      </c>
      <c r="H18" s="445">
        <v>1201.7069999999999</v>
      </c>
      <c r="I18" s="451">
        <f t="shared" si="2"/>
        <v>1264.9569999999999</v>
      </c>
      <c r="J18" s="445">
        <v>63.249999999999993</v>
      </c>
      <c r="K18" s="445">
        <v>1201.7069999999999</v>
      </c>
      <c r="L18" s="452">
        <f t="shared" si="3"/>
        <v>100</v>
      </c>
      <c r="M18" s="453" t="s">
        <v>2566</v>
      </c>
      <c r="N18" s="468">
        <v>147</v>
      </c>
      <c r="O18" s="469" t="s">
        <v>2072</v>
      </c>
      <c r="P18" s="474"/>
    </row>
    <row r="19" spans="1:18" ht="33.75" customHeight="1" x14ac:dyDescent="0.25">
      <c r="A19" s="475"/>
      <c r="B19" s="476" t="s">
        <v>2567</v>
      </c>
      <c r="C19" s="451">
        <f t="shared" si="0"/>
        <v>246.31476000000001</v>
      </c>
      <c r="D19" s="467">
        <v>12.23014</v>
      </c>
      <c r="E19" s="467">
        <v>234.08462</v>
      </c>
      <c r="F19" s="451">
        <f t="shared" si="1"/>
        <v>249.01199</v>
      </c>
      <c r="G19" s="467">
        <v>12.450599500000001</v>
      </c>
      <c r="H19" s="467">
        <v>236.56139049999999</v>
      </c>
      <c r="I19" s="451">
        <f t="shared" si="2"/>
        <v>246.31475999999998</v>
      </c>
      <c r="J19" s="445">
        <f>9.83014+2.4</f>
        <v>12.23014</v>
      </c>
      <c r="K19" s="445">
        <f>186.77262+47.312</f>
        <v>234.08461999999997</v>
      </c>
      <c r="L19" s="452">
        <f t="shared" si="3"/>
        <v>99.999999999999986</v>
      </c>
      <c r="M19" s="453" t="s">
        <v>2568</v>
      </c>
      <c r="N19" s="468">
        <v>22</v>
      </c>
      <c r="O19" s="469" t="s">
        <v>1214</v>
      </c>
      <c r="Q19" s="473"/>
    </row>
    <row r="20" spans="1:18" ht="60" customHeight="1" x14ac:dyDescent="0.25">
      <c r="A20" s="453"/>
      <c r="B20" s="477" t="s">
        <v>2569</v>
      </c>
      <c r="C20" s="451">
        <f t="shared" si="0"/>
        <v>416.28317000000004</v>
      </c>
      <c r="D20" s="478">
        <f>3.02881+14.24974+2.625+0.91061</f>
        <v>20.814159999999998</v>
      </c>
      <c r="E20" s="445">
        <f>57.54752+270.75187+49.89201+17.27761</f>
        <v>395.46901000000003</v>
      </c>
      <c r="F20" s="451">
        <f t="shared" si="1"/>
        <v>416.28317000000004</v>
      </c>
      <c r="G20" s="478">
        <f>3.02881+14.24974+2.625+0.91061</f>
        <v>20.814159999999998</v>
      </c>
      <c r="H20" s="445">
        <f>57.54752+270.75187+49.89201+17.27761</f>
        <v>395.46901000000003</v>
      </c>
      <c r="I20" s="451">
        <f t="shared" si="2"/>
        <v>416.28317000000004</v>
      </c>
      <c r="J20" s="478">
        <f>3.02881+14.24974+2.625+0.91061</f>
        <v>20.814159999999998</v>
      </c>
      <c r="K20" s="445">
        <f>57.54752+270.75187+49.89201+17.27761</f>
        <v>395.46901000000003</v>
      </c>
      <c r="L20" s="452">
        <f t="shared" si="3"/>
        <v>100</v>
      </c>
      <c r="M20" s="479" t="s">
        <v>2570</v>
      </c>
      <c r="N20" s="468">
        <v>14</v>
      </c>
      <c r="O20" s="469" t="s">
        <v>1234</v>
      </c>
      <c r="P20" s="462"/>
      <c r="Q20" s="473"/>
      <c r="R20" s="473"/>
    </row>
    <row r="21" spans="1:18" ht="43.5" customHeight="1" x14ac:dyDescent="0.25">
      <c r="A21" s="453"/>
      <c r="B21" s="477" t="s">
        <v>2571</v>
      </c>
      <c r="C21" s="451">
        <f t="shared" si="0"/>
        <v>150.75784000000002</v>
      </c>
      <c r="D21" s="478">
        <f>3.88795+3.6509</f>
        <v>7.5388500000000001</v>
      </c>
      <c r="E21" s="445">
        <f>73.85182+69.36717</f>
        <v>143.21899000000002</v>
      </c>
      <c r="F21" s="451">
        <f t="shared" si="1"/>
        <v>150.75784000000002</v>
      </c>
      <c r="G21" s="478">
        <f>3.88795+3.6509</f>
        <v>7.5388500000000001</v>
      </c>
      <c r="H21" s="445">
        <f>73.85182+69.36717</f>
        <v>143.21899000000002</v>
      </c>
      <c r="I21" s="451">
        <f t="shared" si="2"/>
        <v>150.75784000000002</v>
      </c>
      <c r="J21" s="478">
        <f>3.88795+3.6509</f>
        <v>7.5388500000000001</v>
      </c>
      <c r="K21" s="445">
        <f>73.85182+69.36717</f>
        <v>143.21899000000002</v>
      </c>
      <c r="L21" s="452">
        <f t="shared" si="3"/>
        <v>100</v>
      </c>
      <c r="M21" s="479" t="s">
        <v>2570</v>
      </c>
      <c r="N21" s="468">
        <v>14</v>
      </c>
      <c r="O21" s="469" t="s">
        <v>1234</v>
      </c>
    </row>
    <row r="22" spans="1:18" ht="45" customHeight="1" x14ac:dyDescent="0.25">
      <c r="A22" s="453"/>
      <c r="B22" s="477" t="s">
        <v>2572</v>
      </c>
      <c r="C22" s="451">
        <f t="shared" si="0"/>
        <v>286.24828000000002</v>
      </c>
      <c r="D22" s="480">
        <f>11.28293+3.03035</f>
        <v>14.313280000000001</v>
      </c>
      <c r="E22" s="480">
        <f>214.35825+57.57675</f>
        <v>271.935</v>
      </c>
      <c r="F22" s="451">
        <f t="shared" si="1"/>
        <v>296.24900000000002</v>
      </c>
      <c r="G22" s="445">
        <v>14.81245</v>
      </c>
      <c r="H22" s="445">
        <v>281.43655000000001</v>
      </c>
      <c r="I22" s="451">
        <f t="shared" si="2"/>
        <v>286.24828000000002</v>
      </c>
      <c r="J22" s="480">
        <f>11.28293+3.03035</f>
        <v>14.313280000000001</v>
      </c>
      <c r="K22" s="480">
        <f>214.35825+57.57675</f>
        <v>271.935</v>
      </c>
      <c r="L22" s="452">
        <f t="shared" si="3"/>
        <v>100</v>
      </c>
      <c r="M22" s="481" t="s">
        <v>2573</v>
      </c>
      <c r="N22" s="482">
        <v>16</v>
      </c>
      <c r="O22" s="483" t="s">
        <v>1196</v>
      </c>
    </row>
    <row r="23" spans="1:18" ht="67.5" customHeight="1" x14ac:dyDescent="0.25">
      <c r="A23" s="453"/>
      <c r="B23" s="477" t="s">
        <v>2574</v>
      </c>
      <c r="C23" s="451">
        <f t="shared" si="0"/>
        <v>454.19302999999996</v>
      </c>
      <c r="D23" s="445">
        <v>22.70966</v>
      </c>
      <c r="E23" s="445">
        <v>431.48336999999998</v>
      </c>
      <c r="F23" s="451">
        <f t="shared" si="1"/>
        <v>597.5</v>
      </c>
      <c r="G23" s="445">
        <v>29.875</v>
      </c>
      <c r="H23" s="445">
        <v>567.625</v>
      </c>
      <c r="I23" s="451">
        <f t="shared" si="2"/>
        <v>120.45176000000001</v>
      </c>
      <c r="J23" s="480">
        <v>6.0225799999999996</v>
      </c>
      <c r="K23" s="480">
        <v>114.42918</v>
      </c>
      <c r="L23" s="452">
        <f t="shared" si="3"/>
        <v>26.519949018152044</v>
      </c>
      <c r="M23" s="481" t="s">
        <v>2575</v>
      </c>
      <c r="N23" s="482" t="s">
        <v>1208</v>
      </c>
      <c r="O23" s="469" t="s">
        <v>2072</v>
      </c>
    </row>
    <row r="24" spans="1:18" ht="46.5" customHeight="1" x14ac:dyDescent="0.25">
      <c r="A24" s="484"/>
      <c r="B24" s="485" t="s">
        <v>2576</v>
      </c>
      <c r="C24" s="451">
        <f t="shared" si="0"/>
        <v>549.93082000000004</v>
      </c>
      <c r="D24" s="445">
        <v>27.46482</v>
      </c>
      <c r="E24" s="445">
        <v>522.46600000000001</v>
      </c>
      <c r="F24" s="451">
        <f t="shared" si="1"/>
        <v>350</v>
      </c>
      <c r="G24" s="445">
        <v>17.5</v>
      </c>
      <c r="H24" s="445">
        <v>332.5</v>
      </c>
      <c r="I24" s="451">
        <f t="shared" si="2"/>
        <v>350.24060999999995</v>
      </c>
      <c r="J24" s="480">
        <f>6.406+11.10603</f>
        <v>17.512029999999999</v>
      </c>
      <c r="K24" s="480">
        <f>121.714+211.01458</f>
        <v>332.72857999999997</v>
      </c>
      <c r="L24" s="452">
        <f t="shared" si="3"/>
        <v>63.688121716837017</v>
      </c>
      <c r="M24" s="481" t="s">
        <v>2577</v>
      </c>
      <c r="N24" s="482">
        <v>17</v>
      </c>
      <c r="O24" s="469" t="s">
        <v>2072</v>
      </c>
      <c r="P24" s="472"/>
      <c r="Q24" s="205"/>
    </row>
    <row r="25" spans="1:18" ht="45" customHeight="1" x14ac:dyDescent="0.25">
      <c r="A25" s="453"/>
      <c r="B25" s="486" t="s">
        <v>2578</v>
      </c>
      <c r="C25" s="451">
        <f t="shared" si="0"/>
        <v>20.357810000000001</v>
      </c>
      <c r="D25" s="466">
        <v>1.0186999999999999</v>
      </c>
      <c r="E25" s="445">
        <v>19.339110000000002</v>
      </c>
      <c r="F25" s="451">
        <f t="shared" si="1"/>
        <v>215.70085</v>
      </c>
      <c r="G25" s="487">
        <v>10.78504</v>
      </c>
      <c r="H25" s="487">
        <v>204.91580999999999</v>
      </c>
      <c r="I25" s="451">
        <f t="shared" si="2"/>
        <v>0</v>
      </c>
      <c r="J25" s="480"/>
      <c r="K25" s="478"/>
      <c r="L25" s="452">
        <f t="shared" si="3"/>
        <v>0</v>
      </c>
      <c r="M25" s="453" t="s">
        <v>2579</v>
      </c>
      <c r="N25" s="468" t="s">
        <v>1449</v>
      </c>
      <c r="O25" s="455" t="s">
        <v>2580</v>
      </c>
      <c r="P25" s="474"/>
      <c r="Q25" s="488"/>
      <c r="R25" s="473"/>
    </row>
    <row r="26" spans="1:18" ht="33.75" customHeight="1" x14ac:dyDescent="0.25">
      <c r="A26" s="453"/>
      <c r="B26" s="486" t="s">
        <v>2581</v>
      </c>
      <c r="C26" s="451">
        <f t="shared" si="0"/>
        <v>15.08487</v>
      </c>
      <c r="D26" s="466">
        <v>0.75502999999999998</v>
      </c>
      <c r="E26" s="445">
        <v>14.329840000000001</v>
      </c>
      <c r="F26" s="451">
        <f t="shared" si="1"/>
        <v>182.99414999999999</v>
      </c>
      <c r="G26" s="487">
        <v>9.1497100000000007</v>
      </c>
      <c r="H26" s="487">
        <v>173.84443999999999</v>
      </c>
      <c r="I26" s="451">
        <f t="shared" si="2"/>
        <v>0</v>
      </c>
      <c r="J26" s="480"/>
      <c r="K26" s="478"/>
      <c r="L26" s="452">
        <f t="shared" si="3"/>
        <v>0</v>
      </c>
      <c r="M26" s="453" t="s">
        <v>2579</v>
      </c>
      <c r="N26" s="468" t="s">
        <v>1449</v>
      </c>
      <c r="O26" s="455" t="s">
        <v>2580</v>
      </c>
    </row>
    <row r="27" spans="1:18" ht="33.75" customHeight="1" x14ac:dyDescent="0.25">
      <c r="A27" s="453"/>
      <c r="B27" s="486" t="s">
        <v>2582</v>
      </c>
      <c r="C27" s="451">
        <f t="shared" si="0"/>
        <v>65.444310000000002</v>
      </c>
      <c r="D27" s="466">
        <v>3.2721900000000002</v>
      </c>
      <c r="E27" s="445">
        <v>62.17212</v>
      </c>
      <c r="F27" s="451">
        <f t="shared" si="1"/>
        <v>229.99703</v>
      </c>
      <c r="G27" s="487">
        <v>11.49985</v>
      </c>
      <c r="H27" s="487">
        <v>218.49717999999999</v>
      </c>
      <c r="I27" s="451">
        <f t="shared" si="2"/>
        <v>0</v>
      </c>
      <c r="J27" s="480"/>
      <c r="K27" s="478"/>
      <c r="L27" s="452">
        <f t="shared" si="3"/>
        <v>0</v>
      </c>
      <c r="M27" s="453" t="s">
        <v>2579</v>
      </c>
      <c r="N27" s="468" t="s">
        <v>1449</v>
      </c>
      <c r="O27" s="455" t="s">
        <v>2580</v>
      </c>
    </row>
    <row r="28" spans="1:18" ht="33.75" customHeight="1" x14ac:dyDescent="0.25">
      <c r="A28" s="453"/>
      <c r="B28" s="486" t="s">
        <v>2583</v>
      </c>
      <c r="C28" s="451">
        <f t="shared" si="0"/>
        <v>80.581479999999999</v>
      </c>
      <c r="D28" s="466">
        <v>4.0297599999999996</v>
      </c>
      <c r="E28" s="445">
        <v>76.551720000000003</v>
      </c>
      <c r="F28" s="451">
        <f t="shared" si="1"/>
        <v>433.30592999999999</v>
      </c>
      <c r="G28" s="487">
        <v>21.665299999999998</v>
      </c>
      <c r="H28" s="487">
        <v>411.64062999999999</v>
      </c>
      <c r="I28" s="451">
        <f t="shared" si="2"/>
        <v>0</v>
      </c>
      <c r="J28" s="480"/>
      <c r="K28" s="478"/>
      <c r="L28" s="452">
        <f t="shared" si="3"/>
        <v>0</v>
      </c>
      <c r="M28" s="453" t="s">
        <v>2579</v>
      </c>
      <c r="N28" s="468" t="s">
        <v>1449</v>
      </c>
      <c r="O28" s="455" t="s">
        <v>2580</v>
      </c>
    </row>
    <row r="29" spans="1:18" ht="33.75" customHeight="1" x14ac:dyDescent="0.25">
      <c r="A29" s="453"/>
      <c r="B29" s="486" t="s">
        <v>2584</v>
      </c>
      <c r="C29" s="451">
        <f t="shared" si="0"/>
        <v>79.086550000000003</v>
      </c>
      <c r="D29" s="466">
        <v>27.072669999999999</v>
      </c>
      <c r="E29" s="445">
        <v>52.01388</v>
      </c>
      <c r="F29" s="451">
        <f t="shared" si="1"/>
        <v>201.78351999999998</v>
      </c>
      <c r="G29" s="487">
        <v>33.206719999999997</v>
      </c>
      <c r="H29" s="487">
        <v>168.57679999999999</v>
      </c>
      <c r="I29" s="451">
        <f t="shared" si="2"/>
        <v>0</v>
      </c>
      <c r="J29" s="480"/>
      <c r="K29" s="478"/>
      <c r="L29" s="452">
        <f t="shared" si="3"/>
        <v>0</v>
      </c>
      <c r="M29" s="453" t="s">
        <v>2579</v>
      </c>
      <c r="N29" s="468" t="s">
        <v>1449</v>
      </c>
      <c r="O29" s="455" t="s">
        <v>2580</v>
      </c>
    </row>
    <row r="30" spans="1:18" ht="33.75" customHeight="1" x14ac:dyDescent="0.25">
      <c r="A30" s="489"/>
      <c r="B30" s="456" t="s">
        <v>2585</v>
      </c>
      <c r="C30" s="451">
        <f t="shared" si="0"/>
        <v>75.471599999999995</v>
      </c>
      <c r="D30" s="480">
        <v>3.7736000000000001</v>
      </c>
      <c r="E30" s="445">
        <v>71.697999999999993</v>
      </c>
      <c r="F30" s="451">
        <f t="shared" si="1"/>
        <v>94.34</v>
      </c>
      <c r="G30" s="490">
        <v>4.7169999999999996</v>
      </c>
      <c r="H30" s="490">
        <v>89.623000000000005</v>
      </c>
      <c r="I30" s="451">
        <f t="shared" si="2"/>
        <v>0</v>
      </c>
      <c r="J30" s="480"/>
      <c r="K30" s="480"/>
      <c r="L30" s="452">
        <f t="shared" si="3"/>
        <v>0</v>
      </c>
      <c r="M30" s="491" t="s">
        <v>2586</v>
      </c>
      <c r="N30" s="492" t="s">
        <v>1367</v>
      </c>
      <c r="O30" s="455" t="s">
        <v>2580</v>
      </c>
      <c r="P30" s="462"/>
      <c r="Q30" s="473"/>
      <c r="R30" s="473"/>
    </row>
    <row r="31" spans="1:18" ht="33.75" customHeight="1" x14ac:dyDescent="0.25">
      <c r="A31" s="489"/>
      <c r="B31" s="456" t="s">
        <v>2587</v>
      </c>
      <c r="C31" s="451">
        <f t="shared" si="0"/>
        <v>71.633070000000004</v>
      </c>
      <c r="D31" s="480">
        <v>3.58324</v>
      </c>
      <c r="E31" s="445">
        <v>68.04983</v>
      </c>
      <c r="F31" s="451">
        <f t="shared" si="1"/>
        <v>683.26530000000002</v>
      </c>
      <c r="G31" s="490">
        <v>34.163260000000001</v>
      </c>
      <c r="H31" s="490">
        <v>649.10203999999999</v>
      </c>
      <c r="I31" s="451">
        <f t="shared" si="2"/>
        <v>0</v>
      </c>
      <c r="J31" s="480"/>
      <c r="K31" s="480"/>
      <c r="L31" s="452">
        <f t="shared" si="3"/>
        <v>0</v>
      </c>
      <c r="M31" s="491" t="s">
        <v>2586</v>
      </c>
      <c r="N31" s="492" t="s">
        <v>1367</v>
      </c>
      <c r="O31" s="455" t="s">
        <v>2580</v>
      </c>
    </row>
    <row r="32" spans="1:18" ht="33.75" customHeight="1" x14ac:dyDescent="0.25">
      <c r="A32" s="489"/>
      <c r="B32" s="456" t="s">
        <v>2588</v>
      </c>
      <c r="C32" s="451">
        <f t="shared" si="0"/>
        <v>22.301439999999999</v>
      </c>
      <c r="D32" s="480">
        <v>1.1151899999999999</v>
      </c>
      <c r="E32" s="445">
        <v>21.186250000000001</v>
      </c>
      <c r="F32" s="451">
        <f t="shared" si="1"/>
        <v>92.072519999999997</v>
      </c>
      <c r="G32" s="490">
        <v>4.6036299999999999</v>
      </c>
      <c r="H32" s="487">
        <v>87.468890000000002</v>
      </c>
      <c r="I32" s="451">
        <f t="shared" si="2"/>
        <v>0</v>
      </c>
      <c r="J32" s="480"/>
      <c r="K32" s="480"/>
      <c r="L32" s="452">
        <f t="shared" si="3"/>
        <v>0</v>
      </c>
      <c r="M32" s="491" t="s">
        <v>2586</v>
      </c>
      <c r="N32" s="492" t="s">
        <v>1367</v>
      </c>
      <c r="O32" s="455" t="s">
        <v>2580</v>
      </c>
    </row>
    <row r="33" spans="1:18" ht="33.75" customHeight="1" x14ac:dyDescent="0.25">
      <c r="A33" s="489"/>
      <c r="B33" s="486" t="s">
        <v>2589</v>
      </c>
      <c r="C33" s="451">
        <f t="shared" si="0"/>
        <v>25.858610000000002</v>
      </c>
      <c r="D33" s="480">
        <v>1.2926599999999999</v>
      </c>
      <c r="E33" s="445">
        <v>24.565950000000001</v>
      </c>
      <c r="F33" s="451">
        <f t="shared" si="1"/>
        <v>335.87663000000003</v>
      </c>
      <c r="G33" s="490">
        <v>16.79383</v>
      </c>
      <c r="H33" s="487">
        <v>319.08280000000002</v>
      </c>
      <c r="I33" s="451">
        <f t="shared" si="2"/>
        <v>0</v>
      </c>
      <c r="J33" s="480"/>
      <c r="K33" s="480"/>
      <c r="L33" s="452">
        <f t="shared" si="3"/>
        <v>0</v>
      </c>
      <c r="M33" s="491" t="s">
        <v>2586</v>
      </c>
      <c r="N33" s="492" t="s">
        <v>1367</v>
      </c>
      <c r="O33" s="455" t="s">
        <v>2580</v>
      </c>
    </row>
    <row r="34" spans="1:18" ht="33.75" customHeight="1" x14ac:dyDescent="0.25">
      <c r="A34" s="453"/>
      <c r="B34" s="456" t="s">
        <v>2590</v>
      </c>
      <c r="C34" s="451">
        <f t="shared" si="0"/>
        <v>38.268130000000006</v>
      </c>
      <c r="D34" s="480">
        <v>1.9134</v>
      </c>
      <c r="E34" s="480">
        <v>36.354730000000004</v>
      </c>
      <c r="F34" s="451">
        <f t="shared" si="1"/>
        <v>415.33638999999999</v>
      </c>
      <c r="G34" s="490">
        <v>20.767389999999999</v>
      </c>
      <c r="H34" s="490">
        <v>394.56900000000002</v>
      </c>
      <c r="I34" s="451">
        <f t="shared" si="2"/>
        <v>0</v>
      </c>
      <c r="J34" s="480"/>
      <c r="K34" s="480"/>
      <c r="L34" s="452">
        <f t="shared" si="3"/>
        <v>0</v>
      </c>
      <c r="M34" s="491" t="s">
        <v>2586</v>
      </c>
      <c r="N34" s="492" t="s">
        <v>1360</v>
      </c>
      <c r="O34" s="455" t="s">
        <v>2580</v>
      </c>
      <c r="P34" s="462"/>
      <c r="Q34" s="473"/>
      <c r="R34" s="473"/>
    </row>
    <row r="35" spans="1:18" ht="33.75" customHeight="1" x14ac:dyDescent="0.25">
      <c r="A35" s="453"/>
      <c r="B35" s="456" t="s">
        <v>2591</v>
      </c>
      <c r="C35" s="451">
        <f t="shared" si="0"/>
        <v>32.840339999999998</v>
      </c>
      <c r="D35" s="493">
        <v>1.64428</v>
      </c>
      <c r="E35" s="480">
        <v>31.196059999999999</v>
      </c>
      <c r="F35" s="451">
        <f t="shared" si="1"/>
        <v>388.30707000000001</v>
      </c>
      <c r="G35" s="490">
        <v>19.41535</v>
      </c>
      <c r="H35" s="490">
        <v>368.89172000000002</v>
      </c>
      <c r="I35" s="451">
        <f t="shared" si="2"/>
        <v>0</v>
      </c>
      <c r="J35" s="480"/>
      <c r="K35" s="480"/>
      <c r="L35" s="452">
        <f t="shared" si="3"/>
        <v>0</v>
      </c>
      <c r="M35" s="491" t="s">
        <v>2586</v>
      </c>
      <c r="N35" s="492" t="s">
        <v>1360</v>
      </c>
      <c r="O35" s="455" t="s">
        <v>2580</v>
      </c>
    </row>
    <row r="36" spans="1:18" ht="33.75" customHeight="1" x14ac:dyDescent="0.25">
      <c r="A36" s="453"/>
      <c r="B36" s="456" t="s">
        <v>2592</v>
      </c>
      <c r="C36" s="451">
        <f t="shared" si="0"/>
        <v>17.159299999999998</v>
      </c>
      <c r="D36" s="493">
        <v>0.85802</v>
      </c>
      <c r="E36" s="480">
        <v>16.301279999999998</v>
      </c>
      <c r="F36" s="451">
        <f t="shared" si="1"/>
        <v>183.07017999999999</v>
      </c>
      <c r="G36" s="490">
        <v>9.1541800000000002</v>
      </c>
      <c r="H36" s="490">
        <v>173.916</v>
      </c>
      <c r="I36" s="451">
        <f t="shared" si="2"/>
        <v>0</v>
      </c>
      <c r="J36" s="480"/>
      <c r="K36" s="480"/>
      <c r="L36" s="452">
        <f t="shared" si="3"/>
        <v>0</v>
      </c>
      <c r="M36" s="491" t="s">
        <v>2586</v>
      </c>
      <c r="N36" s="492" t="s">
        <v>1360</v>
      </c>
      <c r="O36" s="455" t="s">
        <v>2580</v>
      </c>
    </row>
    <row r="37" spans="1:18" ht="33.75" customHeight="1" x14ac:dyDescent="0.25">
      <c r="A37" s="453"/>
      <c r="B37" s="456" t="s">
        <v>2593</v>
      </c>
      <c r="C37" s="451">
        <f t="shared" si="0"/>
        <v>111.10467</v>
      </c>
      <c r="D37" s="493"/>
      <c r="E37" s="480">
        <v>111.10467</v>
      </c>
      <c r="F37" s="451">
        <f t="shared" si="1"/>
        <v>286.05827999999997</v>
      </c>
      <c r="G37" s="490">
        <v>14.303280000000001</v>
      </c>
      <c r="H37" s="490">
        <v>271.755</v>
      </c>
      <c r="I37" s="451">
        <f t="shared" si="2"/>
        <v>0</v>
      </c>
      <c r="J37" s="480"/>
      <c r="K37" s="480"/>
      <c r="L37" s="452">
        <f t="shared" si="3"/>
        <v>0</v>
      </c>
      <c r="M37" s="491" t="s">
        <v>2586</v>
      </c>
      <c r="N37" s="492" t="s">
        <v>1360</v>
      </c>
      <c r="O37" s="455" t="s">
        <v>2580</v>
      </c>
    </row>
    <row r="38" spans="1:18" ht="49.5" customHeight="1" x14ac:dyDescent="0.25">
      <c r="A38" s="453"/>
      <c r="B38" s="470" t="s">
        <v>2594</v>
      </c>
      <c r="C38" s="451">
        <f t="shared" si="0"/>
        <v>91.309780000000003</v>
      </c>
      <c r="D38" s="493">
        <v>91.309780000000003</v>
      </c>
      <c r="E38" s="493"/>
      <c r="F38" s="451">
        <f t="shared" si="1"/>
        <v>177.73099999999999</v>
      </c>
      <c r="G38" s="493">
        <v>177.73099999999999</v>
      </c>
      <c r="H38" s="451"/>
      <c r="I38" s="451">
        <f t="shared" si="2"/>
        <v>38.834479999999999</v>
      </c>
      <c r="J38" s="494">
        <v>38.834479999999999</v>
      </c>
      <c r="K38" s="495"/>
      <c r="L38" s="452">
        <f t="shared" si="3"/>
        <v>42.530471544231077</v>
      </c>
      <c r="M38" s="481" t="s">
        <v>2595</v>
      </c>
      <c r="N38" s="454">
        <v>29</v>
      </c>
      <c r="O38" s="465" t="s">
        <v>2596</v>
      </c>
    </row>
    <row r="39" spans="1:18" ht="33.75" customHeight="1" x14ac:dyDescent="0.25">
      <c r="A39" s="453"/>
      <c r="B39" s="470" t="s">
        <v>2594</v>
      </c>
      <c r="C39" s="451">
        <f t="shared" si="0"/>
        <v>51.856000000000002</v>
      </c>
      <c r="D39" s="493">
        <v>51.856000000000002</v>
      </c>
      <c r="E39" s="493"/>
      <c r="F39" s="451">
        <f t="shared" si="1"/>
        <v>51.856000000000002</v>
      </c>
      <c r="G39" s="493">
        <v>51.856000000000002</v>
      </c>
      <c r="H39" s="451"/>
      <c r="I39" s="451">
        <f t="shared" si="2"/>
        <v>31.12771</v>
      </c>
      <c r="J39" s="494">
        <v>31.12771</v>
      </c>
      <c r="K39" s="495"/>
      <c r="L39" s="452">
        <f t="shared" si="3"/>
        <v>60.027209966059857</v>
      </c>
      <c r="M39" s="481" t="s">
        <v>2597</v>
      </c>
      <c r="N39" s="496" t="s">
        <v>2598</v>
      </c>
      <c r="O39" s="465" t="s">
        <v>2596</v>
      </c>
    </row>
    <row r="40" spans="1:18" ht="116.25" customHeight="1" x14ac:dyDescent="0.25">
      <c r="A40" s="453"/>
      <c r="B40" s="470" t="s">
        <v>1763</v>
      </c>
      <c r="C40" s="451">
        <f t="shared" si="0"/>
        <v>4.1500000000000004</v>
      </c>
      <c r="D40" s="493">
        <v>4.1500000000000004</v>
      </c>
      <c r="E40" s="493"/>
      <c r="F40" s="451">
        <f t="shared" si="1"/>
        <v>4.1500000000000004</v>
      </c>
      <c r="G40" s="493">
        <v>4.1500000000000004</v>
      </c>
      <c r="H40" s="451"/>
      <c r="I40" s="451">
        <f t="shared" si="2"/>
        <v>4.1500000000000004</v>
      </c>
      <c r="J40" s="494">
        <v>4.1500000000000004</v>
      </c>
      <c r="K40" s="495"/>
      <c r="L40" s="452">
        <f t="shared" si="3"/>
        <v>100</v>
      </c>
      <c r="M40" s="481" t="s">
        <v>3111</v>
      </c>
      <c r="N40" s="497">
        <v>41</v>
      </c>
      <c r="O40" s="465" t="s">
        <v>2599</v>
      </c>
    </row>
    <row r="41" spans="1:18" ht="54.75" customHeight="1" x14ac:dyDescent="0.25">
      <c r="A41" s="453"/>
      <c r="B41" s="470" t="s">
        <v>2600</v>
      </c>
      <c r="C41" s="451">
        <f t="shared" si="0"/>
        <v>6.3587699999999998</v>
      </c>
      <c r="D41" s="493">
        <v>6.3587699999999998</v>
      </c>
      <c r="E41" s="493"/>
      <c r="F41" s="451">
        <f t="shared" si="1"/>
        <v>6.3587699999999998</v>
      </c>
      <c r="G41" s="493">
        <v>6.3587699999999998</v>
      </c>
      <c r="H41" s="451"/>
      <c r="I41" s="451">
        <f t="shared" si="2"/>
        <v>6.3587699999999998</v>
      </c>
      <c r="J41" s="494">
        <v>6.3587699999999998</v>
      </c>
      <c r="K41" s="495"/>
      <c r="L41" s="452">
        <f t="shared" si="3"/>
        <v>100</v>
      </c>
      <c r="M41" s="481" t="s">
        <v>2601</v>
      </c>
      <c r="N41" s="497">
        <v>3</v>
      </c>
      <c r="O41" s="465" t="s">
        <v>2602</v>
      </c>
    </row>
    <row r="42" spans="1:18" ht="118.5" customHeight="1" x14ac:dyDescent="0.25">
      <c r="A42" s="453"/>
      <c r="B42" s="456" t="s">
        <v>2603</v>
      </c>
      <c r="C42" s="451">
        <f t="shared" si="0"/>
        <v>3</v>
      </c>
      <c r="D42" s="493"/>
      <c r="E42" s="451">
        <v>3</v>
      </c>
      <c r="F42" s="451">
        <f t="shared" si="1"/>
        <v>3</v>
      </c>
      <c r="G42" s="493"/>
      <c r="H42" s="451">
        <v>3</v>
      </c>
      <c r="I42" s="451">
        <f t="shared" si="2"/>
        <v>2.9769800000000002</v>
      </c>
      <c r="J42" s="494"/>
      <c r="K42" s="495">
        <v>2.9769800000000002</v>
      </c>
      <c r="L42" s="452">
        <f t="shared" si="3"/>
        <v>99.232666666666674</v>
      </c>
      <c r="M42" s="481" t="s">
        <v>2604</v>
      </c>
      <c r="N42" s="497" t="s">
        <v>1851</v>
      </c>
      <c r="O42" s="498" t="s">
        <v>2605</v>
      </c>
      <c r="P42" s="474"/>
      <c r="Q42" s="473"/>
    </row>
    <row r="43" spans="1:18" ht="55.5" customHeight="1" x14ac:dyDescent="0.25">
      <c r="A43" s="453"/>
      <c r="B43" s="499" t="s">
        <v>2606</v>
      </c>
      <c r="C43" s="451">
        <f t="shared" si="0"/>
        <v>148.84915000000001</v>
      </c>
      <c r="D43" s="493">
        <v>1.8491500000000001</v>
      </c>
      <c r="E43" s="451">
        <v>147</v>
      </c>
      <c r="F43" s="451">
        <f t="shared" si="1"/>
        <v>148.84915000000001</v>
      </c>
      <c r="G43" s="493">
        <v>1.8491500000000001</v>
      </c>
      <c r="H43" s="451">
        <v>147</v>
      </c>
      <c r="I43" s="451">
        <f t="shared" si="2"/>
        <v>0</v>
      </c>
      <c r="J43" s="494"/>
      <c r="K43" s="495"/>
      <c r="L43" s="452">
        <f t="shared" si="3"/>
        <v>0</v>
      </c>
      <c r="M43" s="481" t="s">
        <v>2607</v>
      </c>
      <c r="N43" s="497">
        <v>61</v>
      </c>
      <c r="O43" s="498" t="s">
        <v>2608</v>
      </c>
    </row>
    <row r="44" spans="1:18" ht="33.75" customHeight="1" x14ac:dyDescent="0.25">
      <c r="A44" s="453"/>
      <c r="B44" s="499" t="s">
        <v>2609</v>
      </c>
      <c r="C44" s="451">
        <f t="shared" si="0"/>
        <v>86.581040000000016</v>
      </c>
      <c r="D44" s="494">
        <f>0.21645+4.11259</f>
        <v>4.32904</v>
      </c>
      <c r="E44" s="495">
        <f>4.11279+78.13921</f>
        <v>82.25200000000001</v>
      </c>
      <c r="F44" s="451">
        <f t="shared" si="1"/>
        <v>86.581040000000016</v>
      </c>
      <c r="G44" s="494">
        <f>0.21645+4.11259</f>
        <v>4.32904</v>
      </c>
      <c r="H44" s="495">
        <f>4.11279+78.13921</f>
        <v>82.25200000000001</v>
      </c>
      <c r="I44" s="451">
        <f t="shared" si="2"/>
        <v>86.581040000000016</v>
      </c>
      <c r="J44" s="494">
        <f>0.21645+4.11259</f>
        <v>4.32904</v>
      </c>
      <c r="K44" s="495">
        <f>4.11279+78.13921</f>
        <v>82.25200000000001</v>
      </c>
      <c r="L44" s="452">
        <f t="shared" si="3"/>
        <v>100</v>
      </c>
      <c r="M44" s="481" t="s">
        <v>2610</v>
      </c>
      <c r="N44" s="497">
        <v>28</v>
      </c>
      <c r="O44" s="498" t="s">
        <v>2072</v>
      </c>
      <c r="P44" s="462"/>
    </row>
    <row r="45" spans="1:18" ht="33.75" customHeight="1" x14ac:dyDescent="0.25">
      <c r="A45" s="453"/>
      <c r="B45" s="499" t="s">
        <v>2611</v>
      </c>
      <c r="C45" s="451">
        <f t="shared" si="0"/>
        <v>232.24893</v>
      </c>
      <c r="D45" s="494">
        <f>0.58009+11.03184</f>
        <v>11.611930000000001</v>
      </c>
      <c r="E45" s="495">
        <f>11.03218+209.60482</f>
        <v>220.637</v>
      </c>
      <c r="F45" s="451">
        <f t="shared" si="1"/>
        <v>232.24893</v>
      </c>
      <c r="G45" s="494">
        <f>0.58009+11.03184</f>
        <v>11.611930000000001</v>
      </c>
      <c r="H45" s="495">
        <f>11.03218+209.60482</f>
        <v>220.637</v>
      </c>
      <c r="I45" s="451">
        <f t="shared" si="2"/>
        <v>232.24893</v>
      </c>
      <c r="J45" s="494">
        <f>0.58009+11.03184</f>
        <v>11.611930000000001</v>
      </c>
      <c r="K45" s="495">
        <f>11.03218+209.60482</f>
        <v>220.637</v>
      </c>
      <c r="L45" s="452">
        <f t="shared" si="3"/>
        <v>100</v>
      </c>
      <c r="M45" s="481" t="s">
        <v>2612</v>
      </c>
      <c r="N45" s="497">
        <v>28</v>
      </c>
      <c r="O45" s="498" t="s">
        <v>2072</v>
      </c>
    </row>
    <row r="46" spans="1:18" ht="33.75" customHeight="1" x14ac:dyDescent="0.25">
      <c r="A46" s="453"/>
      <c r="B46" s="460" t="s">
        <v>1701</v>
      </c>
      <c r="C46" s="451">
        <f t="shared" si="0"/>
        <v>4.9580000000000002</v>
      </c>
      <c r="D46" s="493">
        <v>4.9580000000000002</v>
      </c>
      <c r="E46" s="493"/>
      <c r="F46" s="451">
        <f t="shared" si="1"/>
        <v>4.9580000000000002</v>
      </c>
      <c r="G46" s="493">
        <v>4.9580000000000002</v>
      </c>
      <c r="H46" s="451"/>
      <c r="I46" s="451">
        <f t="shared" si="2"/>
        <v>4.9580000000000002</v>
      </c>
      <c r="J46" s="494">
        <v>4.9580000000000002</v>
      </c>
      <c r="K46" s="495"/>
      <c r="L46" s="452">
        <f t="shared" si="3"/>
        <v>100</v>
      </c>
      <c r="M46" s="481" t="s">
        <v>2613</v>
      </c>
      <c r="N46" s="497">
        <v>72</v>
      </c>
      <c r="O46" s="498" t="s">
        <v>2614</v>
      </c>
    </row>
    <row r="47" spans="1:18" ht="33.75" customHeight="1" x14ac:dyDescent="0.25">
      <c r="A47" s="453"/>
      <c r="B47" s="499" t="s">
        <v>2615</v>
      </c>
      <c r="C47" s="451">
        <f t="shared" si="0"/>
        <v>65.397890000000004</v>
      </c>
      <c r="D47" s="494">
        <f>1.91513+1.35476</f>
        <v>3.2698900000000002</v>
      </c>
      <c r="E47" s="495">
        <f>36.388+25.74</f>
        <v>62.128</v>
      </c>
      <c r="F47" s="451">
        <f t="shared" si="1"/>
        <v>65.397890000000004</v>
      </c>
      <c r="G47" s="494">
        <f>1.91513+1.35476</f>
        <v>3.2698900000000002</v>
      </c>
      <c r="H47" s="495">
        <f>36.388+25.74</f>
        <v>62.128</v>
      </c>
      <c r="I47" s="451">
        <f t="shared" si="2"/>
        <v>65.397890000000004</v>
      </c>
      <c r="J47" s="494">
        <f>1.91513+1.35476</f>
        <v>3.2698900000000002</v>
      </c>
      <c r="K47" s="495">
        <f>36.388+25.74</f>
        <v>62.128</v>
      </c>
      <c r="L47" s="452">
        <f t="shared" si="3"/>
        <v>100</v>
      </c>
      <c r="M47" s="481" t="s">
        <v>2616</v>
      </c>
      <c r="N47" s="497">
        <v>83</v>
      </c>
      <c r="O47" s="459" t="s">
        <v>2617</v>
      </c>
      <c r="P47" s="462"/>
    </row>
    <row r="48" spans="1:18" ht="33.75" customHeight="1" x14ac:dyDescent="0.25">
      <c r="A48" s="453"/>
      <c r="B48" s="499" t="s">
        <v>2618</v>
      </c>
      <c r="C48" s="451">
        <f t="shared" si="0"/>
        <v>127.23876000000001</v>
      </c>
      <c r="D48" s="494">
        <f>3.73869+2.62307</f>
        <v>6.3617600000000003</v>
      </c>
      <c r="E48" s="495">
        <f>71.039+49.838</f>
        <v>120.87700000000001</v>
      </c>
      <c r="F48" s="451">
        <f t="shared" si="1"/>
        <v>127.23876000000001</v>
      </c>
      <c r="G48" s="494">
        <f>3.73869+2.62307</f>
        <v>6.3617600000000003</v>
      </c>
      <c r="H48" s="495">
        <f>71.039+49.838</f>
        <v>120.87700000000001</v>
      </c>
      <c r="I48" s="451">
        <f t="shared" si="2"/>
        <v>127.23876000000001</v>
      </c>
      <c r="J48" s="494">
        <f>3.73869+2.62307</f>
        <v>6.3617600000000003</v>
      </c>
      <c r="K48" s="495">
        <f>71.039+49.838</f>
        <v>120.87700000000001</v>
      </c>
      <c r="L48" s="452">
        <f t="shared" si="3"/>
        <v>100</v>
      </c>
      <c r="M48" s="481" t="s">
        <v>2619</v>
      </c>
      <c r="N48" s="497">
        <v>83</v>
      </c>
      <c r="O48" s="459" t="s">
        <v>2617</v>
      </c>
      <c r="P48" s="462"/>
    </row>
    <row r="49" spans="1:18" ht="33.75" customHeight="1" x14ac:dyDescent="0.25">
      <c r="A49" s="453"/>
      <c r="B49" s="499" t="s">
        <v>2620</v>
      </c>
      <c r="C49" s="451">
        <f t="shared" si="0"/>
        <v>425.71478999999999</v>
      </c>
      <c r="D49" s="493">
        <v>425.71478999999999</v>
      </c>
      <c r="E49" s="493"/>
      <c r="F49" s="451">
        <f t="shared" si="1"/>
        <v>425.71478999999999</v>
      </c>
      <c r="G49" s="493">
        <v>425.71478999999999</v>
      </c>
      <c r="H49" s="451"/>
      <c r="I49" s="451">
        <f t="shared" si="2"/>
        <v>170.2859</v>
      </c>
      <c r="J49" s="494">
        <v>170.2859</v>
      </c>
      <c r="K49" s="495"/>
      <c r="L49" s="452">
        <f t="shared" si="3"/>
        <v>39.999996241615186</v>
      </c>
      <c r="M49" s="481" t="s">
        <v>2621</v>
      </c>
      <c r="N49" s="497">
        <v>92</v>
      </c>
      <c r="O49" s="459" t="s">
        <v>2622</v>
      </c>
    </row>
    <row r="50" spans="1:18" ht="76.5" customHeight="1" x14ac:dyDescent="0.25">
      <c r="A50" s="453"/>
      <c r="B50" s="499" t="s">
        <v>3112</v>
      </c>
      <c r="C50" s="451">
        <f t="shared" si="0"/>
        <v>17</v>
      </c>
      <c r="D50" s="493">
        <v>17</v>
      </c>
      <c r="E50" s="493"/>
      <c r="F50" s="451">
        <f t="shared" si="1"/>
        <v>17</v>
      </c>
      <c r="G50" s="493">
        <v>17</v>
      </c>
      <c r="H50" s="451"/>
      <c r="I50" s="451">
        <f t="shared" si="2"/>
        <v>11.178570000000001</v>
      </c>
      <c r="J50" s="494">
        <v>11.178570000000001</v>
      </c>
      <c r="K50" s="495"/>
      <c r="L50" s="452">
        <f t="shared" si="3"/>
        <v>65.756294117647059</v>
      </c>
      <c r="M50" s="481" t="s">
        <v>2623</v>
      </c>
      <c r="N50" s="497">
        <v>73</v>
      </c>
      <c r="O50" s="459" t="s">
        <v>2624</v>
      </c>
    </row>
    <row r="51" spans="1:18" ht="62.25" customHeight="1" x14ac:dyDescent="0.25">
      <c r="A51" s="453"/>
      <c r="B51" s="499" t="s">
        <v>2625</v>
      </c>
      <c r="C51" s="451">
        <f t="shared" si="0"/>
        <v>232.43299999999999</v>
      </c>
      <c r="D51" s="493">
        <v>25.454999999999998</v>
      </c>
      <c r="E51" s="493">
        <v>206.97800000000001</v>
      </c>
      <c r="F51" s="451">
        <f t="shared" si="1"/>
        <v>232.43299999999999</v>
      </c>
      <c r="G51" s="493">
        <v>25.454999999999998</v>
      </c>
      <c r="H51" s="493">
        <v>206.97800000000001</v>
      </c>
      <c r="I51" s="451">
        <f t="shared" si="2"/>
        <v>232.42662999999999</v>
      </c>
      <c r="J51" s="494">
        <v>25.45072</v>
      </c>
      <c r="K51" s="495">
        <v>206.97591</v>
      </c>
      <c r="L51" s="452">
        <f t="shared" si="3"/>
        <v>99.997259425296747</v>
      </c>
      <c r="M51" s="481" t="s">
        <v>2626</v>
      </c>
      <c r="N51" s="497" t="s">
        <v>2085</v>
      </c>
      <c r="O51" s="459" t="s">
        <v>2072</v>
      </c>
    </row>
    <row r="52" spans="1:18" ht="50.25" customHeight="1" x14ac:dyDescent="0.25">
      <c r="A52" s="453"/>
      <c r="B52" s="460" t="s">
        <v>2627</v>
      </c>
      <c r="C52" s="451">
        <f t="shared" si="0"/>
        <v>106</v>
      </c>
      <c r="D52" s="493">
        <v>6</v>
      </c>
      <c r="E52" s="493">
        <v>100</v>
      </c>
      <c r="F52" s="451">
        <f>G52+H52</f>
        <v>200</v>
      </c>
      <c r="G52" s="493">
        <v>10</v>
      </c>
      <c r="H52" s="493">
        <v>190</v>
      </c>
      <c r="I52" s="451"/>
      <c r="J52" s="494"/>
      <c r="K52" s="495"/>
      <c r="L52" s="452">
        <f t="shared" si="3"/>
        <v>0</v>
      </c>
      <c r="M52" s="481" t="s">
        <v>2628</v>
      </c>
      <c r="N52" s="497">
        <v>86</v>
      </c>
      <c r="O52" s="459" t="s">
        <v>2072</v>
      </c>
    </row>
    <row r="53" spans="1:18" ht="59.25" customHeight="1" x14ac:dyDescent="0.25">
      <c r="A53" s="453"/>
      <c r="B53" s="460" t="s">
        <v>2629</v>
      </c>
      <c r="C53" s="451">
        <f t="shared" si="0"/>
        <v>115</v>
      </c>
      <c r="D53" s="493">
        <v>15</v>
      </c>
      <c r="E53" s="493">
        <v>100</v>
      </c>
      <c r="F53" s="451">
        <f>G53+H53</f>
        <v>245.07599999999999</v>
      </c>
      <c r="G53" s="493">
        <v>115</v>
      </c>
      <c r="H53" s="493">
        <v>130.07599999999999</v>
      </c>
      <c r="I53" s="451"/>
      <c r="J53" s="494"/>
      <c r="K53" s="495"/>
      <c r="L53" s="452">
        <f t="shared" si="3"/>
        <v>0</v>
      </c>
      <c r="M53" s="481" t="s">
        <v>2630</v>
      </c>
      <c r="N53" s="497" t="s">
        <v>2081</v>
      </c>
      <c r="O53" s="459" t="s">
        <v>2072</v>
      </c>
    </row>
    <row r="54" spans="1:18" ht="48" customHeight="1" x14ac:dyDescent="0.25">
      <c r="A54" s="453"/>
      <c r="B54" s="460" t="s">
        <v>2631</v>
      </c>
      <c r="C54" s="451">
        <f t="shared" si="0"/>
        <v>89.392150000000001</v>
      </c>
      <c r="D54" s="493">
        <v>5</v>
      </c>
      <c r="E54" s="493">
        <v>84.392150000000001</v>
      </c>
      <c r="F54" s="451">
        <f t="shared" ref="F54:F58" si="4">G54+H54</f>
        <v>194.07279</v>
      </c>
      <c r="G54" s="493">
        <v>9.70364</v>
      </c>
      <c r="H54" s="493">
        <v>184.36914999999999</v>
      </c>
      <c r="I54" s="451"/>
      <c r="J54" s="494"/>
      <c r="K54" s="495"/>
      <c r="L54" s="452">
        <f t="shared" si="3"/>
        <v>0</v>
      </c>
      <c r="M54" s="481" t="s">
        <v>2632</v>
      </c>
      <c r="N54" s="497" t="s">
        <v>2071</v>
      </c>
      <c r="O54" s="459" t="s">
        <v>2072</v>
      </c>
    </row>
    <row r="55" spans="1:18" ht="47.25" customHeight="1" x14ac:dyDescent="0.25">
      <c r="A55" s="453"/>
      <c r="B55" s="460" t="s">
        <v>2633</v>
      </c>
      <c r="C55" s="451">
        <f t="shared" si="0"/>
        <v>20.277999999999999</v>
      </c>
      <c r="D55" s="493">
        <v>5</v>
      </c>
      <c r="E55" s="493">
        <v>15.278</v>
      </c>
      <c r="F55" s="451">
        <f t="shared" si="4"/>
        <v>200</v>
      </c>
      <c r="G55" s="493">
        <v>10</v>
      </c>
      <c r="H55" s="493">
        <v>190</v>
      </c>
      <c r="I55" s="451"/>
      <c r="J55" s="494"/>
      <c r="K55" s="495"/>
      <c r="L55" s="452">
        <f t="shared" si="3"/>
        <v>0</v>
      </c>
      <c r="M55" s="481" t="s">
        <v>2634</v>
      </c>
      <c r="N55" s="497">
        <v>90</v>
      </c>
      <c r="O55" s="459" t="s">
        <v>2072</v>
      </c>
    </row>
    <row r="56" spans="1:18" ht="33.75" customHeight="1" x14ac:dyDescent="0.25">
      <c r="A56" s="453"/>
      <c r="B56" s="500" t="s">
        <v>2635</v>
      </c>
      <c r="C56" s="451">
        <f t="shared" si="0"/>
        <v>104.61671</v>
      </c>
      <c r="D56" s="493"/>
      <c r="E56" s="480">
        <v>104.61671</v>
      </c>
      <c r="F56" s="451">
        <f t="shared" si="4"/>
        <v>0</v>
      </c>
      <c r="G56" s="480"/>
      <c r="H56" s="445"/>
      <c r="I56" s="451">
        <f t="shared" ref="I56:I58" si="5">J56+K56</f>
        <v>0</v>
      </c>
      <c r="J56" s="478"/>
      <c r="K56" s="501"/>
      <c r="L56" s="452">
        <f t="shared" si="3"/>
        <v>0</v>
      </c>
      <c r="M56" s="481"/>
      <c r="N56" s="454"/>
      <c r="O56" s="453"/>
    </row>
    <row r="57" spans="1:18" ht="33.75" customHeight="1" x14ac:dyDescent="0.25">
      <c r="A57" s="453"/>
      <c r="B57" s="500" t="s">
        <v>2636</v>
      </c>
      <c r="C57" s="451">
        <f t="shared" si="0"/>
        <v>8.0647900000000003</v>
      </c>
      <c r="D57" s="493"/>
      <c r="E57" s="493">
        <v>8.0647900000000003</v>
      </c>
      <c r="F57" s="451">
        <f t="shared" si="4"/>
        <v>0</v>
      </c>
      <c r="G57" s="493"/>
      <c r="H57" s="451"/>
      <c r="I57" s="451">
        <f t="shared" si="5"/>
        <v>0</v>
      </c>
      <c r="J57" s="494"/>
      <c r="K57" s="495"/>
      <c r="L57" s="452">
        <f t="shared" si="3"/>
        <v>0</v>
      </c>
      <c r="M57" s="481"/>
      <c r="N57" s="454"/>
      <c r="O57" s="453"/>
    </row>
    <row r="58" spans="1:18" ht="33.75" customHeight="1" x14ac:dyDescent="0.25">
      <c r="A58" s="453"/>
      <c r="B58" s="500" t="s">
        <v>2637</v>
      </c>
      <c r="C58" s="451">
        <f t="shared" si="0"/>
        <v>4.6100000000000004E-3</v>
      </c>
      <c r="D58" s="493"/>
      <c r="E58" s="493">
        <v>4.6100000000000004E-3</v>
      </c>
      <c r="F58" s="451">
        <f t="shared" si="4"/>
        <v>0</v>
      </c>
      <c r="G58" s="493"/>
      <c r="H58" s="451"/>
      <c r="I58" s="451">
        <f t="shared" si="5"/>
        <v>0</v>
      </c>
      <c r="J58" s="494"/>
      <c r="K58" s="495"/>
      <c r="L58" s="452">
        <f t="shared" si="3"/>
        <v>0</v>
      </c>
      <c r="M58" s="481"/>
      <c r="N58" s="454"/>
      <c r="O58" s="453"/>
    </row>
    <row r="59" spans="1:18" ht="33.75" customHeight="1" x14ac:dyDescent="0.25">
      <c r="A59" s="453"/>
      <c r="B59" s="502"/>
      <c r="C59" s="451">
        <f>D59+E59</f>
        <v>19.311869999999999</v>
      </c>
      <c r="D59" s="493">
        <v>19.311869999999999</v>
      </c>
      <c r="E59" s="493"/>
      <c r="F59" s="451"/>
      <c r="G59" s="493"/>
      <c r="H59" s="493"/>
      <c r="I59" s="451"/>
      <c r="J59" s="494"/>
      <c r="K59" s="495"/>
      <c r="L59" s="452"/>
      <c r="M59" s="481"/>
      <c r="N59" s="497"/>
      <c r="O59" s="459"/>
    </row>
    <row r="60" spans="1:18" ht="28.5" customHeight="1" x14ac:dyDescent="0.25">
      <c r="A60" s="453"/>
      <c r="B60" s="450" t="s">
        <v>752</v>
      </c>
      <c r="C60" s="451">
        <f t="shared" si="0"/>
        <v>6944.15542</v>
      </c>
      <c r="D60" s="451">
        <f>SUM(D15:D59)</f>
        <v>1369.44272</v>
      </c>
      <c r="E60" s="451">
        <f t="shared" ref="E60:K60" si="6">SUM(E15:E59)</f>
        <v>5574.7127</v>
      </c>
      <c r="F60" s="451">
        <f t="shared" si="6"/>
        <v>10975.801650000001</v>
      </c>
      <c r="G60" s="451">
        <f t="shared" si="6"/>
        <v>1941.6782495000004</v>
      </c>
      <c r="H60" s="451">
        <f t="shared" si="6"/>
        <v>9034.1234004999988</v>
      </c>
      <c r="I60" s="451">
        <f t="shared" si="6"/>
        <v>4878.8037299999996</v>
      </c>
      <c r="J60" s="451">
        <f t="shared" si="6"/>
        <v>975.12744999999995</v>
      </c>
      <c r="K60" s="451">
        <f t="shared" si="6"/>
        <v>3903.6762800000001</v>
      </c>
      <c r="L60" s="452">
        <f t="shared" si="3"/>
        <v>70.257697803658886</v>
      </c>
      <c r="M60" s="453"/>
      <c r="N60" s="454"/>
      <c r="O60" s="454"/>
    </row>
    <row r="61" spans="1:18" ht="13.5" customHeight="1" x14ac:dyDescent="0.25">
      <c r="A61" s="453"/>
      <c r="B61" s="450"/>
      <c r="C61" s="451"/>
      <c r="D61" s="451"/>
      <c r="E61" s="451"/>
      <c r="F61" s="451"/>
      <c r="G61" s="451"/>
      <c r="H61" s="451"/>
      <c r="I61" s="451"/>
      <c r="J61" s="451"/>
      <c r="K61" s="451"/>
      <c r="L61" s="452"/>
      <c r="M61" s="453"/>
      <c r="N61" s="454"/>
      <c r="O61" s="454"/>
      <c r="Q61" s="473"/>
      <c r="R61" s="473"/>
    </row>
    <row r="62" spans="1:18" ht="33.75" customHeight="1" x14ac:dyDescent="0.25">
      <c r="A62" s="454" t="s">
        <v>430</v>
      </c>
      <c r="B62" s="450" t="s">
        <v>431</v>
      </c>
      <c r="C62" s="451"/>
      <c r="D62" s="451"/>
      <c r="E62" s="451"/>
      <c r="F62" s="451"/>
      <c r="G62" s="451"/>
      <c r="H62" s="451"/>
      <c r="I62" s="451"/>
      <c r="J62" s="451"/>
      <c r="K62" s="451"/>
      <c r="L62" s="452"/>
      <c r="M62" s="453"/>
      <c r="N62" s="454"/>
      <c r="O62" s="454"/>
    </row>
    <row r="63" spans="1:18" ht="52.5" customHeight="1" x14ac:dyDescent="0.25">
      <c r="A63" s="454"/>
      <c r="B63" s="460" t="s">
        <v>2515</v>
      </c>
      <c r="C63" s="451">
        <f t="shared" si="0"/>
        <v>18.835569999999997</v>
      </c>
      <c r="D63" s="460">
        <f>22.4928-3.65723</f>
        <v>18.835569999999997</v>
      </c>
      <c r="E63" s="451"/>
      <c r="F63" s="451">
        <f t="shared" si="1"/>
        <v>22.492799999999999</v>
      </c>
      <c r="G63" s="460">
        <v>22.492799999999999</v>
      </c>
      <c r="H63" s="451"/>
      <c r="I63" s="451"/>
      <c r="J63" s="451"/>
      <c r="K63" s="451"/>
      <c r="L63" s="452">
        <f t="shared" si="3"/>
        <v>0</v>
      </c>
      <c r="M63" s="453" t="s">
        <v>2638</v>
      </c>
      <c r="N63" s="454" t="s">
        <v>2519</v>
      </c>
      <c r="O63" s="460" t="s">
        <v>2521</v>
      </c>
      <c r="P63" s="462"/>
    </row>
    <row r="64" spans="1:18" ht="75.75" customHeight="1" x14ac:dyDescent="0.25">
      <c r="A64" s="454"/>
      <c r="B64" s="503" t="s">
        <v>2639</v>
      </c>
      <c r="C64" s="451">
        <f t="shared" si="0"/>
        <v>30.649429999999999</v>
      </c>
      <c r="D64" s="451">
        <v>30.649429999999999</v>
      </c>
      <c r="E64" s="451"/>
      <c r="F64" s="451">
        <f t="shared" si="1"/>
        <v>30.649429999999999</v>
      </c>
      <c r="G64" s="451">
        <v>30.649429999999999</v>
      </c>
      <c r="H64" s="451"/>
      <c r="I64" s="451">
        <f t="shared" si="2"/>
        <v>23.639969999999998</v>
      </c>
      <c r="J64" s="451">
        <f>12.75303+10.88694</f>
        <v>23.639969999999998</v>
      </c>
      <c r="K64" s="451"/>
      <c r="L64" s="452">
        <f t="shared" si="3"/>
        <v>77.130210904411598</v>
      </c>
      <c r="M64" s="453" t="s">
        <v>2640</v>
      </c>
      <c r="N64" s="454" t="s">
        <v>1662</v>
      </c>
      <c r="O64" s="457" t="s">
        <v>1664</v>
      </c>
    </row>
    <row r="65" spans="1:16" ht="33.75" customHeight="1" x14ac:dyDescent="0.25">
      <c r="A65" s="454"/>
      <c r="B65" s="504" t="s">
        <v>752</v>
      </c>
      <c r="C65" s="451">
        <f t="shared" ref="C65:J65" si="7">SUM(C63:C64)</f>
        <v>49.484999999999999</v>
      </c>
      <c r="D65" s="451">
        <f t="shared" si="7"/>
        <v>49.484999999999999</v>
      </c>
      <c r="E65" s="451">
        <f t="shared" si="7"/>
        <v>0</v>
      </c>
      <c r="F65" s="451">
        <f t="shared" si="7"/>
        <v>53.142229999999998</v>
      </c>
      <c r="G65" s="451">
        <f t="shared" si="7"/>
        <v>53.142229999999998</v>
      </c>
      <c r="H65" s="451">
        <f t="shared" si="7"/>
        <v>0</v>
      </c>
      <c r="I65" s="451">
        <f t="shared" si="7"/>
        <v>23.639969999999998</v>
      </c>
      <c r="J65" s="451">
        <f t="shared" si="7"/>
        <v>23.639969999999998</v>
      </c>
      <c r="K65" s="451"/>
      <c r="L65" s="452">
        <f t="shared" si="3"/>
        <v>47.771991512579568</v>
      </c>
      <c r="M65" s="453"/>
      <c r="N65" s="454"/>
      <c r="O65" s="457"/>
      <c r="P65" s="462"/>
    </row>
    <row r="66" spans="1:16" ht="16.5" customHeight="1" x14ac:dyDescent="0.25">
      <c r="A66" s="454"/>
      <c r="B66" s="504"/>
      <c r="C66" s="451"/>
      <c r="D66" s="451"/>
      <c r="E66" s="451"/>
      <c r="F66" s="451"/>
      <c r="G66" s="451"/>
      <c r="H66" s="451"/>
      <c r="I66" s="451"/>
      <c r="J66" s="451"/>
      <c r="K66" s="451"/>
      <c r="L66" s="452"/>
      <c r="M66" s="453"/>
      <c r="N66" s="454"/>
      <c r="O66" s="457"/>
    </row>
    <row r="67" spans="1:16" ht="33.75" customHeight="1" x14ac:dyDescent="0.25">
      <c r="A67" s="505" t="s">
        <v>434</v>
      </c>
      <c r="B67" s="506" t="s">
        <v>435</v>
      </c>
      <c r="C67" s="451"/>
      <c r="D67" s="444"/>
      <c r="E67" s="444"/>
      <c r="F67" s="451"/>
      <c r="G67" s="444"/>
      <c r="H67" s="444"/>
      <c r="I67" s="451"/>
      <c r="J67" s="444"/>
      <c r="K67" s="444"/>
      <c r="L67" s="452"/>
      <c r="M67" s="447"/>
      <c r="N67" s="447"/>
      <c r="O67" s="448"/>
    </row>
    <row r="68" spans="1:16" ht="47.25" customHeight="1" x14ac:dyDescent="0.25">
      <c r="A68" s="507" t="s">
        <v>2641</v>
      </c>
      <c r="B68" s="470" t="s">
        <v>2642</v>
      </c>
      <c r="C68" s="451">
        <f t="shared" si="0"/>
        <v>195.09339</v>
      </c>
      <c r="D68" s="480">
        <f>41.45173+153.64166</f>
        <v>195.09339</v>
      </c>
      <c r="E68" s="480"/>
      <c r="F68" s="451">
        <f t="shared" si="1"/>
        <v>195.09339</v>
      </c>
      <c r="G68" s="480">
        <f>41.45173+153.64166</f>
        <v>195.09339</v>
      </c>
      <c r="H68" s="480"/>
      <c r="I68" s="451">
        <f t="shared" si="2"/>
        <v>195.09339</v>
      </c>
      <c r="J68" s="480">
        <f>41.45173+153.64166</f>
        <v>195.09339</v>
      </c>
      <c r="K68" s="480"/>
      <c r="L68" s="452">
        <f t="shared" si="3"/>
        <v>100</v>
      </c>
      <c r="M68" s="508" t="s">
        <v>2643</v>
      </c>
      <c r="N68" s="509" t="s">
        <v>2644</v>
      </c>
      <c r="O68" s="465" t="s">
        <v>2645</v>
      </c>
    </row>
    <row r="69" spans="1:16" ht="59.25" customHeight="1" x14ac:dyDescent="0.25">
      <c r="A69" s="507" t="s">
        <v>2641</v>
      </c>
      <c r="B69" s="455" t="s">
        <v>1336</v>
      </c>
      <c r="C69" s="451">
        <f t="shared" si="0"/>
        <v>0.5</v>
      </c>
      <c r="D69" s="467">
        <v>0.5</v>
      </c>
      <c r="E69" s="480"/>
      <c r="F69" s="451">
        <f t="shared" si="1"/>
        <v>0.5</v>
      </c>
      <c r="G69" s="467">
        <v>0.5</v>
      </c>
      <c r="H69" s="480"/>
      <c r="I69" s="451">
        <f t="shared" si="2"/>
        <v>0.5</v>
      </c>
      <c r="J69" s="480">
        <v>0.5</v>
      </c>
      <c r="K69" s="480"/>
      <c r="L69" s="452">
        <f t="shared" si="3"/>
        <v>100</v>
      </c>
      <c r="M69" s="508" t="s">
        <v>2646</v>
      </c>
      <c r="N69" s="510">
        <v>10</v>
      </c>
      <c r="O69" s="511" t="s">
        <v>2647</v>
      </c>
    </row>
    <row r="70" spans="1:16" ht="33.75" customHeight="1" x14ac:dyDescent="0.25">
      <c r="A70" s="507"/>
      <c r="B70" s="512" t="s">
        <v>2648</v>
      </c>
      <c r="C70" s="451">
        <f t="shared" si="0"/>
        <v>177.18120999999999</v>
      </c>
      <c r="D70" s="467">
        <v>177.18120999999999</v>
      </c>
      <c r="E70" s="480"/>
      <c r="F70" s="451">
        <f t="shared" si="1"/>
        <v>177.18120999999999</v>
      </c>
      <c r="G70" s="467">
        <v>177.18120999999999</v>
      </c>
      <c r="H70" s="480"/>
      <c r="I70" s="451">
        <f t="shared" si="2"/>
        <v>177.18120999999999</v>
      </c>
      <c r="J70" s="480">
        <f>24.95975+130.28737+3.51952+18.41457</f>
        <v>177.18120999999999</v>
      </c>
      <c r="K70" s="480"/>
      <c r="L70" s="452">
        <f t="shared" si="3"/>
        <v>100</v>
      </c>
      <c r="M70" s="508" t="s">
        <v>2649</v>
      </c>
      <c r="N70" s="508" t="s">
        <v>2650</v>
      </c>
      <c r="O70" s="465" t="s">
        <v>2651</v>
      </c>
    </row>
    <row r="71" spans="1:16" ht="59.25" customHeight="1" x14ac:dyDescent="0.25">
      <c r="A71" s="507"/>
      <c r="B71" s="513" t="s">
        <v>1317</v>
      </c>
      <c r="C71" s="451">
        <f t="shared" si="0"/>
        <v>1.1274999999999999</v>
      </c>
      <c r="D71" s="480">
        <v>1.1274999999999999</v>
      </c>
      <c r="E71" s="467"/>
      <c r="F71" s="451">
        <f t="shared" si="1"/>
        <v>1.1569400000000001</v>
      </c>
      <c r="G71" s="514">
        <v>1.1569400000000001</v>
      </c>
      <c r="H71" s="480"/>
      <c r="I71" s="451">
        <f t="shared" si="2"/>
        <v>1.1274999999999999</v>
      </c>
      <c r="J71" s="480">
        <v>1.1274999999999999</v>
      </c>
      <c r="K71" s="480"/>
      <c r="L71" s="452">
        <f t="shared" ref="L71:L117" si="8">I71/C71*100</f>
        <v>100</v>
      </c>
      <c r="M71" s="508" t="s">
        <v>2652</v>
      </c>
      <c r="N71" s="515">
        <v>9</v>
      </c>
      <c r="O71" s="516" t="s">
        <v>2653</v>
      </c>
    </row>
    <row r="72" spans="1:16" ht="42" customHeight="1" x14ac:dyDescent="0.25">
      <c r="A72" s="507"/>
      <c r="B72" s="517" t="s">
        <v>2654</v>
      </c>
      <c r="C72" s="451">
        <f t="shared" si="0"/>
        <v>4.7412400000000003</v>
      </c>
      <c r="D72" s="467">
        <v>4.7412400000000003</v>
      </c>
      <c r="E72" s="480"/>
      <c r="F72" s="451">
        <f t="shared" si="1"/>
        <v>4.7412400000000003</v>
      </c>
      <c r="G72" s="467">
        <v>4.7412400000000003</v>
      </c>
      <c r="H72" s="480"/>
      <c r="I72" s="451">
        <f t="shared" si="2"/>
        <v>4.7412400000000003</v>
      </c>
      <c r="J72" s="480">
        <v>4.7412400000000003</v>
      </c>
      <c r="K72" s="480"/>
      <c r="L72" s="452">
        <f t="shared" si="8"/>
        <v>100</v>
      </c>
      <c r="M72" s="508" t="s">
        <v>2655</v>
      </c>
      <c r="N72" s="515">
        <v>160</v>
      </c>
      <c r="O72" s="516" t="s">
        <v>2656</v>
      </c>
    </row>
    <row r="73" spans="1:16" ht="58.5" customHeight="1" x14ac:dyDescent="0.25">
      <c r="A73" s="507"/>
      <c r="B73" s="470" t="s">
        <v>2657</v>
      </c>
      <c r="C73" s="451">
        <f t="shared" si="0"/>
        <v>1.08432</v>
      </c>
      <c r="D73" s="467">
        <v>1.08432</v>
      </c>
      <c r="E73" s="480"/>
      <c r="F73" s="451">
        <f t="shared" si="1"/>
        <v>1.08432</v>
      </c>
      <c r="G73" s="467">
        <v>1.08432</v>
      </c>
      <c r="H73" s="480"/>
      <c r="I73" s="451">
        <f t="shared" si="2"/>
        <v>1.08432</v>
      </c>
      <c r="J73" s="480">
        <v>1.08432</v>
      </c>
      <c r="K73" s="480"/>
      <c r="L73" s="452">
        <f t="shared" si="8"/>
        <v>100</v>
      </c>
      <c r="M73" s="508" t="s">
        <v>2658</v>
      </c>
      <c r="N73" s="515">
        <v>155</v>
      </c>
      <c r="O73" s="516" t="s">
        <v>2653</v>
      </c>
    </row>
    <row r="74" spans="1:16" ht="45" customHeight="1" x14ac:dyDescent="0.25">
      <c r="A74" s="507"/>
      <c r="B74" s="518" t="s">
        <v>2659</v>
      </c>
      <c r="C74" s="451">
        <f t="shared" si="0"/>
        <v>1.91015</v>
      </c>
      <c r="D74" s="467">
        <v>1.91015</v>
      </c>
      <c r="E74" s="480"/>
      <c r="F74" s="451">
        <f t="shared" si="1"/>
        <v>1.91015</v>
      </c>
      <c r="G74" s="467">
        <v>1.91015</v>
      </c>
      <c r="H74" s="480"/>
      <c r="I74" s="451">
        <f t="shared" si="2"/>
        <v>1.91015</v>
      </c>
      <c r="J74" s="480">
        <v>1.91015</v>
      </c>
      <c r="K74" s="480"/>
      <c r="L74" s="452">
        <f t="shared" si="8"/>
        <v>100</v>
      </c>
      <c r="M74" s="508" t="s">
        <v>2660</v>
      </c>
      <c r="N74" s="519" t="s">
        <v>1326</v>
      </c>
      <c r="O74" s="516" t="s">
        <v>2653</v>
      </c>
    </row>
    <row r="75" spans="1:16" ht="65.25" customHeight="1" x14ac:dyDescent="0.25">
      <c r="A75" s="507"/>
      <c r="B75" s="517" t="s">
        <v>2661</v>
      </c>
      <c r="C75" s="451">
        <f t="shared" si="0"/>
        <v>3</v>
      </c>
      <c r="D75" s="445">
        <v>3</v>
      </c>
      <c r="E75" s="480"/>
      <c r="F75" s="451">
        <f t="shared" si="1"/>
        <v>3</v>
      </c>
      <c r="G75" s="480">
        <v>3</v>
      </c>
      <c r="H75" s="480"/>
      <c r="I75" s="451">
        <f t="shared" si="2"/>
        <v>3</v>
      </c>
      <c r="J75" s="480">
        <v>3</v>
      </c>
      <c r="K75" s="480"/>
      <c r="L75" s="452">
        <f t="shared" si="8"/>
        <v>100</v>
      </c>
      <c r="M75" s="508" t="s">
        <v>2662</v>
      </c>
      <c r="N75" s="520" t="s">
        <v>2663</v>
      </c>
      <c r="O75" s="521" t="s">
        <v>2664</v>
      </c>
    </row>
    <row r="76" spans="1:16" ht="80.25" customHeight="1" x14ac:dyDescent="0.25">
      <c r="A76" s="507"/>
      <c r="B76" s="470" t="s">
        <v>2665</v>
      </c>
      <c r="C76" s="451">
        <f t="shared" si="0"/>
        <v>8.4</v>
      </c>
      <c r="D76" s="467">
        <v>8.4</v>
      </c>
      <c r="E76" s="480"/>
      <c r="F76" s="451">
        <f t="shared" si="1"/>
        <v>8.4</v>
      </c>
      <c r="G76" s="467">
        <v>8.4</v>
      </c>
      <c r="H76" s="480"/>
      <c r="I76" s="451">
        <f t="shared" si="2"/>
        <v>8.4</v>
      </c>
      <c r="J76" s="480">
        <f>2.4+0.6+0.6+0.6+4.2</f>
        <v>8.4</v>
      </c>
      <c r="K76" s="480"/>
      <c r="L76" s="452">
        <f t="shared" si="8"/>
        <v>100</v>
      </c>
      <c r="M76" s="508" t="s">
        <v>2666</v>
      </c>
      <c r="N76" s="520" t="s">
        <v>2667</v>
      </c>
      <c r="O76" s="521" t="s">
        <v>2645</v>
      </c>
    </row>
    <row r="77" spans="1:16" ht="59.25" customHeight="1" x14ac:dyDescent="0.25">
      <c r="A77" s="454"/>
      <c r="B77" s="470" t="s">
        <v>2668</v>
      </c>
      <c r="C77" s="451">
        <f t="shared" si="0"/>
        <v>0.8</v>
      </c>
      <c r="D77" s="522">
        <v>0.8</v>
      </c>
      <c r="E77" s="445"/>
      <c r="F77" s="451">
        <f t="shared" si="1"/>
        <v>0.8</v>
      </c>
      <c r="G77" s="523">
        <v>0.8</v>
      </c>
      <c r="H77" s="524"/>
      <c r="I77" s="451">
        <f t="shared" si="2"/>
        <v>0.8</v>
      </c>
      <c r="J77" s="445">
        <f>0.2+0.2+0.4</f>
        <v>0.8</v>
      </c>
      <c r="K77" s="445"/>
      <c r="L77" s="452">
        <f t="shared" si="8"/>
        <v>100</v>
      </c>
      <c r="M77" s="525" t="s">
        <v>1380</v>
      </c>
      <c r="N77" s="520" t="s">
        <v>2669</v>
      </c>
      <c r="O77" s="520" t="s">
        <v>2645</v>
      </c>
    </row>
    <row r="78" spans="1:16" ht="50.25" customHeight="1" x14ac:dyDescent="0.25">
      <c r="A78" s="454"/>
      <c r="B78" s="513" t="s">
        <v>1303</v>
      </c>
      <c r="C78" s="451">
        <f t="shared" si="0"/>
        <v>0.87624000000000002</v>
      </c>
      <c r="D78" s="522">
        <v>0.87624000000000002</v>
      </c>
      <c r="E78" s="445"/>
      <c r="F78" s="451">
        <f t="shared" si="1"/>
        <v>0.87624000000000002</v>
      </c>
      <c r="G78" s="523">
        <v>0.87624000000000002</v>
      </c>
      <c r="H78" s="524"/>
      <c r="I78" s="451">
        <f t="shared" si="2"/>
        <v>0.87624000000000002</v>
      </c>
      <c r="J78" s="445">
        <v>0.87624000000000002</v>
      </c>
      <c r="K78" s="445"/>
      <c r="L78" s="452">
        <f t="shared" si="8"/>
        <v>100</v>
      </c>
      <c r="M78" s="525" t="s">
        <v>2670</v>
      </c>
      <c r="N78" s="526" t="s">
        <v>1306</v>
      </c>
      <c r="O78" s="453" t="s">
        <v>2671</v>
      </c>
    </row>
    <row r="79" spans="1:16" ht="33.75" customHeight="1" x14ac:dyDescent="0.25">
      <c r="A79" s="454"/>
      <c r="B79" s="527" t="s">
        <v>2672</v>
      </c>
      <c r="C79" s="451">
        <f t="shared" si="0"/>
        <v>175.93700000000001</v>
      </c>
      <c r="D79" s="445">
        <v>8.7968499999999992</v>
      </c>
      <c r="E79" s="445">
        <v>167.14015000000001</v>
      </c>
      <c r="F79" s="451">
        <f t="shared" si="1"/>
        <v>193.20600000000002</v>
      </c>
      <c r="G79" s="490">
        <v>9.6602999999999994</v>
      </c>
      <c r="H79" s="471">
        <v>183.54570000000001</v>
      </c>
      <c r="I79" s="451">
        <f t="shared" si="2"/>
        <v>175.93700000000001</v>
      </c>
      <c r="J79" s="445">
        <v>8.7968499999999992</v>
      </c>
      <c r="K79" s="445">
        <v>167.14015000000001</v>
      </c>
      <c r="L79" s="452">
        <f t="shared" si="8"/>
        <v>100</v>
      </c>
      <c r="M79" s="528" t="s">
        <v>2673</v>
      </c>
      <c r="N79" s="513">
        <v>74</v>
      </c>
      <c r="O79" s="456" t="s">
        <v>2674</v>
      </c>
    </row>
    <row r="80" spans="1:16" ht="50.25" customHeight="1" x14ac:dyDescent="0.25">
      <c r="A80" s="454"/>
      <c r="B80" s="455" t="s">
        <v>2675</v>
      </c>
      <c r="C80" s="451">
        <f t="shared" si="0"/>
        <v>0.13100000000000001</v>
      </c>
      <c r="D80" s="522">
        <v>0.13100000000000001</v>
      </c>
      <c r="E80" s="523"/>
      <c r="F80" s="451">
        <f t="shared" si="1"/>
        <v>0.13100000000000001</v>
      </c>
      <c r="G80" s="523">
        <v>0.13100000000000001</v>
      </c>
      <c r="H80" s="523"/>
      <c r="I80" s="451">
        <f t="shared" si="2"/>
        <v>0.13100000000000001</v>
      </c>
      <c r="J80" s="445">
        <v>0.13100000000000001</v>
      </c>
      <c r="K80" s="445"/>
      <c r="L80" s="452">
        <f t="shared" si="8"/>
        <v>100</v>
      </c>
      <c r="M80" s="525" t="s">
        <v>2676</v>
      </c>
      <c r="N80" s="515" t="s">
        <v>1367</v>
      </c>
      <c r="O80" s="511" t="s">
        <v>2677</v>
      </c>
    </row>
    <row r="81" spans="1:15" ht="48" customHeight="1" x14ac:dyDescent="0.25">
      <c r="A81" s="454"/>
      <c r="B81" s="529" t="s">
        <v>2678</v>
      </c>
      <c r="C81" s="451">
        <f t="shared" si="0"/>
        <v>327.36485999999996</v>
      </c>
      <c r="D81" s="530">
        <v>11.401149999999999</v>
      </c>
      <c r="E81" s="530">
        <v>315.96370999999999</v>
      </c>
      <c r="F81" s="451">
        <f t="shared" si="1"/>
        <v>327.36485999999996</v>
      </c>
      <c r="G81" s="530">
        <v>11.401149999999999</v>
      </c>
      <c r="H81" s="530">
        <v>315.96370999999999</v>
      </c>
      <c r="I81" s="451">
        <f t="shared" si="2"/>
        <v>192.53886999999997</v>
      </c>
      <c r="J81" s="445">
        <f>3.5+5.12694+1</f>
        <v>9.6269400000000012</v>
      </c>
      <c r="K81" s="445">
        <f>66.5+97.41193+19</f>
        <v>182.91192999999998</v>
      </c>
      <c r="L81" s="452">
        <f t="shared" si="8"/>
        <v>58.814764052562019</v>
      </c>
      <c r="M81" s="528" t="s">
        <v>2679</v>
      </c>
      <c r="N81" s="528" t="s">
        <v>1662</v>
      </c>
      <c r="O81" s="456" t="s">
        <v>2680</v>
      </c>
    </row>
    <row r="82" spans="1:15" ht="72.75" customHeight="1" x14ac:dyDescent="0.25">
      <c r="A82" s="454"/>
      <c r="B82" s="470" t="s">
        <v>2681</v>
      </c>
      <c r="C82" s="451">
        <f t="shared" ref="C82:D154" si="9">D82+E82</f>
        <v>1.2</v>
      </c>
      <c r="D82" s="522">
        <v>1.2</v>
      </c>
      <c r="E82" s="523"/>
      <c r="F82" s="451">
        <f t="shared" ref="F82:F154" si="10">G82+H82</f>
        <v>1.2</v>
      </c>
      <c r="G82" s="522">
        <v>1.2</v>
      </c>
      <c r="H82" s="524"/>
      <c r="I82" s="451">
        <f t="shared" ref="G82:I154" si="11">J82+K82</f>
        <v>0.6</v>
      </c>
      <c r="J82" s="480">
        <v>0.6</v>
      </c>
      <c r="K82" s="480"/>
      <c r="L82" s="452">
        <f t="shared" si="8"/>
        <v>50</v>
      </c>
      <c r="M82" s="525" t="s">
        <v>1250</v>
      </c>
      <c r="N82" s="520" t="s">
        <v>2682</v>
      </c>
      <c r="O82" s="521" t="s">
        <v>2645</v>
      </c>
    </row>
    <row r="83" spans="1:15" ht="48" customHeight="1" x14ac:dyDescent="0.25">
      <c r="A83" s="454"/>
      <c r="B83" s="455" t="s">
        <v>2683</v>
      </c>
      <c r="C83" s="451">
        <f t="shared" si="9"/>
        <v>0.10299999999999999</v>
      </c>
      <c r="D83" s="451">
        <v>0.10299999999999999</v>
      </c>
      <c r="E83" s="523"/>
      <c r="F83" s="451">
        <f t="shared" si="10"/>
        <v>0.10299999999999999</v>
      </c>
      <c r="G83" s="445">
        <v>0.10299999999999999</v>
      </c>
      <c r="H83" s="524"/>
      <c r="I83" s="451">
        <f t="shared" si="11"/>
        <v>0.10299999999999999</v>
      </c>
      <c r="J83" s="480">
        <v>0.10299999999999999</v>
      </c>
      <c r="K83" s="480"/>
      <c r="L83" s="452">
        <f t="shared" si="8"/>
        <v>100</v>
      </c>
      <c r="M83" s="525" t="s">
        <v>2684</v>
      </c>
      <c r="N83" s="515" t="s">
        <v>1409</v>
      </c>
      <c r="O83" s="511" t="s">
        <v>2677</v>
      </c>
    </row>
    <row r="84" spans="1:15" ht="47.25" customHeight="1" x14ac:dyDescent="0.25">
      <c r="A84" s="454"/>
      <c r="B84" s="470" t="s">
        <v>2685</v>
      </c>
      <c r="C84" s="451">
        <f t="shared" si="9"/>
        <v>48.617799999999995</v>
      </c>
      <c r="D84" s="480">
        <v>2.4308900000000002</v>
      </c>
      <c r="E84" s="531">
        <v>46.186909999999997</v>
      </c>
      <c r="F84" s="451">
        <f t="shared" si="10"/>
        <v>48.617799999999995</v>
      </c>
      <c r="G84" s="480">
        <v>2.4308900000000002</v>
      </c>
      <c r="H84" s="531">
        <v>46.186909999999997</v>
      </c>
      <c r="I84" s="451">
        <f t="shared" si="11"/>
        <v>48.617799999999995</v>
      </c>
      <c r="J84" s="480">
        <v>2.4308900000000002</v>
      </c>
      <c r="K84" s="531">
        <v>46.186909999999997</v>
      </c>
      <c r="L84" s="452">
        <f t="shared" si="8"/>
        <v>100</v>
      </c>
      <c r="M84" s="528" t="s">
        <v>2686</v>
      </c>
      <c r="N84" s="513" t="s">
        <v>2152</v>
      </c>
      <c r="O84" s="470" t="s">
        <v>2687</v>
      </c>
    </row>
    <row r="85" spans="1:15" ht="69.75" customHeight="1" x14ac:dyDescent="0.25">
      <c r="A85" s="454"/>
      <c r="B85" s="532" t="s">
        <v>2688</v>
      </c>
      <c r="C85" s="451">
        <f t="shared" si="9"/>
        <v>94.997700000000009</v>
      </c>
      <c r="D85" s="480">
        <v>75.934430000000006</v>
      </c>
      <c r="E85" s="480">
        <v>19.063269999999999</v>
      </c>
      <c r="F85" s="451">
        <f t="shared" si="10"/>
        <v>94.997700000000009</v>
      </c>
      <c r="G85" s="480">
        <v>75.934430000000006</v>
      </c>
      <c r="H85" s="480">
        <v>19.063269999999999</v>
      </c>
      <c r="I85" s="451">
        <f t="shared" si="11"/>
        <v>73.639350000000007</v>
      </c>
      <c r="J85" s="480">
        <v>54.576080000000005</v>
      </c>
      <c r="K85" s="480">
        <v>19.063269999999999</v>
      </c>
      <c r="L85" s="452">
        <f t="shared" si="8"/>
        <v>77.516981990090287</v>
      </c>
      <c r="M85" s="528" t="s">
        <v>2689</v>
      </c>
      <c r="N85" s="513" t="s">
        <v>2509</v>
      </c>
      <c r="O85" s="470" t="s">
        <v>2690</v>
      </c>
    </row>
    <row r="86" spans="1:15" ht="56.25" customHeight="1" x14ac:dyDescent="0.25">
      <c r="A86" s="454"/>
      <c r="B86" s="455" t="s">
        <v>1412</v>
      </c>
      <c r="C86" s="451">
        <f t="shared" si="9"/>
        <v>4.55</v>
      </c>
      <c r="D86" s="451">
        <v>4.55</v>
      </c>
      <c r="E86" s="445"/>
      <c r="F86" s="451">
        <f t="shared" si="10"/>
        <v>4.55</v>
      </c>
      <c r="G86" s="445">
        <v>4.55</v>
      </c>
      <c r="H86" s="524"/>
      <c r="I86" s="451">
        <f t="shared" si="11"/>
        <v>4.55</v>
      </c>
      <c r="J86" s="480">
        <v>4.55</v>
      </c>
      <c r="K86" s="480"/>
      <c r="L86" s="452">
        <f t="shared" si="8"/>
        <v>100</v>
      </c>
      <c r="M86" s="453" t="s">
        <v>2691</v>
      </c>
      <c r="N86" s="515" t="s">
        <v>1414</v>
      </c>
      <c r="O86" s="511" t="s">
        <v>2692</v>
      </c>
    </row>
    <row r="87" spans="1:15" ht="135" customHeight="1" x14ac:dyDescent="0.25">
      <c r="A87" s="454"/>
      <c r="B87" s="533" t="s">
        <v>2693</v>
      </c>
      <c r="C87" s="451">
        <f t="shared" si="9"/>
        <v>424.04795999999999</v>
      </c>
      <c r="D87" s="467">
        <v>424.04795999999999</v>
      </c>
      <c r="E87" s="445"/>
      <c r="F87" s="451">
        <f t="shared" si="10"/>
        <v>424.04795999999999</v>
      </c>
      <c r="G87" s="467">
        <v>424.04795999999999</v>
      </c>
      <c r="H87" s="524"/>
      <c r="I87" s="451">
        <f t="shared" si="11"/>
        <v>403.21860000000004</v>
      </c>
      <c r="J87" s="480">
        <f>99.82584+162.65879+16.89167+123.8423</f>
        <v>403.21860000000004</v>
      </c>
      <c r="K87" s="480"/>
      <c r="L87" s="452">
        <f t="shared" si="8"/>
        <v>95.087970709728225</v>
      </c>
      <c r="M87" s="508" t="s">
        <v>2694</v>
      </c>
      <c r="N87" s="516">
        <v>6</v>
      </c>
      <c r="O87" s="483" t="s">
        <v>1141</v>
      </c>
    </row>
    <row r="88" spans="1:15" ht="66" customHeight="1" x14ac:dyDescent="0.25">
      <c r="A88" s="507"/>
      <c r="B88" s="534" t="s">
        <v>2695</v>
      </c>
      <c r="C88" s="451">
        <f t="shared" si="9"/>
        <v>53.9</v>
      </c>
      <c r="D88" s="467">
        <v>53.9</v>
      </c>
      <c r="E88" s="480"/>
      <c r="F88" s="451">
        <f t="shared" si="10"/>
        <v>53.9</v>
      </c>
      <c r="G88" s="467">
        <v>53.9</v>
      </c>
      <c r="H88" s="480"/>
      <c r="I88" s="451">
        <f t="shared" si="11"/>
        <v>13.85768</v>
      </c>
      <c r="J88" s="480">
        <v>13.85768</v>
      </c>
      <c r="K88" s="480"/>
      <c r="L88" s="452">
        <f t="shared" si="8"/>
        <v>25.709981447124303</v>
      </c>
      <c r="M88" s="528" t="s">
        <v>2696</v>
      </c>
      <c r="N88" s="513" t="s">
        <v>1251</v>
      </c>
      <c r="O88" s="535" t="s">
        <v>2697</v>
      </c>
    </row>
    <row r="89" spans="1:15" ht="102" customHeight="1" x14ac:dyDescent="0.25">
      <c r="A89" s="507"/>
      <c r="B89" s="533" t="s">
        <v>2698</v>
      </c>
      <c r="C89" s="451">
        <f t="shared" si="9"/>
        <v>127.777</v>
      </c>
      <c r="D89" s="467">
        <v>127.777</v>
      </c>
      <c r="E89" s="480"/>
      <c r="F89" s="451">
        <f t="shared" si="10"/>
        <v>127.777</v>
      </c>
      <c r="G89" s="467">
        <v>127.777</v>
      </c>
      <c r="H89" s="480"/>
      <c r="I89" s="451">
        <f t="shared" si="11"/>
        <v>41.38158</v>
      </c>
      <c r="J89" s="480">
        <v>41.38158</v>
      </c>
      <c r="K89" s="480"/>
      <c r="L89" s="452">
        <f t="shared" si="8"/>
        <v>32.38578147866987</v>
      </c>
      <c r="M89" s="508" t="s">
        <v>2699</v>
      </c>
      <c r="N89" s="510">
        <v>2</v>
      </c>
      <c r="O89" s="483" t="s">
        <v>1173</v>
      </c>
    </row>
    <row r="90" spans="1:15" ht="50.25" customHeight="1" x14ac:dyDescent="0.25">
      <c r="A90" s="507"/>
      <c r="B90" s="533" t="s">
        <v>1254</v>
      </c>
      <c r="C90" s="451">
        <f t="shared" si="9"/>
        <v>35.195860000000003</v>
      </c>
      <c r="D90" s="536">
        <v>35.195860000000003</v>
      </c>
      <c r="E90" s="480"/>
      <c r="F90" s="451">
        <f t="shared" si="10"/>
        <v>35.195860000000003</v>
      </c>
      <c r="G90" s="536">
        <v>35.195860000000003</v>
      </c>
      <c r="H90" s="480"/>
      <c r="I90" s="451">
        <f t="shared" si="11"/>
        <v>33.281909999999996</v>
      </c>
      <c r="J90" s="445">
        <f>14.00935+15.95605+2.71811+0.5984</f>
        <v>33.281909999999996</v>
      </c>
      <c r="K90" s="480"/>
      <c r="L90" s="452">
        <f t="shared" si="8"/>
        <v>94.562002462789636</v>
      </c>
      <c r="M90" s="537" t="s">
        <v>2700</v>
      </c>
      <c r="N90" s="537">
        <v>25</v>
      </c>
      <c r="O90" s="483" t="s">
        <v>1257</v>
      </c>
    </row>
    <row r="91" spans="1:15" ht="72.75" customHeight="1" x14ac:dyDescent="0.25">
      <c r="A91" s="507"/>
      <c r="B91" s="533" t="s">
        <v>2701</v>
      </c>
      <c r="C91" s="451">
        <f t="shared" si="9"/>
        <v>231.55408</v>
      </c>
      <c r="D91" s="467">
        <v>231.55408</v>
      </c>
      <c r="E91" s="480"/>
      <c r="F91" s="451">
        <f t="shared" si="10"/>
        <v>231.55408</v>
      </c>
      <c r="G91" s="467">
        <v>231.55408</v>
      </c>
      <c r="H91" s="480"/>
      <c r="I91" s="451">
        <f t="shared" si="11"/>
        <v>214.01666999999998</v>
      </c>
      <c r="J91" s="480">
        <f>49.37096+17.73653+146.90918</f>
        <v>214.01666999999998</v>
      </c>
      <c r="K91" s="480"/>
      <c r="L91" s="452">
        <f t="shared" si="8"/>
        <v>92.426214213111678</v>
      </c>
      <c r="M91" s="508" t="s">
        <v>2694</v>
      </c>
      <c r="N91" s="519" t="s">
        <v>1139</v>
      </c>
      <c r="O91" s="483" t="s">
        <v>1141</v>
      </c>
    </row>
    <row r="92" spans="1:15" ht="57" customHeight="1" x14ac:dyDescent="0.25">
      <c r="A92" s="507"/>
      <c r="B92" s="533" t="s">
        <v>2702</v>
      </c>
      <c r="C92" s="451">
        <f t="shared" si="9"/>
        <v>746.84</v>
      </c>
      <c r="D92" s="467">
        <v>37.5</v>
      </c>
      <c r="E92" s="480">
        <v>709.34</v>
      </c>
      <c r="F92" s="451">
        <f t="shared" si="10"/>
        <v>800</v>
      </c>
      <c r="G92" s="467">
        <v>45</v>
      </c>
      <c r="H92" s="480">
        <v>755</v>
      </c>
      <c r="I92" s="451">
        <f t="shared" si="11"/>
        <v>746.59352999999999</v>
      </c>
      <c r="J92" s="480">
        <f>7.79225+22.49958+6.72427+0.26015</f>
        <v>37.276250000000005</v>
      </c>
      <c r="K92" s="480">
        <f>148.053+452.4961+108.76818</f>
        <v>709.31727999999998</v>
      </c>
      <c r="L92" s="452">
        <f t="shared" si="8"/>
        <v>99.966998286112158</v>
      </c>
      <c r="M92" s="477" t="s">
        <v>2703</v>
      </c>
      <c r="N92" s="538">
        <v>21</v>
      </c>
      <c r="O92" s="539" t="s">
        <v>1240</v>
      </c>
    </row>
    <row r="93" spans="1:15" ht="60" customHeight="1" x14ac:dyDescent="0.25">
      <c r="A93" s="507"/>
      <c r="B93" s="477" t="s">
        <v>2704</v>
      </c>
      <c r="C93" s="451">
        <f t="shared" si="9"/>
        <v>68.67362</v>
      </c>
      <c r="D93" s="480">
        <v>68.67362</v>
      </c>
      <c r="E93" s="480"/>
      <c r="F93" s="451">
        <f t="shared" si="10"/>
        <v>70.440960000000004</v>
      </c>
      <c r="G93" s="467">
        <v>70.440960000000004</v>
      </c>
      <c r="H93" s="480"/>
      <c r="I93" s="451">
        <f t="shared" si="11"/>
        <v>68.67362</v>
      </c>
      <c r="J93" s="480">
        <v>68.67362</v>
      </c>
      <c r="K93" s="480"/>
      <c r="L93" s="452">
        <f t="shared" si="8"/>
        <v>100</v>
      </c>
      <c r="M93" s="508" t="s">
        <v>2705</v>
      </c>
      <c r="N93" s="454">
        <v>148</v>
      </c>
      <c r="O93" s="483" t="s">
        <v>1257</v>
      </c>
    </row>
    <row r="94" spans="1:15" ht="51" customHeight="1" x14ac:dyDescent="0.25">
      <c r="A94" s="507"/>
      <c r="B94" s="456" t="s">
        <v>2706</v>
      </c>
      <c r="C94" s="451">
        <f t="shared" si="9"/>
        <v>68.251810000000006</v>
      </c>
      <c r="D94" s="467">
        <v>68.251810000000006</v>
      </c>
      <c r="E94" s="480"/>
      <c r="F94" s="451">
        <f t="shared" si="10"/>
        <v>68.251810000000006</v>
      </c>
      <c r="G94" s="467">
        <v>68.251810000000006</v>
      </c>
      <c r="H94" s="480"/>
      <c r="I94" s="451">
        <f t="shared" si="11"/>
        <v>55.81785</v>
      </c>
      <c r="J94" s="480">
        <v>55.81785</v>
      </c>
      <c r="K94" s="480"/>
      <c r="L94" s="452">
        <f t="shared" si="8"/>
        <v>81.782226727760033</v>
      </c>
      <c r="M94" s="508" t="s">
        <v>2707</v>
      </c>
      <c r="N94" s="515" t="s">
        <v>2708</v>
      </c>
      <c r="O94" s="539" t="s">
        <v>2709</v>
      </c>
    </row>
    <row r="95" spans="1:15" ht="53.25" customHeight="1" x14ac:dyDescent="0.25">
      <c r="A95" s="507"/>
      <c r="B95" s="456" t="s">
        <v>2710</v>
      </c>
      <c r="C95" s="451">
        <f t="shared" si="9"/>
        <v>101.43827</v>
      </c>
      <c r="D95" s="445">
        <v>101.43827</v>
      </c>
      <c r="E95" s="480"/>
      <c r="F95" s="451">
        <f t="shared" si="10"/>
        <v>101.43827</v>
      </c>
      <c r="G95" s="480">
        <v>101.43827</v>
      </c>
      <c r="H95" s="480"/>
      <c r="I95" s="451">
        <f t="shared" si="11"/>
        <v>89.749549999999999</v>
      </c>
      <c r="J95" s="480">
        <v>89.749549999999999</v>
      </c>
      <c r="K95" s="480"/>
      <c r="L95" s="452">
        <f t="shared" si="8"/>
        <v>88.477011684051789</v>
      </c>
      <c r="M95" s="508" t="s">
        <v>2711</v>
      </c>
      <c r="N95" s="508" t="s">
        <v>2712</v>
      </c>
      <c r="O95" s="539" t="s">
        <v>2713</v>
      </c>
    </row>
    <row r="96" spans="1:15" ht="48" customHeight="1" x14ac:dyDescent="0.25">
      <c r="A96" s="507"/>
      <c r="B96" s="456" t="s">
        <v>2714</v>
      </c>
      <c r="C96" s="451">
        <f t="shared" si="9"/>
        <v>103.82182</v>
      </c>
      <c r="D96" s="480">
        <v>103.82182</v>
      </c>
      <c r="E96" s="480"/>
      <c r="F96" s="451">
        <f t="shared" si="10"/>
        <v>103.82182</v>
      </c>
      <c r="G96" s="480">
        <v>103.82182</v>
      </c>
      <c r="H96" s="480"/>
      <c r="I96" s="451">
        <f t="shared" si="11"/>
        <v>91.021259999999998</v>
      </c>
      <c r="J96" s="480">
        <v>91.021259999999998</v>
      </c>
      <c r="K96" s="480"/>
      <c r="L96" s="452">
        <f t="shared" si="8"/>
        <v>87.670645727458833</v>
      </c>
      <c r="M96" s="508" t="s">
        <v>2715</v>
      </c>
      <c r="N96" s="519">
        <v>132</v>
      </c>
      <c r="O96" s="540" t="s">
        <v>2713</v>
      </c>
    </row>
    <row r="97" spans="1:15" ht="44.25" customHeight="1" x14ac:dyDescent="0.25">
      <c r="A97" s="507"/>
      <c r="B97" s="470" t="s">
        <v>2716</v>
      </c>
      <c r="C97" s="451">
        <f t="shared" si="9"/>
        <v>28.78</v>
      </c>
      <c r="D97" s="480">
        <v>1.4390000000000001</v>
      </c>
      <c r="E97" s="480">
        <v>27.341000000000001</v>
      </c>
      <c r="F97" s="451">
        <f t="shared" si="10"/>
        <v>28.78</v>
      </c>
      <c r="G97" s="480">
        <v>1.4390000000000001</v>
      </c>
      <c r="H97" s="480">
        <v>27.341000000000001</v>
      </c>
      <c r="I97" s="451">
        <f t="shared" si="11"/>
        <v>28.78</v>
      </c>
      <c r="J97" s="480">
        <v>1.4390000000000001</v>
      </c>
      <c r="K97" s="480">
        <v>27.341000000000001</v>
      </c>
      <c r="L97" s="452">
        <f t="shared" si="8"/>
        <v>100</v>
      </c>
      <c r="M97" s="508" t="s">
        <v>2717</v>
      </c>
      <c r="N97" s="519" t="s">
        <v>1402</v>
      </c>
      <c r="O97" s="465" t="s">
        <v>2718</v>
      </c>
    </row>
    <row r="98" spans="1:15" ht="59.25" customHeight="1" x14ac:dyDescent="0.25">
      <c r="A98" s="507"/>
      <c r="B98" s="470" t="s">
        <v>2719</v>
      </c>
      <c r="C98" s="451">
        <f t="shared" si="9"/>
        <v>0.4</v>
      </c>
      <c r="D98" s="467">
        <v>0.4</v>
      </c>
      <c r="E98" s="480"/>
      <c r="F98" s="451">
        <f t="shared" si="10"/>
        <v>0.4</v>
      </c>
      <c r="G98" s="467">
        <v>0.4</v>
      </c>
      <c r="H98" s="480"/>
      <c r="I98" s="451">
        <f t="shared" si="11"/>
        <v>0.2</v>
      </c>
      <c r="J98" s="480">
        <v>0.2</v>
      </c>
      <c r="K98" s="480"/>
      <c r="L98" s="452">
        <f t="shared" si="8"/>
        <v>50</v>
      </c>
      <c r="M98" s="508" t="s">
        <v>2720</v>
      </c>
      <c r="N98" s="520" t="s">
        <v>2721</v>
      </c>
      <c r="O98" s="465" t="s">
        <v>2645</v>
      </c>
    </row>
    <row r="99" spans="1:15" ht="49.5" customHeight="1" x14ac:dyDescent="0.25">
      <c r="A99" s="507"/>
      <c r="B99" s="470" t="s">
        <v>2722</v>
      </c>
      <c r="C99" s="451">
        <f t="shared" si="9"/>
        <v>0.12</v>
      </c>
      <c r="D99" s="467">
        <v>0.12</v>
      </c>
      <c r="E99" s="480"/>
      <c r="F99" s="451">
        <f t="shared" si="10"/>
        <v>0.12</v>
      </c>
      <c r="G99" s="467">
        <v>0.12</v>
      </c>
      <c r="H99" s="480"/>
      <c r="I99" s="451">
        <f t="shared" si="11"/>
        <v>0.12</v>
      </c>
      <c r="J99" s="480">
        <v>0.12</v>
      </c>
      <c r="K99" s="480"/>
      <c r="L99" s="452">
        <f t="shared" si="8"/>
        <v>100</v>
      </c>
      <c r="M99" s="508" t="s">
        <v>2723</v>
      </c>
      <c r="N99" s="519" t="s">
        <v>1782</v>
      </c>
      <c r="O99" s="465" t="s">
        <v>2724</v>
      </c>
    </row>
    <row r="100" spans="1:15" ht="71.25" customHeight="1" x14ac:dyDescent="0.25">
      <c r="A100" s="507"/>
      <c r="B100" s="541" t="s">
        <v>2725</v>
      </c>
      <c r="C100" s="451">
        <f t="shared" si="9"/>
        <v>56.01932</v>
      </c>
      <c r="D100" s="467">
        <v>56.01932</v>
      </c>
      <c r="E100" s="480"/>
      <c r="F100" s="451">
        <f t="shared" si="10"/>
        <v>56.01932</v>
      </c>
      <c r="G100" s="467">
        <v>56.01932</v>
      </c>
      <c r="H100" s="480"/>
      <c r="I100" s="451">
        <f t="shared" si="11"/>
        <v>27.56362</v>
      </c>
      <c r="J100" s="480">
        <v>27.56362</v>
      </c>
      <c r="K100" s="480"/>
      <c r="L100" s="452">
        <f t="shared" si="8"/>
        <v>49.203774697729287</v>
      </c>
      <c r="M100" s="508" t="s">
        <v>2726</v>
      </c>
      <c r="N100" s="519" t="s">
        <v>1625</v>
      </c>
      <c r="O100" s="542" t="s">
        <v>1626</v>
      </c>
    </row>
    <row r="101" spans="1:15" ht="74.25" customHeight="1" x14ac:dyDescent="0.25">
      <c r="A101" s="507"/>
      <c r="B101" s="477" t="s">
        <v>2727</v>
      </c>
      <c r="C101" s="451">
        <f t="shared" si="9"/>
        <v>69.389449999999997</v>
      </c>
      <c r="D101" s="451">
        <f t="shared" si="9"/>
        <v>69.389449999999997</v>
      </c>
      <c r="E101" s="480"/>
      <c r="F101" s="451">
        <f t="shared" si="10"/>
        <v>69.389449999999997</v>
      </c>
      <c r="G101" s="451">
        <f t="shared" si="11"/>
        <v>69.389449999999997</v>
      </c>
      <c r="H101" s="480"/>
      <c r="I101" s="451">
        <f t="shared" si="11"/>
        <v>69.389449999999997</v>
      </c>
      <c r="J101" s="480">
        <v>69.389449999999997</v>
      </c>
      <c r="K101" s="480"/>
      <c r="L101" s="452">
        <f t="shared" si="8"/>
        <v>100</v>
      </c>
      <c r="M101" s="508" t="s">
        <v>2728</v>
      </c>
      <c r="N101" s="519" t="s">
        <v>1527</v>
      </c>
      <c r="O101" s="457" t="s">
        <v>1528</v>
      </c>
    </row>
    <row r="102" spans="1:15" ht="55.5" customHeight="1" x14ac:dyDescent="0.25">
      <c r="A102" s="507"/>
      <c r="B102" s="477" t="s">
        <v>1678</v>
      </c>
      <c r="C102" s="451">
        <f t="shared" si="9"/>
        <v>72.110439999999997</v>
      </c>
      <c r="D102" s="467">
        <v>72.110439999999997</v>
      </c>
      <c r="E102" s="480"/>
      <c r="F102" s="451">
        <f t="shared" si="10"/>
        <v>72.110039999999998</v>
      </c>
      <c r="G102" s="467">
        <v>72.110039999999998</v>
      </c>
      <c r="H102" s="480"/>
      <c r="I102" s="451">
        <f t="shared" si="11"/>
        <v>14.71261</v>
      </c>
      <c r="J102" s="480">
        <v>14.71261</v>
      </c>
      <c r="K102" s="480"/>
      <c r="L102" s="452">
        <f t="shared" si="8"/>
        <v>20.402884797263752</v>
      </c>
      <c r="M102" s="508" t="s">
        <v>2729</v>
      </c>
      <c r="N102" s="519" t="s">
        <v>1680</v>
      </c>
      <c r="O102" s="457" t="s">
        <v>1681</v>
      </c>
    </row>
    <row r="103" spans="1:15" ht="33.75" customHeight="1" x14ac:dyDescent="0.25">
      <c r="A103" s="507"/>
      <c r="B103" s="477" t="s">
        <v>2730</v>
      </c>
      <c r="C103" s="451">
        <f t="shared" si="9"/>
        <v>19.47</v>
      </c>
      <c r="D103" s="466">
        <v>19.47</v>
      </c>
      <c r="E103" s="480"/>
      <c r="F103" s="451">
        <f t="shared" si="10"/>
        <v>19.47</v>
      </c>
      <c r="G103" s="467">
        <v>19.47</v>
      </c>
      <c r="H103" s="480"/>
      <c r="I103" s="451">
        <f t="shared" si="11"/>
        <v>19.47</v>
      </c>
      <c r="J103" s="480">
        <v>19.47</v>
      </c>
      <c r="K103" s="480"/>
      <c r="L103" s="452">
        <f t="shared" si="8"/>
        <v>100</v>
      </c>
      <c r="M103" s="508" t="s">
        <v>2731</v>
      </c>
      <c r="N103" s="519" t="s">
        <v>1657</v>
      </c>
      <c r="O103" s="457" t="s">
        <v>1257</v>
      </c>
    </row>
    <row r="104" spans="1:15" ht="70.5" customHeight="1" x14ac:dyDescent="0.25">
      <c r="A104" s="507"/>
      <c r="B104" s="459" t="s">
        <v>2732</v>
      </c>
      <c r="C104" s="451">
        <f t="shared" si="9"/>
        <v>1.57846</v>
      </c>
      <c r="D104" s="480">
        <v>1.57846</v>
      </c>
      <c r="E104" s="480"/>
      <c r="F104" s="451">
        <f t="shared" si="10"/>
        <v>1.57846</v>
      </c>
      <c r="G104" s="480">
        <v>1.57846</v>
      </c>
      <c r="H104" s="480"/>
      <c r="I104" s="451">
        <f t="shared" si="11"/>
        <v>1.57846</v>
      </c>
      <c r="J104" s="480">
        <v>1.57846</v>
      </c>
      <c r="K104" s="480"/>
      <c r="L104" s="452">
        <f t="shared" si="8"/>
        <v>100</v>
      </c>
      <c r="M104" s="508" t="s">
        <v>2733</v>
      </c>
      <c r="N104" s="519" t="s">
        <v>2370</v>
      </c>
      <c r="O104" s="457" t="s">
        <v>1601</v>
      </c>
    </row>
    <row r="105" spans="1:15" ht="60" customHeight="1" x14ac:dyDescent="0.25">
      <c r="A105" s="507"/>
      <c r="B105" s="459" t="s">
        <v>2734</v>
      </c>
      <c r="C105" s="451">
        <f t="shared" si="9"/>
        <v>106.89161</v>
      </c>
      <c r="D105" s="466">
        <v>106.89161</v>
      </c>
      <c r="E105" s="480"/>
      <c r="F105" s="451">
        <f t="shared" si="10"/>
        <v>0</v>
      </c>
      <c r="G105" s="467"/>
      <c r="H105" s="480"/>
      <c r="I105" s="451">
        <f t="shared" si="11"/>
        <v>79.46199</v>
      </c>
      <c r="J105" s="480">
        <f>40.45785+39.00414</f>
        <v>79.46199</v>
      </c>
      <c r="K105" s="480"/>
      <c r="L105" s="452">
        <f t="shared" si="8"/>
        <v>74.338846612938099</v>
      </c>
      <c r="M105" s="508" t="s">
        <v>2735</v>
      </c>
      <c r="N105" s="459" t="s">
        <v>2736</v>
      </c>
      <c r="O105" s="459" t="s">
        <v>2737</v>
      </c>
    </row>
    <row r="106" spans="1:15" ht="50.25" customHeight="1" x14ac:dyDescent="0.25">
      <c r="A106" s="507"/>
      <c r="B106" s="459" t="s">
        <v>2738</v>
      </c>
      <c r="C106" s="451">
        <f t="shared" si="9"/>
        <v>2.93031</v>
      </c>
      <c r="D106" s="480">
        <v>2.93031</v>
      </c>
      <c r="E106" s="480"/>
      <c r="F106" s="451">
        <f t="shared" si="10"/>
        <v>2.93031</v>
      </c>
      <c r="G106" s="480">
        <v>2.93031</v>
      </c>
      <c r="H106" s="480"/>
      <c r="I106" s="451">
        <f t="shared" si="11"/>
        <v>2.93031</v>
      </c>
      <c r="J106" s="480">
        <v>2.93031</v>
      </c>
      <c r="K106" s="480"/>
      <c r="L106" s="452">
        <f t="shared" si="8"/>
        <v>100</v>
      </c>
      <c r="M106" s="508" t="s">
        <v>2739</v>
      </c>
      <c r="N106" s="519" t="s">
        <v>2099</v>
      </c>
      <c r="O106" s="459" t="s">
        <v>2740</v>
      </c>
    </row>
    <row r="107" spans="1:15" ht="61.5" customHeight="1" x14ac:dyDescent="0.25">
      <c r="A107" s="507"/>
      <c r="B107" s="459" t="s">
        <v>2741</v>
      </c>
      <c r="C107" s="451">
        <f t="shared" si="9"/>
        <v>1.6</v>
      </c>
      <c r="D107" s="480">
        <v>1.6</v>
      </c>
      <c r="E107" s="480"/>
      <c r="F107" s="451">
        <f t="shared" si="10"/>
        <v>1.6</v>
      </c>
      <c r="G107" s="480">
        <v>1.6</v>
      </c>
      <c r="H107" s="480"/>
      <c r="I107" s="451">
        <f t="shared" si="11"/>
        <v>1.6</v>
      </c>
      <c r="J107" s="480">
        <v>1.6</v>
      </c>
      <c r="K107" s="480"/>
      <c r="L107" s="452">
        <f t="shared" si="8"/>
        <v>100</v>
      </c>
      <c r="M107" s="508" t="s">
        <v>2742</v>
      </c>
      <c r="N107" s="459" t="s">
        <v>2743</v>
      </c>
      <c r="O107" s="459" t="s">
        <v>2645</v>
      </c>
    </row>
    <row r="108" spans="1:15" ht="57.75" customHeight="1" x14ac:dyDescent="0.25">
      <c r="A108" s="507"/>
      <c r="B108" s="459" t="s">
        <v>2744</v>
      </c>
      <c r="C108" s="451">
        <f t="shared" si="9"/>
        <v>97.2</v>
      </c>
      <c r="D108" s="466">
        <v>97.2</v>
      </c>
      <c r="E108" s="480"/>
      <c r="F108" s="451">
        <f t="shared" si="10"/>
        <v>147.75</v>
      </c>
      <c r="G108" s="467">
        <v>147.75</v>
      </c>
      <c r="H108" s="480"/>
      <c r="I108" s="451">
        <f t="shared" si="11"/>
        <v>97.165019999999984</v>
      </c>
      <c r="J108" s="480">
        <f>30.77354+37.67724+21.549+7.16524</f>
        <v>97.165019999999984</v>
      </c>
      <c r="K108" s="480"/>
      <c r="L108" s="452">
        <f t="shared" si="8"/>
        <v>99.964012345678995</v>
      </c>
      <c r="M108" s="508" t="s">
        <v>2745</v>
      </c>
      <c r="N108" s="519" t="s">
        <v>2152</v>
      </c>
      <c r="O108" s="457" t="s">
        <v>2153</v>
      </c>
    </row>
    <row r="109" spans="1:15" ht="101.25" customHeight="1" x14ac:dyDescent="0.25">
      <c r="A109" s="507"/>
      <c r="B109" s="543" t="s">
        <v>3118</v>
      </c>
      <c r="C109" s="451">
        <f t="shared" si="9"/>
        <v>30</v>
      </c>
      <c r="D109" s="466">
        <v>30</v>
      </c>
      <c r="E109" s="480"/>
      <c r="F109" s="451">
        <f t="shared" si="10"/>
        <v>55.031649999999999</v>
      </c>
      <c r="G109" s="466">
        <v>55.031649999999999</v>
      </c>
      <c r="H109" s="480"/>
      <c r="I109" s="451"/>
      <c r="J109" s="480"/>
      <c r="K109" s="480"/>
      <c r="L109" s="452">
        <f t="shared" si="8"/>
        <v>0</v>
      </c>
      <c r="M109" s="508" t="s">
        <v>2746</v>
      </c>
      <c r="N109" s="519" t="s">
        <v>2138</v>
      </c>
      <c r="O109" s="460" t="s">
        <v>2053</v>
      </c>
    </row>
    <row r="110" spans="1:15" ht="101.25" customHeight="1" x14ac:dyDescent="0.25">
      <c r="A110" s="507"/>
      <c r="B110" s="543" t="s">
        <v>2000</v>
      </c>
      <c r="C110" s="451">
        <f t="shared" si="9"/>
        <v>0.111</v>
      </c>
      <c r="D110" s="466">
        <v>0.111</v>
      </c>
      <c r="E110" s="480"/>
      <c r="F110" s="451">
        <f t="shared" si="10"/>
        <v>0.111</v>
      </c>
      <c r="G110" s="466">
        <v>0.111</v>
      </c>
      <c r="H110" s="480"/>
      <c r="I110" s="451"/>
      <c r="J110" s="480"/>
      <c r="K110" s="480"/>
      <c r="L110" s="452">
        <f t="shared" si="8"/>
        <v>0</v>
      </c>
      <c r="M110" s="508" t="s">
        <v>2747</v>
      </c>
      <c r="N110" s="519" t="s">
        <v>2003</v>
      </c>
      <c r="O110" s="543" t="s">
        <v>2647</v>
      </c>
    </row>
    <row r="111" spans="1:15" ht="68.25" customHeight="1" x14ac:dyDescent="0.25">
      <c r="A111" s="507"/>
      <c r="B111" s="543" t="s">
        <v>2484</v>
      </c>
      <c r="C111" s="451">
        <f t="shared" si="9"/>
        <v>6.79</v>
      </c>
      <c r="D111" s="466">
        <v>6.79</v>
      </c>
      <c r="E111" s="480"/>
      <c r="F111" s="451">
        <f t="shared" si="10"/>
        <v>40</v>
      </c>
      <c r="G111" s="466">
        <v>40</v>
      </c>
      <c r="H111" s="480"/>
      <c r="I111" s="451"/>
      <c r="J111" s="480"/>
      <c r="K111" s="480"/>
      <c r="L111" s="452">
        <f t="shared" si="8"/>
        <v>0</v>
      </c>
      <c r="M111" s="508" t="s">
        <v>2748</v>
      </c>
      <c r="N111" s="519" t="s">
        <v>2487</v>
      </c>
      <c r="O111" s="543" t="s">
        <v>2749</v>
      </c>
    </row>
    <row r="112" spans="1:15" ht="14.25" customHeight="1" x14ac:dyDescent="0.25">
      <c r="A112" s="507"/>
      <c r="B112" s="470" t="s">
        <v>2750</v>
      </c>
      <c r="C112" s="451">
        <f t="shared" si="9"/>
        <v>1.6000000000000001E-3</v>
      </c>
      <c r="D112" s="493"/>
      <c r="E112" s="480">
        <v>1.6000000000000001E-3</v>
      </c>
      <c r="F112" s="451">
        <f t="shared" si="10"/>
        <v>0</v>
      </c>
      <c r="G112" s="467"/>
      <c r="H112" s="480"/>
      <c r="I112" s="451">
        <f t="shared" ref="I112:I117" si="12">J112+K112</f>
        <v>0</v>
      </c>
      <c r="J112" s="480"/>
      <c r="K112" s="480"/>
      <c r="L112" s="452">
        <f t="shared" si="8"/>
        <v>0</v>
      </c>
      <c r="M112" s="508"/>
      <c r="N112" s="519"/>
      <c r="O112" s="543"/>
    </row>
    <row r="113" spans="1:18" ht="15.75" customHeight="1" x14ac:dyDescent="0.25">
      <c r="A113" s="507"/>
      <c r="B113" s="470" t="s">
        <v>2751</v>
      </c>
      <c r="C113" s="451">
        <f t="shared" si="9"/>
        <v>0.78917000000000004</v>
      </c>
      <c r="D113" s="493"/>
      <c r="E113" s="480">
        <v>0.78917000000000004</v>
      </c>
      <c r="F113" s="451">
        <f t="shared" si="10"/>
        <v>0</v>
      </c>
      <c r="G113" s="467"/>
      <c r="H113" s="480"/>
      <c r="I113" s="451">
        <f t="shared" si="12"/>
        <v>0</v>
      </c>
      <c r="J113" s="480"/>
      <c r="K113" s="480"/>
      <c r="L113" s="452">
        <f t="shared" si="8"/>
        <v>0</v>
      </c>
      <c r="M113" s="508"/>
      <c r="N113" s="519"/>
      <c r="O113" s="543"/>
    </row>
    <row r="114" spans="1:18" ht="15" customHeight="1" x14ac:dyDescent="0.25">
      <c r="A114" s="507"/>
      <c r="B114" s="470" t="s">
        <v>2752</v>
      </c>
      <c r="C114" s="451">
        <f t="shared" si="9"/>
        <v>1.7000000000000001E-4</v>
      </c>
      <c r="D114" s="493"/>
      <c r="E114" s="480">
        <v>1.7000000000000001E-4</v>
      </c>
      <c r="F114" s="451">
        <f t="shared" si="10"/>
        <v>0</v>
      </c>
      <c r="G114" s="467"/>
      <c r="H114" s="480"/>
      <c r="I114" s="451">
        <f t="shared" si="12"/>
        <v>0</v>
      </c>
      <c r="J114" s="480"/>
      <c r="K114" s="480"/>
      <c r="L114" s="452">
        <f t="shared" si="8"/>
        <v>0</v>
      </c>
      <c r="M114" s="508"/>
      <c r="N114" s="519"/>
      <c r="O114" s="543"/>
    </row>
    <row r="115" spans="1:18" ht="15.75" customHeight="1" x14ac:dyDescent="0.25">
      <c r="A115" s="507"/>
      <c r="B115" s="470" t="s">
        <v>2753</v>
      </c>
      <c r="C115" s="451">
        <f t="shared" si="9"/>
        <v>3.8999999999999999E-4</v>
      </c>
      <c r="D115" s="493"/>
      <c r="E115" s="480">
        <v>3.8999999999999999E-4</v>
      </c>
      <c r="F115" s="451">
        <f t="shared" si="10"/>
        <v>0</v>
      </c>
      <c r="G115" s="467"/>
      <c r="H115" s="480"/>
      <c r="I115" s="451">
        <f t="shared" si="12"/>
        <v>0</v>
      </c>
      <c r="J115" s="480"/>
      <c r="K115" s="480"/>
      <c r="L115" s="452">
        <f t="shared" si="8"/>
        <v>0</v>
      </c>
      <c r="M115" s="508"/>
      <c r="N115" s="519"/>
      <c r="O115" s="543"/>
    </row>
    <row r="116" spans="1:18" ht="11.25" customHeight="1" x14ac:dyDescent="0.25">
      <c r="A116" s="507"/>
      <c r="B116" s="470" t="s">
        <v>2754</v>
      </c>
      <c r="C116" s="451">
        <f t="shared" si="9"/>
        <v>1.2199999999999999E-3</v>
      </c>
      <c r="D116" s="493"/>
      <c r="E116" s="480">
        <v>1.2199999999999999E-3</v>
      </c>
      <c r="F116" s="451">
        <f t="shared" si="10"/>
        <v>0</v>
      </c>
      <c r="G116" s="467"/>
      <c r="H116" s="480"/>
      <c r="I116" s="451">
        <f t="shared" si="12"/>
        <v>0</v>
      </c>
      <c r="J116" s="480"/>
      <c r="K116" s="480"/>
      <c r="L116" s="452">
        <f t="shared" si="8"/>
        <v>0</v>
      </c>
      <c r="M116" s="508"/>
      <c r="N116" s="519"/>
      <c r="O116" s="543"/>
    </row>
    <row r="117" spans="1:18" ht="15.75" customHeight="1" x14ac:dyDescent="0.25">
      <c r="A117" s="507"/>
      <c r="B117" s="470" t="s">
        <v>2755</v>
      </c>
      <c r="C117" s="451">
        <f t="shared" si="9"/>
        <v>0.48773</v>
      </c>
      <c r="D117" s="493"/>
      <c r="E117" s="480">
        <v>0.48773</v>
      </c>
      <c r="F117" s="451">
        <f t="shared" si="10"/>
        <v>0</v>
      </c>
      <c r="G117" s="467"/>
      <c r="H117" s="480"/>
      <c r="I117" s="451">
        <f t="shared" si="12"/>
        <v>0</v>
      </c>
      <c r="J117" s="480"/>
      <c r="K117" s="480"/>
      <c r="L117" s="452">
        <f t="shared" si="8"/>
        <v>0</v>
      </c>
      <c r="M117" s="508"/>
      <c r="N117" s="519"/>
      <c r="O117" s="543"/>
    </row>
    <row r="118" spans="1:18" ht="18.75" customHeight="1" x14ac:dyDescent="0.25">
      <c r="A118" s="507"/>
      <c r="B118" s="543"/>
      <c r="C118" s="451"/>
      <c r="D118" s="466">
        <v>70.191829999999996</v>
      </c>
      <c r="E118" s="480"/>
      <c r="F118" s="451"/>
      <c r="G118" s="466"/>
      <c r="H118" s="480"/>
      <c r="I118" s="451"/>
      <c r="J118" s="480"/>
      <c r="K118" s="480"/>
      <c r="L118" s="452"/>
      <c r="M118" s="508"/>
      <c r="N118" s="519"/>
      <c r="O118" s="543"/>
    </row>
    <row r="119" spans="1:18" ht="25.5" customHeight="1" x14ac:dyDescent="0.25">
      <c r="A119" s="454"/>
      <c r="B119" s="544" t="s">
        <v>752</v>
      </c>
      <c r="C119" s="451">
        <f t="shared" si="9"/>
        <v>3573.9785299999994</v>
      </c>
      <c r="D119" s="446">
        <f>SUM(D68:D118)</f>
        <v>2287.6632099999997</v>
      </c>
      <c r="E119" s="446">
        <f>SUM(E68:E118)</f>
        <v>1286.3153199999999</v>
      </c>
      <c r="F119" s="451">
        <f t="shared" si="10"/>
        <v>4015.6074800000001</v>
      </c>
      <c r="G119" s="446">
        <v>1904.32582</v>
      </c>
      <c r="H119" s="446">
        <v>2111.2816600000001</v>
      </c>
      <c r="I119" s="451">
        <f t="shared" si="11"/>
        <v>2991.4147799999992</v>
      </c>
      <c r="J119" s="446">
        <f>SUM(J68:J108)</f>
        <v>1839.4542399999993</v>
      </c>
      <c r="K119" s="446">
        <f>SUM(K68:K108)</f>
        <v>1151.9605399999998</v>
      </c>
      <c r="L119" s="452">
        <f>I119/C119*100</f>
        <v>83.699853115793616</v>
      </c>
      <c r="M119" s="453"/>
      <c r="N119" s="496"/>
      <c r="O119" s="454"/>
    </row>
    <row r="120" spans="1:18" ht="15.75" customHeight="1" x14ac:dyDescent="0.25">
      <c r="A120" s="454"/>
      <c r="B120" s="544"/>
      <c r="C120" s="451"/>
      <c r="D120" s="446"/>
      <c r="E120" s="446"/>
      <c r="F120" s="451"/>
      <c r="G120" s="446"/>
      <c r="H120" s="446"/>
      <c r="I120" s="451"/>
      <c r="J120" s="446"/>
      <c r="K120" s="446"/>
      <c r="L120" s="452"/>
      <c r="M120" s="453"/>
      <c r="N120" s="496"/>
      <c r="O120" s="454"/>
      <c r="Q120" s="473"/>
      <c r="R120" s="473"/>
    </row>
    <row r="121" spans="1:18" ht="33.75" customHeight="1" x14ac:dyDescent="0.25">
      <c r="A121" s="505" t="s">
        <v>440</v>
      </c>
      <c r="B121" s="545" t="s">
        <v>441</v>
      </c>
      <c r="C121" s="451"/>
      <c r="D121" s="444"/>
      <c r="E121" s="444"/>
      <c r="F121" s="451"/>
      <c r="G121" s="445"/>
      <c r="H121" s="446"/>
      <c r="I121" s="451"/>
      <c r="J121" s="445"/>
      <c r="K121" s="445"/>
      <c r="L121" s="452"/>
      <c r="M121" s="447"/>
      <c r="N121" s="447"/>
      <c r="O121" s="448"/>
    </row>
    <row r="122" spans="1:18" ht="33.75" customHeight="1" x14ac:dyDescent="0.25">
      <c r="A122" s="454"/>
      <c r="B122" s="465" t="s">
        <v>2756</v>
      </c>
      <c r="C122" s="451">
        <f t="shared" si="9"/>
        <v>454.09964000000002</v>
      </c>
      <c r="D122" s="445">
        <f>53.91354+400.1861</f>
        <v>454.09964000000002</v>
      </c>
      <c r="E122" s="480"/>
      <c r="F122" s="451">
        <f t="shared" si="10"/>
        <v>0</v>
      </c>
      <c r="G122" s="445"/>
      <c r="H122" s="480"/>
      <c r="I122" s="451">
        <f t="shared" si="11"/>
        <v>454.09964000000002</v>
      </c>
      <c r="J122" s="445">
        <f>53.91354+400.1861</f>
        <v>454.09964000000002</v>
      </c>
      <c r="K122" s="480"/>
      <c r="L122" s="452">
        <f>I122/C122*100</f>
        <v>100</v>
      </c>
      <c r="M122" s="546" t="s">
        <v>2643</v>
      </c>
      <c r="N122" s="521" t="s">
        <v>2757</v>
      </c>
      <c r="O122" s="521" t="s">
        <v>2645</v>
      </c>
    </row>
    <row r="123" spans="1:18" ht="33.75" customHeight="1" x14ac:dyDescent="0.25">
      <c r="A123" s="454"/>
      <c r="B123" s="465" t="s">
        <v>2758</v>
      </c>
      <c r="C123" s="451">
        <f t="shared" si="9"/>
        <v>190.17723000000001</v>
      </c>
      <c r="D123" s="445">
        <f>249.985-59.80777</f>
        <v>190.17723000000001</v>
      </c>
      <c r="E123" s="480"/>
      <c r="F123" s="451">
        <f t="shared" si="10"/>
        <v>249.98500000000001</v>
      </c>
      <c r="G123" s="445">
        <v>249.98500000000001</v>
      </c>
      <c r="H123" s="480"/>
      <c r="I123" s="451">
        <f t="shared" si="11"/>
        <v>188.02570000000003</v>
      </c>
      <c r="J123" s="445">
        <f>0.6692+124.49925+22.28825+19.109+21.46</f>
        <v>188.02570000000003</v>
      </c>
      <c r="K123" s="480"/>
      <c r="L123" s="452">
        <f>I123/C123*100</f>
        <v>98.868671081180452</v>
      </c>
      <c r="M123" s="546" t="s">
        <v>2759</v>
      </c>
      <c r="N123" s="546" t="s">
        <v>2760</v>
      </c>
      <c r="O123" s="546" t="s">
        <v>2761</v>
      </c>
    </row>
    <row r="124" spans="1:18" ht="65.25" customHeight="1" x14ac:dyDescent="0.25">
      <c r="A124" s="454"/>
      <c r="B124" s="459" t="s">
        <v>2762</v>
      </c>
      <c r="C124" s="451">
        <f t="shared" si="9"/>
        <v>108.94282</v>
      </c>
      <c r="D124" s="445">
        <f>57.50107+51.44175</f>
        <v>108.94282</v>
      </c>
      <c r="E124" s="480"/>
      <c r="F124" s="451">
        <f t="shared" si="10"/>
        <v>0</v>
      </c>
      <c r="G124" s="445"/>
      <c r="H124" s="480"/>
      <c r="I124" s="451">
        <f t="shared" si="11"/>
        <v>108.94282</v>
      </c>
      <c r="J124" s="445">
        <f>57.50107+51.44175</f>
        <v>108.94282</v>
      </c>
      <c r="K124" s="480"/>
      <c r="L124" s="452">
        <f>I124/C124*100</f>
        <v>100</v>
      </c>
      <c r="M124" s="546" t="s">
        <v>2735</v>
      </c>
      <c r="N124" s="459" t="s">
        <v>2736</v>
      </c>
      <c r="O124" s="459" t="s">
        <v>2737</v>
      </c>
    </row>
    <row r="125" spans="1:18" ht="58.5" customHeight="1" x14ac:dyDescent="0.25">
      <c r="A125" s="454"/>
      <c r="B125" s="459" t="s">
        <v>2763</v>
      </c>
      <c r="C125" s="451">
        <f t="shared" si="9"/>
        <v>2.4309999999999998E-2</v>
      </c>
      <c r="D125" s="445">
        <v>2.4309999999999998E-2</v>
      </c>
      <c r="E125" s="480"/>
      <c r="F125" s="451">
        <f t="shared" si="10"/>
        <v>0</v>
      </c>
      <c r="G125" s="445"/>
      <c r="H125" s="480"/>
      <c r="I125" s="451">
        <f t="shared" si="11"/>
        <v>2.4309999999999998E-2</v>
      </c>
      <c r="J125" s="445">
        <v>2.4309999999999998E-2</v>
      </c>
      <c r="K125" s="480"/>
      <c r="L125" s="452">
        <f>I125/C125*100</f>
        <v>100</v>
      </c>
      <c r="M125" s="546" t="s">
        <v>2764</v>
      </c>
      <c r="N125" s="459" t="s">
        <v>2765</v>
      </c>
      <c r="O125" s="459" t="s">
        <v>2645</v>
      </c>
    </row>
    <row r="126" spans="1:18" ht="24.75" customHeight="1" x14ac:dyDescent="0.25">
      <c r="A126" s="547"/>
      <c r="B126" s="548" t="s">
        <v>752</v>
      </c>
      <c r="C126" s="451">
        <f t="shared" si="9"/>
        <v>753.24400000000003</v>
      </c>
      <c r="D126" s="480">
        <f>SUM(D122:D125)</f>
        <v>753.24400000000003</v>
      </c>
      <c r="E126" s="480"/>
      <c r="F126" s="451">
        <f t="shared" si="10"/>
        <v>914.55899999999997</v>
      </c>
      <c r="G126" s="480">
        <v>914.55899999999997</v>
      </c>
      <c r="H126" s="549">
        <v>0</v>
      </c>
      <c r="I126" s="451">
        <f t="shared" si="11"/>
        <v>751.09247000000005</v>
      </c>
      <c r="J126" s="480">
        <f>SUM(J122:J125)</f>
        <v>751.09247000000005</v>
      </c>
      <c r="K126" s="480">
        <f>SUM(K122:K125)</f>
        <v>0</v>
      </c>
      <c r="L126" s="452">
        <f>I126/C126*100</f>
        <v>99.714364800781681</v>
      </c>
      <c r="M126" s="550"/>
      <c r="N126" s="547"/>
      <c r="O126" s="547"/>
    </row>
    <row r="127" spans="1:18" ht="14.25" customHeight="1" x14ac:dyDescent="0.25">
      <c r="A127" s="547"/>
      <c r="B127" s="548"/>
      <c r="C127" s="451"/>
      <c r="D127" s="480"/>
      <c r="E127" s="480"/>
      <c r="F127" s="451"/>
      <c r="G127" s="480"/>
      <c r="H127" s="549"/>
      <c r="I127" s="451"/>
      <c r="J127" s="480"/>
      <c r="K127" s="480"/>
      <c r="L127" s="452"/>
      <c r="M127" s="550"/>
      <c r="N127" s="547"/>
      <c r="O127" s="547"/>
      <c r="P127" s="462"/>
    </row>
    <row r="128" spans="1:18" ht="33.75" customHeight="1" x14ac:dyDescent="0.25">
      <c r="A128" s="505" t="s">
        <v>442</v>
      </c>
      <c r="B128" s="551" t="s">
        <v>443</v>
      </c>
      <c r="C128" s="451"/>
      <c r="D128" s="444"/>
      <c r="E128" s="444"/>
      <c r="F128" s="451"/>
      <c r="G128" s="445"/>
      <c r="H128" s="446"/>
      <c r="I128" s="451"/>
      <c r="J128" s="445"/>
      <c r="K128" s="445"/>
      <c r="L128" s="452"/>
      <c r="M128" s="447"/>
      <c r="N128" s="447"/>
      <c r="O128" s="448"/>
    </row>
    <row r="129" spans="1:15" ht="33.75" customHeight="1" x14ac:dyDescent="0.25">
      <c r="A129" s="454"/>
      <c r="B129" s="465" t="s">
        <v>2766</v>
      </c>
      <c r="C129" s="451">
        <f t="shared" si="9"/>
        <v>0.4</v>
      </c>
      <c r="D129" s="445">
        <v>0.4</v>
      </c>
      <c r="E129" s="480"/>
      <c r="F129" s="451">
        <f t="shared" si="10"/>
        <v>0.4</v>
      </c>
      <c r="G129" s="445">
        <v>0.4</v>
      </c>
      <c r="H129" s="480"/>
      <c r="I129" s="552">
        <f t="shared" si="11"/>
        <v>0.4</v>
      </c>
      <c r="J129" s="445">
        <f>0.2+0.2</f>
        <v>0.4</v>
      </c>
      <c r="K129" s="480"/>
      <c r="L129" s="452">
        <f t="shared" ref="L129:L144" si="13">I129/C129*100</f>
        <v>100</v>
      </c>
      <c r="M129" s="481" t="s">
        <v>1091</v>
      </c>
      <c r="N129" s="521" t="s">
        <v>2767</v>
      </c>
      <c r="O129" s="465" t="s">
        <v>2645</v>
      </c>
    </row>
    <row r="130" spans="1:15" ht="33.75" customHeight="1" x14ac:dyDescent="0.25">
      <c r="A130" s="454"/>
      <c r="B130" s="465" t="s">
        <v>2768</v>
      </c>
      <c r="C130" s="451">
        <f t="shared" si="9"/>
        <v>1.2</v>
      </c>
      <c r="D130" s="480">
        <v>1.2</v>
      </c>
      <c r="E130" s="480"/>
      <c r="F130" s="451">
        <f t="shared" si="10"/>
        <v>1.2</v>
      </c>
      <c r="G130" s="480">
        <v>1.2</v>
      </c>
      <c r="H130" s="480"/>
      <c r="I130" s="552">
        <f t="shared" si="11"/>
        <v>1.2</v>
      </c>
      <c r="J130" s="480">
        <f>0.6+0.6</f>
        <v>1.2</v>
      </c>
      <c r="K130" s="480"/>
      <c r="L130" s="452">
        <f t="shared" si="13"/>
        <v>100</v>
      </c>
      <c r="M130" s="481" t="s">
        <v>1091</v>
      </c>
      <c r="N130" s="521" t="s">
        <v>2767</v>
      </c>
      <c r="O130" s="465" t="s">
        <v>2645</v>
      </c>
    </row>
    <row r="131" spans="1:15" ht="68.25" customHeight="1" x14ac:dyDescent="0.25">
      <c r="A131" s="454"/>
      <c r="B131" s="553" t="s">
        <v>2769</v>
      </c>
      <c r="C131" s="451">
        <f t="shared" si="9"/>
        <v>3.53</v>
      </c>
      <c r="D131" s="480">
        <v>3.53</v>
      </c>
      <c r="E131" s="480"/>
      <c r="F131" s="451">
        <f t="shared" si="10"/>
        <v>3.53</v>
      </c>
      <c r="G131" s="480">
        <v>3.53</v>
      </c>
      <c r="H131" s="480"/>
      <c r="I131" s="451">
        <f t="shared" si="11"/>
        <v>3.53</v>
      </c>
      <c r="J131" s="480">
        <v>3.53</v>
      </c>
      <c r="K131" s="480"/>
      <c r="L131" s="452">
        <f t="shared" si="13"/>
        <v>100</v>
      </c>
      <c r="M131" s="481" t="s">
        <v>2770</v>
      </c>
      <c r="N131" s="482">
        <v>12</v>
      </c>
      <c r="O131" s="511" t="s">
        <v>2647</v>
      </c>
    </row>
    <row r="132" spans="1:15" ht="33.75" customHeight="1" x14ac:dyDescent="0.25">
      <c r="A132" s="454"/>
      <c r="B132" s="465" t="s">
        <v>2771</v>
      </c>
      <c r="C132" s="451">
        <f t="shared" si="9"/>
        <v>0.8</v>
      </c>
      <c r="D132" s="514">
        <v>0.8</v>
      </c>
      <c r="E132" s="480"/>
      <c r="F132" s="451">
        <f t="shared" si="10"/>
        <v>0.8</v>
      </c>
      <c r="G132" s="514">
        <v>0.8</v>
      </c>
      <c r="H132" s="480"/>
      <c r="I132" s="451">
        <f t="shared" si="11"/>
        <v>0.8</v>
      </c>
      <c r="J132" s="480">
        <f>0.2+0.2+0.4</f>
        <v>0.8</v>
      </c>
      <c r="K132" s="480"/>
      <c r="L132" s="452">
        <f t="shared" si="13"/>
        <v>100</v>
      </c>
      <c r="M132" s="481" t="s">
        <v>2772</v>
      </c>
      <c r="N132" s="521" t="s">
        <v>2773</v>
      </c>
      <c r="O132" s="521" t="s">
        <v>2645</v>
      </c>
    </row>
    <row r="133" spans="1:15" ht="24.75" customHeight="1" x14ac:dyDescent="0.25">
      <c r="A133" s="454"/>
      <c r="B133" s="470" t="s">
        <v>2774</v>
      </c>
      <c r="C133" s="451">
        <f t="shared" si="9"/>
        <v>2.1000000000000001E-4</v>
      </c>
      <c r="D133" s="514"/>
      <c r="E133" s="480">
        <v>2.1000000000000001E-4</v>
      </c>
      <c r="F133" s="451">
        <f t="shared" si="10"/>
        <v>0</v>
      </c>
      <c r="G133" s="514"/>
      <c r="H133" s="480"/>
      <c r="I133" s="451">
        <f t="shared" si="11"/>
        <v>0</v>
      </c>
      <c r="J133" s="480"/>
      <c r="K133" s="480"/>
      <c r="L133" s="452">
        <f t="shared" si="13"/>
        <v>0</v>
      </c>
      <c r="M133" s="481"/>
      <c r="N133" s="521"/>
      <c r="O133" s="521"/>
    </row>
    <row r="134" spans="1:15" ht="64.5" customHeight="1" x14ac:dyDescent="0.25">
      <c r="A134" s="454"/>
      <c r="B134" s="465" t="s">
        <v>2775</v>
      </c>
      <c r="C134" s="451">
        <f t="shared" si="9"/>
        <v>0.4</v>
      </c>
      <c r="D134" s="514">
        <v>0.4</v>
      </c>
      <c r="E134" s="480"/>
      <c r="F134" s="451">
        <f t="shared" si="10"/>
        <v>0.4</v>
      </c>
      <c r="G134" s="514">
        <v>0.4</v>
      </c>
      <c r="H134" s="480"/>
      <c r="I134" s="451">
        <f t="shared" si="11"/>
        <v>0.30000000000000004</v>
      </c>
      <c r="J134" s="480">
        <f>0.1+0.2</f>
        <v>0.30000000000000004</v>
      </c>
      <c r="K134" s="480"/>
      <c r="L134" s="452">
        <f t="shared" si="13"/>
        <v>75.000000000000014</v>
      </c>
      <c r="M134" s="481" t="s">
        <v>2776</v>
      </c>
      <c r="N134" s="521" t="s">
        <v>2777</v>
      </c>
      <c r="O134" s="521" t="s">
        <v>2645</v>
      </c>
    </row>
    <row r="135" spans="1:15" ht="47.25" customHeight="1" x14ac:dyDescent="0.25">
      <c r="A135" s="454"/>
      <c r="B135" s="554" t="s">
        <v>1604</v>
      </c>
      <c r="C135" s="451">
        <f t="shared" si="9"/>
        <v>11.10378</v>
      </c>
      <c r="D135" s="480">
        <v>11.10378</v>
      </c>
      <c r="E135" s="480"/>
      <c r="F135" s="451">
        <f t="shared" si="10"/>
        <v>11.10378</v>
      </c>
      <c r="G135" s="480">
        <v>11.10378</v>
      </c>
      <c r="H135" s="480"/>
      <c r="I135" s="451">
        <f t="shared" si="11"/>
        <v>11.10378</v>
      </c>
      <c r="J135" s="480">
        <v>11.10378</v>
      </c>
      <c r="K135" s="480"/>
      <c r="L135" s="452">
        <f t="shared" si="13"/>
        <v>100</v>
      </c>
      <c r="M135" s="481" t="s">
        <v>2778</v>
      </c>
      <c r="N135" s="521" t="s">
        <v>1608</v>
      </c>
      <c r="O135" s="483" t="s">
        <v>1610</v>
      </c>
    </row>
    <row r="136" spans="1:15" ht="49.5" customHeight="1" x14ac:dyDescent="0.25">
      <c r="A136" s="454"/>
      <c r="B136" s="459" t="s">
        <v>2779</v>
      </c>
      <c r="C136" s="451">
        <f t="shared" si="9"/>
        <v>6.7661199999999999</v>
      </c>
      <c r="D136" s="480">
        <f>6.76612</f>
        <v>6.7661199999999999</v>
      </c>
      <c r="E136" s="480"/>
      <c r="F136" s="451">
        <f t="shared" si="10"/>
        <v>6.7661199999999999</v>
      </c>
      <c r="G136" s="480">
        <f>6.76612</f>
        <v>6.7661199999999999</v>
      </c>
      <c r="H136" s="480"/>
      <c r="I136" s="451">
        <f t="shared" si="11"/>
        <v>6.7661199999999999</v>
      </c>
      <c r="J136" s="480">
        <f>6.76612</f>
        <v>6.7661199999999999</v>
      </c>
      <c r="K136" s="480"/>
      <c r="L136" s="452">
        <f t="shared" si="13"/>
        <v>100</v>
      </c>
      <c r="M136" s="481" t="s">
        <v>2780</v>
      </c>
      <c r="N136" s="521">
        <v>94</v>
      </c>
      <c r="O136" s="483" t="s">
        <v>2781</v>
      </c>
    </row>
    <row r="137" spans="1:15" ht="72" customHeight="1" x14ac:dyDescent="0.25">
      <c r="A137" s="454"/>
      <c r="B137" s="459" t="s">
        <v>2782</v>
      </c>
      <c r="C137" s="451">
        <f t="shared" si="9"/>
        <v>0.6</v>
      </c>
      <c r="D137" s="555">
        <v>0.6</v>
      </c>
      <c r="E137" s="480"/>
      <c r="F137" s="451">
        <f t="shared" si="10"/>
        <v>0</v>
      </c>
      <c r="G137" s="555"/>
      <c r="H137" s="480"/>
      <c r="I137" s="451">
        <f t="shared" si="11"/>
        <v>0.3</v>
      </c>
      <c r="J137" s="480">
        <v>0.3</v>
      </c>
      <c r="K137" s="480"/>
      <c r="L137" s="452">
        <f t="shared" si="13"/>
        <v>50</v>
      </c>
      <c r="M137" s="481" t="s">
        <v>2783</v>
      </c>
      <c r="N137" s="459" t="s">
        <v>2784</v>
      </c>
      <c r="O137" s="459" t="s">
        <v>2645</v>
      </c>
    </row>
    <row r="138" spans="1:15" ht="69.75" customHeight="1" x14ac:dyDescent="0.25">
      <c r="A138" s="454"/>
      <c r="B138" s="459" t="s">
        <v>2785</v>
      </c>
      <c r="C138" s="451">
        <f t="shared" si="9"/>
        <v>1.2</v>
      </c>
      <c r="D138" s="555">
        <v>1.2</v>
      </c>
      <c r="E138" s="480"/>
      <c r="F138" s="451">
        <f t="shared" si="10"/>
        <v>0</v>
      </c>
      <c r="G138" s="555"/>
      <c r="H138" s="480"/>
      <c r="I138" s="451">
        <f t="shared" si="11"/>
        <v>0.6</v>
      </c>
      <c r="J138" s="480">
        <v>0.6</v>
      </c>
      <c r="K138" s="480"/>
      <c r="L138" s="452">
        <f t="shared" si="13"/>
        <v>50</v>
      </c>
      <c r="M138" s="481" t="s">
        <v>2786</v>
      </c>
      <c r="N138" s="459" t="s">
        <v>2787</v>
      </c>
      <c r="O138" s="459" t="s">
        <v>2645</v>
      </c>
    </row>
    <row r="139" spans="1:15" ht="59.25" customHeight="1" x14ac:dyDescent="0.25">
      <c r="A139" s="454"/>
      <c r="B139" s="459" t="s">
        <v>2788</v>
      </c>
      <c r="C139" s="451">
        <f t="shared" si="9"/>
        <v>1.2</v>
      </c>
      <c r="D139" s="555">
        <v>1.2</v>
      </c>
      <c r="E139" s="480"/>
      <c r="F139" s="451">
        <f t="shared" si="10"/>
        <v>0</v>
      </c>
      <c r="G139" s="555"/>
      <c r="H139" s="480"/>
      <c r="I139" s="451">
        <f t="shared" si="11"/>
        <v>0.6</v>
      </c>
      <c r="J139" s="480">
        <v>0.6</v>
      </c>
      <c r="K139" s="480"/>
      <c r="L139" s="452">
        <f t="shared" si="13"/>
        <v>50</v>
      </c>
      <c r="M139" s="481" t="s">
        <v>2786</v>
      </c>
      <c r="N139" s="459" t="s">
        <v>2787</v>
      </c>
      <c r="O139" s="459" t="s">
        <v>2645</v>
      </c>
    </row>
    <row r="140" spans="1:15" ht="33.75" customHeight="1" x14ac:dyDescent="0.25">
      <c r="A140" s="454"/>
      <c r="B140" s="459" t="s">
        <v>2789</v>
      </c>
      <c r="C140" s="451">
        <f t="shared" si="9"/>
        <v>4.2729799999999996</v>
      </c>
      <c r="D140" s="460">
        <v>4.2729799999999996</v>
      </c>
      <c r="E140" s="480"/>
      <c r="F140" s="451">
        <f t="shared" si="10"/>
        <v>4.2729799999999996</v>
      </c>
      <c r="G140" s="460">
        <v>4.2729799999999996</v>
      </c>
      <c r="H140" s="480"/>
      <c r="I140" s="451">
        <f t="shared" si="11"/>
        <v>3.4077500000000001</v>
      </c>
      <c r="J140" s="480">
        <v>3.4077500000000001</v>
      </c>
      <c r="K140" s="480"/>
      <c r="L140" s="452">
        <f t="shared" si="13"/>
        <v>79.751133869103072</v>
      </c>
      <c r="M140" s="481" t="s">
        <v>2790</v>
      </c>
      <c r="N140" s="459" t="s">
        <v>2252</v>
      </c>
      <c r="O140" s="459" t="s">
        <v>2553</v>
      </c>
    </row>
    <row r="141" spans="1:15" ht="33.75" customHeight="1" x14ac:dyDescent="0.25">
      <c r="A141" s="454"/>
      <c r="B141" s="460" t="s">
        <v>2791</v>
      </c>
      <c r="C141" s="451">
        <f t="shared" si="9"/>
        <v>3.5494400000000002</v>
      </c>
      <c r="D141" s="480">
        <v>3.5494400000000002</v>
      </c>
      <c r="E141" s="480"/>
      <c r="F141" s="451">
        <f t="shared" si="10"/>
        <v>3.5494400000000002</v>
      </c>
      <c r="G141" s="480">
        <v>3.5494400000000002</v>
      </c>
      <c r="H141" s="480"/>
      <c r="I141" s="451">
        <f t="shared" si="11"/>
        <v>3.5494400000000002</v>
      </c>
      <c r="J141" s="480">
        <v>3.5494400000000002</v>
      </c>
      <c r="K141" s="480"/>
      <c r="L141" s="452">
        <f t="shared" si="13"/>
        <v>100</v>
      </c>
      <c r="M141" s="481" t="s">
        <v>2792</v>
      </c>
      <c r="N141" s="459">
        <v>110</v>
      </c>
      <c r="O141" s="459" t="s">
        <v>2793</v>
      </c>
    </row>
    <row r="142" spans="1:15" ht="33.75" customHeight="1" x14ac:dyDescent="0.25">
      <c r="A142" s="454"/>
      <c r="B142" s="460" t="s">
        <v>2216</v>
      </c>
      <c r="C142" s="451">
        <f t="shared" si="9"/>
        <v>30.12</v>
      </c>
      <c r="D142" s="480">
        <v>30.12</v>
      </c>
      <c r="E142" s="480"/>
      <c r="F142" s="451">
        <f t="shared" si="10"/>
        <v>40.119999999999997</v>
      </c>
      <c r="G142" s="480">
        <v>40.119999999999997</v>
      </c>
      <c r="H142" s="480"/>
      <c r="I142" s="451"/>
      <c r="J142" s="480"/>
      <c r="K142" s="480"/>
      <c r="L142" s="452">
        <f t="shared" si="13"/>
        <v>0</v>
      </c>
      <c r="M142" s="481" t="s">
        <v>2794</v>
      </c>
      <c r="N142" s="459">
        <v>109</v>
      </c>
      <c r="O142" s="459" t="s">
        <v>2553</v>
      </c>
    </row>
    <row r="143" spans="1:15" ht="33.75" customHeight="1" x14ac:dyDescent="0.25">
      <c r="A143" s="454"/>
      <c r="B143" s="460" t="s">
        <v>2795</v>
      </c>
      <c r="C143" s="451">
        <f t="shared" si="9"/>
        <v>85.428889999999996</v>
      </c>
      <c r="D143" s="480">
        <f>120.55492-35.12603</f>
        <v>85.428889999999996</v>
      </c>
      <c r="E143" s="480"/>
      <c r="F143" s="451">
        <f t="shared" si="10"/>
        <v>120.55492</v>
      </c>
      <c r="G143" s="480">
        <v>120.55492</v>
      </c>
      <c r="H143" s="480"/>
      <c r="I143" s="451"/>
      <c r="J143" s="480"/>
      <c r="K143" s="480"/>
      <c r="L143" s="452">
        <f t="shared" si="13"/>
        <v>0</v>
      </c>
      <c r="M143" s="481" t="s">
        <v>2796</v>
      </c>
      <c r="N143" s="459">
        <v>113</v>
      </c>
      <c r="O143" s="460" t="s">
        <v>2265</v>
      </c>
    </row>
    <row r="144" spans="1:15" ht="24" customHeight="1" x14ac:dyDescent="0.25">
      <c r="A144" s="547"/>
      <c r="B144" s="548" t="s">
        <v>752</v>
      </c>
      <c r="C144" s="451">
        <f t="shared" si="9"/>
        <v>150.57142000000002</v>
      </c>
      <c r="D144" s="480">
        <f>SUM(D129:D143)</f>
        <v>150.57121000000001</v>
      </c>
      <c r="E144" s="480">
        <f>SUM(E129:E141)</f>
        <v>2.1000000000000001E-4</v>
      </c>
      <c r="F144" s="451">
        <f t="shared" si="10"/>
        <v>192.69723999999999</v>
      </c>
      <c r="G144" s="480">
        <f t="shared" ref="G144:H144" si="14">SUM(G129:G143)</f>
        <v>192.69723999999999</v>
      </c>
      <c r="H144" s="480">
        <f t="shared" si="14"/>
        <v>0</v>
      </c>
      <c r="I144" s="451">
        <f t="shared" si="11"/>
        <v>32.557090000000002</v>
      </c>
      <c r="J144" s="480">
        <f>SUM(J129:J141)</f>
        <v>32.557090000000002</v>
      </c>
      <c r="K144" s="480">
        <f>SUM(K129:K141)</f>
        <v>0</v>
      </c>
      <c r="L144" s="452">
        <f t="shared" si="13"/>
        <v>21.622357018350495</v>
      </c>
      <c r="M144" s="556"/>
      <c r="N144" s="547"/>
      <c r="O144" s="547"/>
    </row>
    <row r="145" spans="1:18" ht="24" customHeight="1" x14ac:dyDescent="0.25">
      <c r="A145" s="547"/>
      <c r="B145" s="557"/>
      <c r="C145" s="451"/>
      <c r="D145" s="480"/>
      <c r="E145" s="480"/>
      <c r="F145" s="451"/>
      <c r="G145" s="480"/>
      <c r="H145" s="480"/>
      <c r="I145" s="451"/>
      <c r="J145" s="480"/>
      <c r="K145" s="480"/>
      <c r="L145" s="452"/>
      <c r="M145" s="550"/>
      <c r="N145" s="547"/>
      <c r="O145" s="547"/>
      <c r="P145" s="462"/>
    </row>
    <row r="146" spans="1:18" ht="33.75" customHeight="1" x14ac:dyDescent="0.25">
      <c r="A146" s="505" t="s">
        <v>444</v>
      </c>
      <c r="B146" s="506" t="s">
        <v>2797</v>
      </c>
      <c r="C146" s="451"/>
      <c r="D146" s="444"/>
      <c r="E146" s="444"/>
      <c r="F146" s="451"/>
      <c r="G146" s="445"/>
      <c r="H146" s="446"/>
      <c r="I146" s="451"/>
      <c r="J146" s="445"/>
      <c r="K146" s="445"/>
      <c r="L146" s="452"/>
      <c r="M146" s="447"/>
      <c r="N146" s="447"/>
      <c r="O146" s="448"/>
    </row>
    <row r="147" spans="1:18" ht="57" customHeight="1" x14ac:dyDescent="0.25">
      <c r="A147" s="454"/>
      <c r="B147" s="465" t="s">
        <v>2798</v>
      </c>
      <c r="C147" s="451">
        <f t="shared" si="9"/>
        <v>33.884720000000002</v>
      </c>
      <c r="D147" s="445">
        <v>33.884720000000002</v>
      </c>
      <c r="E147" s="480"/>
      <c r="F147" s="451">
        <f t="shared" si="10"/>
        <v>33.884720000000002</v>
      </c>
      <c r="G147" s="445">
        <v>33.884720000000002</v>
      </c>
      <c r="H147" s="480"/>
      <c r="I147" s="451">
        <f t="shared" si="11"/>
        <v>32.247660000000003</v>
      </c>
      <c r="J147" s="445">
        <v>32.247660000000003</v>
      </c>
      <c r="K147" s="480"/>
      <c r="L147" s="452">
        <f t="shared" ref="L147:L173" si="15">I147/C147*100</f>
        <v>95.16873682296918</v>
      </c>
      <c r="M147" s="491" t="s">
        <v>2799</v>
      </c>
      <c r="N147" s="535" t="s">
        <v>2800</v>
      </c>
      <c r="O147" s="465" t="s">
        <v>2801</v>
      </c>
    </row>
    <row r="148" spans="1:18" ht="48.75" customHeight="1" x14ac:dyDescent="0.25">
      <c r="A148" s="454"/>
      <c r="B148" s="465" t="s">
        <v>2802</v>
      </c>
      <c r="C148" s="451">
        <f t="shared" si="9"/>
        <v>7.7046799999999998</v>
      </c>
      <c r="D148" s="445">
        <v>7.7046799999999998</v>
      </c>
      <c r="E148" s="480"/>
      <c r="F148" s="451">
        <f t="shared" si="10"/>
        <v>7.7046799999999998</v>
      </c>
      <c r="G148" s="451">
        <f t="shared" si="11"/>
        <v>7.7046799999999998</v>
      </c>
      <c r="H148" s="480"/>
      <c r="I148" s="451">
        <f t="shared" si="11"/>
        <v>7.7046799999999998</v>
      </c>
      <c r="J148" s="445">
        <v>7.7046799999999998</v>
      </c>
      <c r="K148" s="480"/>
      <c r="L148" s="452">
        <f t="shared" si="15"/>
        <v>100</v>
      </c>
      <c r="M148" s="491" t="s">
        <v>2803</v>
      </c>
      <c r="N148" s="535" t="s">
        <v>2804</v>
      </c>
      <c r="O148" s="465" t="s">
        <v>2801</v>
      </c>
      <c r="Q148" s="473"/>
    </row>
    <row r="149" spans="1:18" ht="47.25" customHeight="1" x14ac:dyDescent="0.25">
      <c r="A149" s="454"/>
      <c r="B149" s="554" t="s">
        <v>2805</v>
      </c>
      <c r="C149" s="451">
        <f t="shared" si="9"/>
        <v>32.112160000000003</v>
      </c>
      <c r="D149" s="445">
        <v>32.112160000000003</v>
      </c>
      <c r="E149" s="480"/>
      <c r="F149" s="451">
        <f t="shared" si="10"/>
        <v>46.730000000000004</v>
      </c>
      <c r="G149" s="445">
        <v>46.730000000000004</v>
      </c>
      <c r="H149" s="480"/>
      <c r="I149" s="451">
        <f t="shared" si="11"/>
        <v>32.112160000000003</v>
      </c>
      <c r="J149" s="445">
        <v>32.112160000000003</v>
      </c>
      <c r="K149" s="480"/>
      <c r="L149" s="452">
        <f t="shared" si="15"/>
        <v>100</v>
      </c>
      <c r="M149" s="453" t="s">
        <v>2806</v>
      </c>
      <c r="N149" s="546" t="s">
        <v>194</v>
      </c>
      <c r="O149" s="483" t="s">
        <v>1162</v>
      </c>
    </row>
    <row r="150" spans="1:18" ht="88.5" customHeight="1" x14ac:dyDescent="0.25">
      <c r="A150" s="454"/>
      <c r="B150" s="553" t="s">
        <v>2807</v>
      </c>
      <c r="C150" s="451">
        <f t="shared" si="9"/>
        <v>4</v>
      </c>
      <c r="D150" s="445"/>
      <c r="E150" s="445">
        <v>4</v>
      </c>
      <c r="F150" s="451">
        <f t="shared" si="10"/>
        <v>4</v>
      </c>
      <c r="G150" s="445"/>
      <c r="H150" s="445">
        <v>4</v>
      </c>
      <c r="I150" s="451">
        <f t="shared" si="11"/>
        <v>2.5916000000000001</v>
      </c>
      <c r="J150" s="445"/>
      <c r="K150" s="445">
        <v>2.5916000000000001</v>
      </c>
      <c r="L150" s="452">
        <f t="shared" si="15"/>
        <v>64.790000000000006</v>
      </c>
      <c r="M150" s="453" t="s">
        <v>2808</v>
      </c>
      <c r="N150" s="546" t="s">
        <v>1832</v>
      </c>
      <c r="O150" s="511" t="s">
        <v>3113</v>
      </c>
      <c r="P150" s="462"/>
      <c r="R150" s="473"/>
    </row>
    <row r="151" spans="1:18" ht="63" customHeight="1" x14ac:dyDescent="0.25">
      <c r="A151" s="454"/>
      <c r="B151" s="455" t="s">
        <v>2809</v>
      </c>
      <c r="C151" s="451">
        <f t="shared" si="9"/>
        <v>98.796970000000002</v>
      </c>
      <c r="D151" s="445"/>
      <c r="E151" s="514">
        <v>98.796970000000002</v>
      </c>
      <c r="F151" s="451">
        <f t="shared" si="10"/>
        <v>98.796970000000002</v>
      </c>
      <c r="G151" s="445"/>
      <c r="H151" s="514">
        <v>98.796970000000002</v>
      </c>
      <c r="I151" s="451">
        <f t="shared" si="11"/>
        <v>89.657409999999999</v>
      </c>
      <c r="J151" s="445"/>
      <c r="K151" s="480">
        <v>89.657409999999999</v>
      </c>
      <c r="L151" s="452">
        <f t="shared" si="15"/>
        <v>90.749149493147414</v>
      </c>
      <c r="M151" s="453" t="s">
        <v>2810</v>
      </c>
      <c r="N151" s="546" t="s">
        <v>1838</v>
      </c>
      <c r="O151" s="511" t="s">
        <v>1839</v>
      </c>
    </row>
    <row r="152" spans="1:18" ht="66.75" customHeight="1" x14ac:dyDescent="0.25">
      <c r="A152" s="454"/>
      <c r="B152" s="465" t="s">
        <v>2811</v>
      </c>
      <c r="C152" s="451">
        <f t="shared" si="9"/>
        <v>28.200320000000001</v>
      </c>
      <c r="D152" s="451"/>
      <c r="E152" s="445">
        <v>28.200320000000001</v>
      </c>
      <c r="F152" s="451">
        <f t="shared" si="10"/>
        <v>28.200320000000001</v>
      </c>
      <c r="G152" s="445"/>
      <c r="H152" s="445">
        <v>28.200320000000001</v>
      </c>
      <c r="I152" s="451">
        <f t="shared" si="11"/>
        <v>23.857559999999999</v>
      </c>
      <c r="J152" s="445"/>
      <c r="K152" s="480">
        <v>23.857559999999999</v>
      </c>
      <c r="L152" s="452">
        <f t="shared" si="15"/>
        <v>84.60031659215214</v>
      </c>
      <c r="M152" s="491" t="s">
        <v>2812</v>
      </c>
      <c r="N152" s="546" t="s">
        <v>1865</v>
      </c>
      <c r="O152" s="465" t="s">
        <v>2813</v>
      </c>
    </row>
    <row r="153" spans="1:18" ht="127.5" customHeight="1" x14ac:dyDescent="0.25">
      <c r="A153" s="454"/>
      <c r="B153" s="455" t="s">
        <v>2814</v>
      </c>
      <c r="C153" s="451">
        <f t="shared" si="9"/>
        <v>16.334420000000001</v>
      </c>
      <c r="D153" s="451"/>
      <c r="E153" s="514">
        <v>16.334420000000001</v>
      </c>
      <c r="F153" s="451">
        <f t="shared" si="10"/>
        <v>16.5809</v>
      </c>
      <c r="G153" s="514"/>
      <c r="H153" s="514">
        <v>16.5809</v>
      </c>
      <c r="I153" s="451">
        <f t="shared" si="11"/>
        <v>0</v>
      </c>
      <c r="J153" s="445"/>
      <c r="K153" s="480"/>
      <c r="L153" s="452">
        <f t="shared" si="15"/>
        <v>0</v>
      </c>
      <c r="M153" s="491" t="s">
        <v>2815</v>
      </c>
      <c r="N153" s="546" t="s">
        <v>359</v>
      </c>
      <c r="O153" s="498" t="s">
        <v>2100</v>
      </c>
    </row>
    <row r="154" spans="1:18" ht="126.75" customHeight="1" x14ac:dyDescent="0.25">
      <c r="A154" s="454"/>
      <c r="B154" s="553" t="s">
        <v>2816</v>
      </c>
      <c r="C154" s="451">
        <f t="shared" si="9"/>
        <v>13.945790000000001</v>
      </c>
      <c r="D154" s="451"/>
      <c r="E154" s="480">
        <v>13.945790000000001</v>
      </c>
      <c r="F154" s="451">
        <f t="shared" si="10"/>
        <v>13.945790000000001</v>
      </c>
      <c r="G154" s="514">
        <v>13.945790000000001</v>
      </c>
      <c r="H154" s="480"/>
      <c r="I154" s="451">
        <f t="shared" si="11"/>
        <v>13.05447</v>
      </c>
      <c r="J154" s="445"/>
      <c r="K154" s="480">
        <v>13.05447</v>
      </c>
      <c r="L154" s="452">
        <f t="shared" si="15"/>
        <v>93.608680469159509</v>
      </c>
      <c r="M154" s="491" t="s">
        <v>2817</v>
      </c>
      <c r="N154" s="546" t="s">
        <v>1934</v>
      </c>
      <c r="O154" s="498" t="s">
        <v>1931</v>
      </c>
    </row>
    <row r="155" spans="1:18" ht="54" customHeight="1" x14ac:dyDescent="0.25">
      <c r="A155" s="454"/>
      <c r="B155" s="529" t="s">
        <v>2818</v>
      </c>
      <c r="C155" s="451">
        <f t="shared" ref="C155:C246" si="16">D155+E155</f>
        <v>3.9</v>
      </c>
      <c r="D155" s="514">
        <v>3.9</v>
      </c>
      <c r="E155" s="480"/>
      <c r="F155" s="451">
        <f t="shared" ref="F155:F246" si="17">G155+H155</f>
        <v>3.9</v>
      </c>
      <c r="G155" s="514">
        <v>3.9</v>
      </c>
      <c r="H155" s="480"/>
      <c r="I155" s="451">
        <f t="shared" ref="I155:I165" si="18">J155+K155</f>
        <v>0</v>
      </c>
      <c r="J155" s="445"/>
      <c r="K155" s="480"/>
      <c r="L155" s="452">
        <f t="shared" si="15"/>
        <v>0</v>
      </c>
      <c r="M155" s="453" t="s">
        <v>2819</v>
      </c>
      <c r="N155" s="558" t="s">
        <v>1251</v>
      </c>
      <c r="O155" s="559" t="s">
        <v>2820</v>
      </c>
    </row>
    <row r="156" spans="1:18" ht="48" customHeight="1" x14ac:dyDescent="0.25">
      <c r="A156" s="454"/>
      <c r="B156" s="459" t="s">
        <v>2821</v>
      </c>
      <c r="C156" s="451">
        <f t="shared" si="16"/>
        <v>30</v>
      </c>
      <c r="D156" s="514">
        <v>30</v>
      </c>
      <c r="E156" s="480"/>
      <c r="F156" s="451">
        <f t="shared" si="17"/>
        <v>57.910049999999998</v>
      </c>
      <c r="G156" s="514">
        <v>57.910049999999998</v>
      </c>
      <c r="H156" s="480"/>
      <c r="I156" s="451">
        <f t="shared" si="18"/>
        <v>24.07</v>
      </c>
      <c r="J156" s="445">
        <f>13.084+10.986</f>
        <v>24.07</v>
      </c>
      <c r="K156" s="480"/>
      <c r="L156" s="452">
        <f t="shared" si="15"/>
        <v>80.233333333333334</v>
      </c>
      <c r="M156" s="453" t="s">
        <v>2822</v>
      </c>
      <c r="N156" s="558" t="s">
        <v>2105</v>
      </c>
      <c r="O156" s="559" t="s">
        <v>2106</v>
      </c>
    </row>
    <row r="157" spans="1:18" ht="60" customHeight="1" x14ac:dyDescent="0.25">
      <c r="A157" s="454"/>
      <c r="B157" s="459" t="s">
        <v>2823</v>
      </c>
      <c r="C157" s="451">
        <f t="shared" si="16"/>
        <v>44.517429999999997</v>
      </c>
      <c r="D157" s="514">
        <v>44.517429999999997</v>
      </c>
      <c r="E157" s="480"/>
      <c r="F157" s="451">
        <f t="shared" si="17"/>
        <v>69.748699999999999</v>
      </c>
      <c r="G157" s="514">
        <v>69.748699999999999</v>
      </c>
      <c r="H157" s="480"/>
      <c r="I157" s="451">
        <f t="shared" si="18"/>
        <v>13.899999999999999</v>
      </c>
      <c r="J157" s="445">
        <f>4.17367+0.52028+9.20605</f>
        <v>13.899999999999999</v>
      </c>
      <c r="K157" s="480"/>
      <c r="L157" s="452">
        <f t="shared" si="15"/>
        <v>31.223725179104004</v>
      </c>
      <c r="M157" s="453" t="s">
        <v>2824</v>
      </c>
      <c r="N157" s="558" t="s">
        <v>2177</v>
      </c>
      <c r="O157" s="559" t="s">
        <v>2178</v>
      </c>
    </row>
    <row r="158" spans="1:18" ht="72" customHeight="1" x14ac:dyDescent="0.25">
      <c r="A158" s="454"/>
      <c r="B158" s="459" t="s">
        <v>2825</v>
      </c>
      <c r="C158" s="451">
        <f t="shared" si="16"/>
        <v>14.634</v>
      </c>
      <c r="D158" s="514"/>
      <c r="E158" s="480">
        <v>14.634</v>
      </c>
      <c r="F158" s="451">
        <f t="shared" si="17"/>
        <v>16.285509999999999</v>
      </c>
      <c r="G158" s="514">
        <v>16.285509999999999</v>
      </c>
      <c r="H158" s="480"/>
      <c r="I158" s="451">
        <f t="shared" si="18"/>
        <v>14.633000000000001</v>
      </c>
      <c r="J158" s="445"/>
      <c r="K158" s="480">
        <f>13.90135+0.73165</f>
        <v>14.633000000000001</v>
      </c>
      <c r="L158" s="452">
        <f t="shared" si="15"/>
        <v>99.99316659833265</v>
      </c>
      <c r="M158" s="453" t="s">
        <v>2826</v>
      </c>
      <c r="N158" s="558" t="s">
        <v>2430</v>
      </c>
      <c r="O158" s="559" t="s">
        <v>2827</v>
      </c>
    </row>
    <row r="159" spans="1:18" ht="94.5" customHeight="1" x14ac:dyDescent="0.25">
      <c r="A159" s="454"/>
      <c r="B159" s="543" t="s">
        <v>2828</v>
      </c>
      <c r="C159" s="451">
        <f t="shared" si="16"/>
        <v>6</v>
      </c>
      <c r="D159" s="514"/>
      <c r="E159" s="480">
        <v>6</v>
      </c>
      <c r="F159" s="451">
        <f t="shared" si="17"/>
        <v>6</v>
      </c>
      <c r="G159" s="514"/>
      <c r="H159" s="480">
        <v>6</v>
      </c>
      <c r="I159" s="451">
        <f t="shared" si="18"/>
        <v>4.2080799999999998</v>
      </c>
      <c r="J159" s="445"/>
      <c r="K159" s="480">
        <v>4.2080799999999998</v>
      </c>
      <c r="L159" s="452">
        <f t="shared" si="15"/>
        <v>70.134666666666661</v>
      </c>
      <c r="M159" s="453" t="s">
        <v>2829</v>
      </c>
      <c r="N159" s="558" t="s">
        <v>2438</v>
      </c>
      <c r="O159" s="459" t="s">
        <v>2830</v>
      </c>
    </row>
    <row r="160" spans="1:18" ht="33.75" customHeight="1" x14ac:dyDescent="0.25">
      <c r="A160" s="454"/>
      <c r="B160" s="560" t="s">
        <v>2831</v>
      </c>
      <c r="C160" s="451">
        <f t="shared" si="16"/>
        <v>12.733370000000001</v>
      </c>
      <c r="D160" s="514"/>
      <c r="E160" s="480">
        <v>12.733370000000001</v>
      </c>
      <c r="F160" s="451">
        <f t="shared" si="17"/>
        <v>12.733370000000001</v>
      </c>
      <c r="G160" s="514"/>
      <c r="H160" s="480">
        <v>12.733370000000001</v>
      </c>
      <c r="I160" s="451">
        <f t="shared" si="18"/>
        <v>11.35366</v>
      </c>
      <c r="J160" s="445"/>
      <c r="K160" s="480">
        <f>0.56768+10.78598</f>
        <v>11.35366</v>
      </c>
      <c r="L160" s="452">
        <f t="shared" si="15"/>
        <v>89.164612353210487</v>
      </c>
      <c r="M160" s="453" t="s">
        <v>2832</v>
      </c>
      <c r="N160" s="558" t="s">
        <v>2457</v>
      </c>
      <c r="O160" s="459" t="s">
        <v>2833</v>
      </c>
      <c r="P160" s="462"/>
    </row>
    <row r="161" spans="1:15" ht="33.75" customHeight="1" x14ac:dyDescent="0.25">
      <c r="A161" s="454"/>
      <c r="B161" s="560" t="s">
        <v>2834</v>
      </c>
      <c r="C161" s="451">
        <f t="shared" si="16"/>
        <v>14.705970000000001</v>
      </c>
      <c r="D161" s="514"/>
      <c r="E161" s="480">
        <v>14.705970000000001</v>
      </c>
      <c r="F161" s="451">
        <f t="shared" si="17"/>
        <v>14.705970000000001</v>
      </c>
      <c r="G161" s="514"/>
      <c r="H161" s="480">
        <v>14.705970000000001</v>
      </c>
      <c r="I161" s="451">
        <f t="shared" si="18"/>
        <v>13.97616</v>
      </c>
      <c r="J161" s="445"/>
      <c r="K161" s="480">
        <f>0.69881+13.27735</f>
        <v>13.97616</v>
      </c>
      <c r="L161" s="452">
        <f t="shared" si="15"/>
        <v>95.037321577563389</v>
      </c>
      <c r="M161" s="453" t="s">
        <v>2835</v>
      </c>
      <c r="N161" s="558" t="s">
        <v>2457</v>
      </c>
      <c r="O161" s="459" t="s">
        <v>2833</v>
      </c>
    </row>
    <row r="162" spans="1:15" ht="33.75" customHeight="1" x14ac:dyDescent="0.25">
      <c r="A162" s="454"/>
      <c r="B162" s="560" t="s">
        <v>2836</v>
      </c>
      <c r="C162" s="451">
        <f t="shared" si="16"/>
        <v>13.52111</v>
      </c>
      <c r="D162" s="514"/>
      <c r="E162" s="480">
        <v>13.52111</v>
      </c>
      <c r="F162" s="451">
        <f t="shared" si="17"/>
        <v>13.52111</v>
      </c>
      <c r="G162" s="514"/>
      <c r="H162" s="480">
        <v>13.52111</v>
      </c>
      <c r="I162" s="451">
        <f t="shared" si="18"/>
        <v>11.460040000000001</v>
      </c>
      <c r="J162" s="445"/>
      <c r="K162" s="480">
        <f>0.573+10.88704</f>
        <v>11.460040000000001</v>
      </c>
      <c r="L162" s="452">
        <f t="shared" si="15"/>
        <v>84.756650896265185</v>
      </c>
      <c r="M162" s="453" t="s">
        <v>2835</v>
      </c>
      <c r="N162" s="558" t="s">
        <v>2457</v>
      </c>
      <c r="O162" s="459" t="s">
        <v>2833</v>
      </c>
    </row>
    <row r="163" spans="1:15" ht="70.5" customHeight="1" x14ac:dyDescent="0.25">
      <c r="A163" s="454"/>
      <c r="B163" s="459" t="s">
        <v>2837</v>
      </c>
      <c r="C163" s="451">
        <f t="shared" si="16"/>
        <v>24.833690000000001</v>
      </c>
      <c r="D163" s="514"/>
      <c r="E163" s="514">
        <v>24.833690000000001</v>
      </c>
      <c r="F163" s="451">
        <f t="shared" si="17"/>
        <v>24.833690000000001</v>
      </c>
      <c r="G163" s="514"/>
      <c r="H163" s="514">
        <v>24.833690000000001</v>
      </c>
      <c r="I163" s="451">
        <f t="shared" si="18"/>
        <v>24.80894</v>
      </c>
      <c r="J163" s="445"/>
      <c r="K163" s="480">
        <v>24.80894</v>
      </c>
      <c r="L163" s="452">
        <f t="shared" si="15"/>
        <v>99.900337001871236</v>
      </c>
      <c r="M163" s="453" t="s">
        <v>2838</v>
      </c>
      <c r="N163" s="558" t="s">
        <v>2453</v>
      </c>
      <c r="O163" s="459" t="s">
        <v>2839</v>
      </c>
    </row>
    <row r="164" spans="1:15" ht="33.75" customHeight="1" x14ac:dyDescent="0.25">
      <c r="A164" s="454"/>
      <c r="B164" s="459" t="s">
        <v>2840</v>
      </c>
      <c r="C164" s="451">
        <f t="shared" si="16"/>
        <v>0</v>
      </c>
      <c r="D164" s="514"/>
      <c r="E164" s="480"/>
      <c r="F164" s="451">
        <f t="shared" si="17"/>
        <v>0</v>
      </c>
      <c r="G164" s="514"/>
      <c r="H164" s="480"/>
      <c r="I164" s="451">
        <f t="shared" si="18"/>
        <v>2.0480000000000002E-2</v>
      </c>
      <c r="J164" s="445">
        <v>2.0480000000000002E-2</v>
      </c>
      <c r="K164" s="480"/>
      <c r="L164" s="452" t="e">
        <f t="shared" si="15"/>
        <v>#DIV/0!</v>
      </c>
      <c r="M164" s="453" t="s">
        <v>2841</v>
      </c>
      <c r="N164" s="558" t="s">
        <v>2200</v>
      </c>
      <c r="O164" s="459" t="s">
        <v>2842</v>
      </c>
    </row>
    <row r="165" spans="1:15" ht="69.75" customHeight="1" x14ac:dyDescent="0.25">
      <c r="A165" s="454"/>
      <c r="B165" s="459" t="s">
        <v>3114</v>
      </c>
      <c r="C165" s="451">
        <f t="shared" si="16"/>
        <v>10.24122</v>
      </c>
      <c r="D165" s="514">
        <v>10.24122</v>
      </c>
      <c r="E165" s="480"/>
      <c r="F165" s="451">
        <f t="shared" si="17"/>
        <v>10.24122</v>
      </c>
      <c r="G165" s="514">
        <v>10.24122</v>
      </c>
      <c r="H165" s="480"/>
      <c r="I165" s="451">
        <f t="shared" si="18"/>
        <v>10.220739999999999</v>
      </c>
      <c r="J165" s="445">
        <v>10.220739999999999</v>
      </c>
      <c r="K165" s="480"/>
      <c r="L165" s="452">
        <f t="shared" si="15"/>
        <v>99.800023825286431</v>
      </c>
      <c r="M165" s="453" t="s">
        <v>2843</v>
      </c>
      <c r="N165" s="558" t="s">
        <v>2200</v>
      </c>
      <c r="O165" s="459" t="s">
        <v>2844</v>
      </c>
    </row>
    <row r="166" spans="1:15" ht="69" customHeight="1" x14ac:dyDescent="0.25">
      <c r="A166" s="454"/>
      <c r="B166" s="460" t="s">
        <v>2126</v>
      </c>
      <c r="C166" s="451">
        <f t="shared" si="16"/>
        <v>30</v>
      </c>
      <c r="D166" s="514">
        <v>30</v>
      </c>
      <c r="E166" s="480"/>
      <c r="F166" s="451">
        <f t="shared" si="17"/>
        <v>58.35848</v>
      </c>
      <c r="G166" s="514">
        <v>58.35848</v>
      </c>
      <c r="H166" s="480"/>
      <c r="I166" s="451"/>
      <c r="J166" s="445"/>
      <c r="K166" s="480"/>
      <c r="L166" s="452">
        <f t="shared" si="15"/>
        <v>0</v>
      </c>
      <c r="M166" s="453" t="s">
        <v>2845</v>
      </c>
      <c r="N166" s="558" t="s">
        <v>2129</v>
      </c>
      <c r="O166" s="460" t="s">
        <v>1644</v>
      </c>
    </row>
    <row r="167" spans="1:15" ht="84" customHeight="1" x14ac:dyDescent="0.25">
      <c r="A167" s="454"/>
      <c r="B167" s="460" t="s">
        <v>2087</v>
      </c>
      <c r="C167" s="451">
        <f t="shared" si="16"/>
        <v>14.11922</v>
      </c>
      <c r="D167" s="514">
        <v>14.11922</v>
      </c>
      <c r="E167" s="480"/>
      <c r="F167" s="451">
        <f t="shared" si="17"/>
        <v>14.11922</v>
      </c>
      <c r="G167" s="514">
        <v>14.11922</v>
      </c>
      <c r="H167" s="480"/>
      <c r="I167" s="451"/>
      <c r="J167" s="445"/>
      <c r="K167" s="480"/>
      <c r="L167" s="452">
        <f t="shared" si="15"/>
        <v>0</v>
      </c>
      <c r="M167" s="453" t="s">
        <v>2846</v>
      </c>
      <c r="N167" s="558" t="s">
        <v>2089</v>
      </c>
      <c r="O167" s="460" t="s">
        <v>1644</v>
      </c>
    </row>
    <row r="168" spans="1:15" ht="76.5" customHeight="1" x14ac:dyDescent="0.25">
      <c r="A168" s="454"/>
      <c r="B168" s="460" t="s">
        <v>2108</v>
      </c>
      <c r="C168" s="451">
        <f t="shared" si="16"/>
        <v>30</v>
      </c>
      <c r="D168" s="514">
        <v>30</v>
      </c>
      <c r="E168" s="480"/>
      <c r="F168" s="451">
        <f t="shared" si="17"/>
        <v>53.33343</v>
      </c>
      <c r="G168" s="514">
        <v>53.33343</v>
      </c>
      <c r="H168" s="480"/>
      <c r="I168" s="451"/>
      <c r="J168" s="445"/>
      <c r="K168" s="480"/>
      <c r="L168" s="452">
        <f t="shared" si="15"/>
        <v>0</v>
      </c>
      <c r="M168" s="453" t="s">
        <v>2847</v>
      </c>
      <c r="N168" s="558" t="s">
        <v>2110</v>
      </c>
      <c r="O168" s="460" t="s">
        <v>2106</v>
      </c>
    </row>
    <row r="169" spans="1:15" ht="133.5" customHeight="1" x14ac:dyDescent="0.25">
      <c r="A169" s="454"/>
      <c r="B169" s="460" t="s">
        <v>2131</v>
      </c>
      <c r="C169" s="451">
        <f t="shared" si="16"/>
        <v>23</v>
      </c>
      <c r="D169" s="514">
        <v>23</v>
      </c>
      <c r="E169" s="480"/>
      <c r="F169" s="451">
        <f t="shared" si="17"/>
        <v>45.291789999999999</v>
      </c>
      <c r="G169" s="514">
        <v>45.291789999999999</v>
      </c>
      <c r="H169" s="480"/>
      <c r="I169" s="451"/>
      <c r="J169" s="445"/>
      <c r="K169" s="480"/>
      <c r="L169" s="452">
        <f t="shared" si="15"/>
        <v>0</v>
      </c>
      <c r="M169" s="453" t="s">
        <v>2848</v>
      </c>
      <c r="N169" s="558" t="s">
        <v>2133</v>
      </c>
      <c r="O169" s="460" t="s">
        <v>2134</v>
      </c>
    </row>
    <row r="170" spans="1:15" ht="119.25" customHeight="1" x14ac:dyDescent="0.25">
      <c r="A170" s="454"/>
      <c r="B170" s="543" t="s">
        <v>2849</v>
      </c>
      <c r="C170" s="451">
        <f t="shared" si="16"/>
        <v>39</v>
      </c>
      <c r="D170" s="514"/>
      <c r="E170" s="480">
        <v>39</v>
      </c>
      <c r="F170" s="451">
        <f t="shared" si="17"/>
        <v>83.00412</v>
      </c>
      <c r="G170" s="514"/>
      <c r="H170" s="514">
        <v>83.00412</v>
      </c>
      <c r="I170" s="451"/>
      <c r="J170" s="445"/>
      <c r="K170" s="480"/>
      <c r="L170" s="452">
        <f t="shared" si="15"/>
        <v>0</v>
      </c>
      <c r="M170" s="453" t="s">
        <v>2850</v>
      </c>
      <c r="N170" s="558" t="s">
        <v>2449</v>
      </c>
      <c r="O170" s="543" t="s">
        <v>2851</v>
      </c>
    </row>
    <row r="171" spans="1:15" ht="33.75" customHeight="1" x14ac:dyDescent="0.25">
      <c r="A171" s="454"/>
      <c r="B171" s="543" t="s">
        <v>2852</v>
      </c>
      <c r="C171" s="451">
        <f t="shared" si="16"/>
        <v>12</v>
      </c>
      <c r="D171" s="514"/>
      <c r="E171" s="480">
        <v>12</v>
      </c>
      <c r="F171" s="451">
        <f t="shared" si="17"/>
        <v>12</v>
      </c>
      <c r="G171" s="514"/>
      <c r="H171" s="480">
        <v>12</v>
      </c>
      <c r="I171" s="451"/>
      <c r="J171" s="445"/>
      <c r="K171" s="480"/>
      <c r="L171" s="452">
        <f t="shared" si="15"/>
        <v>0</v>
      </c>
      <c r="M171" s="453" t="s">
        <v>2853</v>
      </c>
      <c r="N171" s="558" t="s">
        <v>2442</v>
      </c>
      <c r="O171" s="543" t="s">
        <v>2854</v>
      </c>
    </row>
    <row r="172" spans="1:15" ht="108" customHeight="1" x14ac:dyDescent="0.25">
      <c r="A172" s="454"/>
      <c r="B172" s="543" t="s">
        <v>2855</v>
      </c>
      <c r="C172" s="451">
        <f t="shared" si="16"/>
        <v>20</v>
      </c>
      <c r="D172" s="514"/>
      <c r="E172" s="480">
        <v>20</v>
      </c>
      <c r="F172" s="451">
        <f t="shared" si="17"/>
        <v>50.520780000000002</v>
      </c>
      <c r="G172" s="514"/>
      <c r="H172" s="514">
        <v>50.520780000000002</v>
      </c>
      <c r="I172" s="451"/>
      <c r="J172" s="445"/>
      <c r="K172" s="480"/>
      <c r="L172" s="452">
        <f t="shared" si="15"/>
        <v>0</v>
      </c>
      <c r="M172" s="453" t="s">
        <v>2856</v>
      </c>
      <c r="N172" s="558" t="s">
        <v>2445</v>
      </c>
      <c r="O172" s="543" t="s">
        <v>2857</v>
      </c>
    </row>
    <row r="173" spans="1:15" ht="153.75" customHeight="1" x14ac:dyDescent="0.25">
      <c r="A173" s="454"/>
      <c r="B173" s="543" t="s">
        <v>2858</v>
      </c>
      <c r="C173" s="451">
        <f t="shared" si="16"/>
        <v>39</v>
      </c>
      <c r="D173" s="514"/>
      <c r="E173" s="480">
        <v>39</v>
      </c>
      <c r="F173" s="451">
        <f t="shared" si="17"/>
        <v>95.230239999999995</v>
      </c>
      <c r="G173" s="514"/>
      <c r="H173" s="514">
        <v>95.230239999999995</v>
      </c>
      <c r="I173" s="451"/>
      <c r="J173" s="445"/>
      <c r="K173" s="480"/>
      <c r="L173" s="452">
        <f t="shared" si="15"/>
        <v>0</v>
      </c>
      <c r="M173" s="453" t="s">
        <v>2850</v>
      </c>
      <c r="N173" s="558" t="s">
        <v>2462</v>
      </c>
      <c r="O173" s="543" t="s">
        <v>2859</v>
      </c>
    </row>
    <row r="174" spans="1:15" ht="33.75" customHeight="1" x14ac:dyDescent="0.25">
      <c r="A174" s="454"/>
      <c r="B174" s="543" t="s">
        <v>2467</v>
      </c>
      <c r="C174" s="451">
        <f t="shared" si="16"/>
        <v>30</v>
      </c>
      <c r="D174" s="514"/>
      <c r="E174" s="480">
        <v>30</v>
      </c>
      <c r="F174" s="451">
        <f t="shared" si="17"/>
        <v>65.748689999999996</v>
      </c>
      <c r="G174" s="514"/>
      <c r="H174" s="514">
        <v>65.748689999999996</v>
      </c>
      <c r="I174" s="451"/>
      <c r="J174" s="445"/>
      <c r="K174" s="480"/>
      <c r="L174" s="452"/>
      <c r="M174" s="453" t="s">
        <v>2850</v>
      </c>
      <c r="N174" s="558" t="s">
        <v>2469</v>
      </c>
      <c r="O174" s="543" t="s">
        <v>2860</v>
      </c>
    </row>
    <row r="175" spans="1:15" ht="105" customHeight="1" x14ac:dyDescent="0.25">
      <c r="A175" s="454"/>
      <c r="B175" s="543" t="s">
        <v>2861</v>
      </c>
      <c r="C175" s="451">
        <f t="shared" si="16"/>
        <v>34</v>
      </c>
      <c r="D175" s="514"/>
      <c r="E175" s="480">
        <v>34</v>
      </c>
      <c r="F175" s="451">
        <f t="shared" si="17"/>
        <v>78.712999999999994</v>
      </c>
      <c r="G175" s="514"/>
      <c r="H175" s="514">
        <v>78.712999999999994</v>
      </c>
      <c r="I175" s="451"/>
      <c r="J175" s="445"/>
      <c r="K175" s="480"/>
      <c r="L175" s="452"/>
      <c r="M175" s="453" t="s">
        <v>2850</v>
      </c>
      <c r="N175" s="558" t="s">
        <v>2465</v>
      </c>
      <c r="O175" s="543" t="s">
        <v>2862</v>
      </c>
    </row>
    <row r="176" spans="1:15" ht="33.75" customHeight="1" x14ac:dyDescent="0.25">
      <c r="A176" s="454"/>
      <c r="B176" s="561" t="s">
        <v>2863</v>
      </c>
      <c r="C176" s="451">
        <f t="shared" si="16"/>
        <v>76.445210000000003</v>
      </c>
      <c r="D176" s="514"/>
      <c r="E176" s="480">
        <v>76.445210000000003</v>
      </c>
      <c r="F176" s="451"/>
      <c r="G176" s="514"/>
      <c r="H176" s="514"/>
      <c r="I176" s="451"/>
      <c r="J176" s="445"/>
      <c r="K176" s="480"/>
      <c r="L176" s="452"/>
      <c r="M176" s="453"/>
      <c r="N176" s="558"/>
      <c r="O176" s="543"/>
    </row>
    <row r="177" spans="1:18" ht="60.75" customHeight="1" x14ac:dyDescent="0.25">
      <c r="A177" s="454"/>
      <c r="B177" s="562" t="s">
        <v>2864</v>
      </c>
      <c r="C177" s="451">
        <f t="shared" si="16"/>
        <v>39.34986</v>
      </c>
      <c r="D177" s="514">
        <v>39.34986</v>
      </c>
      <c r="E177" s="480"/>
      <c r="F177" s="451">
        <f t="shared" ref="F177" si="19">G177+H177</f>
        <v>82.901480000000006</v>
      </c>
      <c r="G177" s="514">
        <v>82.901480000000006</v>
      </c>
      <c r="H177" s="480"/>
      <c r="I177" s="451">
        <f t="shared" ref="I177" si="20">J177+K177</f>
        <v>0</v>
      </c>
      <c r="J177" s="445"/>
      <c r="K177" s="480"/>
      <c r="L177" s="452">
        <f t="shared" ref="L177" si="21">I177/C177*100</f>
        <v>0</v>
      </c>
      <c r="M177" s="453"/>
      <c r="N177" s="558"/>
      <c r="O177" s="563"/>
    </row>
    <row r="178" spans="1:18" ht="57.75" customHeight="1" x14ac:dyDescent="0.25">
      <c r="A178" s="454"/>
      <c r="B178" s="561" t="s">
        <v>2865</v>
      </c>
      <c r="C178" s="451"/>
      <c r="D178" s="514">
        <v>50.35774</v>
      </c>
      <c r="E178" s="480"/>
      <c r="F178" s="451"/>
      <c r="G178" s="514"/>
      <c r="H178" s="514"/>
      <c r="I178" s="451"/>
      <c r="J178" s="445"/>
      <c r="K178" s="480"/>
      <c r="L178" s="452"/>
      <c r="M178" s="453"/>
      <c r="N178" s="558"/>
      <c r="O178" s="543"/>
    </row>
    <row r="179" spans="1:18" ht="65.25" customHeight="1" x14ac:dyDescent="0.25">
      <c r="A179" s="454"/>
      <c r="B179" s="561" t="s">
        <v>2866</v>
      </c>
      <c r="C179" s="451"/>
      <c r="D179" s="514">
        <v>17.997779999999999</v>
      </c>
      <c r="E179" s="480"/>
      <c r="F179" s="451"/>
      <c r="G179" s="514"/>
      <c r="H179" s="514"/>
      <c r="I179" s="451"/>
      <c r="J179" s="445"/>
      <c r="K179" s="480"/>
      <c r="L179" s="452"/>
      <c r="M179" s="453"/>
      <c r="N179" s="558"/>
      <c r="O179" s="543"/>
    </row>
    <row r="180" spans="1:18" ht="33.75" customHeight="1" x14ac:dyDescent="0.25">
      <c r="A180" s="454"/>
      <c r="B180" s="470" t="s">
        <v>2867</v>
      </c>
      <c r="C180" s="451">
        <f t="shared" ref="C180:C181" si="22">D180+E180</f>
        <v>2.7999999999999998E-4</v>
      </c>
      <c r="D180" s="451"/>
      <c r="E180" s="480">
        <v>2.7999999999999998E-4</v>
      </c>
      <c r="F180" s="451">
        <f t="shared" ref="F180:F181" si="23">G180+H180</f>
        <v>0</v>
      </c>
      <c r="G180" s="445"/>
      <c r="H180" s="480"/>
      <c r="I180" s="451">
        <f t="shared" ref="I180:I181" si="24">J180+K180</f>
        <v>0</v>
      </c>
      <c r="J180" s="445"/>
      <c r="K180" s="480"/>
      <c r="L180" s="452">
        <f t="shared" ref="L180:L181" si="25">I180/C180*100</f>
        <v>0</v>
      </c>
      <c r="M180" s="453"/>
      <c r="N180" s="546"/>
      <c r="O180" s="564"/>
    </row>
    <row r="181" spans="1:18" ht="33.75" customHeight="1" x14ac:dyDescent="0.25">
      <c r="A181" s="454"/>
      <c r="B181" s="565" t="s">
        <v>2868</v>
      </c>
      <c r="C181" s="451">
        <f t="shared" si="22"/>
        <v>0.30318000000000001</v>
      </c>
      <c r="D181" s="451">
        <v>0.30318000000000001</v>
      </c>
      <c r="E181" s="480"/>
      <c r="F181" s="451">
        <f t="shared" si="23"/>
        <v>0</v>
      </c>
      <c r="G181" s="445"/>
      <c r="H181" s="480"/>
      <c r="I181" s="451">
        <f t="shared" si="24"/>
        <v>0</v>
      </c>
      <c r="J181" s="445"/>
      <c r="K181" s="480"/>
      <c r="L181" s="452">
        <f t="shared" si="25"/>
        <v>0</v>
      </c>
      <c r="M181" s="453"/>
      <c r="N181" s="546"/>
      <c r="O181" s="546"/>
    </row>
    <row r="182" spans="1:18" ht="25.5" customHeight="1" x14ac:dyDescent="0.25">
      <c r="A182" s="454"/>
      <c r="B182" s="561"/>
      <c r="C182" s="451"/>
      <c r="D182" s="514">
        <v>178.87305000000001</v>
      </c>
      <c r="E182" s="480"/>
      <c r="F182" s="451"/>
      <c r="G182" s="514"/>
      <c r="H182" s="514"/>
      <c r="I182" s="451"/>
      <c r="J182" s="445"/>
      <c r="K182" s="480"/>
      <c r="L182" s="452"/>
      <c r="M182" s="453"/>
      <c r="N182" s="558"/>
      <c r="O182" s="543"/>
    </row>
    <row r="183" spans="1:18" ht="20.25" customHeight="1" x14ac:dyDescent="0.25">
      <c r="A183" s="505"/>
      <c r="B183" s="566" t="s">
        <v>752</v>
      </c>
      <c r="C183" s="451">
        <f t="shared" si="16"/>
        <v>1044.5118899999998</v>
      </c>
      <c r="D183" s="480">
        <f>SUM(D147:D182)</f>
        <v>546.36103999999989</v>
      </c>
      <c r="E183" s="480">
        <f>SUM(E147:E176)</f>
        <v>498.15084999999999</v>
      </c>
      <c r="F183" s="480">
        <f t="shared" ref="F183:K183" si="26">SUM(F147:F175)</f>
        <v>1036.0427500000001</v>
      </c>
      <c r="G183" s="480">
        <f t="shared" si="26"/>
        <v>431.45358999999996</v>
      </c>
      <c r="H183" s="480">
        <f t="shared" si="26"/>
        <v>604.58915999999988</v>
      </c>
      <c r="I183" s="480">
        <f t="shared" si="26"/>
        <v>329.87664000000001</v>
      </c>
      <c r="J183" s="480">
        <f t="shared" si="26"/>
        <v>120.27572000000001</v>
      </c>
      <c r="K183" s="480">
        <f t="shared" si="26"/>
        <v>209.60092</v>
      </c>
      <c r="L183" s="452">
        <f>I183/C183*100</f>
        <v>31.581894199404477</v>
      </c>
      <c r="M183" s="463"/>
      <c r="N183" s="567"/>
      <c r="O183" s="568"/>
    </row>
    <row r="184" spans="1:18" ht="22.5" customHeight="1" x14ac:dyDescent="0.25">
      <c r="A184" s="505"/>
      <c r="B184" s="566"/>
      <c r="C184" s="451"/>
      <c r="D184" s="493"/>
      <c r="E184" s="480"/>
      <c r="F184" s="451"/>
      <c r="G184" s="480"/>
      <c r="H184" s="480"/>
      <c r="I184" s="451"/>
      <c r="J184" s="480"/>
      <c r="K184" s="480"/>
      <c r="L184" s="452"/>
      <c r="M184" s="463"/>
      <c r="N184" s="567"/>
      <c r="O184" s="568"/>
      <c r="Q184" s="473"/>
      <c r="R184" s="473"/>
    </row>
    <row r="185" spans="1:18" ht="33.75" customHeight="1" x14ac:dyDescent="0.25">
      <c r="A185" s="505" t="s">
        <v>450</v>
      </c>
      <c r="B185" s="569" t="s">
        <v>451</v>
      </c>
      <c r="C185" s="451"/>
      <c r="D185" s="570"/>
      <c r="E185" s="549"/>
      <c r="F185" s="451"/>
      <c r="G185" s="549"/>
      <c r="H185" s="549"/>
      <c r="I185" s="451"/>
      <c r="J185" s="480"/>
      <c r="K185" s="480"/>
      <c r="L185" s="452"/>
      <c r="M185" s="550"/>
      <c r="N185" s="547"/>
      <c r="O185" s="547"/>
    </row>
    <row r="186" spans="1:18" ht="33.75" customHeight="1" x14ac:dyDescent="0.25">
      <c r="A186" s="505" t="s">
        <v>453</v>
      </c>
      <c r="B186" s="569" t="s">
        <v>2869</v>
      </c>
      <c r="C186" s="451"/>
      <c r="D186" s="444"/>
      <c r="E186" s="444"/>
      <c r="F186" s="451"/>
      <c r="G186" s="445"/>
      <c r="H186" s="446"/>
      <c r="I186" s="451"/>
      <c r="J186" s="445"/>
      <c r="K186" s="445"/>
      <c r="L186" s="452"/>
      <c r="M186" s="447"/>
      <c r="N186" s="447"/>
      <c r="O186" s="448"/>
    </row>
    <row r="187" spans="1:18" ht="33.75" customHeight="1" x14ac:dyDescent="0.25">
      <c r="A187" s="454" t="s">
        <v>2641</v>
      </c>
      <c r="B187" s="477" t="s">
        <v>2870</v>
      </c>
      <c r="C187" s="451">
        <f t="shared" si="16"/>
        <v>0.46</v>
      </c>
      <c r="D187" s="451">
        <v>0.46</v>
      </c>
      <c r="E187" s="445"/>
      <c r="F187" s="451">
        <f t="shared" si="17"/>
        <v>0.46</v>
      </c>
      <c r="G187" s="444">
        <v>0.46</v>
      </c>
      <c r="H187" s="445"/>
      <c r="I187" s="451">
        <f t="shared" ref="I187:I250" si="27">J187+K187</f>
        <v>0.46</v>
      </c>
      <c r="J187" s="444">
        <v>0.46</v>
      </c>
      <c r="K187" s="480"/>
      <c r="L187" s="452">
        <f t="shared" ref="L187:L193" si="28">I187/C187*100</f>
        <v>100</v>
      </c>
      <c r="M187" s="571" t="s">
        <v>2871</v>
      </c>
      <c r="N187" s="492" t="s">
        <v>2872</v>
      </c>
      <c r="O187" s="470" t="s">
        <v>2873</v>
      </c>
      <c r="P187" s="462"/>
    </row>
    <row r="188" spans="1:18" ht="81.75" customHeight="1" x14ac:dyDescent="0.25">
      <c r="A188" s="547" t="s">
        <v>2641</v>
      </c>
      <c r="B188" s="572" t="s">
        <v>2874</v>
      </c>
      <c r="C188" s="451">
        <f t="shared" si="16"/>
        <v>0.8</v>
      </c>
      <c r="D188" s="570">
        <v>0.8</v>
      </c>
      <c r="E188" s="549"/>
      <c r="F188" s="451">
        <f t="shared" si="17"/>
        <v>0.8</v>
      </c>
      <c r="G188" s="480">
        <v>0.8</v>
      </c>
      <c r="H188" s="501"/>
      <c r="I188" s="451">
        <f t="shared" si="27"/>
        <v>0</v>
      </c>
      <c r="J188" s="514"/>
      <c r="K188" s="480"/>
      <c r="L188" s="452">
        <f t="shared" si="28"/>
        <v>0</v>
      </c>
      <c r="M188" s="453" t="s">
        <v>2875</v>
      </c>
      <c r="N188" s="558" t="s">
        <v>2876</v>
      </c>
      <c r="O188" s="511" t="s">
        <v>2877</v>
      </c>
    </row>
    <row r="189" spans="1:18" ht="57" customHeight="1" x14ac:dyDescent="0.25">
      <c r="A189" s="547" t="s">
        <v>2641</v>
      </c>
      <c r="B189" s="485" t="s">
        <v>2878</v>
      </c>
      <c r="C189" s="451">
        <f t="shared" si="16"/>
        <v>5.2</v>
      </c>
      <c r="D189" s="480">
        <v>5.2</v>
      </c>
      <c r="E189" s="480"/>
      <c r="F189" s="451">
        <f t="shared" si="17"/>
        <v>7</v>
      </c>
      <c r="G189" s="480">
        <v>7</v>
      </c>
      <c r="H189" s="501"/>
      <c r="I189" s="451">
        <f t="shared" si="27"/>
        <v>2.8</v>
      </c>
      <c r="J189" s="514">
        <f>1.2+1.6</f>
        <v>2.8</v>
      </c>
      <c r="K189" s="480"/>
      <c r="L189" s="452">
        <f t="shared" si="28"/>
        <v>53.846153846153847</v>
      </c>
      <c r="M189" s="453" t="s">
        <v>2879</v>
      </c>
      <c r="N189" s="558" t="s">
        <v>2880</v>
      </c>
      <c r="O189" s="511" t="s">
        <v>2877</v>
      </c>
    </row>
    <row r="190" spans="1:18" ht="95.25" customHeight="1" x14ac:dyDescent="0.25">
      <c r="A190" s="547"/>
      <c r="B190" s="553" t="s">
        <v>1870</v>
      </c>
      <c r="C190" s="451">
        <f t="shared" si="16"/>
        <v>1.9510000000000001</v>
      </c>
      <c r="D190" s="480">
        <v>1.9510000000000001</v>
      </c>
      <c r="E190" s="480"/>
      <c r="F190" s="451">
        <f t="shared" si="17"/>
        <v>1.9510000000000001</v>
      </c>
      <c r="G190" s="480">
        <v>1.9510000000000001</v>
      </c>
      <c r="H190" s="501"/>
      <c r="I190" s="451">
        <f t="shared" si="27"/>
        <v>1.9510000000000001</v>
      </c>
      <c r="J190" s="514">
        <v>1.9510000000000001</v>
      </c>
      <c r="K190" s="480"/>
      <c r="L190" s="452">
        <f t="shared" si="28"/>
        <v>100</v>
      </c>
      <c r="M190" s="453" t="s">
        <v>2881</v>
      </c>
      <c r="N190" s="558" t="s">
        <v>1873</v>
      </c>
      <c r="O190" s="498" t="s">
        <v>1874</v>
      </c>
    </row>
    <row r="191" spans="1:18" ht="33.75" customHeight="1" x14ac:dyDescent="0.25">
      <c r="A191" s="547"/>
      <c r="B191" s="553" t="s">
        <v>2750</v>
      </c>
      <c r="C191" s="451">
        <f t="shared" si="16"/>
        <v>33.5779</v>
      </c>
      <c r="D191" s="480"/>
      <c r="E191" s="480">
        <v>33.5779</v>
      </c>
      <c r="F191" s="451">
        <f t="shared" si="17"/>
        <v>0</v>
      </c>
      <c r="G191" s="480"/>
      <c r="H191" s="501"/>
      <c r="I191" s="451">
        <f t="shared" si="27"/>
        <v>0</v>
      </c>
      <c r="J191" s="514"/>
      <c r="K191" s="480"/>
      <c r="L191" s="452">
        <f t="shared" si="28"/>
        <v>0</v>
      </c>
      <c r="M191" s="453"/>
      <c r="N191" s="558"/>
      <c r="O191" s="498"/>
    </row>
    <row r="192" spans="1:18" ht="33.75" customHeight="1" x14ac:dyDescent="0.25">
      <c r="A192" s="547"/>
      <c r="B192" s="459" t="s">
        <v>2882</v>
      </c>
      <c r="C192" s="451">
        <f t="shared" si="16"/>
        <v>6</v>
      </c>
      <c r="D192" s="480">
        <v>6</v>
      </c>
      <c r="E192" s="480"/>
      <c r="F192" s="451">
        <f t="shared" si="17"/>
        <v>8.2363999999999997</v>
      </c>
      <c r="G192" s="480">
        <v>8.2363999999999997</v>
      </c>
      <c r="H192" s="501"/>
      <c r="I192" s="451">
        <f t="shared" si="27"/>
        <v>1.292</v>
      </c>
      <c r="J192" s="514">
        <v>1.292</v>
      </c>
      <c r="K192" s="480"/>
      <c r="L192" s="452">
        <f t="shared" si="28"/>
        <v>21.533333333333335</v>
      </c>
      <c r="M192" s="453" t="s">
        <v>2883</v>
      </c>
      <c r="N192" s="558" t="s">
        <v>369</v>
      </c>
      <c r="O192" s="498" t="s">
        <v>1245</v>
      </c>
    </row>
    <row r="193" spans="1:18" ht="33.75" customHeight="1" x14ac:dyDescent="0.25">
      <c r="A193" s="547"/>
      <c r="B193" s="548" t="s">
        <v>752</v>
      </c>
      <c r="C193" s="451">
        <f t="shared" si="16"/>
        <v>47.988900000000001</v>
      </c>
      <c r="D193" s="480">
        <f>SUM(D187:D192)</f>
        <v>14.411</v>
      </c>
      <c r="E193" s="480">
        <f>SUM(E187:E192)</f>
        <v>33.5779</v>
      </c>
      <c r="F193" s="451">
        <f t="shared" si="17"/>
        <v>18.447400000000002</v>
      </c>
      <c r="G193" s="480">
        <f>SUM(G187:G192)</f>
        <v>18.447400000000002</v>
      </c>
      <c r="H193" s="480">
        <f>SUM(H187:H192)</f>
        <v>0</v>
      </c>
      <c r="I193" s="451">
        <f t="shared" si="27"/>
        <v>6.5030000000000001</v>
      </c>
      <c r="J193" s="480">
        <f>SUM(J187:J192)</f>
        <v>6.5030000000000001</v>
      </c>
      <c r="K193" s="480">
        <f>SUM(K187:K192)</f>
        <v>0</v>
      </c>
      <c r="L193" s="452">
        <f t="shared" si="28"/>
        <v>13.551050347059423</v>
      </c>
      <c r="M193" s="550"/>
      <c r="N193" s="547"/>
      <c r="O193" s="547"/>
    </row>
    <row r="194" spans="1:18" ht="33.75" customHeight="1" x14ac:dyDescent="0.25">
      <c r="A194" s="547"/>
      <c r="B194" s="548"/>
      <c r="C194" s="451"/>
      <c r="D194" s="480"/>
      <c r="E194" s="480"/>
      <c r="F194" s="451"/>
      <c r="G194" s="480"/>
      <c r="H194" s="480"/>
      <c r="I194" s="451"/>
      <c r="J194" s="480"/>
      <c r="K194" s="480"/>
      <c r="L194" s="452"/>
      <c r="M194" s="550"/>
      <c r="N194" s="547"/>
      <c r="O194" s="547"/>
      <c r="Q194" s="473"/>
      <c r="R194" s="473"/>
    </row>
    <row r="195" spans="1:18" ht="33.75" customHeight="1" x14ac:dyDescent="0.25">
      <c r="A195" s="547" t="s">
        <v>455</v>
      </c>
      <c r="B195" s="746" t="s">
        <v>2884</v>
      </c>
      <c r="C195" s="451"/>
      <c r="D195" s="573"/>
      <c r="E195" s="573"/>
      <c r="F195" s="451"/>
      <c r="G195" s="573"/>
      <c r="H195" s="573"/>
      <c r="I195" s="451"/>
      <c r="J195" s="573"/>
      <c r="K195" s="573"/>
      <c r="L195" s="452"/>
      <c r="M195" s="550"/>
      <c r="N195" s="511"/>
      <c r="O195" s="511"/>
    </row>
    <row r="196" spans="1:18" ht="33.75" customHeight="1" x14ac:dyDescent="0.25">
      <c r="A196" s="547"/>
      <c r="B196" s="574" t="s">
        <v>2885</v>
      </c>
      <c r="C196" s="451">
        <f t="shared" si="16"/>
        <v>18.39123</v>
      </c>
      <c r="D196" s="573">
        <v>18.39123</v>
      </c>
      <c r="E196" s="573"/>
      <c r="F196" s="451">
        <f t="shared" si="17"/>
        <v>24.75</v>
      </c>
      <c r="G196" s="573">
        <v>24.75</v>
      </c>
      <c r="H196" s="573"/>
      <c r="I196" s="451">
        <f t="shared" si="27"/>
        <v>18.39123</v>
      </c>
      <c r="J196" s="573">
        <v>18.39123</v>
      </c>
      <c r="K196" s="573"/>
      <c r="L196" s="452">
        <f>I196/C196*100</f>
        <v>100</v>
      </c>
      <c r="M196" s="550" t="s">
        <v>2601</v>
      </c>
      <c r="N196" s="511">
        <v>3</v>
      </c>
      <c r="O196" s="511" t="s">
        <v>2886</v>
      </c>
    </row>
    <row r="197" spans="1:18" ht="102.75" customHeight="1" x14ac:dyDescent="0.25">
      <c r="A197" s="547"/>
      <c r="B197" s="533" t="s">
        <v>2887</v>
      </c>
      <c r="C197" s="451">
        <f t="shared" si="16"/>
        <v>28.958089999999999</v>
      </c>
      <c r="D197" s="573">
        <v>28.958089999999999</v>
      </c>
      <c r="E197" s="573"/>
      <c r="F197" s="451">
        <f t="shared" si="17"/>
        <v>28.958089999999999</v>
      </c>
      <c r="G197" s="573">
        <v>28.958089999999999</v>
      </c>
      <c r="H197" s="573"/>
      <c r="I197" s="451">
        <f t="shared" si="27"/>
        <v>28.958089999999999</v>
      </c>
      <c r="J197" s="573">
        <v>28.958089999999999</v>
      </c>
      <c r="K197" s="573"/>
      <c r="L197" s="452">
        <f>I197/C197*100</f>
        <v>100</v>
      </c>
      <c r="M197" s="550" t="s">
        <v>2806</v>
      </c>
      <c r="N197" s="511">
        <v>4</v>
      </c>
      <c r="O197" s="457" t="s">
        <v>1162</v>
      </c>
    </row>
    <row r="198" spans="1:18" ht="45" customHeight="1" x14ac:dyDescent="0.25">
      <c r="A198" s="547"/>
      <c r="B198" s="554" t="s">
        <v>1634</v>
      </c>
      <c r="C198" s="451">
        <f t="shared" si="16"/>
        <v>8.5869900000000001</v>
      </c>
      <c r="D198" s="573">
        <v>8.5869900000000001</v>
      </c>
      <c r="E198" s="573"/>
      <c r="F198" s="451">
        <f t="shared" si="17"/>
        <v>8.5869900000000001</v>
      </c>
      <c r="G198" s="573">
        <v>8.5869900000000001</v>
      </c>
      <c r="H198" s="573"/>
      <c r="I198" s="451">
        <f t="shared" si="27"/>
        <v>8.5869900000000001</v>
      </c>
      <c r="J198" s="573">
        <v>8.5869900000000001</v>
      </c>
      <c r="K198" s="573"/>
      <c r="L198" s="452">
        <f>I198/C198*100</f>
        <v>100</v>
      </c>
      <c r="M198" s="550" t="s">
        <v>2888</v>
      </c>
      <c r="N198" s="511" t="s">
        <v>1637</v>
      </c>
      <c r="O198" s="457" t="s">
        <v>1638</v>
      </c>
    </row>
    <row r="199" spans="1:18" ht="57.75" customHeight="1" x14ac:dyDescent="0.25">
      <c r="A199" s="547"/>
      <c r="B199" s="554" t="s">
        <v>1248</v>
      </c>
      <c r="C199" s="451">
        <f t="shared" si="16"/>
        <v>91.309780000000003</v>
      </c>
      <c r="D199" s="573">
        <v>91.309780000000003</v>
      </c>
      <c r="E199" s="573"/>
      <c r="F199" s="451">
        <f t="shared" si="17"/>
        <v>91.309780000000003</v>
      </c>
      <c r="G199" s="573">
        <v>91.309780000000003</v>
      </c>
      <c r="H199" s="573"/>
      <c r="I199" s="451">
        <f t="shared" si="27"/>
        <v>0</v>
      </c>
      <c r="J199" s="573"/>
      <c r="K199" s="573"/>
      <c r="L199" s="452">
        <f>I199/C199*100</f>
        <v>0</v>
      </c>
      <c r="M199" s="550" t="s">
        <v>2889</v>
      </c>
      <c r="N199" s="511">
        <v>29</v>
      </c>
      <c r="O199" s="457" t="s">
        <v>1253</v>
      </c>
    </row>
    <row r="200" spans="1:18" ht="14.25" customHeight="1" x14ac:dyDescent="0.25">
      <c r="A200" s="547"/>
      <c r="B200" s="554"/>
      <c r="C200" s="451">
        <f t="shared" si="16"/>
        <v>55.997340000000001</v>
      </c>
      <c r="D200" s="573">
        <v>55.997340000000001</v>
      </c>
      <c r="E200" s="573"/>
      <c r="F200" s="451"/>
      <c r="G200" s="573"/>
      <c r="H200" s="573"/>
      <c r="I200" s="451"/>
      <c r="J200" s="573"/>
      <c r="K200" s="573"/>
      <c r="L200" s="452"/>
      <c r="M200" s="550"/>
      <c r="N200" s="511"/>
      <c r="O200" s="457"/>
    </row>
    <row r="201" spans="1:18" ht="33.75" customHeight="1" x14ac:dyDescent="0.25">
      <c r="A201" s="547"/>
      <c r="B201" s="574" t="s">
        <v>752</v>
      </c>
      <c r="C201" s="451">
        <f t="shared" si="16"/>
        <v>203.24343000000002</v>
      </c>
      <c r="D201" s="573">
        <f>SUM(D196:D200)</f>
        <v>203.24343000000002</v>
      </c>
      <c r="E201" s="573">
        <f>SUM(E196:E199)</f>
        <v>0</v>
      </c>
      <c r="F201" s="451">
        <f t="shared" si="17"/>
        <v>153.60486</v>
      </c>
      <c r="G201" s="573">
        <f>SUM(G196:G199)</f>
        <v>153.60486</v>
      </c>
      <c r="H201" s="573">
        <f>SUM(H196:H199)</f>
        <v>0</v>
      </c>
      <c r="I201" s="451">
        <f t="shared" si="27"/>
        <v>55.936309999999999</v>
      </c>
      <c r="J201" s="573">
        <f>SUM(J196:J199)</f>
        <v>55.936309999999999</v>
      </c>
      <c r="K201" s="573">
        <f>SUM(K196:K199)</f>
        <v>0</v>
      </c>
      <c r="L201" s="452">
        <f>I201/C201*100</f>
        <v>27.521829364914769</v>
      </c>
      <c r="M201" s="550"/>
      <c r="N201" s="511"/>
      <c r="O201" s="511"/>
    </row>
    <row r="202" spans="1:18" ht="19.5" customHeight="1" x14ac:dyDescent="0.25">
      <c r="A202" s="547"/>
      <c r="B202" s="574"/>
      <c r="C202" s="451"/>
      <c r="D202" s="573"/>
      <c r="E202" s="573"/>
      <c r="F202" s="451"/>
      <c r="G202" s="573"/>
      <c r="H202" s="573"/>
      <c r="I202" s="451"/>
      <c r="J202" s="573"/>
      <c r="K202" s="573"/>
      <c r="L202" s="452"/>
      <c r="M202" s="550"/>
      <c r="N202" s="511"/>
      <c r="O202" s="511"/>
      <c r="P202" s="462"/>
    </row>
    <row r="203" spans="1:18" ht="33.75" customHeight="1" x14ac:dyDescent="0.25">
      <c r="A203" s="505" t="s">
        <v>459</v>
      </c>
      <c r="B203" s="450" t="s">
        <v>2890</v>
      </c>
      <c r="C203" s="451"/>
      <c r="D203" s="444"/>
      <c r="E203" s="444"/>
      <c r="F203" s="451"/>
      <c r="G203" s="445"/>
      <c r="H203" s="446"/>
      <c r="I203" s="451"/>
      <c r="J203" s="445"/>
      <c r="K203" s="445"/>
      <c r="L203" s="452"/>
      <c r="M203" s="447"/>
      <c r="N203" s="447"/>
      <c r="O203" s="448"/>
    </row>
    <row r="204" spans="1:18" ht="33.75" customHeight="1" x14ac:dyDescent="0.25">
      <c r="A204" s="505"/>
      <c r="B204" s="554" t="s">
        <v>1612</v>
      </c>
      <c r="C204" s="451">
        <f t="shared" si="16"/>
        <v>10.448</v>
      </c>
      <c r="D204" s="445">
        <v>10.448</v>
      </c>
      <c r="E204" s="444"/>
      <c r="F204" s="451">
        <f t="shared" si="17"/>
        <v>10.448</v>
      </c>
      <c r="G204" s="445">
        <v>10.448</v>
      </c>
      <c r="H204" s="446"/>
      <c r="I204" s="451">
        <f t="shared" si="27"/>
        <v>10.448</v>
      </c>
      <c r="J204" s="445">
        <v>10.448</v>
      </c>
      <c r="K204" s="445"/>
      <c r="L204" s="452">
        <f t="shared" ref="L204:L216" si="29">I204/C204*100</f>
        <v>100</v>
      </c>
      <c r="M204" s="447" t="s">
        <v>2891</v>
      </c>
      <c r="N204" s="447">
        <v>50</v>
      </c>
      <c r="O204" s="457" t="s">
        <v>1567</v>
      </c>
    </row>
    <row r="205" spans="1:18" ht="33.75" customHeight="1" x14ac:dyDescent="0.25">
      <c r="A205" s="505"/>
      <c r="B205" s="554" t="s">
        <v>1562</v>
      </c>
      <c r="C205" s="451">
        <f t="shared" si="16"/>
        <v>35.865760000000002</v>
      </c>
      <c r="D205" s="445">
        <f>28.50376+7.362</f>
        <v>35.865760000000002</v>
      </c>
      <c r="E205" s="444"/>
      <c r="F205" s="451">
        <f t="shared" si="17"/>
        <v>35.865760000000002</v>
      </c>
      <c r="G205" s="445">
        <f>28.50376+7.362</f>
        <v>35.865760000000002</v>
      </c>
      <c r="H205" s="446"/>
      <c r="I205" s="451">
        <f t="shared" si="27"/>
        <v>35.865760000000002</v>
      </c>
      <c r="J205" s="445">
        <f>28.50376+7.362</f>
        <v>35.865760000000002</v>
      </c>
      <c r="K205" s="445"/>
      <c r="L205" s="452">
        <f t="shared" si="29"/>
        <v>100</v>
      </c>
      <c r="M205" s="447" t="s">
        <v>2892</v>
      </c>
      <c r="N205" s="447">
        <v>66</v>
      </c>
      <c r="O205" s="457" t="s">
        <v>1567</v>
      </c>
    </row>
    <row r="206" spans="1:18" ht="33.75" customHeight="1" x14ac:dyDescent="0.25">
      <c r="A206" s="505"/>
      <c r="B206" s="461" t="s">
        <v>2893</v>
      </c>
      <c r="C206" s="451">
        <f t="shared" si="16"/>
        <v>1.6000000000000001E-3</v>
      </c>
      <c r="D206" s="493"/>
      <c r="E206" s="445">
        <v>1.6000000000000001E-3</v>
      </c>
      <c r="F206" s="451">
        <f t="shared" si="17"/>
        <v>0</v>
      </c>
      <c r="G206" s="501"/>
      <c r="H206" s="480"/>
      <c r="I206" s="451">
        <f t="shared" si="27"/>
        <v>0</v>
      </c>
      <c r="J206" s="480"/>
      <c r="K206" s="480"/>
      <c r="L206" s="452">
        <f t="shared" si="29"/>
        <v>0</v>
      </c>
      <c r="M206" s="453"/>
      <c r="N206" s="482"/>
      <c r="O206" s="576"/>
    </row>
    <row r="207" spans="1:18" ht="45" customHeight="1" x14ac:dyDescent="0.25">
      <c r="A207" s="505"/>
      <c r="B207" s="554" t="s">
        <v>1696</v>
      </c>
      <c r="C207" s="451">
        <f t="shared" si="16"/>
        <v>64.819000000000003</v>
      </c>
      <c r="D207" s="501">
        <v>64.819000000000003</v>
      </c>
      <c r="E207" s="445"/>
      <c r="F207" s="451">
        <f t="shared" si="17"/>
        <v>69.423910000000006</v>
      </c>
      <c r="G207" s="501">
        <v>69.423910000000006</v>
      </c>
      <c r="H207" s="480"/>
      <c r="I207" s="451">
        <f t="shared" si="27"/>
        <v>0</v>
      </c>
      <c r="J207" s="480"/>
      <c r="K207" s="480"/>
      <c r="L207" s="452">
        <f t="shared" si="29"/>
        <v>0</v>
      </c>
      <c r="M207" s="453" t="s">
        <v>2894</v>
      </c>
      <c r="N207" s="482" t="s">
        <v>1699</v>
      </c>
      <c r="O207" s="457" t="s">
        <v>1700</v>
      </c>
    </row>
    <row r="208" spans="1:18" ht="46.5" customHeight="1" x14ac:dyDescent="0.25">
      <c r="A208" s="505"/>
      <c r="B208" s="560" t="s">
        <v>2895</v>
      </c>
      <c r="C208" s="451">
        <f t="shared" si="16"/>
        <v>10.72256</v>
      </c>
      <c r="D208" s="501">
        <v>10.72256</v>
      </c>
      <c r="E208" s="445"/>
      <c r="F208" s="451">
        <f t="shared" si="17"/>
        <v>44.073520000000002</v>
      </c>
      <c r="G208" s="501">
        <v>44.073520000000002</v>
      </c>
      <c r="H208" s="480"/>
      <c r="I208" s="451">
        <f t="shared" si="27"/>
        <v>9.6335300000000004</v>
      </c>
      <c r="J208" s="480">
        <f>4.63353+5</f>
        <v>9.6335300000000004</v>
      </c>
      <c r="K208" s="480"/>
      <c r="L208" s="452">
        <f t="shared" si="29"/>
        <v>89.843563477378538</v>
      </c>
      <c r="M208" s="453" t="s">
        <v>2896</v>
      </c>
      <c r="N208" s="482">
        <v>97</v>
      </c>
      <c r="O208" s="477" t="s">
        <v>2781</v>
      </c>
      <c r="P208" s="462"/>
    </row>
    <row r="209" spans="1:17" ht="33.75" customHeight="1" x14ac:dyDescent="0.25">
      <c r="A209" s="505"/>
      <c r="B209" s="459" t="s">
        <v>2897</v>
      </c>
      <c r="C209" s="451">
        <f t="shared" si="16"/>
        <v>3.4998800000000001</v>
      </c>
      <c r="D209" s="480">
        <v>3.4998800000000001</v>
      </c>
      <c r="E209" s="445"/>
      <c r="F209" s="451">
        <f t="shared" si="17"/>
        <v>0</v>
      </c>
      <c r="G209" s="501"/>
      <c r="H209" s="480"/>
      <c r="I209" s="451">
        <f t="shared" si="27"/>
        <v>3.4998800000000001</v>
      </c>
      <c r="J209" s="480">
        <v>3.4998800000000001</v>
      </c>
      <c r="K209" s="480"/>
      <c r="L209" s="452">
        <f t="shared" si="29"/>
        <v>100</v>
      </c>
      <c r="M209" s="453" t="s">
        <v>2898</v>
      </c>
      <c r="N209" s="482">
        <v>100</v>
      </c>
      <c r="O209" s="457" t="s">
        <v>1601</v>
      </c>
    </row>
    <row r="210" spans="1:17" ht="47.25" customHeight="1" x14ac:dyDescent="0.25">
      <c r="A210" s="505"/>
      <c r="B210" s="560" t="s">
        <v>2899</v>
      </c>
      <c r="C210" s="451">
        <f t="shared" si="16"/>
        <v>6.9871100000000004</v>
      </c>
      <c r="D210" s="501">
        <v>6.9871100000000004</v>
      </c>
      <c r="E210" s="445"/>
      <c r="F210" s="451">
        <f t="shared" si="17"/>
        <v>44.075200000000002</v>
      </c>
      <c r="G210" s="501">
        <v>44.075200000000002</v>
      </c>
      <c r="H210" s="480"/>
      <c r="I210" s="451">
        <f t="shared" si="27"/>
        <v>6.4478799999999996</v>
      </c>
      <c r="J210" s="480">
        <v>6.4478799999999996</v>
      </c>
      <c r="K210" s="480"/>
      <c r="L210" s="452">
        <f t="shared" si="29"/>
        <v>92.282503066360761</v>
      </c>
      <c r="M210" s="453" t="s">
        <v>2900</v>
      </c>
      <c r="N210" s="482">
        <v>97</v>
      </c>
      <c r="O210" s="477" t="s">
        <v>2781</v>
      </c>
      <c r="P210" s="462"/>
    </row>
    <row r="211" spans="1:17" ht="51.75" customHeight="1" x14ac:dyDescent="0.25">
      <c r="A211" s="505"/>
      <c r="B211" s="560" t="s">
        <v>2901</v>
      </c>
      <c r="C211" s="451">
        <f t="shared" si="16"/>
        <v>13.43107</v>
      </c>
      <c r="D211" s="501">
        <v>13.43107</v>
      </c>
      <c r="E211" s="445"/>
      <c r="F211" s="451">
        <f t="shared" si="17"/>
        <v>0</v>
      </c>
      <c r="G211" s="501"/>
      <c r="H211" s="480"/>
      <c r="I211" s="451">
        <f t="shared" si="27"/>
        <v>12.751860000000001</v>
      </c>
      <c r="J211" s="480">
        <v>12.751860000000001</v>
      </c>
      <c r="K211" s="480"/>
      <c r="L211" s="452">
        <f t="shared" si="29"/>
        <v>94.942994117371143</v>
      </c>
      <c r="M211" s="453" t="s">
        <v>2900</v>
      </c>
      <c r="N211" s="482">
        <v>97</v>
      </c>
      <c r="O211" s="477" t="s">
        <v>2781</v>
      </c>
    </row>
    <row r="212" spans="1:17" ht="54" customHeight="1" x14ac:dyDescent="0.25">
      <c r="A212" s="505"/>
      <c r="B212" s="560" t="s">
        <v>2902</v>
      </c>
      <c r="C212" s="451">
        <f t="shared" si="16"/>
        <v>12.932779999999999</v>
      </c>
      <c r="D212" s="501">
        <v>12.932779999999999</v>
      </c>
      <c r="E212" s="445"/>
      <c r="F212" s="451">
        <f t="shared" si="17"/>
        <v>0</v>
      </c>
      <c r="G212" s="501"/>
      <c r="H212" s="480"/>
      <c r="I212" s="451">
        <f t="shared" si="27"/>
        <v>12.4504</v>
      </c>
      <c r="J212" s="480">
        <v>12.4504</v>
      </c>
      <c r="K212" s="480"/>
      <c r="L212" s="452">
        <f t="shared" si="29"/>
        <v>96.270098153683904</v>
      </c>
      <c r="M212" s="453" t="s">
        <v>2900</v>
      </c>
      <c r="N212" s="482">
        <v>97</v>
      </c>
      <c r="O212" s="477" t="s">
        <v>2781</v>
      </c>
    </row>
    <row r="213" spans="1:17" ht="51.75" customHeight="1" x14ac:dyDescent="0.25">
      <c r="A213" s="505"/>
      <c r="B213" s="384" t="s">
        <v>2156</v>
      </c>
      <c r="C213" s="451">
        <f t="shared" si="16"/>
        <v>24.19163</v>
      </c>
      <c r="D213" s="501">
        <v>24.19163</v>
      </c>
      <c r="E213" s="445"/>
      <c r="F213" s="451">
        <f t="shared" si="17"/>
        <v>24.19163</v>
      </c>
      <c r="G213" s="501">
        <v>24.19163</v>
      </c>
      <c r="H213" s="480"/>
      <c r="I213" s="451"/>
      <c r="J213" s="480"/>
      <c r="K213" s="480"/>
      <c r="L213" s="452">
        <f t="shared" si="29"/>
        <v>0</v>
      </c>
      <c r="M213" s="453" t="s">
        <v>2903</v>
      </c>
      <c r="N213" s="482" t="s">
        <v>2904</v>
      </c>
      <c r="O213" s="384" t="s">
        <v>1567</v>
      </c>
    </row>
    <row r="214" spans="1:17" ht="33.75" customHeight="1" x14ac:dyDescent="0.25">
      <c r="A214" s="505"/>
      <c r="B214" s="577" t="s">
        <v>2905</v>
      </c>
      <c r="C214" s="451">
        <f t="shared" si="16"/>
        <v>4.72</v>
      </c>
      <c r="D214" s="501">
        <v>4.72</v>
      </c>
      <c r="E214" s="445"/>
      <c r="F214" s="451"/>
      <c r="G214" s="501">
        <v>4.72</v>
      </c>
      <c r="H214" s="480"/>
      <c r="I214" s="451"/>
      <c r="J214" s="480"/>
      <c r="K214" s="480"/>
      <c r="L214" s="452">
        <f t="shared" si="29"/>
        <v>0</v>
      </c>
      <c r="M214" s="453" t="s">
        <v>2906</v>
      </c>
      <c r="N214" s="482" t="s">
        <v>2262</v>
      </c>
      <c r="O214" s="460" t="s">
        <v>2287</v>
      </c>
    </row>
    <row r="215" spans="1:17" ht="19.5" customHeight="1" x14ac:dyDescent="0.25">
      <c r="A215" s="505"/>
      <c r="B215" s="577"/>
      <c r="C215" s="451">
        <f t="shared" si="16"/>
        <v>3.2212999999999998</v>
      </c>
      <c r="D215" s="501">
        <v>3.2212999999999998</v>
      </c>
      <c r="E215" s="445"/>
      <c r="F215" s="451"/>
      <c r="G215" s="501"/>
      <c r="H215" s="480"/>
      <c r="I215" s="451"/>
      <c r="J215" s="480"/>
      <c r="K215" s="480"/>
      <c r="L215" s="452">
        <f t="shared" si="29"/>
        <v>0</v>
      </c>
      <c r="M215" s="453"/>
      <c r="N215" s="482"/>
      <c r="O215" s="460"/>
    </row>
    <row r="216" spans="1:17" ht="22.5" customHeight="1" x14ac:dyDescent="0.25">
      <c r="A216" s="505"/>
      <c r="B216" s="450" t="s">
        <v>752</v>
      </c>
      <c r="C216" s="451">
        <f t="shared" si="16"/>
        <v>190.84069000000002</v>
      </c>
      <c r="D216" s="445">
        <f>SUM(D203:D215)</f>
        <v>190.83909000000003</v>
      </c>
      <c r="E216" s="445">
        <f>SUM(E203:E213)</f>
        <v>1.6000000000000001E-3</v>
      </c>
      <c r="F216" s="451">
        <f t="shared" si="17"/>
        <v>228.07802000000001</v>
      </c>
      <c r="G216" s="445">
        <f>SUM(G203:G213)</f>
        <v>228.07802000000001</v>
      </c>
      <c r="H216" s="445">
        <f>SUM(H203:H213)</f>
        <v>0</v>
      </c>
      <c r="I216" s="451">
        <f t="shared" si="27"/>
        <v>91.097309999999993</v>
      </c>
      <c r="J216" s="445">
        <f>SUM(J203:J213)</f>
        <v>91.097309999999993</v>
      </c>
      <c r="K216" s="445">
        <f>SUM(K203:K213)</f>
        <v>0</v>
      </c>
      <c r="L216" s="452">
        <f t="shared" si="29"/>
        <v>47.734741474682359</v>
      </c>
      <c r="M216" s="578"/>
      <c r="N216" s="579"/>
      <c r="O216" s="579"/>
    </row>
    <row r="217" spans="1:17" ht="33.75" customHeight="1" x14ac:dyDescent="0.25">
      <c r="A217" s="505"/>
      <c r="B217" s="450"/>
      <c r="C217" s="451"/>
      <c r="D217" s="445"/>
      <c r="E217" s="445"/>
      <c r="F217" s="451"/>
      <c r="G217" s="445"/>
      <c r="H217" s="445"/>
      <c r="I217" s="451"/>
      <c r="J217" s="445"/>
      <c r="K217" s="445"/>
      <c r="L217" s="452"/>
      <c r="M217" s="578"/>
      <c r="N217" s="579"/>
      <c r="O217" s="579"/>
      <c r="Q217" s="473"/>
    </row>
    <row r="218" spans="1:17" ht="33.75" customHeight="1" x14ac:dyDescent="0.25">
      <c r="A218" s="580" t="s">
        <v>463</v>
      </c>
      <c r="B218" s="450" t="s">
        <v>2907</v>
      </c>
      <c r="C218" s="451"/>
      <c r="D218" s="445"/>
      <c r="E218" s="445"/>
      <c r="F218" s="451"/>
      <c r="G218" s="445"/>
      <c r="H218" s="445"/>
      <c r="I218" s="451"/>
      <c r="J218" s="445"/>
      <c r="K218" s="445"/>
      <c r="L218" s="452"/>
      <c r="M218" s="578"/>
      <c r="N218" s="579"/>
      <c r="O218" s="579"/>
    </row>
    <row r="219" spans="1:17" ht="33.75" customHeight="1" x14ac:dyDescent="0.25">
      <c r="A219" s="505"/>
      <c r="B219" s="459" t="s">
        <v>2908</v>
      </c>
      <c r="C219" s="451">
        <f t="shared" si="16"/>
        <v>13.431940000000001</v>
      </c>
      <c r="D219" s="445">
        <v>13.431940000000001</v>
      </c>
      <c r="E219" s="445"/>
      <c r="F219" s="451">
        <f t="shared" si="17"/>
        <v>13.431940000000001</v>
      </c>
      <c r="G219" s="445">
        <v>13.431940000000001</v>
      </c>
      <c r="H219" s="445"/>
      <c r="I219" s="451">
        <f t="shared" si="27"/>
        <v>13.30649</v>
      </c>
      <c r="J219" s="445">
        <f>2.68638+10.62011</f>
        <v>13.30649</v>
      </c>
      <c r="K219" s="445"/>
      <c r="L219" s="452">
        <f>I219/C219*100</f>
        <v>99.066032159166866</v>
      </c>
      <c r="M219" s="550" t="s">
        <v>2909</v>
      </c>
      <c r="N219" s="547" t="s">
        <v>2065</v>
      </c>
      <c r="O219" s="459" t="s">
        <v>2910</v>
      </c>
    </row>
    <row r="220" spans="1:17" s="582" customFormat="1" ht="12" customHeight="1" x14ac:dyDescent="0.25">
      <c r="A220" s="505"/>
      <c r="B220" s="450"/>
      <c r="C220" s="451"/>
      <c r="D220" s="445"/>
      <c r="E220" s="445"/>
      <c r="F220" s="451"/>
      <c r="G220" s="445"/>
      <c r="H220" s="445"/>
      <c r="I220" s="451"/>
      <c r="J220" s="451"/>
      <c r="K220" s="451"/>
      <c r="L220" s="452"/>
      <c r="M220" s="578"/>
      <c r="N220" s="579"/>
      <c r="O220" s="579"/>
      <c r="P220" s="581"/>
    </row>
    <row r="221" spans="1:17" ht="33.75" customHeight="1" x14ac:dyDescent="0.25">
      <c r="A221" s="505" t="s">
        <v>2911</v>
      </c>
      <c r="B221" s="450" t="s">
        <v>468</v>
      </c>
      <c r="C221" s="451"/>
      <c r="D221" s="444"/>
      <c r="E221" s="444"/>
      <c r="F221" s="451"/>
      <c r="G221" s="445"/>
      <c r="H221" s="446"/>
      <c r="I221" s="451"/>
      <c r="J221" s="445"/>
      <c r="K221" s="445"/>
      <c r="L221" s="452"/>
      <c r="M221" s="447"/>
      <c r="N221" s="447"/>
      <c r="O221" s="448"/>
    </row>
    <row r="222" spans="1:17" ht="33.75" customHeight="1" x14ac:dyDescent="0.25">
      <c r="A222" s="454"/>
      <c r="B222" s="465" t="s">
        <v>2912</v>
      </c>
      <c r="C222" s="451">
        <f t="shared" si="16"/>
        <v>10.18796</v>
      </c>
      <c r="D222" s="451"/>
      <c r="E222" s="524">
        <v>10.18796</v>
      </c>
      <c r="F222" s="451">
        <f t="shared" si="17"/>
        <v>10.18796</v>
      </c>
      <c r="G222" s="445"/>
      <c r="H222" s="524">
        <v>10.18796</v>
      </c>
      <c r="I222" s="451">
        <f t="shared" si="27"/>
        <v>9.0197800000000008</v>
      </c>
      <c r="J222" s="480"/>
      <c r="K222" s="480">
        <v>9.0197800000000008</v>
      </c>
      <c r="L222" s="452">
        <f t="shared" ref="L222:L255" si="30">I222/C222*100</f>
        <v>88.533720195210819</v>
      </c>
      <c r="M222" s="583" t="s">
        <v>2913</v>
      </c>
      <c r="N222" s="584">
        <v>156</v>
      </c>
      <c r="O222" s="465" t="s">
        <v>2793</v>
      </c>
    </row>
    <row r="223" spans="1:17" ht="15" customHeight="1" x14ac:dyDescent="0.25">
      <c r="A223" s="454"/>
      <c r="B223" s="585" t="s">
        <v>2914</v>
      </c>
      <c r="C223" s="451">
        <f t="shared" si="16"/>
        <v>0.90410000000000001</v>
      </c>
      <c r="D223" s="480"/>
      <c r="E223" s="586">
        <v>0.90410000000000001</v>
      </c>
      <c r="F223" s="451">
        <f t="shared" si="17"/>
        <v>0</v>
      </c>
      <c r="G223" s="480"/>
      <c r="H223" s="478"/>
      <c r="I223" s="451">
        <f t="shared" si="27"/>
        <v>0</v>
      </c>
      <c r="J223" s="480"/>
      <c r="K223" s="480"/>
      <c r="L223" s="452">
        <f t="shared" si="30"/>
        <v>0</v>
      </c>
      <c r="M223" s="550"/>
      <c r="N223" s="481"/>
      <c r="O223" s="576"/>
    </row>
    <row r="224" spans="1:17" ht="17.25" customHeight="1" x14ac:dyDescent="0.25">
      <c r="A224" s="454"/>
      <c r="B224" s="585" t="s">
        <v>2915</v>
      </c>
      <c r="C224" s="451">
        <f t="shared" si="16"/>
        <v>0.39915</v>
      </c>
      <c r="D224" s="480"/>
      <c r="E224" s="586">
        <v>0.39915</v>
      </c>
      <c r="F224" s="451">
        <f t="shared" si="17"/>
        <v>0</v>
      </c>
      <c r="G224" s="480"/>
      <c r="H224" s="478"/>
      <c r="I224" s="451">
        <f t="shared" si="27"/>
        <v>0</v>
      </c>
      <c r="J224" s="480"/>
      <c r="K224" s="480"/>
      <c r="L224" s="452">
        <f t="shared" si="30"/>
        <v>0</v>
      </c>
      <c r="M224" s="550"/>
      <c r="N224" s="481"/>
      <c r="O224" s="576"/>
    </row>
    <row r="225" spans="1:18" ht="33.75" customHeight="1" x14ac:dyDescent="0.25">
      <c r="A225" s="454"/>
      <c r="B225" s="465" t="s">
        <v>2916</v>
      </c>
      <c r="C225" s="451">
        <f t="shared" si="16"/>
        <v>0.4</v>
      </c>
      <c r="D225" s="480"/>
      <c r="E225" s="478">
        <v>0.4</v>
      </c>
      <c r="F225" s="451">
        <f t="shared" si="17"/>
        <v>0.4</v>
      </c>
      <c r="G225" s="480"/>
      <c r="H225" s="478">
        <v>0.4</v>
      </c>
      <c r="I225" s="451">
        <f t="shared" si="27"/>
        <v>0.4</v>
      </c>
      <c r="J225" s="480"/>
      <c r="K225" s="480">
        <v>0.4</v>
      </c>
      <c r="L225" s="452">
        <f t="shared" si="30"/>
        <v>100</v>
      </c>
      <c r="M225" s="587">
        <v>44475</v>
      </c>
      <c r="N225" s="465" t="s">
        <v>2917</v>
      </c>
      <c r="O225" s="465" t="s">
        <v>2918</v>
      </c>
    </row>
    <row r="226" spans="1:18" ht="33.75" customHeight="1" x14ac:dyDescent="0.25">
      <c r="A226" s="454"/>
      <c r="B226" s="465" t="s">
        <v>2919</v>
      </c>
      <c r="C226" s="451">
        <f t="shared" si="16"/>
        <v>25.26146</v>
      </c>
      <c r="D226" s="480">
        <v>9.7666900000000005</v>
      </c>
      <c r="E226" s="478">
        <v>15.494770000000001</v>
      </c>
      <c r="F226" s="451">
        <f t="shared" si="17"/>
        <v>25.26146</v>
      </c>
      <c r="G226" s="480">
        <v>9.7666900000000005</v>
      </c>
      <c r="H226" s="478">
        <v>15.494770000000001</v>
      </c>
      <c r="I226" s="451">
        <f t="shared" si="27"/>
        <v>24.868649999999999</v>
      </c>
      <c r="J226" s="480">
        <f>6.335+2.88789</f>
        <v>9.2228899999999996</v>
      </c>
      <c r="K226" s="480">
        <f>7.058+8.58776</f>
        <v>15.645759999999999</v>
      </c>
      <c r="L226" s="452">
        <f t="shared" si="30"/>
        <v>98.445022575892281</v>
      </c>
      <c r="M226" s="491" t="s">
        <v>2920</v>
      </c>
      <c r="N226" s="481" t="s">
        <v>1912</v>
      </c>
      <c r="O226" s="470" t="s">
        <v>2921</v>
      </c>
      <c r="P226" s="462"/>
      <c r="Q226" s="473"/>
      <c r="R226" s="473"/>
    </row>
    <row r="227" spans="1:18" ht="33.75" customHeight="1" x14ac:dyDescent="0.25">
      <c r="A227" s="454"/>
      <c r="B227" s="465" t="s">
        <v>2922</v>
      </c>
      <c r="C227" s="451">
        <f t="shared" si="16"/>
        <v>24.14781</v>
      </c>
      <c r="D227" s="480">
        <v>4.6307700000000001</v>
      </c>
      <c r="E227" s="478">
        <v>19.517040000000001</v>
      </c>
      <c r="F227" s="451">
        <f t="shared" si="17"/>
        <v>24.14781</v>
      </c>
      <c r="G227" s="480">
        <v>4.6307700000000001</v>
      </c>
      <c r="H227" s="478">
        <v>19.517040000000001</v>
      </c>
      <c r="I227" s="451">
        <f t="shared" si="27"/>
        <v>24.145879999999998</v>
      </c>
      <c r="J227" s="480">
        <f>3.61629+1.01489</f>
        <v>4.6311799999999996</v>
      </c>
      <c r="K227" s="480">
        <f>8.931+10.5837</f>
        <v>19.514699999999998</v>
      </c>
      <c r="L227" s="452">
        <f t="shared" si="30"/>
        <v>99.992007556792927</v>
      </c>
      <c r="M227" s="491"/>
      <c r="N227" s="481"/>
      <c r="O227" s="470"/>
    </row>
    <row r="228" spans="1:18" ht="33.75" customHeight="1" x14ac:dyDescent="0.25">
      <c r="A228" s="454"/>
      <c r="B228" s="465" t="s">
        <v>2923</v>
      </c>
      <c r="C228" s="451">
        <f t="shared" si="16"/>
        <v>24.901679999999999</v>
      </c>
      <c r="D228" s="480">
        <v>9.3997100000000007</v>
      </c>
      <c r="E228" s="478">
        <v>15.50197</v>
      </c>
      <c r="F228" s="451">
        <f t="shared" si="17"/>
        <v>24.901679999999999</v>
      </c>
      <c r="G228" s="480">
        <v>9.3997100000000007</v>
      </c>
      <c r="H228" s="478">
        <v>15.50197</v>
      </c>
      <c r="I228" s="451">
        <f t="shared" si="27"/>
        <v>24.664749999999998</v>
      </c>
      <c r="J228" s="480">
        <f>6.33556+2.97587</f>
        <v>9.3114299999999997</v>
      </c>
      <c r="K228" s="480">
        <f>6.997+8.35632</f>
        <v>15.35332</v>
      </c>
      <c r="L228" s="452">
        <f t="shared" si="30"/>
        <v>99.048538090602719</v>
      </c>
      <c r="M228" s="491"/>
      <c r="N228" s="481"/>
      <c r="O228" s="470"/>
    </row>
    <row r="229" spans="1:18" ht="33.75" customHeight="1" x14ac:dyDescent="0.25">
      <c r="A229" s="454"/>
      <c r="B229" s="565" t="s">
        <v>2924</v>
      </c>
      <c r="C229" s="451">
        <f t="shared" si="16"/>
        <v>9.7982300000000002</v>
      </c>
      <c r="D229" s="480"/>
      <c r="E229" s="478">
        <v>9.7982300000000002</v>
      </c>
      <c r="F229" s="451">
        <f t="shared" si="17"/>
        <v>9.7994000000000003</v>
      </c>
      <c r="G229" s="480"/>
      <c r="H229" s="478">
        <v>9.7994000000000003</v>
      </c>
      <c r="I229" s="451">
        <f t="shared" si="27"/>
        <v>9.7982300000000002</v>
      </c>
      <c r="J229" s="480"/>
      <c r="K229" s="480">
        <v>9.7982300000000002</v>
      </c>
      <c r="L229" s="452">
        <f t="shared" si="30"/>
        <v>100</v>
      </c>
      <c r="M229" s="588" t="s">
        <v>2925</v>
      </c>
      <c r="N229" s="481">
        <v>60</v>
      </c>
      <c r="O229" s="465" t="s">
        <v>2926</v>
      </c>
    </row>
    <row r="230" spans="1:18" ht="33.75" customHeight="1" x14ac:dyDescent="0.25">
      <c r="A230" s="454"/>
      <c r="B230" s="465" t="s">
        <v>2927</v>
      </c>
      <c r="C230" s="451">
        <f t="shared" si="16"/>
        <v>19.603950000000001</v>
      </c>
      <c r="D230" s="480"/>
      <c r="E230" s="478">
        <v>19.603950000000001</v>
      </c>
      <c r="F230" s="451">
        <f t="shared" si="17"/>
        <v>19.603950000000001</v>
      </c>
      <c r="G230" s="524"/>
      <c r="H230" s="478">
        <v>19.603950000000001</v>
      </c>
      <c r="I230" s="451">
        <f t="shared" si="27"/>
        <v>19.034400000000002</v>
      </c>
      <c r="J230" s="480"/>
      <c r="K230" s="480">
        <f>3.15776+15.87664</f>
        <v>19.034400000000002</v>
      </c>
      <c r="L230" s="452">
        <f t="shared" si="30"/>
        <v>97.094718156289943</v>
      </c>
      <c r="M230" s="588" t="s">
        <v>2928</v>
      </c>
      <c r="N230" s="481" t="s">
        <v>1893</v>
      </c>
      <c r="O230" s="465" t="s">
        <v>2929</v>
      </c>
      <c r="Q230" s="473"/>
    </row>
    <row r="231" spans="1:18" ht="33.75" customHeight="1" x14ac:dyDescent="0.25">
      <c r="A231" s="454"/>
      <c r="B231" s="465" t="s">
        <v>2930</v>
      </c>
      <c r="C231" s="451">
        <f t="shared" si="16"/>
        <v>19.602620000000002</v>
      </c>
      <c r="D231" s="480"/>
      <c r="E231" s="478">
        <v>19.602620000000002</v>
      </c>
      <c r="F231" s="451">
        <f t="shared" si="17"/>
        <v>19.602620000000002</v>
      </c>
      <c r="G231" s="524"/>
      <c r="H231" s="478">
        <v>19.602620000000002</v>
      </c>
      <c r="I231" s="451">
        <f t="shared" si="27"/>
        <v>19.041180000000001</v>
      </c>
      <c r="J231" s="480"/>
      <c r="K231" s="480">
        <f>1.983+17.05818</f>
        <v>19.041180000000001</v>
      </c>
      <c r="L231" s="452">
        <f t="shared" si="30"/>
        <v>97.135893059193108</v>
      </c>
      <c r="M231" s="588" t="s">
        <v>2928</v>
      </c>
      <c r="N231" s="481" t="s">
        <v>1893</v>
      </c>
      <c r="O231" s="465" t="s">
        <v>2929</v>
      </c>
    </row>
    <row r="232" spans="1:18" ht="33.75" customHeight="1" x14ac:dyDescent="0.25">
      <c r="A232" s="454"/>
      <c r="B232" s="465" t="s">
        <v>2931</v>
      </c>
      <c r="C232" s="451">
        <f t="shared" si="16"/>
        <v>19.604780000000002</v>
      </c>
      <c r="D232" s="480"/>
      <c r="E232" s="478">
        <v>19.604780000000002</v>
      </c>
      <c r="F232" s="451">
        <f t="shared" si="17"/>
        <v>19.604780000000002</v>
      </c>
      <c r="G232" s="524"/>
      <c r="H232" s="478">
        <v>19.604780000000002</v>
      </c>
      <c r="I232" s="451">
        <f t="shared" si="27"/>
        <v>19.007279999999998</v>
      </c>
      <c r="J232" s="480"/>
      <c r="K232" s="480">
        <f>6.42295+9.604+2.98033</f>
        <v>19.007279999999998</v>
      </c>
      <c r="L232" s="452">
        <f t="shared" si="30"/>
        <v>96.952273884226173</v>
      </c>
      <c r="M232" s="588" t="s">
        <v>2928</v>
      </c>
      <c r="N232" s="481" t="s">
        <v>1893</v>
      </c>
      <c r="O232" s="465" t="s">
        <v>2929</v>
      </c>
    </row>
    <row r="233" spans="1:18" ht="33.75" customHeight="1" x14ac:dyDescent="0.25">
      <c r="A233" s="454"/>
      <c r="B233" s="465" t="s">
        <v>2932</v>
      </c>
      <c r="C233" s="451">
        <f t="shared" si="16"/>
        <v>25.979689999999998</v>
      </c>
      <c r="D233" s="480">
        <v>5.9796899999999997</v>
      </c>
      <c r="E233" s="480">
        <v>20</v>
      </c>
      <c r="F233" s="451">
        <f t="shared" si="17"/>
        <v>26.252009999999999</v>
      </c>
      <c r="G233" s="480"/>
      <c r="H233" s="480">
        <v>26.252009999999999</v>
      </c>
      <c r="I233" s="451">
        <f t="shared" si="27"/>
        <v>25.103659999999998</v>
      </c>
      <c r="J233" s="480">
        <v>5.9796899999999997</v>
      </c>
      <c r="K233" s="480">
        <f>19.12397</f>
        <v>19.12397</v>
      </c>
      <c r="L233" s="452">
        <f t="shared" si="30"/>
        <v>96.628019810859939</v>
      </c>
      <c r="M233" s="588" t="s">
        <v>2928</v>
      </c>
      <c r="N233" s="481" t="s">
        <v>1893</v>
      </c>
      <c r="O233" s="465" t="s">
        <v>2929</v>
      </c>
    </row>
    <row r="234" spans="1:18" ht="33.75" customHeight="1" x14ac:dyDescent="0.25">
      <c r="A234" s="454"/>
      <c r="B234" s="465" t="s">
        <v>2933</v>
      </c>
      <c r="C234" s="451">
        <f t="shared" si="16"/>
        <v>19.606290000000001</v>
      </c>
      <c r="D234" s="480"/>
      <c r="E234" s="480">
        <v>19.606290000000001</v>
      </c>
      <c r="F234" s="451">
        <f t="shared" si="17"/>
        <v>19.606290000000001</v>
      </c>
      <c r="G234" s="480"/>
      <c r="H234" s="480">
        <v>19.606290000000001</v>
      </c>
      <c r="I234" s="451">
        <f t="shared" si="27"/>
        <v>17.573</v>
      </c>
      <c r="J234" s="480"/>
      <c r="K234" s="480">
        <v>17.573</v>
      </c>
      <c r="L234" s="452">
        <f t="shared" si="30"/>
        <v>89.629399544737936</v>
      </c>
      <c r="M234" s="588" t="s">
        <v>2928</v>
      </c>
      <c r="N234" s="481" t="s">
        <v>1893</v>
      </c>
      <c r="O234" s="465" t="s">
        <v>2929</v>
      </c>
    </row>
    <row r="235" spans="1:18" ht="33.75" customHeight="1" x14ac:dyDescent="0.25">
      <c r="A235" s="454"/>
      <c r="B235" s="465" t="s">
        <v>2934</v>
      </c>
      <c r="C235" s="451">
        <f t="shared" si="16"/>
        <v>19.604099999999999</v>
      </c>
      <c r="D235" s="480"/>
      <c r="E235" s="480">
        <v>19.604099999999999</v>
      </c>
      <c r="F235" s="451">
        <f t="shared" si="17"/>
        <v>19.604099999999999</v>
      </c>
      <c r="G235" s="480"/>
      <c r="H235" s="480">
        <v>19.604099999999999</v>
      </c>
      <c r="I235" s="451">
        <f t="shared" si="27"/>
        <v>17.916129999999999</v>
      </c>
      <c r="J235" s="480"/>
      <c r="K235" s="480">
        <f>2.88586+15.03027</f>
        <v>17.916129999999999</v>
      </c>
      <c r="L235" s="452">
        <f t="shared" si="30"/>
        <v>91.389709295504503</v>
      </c>
      <c r="M235" s="588" t="s">
        <v>2928</v>
      </c>
      <c r="N235" s="481" t="s">
        <v>1893</v>
      </c>
      <c r="O235" s="465" t="s">
        <v>2929</v>
      </c>
    </row>
    <row r="236" spans="1:18" ht="33.75" customHeight="1" x14ac:dyDescent="0.25">
      <c r="A236" s="454"/>
      <c r="B236" s="465" t="s">
        <v>2935</v>
      </c>
      <c r="C236" s="451">
        <f t="shared" si="16"/>
        <v>15.683669999999999</v>
      </c>
      <c r="D236" s="480"/>
      <c r="E236" s="480">
        <v>15.683669999999999</v>
      </c>
      <c r="F236" s="451">
        <f t="shared" si="17"/>
        <v>15.683669999999999</v>
      </c>
      <c r="G236" s="480"/>
      <c r="H236" s="480">
        <v>15.683669999999999</v>
      </c>
      <c r="I236" s="451">
        <f t="shared" si="27"/>
        <v>15.26182</v>
      </c>
      <c r="J236" s="480"/>
      <c r="K236" s="480">
        <f>12.33054+2.93128</f>
        <v>15.26182</v>
      </c>
      <c r="L236" s="452">
        <f t="shared" si="30"/>
        <v>97.310259652237022</v>
      </c>
      <c r="M236" s="588" t="s">
        <v>2928</v>
      </c>
      <c r="N236" s="481" t="s">
        <v>1893</v>
      </c>
      <c r="O236" s="465" t="s">
        <v>2929</v>
      </c>
    </row>
    <row r="237" spans="1:18" ht="33.75" customHeight="1" x14ac:dyDescent="0.25">
      <c r="A237" s="454"/>
      <c r="B237" s="465" t="s">
        <v>2936</v>
      </c>
      <c r="C237" s="451">
        <f t="shared" si="16"/>
        <v>15.67625</v>
      </c>
      <c r="D237" s="480"/>
      <c r="E237" s="480">
        <v>15.67625</v>
      </c>
      <c r="F237" s="451">
        <f t="shared" si="17"/>
        <v>15.67625</v>
      </c>
      <c r="G237" s="480"/>
      <c r="H237" s="480">
        <v>15.67625</v>
      </c>
      <c r="I237" s="451">
        <f t="shared" si="27"/>
        <v>15.233040000000001</v>
      </c>
      <c r="J237" s="480"/>
      <c r="K237" s="480">
        <f>13.02593+2.20711</f>
        <v>15.233040000000001</v>
      </c>
      <c r="L237" s="452">
        <f t="shared" si="30"/>
        <v>97.172729447412493</v>
      </c>
      <c r="M237" s="588" t="s">
        <v>2928</v>
      </c>
      <c r="N237" s="481" t="s">
        <v>1893</v>
      </c>
      <c r="O237" s="465" t="s">
        <v>2929</v>
      </c>
    </row>
    <row r="238" spans="1:18" ht="33.75" customHeight="1" x14ac:dyDescent="0.25">
      <c r="A238" s="454"/>
      <c r="B238" s="470" t="s">
        <v>2937</v>
      </c>
      <c r="C238" s="451">
        <f t="shared" si="16"/>
        <v>24.32338</v>
      </c>
      <c r="D238" s="480">
        <f>1.20937+7.34397</f>
        <v>8.5533400000000004</v>
      </c>
      <c r="E238" s="478">
        <v>15.77004</v>
      </c>
      <c r="F238" s="451">
        <f t="shared" si="17"/>
        <v>24.32338</v>
      </c>
      <c r="G238" s="480"/>
      <c r="H238" s="478">
        <v>24.32338</v>
      </c>
      <c r="I238" s="451">
        <f t="shared" si="27"/>
        <v>23.614930000000001</v>
      </c>
      <c r="J238" s="480">
        <f>1.20937+7.34397</f>
        <v>8.5533400000000004</v>
      </c>
      <c r="K238" s="480">
        <f>12.932+2.12959</f>
        <v>15.061590000000001</v>
      </c>
      <c r="L238" s="452">
        <f t="shared" si="30"/>
        <v>97.087370258574268</v>
      </c>
      <c r="M238" s="491" t="s">
        <v>2920</v>
      </c>
      <c r="N238" s="481">
        <v>56</v>
      </c>
      <c r="O238" s="465" t="s">
        <v>2938</v>
      </c>
      <c r="P238" s="462"/>
      <c r="Q238" s="473"/>
    </row>
    <row r="239" spans="1:18" ht="33.75" customHeight="1" x14ac:dyDescent="0.25">
      <c r="A239" s="454"/>
      <c r="B239" s="470" t="s">
        <v>2939</v>
      </c>
      <c r="C239" s="451">
        <f t="shared" si="16"/>
        <v>23.317060000000001</v>
      </c>
      <c r="D239" s="480">
        <f>0.49683+3.28657</f>
        <v>3.7834000000000003</v>
      </c>
      <c r="E239" s="478">
        <v>19.533660000000001</v>
      </c>
      <c r="F239" s="451">
        <f t="shared" si="17"/>
        <v>23.317060000000001</v>
      </c>
      <c r="G239" s="480"/>
      <c r="H239" s="478">
        <v>23.317060000000001</v>
      </c>
      <c r="I239" s="451">
        <f t="shared" si="27"/>
        <v>23.313610000000001</v>
      </c>
      <c r="J239" s="480">
        <f>0.49683+3.28657</f>
        <v>3.7834000000000003</v>
      </c>
      <c r="K239" s="480">
        <f>16.96342+2.56679</f>
        <v>19.53021</v>
      </c>
      <c r="L239" s="452">
        <f t="shared" si="30"/>
        <v>99.98520396653781</v>
      </c>
      <c r="M239" s="491" t="s">
        <v>2920</v>
      </c>
      <c r="N239" s="481">
        <v>56</v>
      </c>
      <c r="O239" s="465" t="s">
        <v>2938</v>
      </c>
      <c r="P239" s="462"/>
    </row>
    <row r="240" spans="1:18" ht="33.75" customHeight="1" x14ac:dyDescent="0.25">
      <c r="A240" s="454"/>
      <c r="B240" s="470" t="s">
        <v>2940</v>
      </c>
      <c r="C240" s="451">
        <f t="shared" si="16"/>
        <v>24.362780000000001</v>
      </c>
      <c r="D240" s="480">
        <f>1.22741+7.36627</f>
        <v>8.5936799999999991</v>
      </c>
      <c r="E240" s="478">
        <v>15.7691</v>
      </c>
      <c r="F240" s="451">
        <f t="shared" si="17"/>
        <v>24.362780000000001</v>
      </c>
      <c r="G240" s="480"/>
      <c r="H240" s="478">
        <v>24.362780000000001</v>
      </c>
      <c r="I240" s="451">
        <f t="shared" si="27"/>
        <v>23.653659999999999</v>
      </c>
      <c r="J240" s="480">
        <f>1.22741+7.36627</f>
        <v>8.5936799999999991</v>
      </c>
      <c r="K240" s="480">
        <f>12.90973+2.15025</f>
        <v>15.059979999999999</v>
      </c>
      <c r="L240" s="452">
        <f t="shared" si="30"/>
        <v>97.089330527961081</v>
      </c>
      <c r="M240" s="491" t="s">
        <v>2920</v>
      </c>
      <c r="N240" s="481">
        <v>56</v>
      </c>
      <c r="O240" s="465" t="s">
        <v>2938</v>
      </c>
      <c r="P240" s="462"/>
    </row>
    <row r="241" spans="1:17" ht="63" customHeight="1" x14ac:dyDescent="0.25">
      <c r="A241" s="454"/>
      <c r="B241" s="455" t="s">
        <v>2941</v>
      </c>
      <c r="C241" s="451">
        <f t="shared" si="16"/>
        <v>14.56645</v>
      </c>
      <c r="D241" s="480"/>
      <c r="E241" s="586">
        <v>14.56645</v>
      </c>
      <c r="F241" s="451">
        <f t="shared" si="17"/>
        <v>25.12</v>
      </c>
      <c r="G241" s="480"/>
      <c r="H241" s="478">
        <v>25.12</v>
      </c>
      <c r="I241" s="451">
        <f t="shared" si="27"/>
        <v>14.07451</v>
      </c>
      <c r="J241" s="480"/>
      <c r="K241" s="480">
        <f>1.0393+6.02981+2.92629+0.30806+0.77199+1.55406+0.93538+0.19596+0.31366</f>
        <v>14.07451</v>
      </c>
      <c r="L241" s="452">
        <f t="shared" si="30"/>
        <v>96.622787295463212</v>
      </c>
      <c r="M241" s="588" t="s">
        <v>2942</v>
      </c>
      <c r="N241" s="481" t="s">
        <v>1809</v>
      </c>
      <c r="O241" s="498" t="s">
        <v>2943</v>
      </c>
    </row>
    <row r="242" spans="1:17" ht="75.75" customHeight="1" x14ac:dyDescent="0.25">
      <c r="A242" s="454"/>
      <c r="B242" s="455" t="s">
        <v>2944</v>
      </c>
      <c r="C242" s="451">
        <f t="shared" si="16"/>
        <v>0.4</v>
      </c>
      <c r="D242" s="480"/>
      <c r="E242" s="586">
        <v>0.4</v>
      </c>
      <c r="F242" s="451">
        <f t="shared" si="17"/>
        <v>0.4</v>
      </c>
      <c r="G242" s="480"/>
      <c r="H242" s="478">
        <v>0.4</v>
      </c>
      <c r="I242" s="451">
        <f t="shared" si="27"/>
        <v>0</v>
      </c>
      <c r="J242" s="480"/>
      <c r="K242" s="480"/>
      <c r="L242" s="452">
        <f t="shared" si="30"/>
        <v>0</v>
      </c>
      <c r="M242" s="588" t="s">
        <v>2945</v>
      </c>
      <c r="N242" s="481" t="s">
        <v>1978</v>
      </c>
      <c r="O242" s="498" t="s">
        <v>2943</v>
      </c>
    </row>
    <row r="243" spans="1:17" ht="100.5" customHeight="1" x14ac:dyDescent="0.25">
      <c r="A243" s="454"/>
      <c r="B243" s="498" t="s">
        <v>2946</v>
      </c>
      <c r="C243" s="451">
        <f t="shared" si="16"/>
        <v>64.650069999999999</v>
      </c>
      <c r="D243" s="480">
        <f>8.40015+4.74806</f>
        <v>13.148209999999999</v>
      </c>
      <c r="E243" s="478">
        <v>51.501860000000001</v>
      </c>
      <c r="F243" s="451">
        <f t="shared" si="17"/>
        <v>64.650069999999999</v>
      </c>
      <c r="G243" s="480"/>
      <c r="H243" s="478">
        <v>64.650069999999999</v>
      </c>
      <c r="I243" s="451">
        <f t="shared" si="27"/>
        <v>64.650069999999999</v>
      </c>
      <c r="J243" s="480">
        <f>8.40015+4.74806</f>
        <v>13.148209999999999</v>
      </c>
      <c r="K243" s="480">
        <f>12.239+15.67166+9.7882+6.91792+6.88508</f>
        <v>51.501860000000001</v>
      </c>
      <c r="L243" s="452">
        <f t="shared" si="30"/>
        <v>100</v>
      </c>
      <c r="M243" s="588" t="s">
        <v>2947</v>
      </c>
      <c r="N243" s="481" t="s">
        <v>1926</v>
      </c>
      <c r="O243" s="498" t="s">
        <v>2851</v>
      </c>
      <c r="P243" s="462"/>
    </row>
    <row r="244" spans="1:17" ht="79.5" customHeight="1" x14ac:dyDescent="0.25">
      <c r="A244" s="454"/>
      <c r="B244" s="498" t="s">
        <v>2948</v>
      </c>
      <c r="C244" s="451">
        <f t="shared" si="16"/>
        <v>19.59957</v>
      </c>
      <c r="D244" s="480"/>
      <c r="E244" s="586">
        <v>19.59957</v>
      </c>
      <c r="F244" s="451">
        <f t="shared" si="17"/>
        <v>19.59957</v>
      </c>
      <c r="G244" s="480"/>
      <c r="H244" s="586">
        <v>19.59957</v>
      </c>
      <c r="I244" s="451">
        <f t="shared" si="27"/>
        <v>0</v>
      </c>
      <c r="J244" s="480"/>
      <c r="K244" s="480"/>
      <c r="L244" s="452">
        <f t="shared" si="30"/>
        <v>0</v>
      </c>
      <c r="M244" s="588" t="s">
        <v>2949</v>
      </c>
      <c r="N244" s="481" t="s">
        <v>1952</v>
      </c>
      <c r="O244" s="498" t="s">
        <v>2950</v>
      </c>
      <c r="Q244" s="473"/>
    </row>
    <row r="245" spans="1:17" s="205" customFormat="1" ht="93.75" customHeight="1" x14ac:dyDescent="0.25">
      <c r="A245" s="454"/>
      <c r="B245" s="455" t="s">
        <v>2951</v>
      </c>
      <c r="C245" s="451">
        <f t="shared" si="16"/>
        <v>156.36749</v>
      </c>
      <c r="D245" s="480">
        <f>0.44352+4.0118</f>
        <v>4.4553200000000004</v>
      </c>
      <c r="E245" s="480">
        <f>13.00452+16.77804+16.2092+1.33502+1.44495+13.72521+8.27999+8.25434+14.09583+8.66334+8.66396+17.34485+14.46005+0.85597+0.7419+0.85597+0.83579+0.91289+0.83442+0.72238+0.76108+1.80326+0.54085+0.25915+0.52921</f>
        <v>151.91217</v>
      </c>
      <c r="F245" s="451">
        <f t="shared" si="17"/>
        <v>156.36749</v>
      </c>
      <c r="G245" s="480">
        <f>0.44352+4.0118</f>
        <v>4.4553200000000004</v>
      </c>
      <c r="H245" s="480">
        <f>13.00452+16.77804+16.2092+1.33502+1.44495+13.72521+8.27999+8.25434+14.09583+8.66334+8.66396+17.34485+14.46005+0.85597+0.7419+0.85597+0.83579+0.91289+0.83442+0.72238+0.76108+1.80326+0.54085+0.25915+0.52921</f>
        <v>151.91217</v>
      </c>
      <c r="I245" s="451">
        <f t="shared" si="27"/>
        <v>156.36749</v>
      </c>
      <c r="J245" s="480">
        <f>0.44352+4.0118</f>
        <v>4.4553200000000004</v>
      </c>
      <c r="K245" s="480">
        <f>13.00452+16.77804+16.2092+1.33502+1.44495+13.72521+8.27999+8.25434+14.09583+8.66334+8.66396+17.34485+14.46005+0.85597+0.7419+0.85597+0.83579+0.91289+0.83442+0.72238+0.76108+1.80326+0.54085+0.25915+0.52921</f>
        <v>151.91217</v>
      </c>
      <c r="L245" s="452">
        <f t="shared" si="30"/>
        <v>100</v>
      </c>
      <c r="M245" s="491" t="s">
        <v>2952</v>
      </c>
      <c r="N245" s="481">
        <v>59</v>
      </c>
      <c r="O245" s="456" t="s">
        <v>2953</v>
      </c>
      <c r="P245" s="472"/>
    </row>
    <row r="246" spans="1:17" ht="87" customHeight="1" x14ac:dyDescent="0.25">
      <c r="A246" s="454"/>
      <c r="B246" s="553" t="s">
        <v>1954</v>
      </c>
      <c r="C246" s="451">
        <f t="shared" si="16"/>
        <v>29.389679999999998</v>
      </c>
      <c r="D246" s="480"/>
      <c r="E246" s="478">
        <v>29.389679999999998</v>
      </c>
      <c r="F246" s="451">
        <f t="shared" si="17"/>
        <v>29.389679999999998</v>
      </c>
      <c r="G246" s="480"/>
      <c r="H246" s="478">
        <v>29.389679999999998</v>
      </c>
      <c r="I246" s="451">
        <f t="shared" si="27"/>
        <v>19.586869999999998</v>
      </c>
      <c r="J246" s="480"/>
      <c r="K246" s="480">
        <f>9.79014+9.79673</f>
        <v>19.586869999999998</v>
      </c>
      <c r="L246" s="452">
        <f t="shared" si="30"/>
        <v>66.645400698476465</v>
      </c>
      <c r="M246" s="588" t="s">
        <v>2954</v>
      </c>
      <c r="N246" s="481">
        <v>62</v>
      </c>
      <c r="O246" s="498" t="s">
        <v>2955</v>
      </c>
    </row>
    <row r="247" spans="1:17" ht="57.75" customHeight="1" x14ac:dyDescent="0.25">
      <c r="A247" s="454"/>
      <c r="B247" s="553" t="s">
        <v>2956</v>
      </c>
      <c r="C247" s="451">
        <f t="shared" ref="C247:C314" si="31">D247+E247</f>
        <v>15.50976</v>
      </c>
      <c r="D247" s="480"/>
      <c r="E247" s="478">
        <v>15.50976</v>
      </c>
      <c r="F247" s="451">
        <f t="shared" ref="F247:F313" si="32">G247+H247</f>
        <v>15.50976</v>
      </c>
      <c r="G247" s="480"/>
      <c r="H247" s="478">
        <v>15.50976</v>
      </c>
      <c r="I247" s="451">
        <f t="shared" si="27"/>
        <v>15.50976</v>
      </c>
      <c r="J247" s="480"/>
      <c r="K247" s="480">
        <v>15.50976</v>
      </c>
      <c r="L247" s="452">
        <f t="shared" si="30"/>
        <v>100</v>
      </c>
      <c r="M247" s="588" t="s">
        <v>2957</v>
      </c>
      <c r="N247" s="481" t="s">
        <v>1940</v>
      </c>
      <c r="O247" s="498" t="s">
        <v>2955</v>
      </c>
    </row>
    <row r="248" spans="1:17" ht="48.75" customHeight="1" x14ac:dyDescent="0.25">
      <c r="A248" s="454"/>
      <c r="B248" s="553" t="s">
        <v>2958</v>
      </c>
      <c r="C248" s="451">
        <f t="shared" si="31"/>
        <v>8.3029299999999999</v>
      </c>
      <c r="D248" s="480"/>
      <c r="E248" s="451">
        <f t="shared" ref="E248" si="33">F248+G248</f>
        <v>8.3029299999999999</v>
      </c>
      <c r="F248" s="451">
        <f t="shared" si="32"/>
        <v>8.3029299999999999</v>
      </c>
      <c r="G248" s="480"/>
      <c r="H248" s="478">
        <v>8.3029299999999999</v>
      </c>
      <c r="I248" s="451">
        <f t="shared" si="27"/>
        <v>8.0610999999999997</v>
      </c>
      <c r="J248" s="480"/>
      <c r="K248" s="480">
        <v>8.0610999999999997</v>
      </c>
      <c r="L248" s="452">
        <f t="shared" si="30"/>
        <v>97.087413720216844</v>
      </c>
      <c r="M248" s="588" t="s">
        <v>2959</v>
      </c>
      <c r="N248" s="481" t="s">
        <v>1886</v>
      </c>
      <c r="O248" s="589" t="s">
        <v>2960</v>
      </c>
    </row>
    <row r="249" spans="1:17" ht="33.75" customHeight="1" x14ac:dyDescent="0.25">
      <c r="A249" s="454"/>
      <c r="B249" s="459" t="s">
        <v>2961</v>
      </c>
      <c r="C249" s="451">
        <f t="shared" si="31"/>
        <v>17.49503</v>
      </c>
      <c r="D249" s="480"/>
      <c r="E249" s="480">
        <f>0.87475+16.62028</f>
        <v>17.49503</v>
      </c>
      <c r="F249" s="451">
        <f t="shared" si="32"/>
        <v>17.49503</v>
      </c>
      <c r="G249" s="480"/>
      <c r="H249" s="480">
        <f>0.87475+16.62028</f>
        <v>17.49503</v>
      </c>
      <c r="I249" s="451">
        <f t="shared" si="27"/>
        <v>17.49503</v>
      </c>
      <c r="J249" s="480"/>
      <c r="K249" s="480">
        <f>0.87475+16.62028</f>
        <v>17.49503</v>
      </c>
      <c r="L249" s="452">
        <f t="shared" si="30"/>
        <v>100</v>
      </c>
      <c r="M249" s="588" t="s">
        <v>2962</v>
      </c>
      <c r="N249" s="481" t="s">
        <v>2318</v>
      </c>
      <c r="O249" s="459" t="s">
        <v>2963</v>
      </c>
    </row>
    <row r="250" spans="1:17" ht="33.75" customHeight="1" x14ac:dyDescent="0.25">
      <c r="A250" s="454"/>
      <c r="B250" s="459" t="s">
        <v>2964</v>
      </c>
      <c r="C250" s="451">
        <f t="shared" si="31"/>
        <v>9.5089199999999998</v>
      </c>
      <c r="D250" s="480"/>
      <c r="E250" s="480">
        <f>0.47545+9.03347</f>
        <v>9.5089199999999998</v>
      </c>
      <c r="F250" s="451">
        <f t="shared" si="32"/>
        <v>9.5089199999999998</v>
      </c>
      <c r="G250" s="480"/>
      <c r="H250" s="480">
        <f>0.47545+9.03347</f>
        <v>9.5089199999999998</v>
      </c>
      <c r="I250" s="451">
        <f t="shared" si="27"/>
        <v>9.5089199999999998</v>
      </c>
      <c r="J250" s="480"/>
      <c r="K250" s="480">
        <f>0.47545+9.03347</f>
        <v>9.5089199999999998</v>
      </c>
      <c r="L250" s="452">
        <f t="shared" si="30"/>
        <v>100</v>
      </c>
      <c r="M250" s="588" t="s">
        <v>2962</v>
      </c>
      <c r="N250" s="481" t="s">
        <v>2323</v>
      </c>
      <c r="O250" s="459" t="s">
        <v>2963</v>
      </c>
    </row>
    <row r="251" spans="1:17" ht="33.75" customHeight="1" x14ac:dyDescent="0.25">
      <c r="A251" s="454"/>
      <c r="B251" s="459" t="s">
        <v>2965</v>
      </c>
      <c r="C251" s="451">
        <f t="shared" si="31"/>
        <v>27.167749999999998</v>
      </c>
      <c r="D251" s="480">
        <v>11.71111</v>
      </c>
      <c r="E251" s="478">
        <v>15.45664</v>
      </c>
      <c r="F251" s="451">
        <f t="shared" si="32"/>
        <v>27.167749999999998</v>
      </c>
      <c r="G251" s="480">
        <v>11.71111</v>
      </c>
      <c r="H251" s="478">
        <v>15.45664</v>
      </c>
      <c r="I251" s="451">
        <f t="shared" ref="H251:I313" si="34">J251+K251</f>
        <v>27.052599999999998</v>
      </c>
      <c r="J251" s="480">
        <f>0.52312+11.07669+0.06</f>
        <v>11.65981</v>
      </c>
      <c r="K251" s="480">
        <f>0.76951+14.62328</f>
        <v>15.39279</v>
      </c>
      <c r="L251" s="452">
        <f t="shared" si="30"/>
        <v>99.576151871244406</v>
      </c>
      <c r="M251" s="588" t="s">
        <v>2962</v>
      </c>
      <c r="N251" s="481" t="s">
        <v>2328</v>
      </c>
      <c r="O251" s="459" t="s">
        <v>2963</v>
      </c>
    </row>
    <row r="252" spans="1:17" ht="33.75" customHeight="1" x14ac:dyDescent="0.25">
      <c r="A252" s="454"/>
      <c r="B252" s="459" t="s">
        <v>2966</v>
      </c>
      <c r="C252" s="451">
        <f t="shared" si="31"/>
        <v>38.599599999999995</v>
      </c>
      <c r="D252" s="480">
        <f>0.96482+18.33516</f>
        <v>19.299979999999998</v>
      </c>
      <c r="E252" s="478">
        <v>19.299620000000001</v>
      </c>
      <c r="F252" s="451">
        <f t="shared" si="32"/>
        <v>38.599600000000002</v>
      </c>
      <c r="G252" s="480"/>
      <c r="H252" s="478">
        <v>38.599600000000002</v>
      </c>
      <c r="I252" s="451">
        <f t="shared" si="34"/>
        <v>38.454219999999992</v>
      </c>
      <c r="J252" s="480">
        <f>0.96482+18.33516</f>
        <v>19.299979999999998</v>
      </c>
      <c r="K252" s="480">
        <f>0.95789+18.19635</f>
        <v>19.154239999999998</v>
      </c>
      <c r="L252" s="452">
        <f t="shared" si="30"/>
        <v>99.623363972683649</v>
      </c>
      <c r="M252" s="588" t="s">
        <v>2962</v>
      </c>
      <c r="N252" s="481">
        <v>75</v>
      </c>
      <c r="O252" s="459" t="s">
        <v>2963</v>
      </c>
      <c r="P252" s="462"/>
    </row>
    <row r="253" spans="1:17" ht="33.75" customHeight="1" x14ac:dyDescent="0.25">
      <c r="A253" s="454"/>
      <c r="B253" s="459" t="s">
        <v>2967</v>
      </c>
      <c r="C253" s="451">
        <f t="shared" si="31"/>
        <v>11.521929999999999</v>
      </c>
      <c r="D253" s="480"/>
      <c r="E253" s="451">
        <f t="shared" ref="E253" si="35">F253+G253</f>
        <v>11.521929999999999</v>
      </c>
      <c r="F253" s="451">
        <f t="shared" si="32"/>
        <v>11.521929999999999</v>
      </c>
      <c r="G253" s="480"/>
      <c r="H253" s="451">
        <f t="shared" si="34"/>
        <v>11.521929999999999</v>
      </c>
      <c r="I253" s="451">
        <f t="shared" si="34"/>
        <v>11.521929999999999</v>
      </c>
      <c r="J253" s="480"/>
      <c r="K253" s="480">
        <v>11.521929999999999</v>
      </c>
      <c r="L253" s="452">
        <f t="shared" si="30"/>
        <v>100</v>
      </c>
      <c r="M253" s="588" t="s">
        <v>2968</v>
      </c>
      <c r="N253" s="481" t="s">
        <v>2011</v>
      </c>
      <c r="O253" s="459" t="s">
        <v>2969</v>
      </c>
    </row>
    <row r="254" spans="1:17" ht="33.75" customHeight="1" x14ac:dyDescent="0.25">
      <c r="A254" s="454"/>
      <c r="B254" s="590" t="s">
        <v>2970</v>
      </c>
      <c r="C254" s="451">
        <f t="shared" si="31"/>
        <v>9.8002199999999995</v>
      </c>
      <c r="D254" s="480"/>
      <c r="E254" s="480">
        <v>9.8002199999999995</v>
      </c>
      <c r="F254" s="451">
        <f t="shared" si="32"/>
        <v>9.8002199999999995</v>
      </c>
      <c r="G254" s="480"/>
      <c r="H254" s="480">
        <v>9.8002199999999995</v>
      </c>
      <c r="I254" s="451">
        <f t="shared" si="34"/>
        <v>9.8002199999999995</v>
      </c>
      <c r="J254" s="480"/>
      <c r="K254" s="480">
        <v>9.8002199999999995</v>
      </c>
      <c r="L254" s="452">
        <f t="shared" si="30"/>
        <v>100</v>
      </c>
      <c r="M254" s="588" t="s">
        <v>2971</v>
      </c>
      <c r="N254" s="481" t="s">
        <v>2362</v>
      </c>
      <c r="O254" s="459" t="s">
        <v>2972</v>
      </c>
    </row>
    <row r="255" spans="1:17" ht="62.25" customHeight="1" x14ac:dyDescent="0.25">
      <c r="A255" s="454"/>
      <c r="B255" s="543" t="s">
        <v>2343</v>
      </c>
      <c r="C255" s="451">
        <f t="shared" si="31"/>
        <v>0.4</v>
      </c>
      <c r="D255" s="480"/>
      <c r="E255" s="478">
        <v>0.4</v>
      </c>
      <c r="F255" s="451">
        <f t="shared" si="32"/>
        <v>0.4</v>
      </c>
      <c r="G255" s="480"/>
      <c r="H255" s="478">
        <v>0.4</v>
      </c>
      <c r="I255" s="451">
        <f t="shared" si="34"/>
        <v>0</v>
      </c>
      <c r="J255" s="480"/>
      <c r="K255" s="480"/>
      <c r="L255" s="452">
        <f t="shared" si="30"/>
        <v>0</v>
      </c>
      <c r="M255" s="588" t="s">
        <v>2973</v>
      </c>
      <c r="N255" s="481">
        <v>81</v>
      </c>
      <c r="O255" s="543" t="s">
        <v>1810</v>
      </c>
    </row>
    <row r="256" spans="1:17" ht="23.25" customHeight="1" x14ac:dyDescent="0.25">
      <c r="A256" s="454"/>
      <c r="B256" s="561" t="s">
        <v>2974</v>
      </c>
      <c r="C256" s="451"/>
      <c r="D256" s="480">
        <v>1.8877999999999999</v>
      </c>
      <c r="E256" s="478">
        <v>32.168849999999999</v>
      </c>
      <c r="F256" s="451"/>
      <c r="G256" s="480"/>
      <c r="H256" s="478"/>
      <c r="I256" s="451"/>
      <c r="J256" s="480"/>
      <c r="K256" s="480"/>
      <c r="L256" s="452"/>
      <c r="M256" s="588"/>
      <c r="N256" s="481"/>
      <c r="O256" s="543"/>
    </row>
    <row r="257" spans="1:18" ht="21.75" customHeight="1" x14ac:dyDescent="0.25">
      <c r="A257" s="505"/>
      <c r="B257" s="450" t="s">
        <v>752</v>
      </c>
      <c r="C257" s="451">
        <f t="shared" si="31"/>
        <v>780.70100999999988</v>
      </c>
      <c r="D257" s="445">
        <f>SUM(D222:D256)</f>
        <v>101.2097</v>
      </c>
      <c r="E257" s="445">
        <f>SUM(E222:E256)</f>
        <v>679.49130999999988</v>
      </c>
      <c r="F257" s="451">
        <f t="shared" si="32"/>
        <v>756.16814999999997</v>
      </c>
      <c r="G257" s="445">
        <f>SUM(G222:G255)</f>
        <v>39.9636</v>
      </c>
      <c r="H257" s="445">
        <f>SUM(H222:H255)</f>
        <v>716.20454999999993</v>
      </c>
      <c r="I257" s="451">
        <f t="shared" si="34"/>
        <v>703.73271999999997</v>
      </c>
      <c r="J257" s="445">
        <f>SUM(J222:J255)</f>
        <v>98.638929999999988</v>
      </c>
      <c r="K257" s="445">
        <f>SUM(K222:K255)</f>
        <v>605.09379000000001</v>
      </c>
      <c r="L257" s="452">
        <f>I257/C257*100</f>
        <v>90.14113098175703</v>
      </c>
      <c r="M257" s="550"/>
      <c r="N257" s="549">
        <f>J257-98.63893</f>
        <v>0</v>
      </c>
      <c r="O257" s="549">
        <f>K257-605.09379</f>
        <v>0</v>
      </c>
      <c r="Q257" s="473"/>
      <c r="R257" s="473"/>
    </row>
    <row r="258" spans="1:18" ht="18.75" customHeight="1" x14ac:dyDescent="0.25">
      <c r="A258" s="505"/>
      <c r="B258" s="450"/>
      <c r="C258" s="451"/>
      <c r="D258" s="445"/>
      <c r="E258" s="445"/>
      <c r="F258" s="451"/>
      <c r="G258" s="445"/>
      <c r="H258" s="445"/>
      <c r="I258" s="451"/>
      <c r="J258" s="445"/>
      <c r="K258" s="445"/>
      <c r="L258" s="452"/>
      <c r="M258" s="550"/>
      <c r="N258" s="547"/>
      <c r="O258" s="547"/>
    </row>
    <row r="259" spans="1:18" ht="33.75" customHeight="1" x14ac:dyDescent="0.25">
      <c r="A259" s="505" t="s">
        <v>480</v>
      </c>
      <c r="B259" s="591" t="s">
        <v>481</v>
      </c>
      <c r="C259" s="451"/>
      <c r="D259" s="444"/>
      <c r="E259" s="444"/>
      <c r="F259" s="451"/>
      <c r="G259" s="445"/>
      <c r="H259" s="446"/>
      <c r="I259" s="451"/>
      <c r="J259" s="445"/>
      <c r="K259" s="445"/>
      <c r="L259" s="452"/>
      <c r="M259" s="447"/>
      <c r="N259" s="447"/>
      <c r="O259" s="448"/>
    </row>
    <row r="260" spans="1:18" ht="79.5" customHeight="1" x14ac:dyDescent="0.25">
      <c r="A260" s="454"/>
      <c r="B260" s="564" t="s">
        <v>2975</v>
      </c>
      <c r="C260" s="451">
        <f t="shared" si="31"/>
        <v>89.153999999999996</v>
      </c>
      <c r="D260" s="592">
        <v>89.153999999999996</v>
      </c>
      <c r="E260" s="592"/>
      <c r="F260" s="451">
        <f t="shared" si="32"/>
        <v>118.872</v>
      </c>
      <c r="G260" s="592">
        <v>118.872</v>
      </c>
      <c r="H260" s="593"/>
      <c r="I260" s="451">
        <f t="shared" si="34"/>
        <v>75.135999999999996</v>
      </c>
      <c r="J260" s="593">
        <f>10.526+10.526+43.558+10.526</f>
        <v>75.135999999999996</v>
      </c>
      <c r="K260" s="480"/>
      <c r="L260" s="452">
        <f>I260/C260*100</f>
        <v>84.276644906566162</v>
      </c>
      <c r="M260" s="594" t="s">
        <v>2649</v>
      </c>
      <c r="N260" s="595">
        <v>159</v>
      </c>
      <c r="O260" s="596" t="s">
        <v>2976</v>
      </c>
    </row>
    <row r="261" spans="1:18" ht="70.5" customHeight="1" x14ac:dyDescent="0.25">
      <c r="A261" s="454"/>
      <c r="B261" s="465" t="s">
        <v>2977</v>
      </c>
      <c r="C261" s="451">
        <f t="shared" si="31"/>
        <v>360.846</v>
      </c>
      <c r="D261" s="445">
        <v>360.846</v>
      </c>
      <c r="E261" s="445"/>
      <c r="F261" s="451">
        <f t="shared" si="32"/>
        <v>481.12799999999999</v>
      </c>
      <c r="G261" s="445">
        <v>481.12799999999999</v>
      </c>
      <c r="H261" s="593"/>
      <c r="I261" s="451">
        <f t="shared" si="34"/>
        <v>320.75200000000001</v>
      </c>
      <c r="J261" s="593">
        <f>40.094+40.094+200.47+40.094</f>
        <v>320.75200000000001</v>
      </c>
      <c r="K261" s="480"/>
      <c r="L261" s="452">
        <f>I261/C261*100</f>
        <v>88.8888888888889</v>
      </c>
      <c r="M261" s="481" t="s">
        <v>2978</v>
      </c>
      <c r="N261" s="597" t="s">
        <v>2979</v>
      </c>
      <c r="O261" s="596" t="s">
        <v>2976</v>
      </c>
    </row>
    <row r="262" spans="1:18" ht="66" customHeight="1" x14ac:dyDescent="0.25">
      <c r="A262" s="454"/>
      <c r="B262" s="465" t="s">
        <v>2980</v>
      </c>
      <c r="C262" s="451">
        <f t="shared" si="31"/>
        <v>0.44</v>
      </c>
      <c r="D262" s="593">
        <v>0.44</v>
      </c>
      <c r="E262" s="445"/>
      <c r="F262" s="451">
        <f t="shared" si="32"/>
        <v>0.44</v>
      </c>
      <c r="G262" s="593">
        <v>0.44</v>
      </c>
      <c r="H262" s="593"/>
      <c r="I262" s="451">
        <f t="shared" si="34"/>
        <v>0.44</v>
      </c>
      <c r="J262" s="593">
        <v>0.44</v>
      </c>
      <c r="K262" s="480"/>
      <c r="L262" s="452">
        <f>I262/C262*100</f>
        <v>100</v>
      </c>
      <c r="M262" s="481" t="s">
        <v>2981</v>
      </c>
      <c r="N262" s="597" t="s">
        <v>1748</v>
      </c>
      <c r="O262" s="465" t="s">
        <v>2982</v>
      </c>
    </row>
    <row r="263" spans="1:18" ht="93.75" customHeight="1" x14ac:dyDescent="0.25">
      <c r="A263" s="454"/>
      <c r="B263" s="459" t="s">
        <v>2983</v>
      </c>
      <c r="C263" s="451">
        <f t="shared" si="31"/>
        <v>55.569000000000003</v>
      </c>
      <c r="D263" s="593">
        <v>55.569000000000003</v>
      </c>
      <c r="E263" s="445"/>
      <c r="F263" s="451">
        <f t="shared" si="32"/>
        <v>55.568280000000001</v>
      </c>
      <c r="G263" s="593">
        <v>55.568280000000001</v>
      </c>
      <c r="H263" s="593"/>
      <c r="I263" s="451">
        <f t="shared" si="34"/>
        <v>27.784140000000001</v>
      </c>
      <c r="J263" s="593">
        <v>27.784140000000001</v>
      </c>
      <c r="K263" s="480"/>
      <c r="L263" s="452">
        <f>I263/C263*100</f>
        <v>49.999352156778059</v>
      </c>
      <c r="M263" s="481"/>
      <c r="N263" s="597"/>
      <c r="O263" s="459" t="s">
        <v>2984</v>
      </c>
    </row>
    <row r="264" spans="1:18" ht="33.75" customHeight="1" x14ac:dyDescent="0.25">
      <c r="A264" s="505"/>
      <c r="B264" s="598" t="s">
        <v>752</v>
      </c>
      <c r="C264" s="451">
        <f t="shared" si="31"/>
        <v>506.00900000000001</v>
      </c>
      <c r="D264" s="599">
        <f>SUM(D260:D263)</f>
        <v>506.00900000000001</v>
      </c>
      <c r="E264" s="599">
        <v>0</v>
      </c>
      <c r="F264" s="451">
        <f t="shared" si="32"/>
        <v>600.44000000000005</v>
      </c>
      <c r="G264" s="599">
        <v>600.44000000000005</v>
      </c>
      <c r="H264" s="599">
        <v>0</v>
      </c>
      <c r="I264" s="451">
        <f t="shared" si="34"/>
        <v>424.11214000000001</v>
      </c>
      <c r="J264" s="599">
        <f>SUM(J260:J263)</f>
        <v>424.11214000000001</v>
      </c>
      <c r="K264" s="599">
        <f>SUM(K260:K263)</f>
        <v>0</v>
      </c>
      <c r="L264" s="452">
        <f>I264/C264*100</f>
        <v>83.815137675416835</v>
      </c>
      <c r="M264" s="550"/>
      <c r="N264" s="547"/>
      <c r="O264" s="547"/>
    </row>
    <row r="265" spans="1:18" ht="24" customHeight="1" x14ac:dyDescent="0.25">
      <c r="A265" s="505"/>
      <c r="B265" s="598"/>
      <c r="C265" s="451"/>
      <c r="D265" s="599"/>
      <c r="E265" s="599"/>
      <c r="F265" s="451"/>
      <c r="G265" s="599"/>
      <c r="H265" s="599"/>
      <c r="I265" s="451"/>
      <c r="J265" s="599"/>
      <c r="K265" s="599"/>
      <c r="L265" s="452"/>
      <c r="M265" s="550"/>
      <c r="N265" s="547"/>
      <c r="O265" s="547"/>
      <c r="P265" s="462"/>
    </row>
    <row r="266" spans="1:18" ht="33.75" customHeight="1" x14ac:dyDescent="0.25">
      <c r="A266" s="505" t="s">
        <v>2985</v>
      </c>
      <c r="B266" s="600" t="s">
        <v>485</v>
      </c>
      <c r="C266" s="451"/>
      <c r="D266" s="444"/>
      <c r="E266" s="444"/>
      <c r="F266" s="451"/>
      <c r="G266" s="445"/>
      <c r="H266" s="446"/>
      <c r="I266" s="451"/>
      <c r="J266" s="445"/>
      <c r="K266" s="445"/>
      <c r="L266" s="452"/>
      <c r="M266" s="447"/>
      <c r="N266" s="447"/>
      <c r="O266" s="448"/>
    </row>
    <row r="267" spans="1:18" ht="33.75" customHeight="1" x14ac:dyDescent="0.25">
      <c r="A267" s="505"/>
      <c r="B267" s="554" t="s">
        <v>1641</v>
      </c>
      <c r="C267" s="451">
        <f t="shared" si="31"/>
        <v>6.28</v>
      </c>
      <c r="D267" s="514">
        <v>6.28</v>
      </c>
      <c r="E267" s="514"/>
      <c r="F267" s="451">
        <f t="shared" si="32"/>
        <v>6.16038</v>
      </c>
      <c r="G267" s="514">
        <v>6.16038</v>
      </c>
      <c r="H267" s="514"/>
      <c r="I267" s="451">
        <f t="shared" si="34"/>
        <v>6.1589600000000004</v>
      </c>
      <c r="J267" s="514">
        <v>6.1589600000000004</v>
      </c>
      <c r="K267" s="514"/>
      <c r="L267" s="452">
        <f>I267/C267*100</f>
        <v>98.072611464968148</v>
      </c>
      <c r="M267" s="453" t="s">
        <v>2888</v>
      </c>
      <c r="N267" s="481" t="s">
        <v>1643</v>
      </c>
      <c r="O267" s="457" t="s">
        <v>1644</v>
      </c>
    </row>
    <row r="268" spans="1:18" ht="25.5" customHeight="1" x14ac:dyDescent="0.25">
      <c r="A268" s="505"/>
      <c r="B268" s="747" t="s">
        <v>752</v>
      </c>
      <c r="C268" s="451">
        <f t="shared" si="31"/>
        <v>6.28</v>
      </c>
      <c r="D268" s="599">
        <v>6.28</v>
      </c>
      <c r="E268" s="599">
        <v>0</v>
      </c>
      <c r="F268" s="451">
        <f t="shared" si="32"/>
        <v>6.16038</v>
      </c>
      <c r="G268" s="599">
        <v>6.16038</v>
      </c>
      <c r="H268" s="599">
        <v>0</v>
      </c>
      <c r="I268" s="451">
        <f t="shared" si="34"/>
        <v>6.1589600000000004</v>
      </c>
      <c r="J268" s="599">
        <f>SUM(J267)</f>
        <v>6.1589600000000004</v>
      </c>
      <c r="K268" s="599">
        <f>SUM(K267)</f>
        <v>0</v>
      </c>
      <c r="L268" s="452">
        <f>I268/C268*100</f>
        <v>98.072611464968148</v>
      </c>
      <c r="M268" s="550"/>
      <c r="N268" s="547"/>
      <c r="O268" s="547"/>
    </row>
    <row r="269" spans="1:18" ht="25.5" customHeight="1" x14ac:dyDescent="0.25">
      <c r="A269" s="505"/>
      <c r="B269" s="747"/>
      <c r="C269" s="451"/>
      <c r="D269" s="599"/>
      <c r="E269" s="599"/>
      <c r="F269" s="451"/>
      <c r="G269" s="599"/>
      <c r="H269" s="599"/>
      <c r="I269" s="451"/>
      <c r="J269" s="599"/>
      <c r="K269" s="599"/>
      <c r="L269" s="452"/>
      <c r="M269" s="550"/>
      <c r="N269" s="547"/>
      <c r="O269" s="547"/>
    </row>
    <row r="270" spans="1:18" ht="33.75" customHeight="1" x14ac:dyDescent="0.25">
      <c r="A270" s="505"/>
      <c r="B270" s="601" t="s">
        <v>2986</v>
      </c>
      <c r="C270" s="451"/>
      <c r="D270" s="514"/>
      <c r="E270" s="514"/>
      <c r="F270" s="451"/>
      <c r="G270" s="514"/>
      <c r="H270" s="514"/>
      <c r="I270" s="451"/>
      <c r="J270" s="514"/>
      <c r="K270" s="514"/>
      <c r="L270" s="452"/>
      <c r="M270" s="463"/>
      <c r="N270" s="442"/>
      <c r="O270" s="602"/>
    </row>
    <row r="271" spans="1:18" ht="33.75" customHeight="1" x14ac:dyDescent="0.25">
      <c r="A271" s="454"/>
      <c r="B271" s="603" t="s">
        <v>2987</v>
      </c>
      <c r="C271" s="451">
        <f t="shared" si="31"/>
        <v>97.6</v>
      </c>
      <c r="D271" s="514">
        <v>97.6</v>
      </c>
      <c r="E271" s="514"/>
      <c r="F271" s="451">
        <f t="shared" si="32"/>
        <v>97.6</v>
      </c>
      <c r="G271" s="514">
        <v>97.6</v>
      </c>
      <c r="H271" s="514"/>
      <c r="I271" s="451">
        <f t="shared" si="34"/>
        <v>97.6</v>
      </c>
      <c r="J271" s="514">
        <v>97.6</v>
      </c>
      <c r="K271" s="514"/>
      <c r="L271" s="452">
        <f>I271/C271*100</f>
        <v>100</v>
      </c>
      <c r="M271" s="453" t="s">
        <v>2988</v>
      </c>
      <c r="N271" s="481">
        <v>38</v>
      </c>
      <c r="O271" s="604" t="s">
        <v>2989</v>
      </c>
    </row>
    <row r="272" spans="1:18" ht="17.25" customHeight="1" x14ac:dyDescent="0.25">
      <c r="A272" s="505"/>
      <c r="B272" s="601"/>
      <c r="C272" s="451"/>
      <c r="D272" s="514"/>
      <c r="E272" s="514"/>
      <c r="F272" s="451"/>
      <c r="G272" s="514"/>
      <c r="H272" s="514"/>
      <c r="I272" s="451"/>
      <c r="J272" s="514"/>
      <c r="K272" s="514"/>
      <c r="L272" s="452"/>
      <c r="M272" s="463"/>
      <c r="N272" s="442"/>
      <c r="O272" s="602"/>
    </row>
    <row r="273" spans="1:16" ht="33.75" customHeight="1" x14ac:dyDescent="0.25">
      <c r="A273" s="505" t="s">
        <v>493</v>
      </c>
      <c r="B273" s="591" t="s">
        <v>2990</v>
      </c>
      <c r="C273" s="451"/>
      <c r="D273" s="444"/>
      <c r="E273" s="444"/>
      <c r="F273" s="451"/>
      <c r="G273" s="445"/>
      <c r="H273" s="446"/>
      <c r="I273" s="451"/>
      <c r="J273" s="445"/>
      <c r="K273" s="445"/>
      <c r="L273" s="452"/>
      <c r="M273" s="447"/>
      <c r="N273" s="447"/>
      <c r="O273" s="448"/>
    </row>
    <row r="274" spans="1:16" ht="50.25" customHeight="1" x14ac:dyDescent="0.25">
      <c r="A274" s="454"/>
      <c r="B274" s="554" t="s">
        <v>1155</v>
      </c>
      <c r="C274" s="451">
        <f t="shared" si="31"/>
        <v>1.7509999999999999</v>
      </c>
      <c r="D274" s="605">
        <v>1.7509999999999999</v>
      </c>
      <c r="E274" s="592"/>
      <c r="F274" s="451">
        <f t="shared" si="32"/>
        <v>1.7509999999999999</v>
      </c>
      <c r="G274" s="605">
        <v>1.7509999999999999</v>
      </c>
      <c r="H274" s="592"/>
      <c r="I274" s="451">
        <f t="shared" si="34"/>
        <v>0</v>
      </c>
      <c r="J274" s="592"/>
      <c r="K274" s="480"/>
      <c r="L274" s="452">
        <f t="shared" ref="L274:L295" si="36">I274/C274*100</f>
        <v>0</v>
      </c>
      <c r="M274" s="453" t="s">
        <v>2991</v>
      </c>
      <c r="N274" s="468">
        <v>5</v>
      </c>
      <c r="O274" s="483" t="s">
        <v>1152</v>
      </c>
    </row>
    <row r="275" spans="1:16" ht="69.75" customHeight="1" x14ac:dyDescent="0.25">
      <c r="A275" s="454"/>
      <c r="B275" s="554" t="s">
        <v>2992</v>
      </c>
      <c r="C275" s="451">
        <f t="shared" si="31"/>
        <v>4.0999999999999996</v>
      </c>
      <c r="D275" s="467">
        <v>4.0999999999999996</v>
      </c>
      <c r="E275" s="467"/>
      <c r="F275" s="451">
        <f t="shared" si="32"/>
        <v>6.44</v>
      </c>
      <c r="G275" s="467">
        <v>6.44</v>
      </c>
      <c r="H275" s="467"/>
      <c r="I275" s="451">
        <f t="shared" si="34"/>
        <v>2.76</v>
      </c>
      <c r="J275" s="467">
        <f>0.782+1.978</f>
        <v>2.76</v>
      </c>
      <c r="K275" s="480"/>
      <c r="L275" s="452">
        <f t="shared" si="36"/>
        <v>67.317073170731717</v>
      </c>
      <c r="M275" s="453" t="s">
        <v>2993</v>
      </c>
      <c r="N275" s="468" t="s">
        <v>1269</v>
      </c>
      <c r="O275" s="606" t="s">
        <v>1270</v>
      </c>
    </row>
    <row r="276" spans="1:16" ht="69" customHeight="1" x14ac:dyDescent="0.25">
      <c r="A276" s="454"/>
      <c r="B276" s="554" t="s">
        <v>2994</v>
      </c>
      <c r="C276" s="451">
        <f t="shared" si="31"/>
        <v>4.0999999999999996</v>
      </c>
      <c r="D276" s="467">
        <v>4.0999999999999996</v>
      </c>
      <c r="E276" s="467"/>
      <c r="F276" s="451">
        <f t="shared" si="32"/>
        <v>6.16</v>
      </c>
      <c r="G276" s="467">
        <v>6.16</v>
      </c>
      <c r="H276" s="467"/>
      <c r="I276" s="451">
        <f t="shared" si="34"/>
        <v>2.7719999999999998</v>
      </c>
      <c r="J276" s="467">
        <f>0.88+1.892</f>
        <v>2.7719999999999998</v>
      </c>
      <c r="K276" s="480"/>
      <c r="L276" s="452">
        <f t="shared" si="36"/>
        <v>67.609756097560975</v>
      </c>
      <c r="M276" s="453" t="s">
        <v>2993</v>
      </c>
      <c r="N276" s="468">
        <v>26</v>
      </c>
      <c r="O276" s="483" t="s">
        <v>1264</v>
      </c>
    </row>
    <row r="277" spans="1:16" ht="52.5" customHeight="1" x14ac:dyDescent="0.25">
      <c r="A277" s="454"/>
      <c r="B277" s="554" t="s">
        <v>2995</v>
      </c>
      <c r="C277" s="451">
        <f t="shared" si="31"/>
        <v>76.314089999999993</v>
      </c>
      <c r="D277" s="467">
        <v>76.314089999999993</v>
      </c>
      <c r="E277" s="467"/>
      <c r="F277" s="451">
        <f t="shared" si="32"/>
        <v>76.314089999999993</v>
      </c>
      <c r="G277" s="467">
        <v>76.314089999999993</v>
      </c>
      <c r="H277" s="467"/>
      <c r="I277" s="451">
        <f t="shared" si="34"/>
        <v>57.185000000000002</v>
      </c>
      <c r="J277" s="467">
        <f>28.45895+28.72605</f>
        <v>57.185000000000002</v>
      </c>
      <c r="K277" s="480"/>
      <c r="L277" s="452">
        <f t="shared" si="36"/>
        <v>74.933737662337336</v>
      </c>
      <c r="M277" s="508" t="s">
        <v>2996</v>
      </c>
      <c r="N277" s="468" t="s">
        <v>1226</v>
      </c>
      <c r="O277" s="483" t="s">
        <v>1228</v>
      </c>
    </row>
    <row r="278" spans="1:16" ht="93" customHeight="1" x14ac:dyDescent="0.25">
      <c r="A278" s="454"/>
      <c r="B278" s="457" t="s">
        <v>3115</v>
      </c>
      <c r="C278" s="451">
        <f t="shared" si="31"/>
        <v>3.12</v>
      </c>
      <c r="D278" s="467">
        <v>3.12</v>
      </c>
      <c r="E278" s="467"/>
      <c r="F278" s="451">
        <f t="shared" si="32"/>
        <v>7.28</v>
      </c>
      <c r="G278" s="467">
        <v>7.28</v>
      </c>
      <c r="H278" s="467"/>
      <c r="I278" s="451">
        <f t="shared" si="34"/>
        <v>2.8079999999999998</v>
      </c>
      <c r="J278" s="467">
        <f>0.988+1.82</f>
        <v>2.8079999999999998</v>
      </c>
      <c r="K278" s="480"/>
      <c r="L278" s="452">
        <f t="shared" si="36"/>
        <v>89.999999999999986</v>
      </c>
      <c r="M278" s="607" t="s">
        <v>2997</v>
      </c>
      <c r="N278" s="608" t="s">
        <v>138</v>
      </c>
      <c r="O278" s="465" t="s">
        <v>2998</v>
      </c>
    </row>
    <row r="279" spans="1:16" ht="33.75" customHeight="1" x14ac:dyDescent="0.25">
      <c r="A279" s="454"/>
      <c r="B279" s="529" t="s">
        <v>2818</v>
      </c>
      <c r="C279" s="451">
        <f t="shared" si="31"/>
        <v>7</v>
      </c>
      <c r="D279" s="467">
        <v>7</v>
      </c>
      <c r="E279" s="467"/>
      <c r="F279" s="451">
        <f t="shared" si="32"/>
        <v>7</v>
      </c>
      <c r="G279" s="467">
        <v>7</v>
      </c>
      <c r="H279" s="467"/>
      <c r="I279" s="451">
        <f t="shared" si="34"/>
        <v>6.6792600000000002</v>
      </c>
      <c r="J279" s="467">
        <v>6.6792600000000002</v>
      </c>
      <c r="K279" s="480"/>
      <c r="L279" s="452">
        <f t="shared" si="36"/>
        <v>95.418000000000006</v>
      </c>
      <c r="M279" s="607" t="s">
        <v>2999</v>
      </c>
      <c r="N279" s="608" t="s">
        <v>2598</v>
      </c>
      <c r="O279" s="465" t="s">
        <v>2596</v>
      </c>
    </row>
    <row r="280" spans="1:16" ht="33.75" customHeight="1" x14ac:dyDescent="0.25">
      <c r="A280" s="454"/>
      <c r="B280" s="529" t="s">
        <v>2818</v>
      </c>
      <c r="C280" s="451">
        <f t="shared" si="31"/>
        <v>2.1000000000000001E-2</v>
      </c>
      <c r="D280" s="467">
        <v>2.1000000000000001E-2</v>
      </c>
      <c r="E280" s="467"/>
      <c r="F280" s="451">
        <f t="shared" si="32"/>
        <v>2.1000000000000001E-2</v>
      </c>
      <c r="G280" s="467">
        <v>2.1000000000000001E-2</v>
      </c>
      <c r="H280" s="467"/>
      <c r="I280" s="451">
        <f t="shared" si="34"/>
        <v>2.086E-2</v>
      </c>
      <c r="J280" s="467">
        <v>2.086E-2</v>
      </c>
      <c r="K280" s="480"/>
      <c r="L280" s="452">
        <f t="shared" si="36"/>
        <v>99.333333333333329</v>
      </c>
      <c r="M280" s="607" t="s">
        <v>2595</v>
      </c>
      <c r="N280" s="608" t="s">
        <v>1251</v>
      </c>
      <c r="O280" s="465" t="s">
        <v>2596</v>
      </c>
    </row>
    <row r="281" spans="1:16" ht="56.25" customHeight="1" x14ac:dyDescent="0.25">
      <c r="A281" s="454"/>
      <c r="B281" s="457" t="s">
        <v>1155</v>
      </c>
      <c r="C281" s="451">
        <f t="shared" si="31"/>
        <v>12.089840000000001</v>
      </c>
      <c r="D281" s="467">
        <v>12.089840000000001</v>
      </c>
      <c r="E281" s="467"/>
      <c r="F281" s="451">
        <f t="shared" si="32"/>
        <v>12.089840000000001</v>
      </c>
      <c r="G281" s="467">
        <v>12.089840000000001</v>
      </c>
      <c r="H281" s="467"/>
      <c r="I281" s="451">
        <f t="shared" si="34"/>
        <v>12.089840000000001</v>
      </c>
      <c r="J281" s="467">
        <v>12.089840000000001</v>
      </c>
      <c r="K281" s="480"/>
      <c r="L281" s="452">
        <f t="shared" si="36"/>
        <v>100</v>
      </c>
      <c r="M281" s="607" t="s">
        <v>3000</v>
      </c>
      <c r="N281" s="608" t="s">
        <v>1599</v>
      </c>
      <c r="O281" s="457" t="s">
        <v>1601</v>
      </c>
    </row>
    <row r="282" spans="1:16" ht="46.5" customHeight="1" x14ac:dyDescent="0.25">
      <c r="A282" s="454"/>
      <c r="B282" s="459" t="s">
        <v>3001</v>
      </c>
      <c r="C282" s="451">
        <f t="shared" si="31"/>
        <v>40.302419999999998</v>
      </c>
      <c r="D282" s="467">
        <v>40.302419999999998</v>
      </c>
      <c r="E282" s="467"/>
      <c r="F282" s="451">
        <f t="shared" si="32"/>
        <v>40.302419999999998</v>
      </c>
      <c r="G282" s="467">
        <v>40.302419999999998</v>
      </c>
      <c r="H282" s="467"/>
      <c r="I282" s="451">
        <f t="shared" si="34"/>
        <v>37.501730000000002</v>
      </c>
      <c r="J282" s="467">
        <f>32.10173+5.4</f>
        <v>37.501730000000002</v>
      </c>
      <c r="K282" s="480"/>
      <c r="L282" s="452">
        <f t="shared" si="36"/>
        <v>93.050814318346156</v>
      </c>
      <c r="M282" s="607" t="s">
        <v>3002</v>
      </c>
      <c r="N282" s="608" t="s">
        <v>2093</v>
      </c>
      <c r="O282" s="457" t="s">
        <v>1567</v>
      </c>
    </row>
    <row r="283" spans="1:16" s="205" customFormat="1" ht="33.75" customHeight="1" x14ac:dyDescent="0.25">
      <c r="A283" s="454"/>
      <c r="B283" s="560" t="s">
        <v>3003</v>
      </c>
      <c r="C283" s="451">
        <f t="shared" si="31"/>
        <v>105.21299999999999</v>
      </c>
      <c r="D283" s="480">
        <v>105.21299999999999</v>
      </c>
      <c r="E283" s="480"/>
      <c r="F283" s="451">
        <f t="shared" si="32"/>
        <v>282.87900000000002</v>
      </c>
      <c r="G283" s="480">
        <v>282.87900000000002</v>
      </c>
      <c r="H283" s="480"/>
      <c r="I283" s="451">
        <f t="shared" si="34"/>
        <v>105.21299999999999</v>
      </c>
      <c r="J283" s="480">
        <f>43.426+56.574+5.213</f>
        <v>105.21299999999999</v>
      </c>
      <c r="K283" s="480"/>
      <c r="L283" s="452">
        <f t="shared" si="36"/>
        <v>100</v>
      </c>
      <c r="M283" s="481" t="s">
        <v>3004</v>
      </c>
      <c r="N283" s="609" t="s">
        <v>2114</v>
      </c>
      <c r="O283" s="470" t="s">
        <v>2116</v>
      </c>
      <c r="P283" s="472"/>
    </row>
    <row r="284" spans="1:16" s="205" customFormat="1" ht="33.75" customHeight="1" x14ac:dyDescent="0.25">
      <c r="A284" s="454"/>
      <c r="B284" s="610" t="s">
        <v>3005</v>
      </c>
      <c r="C284" s="451">
        <f t="shared" si="31"/>
        <v>70</v>
      </c>
      <c r="D284" s="480">
        <v>70</v>
      </c>
      <c r="E284" s="480"/>
      <c r="F284" s="451">
        <f t="shared" si="32"/>
        <v>258.89800000000002</v>
      </c>
      <c r="G284" s="480">
        <v>258.89800000000002</v>
      </c>
      <c r="H284" s="480"/>
      <c r="I284" s="451">
        <f t="shared" si="34"/>
        <v>51.779600000000002</v>
      </c>
      <c r="J284" s="480">
        <v>51.779600000000002</v>
      </c>
      <c r="K284" s="480"/>
      <c r="L284" s="452">
        <f t="shared" si="36"/>
        <v>73.970857142857156</v>
      </c>
      <c r="M284" s="481" t="s">
        <v>3006</v>
      </c>
      <c r="N284" s="609" t="s">
        <v>3007</v>
      </c>
      <c r="O284" s="470" t="s">
        <v>2116</v>
      </c>
      <c r="P284" s="472"/>
    </row>
    <row r="285" spans="1:16" s="205" customFormat="1" ht="33.75" customHeight="1" x14ac:dyDescent="0.25">
      <c r="A285" s="454"/>
      <c r="B285" s="560" t="s">
        <v>3008</v>
      </c>
      <c r="C285" s="451">
        <f t="shared" si="31"/>
        <v>5</v>
      </c>
      <c r="D285" s="480">
        <v>5</v>
      </c>
      <c r="E285" s="480"/>
      <c r="F285" s="451">
        <f t="shared" si="32"/>
        <v>11.52732</v>
      </c>
      <c r="G285" s="480">
        <v>11.52732</v>
      </c>
      <c r="H285" s="480"/>
      <c r="I285" s="451">
        <f t="shared" si="34"/>
        <v>2.3054600000000001</v>
      </c>
      <c r="J285" s="480">
        <v>2.3054600000000001</v>
      </c>
      <c r="K285" s="480"/>
      <c r="L285" s="452">
        <f t="shared" si="36"/>
        <v>46.109200000000001</v>
      </c>
      <c r="M285" s="481" t="s">
        <v>3009</v>
      </c>
      <c r="N285" s="609" t="s">
        <v>2211</v>
      </c>
      <c r="O285" s="470" t="s">
        <v>1567</v>
      </c>
      <c r="P285" s="472"/>
    </row>
    <row r="286" spans="1:16" s="205" customFormat="1" ht="33.75" customHeight="1" x14ac:dyDescent="0.25">
      <c r="A286" s="454"/>
      <c r="B286" s="560" t="s">
        <v>3010</v>
      </c>
      <c r="C286" s="451">
        <f t="shared" si="31"/>
        <v>5</v>
      </c>
      <c r="D286" s="480">
        <v>5</v>
      </c>
      <c r="E286" s="480"/>
      <c r="F286" s="451">
        <f t="shared" si="32"/>
        <v>12.42773</v>
      </c>
      <c r="G286" s="480">
        <v>12.42773</v>
      </c>
      <c r="H286" s="480"/>
      <c r="I286" s="451">
        <f t="shared" si="34"/>
        <v>2.4855399999999999</v>
      </c>
      <c r="J286" s="480">
        <v>2.4855399999999999</v>
      </c>
      <c r="K286" s="480"/>
      <c r="L286" s="452">
        <f t="shared" si="36"/>
        <v>49.710799999999999</v>
      </c>
      <c r="M286" s="481" t="s">
        <v>3011</v>
      </c>
      <c r="N286" s="609" t="s">
        <v>2211</v>
      </c>
      <c r="O286" s="470" t="s">
        <v>1567</v>
      </c>
      <c r="P286" s="472"/>
    </row>
    <row r="287" spans="1:16" s="205" customFormat="1" ht="33.75" customHeight="1" x14ac:dyDescent="0.25">
      <c r="A287" s="454"/>
      <c r="B287" s="560" t="s">
        <v>3012</v>
      </c>
      <c r="C287" s="451">
        <f t="shared" si="31"/>
        <v>6</v>
      </c>
      <c r="D287" s="480">
        <v>6</v>
      </c>
      <c r="E287" s="480"/>
      <c r="F287" s="451">
        <f t="shared" si="32"/>
        <v>13.097860000000001</v>
      </c>
      <c r="G287" s="480">
        <v>13.097860000000001</v>
      </c>
      <c r="H287" s="480"/>
      <c r="I287" s="451">
        <f t="shared" si="34"/>
        <v>2.6190000000000002</v>
      </c>
      <c r="J287" s="480">
        <v>2.6190000000000002</v>
      </c>
      <c r="K287" s="480"/>
      <c r="L287" s="452">
        <f t="shared" si="36"/>
        <v>43.650000000000006</v>
      </c>
      <c r="M287" s="481" t="s">
        <v>3011</v>
      </c>
      <c r="N287" s="609" t="s">
        <v>2211</v>
      </c>
      <c r="O287" s="470" t="s">
        <v>1567</v>
      </c>
      <c r="P287" s="472"/>
    </row>
    <row r="288" spans="1:16" s="205" customFormat="1" ht="33.75" customHeight="1" x14ac:dyDescent="0.25">
      <c r="A288" s="454"/>
      <c r="B288" s="577" t="s">
        <v>3013</v>
      </c>
      <c r="C288" s="451">
        <f t="shared" si="31"/>
        <v>15.459989999999999</v>
      </c>
      <c r="D288" s="480">
        <v>15.459989999999999</v>
      </c>
      <c r="E288" s="480"/>
      <c r="F288" s="451">
        <f t="shared" si="32"/>
        <v>55.459989999999998</v>
      </c>
      <c r="G288" s="480">
        <v>55.459989999999998</v>
      </c>
      <c r="H288" s="480"/>
      <c r="I288" s="451">
        <f t="shared" si="34"/>
        <v>11.090999999999999</v>
      </c>
      <c r="J288" s="480">
        <v>11.090999999999999</v>
      </c>
      <c r="K288" s="480"/>
      <c r="L288" s="452">
        <f t="shared" si="36"/>
        <v>71.740020530414313</v>
      </c>
      <c r="M288" s="481" t="s">
        <v>3014</v>
      </c>
      <c r="N288" s="609" t="s">
        <v>2242</v>
      </c>
      <c r="O288" s="470" t="s">
        <v>3015</v>
      </c>
      <c r="P288" s="472"/>
    </row>
    <row r="289" spans="1:17" s="205" customFormat="1" ht="92.25" customHeight="1" x14ac:dyDescent="0.25">
      <c r="A289" s="454"/>
      <c r="B289" s="554" t="s">
        <v>3016</v>
      </c>
      <c r="C289" s="451">
        <f t="shared" si="31"/>
        <v>17.363350000000001</v>
      </c>
      <c r="D289" s="480">
        <v>17.363350000000001</v>
      </c>
      <c r="E289" s="480"/>
      <c r="F289" s="451">
        <f t="shared" si="32"/>
        <v>17.363350000000001</v>
      </c>
      <c r="G289" s="480">
        <v>17.363350000000001</v>
      </c>
      <c r="H289" s="480"/>
      <c r="I289" s="451">
        <f t="shared" si="34"/>
        <v>17.363350000000001</v>
      </c>
      <c r="J289" s="480">
        <v>17.363350000000001</v>
      </c>
      <c r="K289" s="480"/>
      <c r="L289" s="452">
        <f t="shared" si="36"/>
        <v>100</v>
      </c>
      <c r="M289" s="481" t="s">
        <v>2806</v>
      </c>
      <c r="N289" s="481">
        <v>4</v>
      </c>
      <c r="O289" s="483" t="s">
        <v>1162</v>
      </c>
      <c r="P289" s="472"/>
    </row>
    <row r="290" spans="1:17" s="205" customFormat="1" ht="57.75" customHeight="1" x14ac:dyDescent="0.25">
      <c r="A290" s="454"/>
      <c r="B290" s="460" t="s">
        <v>2218</v>
      </c>
      <c r="C290" s="451">
        <f t="shared" si="31"/>
        <v>26.379940000000001</v>
      </c>
      <c r="D290" s="480">
        <v>26.379940000000001</v>
      </c>
      <c r="E290" s="480"/>
      <c r="F290" s="451">
        <f t="shared" si="32"/>
        <v>126.37994</v>
      </c>
      <c r="G290" s="480">
        <v>126.37994</v>
      </c>
      <c r="H290" s="480"/>
      <c r="I290" s="451"/>
      <c r="J290" s="480"/>
      <c r="K290" s="480"/>
      <c r="L290" s="452">
        <f t="shared" si="36"/>
        <v>0</v>
      </c>
      <c r="M290" s="481" t="s">
        <v>3017</v>
      </c>
      <c r="N290" s="481" t="s">
        <v>2221</v>
      </c>
      <c r="O290" s="460" t="s">
        <v>2223</v>
      </c>
      <c r="P290" s="472"/>
    </row>
    <row r="291" spans="1:17" s="205" customFormat="1" ht="57.75" customHeight="1" x14ac:dyDescent="0.25">
      <c r="A291" s="454"/>
      <c r="B291" s="460" t="s">
        <v>2224</v>
      </c>
      <c r="C291" s="451">
        <f t="shared" si="31"/>
        <v>15</v>
      </c>
      <c r="D291" s="480">
        <v>15</v>
      </c>
      <c r="E291" s="480"/>
      <c r="F291" s="451">
        <f t="shared" si="32"/>
        <v>65.784999999999997</v>
      </c>
      <c r="G291" s="480">
        <v>65.784999999999997</v>
      </c>
      <c r="H291" s="480"/>
      <c r="I291" s="451"/>
      <c r="J291" s="480"/>
      <c r="K291" s="480"/>
      <c r="L291" s="452">
        <f t="shared" si="36"/>
        <v>0</v>
      </c>
      <c r="M291" s="481" t="s">
        <v>3018</v>
      </c>
      <c r="N291" s="481" t="s">
        <v>2226</v>
      </c>
      <c r="O291" s="460" t="s">
        <v>2223</v>
      </c>
      <c r="P291" s="472"/>
    </row>
    <row r="292" spans="1:17" s="205" customFormat="1" ht="33.75" customHeight="1" x14ac:dyDescent="0.25">
      <c r="A292" s="454"/>
      <c r="B292" s="585" t="s">
        <v>3019</v>
      </c>
      <c r="C292" s="451">
        <f t="shared" si="31"/>
        <v>6.2E-4</v>
      </c>
      <c r="D292" s="467"/>
      <c r="E292" s="549">
        <v>6.2E-4</v>
      </c>
      <c r="F292" s="451">
        <f t="shared" si="32"/>
        <v>0</v>
      </c>
      <c r="G292" s="467"/>
      <c r="H292" s="549"/>
      <c r="I292" s="451">
        <f t="shared" ref="I292:I295" si="37">J292+K292</f>
        <v>0</v>
      </c>
      <c r="J292" s="467"/>
      <c r="K292" s="480"/>
      <c r="L292" s="452">
        <f t="shared" si="36"/>
        <v>0</v>
      </c>
      <c r="M292" s="481"/>
      <c r="N292" s="481"/>
      <c r="O292" s="460"/>
      <c r="P292" s="472"/>
    </row>
    <row r="293" spans="1:17" s="205" customFormat="1" ht="33.75" customHeight="1" x14ac:dyDescent="0.25">
      <c r="A293" s="454"/>
      <c r="B293" s="457" t="s">
        <v>3020</v>
      </c>
      <c r="C293" s="451">
        <f t="shared" si="31"/>
        <v>3.4533700000000001</v>
      </c>
      <c r="D293" s="467">
        <v>3.4533700000000001</v>
      </c>
      <c r="E293" s="467"/>
      <c r="F293" s="451">
        <f t="shared" si="32"/>
        <v>0</v>
      </c>
      <c r="G293" s="467"/>
      <c r="H293" s="467"/>
      <c r="I293" s="451">
        <f t="shared" si="37"/>
        <v>0</v>
      </c>
      <c r="J293" s="467"/>
      <c r="K293" s="480"/>
      <c r="L293" s="452">
        <f t="shared" si="36"/>
        <v>0</v>
      </c>
      <c r="M293" s="481"/>
      <c r="N293" s="481"/>
      <c r="O293" s="460"/>
      <c r="P293" s="472"/>
    </row>
    <row r="294" spans="1:17" s="205" customFormat="1" ht="33.75" customHeight="1" x14ac:dyDescent="0.25">
      <c r="A294" s="454"/>
      <c r="B294" s="458" t="s">
        <v>3021</v>
      </c>
      <c r="C294" s="451">
        <f t="shared" si="31"/>
        <v>3.6829999999999998</v>
      </c>
      <c r="D294" s="467"/>
      <c r="E294" s="467">
        <v>3.6829999999999998</v>
      </c>
      <c r="F294" s="451">
        <f t="shared" si="32"/>
        <v>0</v>
      </c>
      <c r="G294" s="467"/>
      <c r="H294" s="467"/>
      <c r="I294" s="451">
        <f t="shared" si="37"/>
        <v>0</v>
      </c>
      <c r="J294" s="467"/>
      <c r="K294" s="480"/>
      <c r="L294" s="452">
        <f t="shared" si="36"/>
        <v>0</v>
      </c>
      <c r="M294" s="481"/>
      <c r="N294" s="481"/>
      <c r="O294" s="460"/>
      <c r="P294" s="472"/>
    </row>
    <row r="295" spans="1:17" s="205" customFormat="1" ht="33.75" customHeight="1" x14ac:dyDescent="0.25">
      <c r="A295" s="454"/>
      <c r="B295" s="458" t="s">
        <v>2750</v>
      </c>
      <c r="C295" s="451">
        <f t="shared" si="31"/>
        <v>7.9000000000000001E-4</v>
      </c>
      <c r="D295" s="467"/>
      <c r="E295" s="467">
        <v>7.9000000000000001E-4</v>
      </c>
      <c r="F295" s="451">
        <f t="shared" si="32"/>
        <v>0</v>
      </c>
      <c r="G295" s="467"/>
      <c r="H295" s="467"/>
      <c r="I295" s="451">
        <f t="shared" si="37"/>
        <v>0</v>
      </c>
      <c r="J295" s="467"/>
      <c r="K295" s="480"/>
      <c r="L295" s="452">
        <f t="shared" si="36"/>
        <v>0</v>
      </c>
      <c r="M295" s="481"/>
      <c r="N295" s="481"/>
      <c r="O295" s="460"/>
      <c r="P295" s="472"/>
    </row>
    <row r="296" spans="1:17" ht="33.75" customHeight="1" x14ac:dyDescent="0.25">
      <c r="A296" s="505"/>
      <c r="B296" s="600" t="s">
        <v>752</v>
      </c>
      <c r="C296" s="451">
        <f t="shared" si="31"/>
        <v>421.35241000000002</v>
      </c>
      <c r="D296" s="467">
        <f>SUM(D274:D295)</f>
        <v>417.66800000000001</v>
      </c>
      <c r="E296" s="467">
        <f>SUM(E274:E295)</f>
        <v>3.6844099999999997</v>
      </c>
      <c r="F296" s="467">
        <f>SUM(F274:F291)</f>
        <v>1001.1765399999999</v>
      </c>
      <c r="G296" s="467">
        <f>SUM(G274:G291)</f>
        <v>1001.1765399999999</v>
      </c>
      <c r="H296" s="467">
        <f>SUM(H274:H289)</f>
        <v>0</v>
      </c>
      <c r="I296" s="467">
        <f>SUM(I274:I289)</f>
        <v>314.67364000000003</v>
      </c>
      <c r="J296" s="467">
        <f>SUM(J274:J289)</f>
        <v>314.67364000000003</v>
      </c>
      <c r="K296" s="467">
        <f>SUM(K274:K289)</f>
        <v>0</v>
      </c>
      <c r="L296" s="452">
        <f>I296/C296*100</f>
        <v>74.681818005977476</v>
      </c>
      <c r="M296" s="550"/>
      <c r="N296" s="549"/>
      <c r="O296" s="547"/>
    </row>
    <row r="297" spans="1:17" ht="25.5" customHeight="1" x14ac:dyDescent="0.25">
      <c r="A297" s="505"/>
      <c r="B297" s="600"/>
      <c r="C297" s="451"/>
      <c r="D297" s="467"/>
      <c r="E297" s="467"/>
      <c r="F297" s="451"/>
      <c r="G297" s="467"/>
      <c r="H297" s="467"/>
      <c r="I297" s="451"/>
      <c r="J297" s="467"/>
      <c r="K297" s="467"/>
      <c r="L297" s="452"/>
      <c r="M297" s="550"/>
      <c r="N297" s="547"/>
      <c r="O297" s="547"/>
      <c r="P297" s="462"/>
    </row>
    <row r="298" spans="1:17" ht="63" customHeight="1" x14ac:dyDescent="0.25">
      <c r="A298" s="505" t="s">
        <v>507</v>
      </c>
      <c r="B298" s="450" t="s">
        <v>3022</v>
      </c>
      <c r="C298" s="451"/>
      <c r="D298" s="444"/>
      <c r="E298" s="444"/>
      <c r="F298" s="451"/>
      <c r="G298" s="445"/>
      <c r="H298" s="446"/>
      <c r="I298" s="451"/>
      <c r="J298" s="445"/>
      <c r="K298" s="445"/>
      <c r="L298" s="452"/>
      <c r="M298" s="447"/>
      <c r="N298" s="447"/>
      <c r="O298" s="448"/>
    </row>
    <row r="299" spans="1:17" ht="33.75" customHeight="1" x14ac:dyDescent="0.25">
      <c r="A299" s="454"/>
      <c r="B299" s="553" t="s">
        <v>3023</v>
      </c>
      <c r="C299" s="451">
        <f t="shared" si="31"/>
        <v>35.135370000000002</v>
      </c>
      <c r="D299" s="445"/>
      <c r="E299" s="480">
        <v>35.135370000000002</v>
      </c>
      <c r="F299" s="451">
        <f t="shared" si="32"/>
        <v>35.135370000000002</v>
      </c>
      <c r="G299" s="445"/>
      <c r="H299" s="480">
        <v>35.135370000000002</v>
      </c>
      <c r="I299" s="451">
        <f t="shared" si="34"/>
        <v>30.092020000000002</v>
      </c>
      <c r="J299" s="480"/>
      <c r="K299" s="480">
        <v>30.092020000000002</v>
      </c>
      <c r="L299" s="452">
        <f t="shared" ref="L299:L311" si="38">I299/C299*100</f>
        <v>85.645945951330532</v>
      </c>
      <c r="M299" s="611" t="s">
        <v>3024</v>
      </c>
      <c r="N299" s="612" t="s">
        <v>3025</v>
      </c>
      <c r="O299" s="498" t="s">
        <v>3026</v>
      </c>
    </row>
    <row r="300" spans="1:17" ht="33.75" customHeight="1" x14ac:dyDescent="0.25">
      <c r="A300" s="454"/>
      <c r="B300" s="613" t="s">
        <v>3027</v>
      </c>
      <c r="C300" s="451">
        <f t="shared" si="31"/>
        <v>57.856639999999999</v>
      </c>
      <c r="D300" s="445"/>
      <c r="E300" s="445">
        <v>57.856639999999999</v>
      </c>
      <c r="F300" s="451">
        <f t="shared" si="32"/>
        <v>57.856639999999999</v>
      </c>
      <c r="G300" s="445"/>
      <c r="H300" s="467">
        <v>57.856639999999999</v>
      </c>
      <c r="I300" s="451">
        <f t="shared" si="34"/>
        <v>57.856639999999999</v>
      </c>
      <c r="J300" s="480"/>
      <c r="K300" s="480">
        <v>57.856639999999999</v>
      </c>
      <c r="L300" s="452">
        <f t="shared" si="38"/>
        <v>100</v>
      </c>
      <c r="M300" s="583" t="s">
        <v>3028</v>
      </c>
      <c r="N300" s="614" t="s">
        <v>3029</v>
      </c>
      <c r="O300" s="615" t="s">
        <v>3030</v>
      </c>
    </row>
    <row r="301" spans="1:17" ht="33.75" customHeight="1" x14ac:dyDescent="0.25">
      <c r="A301" s="454"/>
      <c r="B301" s="553" t="s">
        <v>3031</v>
      </c>
      <c r="C301" s="451">
        <f t="shared" si="31"/>
        <v>30.005870000000002</v>
      </c>
      <c r="D301" s="467"/>
      <c r="E301" s="467">
        <v>30.005870000000002</v>
      </c>
      <c r="F301" s="451">
        <f t="shared" si="32"/>
        <v>30.005870000000002</v>
      </c>
      <c r="G301" s="616"/>
      <c r="H301" s="467">
        <v>30.005870000000002</v>
      </c>
      <c r="I301" s="451">
        <f t="shared" si="34"/>
        <v>29.441680000000002</v>
      </c>
      <c r="J301" s="480"/>
      <c r="K301" s="467">
        <v>29.441680000000002</v>
      </c>
      <c r="L301" s="452">
        <f t="shared" si="38"/>
        <v>98.119734571935425</v>
      </c>
      <c r="M301" s="617" t="s">
        <v>3032</v>
      </c>
      <c r="N301" s="618" t="s">
        <v>1342</v>
      </c>
      <c r="O301" s="516" t="s">
        <v>1493</v>
      </c>
      <c r="P301" s="462"/>
      <c r="Q301" s="473"/>
    </row>
    <row r="302" spans="1:17" ht="33.75" customHeight="1" x14ac:dyDescent="0.25">
      <c r="A302" s="454"/>
      <c r="B302" s="553" t="s">
        <v>3033</v>
      </c>
      <c r="C302" s="451">
        <f t="shared" si="31"/>
        <v>1.44642</v>
      </c>
      <c r="D302" s="480"/>
      <c r="E302" s="480">
        <v>1.44642</v>
      </c>
      <c r="F302" s="451">
        <f t="shared" si="32"/>
        <v>1.44642</v>
      </c>
      <c r="G302" s="480"/>
      <c r="H302" s="480">
        <v>1.44642</v>
      </c>
      <c r="I302" s="451">
        <f t="shared" si="34"/>
        <v>1.44642</v>
      </c>
      <c r="J302" s="480"/>
      <c r="K302" s="480">
        <v>1.44642</v>
      </c>
      <c r="L302" s="452">
        <f t="shared" si="38"/>
        <v>100</v>
      </c>
      <c r="M302" s="617" t="s">
        <v>3032</v>
      </c>
      <c r="N302" s="618" t="s">
        <v>1342</v>
      </c>
      <c r="O302" s="516" t="s">
        <v>1493</v>
      </c>
      <c r="Q302" s="473"/>
    </row>
    <row r="303" spans="1:17" ht="33.75" customHeight="1" x14ac:dyDescent="0.25">
      <c r="A303" s="454"/>
      <c r="B303" s="553" t="s">
        <v>3034</v>
      </c>
      <c r="C303" s="451">
        <f t="shared" si="31"/>
        <v>6.4212300000000004</v>
      </c>
      <c r="D303" s="480"/>
      <c r="E303" s="480">
        <v>6.4212300000000004</v>
      </c>
      <c r="F303" s="451">
        <f t="shared" si="32"/>
        <v>6.4212300000000004</v>
      </c>
      <c r="G303" s="480"/>
      <c r="H303" s="467">
        <v>6.4212300000000004</v>
      </c>
      <c r="I303" s="451">
        <f t="shared" si="34"/>
        <v>6.4212300000000004</v>
      </c>
      <c r="J303" s="480"/>
      <c r="K303" s="480">
        <v>6.4212300000000004</v>
      </c>
      <c r="L303" s="452">
        <f t="shared" si="38"/>
        <v>100</v>
      </c>
      <c r="M303" s="617" t="s">
        <v>3032</v>
      </c>
      <c r="N303" s="618" t="s">
        <v>1342</v>
      </c>
      <c r="O303" s="516" t="s">
        <v>1493</v>
      </c>
      <c r="P303" s="462"/>
      <c r="Q303" s="473"/>
    </row>
    <row r="304" spans="1:17" ht="51" customHeight="1" x14ac:dyDescent="0.25">
      <c r="A304" s="454"/>
      <c r="B304" s="498" t="s">
        <v>3035</v>
      </c>
      <c r="C304" s="451">
        <f t="shared" si="31"/>
        <v>42.455309999999997</v>
      </c>
      <c r="D304" s="467"/>
      <c r="E304" s="480">
        <v>42.455309999999997</v>
      </c>
      <c r="F304" s="451">
        <f t="shared" si="32"/>
        <v>42.455309999999997</v>
      </c>
      <c r="G304" s="616"/>
      <c r="H304" s="480">
        <v>42.455309999999997</v>
      </c>
      <c r="I304" s="451">
        <f t="shared" si="34"/>
        <v>42.455309999999997</v>
      </c>
      <c r="J304" s="480"/>
      <c r="K304" s="480">
        <v>42.455309999999997</v>
      </c>
      <c r="L304" s="452">
        <f t="shared" si="38"/>
        <v>100</v>
      </c>
      <c r="M304" s="583" t="s">
        <v>3036</v>
      </c>
      <c r="N304" s="584" t="s">
        <v>3037</v>
      </c>
      <c r="O304" s="498" t="s">
        <v>3038</v>
      </c>
      <c r="Q304" s="473"/>
    </row>
    <row r="305" spans="1:17" ht="33.75" customHeight="1" x14ac:dyDescent="0.25">
      <c r="A305" s="454"/>
      <c r="B305" s="529" t="s">
        <v>3039</v>
      </c>
      <c r="C305" s="451">
        <f t="shared" si="31"/>
        <v>21.53876</v>
      </c>
      <c r="D305" s="467"/>
      <c r="E305" s="480">
        <v>21.53876</v>
      </c>
      <c r="F305" s="451">
        <f t="shared" si="32"/>
        <v>63.990929999999999</v>
      </c>
      <c r="G305" s="616"/>
      <c r="H305" s="490">
        <v>63.990929999999999</v>
      </c>
      <c r="I305" s="451">
        <f t="shared" si="34"/>
        <v>21.53876</v>
      </c>
      <c r="J305" s="480"/>
      <c r="K305" s="480">
        <v>21.53876</v>
      </c>
      <c r="L305" s="452">
        <f t="shared" si="38"/>
        <v>100</v>
      </c>
      <c r="M305" s="583" t="s">
        <v>3036</v>
      </c>
      <c r="N305" s="614" t="s">
        <v>3040</v>
      </c>
      <c r="O305" s="470" t="s">
        <v>3041</v>
      </c>
    </row>
    <row r="306" spans="1:17" ht="33.75" customHeight="1" x14ac:dyDescent="0.25">
      <c r="A306" s="454"/>
      <c r="B306" s="529" t="s">
        <v>3042</v>
      </c>
      <c r="C306" s="451">
        <f t="shared" si="31"/>
        <v>19.713640000000002</v>
      </c>
      <c r="D306" s="467"/>
      <c r="E306" s="480">
        <v>19.713640000000002</v>
      </c>
      <c r="F306" s="451">
        <f t="shared" si="32"/>
        <v>97.735860000000002</v>
      </c>
      <c r="G306" s="616"/>
      <c r="H306" s="490">
        <v>97.735860000000002</v>
      </c>
      <c r="I306" s="451">
        <f t="shared" si="34"/>
        <v>19.713640000000002</v>
      </c>
      <c r="J306" s="480"/>
      <c r="K306" s="480">
        <v>19.713640000000002</v>
      </c>
      <c r="L306" s="452">
        <f t="shared" si="38"/>
        <v>100</v>
      </c>
      <c r="M306" s="583" t="s">
        <v>3043</v>
      </c>
      <c r="N306" s="614">
        <v>76</v>
      </c>
      <c r="O306" s="485" t="s">
        <v>3030</v>
      </c>
    </row>
    <row r="307" spans="1:17" ht="66.75" customHeight="1" x14ac:dyDescent="0.25">
      <c r="A307" s="454"/>
      <c r="B307" s="613" t="s">
        <v>3044</v>
      </c>
      <c r="C307" s="451">
        <f t="shared" si="31"/>
        <v>82.148939999999996</v>
      </c>
      <c r="D307" s="467"/>
      <c r="E307" s="480">
        <v>82.148939999999996</v>
      </c>
      <c r="F307" s="451">
        <f t="shared" si="32"/>
        <v>93.316190000000006</v>
      </c>
      <c r="G307" s="616"/>
      <c r="H307" s="514">
        <v>93.316190000000006</v>
      </c>
      <c r="I307" s="451">
        <f t="shared" si="34"/>
        <v>82.148939999999996</v>
      </c>
      <c r="J307" s="480"/>
      <c r="K307" s="480">
        <v>82.148939999999996</v>
      </c>
      <c r="L307" s="452">
        <f t="shared" si="38"/>
        <v>100</v>
      </c>
      <c r="M307" s="583" t="s">
        <v>3036</v>
      </c>
      <c r="N307" s="614" t="s">
        <v>3045</v>
      </c>
      <c r="O307" s="498" t="s">
        <v>3046</v>
      </c>
    </row>
    <row r="308" spans="1:17" ht="65.25" customHeight="1" x14ac:dyDescent="0.25">
      <c r="A308" s="454"/>
      <c r="B308" s="553" t="s">
        <v>3047</v>
      </c>
      <c r="C308" s="451">
        <f t="shared" si="31"/>
        <v>41.391950000000001</v>
      </c>
      <c r="D308" s="467"/>
      <c r="E308" s="619">
        <v>41.391950000000001</v>
      </c>
      <c r="F308" s="451">
        <f t="shared" si="32"/>
        <v>41.391950000000001</v>
      </c>
      <c r="G308" s="616"/>
      <c r="H308" s="619">
        <v>41.391950000000001</v>
      </c>
      <c r="I308" s="451">
        <f t="shared" si="34"/>
        <v>0</v>
      </c>
      <c r="J308" s="480"/>
      <c r="K308" s="480"/>
      <c r="L308" s="452">
        <f t="shared" si="38"/>
        <v>0</v>
      </c>
      <c r="M308" s="583" t="s">
        <v>3048</v>
      </c>
      <c r="N308" s="614" t="s">
        <v>3049</v>
      </c>
      <c r="O308" s="498" t="s">
        <v>3046</v>
      </c>
    </row>
    <row r="309" spans="1:17" ht="54.75" customHeight="1" x14ac:dyDescent="0.25">
      <c r="A309" s="454"/>
      <c r="B309" s="553" t="s">
        <v>3050</v>
      </c>
      <c r="C309" s="451">
        <f t="shared" si="31"/>
        <v>87.434309999999996</v>
      </c>
      <c r="D309" s="467"/>
      <c r="E309" s="480">
        <v>87.434309999999996</v>
      </c>
      <c r="F309" s="451">
        <f t="shared" si="32"/>
        <v>87.434309999999996</v>
      </c>
      <c r="G309" s="616"/>
      <c r="H309" s="480">
        <v>87.434309999999996</v>
      </c>
      <c r="I309" s="451">
        <f t="shared" si="34"/>
        <v>87.434309999999996</v>
      </c>
      <c r="J309" s="480"/>
      <c r="K309" s="480">
        <v>87.434309999999996</v>
      </c>
      <c r="L309" s="452">
        <f t="shared" si="38"/>
        <v>100</v>
      </c>
      <c r="M309" s="583" t="s">
        <v>3048</v>
      </c>
      <c r="N309" s="614" t="s">
        <v>3051</v>
      </c>
      <c r="O309" s="498" t="s">
        <v>3046</v>
      </c>
    </row>
    <row r="310" spans="1:17" ht="51" customHeight="1" x14ac:dyDescent="0.25">
      <c r="A310" s="454"/>
      <c r="B310" s="485" t="s">
        <v>2818</v>
      </c>
      <c r="C310" s="451">
        <f t="shared" si="31"/>
        <v>10.884</v>
      </c>
      <c r="D310" s="480">
        <v>10.884</v>
      </c>
      <c r="E310" s="467"/>
      <c r="F310" s="451">
        <f t="shared" si="32"/>
        <v>7.327</v>
      </c>
      <c r="G310" s="616">
        <v>7.327</v>
      </c>
      <c r="H310" s="467"/>
      <c r="I310" s="451">
        <f t="shared" si="34"/>
        <v>7.3262099999999997</v>
      </c>
      <c r="J310" s="480">
        <v>7.3262099999999997</v>
      </c>
      <c r="K310" s="480"/>
      <c r="L310" s="452">
        <f t="shared" si="38"/>
        <v>67.311742006615205</v>
      </c>
      <c r="M310" s="583" t="s">
        <v>2819</v>
      </c>
      <c r="N310" s="614" t="s">
        <v>1251</v>
      </c>
      <c r="O310" s="559" t="s">
        <v>2820</v>
      </c>
    </row>
    <row r="311" spans="1:17" ht="45.75" customHeight="1" x14ac:dyDescent="0.25">
      <c r="A311" s="454"/>
      <c r="B311" s="457" t="s">
        <v>3052</v>
      </c>
      <c r="C311" s="451">
        <f t="shared" si="31"/>
        <v>113.004</v>
      </c>
      <c r="D311" s="467"/>
      <c r="E311" s="467">
        <v>113.004</v>
      </c>
      <c r="F311" s="451">
        <f t="shared" si="32"/>
        <v>131.99312</v>
      </c>
      <c r="G311" s="616"/>
      <c r="H311" s="467">
        <v>131.99312</v>
      </c>
      <c r="I311" s="451">
        <f t="shared" si="34"/>
        <v>112.99643</v>
      </c>
      <c r="J311" s="480"/>
      <c r="K311" s="480">
        <f>23.35549+20.66213+68.97881</f>
        <v>112.99643</v>
      </c>
      <c r="L311" s="452">
        <f t="shared" si="38"/>
        <v>99.993301122084176</v>
      </c>
      <c r="M311" s="583" t="s">
        <v>3053</v>
      </c>
      <c r="N311" s="614" t="s">
        <v>202</v>
      </c>
      <c r="O311" s="465" t="s">
        <v>3054</v>
      </c>
    </row>
    <row r="312" spans="1:17" ht="27.75" customHeight="1" x14ac:dyDescent="0.25">
      <c r="A312" s="454"/>
      <c r="B312" s="585" t="s">
        <v>3055</v>
      </c>
      <c r="C312" s="451">
        <f t="shared" si="31"/>
        <v>0.11529</v>
      </c>
      <c r="D312" s="467"/>
      <c r="E312" s="467">
        <v>0.11529</v>
      </c>
      <c r="F312" s="451">
        <f t="shared" si="32"/>
        <v>0</v>
      </c>
      <c r="G312" s="616"/>
      <c r="H312" s="467"/>
      <c r="I312" s="451">
        <f t="shared" si="34"/>
        <v>0</v>
      </c>
      <c r="J312" s="480"/>
      <c r="K312" s="480"/>
      <c r="L312" s="452">
        <f>I312/C312*100</f>
        <v>0</v>
      </c>
      <c r="M312" s="583"/>
      <c r="N312" s="614"/>
      <c r="O312" s="559"/>
    </row>
    <row r="313" spans="1:17" ht="26.25" customHeight="1" x14ac:dyDescent="0.25">
      <c r="A313" s="454"/>
      <c r="B313" s="585" t="s">
        <v>3056</v>
      </c>
      <c r="C313" s="451">
        <f t="shared" si="31"/>
        <v>32.328899999999997</v>
      </c>
      <c r="D313" s="467"/>
      <c r="E313" s="467">
        <v>32.328899999999997</v>
      </c>
      <c r="F313" s="451">
        <f t="shared" si="32"/>
        <v>0</v>
      </c>
      <c r="G313" s="616"/>
      <c r="H313" s="467"/>
      <c r="I313" s="451">
        <f t="shared" si="34"/>
        <v>0</v>
      </c>
      <c r="J313" s="480"/>
      <c r="K313" s="480"/>
      <c r="L313" s="452">
        <f>I313/C313*100</f>
        <v>0</v>
      </c>
      <c r="M313" s="583"/>
      <c r="N313" s="614"/>
      <c r="O313" s="559"/>
    </row>
    <row r="314" spans="1:17" ht="18" customHeight="1" x14ac:dyDescent="0.25">
      <c r="A314" s="454"/>
      <c r="B314" s="458" t="s">
        <v>3057</v>
      </c>
      <c r="C314" s="451">
        <f t="shared" si="31"/>
        <v>0.01</v>
      </c>
      <c r="D314" s="467"/>
      <c r="E314" s="467">
        <v>0.01</v>
      </c>
      <c r="F314" s="451"/>
      <c r="G314" s="616"/>
      <c r="H314" s="467"/>
      <c r="I314" s="451"/>
      <c r="J314" s="480"/>
      <c r="K314" s="480"/>
      <c r="L314" s="452"/>
      <c r="M314" s="583"/>
      <c r="N314" s="614"/>
      <c r="O314" s="465"/>
    </row>
    <row r="315" spans="1:17" ht="33.75" customHeight="1" x14ac:dyDescent="0.25">
      <c r="A315" s="505"/>
      <c r="B315" s="450" t="s">
        <v>752</v>
      </c>
      <c r="C315" s="451">
        <f t="shared" ref="C315:C358" si="39">D315+E315</f>
        <v>581.89062999999987</v>
      </c>
      <c r="D315" s="445">
        <f>SUM(D299:D313)</f>
        <v>10.884</v>
      </c>
      <c r="E315" s="445">
        <f>SUM(E299:E314)</f>
        <v>571.00662999999986</v>
      </c>
      <c r="F315" s="451">
        <f t="shared" ref="D315:F358" si="40">G315+H315</f>
        <v>696.51020000000005</v>
      </c>
      <c r="G315" s="445">
        <f>SUM(G299:G313)</f>
        <v>7.327</v>
      </c>
      <c r="H315" s="445">
        <f>SUM(H299:H313)</f>
        <v>689.18320000000006</v>
      </c>
      <c r="I315" s="451">
        <f t="shared" ref="I315:I358" si="41">J315+K315</f>
        <v>498.87159000000003</v>
      </c>
      <c r="J315" s="445">
        <f>SUM(J299:J313)</f>
        <v>7.3262099999999997</v>
      </c>
      <c r="K315" s="445">
        <f>SUM(K299:K313)</f>
        <v>491.54538000000002</v>
      </c>
      <c r="L315" s="452">
        <f>I315/C315*100</f>
        <v>85.732879046359642</v>
      </c>
      <c r="M315" s="550"/>
      <c r="N315" s="547"/>
      <c r="O315" s="547"/>
    </row>
    <row r="316" spans="1:17" ht="24.75" customHeight="1" x14ac:dyDescent="0.25">
      <c r="A316" s="505"/>
      <c r="B316" s="450"/>
      <c r="C316" s="451"/>
      <c r="D316" s="445"/>
      <c r="E316" s="445"/>
      <c r="F316" s="451"/>
      <c r="G316" s="445"/>
      <c r="H316" s="445"/>
      <c r="I316" s="451"/>
      <c r="J316" s="445"/>
      <c r="K316" s="445"/>
      <c r="L316" s="452"/>
      <c r="M316" s="550"/>
      <c r="N316" s="547"/>
      <c r="O316" s="547"/>
      <c r="Q316" s="473"/>
    </row>
    <row r="317" spans="1:17" ht="33.75" customHeight="1" x14ac:dyDescent="0.25">
      <c r="A317" s="505" t="s">
        <v>527</v>
      </c>
      <c r="B317" s="450" t="s">
        <v>528</v>
      </c>
      <c r="C317" s="451"/>
      <c r="D317" s="444"/>
      <c r="E317" s="444"/>
      <c r="F317" s="451"/>
      <c r="G317" s="445"/>
      <c r="H317" s="446"/>
      <c r="I317" s="451"/>
      <c r="J317" s="445"/>
      <c r="K317" s="445"/>
      <c r="L317" s="452"/>
      <c r="M317" s="447"/>
      <c r="N317" s="447"/>
      <c r="O317" s="448"/>
    </row>
    <row r="318" spans="1:17" ht="33.75" customHeight="1" x14ac:dyDescent="0.25">
      <c r="A318" s="454"/>
      <c r="B318" s="554" t="s">
        <v>3058</v>
      </c>
      <c r="C318" s="451">
        <f t="shared" si="39"/>
        <v>5.2489999999999997</v>
      </c>
      <c r="D318" s="480">
        <v>5.2489999999999997</v>
      </c>
      <c r="E318" s="480"/>
      <c r="F318" s="451">
        <f t="shared" si="40"/>
        <v>5.2489999999999997</v>
      </c>
      <c r="G318" s="480">
        <v>5.2489999999999997</v>
      </c>
      <c r="H318" s="478"/>
      <c r="I318" s="451">
        <f t="shared" si="41"/>
        <v>0</v>
      </c>
      <c r="J318" s="620"/>
      <c r="K318" s="480"/>
      <c r="L318" s="452">
        <f t="shared" ref="L318:L352" si="42">I318/C318*100</f>
        <v>0</v>
      </c>
      <c r="M318" s="481" t="s">
        <v>2991</v>
      </c>
      <c r="N318" s="609" t="s">
        <v>1151</v>
      </c>
      <c r="O318" s="521" t="s">
        <v>1152</v>
      </c>
    </row>
    <row r="319" spans="1:17" ht="40.5" customHeight="1" x14ac:dyDescent="0.25">
      <c r="A319" s="454"/>
      <c r="B319" s="527" t="s">
        <v>3059</v>
      </c>
      <c r="C319" s="451">
        <f t="shared" si="39"/>
        <v>31.093350000000001</v>
      </c>
      <c r="D319" s="549"/>
      <c r="E319" s="549">
        <v>31.093350000000001</v>
      </c>
      <c r="F319" s="451">
        <f t="shared" si="40"/>
        <v>43.068249999999999</v>
      </c>
      <c r="G319" s="445"/>
      <c r="H319" s="471">
        <v>43.068249999999999</v>
      </c>
      <c r="I319" s="451">
        <f t="shared" si="41"/>
        <v>31.093350000000001</v>
      </c>
      <c r="J319" s="480"/>
      <c r="K319" s="480">
        <v>31.093350000000001</v>
      </c>
      <c r="L319" s="452">
        <f t="shared" si="42"/>
        <v>100</v>
      </c>
      <c r="M319" s="583" t="s">
        <v>3060</v>
      </c>
      <c r="N319" s="584">
        <v>84</v>
      </c>
      <c r="O319" s="486" t="s">
        <v>3061</v>
      </c>
    </row>
    <row r="320" spans="1:17" ht="33.75" customHeight="1" x14ac:dyDescent="0.25">
      <c r="A320" s="454"/>
      <c r="B320" s="529" t="s">
        <v>3062</v>
      </c>
      <c r="C320" s="451">
        <f t="shared" si="39"/>
        <v>121.60594</v>
      </c>
      <c r="D320" s="471">
        <v>6.0803399999999996</v>
      </c>
      <c r="E320" s="487">
        <v>115.5256</v>
      </c>
      <c r="F320" s="451">
        <f t="shared" si="40"/>
        <v>154.45408</v>
      </c>
      <c r="G320" s="471">
        <v>10.013999999999999</v>
      </c>
      <c r="H320" s="487">
        <v>144.44007999999999</v>
      </c>
      <c r="I320" s="451">
        <f t="shared" si="41"/>
        <v>30.127749999999999</v>
      </c>
      <c r="J320" s="480">
        <v>1.5063899999999999</v>
      </c>
      <c r="K320" s="480">
        <v>28.621359999999999</v>
      </c>
      <c r="L320" s="452">
        <f t="shared" si="42"/>
        <v>24.774899976103139</v>
      </c>
      <c r="M320" s="583" t="s">
        <v>3063</v>
      </c>
      <c r="N320" s="583" t="s">
        <v>1516</v>
      </c>
      <c r="O320" s="485" t="s">
        <v>3064</v>
      </c>
    </row>
    <row r="321" spans="1:16" ht="42" customHeight="1" x14ac:dyDescent="0.25">
      <c r="A321" s="454"/>
      <c r="B321" s="554" t="s">
        <v>3065</v>
      </c>
      <c r="C321" s="451">
        <f t="shared" si="39"/>
        <v>61.391039999999997</v>
      </c>
      <c r="D321" s="480">
        <v>61.391039999999997</v>
      </c>
      <c r="E321" s="445"/>
      <c r="F321" s="451">
        <f t="shared" si="40"/>
        <v>65.728660000000005</v>
      </c>
      <c r="G321" s="480">
        <v>65.728660000000005</v>
      </c>
      <c r="H321" s="445"/>
      <c r="I321" s="451">
        <f t="shared" si="41"/>
        <v>61.391039999999997</v>
      </c>
      <c r="J321" s="480">
        <v>61.391039999999997</v>
      </c>
      <c r="K321" s="480"/>
      <c r="L321" s="452">
        <f t="shared" si="42"/>
        <v>100</v>
      </c>
      <c r="M321" s="481" t="s">
        <v>3066</v>
      </c>
      <c r="N321" s="481" t="s">
        <v>3067</v>
      </c>
      <c r="O321" s="457" t="s">
        <v>3068</v>
      </c>
    </row>
    <row r="322" spans="1:16" ht="58.5" customHeight="1" x14ac:dyDescent="0.25">
      <c r="A322" s="454"/>
      <c r="B322" s="553" t="s">
        <v>3069</v>
      </c>
      <c r="C322" s="451">
        <f t="shared" si="39"/>
        <v>4.3499999999999996</v>
      </c>
      <c r="D322" s="549">
        <v>4.3499999999999996</v>
      </c>
      <c r="E322" s="445"/>
      <c r="F322" s="451">
        <f t="shared" si="40"/>
        <v>4.3499999999999996</v>
      </c>
      <c r="G322" s="445">
        <v>4.3499999999999996</v>
      </c>
      <c r="H322" s="478"/>
      <c r="I322" s="451">
        <f t="shared" si="41"/>
        <v>4.3499999999999996</v>
      </c>
      <c r="J322" s="480">
        <v>4.3499999999999996</v>
      </c>
      <c r="K322" s="480"/>
      <c r="L322" s="452">
        <f t="shared" si="42"/>
        <v>100</v>
      </c>
      <c r="M322" s="481" t="s">
        <v>3070</v>
      </c>
      <c r="N322" s="481">
        <v>24</v>
      </c>
      <c r="O322" s="511" t="s">
        <v>2647</v>
      </c>
    </row>
    <row r="323" spans="1:16" ht="88.5" customHeight="1" x14ac:dyDescent="0.25">
      <c r="A323" s="454"/>
      <c r="B323" s="554" t="s">
        <v>3071</v>
      </c>
      <c r="C323" s="451">
        <f t="shared" si="39"/>
        <v>17.3934</v>
      </c>
      <c r="D323" s="480">
        <f>17.3934</f>
        <v>17.3934</v>
      </c>
      <c r="E323" s="445"/>
      <c r="F323" s="451">
        <f t="shared" si="40"/>
        <v>17.3934</v>
      </c>
      <c r="G323" s="480">
        <f>17.3934</f>
        <v>17.3934</v>
      </c>
      <c r="H323" s="478"/>
      <c r="I323" s="451">
        <f t="shared" si="41"/>
        <v>17.3934</v>
      </c>
      <c r="J323" s="480">
        <f>17.3934</f>
        <v>17.3934</v>
      </c>
      <c r="K323" s="480"/>
      <c r="L323" s="452">
        <f t="shared" si="42"/>
        <v>100</v>
      </c>
      <c r="M323" s="481" t="s">
        <v>2806</v>
      </c>
      <c r="N323" s="481">
        <v>4</v>
      </c>
      <c r="O323" s="483" t="s">
        <v>1162</v>
      </c>
    </row>
    <row r="324" spans="1:16" ht="33.75" customHeight="1" x14ac:dyDescent="0.25">
      <c r="A324" s="454"/>
      <c r="B324" s="457" t="s">
        <v>3072</v>
      </c>
      <c r="C324" s="451">
        <f t="shared" si="39"/>
        <v>8.2230000000000025E-2</v>
      </c>
      <c r="D324" s="549"/>
      <c r="E324" s="445">
        <f>4.14232-4.06009</f>
        <v>8.2230000000000025E-2</v>
      </c>
      <c r="F324" s="451">
        <f t="shared" si="40"/>
        <v>0</v>
      </c>
      <c r="G324" s="445"/>
      <c r="H324" s="478"/>
      <c r="I324" s="451">
        <f t="shared" si="41"/>
        <v>0</v>
      </c>
      <c r="J324" s="480"/>
      <c r="K324" s="480"/>
      <c r="L324" s="452">
        <f t="shared" si="42"/>
        <v>0</v>
      </c>
      <c r="M324" s="481"/>
      <c r="N324" s="481"/>
      <c r="O324" s="457"/>
    </row>
    <row r="325" spans="1:16" ht="33.75" customHeight="1" x14ac:dyDescent="0.25">
      <c r="A325" s="454"/>
      <c r="B325" s="457" t="s">
        <v>3073</v>
      </c>
      <c r="C325" s="451">
        <f t="shared" si="39"/>
        <v>1.6900000000000001E-3</v>
      </c>
      <c r="D325" s="493"/>
      <c r="E325" s="549">
        <v>1.6900000000000001E-3</v>
      </c>
      <c r="F325" s="451">
        <f t="shared" si="40"/>
        <v>0</v>
      </c>
      <c r="G325" s="480"/>
      <c r="H325" s="480"/>
      <c r="I325" s="451">
        <f t="shared" si="41"/>
        <v>0</v>
      </c>
      <c r="J325" s="480"/>
      <c r="K325" s="480"/>
      <c r="L325" s="452">
        <f t="shared" si="42"/>
        <v>0</v>
      </c>
      <c r="M325" s="481"/>
      <c r="N325" s="482"/>
      <c r="O325" s="576"/>
    </row>
    <row r="326" spans="1:16" ht="63.75" customHeight="1" x14ac:dyDescent="0.25">
      <c r="A326" s="454"/>
      <c r="B326" s="575" t="s">
        <v>3074</v>
      </c>
      <c r="C326" s="451">
        <f t="shared" si="39"/>
        <v>67.021979999999999</v>
      </c>
      <c r="D326" s="480">
        <f>51.66398+15.358</f>
        <v>67.021979999999999</v>
      </c>
      <c r="E326" s="549"/>
      <c r="F326" s="451">
        <f t="shared" si="40"/>
        <v>76.79204</v>
      </c>
      <c r="G326" s="480">
        <v>76.79204</v>
      </c>
      <c r="H326" s="480"/>
      <c r="I326" s="451">
        <f t="shared" si="41"/>
        <v>67.021979999999999</v>
      </c>
      <c r="J326" s="480">
        <f>51.66398+15.358</f>
        <v>67.021979999999999</v>
      </c>
      <c r="K326" s="480"/>
      <c r="L326" s="452">
        <f t="shared" si="42"/>
        <v>100</v>
      </c>
      <c r="M326" s="481" t="s">
        <v>3075</v>
      </c>
      <c r="N326" s="482" t="s">
        <v>1541</v>
      </c>
      <c r="O326" s="554" t="s">
        <v>1542</v>
      </c>
    </row>
    <row r="327" spans="1:16" ht="68.25" customHeight="1" x14ac:dyDescent="0.25">
      <c r="A327" s="454"/>
      <c r="B327" s="465" t="s">
        <v>3076</v>
      </c>
      <c r="C327" s="451">
        <f t="shared" si="39"/>
        <v>4.9340000000000002</v>
      </c>
      <c r="D327" s="549">
        <v>4.9340000000000002</v>
      </c>
      <c r="E327" s="549"/>
      <c r="F327" s="451">
        <f t="shared" si="40"/>
        <v>4.9340000000000002</v>
      </c>
      <c r="G327" s="480">
        <v>4.9340000000000002</v>
      </c>
      <c r="H327" s="480"/>
      <c r="I327" s="451">
        <f t="shared" si="41"/>
        <v>3.11517</v>
      </c>
      <c r="J327" s="480">
        <v>3.11517</v>
      </c>
      <c r="K327" s="480"/>
      <c r="L327" s="452">
        <f t="shared" si="42"/>
        <v>63.136805837049046</v>
      </c>
      <c r="M327" s="481" t="s">
        <v>3077</v>
      </c>
      <c r="N327" s="482">
        <v>29</v>
      </c>
      <c r="O327" s="465" t="s">
        <v>2596</v>
      </c>
    </row>
    <row r="328" spans="1:16" ht="49.5" customHeight="1" x14ac:dyDescent="0.25">
      <c r="A328" s="454"/>
      <c r="B328" s="554" t="s">
        <v>1589</v>
      </c>
      <c r="C328" s="451">
        <f t="shared" si="39"/>
        <v>342.99606</v>
      </c>
      <c r="D328" s="480">
        <v>342.99606</v>
      </c>
      <c r="E328" s="549"/>
      <c r="F328" s="451">
        <f t="shared" si="40"/>
        <v>342.99606999999997</v>
      </c>
      <c r="G328" s="480">
        <v>342.99606999999997</v>
      </c>
      <c r="H328" s="480"/>
      <c r="I328" s="451">
        <f t="shared" si="41"/>
        <v>60</v>
      </c>
      <c r="J328" s="480">
        <v>60</v>
      </c>
      <c r="K328" s="480"/>
      <c r="L328" s="452">
        <f t="shared" si="42"/>
        <v>17.4929123092551</v>
      </c>
      <c r="M328" s="481" t="s">
        <v>3078</v>
      </c>
      <c r="N328" s="482">
        <v>64</v>
      </c>
      <c r="O328" s="457" t="s">
        <v>1593</v>
      </c>
    </row>
    <row r="329" spans="1:16" ht="68.25" customHeight="1" x14ac:dyDescent="0.25">
      <c r="A329" s="454"/>
      <c r="B329" s="465" t="s">
        <v>3076</v>
      </c>
      <c r="C329" s="451">
        <f t="shared" si="39"/>
        <v>20</v>
      </c>
      <c r="D329" s="480">
        <v>20</v>
      </c>
      <c r="E329" s="549"/>
      <c r="F329" s="451">
        <f t="shared" si="40"/>
        <v>20</v>
      </c>
      <c r="G329" s="480">
        <v>20</v>
      </c>
      <c r="H329" s="480"/>
      <c r="I329" s="451">
        <f t="shared" si="41"/>
        <v>0</v>
      </c>
      <c r="J329" s="480"/>
      <c r="K329" s="480"/>
      <c r="L329" s="452">
        <f t="shared" si="42"/>
        <v>0</v>
      </c>
      <c r="M329" s="481" t="s">
        <v>3079</v>
      </c>
      <c r="N329" s="609" t="s">
        <v>2598</v>
      </c>
      <c r="O329" s="465" t="s">
        <v>2596</v>
      </c>
    </row>
    <row r="330" spans="1:16" ht="59.25" customHeight="1" x14ac:dyDescent="0.25">
      <c r="A330" s="454"/>
      <c r="B330" s="457" t="s">
        <v>1647</v>
      </c>
      <c r="C330" s="451">
        <f t="shared" si="39"/>
        <v>259.39999999999998</v>
      </c>
      <c r="D330" s="480">
        <v>259.39999999999998</v>
      </c>
      <c r="E330" s="549"/>
      <c r="F330" s="451">
        <f t="shared" si="40"/>
        <v>297</v>
      </c>
      <c r="G330" s="480">
        <v>297</v>
      </c>
      <c r="H330" s="480"/>
      <c r="I330" s="451">
        <f t="shared" si="41"/>
        <v>147.68991</v>
      </c>
      <c r="J330" s="480">
        <f>88.28991+59.4</f>
        <v>147.68991</v>
      </c>
      <c r="K330" s="480"/>
      <c r="L330" s="452">
        <f t="shared" si="42"/>
        <v>56.935200462606019</v>
      </c>
      <c r="M330" s="481" t="s">
        <v>3078</v>
      </c>
      <c r="N330" s="609" t="s">
        <v>1649</v>
      </c>
      <c r="O330" s="457" t="s">
        <v>3080</v>
      </c>
    </row>
    <row r="331" spans="1:16" ht="96" customHeight="1" x14ac:dyDescent="0.25">
      <c r="A331" s="454"/>
      <c r="B331" s="457" t="s">
        <v>1557</v>
      </c>
      <c r="C331" s="451">
        <f t="shared" si="39"/>
        <v>63.98668</v>
      </c>
      <c r="D331" s="549">
        <v>63.98668</v>
      </c>
      <c r="E331" s="549"/>
      <c r="F331" s="451">
        <f t="shared" si="40"/>
        <v>63.98668</v>
      </c>
      <c r="G331" s="480">
        <v>63.98668</v>
      </c>
      <c r="H331" s="480"/>
      <c r="I331" s="451">
        <f t="shared" si="41"/>
        <v>63.92004</v>
      </c>
      <c r="J331" s="480">
        <f>1.88253+36.14665+21.34757+4.20444+0.33885</f>
        <v>63.92004</v>
      </c>
      <c r="K331" s="480"/>
      <c r="L331" s="452">
        <f t="shared" si="42"/>
        <v>99.895853324473165</v>
      </c>
      <c r="M331" s="481" t="s">
        <v>3081</v>
      </c>
      <c r="N331" s="609" t="s">
        <v>1559</v>
      </c>
      <c r="O331" s="465" t="s">
        <v>3082</v>
      </c>
    </row>
    <row r="332" spans="1:16" ht="46.5" customHeight="1" x14ac:dyDescent="0.25">
      <c r="A332" s="454"/>
      <c r="B332" s="457" t="s">
        <v>1148</v>
      </c>
      <c r="C332" s="451">
        <f t="shared" si="39"/>
        <v>35.359499999999997</v>
      </c>
      <c r="D332" s="549">
        <v>35.359499999999997</v>
      </c>
      <c r="E332" s="549"/>
      <c r="F332" s="451">
        <f t="shared" si="40"/>
        <v>35.359499999999997</v>
      </c>
      <c r="G332" s="480">
        <v>35.359499999999997</v>
      </c>
      <c r="H332" s="480"/>
      <c r="I332" s="451">
        <f t="shared" si="41"/>
        <v>35.359499999999997</v>
      </c>
      <c r="J332" s="480">
        <v>35.359499999999997</v>
      </c>
      <c r="K332" s="480"/>
      <c r="L332" s="452">
        <f t="shared" si="42"/>
        <v>100</v>
      </c>
      <c r="M332" s="481" t="s">
        <v>3083</v>
      </c>
      <c r="N332" s="609" t="s">
        <v>1630</v>
      </c>
      <c r="O332" s="465" t="s">
        <v>3084</v>
      </c>
    </row>
    <row r="333" spans="1:16" ht="62.25" customHeight="1" x14ac:dyDescent="0.25">
      <c r="A333" s="454"/>
      <c r="B333" s="457" t="s">
        <v>1581</v>
      </c>
      <c r="C333" s="451">
        <f t="shared" si="39"/>
        <v>91.155149999999992</v>
      </c>
      <c r="D333" s="480">
        <f>34.0593+57.09585</f>
        <v>91.155149999999992</v>
      </c>
      <c r="E333" s="549"/>
      <c r="F333" s="451">
        <f t="shared" si="40"/>
        <v>91.155149999999992</v>
      </c>
      <c r="G333" s="480">
        <f>34.0593+57.09585</f>
        <v>91.155149999999992</v>
      </c>
      <c r="H333" s="480"/>
      <c r="I333" s="451">
        <f t="shared" si="41"/>
        <v>91.155149999999992</v>
      </c>
      <c r="J333" s="480">
        <f>34.0593+57.09585</f>
        <v>91.155149999999992</v>
      </c>
      <c r="K333" s="480"/>
      <c r="L333" s="452">
        <f t="shared" si="42"/>
        <v>100</v>
      </c>
      <c r="M333" s="481" t="s">
        <v>3085</v>
      </c>
      <c r="N333" s="609" t="s">
        <v>1584</v>
      </c>
      <c r="O333" s="465" t="s">
        <v>3086</v>
      </c>
    </row>
    <row r="334" spans="1:16" ht="54.75" customHeight="1" x14ac:dyDescent="0.25">
      <c r="A334" s="454"/>
      <c r="B334" s="457" t="s">
        <v>1554</v>
      </c>
      <c r="C334" s="451">
        <f t="shared" si="39"/>
        <v>74.882800000000003</v>
      </c>
      <c r="D334" s="451">
        <f t="shared" si="40"/>
        <v>74.882800000000003</v>
      </c>
      <c r="E334" s="549"/>
      <c r="F334" s="451">
        <f t="shared" si="40"/>
        <v>74.882800000000003</v>
      </c>
      <c r="G334" s="480">
        <v>74.882800000000003</v>
      </c>
      <c r="H334" s="480"/>
      <c r="I334" s="451">
        <f t="shared" si="41"/>
        <v>0</v>
      </c>
      <c r="J334" s="480"/>
      <c r="K334" s="480"/>
      <c r="L334" s="452">
        <f t="shared" si="42"/>
        <v>0</v>
      </c>
      <c r="M334" s="481" t="s">
        <v>3075</v>
      </c>
      <c r="N334" s="609" t="s">
        <v>1556</v>
      </c>
      <c r="O334" s="465" t="s">
        <v>3082</v>
      </c>
    </row>
    <row r="335" spans="1:16" ht="51.75" customHeight="1" x14ac:dyDescent="0.25">
      <c r="A335" s="454"/>
      <c r="B335" s="457" t="s">
        <v>1550</v>
      </c>
      <c r="C335" s="451">
        <f t="shared" si="39"/>
        <v>74.882800000000003</v>
      </c>
      <c r="D335" s="480">
        <v>74.882800000000003</v>
      </c>
      <c r="E335" s="549"/>
      <c r="F335" s="451">
        <f t="shared" si="40"/>
        <v>74.882800000000003</v>
      </c>
      <c r="G335" s="480">
        <v>74.882800000000003</v>
      </c>
      <c r="H335" s="480"/>
      <c r="I335" s="451">
        <f t="shared" si="41"/>
        <v>33.258369999999999</v>
      </c>
      <c r="J335" s="480">
        <v>33.258369999999999</v>
      </c>
      <c r="K335" s="480"/>
      <c r="L335" s="452">
        <f t="shared" si="42"/>
        <v>44.413897450415845</v>
      </c>
      <c r="M335" s="481" t="s">
        <v>3075</v>
      </c>
      <c r="N335" s="609" t="s">
        <v>1552</v>
      </c>
      <c r="O335" s="465" t="s">
        <v>3082</v>
      </c>
    </row>
    <row r="336" spans="1:16" ht="51.75" customHeight="1" x14ac:dyDescent="0.25">
      <c r="A336" s="454"/>
      <c r="B336" s="457" t="s">
        <v>1545</v>
      </c>
      <c r="C336" s="451">
        <f t="shared" si="39"/>
        <v>74.882800000000003</v>
      </c>
      <c r="D336" s="480">
        <v>74.882800000000003</v>
      </c>
      <c r="E336" s="549"/>
      <c r="F336" s="451">
        <f t="shared" si="40"/>
        <v>74.882800000000003</v>
      </c>
      <c r="G336" s="480">
        <v>74.882800000000003</v>
      </c>
      <c r="H336" s="480"/>
      <c r="I336" s="451">
        <f t="shared" si="41"/>
        <v>33.258369999999999</v>
      </c>
      <c r="J336" s="480">
        <v>33.258369999999999</v>
      </c>
      <c r="K336" s="480"/>
      <c r="L336" s="452">
        <f t="shared" si="42"/>
        <v>44.413897450415845</v>
      </c>
      <c r="M336" s="481" t="s">
        <v>3075</v>
      </c>
      <c r="N336" s="609" t="s">
        <v>1547</v>
      </c>
      <c r="O336" s="465" t="s">
        <v>3082</v>
      </c>
      <c r="P336" s="462"/>
    </row>
    <row r="337" spans="1:16" ht="53.25" customHeight="1" x14ac:dyDescent="0.25">
      <c r="A337" s="454"/>
      <c r="B337" s="457" t="s">
        <v>1531</v>
      </c>
      <c r="C337" s="451">
        <f t="shared" si="39"/>
        <v>74.882800000000003</v>
      </c>
      <c r="D337" s="480">
        <v>74.882800000000003</v>
      </c>
      <c r="E337" s="549"/>
      <c r="F337" s="451">
        <f t="shared" si="40"/>
        <v>74.882800000000003</v>
      </c>
      <c r="G337" s="480">
        <v>74.882800000000003</v>
      </c>
      <c r="H337" s="480"/>
      <c r="I337" s="451">
        <f t="shared" si="41"/>
        <v>27.968820000000001</v>
      </c>
      <c r="J337" s="480">
        <v>27.968820000000001</v>
      </c>
      <c r="K337" s="480"/>
      <c r="L337" s="452">
        <f t="shared" si="42"/>
        <v>37.350125796578119</v>
      </c>
      <c r="M337" s="481" t="s">
        <v>3075</v>
      </c>
      <c r="N337" s="609" t="s">
        <v>1535</v>
      </c>
      <c r="O337" s="465" t="s">
        <v>3082</v>
      </c>
    </row>
    <row r="338" spans="1:16" ht="56.25" customHeight="1" x14ac:dyDescent="0.25">
      <c r="A338" s="454"/>
      <c r="B338" s="564" t="s">
        <v>1667</v>
      </c>
      <c r="C338" s="451">
        <f t="shared" si="39"/>
        <v>72.569999999999993</v>
      </c>
      <c r="D338" s="480">
        <v>72.569999999999993</v>
      </c>
      <c r="E338" s="549"/>
      <c r="F338" s="451">
        <f t="shared" si="40"/>
        <v>72.569999999999993</v>
      </c>
      <c r="G338" s="480">
        <v>72.569999999999993</v>
      </c>
      <c r="H338" s="480"/>
      <c r="I338" s="451">
        <f t="shared" si="41"/>
        <v>26.37584</v>
      </c>
      <c r="J338" s="480">
        <v>26.37584</v>
      </c>
      <c r="K338" s="480"/>
      <c r="L338" s="452">
        <f t="shared" si="42"/>
        <v>36.345376877497593</v>
      </c>
      <c r="M338" s="481" t="s">
        <v>2640</v>
      </c>
      <c r="N338" s="609" t="s">
        <v>1669</v>
      </c>
      <c r="O338" s="465" t="s">
        <v>3082</v>
      </c>
    </row>
    <row r="339" spans="1:16" ht="41.25" customHeight="1" x14ac:dyDescent="0.25">
      <c r="A339" s="454"/>
      <c r="B339" s="457" t="s">
        <v>1673</v>
      </c>
      <c r="C339" s="451">
        <f t="shared" si="39"/>
        <v>72.569999999999993</v>
      </c>
      <c r="D339" s="480">
        <v>72.569999999999993</v>
      </c>
      <c r="E339" s="549"/>
      <c r="F339" s="451">
        <f t="shared" si="40"/>
        <v>72.569999999999993</v>
      </c>
      <c r="G339" s="480">
        <v>72.569999999999993</v>
      </c>
      <c r="H339" s="480"/>
      <c r="I339" s="451">
        <f t="shared" si="41"/>
        <v>26.358740000000001</v>
      </c>
      <c r="J339" s="480">
        <v>26.358740000000001</v>
      </c>
      <c r="K339" s="480"/>
      <c r="L339" s="452">
        <f t="shared" si="42"/>
        <v>36.321813421524055</v>
      </c>
      <c r="M339" s="481" t="s">
        <v>3087</v>
      </c>
      <c r="N339" s="609" t="s">
        <v>1675</v>
      </c>
      <c r="O339" s="465" t="s">
        <v>3082</v>
      </c>
    </row>
    <row r="340" spans="1:16" s="625" customFormat="1" ht="39.75" customHeight="1" x14ac:dyDescent="0.2">
      <c r="A340" s="621"/>
      <c r="B340" s="459" t="s">
        <v>3088</v>
      </c>
      <c r="C340" s="451">
        <f t="shared" si="39"/>
        <v>41.24935</v>
      </c>
      <c r="D340" s="622">
        <v>41.24935</v>
      </c>
      <c r="E340" s="622"/>
      <c r="F340" s="451">
        <f t="shared" si="40"/>
        <v>41.24935</v>
      </c>
      <c r="G340" s="622">
        <v>41.24935</v>
      </c>
      <c r="H340" s="622"/>
      <c r="I340" s="451">
        <f t="shared" si="41"/>
        <v>29.698560000000001</v>
      </c>
      <c r="J340" s="623">
        <f>17.64163+3+7.57193+1.485</f>
        <v>29.698560000000001</v>
      </c>
      <c r="K340" s="623"/>
      <c r="L340" s="452">
        <f t="shared" si="42"/>
        <v>71.997643599232475</v>
      </c>
      <c r="M340" s="624" t="s">
        <v>3089</v>
      </c>
      <c r="N340" s="621">
        <v>70</v>
      </c>
      <c r="O340" s="624" t="s">
        <v>3090</v>
      </c>
      <c r="P340" s="438"/>
    </row>
    <row r="341" spans="1:16" s="625" customFormat="1" ht="44.25" customHeight="1" x14ac:dyDescent="0.2">
      <c r="A341" s="621"/>
      <c r="B341" s="459" t="s">
        <v>3091</v>
      </c>
      <c r="C341" s="451">
        <f t="shared" si="39"/>
        <v>41.238169999999997</v>
      </c>
      <c r="D341" s="622">
        <v>41.238169999999997</v>
      </c>
      <c r="E341" s="622"/>
      <c r="F341" s="451">
        <f t="shared" si="40"/>
        <v>41.238169999999997</v>
      </c>
      <c r="G341" s="622">
        <v>41.238169999999997</v>
      </c>
      <c r="H341" s="622"/>
      <c r="I341" s="451">
        <f t="shared" si="41"/>
        <v>25.15551</v>
      </c>
      <c r="J341" s="623">
        <f>7.85357+1.48464+15.8173</f>
        <v>25.15551</v>
      </c>
      <c r="K341" s="623"/>
      <c r="L341" s="452">
        <f t="shared" si="42"/>
        <v>61.000548763439312</v>
      </c>
      <c r="M341" s="624" t="s">
        <v>3089</v>
      </c>
      <c r="N341" s="621" t="s">
        <v>1693</v>
      </c>
      <c r="O341" s="624" t="s">
        <v>3090</v>
      </c>
      <c r="P341" s="438"/>
    </row>
    <row r="342" spans="1:16" s="625" customFormat="1" ht="61.5" customHeight="1" x14ac:dyDescent="0.2">
      <c r="A342" s="621"/>
      <c r="B342" s="459" t="s">
        <v>3092</v>
      </c>
      <c r="C342" s="451">
        <f t="shared" si="39"/>
        <v>1.8</v>
      </c>
      <c r="D342" s="622">
        <v>1.8</v>
      </c>
      <c r="E342" s="622"/>
      <c r="F342" s="451">
        <f t="shared" si="40"/>
        <v>1.8</v>
      </c>
      <c r="G342" s="622">
        <v>1.8</v>
      </c>
      <c r="H342" s="622"/>
      <c r="I342" s="451">
        <f t="shared" si="41"/>
        <v>0.9</v>
      </c>
      <c r="J342" s="623">
        <v>0.9</v>
      </c>
      <c r="K342" s="623"/>
      <c r="L342" s="452">
        <f t="shared" si="42"/>
        <v>50</v>
      </c>
      <c r="M342" s="624" t="s">
        <v>3093</v>
      </c>
      <c r="N342" s="459" t="s">
        <v>3094</v>
      </c>
      <c r="O342" s="459" t="s">
        <v>2645</v>
      </c>
      <c r="P342" s="438"/>
    </row>
    <row r="343" spans="1:16" s="625" customFormat="1" ht="57" customHeight="1" x14ac:dyDescent="0.2">
      <c r="A343" s="621"/>
      <c r="B343" s="459" t="s">
        <v>3095</v>
      </c>
      <c r="C343" s="451">
        <f t="shared" si="39"/>
        <v>1.8</v>
      </c>
      <c r="D343" s="622">
        <v>1.8</v>
      </c>
      <c r="E343" s="622"/>
      <c r="F343" s="451">
        <f t="shared" si="40"/>
        <v>1.8</v>
      </c>
      <c r="G343" s="622">
        <v>1.8</v>
      </c>
      <c r="H343" s="622"/>
      <c r="I343" s="451">
        <f t="shared" si="41"/>
        <v>0.9</v>
      </c>
      <c r="J343" s="623">
        <v>0.9</v>
      </c>
      <c r="K343" s="623"/>
      <c r="L343" s="452">
        <f t="shared" si="42"/>
        <v>50</v>
      </c>
      <c r="M343" s="624" t="s">
        <v>3093</v>
      </c>
      <c r="N343" s="459" t="s">
        <v>3094</v>
      </c>
      <c r="O343" s="459" t="s">
        <v>2645</v>
      </c>
      <c r="P343" s="438"/>
    </row>
    <row r="344" spans="1:16" s="625" customFormat="1" ht="55.5" customHeight="1" x14ac:dyDescent="0.2">
      <c r="A344" s="621"/>
      <c r="B344" s="459" t="s">
        <v>3096</v>
      </c>
      <c r="C344" s="451">
        <f t="shared" si="39"/>
        <v>0.4</v>
      </c>
      <c r="D344" s="623">
        <v>0.4</v>
      </c>
      <c r="E344" s="622"/>
      <c r="F344" s="451">
        <f t="shared" si="40"/>
        <v>0.4</v>
      </c>
      <c r="G344" s="623">
        <v>0.4</v>
      </c>
      <c r="H344" s="622"/>
      <c r="I344" s="451">
        <f t="shared" si="41"/>
        <v>0.4</v>
      </c>
      <c r="J344" s="623">
        <v>0.4</v>
      </c>
      <c r="K344" s="623"/>
      <c r="L344" s="452">
        <f t="shared" si="42"/>
        <v>100</v>
      </c>
      <c r="M344" s="624" t="s">
        <v>2786</v>
      </c>
      <c r="N344" s="459" t="s">
        <v>3097</v>
      </c>
      <c r="O344" s="459" t="s">
        <v>2918</v>
      </c>
      <c r="P344" s="438"/>
    </row>
    <row r="345" spans="1:16" s="625" customFormat="1" ht="33.75" customHeight="1" x14ac:dyDescent="0.2">
      <c r="A345" s="621"/>
      <c r="B345" s="459" t="s">
        <v>3098</v>
      </c>
      <c r="C345" s="451">
        <f t="shared" si="39"/>
        <v>20.420000000000002</v>
      </c>
      <c r="D345" s="623">
        <v>20.420000000000002</v>
      </c>
      <c r="E345" s="623"/>
      <c r="F345" s="451">
        <f t="shared" si="40"/>
        <v>22.786919999999999</v>
      </c>
      <c r="G345" s="623">
        <v>22.786919999999999</v>
      </c>
      <c r="H345" s="623"/>
      <c r="I345" s="451">
        <f t="shared" si="41"/>
        <v>20.416</v>
      </c>
      <c r="J345" s="623">
        <v>20.416</v>
      </c>
      <c r="K345" s="623"/>
      <c r="L345" s="452">
        <f t="shared" si="42"/>
        <v>99.980411361410376</v>
      </c>
      <c r="M345" s="624" t="s">
        <v>3099</v>
      </c>
      <c r="N345" s="459">
        <v>107</v>
      </c>
      <c r="O345" s="459" t="s">
        <v>3100</v>
      </c>
      <c r="P345" s="438"/>
    </row>
    <row r="346" spans="1:16" s="625" customFormat="1" ht="33.75" customHeight="1" x14ac:dyDescent="0.2">
      <c r="A346" s="621"/>
      <c r="B346" s="459" t="s">
        <v>3101</v>
      </c>
      <c r="C346" s="451">
        <f t="shared" si="39"/>
        <v>19.079999999999998</v>
      </c>
      <c r="D346" s="623">
        <v>19.079999999999998</v>
      </c>
      <c r="E346" s="623"/>
      <c r="F346" s="451">
        <f t="shared" si="40"/>
        <v>22.559470000000001</v>
      </c>
      <c r="G346" s="623">
        <v>22.559470000000001</v>
      </c>
      <c r="H346" s="623"/>
      <c r="I346" s="451">
        <f t="shared" si="41"/>
        <v>19.076689999999999</v>
      </c>
      <c r="J346" s="623">
        <v>19.076689999999999</v>
      </c>
      <c r="K346" s="623"/>
      <c r="L346" s="452">
        <f t="shared" si="42"/>
        <v>99.982651991614262</v>
      </c>
      <c r="M346" s="624" t="s">
        <v>3099</v>
      </c>
      <c r="N346" s="459">
        <v>107</v>
      </c>
      <c r="O346" s="459" t="s">
        <v>3100</v>
      </c>
      <c r="P346" s="438"/>
    </row>
    <row r="347" spans="1:16" s="625" customFormat="1" ht="33.75" customHeight="1" x14ac:dyDescent="0.2">
      <c r="A347" s="621"/>
      <c r="B347" s="460" t="s">
        <v>2119</v>
      </c>
      <c r="C347" s="451">
        <f t="shared" si="39"/>
        <v>42.02102</v>
      </c>
      <c r="D347" s="623">
        <v>42.02102</v>
      </c>
      <c r="E347" s="623"/>
      <c r="F347" s="451">
        <f t="shared" si="40"/>
        <v>82.021019999999993</v>
      </c>
      <c r="G347" s="623">
        <v>82.021019999999993</v>
      </c>
      <c r="H347" s="623"/>
      <c r="I347" s="451"/>
      <c r="J347" s="623"/>
      <c r="K347" s="623"/>
      <c r="L347" s="452">
        <f t="shared" si="42"/>
        <v>0</v>
      </c>
      <c r="M347" s="624" t="s">
        <v>3102</v>
      </c>
      <c r="N347" s="459" t="s">
        <v>2121</v>
      </c>
      <c r="O347" s="460" t="s">
        <v>1257</v>
      </c>
      <c r="P347" s="438"/>
    </row>
    <row r="348" spans="1:16" s="625" customFormat="1" ht="33.75" customHeight="1" x14ac:dyDescent="0.2">
      <c r="A348" s="621"/>
      <c r="B348" s="460" t="s">
        <v>2123</v>
      </c>
      <c r="C348" s="451">
        <f t="shared" si="39"/>
        <v>42.02102</v>
      </c>
      <c r="D348" s="623">
        <v>42.02102</v>
      </c>
      <c r="E348" s="623"/>
      <c r="F348" s="451">
        <f t="shared" si="40"/>
        <v>82.021019999999993</v>
      </c>
      <c r="G348" s="623">
        <v>82.021019999999993</v>
      </c>
      <c r="H348" s="623"/>
      <c r="I348" s="451"/>
      <c r="J348" s="623"/>
      <c r="K348" s="623"/>
      <c r="L348" s="452">
        <f t="shared" si="42"/>
        <v>0</v>
      </c>
      <c r="M348" s="624" t="s">
        <v>3102</v>
      </c>
      <c r="N348" s="459" t="s">
        <v>2125</v>
      </c>
      <c r="O348" s="460" t="s">
        <v>1257</v>
      </c>
      <c r="P348" s="438"/>
    </row>
    <row r="349" spans="1:16" s="625" customFormat="1" ht="54" customHeight="1" x14ac:dyDescent="0.2">
      <c r="A349" s="621"/>
      <c r="B349" s="460" t="s">
        <v>2246</v>
      </c>
      <c r="C349" s="451">
        <f t="shared" si="39"/>
        <v>15</v>
      </c>
      <c r="D349" s="623">
        <v>15</v>
      </c>
      <c r="E349" s="623"/>
      <c r="F349" s="451">
        <f t="shared" si="40"/>
        <v>47.199550000000002</v>
      </c>
      <c r="G349" s="623">
        <v>47.199550000000002</v>
      </c>
      <c r="H349" s="623"/>
      <c r="I349" s="451"/>
      <c r="J349" s="623"/>
      <c r="K349" s="623"/>
      <c r="L349" s="452">
        <f t="shared" si="42"/>
        <v>0</v>
      </c>
      <c r="M349" s="624" t="s">
        <v>3103</v>
      </c>
      <c r="N349" s="459" t="s">
        <v>2248</v>
      </c>
      <c r="O349" s="460" t="s">
        <v>1644</v>
      </c>
      <c r="P349" s="438"/>
    </row>
    <row r="350" spans="1:16" s="625" customFormat="1" ht="58.5" customHeight="1" x14ac:dyDescent="0.2">
      <c r="A350" s="621"/>
      <c r="B350" s="626" t="s">
        <v>2162</v>
      </c>
      <c r="C350" s="451">
        <f t="shared" si="39"/>
        <v>36</v>
      </c>
      <c r="D350" s="623">
        <v>36</v>
      </c>
      <c r="E350" s="623"/>
      <c r="F350" s="451">
        <f t="shared" si="40"/>
        <v>42.366459999999996</v>
      </c>
      <c r="G350" s="623">
        <v>42.366459999999996</v>
      </c>
      <c r="H350" s="623"/>
      <c r="I350" s="451"/>
      <c r="J350" s="623"/>
      <c r="K350" s="623"/>
      <c r="L350" s="452">
        <f t="shared" si="42"/>
        <v>0</v>
      </c>
      <c r="M350" s="624" t="s">
        <v>3104</v>
      </c>
      <c r="N350" s="459">
        <v>93</v>
      </c>
      <c r="O350" s="460" t="s">
        <v>1688</v>
      </c>
      <c r="P350" s="438"/>
    </row>
    <row r="351" spans="1:16" s="625" customFormat="1" ht="33.75" customHeight="1" x14ac:dyDescent="0.2">
      <c r="A351" s="621"/>
      <c r="B351" s="626" t="s">
        <v>2159</v>
      </c>
      <c r="C351" s="451">
        <f t="shared" si="39"/>
        <v>26.05003</v>
      </c>
      <c r="D351" s="623">
        <v>26.05003</v>
      </c>
      <c r="E351" s="623"/>
      <c r="F351" s="451">
        <f t="shared" si="40"/>
        <v>46.366459999999996</v>
      </c>
      <c r="G351" s="623">
        <v>46.366459999999996</v>
      </c>
      <c r="H351" s="623"/>
      <c r="I351" s="451"/>
      <c r="J351" s="623"/>
      <c r="K351" s="623"/>
      <c r="L351" s="452">
        <f t="shared" si="42"/>
        <v>0</v>
      </c>
      <c r="M351" s="624" t="s">
        <v>3104</v>
      </c>
      <c r="N351" s="459" t="s">
        <v>2161</v>
      </c>
      <c r="O351" s="460" t="s">
        <v>1688</v>
      </c>
      <c r="P351" s="438"/>
    </row>
    <row r="352" spans="1:16" ht="33.75" customHeight="1" x14ac:dyDescent="0.25">
      <c r="A352" s="505"/>
      <c r="B352" s="450" t="s">
        <v>752</v>
      </c>
      <c r="C352" s="451">
        <f t="shared" si="39"/>
        <v>1857.7708100000002</v>
      </c>
      <c r="D352" s="445">
        <f>SUM(D318:D351)</f>
        <v>1711.0679400000001</v>
      </c>
      <c r="E352" s="445">
        <f>SUM(E318:E346)</f>
        <v>146.70286999999999</v>
      </c>
      <c r="F352" s="451">
        <f t="shared" si="40"/>
        <v>1798.9719400000004</v>
      </c>
      <c r="G352" s="445">
        <f>SUM(G318:G346)</f>
        <v>1611.4636100000002</v>
      </c>
      <c r="H352" s="445">
        <f>SUM(H318:H346)</f>
        <v>187.50833</v>
      </c>
      <c r="I352" s="451">
        <f t="shared" si="41"/>
        <v>856.3841900000001</v>
      </c>
      <c r="J352" s="445">
        <f>SUM(J318:J346)</f>
        <v>796.66948000000014</v>
      </c>
      <c r="K352" s="445">
        <f>SUM(K318:K346)</f>
        <v>59.714709999999997</v>
      </c>
      <c r="L352" s="452">
        <f t="shared" si="42"/>
        <v>46.097408000505723</v>
      </c>
      <c r="M352" s="550"/>
      <c r="N352" s="549"/>
      <c r="O352" s="547"/>
      <c r="P352" s="462"/>
    </row>
    <row r="353" spans="1:17" ht="18.75" customHeight="1" x14ac:dyDescent="0.25">
      <c r="A353" s="505"/>
      <c r="B353" s="450"/>
      <c r="C353" s="451"/>
      <c r="D353" s="445"/>
      <c r="E353" s="445"/>
      <c r="F353" s="451"/>
      <c r="G353" s="445"/>
      <c r="H353" s="445"/>
      <c r="I353" s="451"/>
      <c r="J353" s="445"/>
      <c r="K353" s="445"/>
      <c r="L353" s="452"/>
      <c r="M353" s="550"/>
      <c r="N353" s="549"/>
      <c r="O353" s="547"/>
      <c r="P353" s="474"/>
      <c r="Q353" s="488"/>
    </row>
    <row r="354" spans="1:17" ht="55.5" customHeight="1" x14ac:dyDescent="0.25">
      <c r="A354" s="505" t="s">
        <v>551</v>
      </c>
      <c r="B354" s="450" t="s">
        <v>3105</v>
      </c>
      <c r="C354" s="451"/>
      <c r="D354" s="444"/>
      <c r="E354" s="444"/>
      <c r="F354" s="451"/>
      <c r="G354" s="445"/>
      <c r="H354" s="446"/>
      <c r="I354" s="451"/>
      <c r="J354" s="445"/>
      <c r="K354" s="445"/>
      <c r="L354" s="452"/>
      <c r="M354" s="447"/>
      <c r="N354" s="447"/>
      <c r="O354" s="448"/>
    </row>
    <row r="355" spans="1:17" ht="33.75" customHeight="1" x14ac:dyDescent="0.25">
      <c r="A355" s="505"/>
      <c r="B355" s="486" t="s">
        <v>3106</v>
      </c>
      <c r="C355" s="451">
        <f t="shared" si="39"/>
        <v>3.4499999999999997</v>
      </c>
      <c r="D355" s="480">
        <f>0.3136+0.008+0.0784+0.3136+0.008+0.0784+2.25+0.3136+0.008+0.0784</f>
        <v>3.4499999999999997</v>
      </c>
      <c r="E355" s="446"/>
      <c r="F355" s="451">
        <f t="shared" si="40"/>
        <v>4.6500000000000004</v>
      </c>
      <c r="G355" s="480">
        <v>4.6500000000000004</v>
      </c>
      <c r="H355" s="445"/>
      <c r="I355" s="451">
        <f t="shared" si="41"/>
        <v>3.4499999999999997</v>
      </c>
      <c r="J355" s="480">
        <f>0.3136+0.008+0.0784+0.3136+0.008+0.0784+2.25+0.3136+0.008+0.0784</f>
        <v>3.4499999999999997</v>
      </c>
      <c r="K355" s="445"/>
      <c r="L355" s="452">
        <f>I355/C355*100</f>
        <v>100</v>
      </c>
      <c r="M355" s="447"/>
      <c r="N355" s="447"/>
      <c r="O355" s="547"/>
    </row>
    <row r="356" spans="1:17" ht="33.75" customHeight="1" x14ac:dyDescent="0.25">
      <c r="A356" s="505"/>
      <c r="B356" s="465" t="s">
        <v>2594</v>
      </c>
      <c r="C356" s="451">
        <f t="shared" si="39"/>
        <v>11.144</v>
      </c>
      <c r="D356" s="480">
        <v>11.144</v>
      </c>
      <c r="E356" s="446"/>
      <c r="F356" s="451">
        <f t="shared" si="40"/>
        <v>11.144</v>
      </c>
      <c r="G356" s="480">
        <v>11.144</v>
      </c>
      <c r="H356" s="445"/>
      <c r="I356" s="451">
        <f t="shared" si="41"/>
        <v>11.140409999999999</v>
      </c>
      <c r="J356" s="480">
        <v>11.140409999999999</v>
      </c>
      <c r="K356" s="445"/>
      <c r="L356" s="452">
        <f>I356/C356*100</f>
        <v>99.967785355348155</v>
      </c>
      <c r="M356" s="447" t="s">
        <v>3079</v>
      </c>
      <c r="N356" s="627" t="s">
        <v>3107</v>
      </c>
      <c r="O356" s="465" t="s">
        <v>2596</v>
      </c>
    </row>
    <row r="357" spans="1:17" ht="24" customHeight="1" x14ac:dyDescent="0.25">
      <c r="A357" s="505"/>
      <c r="B357" s="499" t="s">
        <v>3108</v>
      </c>
      <c r="C357" s="451">
        <f t="shared" si="39"/>
        <v>8.7580000000000005E-2</v>
      </c>
      <c r="D357" s="480">
        <v>8.1290000000000001E-2</v>
      </c>
      <c r="E357" s="446">
        <v>6.2899999999999996E-3</v>
      </c>
      <c r="F357" s="451">
        <f t="shared" si="40"/>
        <v>0</v>
      </c>
      <c r="G357" s="480"/>
      <c r="H357" s="445"/>
      <c r="I357" s="451">
        <f t="shared" si="41"/>
        <v>0</v>
      </c>
      <c r="J357" s="480"/>
      <c r="K357" s="445"/>
      <c r="L357" s="452">
        <f>I357/C357*100</f>
        <v>0</v>
      </c>
      <c r="M357" s="447"/>
      <c r="N357" s="628"/>
      <c r="O357" s="465"/>
    </row>
    <row r="358" spans="1:17" ht="33.75" customHeight="1" x14ac:dyDescent="0.25">
      <c r="A358" s="454"/>
      <c r="B358" s="450" t="s">
        <v>752</v>
      </c>
      <c r="C358" s="451">
        <f t="shared" si="39"/>
        <v>14.675289999999999</v>
      </c>
      <c r="D358" s="445">
        <f>SUM(D355:D357)</f>
        <v>14.675289999999999</v>
      </c>
      <c r="E358" s="445"/>
      <c r="F358" s="451">
        <f t="shared" si="40"/>
        <v>15.790000000000001</v>
      </c>
      <c r="G358" s="445">
        <v>15.790000000000001</v>
      </c>
      <c r="H358" s="445">
        <v>0</v>
      </c>
      <c r="I358" s="451">
        <f t="shared" si="41"/>
        <v>14.590409999999999</v>
      </c>
      <c r="J358" s="445">
        <f>SUM(J355:J357)</f>
        <v>14.590409999999999</v>
      </c>
      <c r="K358" s="445">
        <f>SUM(K355:K357)</f>
        <v>0</v>
      </c>
      <c r="L358" s="452">
        <f>I358/C358*100</f>
        <v>99.421612792660312</v>
      </c>
      <c r="M358" s="550"/>
      <c r="N358" s="547"/>
      <c r="O358" s="547"/>
    </row>
    <row r="359" spans="1:17" ht="33.75" customHeight="1" x14ac:dyDescent="0.25">
      <c r="P359" s="462"/>
    </row>
  </sheetData>
  <mergeCells count="2">
    <mergeCell ref="H1:O1"/>
    <mergeCell ref="C2:K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473"/>
  <sheetViews>
    <sheetView topLeftCell="A269" workbookViewId="0">
      <selection activeCell="A8" sqref="A8:A270"/>
    </sheetView>
  </sheetViews>
  <sheetFormatPr defaultRowHeight="13.5" x14ac:dyDescent="0.25"/>
  <cols>
    <col min="1" max="1" width="5.42578125" style="329" customWidth="1"/>
    <col min="2" max="2" width="34" style="330" customWidth="1"/>
    <col min="3" max="3" width="11.140625" style="331" customWidth="1"/>
    <col min="4" max="4" width="10.42578125" style="329" customWidth="1"/>
    <col min="5" max="5" width="14.28515625" style="332" customWidth="1"/>
    <col min="6" max="6" width="10.28515625" style="329" customWidth="1"/>
    <col min="7" max="7" width="6" style="433" customWidth="1"/>
    <col min="8" max="8" width="8.85546875" style="434" customWidth="1"/>
    <col min="9" max="9" width="11.5703125" style="435" customWidth="1"/>
    <col min="10" max="10" width="11.7109375" style="329" customWidth="1"/>
    <col min="11" max="11" width="12.42578125" style="338" customWidth="1"/>
    <col min="12" max="12" width="39.42578125" style="342" hidden="1" customWidth="1"/>
    <col min="13" max="13" width="30.28515625" style="333" hidden="1" customWidth="1"/>
    <col min="14" max="14" width="21.140625" style="333" hidden="1" customWidth="1"/>
    <col min="15" max="15" width="11.7109375" style="343" bestFit="1" customWidth="1"/>
    <col min="16" max="16" width="9.140625" style="344"/>
    <col min="17" max="256" width="9.140625" style="333"/>
    <col min="257" max="257" width="5.42578125" style="333" customWidth="1"/>
    <col min="258" max="258" width="34" style="333" customWidth="1"/>
    <col min="259" max="259" width="11.140625" style="333" customWidth="1"/>
    <col min="260" max="260" width="10.42578125" style="333" customWidth="1"/>
    <col min="261" max="261" width="14.28515625" style="333" customWidth="1"/>
    <col min="262" max="262" width="10.28515625" style="333" customWidth="1"/>
    <col min="263" max="263" width="6" style="333" customWidth="1"/>
    <col min="264" max="264" width="8.85546875" style="333" customWidth="1"/>
    <col min="265" max="265" width="11.5703125" style="333" customWidth="1"/>
    <col min="266" max="266" width="11.7109375" style="333" customWidth="1"/>
    <col min="267" max="267" width="12.42578125" style="333" customWidth="1"/>
    <col min="268" max="270" width="0" style="333" hidden="1" customWidth="1"/>
    <col min="271" max="271" width="11.7109375" style="333" bestFit="1" customWidth="1"/>
    <col min="272" max="512" width="9.140625" style="333"/>
    <col min="513" max="513" width="5.42578125" style="333" customWidth="1"/>
    <col min="514" max="514" width="34" style="333" customWidth="1"/>
    <col min="515" max="515" width="11.140625" style="333" customWidth="1"/>
    <col min="516" max="516" width="10.42578125" style="333" customWidth="1"/>
    <col min="517" max="517" width="14.28515625" style="333" customWidth="1"/>
    <col min="518" max="518" width="10.28515625" style="333" customWidth="1"/>
    <col min="519" max="519" width="6" style="333" customWidth="1"/>
    <col min="520" max="520" width="8.85546875" style="333" customWidth="1"/>
    <col min="521" max="521" width="11.5703125" style="333" customWidth="1"/>
    <col min="522" max="522" width="11.7109375" style="333" customWidth="1"/>
    <col min="523" max="523" width="12.42578125" style="333" customWidth="1"/>
    <col min="524" max="526" width="0" style="333" hidden="1" customWidth="1"/>
    <col min="527" max="527" width="11.7109375" style="333" bestFit="1" customWidth="1"/>
    <col min="528" max="768" width="9.140625" style="333"/>
    <col min="769" max="769" width="5.42578125" style="333" customWidth="1"/>
    <col min="770" max="770" width="34" style="333" customWidth="1"/>
    <col min="771" max="771" width="11.140625" style="333" customWidth="1"/>
    <col min="772" max="772" width="10.42578125" style="333" customWidth="1"/>
    <col min="773" max="773" width="14.28515625" style="333" customWidth="1"/>
    <col min="774" max="774" width="10.28515625" style="333" customWidth="1"/>
    <col min="775" max="775" width="6" style="333" customWidth="1"/>
    <col min="776" max="776" width="8.85546875" style="333" customWidth="1"/>
    <col min="777" max="777" width="11.5703125" style="333" customWidth="1"/>
    <col min="778" max="778" width="11.7109375" style="333" customWidth="1"/>
    <col min="779" max="779" width="12.42578125" style="333" customWidth="1"/>
    <col min="780" max="782" width="0" style="333" hidden="1" customWidth="1"/>
    <col min="783" max="783" width="11.7109375" style="333" bestFit="1" customWidth="1"/>
    <col min="784" max="1024" width="9.140625" style="333"/>
    <col min="1025" max="1025" width="5.42578125" style="333" customWidth="1"/>
    <col min="1026" max="1026" width="34" style="333" customWidth="1"/>
    <col min="1027" max="1027" width="11.140625" style="333" customWidth="1"/>
    <col min="1028" max="1028" width="10.42578125" style="333" customWidth="1"/>
    <col min="1029" max="1029" width="14.28515625" style="333" customWidth="1"/>
    <col min="1030" max="1030" width="10.28515625" style="333" customWidth="1"/>
    <col min="1031" max="1031" width="6" style="333" customWidth="1"/>
    <col min="1032" max="1032" width="8.85546875" style="333" customWidth="1"/>
    <col min="1033" max="1033" width="11.5703125" style="333" customWidth="1"/>
    <col min="1034" max="1034" width="11.7109375" style="333" customWidth="1"/>
    <col min="1035" max="1035" width="12.42578125" style="333" customWidth="1"/>
    <col min="1036" max="1038" width="0" style="333" hidden="1" customWidth="1"/>
    <col min="1039" max="1039" width="11.7109375" style="333" bestFit="1" customWidth="1"/>
    <col min="1040" max="1280" width="9.140625" style="333"/>
    <col min="1281" max="1281" width="5.42578125" style="333" customWidth="1"/>
    <col min="1282" max="1282" width="34" style="333" customWidth="1"/>
    <col min="1283" max="1283" width="11.140625" style="333" customWidth="1"/>
    <col min="1284" max="1284" width="10.42578125" style="333" customWidth="1"/>
    <col min="1285" max="1285" width="14.28515625" style="333" customWidth="1"/>
    <col min="1286" max="1286" width="10.28515625" style="333" customWidth="1"/>
    <col min="1287" max="1287" width="6" style="333" customWidth="1"/>
    <col min="1288" max="1288" width="8.85546875" style="333" customWidth="1"/>
    <col min="1289" max="1289" width="11.5703125" style="333" customWidth="1"/>
    <col min="1290" max="1290" width="11.7109375" style="333" customWidth="1"/>
    <col min="1291" max="1291" width="12.42578125" style="333" customWidth="1"/>
    <col min="1292" max="1294" width="0" style="333" hidden="1" customWidth="1"/>
    <col min="1295" max="1295" width="11.7109375" style="333" bestFit="1" customWidth="1"/>
    <col min="1296" max="1536" width="9.140625" style="333"/>
    <col min="1537" max="1537" width="5.42578125" style="333" customWidth="1"/>
    <col min="1538" max="1538" width="34" style="333" customWidth="1"/>
    <col min="1539" max="1539" width="11.140625" style="333" customWidth="1"/>
    <col min="1540" max="1540" width="10.42578125" style="333" customWidth="1"/>
    <col min="1541" max="1541" width="14.28515625" style="333" customWidth="1"/>
    <col min="1542" max="1542" width="10.28515625" style="333" customWidth="1"/>
    <col min="1543" max="1543" width="6" style="333" customWidth="1"/>
    <col min="1544" max="1544" width="8.85546875" style="333" customWidth="1"/>
    <col min="1545" max="1545" width="11.5703125" style="333" customWidth="1"/>
    <col min="1546" max="1546" width="11.7109375" style="333" customWidth="1"/>
    <col min="1547" max="1547" width="12.42578125" style="333" customWidth="1"/>
    <col min="1548" max="1550" width="0" style="333" hidden="1" customWidth="1"/>
    <col min="1551" max="1551" width="11.7109375" style="333" bestFit="1" customWidth="1"/>
    <col min="1552" max="1792" width="9.140625" style="333"/>
    <col min="1793" max="1793" width="5.42578125" style="333" customWidth="1"/>
    <col min="1794" max="1794" width="34" style="333" customWidth="1"/>
    <col min="1795" max="1795" width="11.140625" style="333" customWidth="1"/>
    <col min="1796" max="1796" width="10.42578125" style="333" customWidth="1"/>
    <col min="1797" max="1797" width="14.28515625" style="333" customWidth="1"/>
    <col min="1798" max="1798" width="10.28515625" style="333" customWidth="1"/>
    <col min="1799" max="1799" width="6" style="333" customWidth="1"/>
    <col min="1800" max="1800" width="8.85546875" style="333" customWidth="1"/>
    <col min="1801" max="1801" width="11.5703125" style="333" customWidth="1"/>
    <col min="1802" max="1802" width="11.7109375" style="333" customWidth="1"/>
    <col min="1803" max="1803" width="12.42578125" style="333" customWidth="1"/>
    <col min="1804" max="1806" width="0" style="333" hidden="1" customWidth="1"/>
    <col min="1807" max="1807" width="11.7109375" style="333" bestFit="1" customWidth="1"/>
    <col min="1808" max="2048" width="9.140625" style="333"/>
    <col min="2049" max="2049" width="5.42578125" style="333" customWidth="1"/>
    <col min="2050" max="2050" width="34" style="333" customWidth="1"/>
    <col min="2051" max="2051" width="11.140625" style="333" customWidth="1"/>
    <col min="2052" max="2052" width="10.42578125" style="333" customWidth="1"/>
    <col min="2053" max="2053" width="14.28515625" style="333" customWidth="1"/>
    <col min="2054" max="2054" width="10.28515625" style="333" customWidth="1"/>
    <col min="2055" max="2055" width="6" style="333" customWidth="1"/>
    <col min="2056" max="2056" width="8.85546875" style="333" customWidth="1"/>
    <col min="2057" max="2057" width="11.5703125" style="333" customWidth="1"/>
    <col min="2058" max="2058" width="11.7109375" style="333" customWidth="1"/>
    <col min="2059" max="2059" width="12.42578125" style="333" customWidth="1"/>
    <col min="2060" max="2062" width="0" style="333" hidden="1" customWidth="1"/>
    <col min="2063" max="2063" width="11.7109375" style="333" bestFit="1" customWidth="1"/>
    <col min="2064" max="2304" width="9.140625" style="333"/>
    <col min="2305" max="2305" width="5.42578125" style="333" customWidth="1"/>
    <col min="2306" max="2306" width="34" style="333" customWidth="1"/>
    <col min="2307" max="2307" width="11.140625" style="333" customWidth="1"/>
    <col min="2308" max="2308" width="10.42578125" style="333" customWidth="1"/>
    <col min="2309" max="2309" width="14.28515625" style="333" customWidth="1"/>
    <col min="2310" max="2310" width="10.28515625" style="333" customWidth="1"/>
    <col min="2311" max="2311" width="6" style="333" customWidth="1"/>
    <col min="2312" max="2312" width="8.85546875" style="333" customWidth="1"/>
    <col min="2313" max="2313" width="11.5703125" style="333" customWidth="1"/>
    <col min="2314" max="2314" width="11.7109375" style="333" customWidth="1"/>
    <col min="2315" max="2315" width="12.42578125" style="333" customWidth="1"/>
    <col min="2316" max="2318" width="0" style="333" hidden="1" customWidth="1"/>
    <col min="2319" max="2319" width="11.7109375" style="333" bestFit="1" customWidth="1"/>
    <col min="2320" max="2560" width="9.140625" style="333"/>
    <col min="2561" max="2561" width="5.42578125" style="333" customWidth="1"/>
    <col min="2562" max="2562" width="34" style="333" customWidth="1"/>
    <col min="2563" max="2563" width="11.140625" style="333" customWidth="1"/>
    <col min="2564" max="2564" width="10.42578125" style="333" customWidth="1"/>
    <col min="2565" max="2565" width="14.28515625" style="333" customWidth="1"/>
    <col min="2566" max="2566" width="10.28515625" style="333" customWidth="1"/>
    <col min="2567" max="2567" width="6" style="333" customWidth="1"/>
    <col min="2568" max="2568" width="8.85546875" style="333" customWidth="1"/>
    <col min="2569" max="2569" width="11.5703125" style="333" customWidth="1"/>
    <col min="2570" max="2570" width="11.7109375" style="333" customWidth="1"/>
    <col min="2571" max="2571" width="12.42578125" style="333" customWidth="1"/>
    <col min="2572" max="2574" width="0" style="333" hidden="1" customWidth="1"/>
    <col min="2575" max="2575" width="11.7109375" style="333" bestFit="1" customWidth="1"/>
    <col min="2576" max="2816" width="9.140625" style="333"/>
    <col min="2817" max="2817" width="5.42578125" style="333" customWidth="1"/>
    <col min="2818" max="2818" width="34" style="333" customWidth="1"/>
    <col min="2819" max="2819" width="11.140625" style="333" customWidth="1"/>
    <col min="2820" max="2820" width="10.42578125" style="333" customWidth="1"/>
    <col min="2821" max="2821" width="14.28515625" style="333" customWidth="1"/>
    <col min="2822" max="2822" width="10.28515625" style="333" customWidth="1"/>
    <col min="2823" max="2823" width="6" style="333" customWidth="1"/>
    <col min="2824" max="2824" width="8.85546875" style="333" customWidth="1"/>
    <col min="2825" max="2825" width="11.5703125" style="333" customWidth="1"/>
    <col min="2826" max="2826" width="11.7109375" style="333" customWidth="1"/>
    <col min="2827" max="2827" width="12.42578125" style="333" customWidth="1"/>
    <col min="2828" max="2830" width="0" style="333" hidden="1" customWidth="1"/>
    <col min="2831" max="2831" width="11.7109375" style="333" bestFit="1" customWidth="1"/>
    <col min="2832" max="3072" width="9.140625" style="333"/>
    <col min="3073" max="3073" width="5.42578125" style="333" customWidth="1"/>
    <col min="3074" max="3074" width="34" style="333" customWidth="1"/>
    <col min="3075" max="3075" width="11.140625" style="333" customWidth="1"/>
    <col min="3076" max="3076" width="10.42578125" style="333" customWidth="1"/>
    <col min="3077" max="3077" width="14.28515625" style="333" customWidth="1"/>
    <col min="3078" max="3078" width="10.28515625" style="333" customWidth="1"/>
    <col min="3079" max="3079" width="6" style="333" customWidth="1"/>
    <col min="3080" max="3080" width="8.85546875" style="333" customWidth="1"/>
    <col min="3081" max="3081" width="11.5703125" style="333" customWidth="1"/>
    <col min="3082" max="3082" width="11.7109375" style="333" customWidth="1"/>
    <col min="3083" max="3083" width="12.42578125" style="333" customWidth="1"/>
    <col min="3084" max="3086" width="0" style="333" hidden="1" customWidth="1"/>
    <col min="3087" max="3087" width="11.7109375" style="333" bestFit="1" customWidth="1"/>
    <col min="3088" max="3328" width="9.140625" style="333"/>
    <col min="3329" max="3329" width="5.42578125" style="333" customWidth="1"/>
    <col min="3330" max="3330" width="34" style="333" customWidth="1"/>
    <col min="3331" max="3331" width="11.140625" style="333" customWidth="1"/>
    <col min="3332" max="3332" width="10.42578125" style="333" customWidth="1"/>
    <col min="3333" max="3333" width="14.28515625" style="333" customWidth="1"/>
    <col min="3334" max="3334" width="10.28515625" style="333" customWidth="1"/>
    <col min="3335" max="3335" width="6" style="333" customWidth="1"/>
    <col min="3336" max="3336" width="8.85546875" style="333" customWidth="1"/>
    <col min="3337" max="3337" width="11.5703125" style="333" customWidth="1"/>
    <col min="3338" max="3338" width="11.7109375" style="333" customWidth="1"/>
    <col min="3339" max="3339" width="12.42578125" style="333" customWidth="1"/>
    <col min="3340" max="3342" width="0" style="333" hidden="1" customWidth="1"/>
    <col min="3343" max="3343" width="11.7109375" style="333" bestFit="1" customWidth="1"/>
    <col min="3344" max="3584" width="9.140625" style="333"/>
    <col min="3585" max="3585" width="5.42578125" style="333" customWidth="1"/>
    <col min="3586" max="3586" width="34" style="333" customWidth="1"/>
    <col min="3587" max="3587" width="11.140625" style="333" customWidth="1"/>
    <col min="3588" max="3588" width="10.42578125" style="333" customWidth="1"/>
    <col min="3589" max="3589" width="14.28515625" style="333" customWidth="1"/>
    <col min="3590" max="3590" width="10.28515625" style="333" customWidth="1"/>
    <col min="3591" max="3591" width="6" style="333" customWidth="1"/>
    <col min="3592" max="3592" width="8.85546875" style="333" customWidth="1"/>
    <col min="3593" max="3593" width="11.5703125" style="333" customWidth="1"/>
    <col min="3594" max="3594" width="11.7109375" style="333" customWidth="1"/>
    <col min="3595" max="3595" width="12.42578125" style="333" customWidth="1"/>
    <col min="3596" max="3598" width="0" style="333" hidden="1" customWidth="1"/>
    <col min="3599" max="3599" width="11.7109375" style="333" bestFit="1" customWidth="1"/>
    <col min="3600" max="3840" width="9.140625" style="333"/>
    <col min="3841" max="3841" width="5.42578125" style="333" customWidth="1"/>
    <col min="3842" max="3842" width="34" style="333" customWidth="1"/>
    <col min="3843" max="3843" width="11.140625" style="333" customWidth="1"/>
    <col min="3844" max="3844" width="10.42578125" style="333" customWidth="1"/>
    <col min="3845" max="3845" width="14.28515625" style="333" customWidth="1"/>
    <col min="3846" max="3846" width="10.28515625" style="333" customWidth="1"/>
    <col min="3847" max="3847" width="6" style="333" customWidth="1"/>
    <col min="3848" max="3848" width="8.85546875" style="333" customWidth="1"/>
    <col min="3849" max="3849" width="11.5703125" style="333" customWidth="1"/>
    <col min="3850" max="3850" width="11.7109375" style="333" customWidth="1"/>
    <col min="3851" max="3851" width="12.42578125" style="333" customWidth="1"/>
    <col min="3852" max="3854" width="0" style="333" hidden="1" customWidth="1"/>
    <col min="3855" max="3855" width="11.7109375" style="333" bestFit="1" customWidth="1"/>
    <col min="3856" max="4096" width="9.140625" style="333"/>
    <col min="4097" max="4097" width="5.42578125" style="333" customWidth="1"/>
    <col min="4098" max="4098" width="34" style="333" customWidth="1"/>
    <col min="4099" max="4099" width="11.140625" style="333" customWidth="1"/>
    <col min="4100" max="4100" width="10.42578125" style="333" customWidth="1"/>
    <col min="4101" max="4101" width="14.28515625" style="333" customWidth="1"/>
    <col min="4102" max="4102" width="10.28515625" style="333" customWidth="1"/>
    <col min="4103" max="4103" width="6" style="333" customWidth="1"/>
    <col min="4104" max="4104" width="8.85546875" style="333" customWidth="1"/>
    <col min="4105" max="4105" width="11.5703125" style="333" customWidth="1"/>
    <col min="4106" max="4106" width="11.7109375" style="333" customWidth="1"/>
    <col min="4107" max="4107" width="12.42578125" style="333" customWidth="1"/>
    <col min="4108" max="4110" width="0" style="333" hidden="1" customWidth="1"/>
    <col min="4111" max="4111" width="11.7109375" style="333" bestFit="1" customWidth="1"/>
    <col min="4112" max="4352" width="9.140625" style="333"/>
    <col min="4353" max="4353" width="5.42578125" style="333" customWidth="1"/>
    <col min="4354" max="4354" width="34" style="333" customWidth="1"/>
    <col min="4355" max="4355" width="11.140625" style="333" customWidth="1"/>
    <col min="4356" max="4356" width="10.42578125" style="333" customWidth="1"/>
    <col min="4357" max="4357" width="14.28515625" style="333" customWidth="1"/>
    <col min="4358" max="4358" width="10.28515625" style="333" customWidth="1"/>
    <col min="4359" max="4359" width="6" style="333" customWidth="1"/>
    <col min="4360" max="4360" width="8.85546875" style="333" customWidth="1"/>
    <col min="4361" max="4361" width="11.5703125" style="333" customWidth="1"/>
    <col min="4362" max="4362" width="11.7109375" style="333" customWidth="1"/>
    <col min="4363" max="4363" width="12.42578125" style="333" customWidth="1"/>
    <col min="4364" max="4366" width="0" style="333" hidden="1" customWidth="1"/>
    <col min="4367" max="4367" width="11.7109375" style="333" bestFit="1" customWidth="1"/>
    <col min="4368" max="4608" width="9.140625" style="333"/>
    <col min="4609" max="4609" width="5.42578125" style="333" customWidth="1"/>
    <col min="4610" max="4610" width="34" style="333" customWidth="1"/>
    <col min="4611" max="4611" width="11.140625" style="333" customWidth="1"/>
    <col min="4612" max="4612" width="10.42578125" style="333" customWidth="1"/>
    <col min="4613" max="4613" width="14.28515625" style="333" customWidth="1"/>
    <col min="4614" max="4614" width="10.28515625" style="333" customWidth="1"/>
    <col min="4615" max="4615" width="6" style="333" customWidth="1"/>
    <col min="4616" max="4616" width="8.85546875" style="333" customWidth="1"/>
    <col min="4617" max="4617" width="11.5703125" style="333" customWidth="1"/>
    <col min="4618" max="4618" width="11.7109375" style="333" customWidth="1"/>
    <col min="4619" max="4619" width="12.42578125" style="333" customWidth="1"/>
    <col min="4620" max="4622" width="0" style="333" hidden="1" customWidth="1"/>
    <col min="4623" max="4623" width="11.7109375" style="333" bestFit="1" customWidth="1"/>
    <col min="4624" max="4864" width="9.140625" style="333"/>
    <col min="4865" max="4865" width="5.42578125" style="333" customWidth="1"/>
    <col min="4866" max="4866" width="34" style="333" customWidth="1"/>
    <col min="4867" max="4867" width="11.140625" style="333" customWidth="1"/>
    <col min="4868" max="4868" width="10.42578125" style="333" customWidth="1"/>
    <col min="4869" max="4869" width="14.28515625" style="333" customWidth="1"/>
    <col min="4870" max="4870" width="10.28515625" style="333" customWidth="1"/>
    <col min="4871" max="4871" width="6" style="333" customWidth="1"/>
    <col min="4872" max="4872" width="8.85546875" style="333" customWidth="1"/>
    <col min="4873" max="4873" width="11.5703125" style="333" customWidth="1"/>
    <col min="4874" max="4874" width="11.7109375" style="333" customWidth="1"/>
    <col min="4875" max="4875" width="12.42578125" style="333" customWidth="1"/>
    <col min="4876" max="4878" width="0" style="333" hidden="1" customWidth="1"/>
    <col min="4879" max="4879" width="11.7109375" style="333" bestFit="1" customWidth="1"/>
    <col min="4880" max="5120" width="9.140625" style="333"/>
    <col min="5121" max="5121" width="5.42578125" style="333" customWidth="1"/>
    <col min="5122" max="5122" width="34" style="333" customWidth="1"/>
    <col min="5123" max="5123" width="11.140625" style="333" customWidth="1"/>
    <col min="5124" max="5124" width="10.42578125" style="333" customWidth="1"/>
    <col min="5125" max="5125" width="14.28515625" style="333" customWidth="1"/>
    <col min="5126" max="5126" width="10.28515625" style="333" customWidth="1"/>
    <col min="5127" max="5127" width="6" style="333" customWidth="1"/>
    <col min="5128" max="5128" width="8.85546875" style="333" customWidth="1"/>
    <col min="5129" max="5129" width="11.5703125" style="333" customWidth="1"/>
    <col min="5130" max="5130" width="11.7109375" style="333" customWidth="1"/>
    <col min="5131" max="5131" width="12.42578125" style="333" customWidth="1"/>
    <col min="5132" max="5134" width="0" style="333" hidden="1" customWidth="1"/>
    <col min="5135" max="5135" width="11.7109375" style="333" bestFit="1" customWidth="1"/>
    <col min="5136" max="5376" width="9.140625" style="333"/>
    <col min="5377" max="5377" width="5.42578125" style="333" customWidth="1"/>
    <col min="5378" max="5378" width="34" style="333" customWidth="1"/>
    <col min="5379" max="5379" width="11.140625" style="333" customWidth="1"/>
    <col min="5380" max="5380" width="10.42578125" style="333" customWidth="1"/>
    <col min="5381" max="5381" width="14.28515625" style="333" customWidth="1"/>
    <col min="5382" max="5382" width="10.28515625" style="333" customWidth="1"/>
    <col min="5383" max="5383" width="6" style="333" customWidth="1"/>
    <col min="5384" max="5384" width="8.85546875" style="333" customWidth="1"/>
    <col min="5385" max="5385" width="11.5703125" style="333" customWidth="1"/>
    <col min="5386" max="5386" width="11.7109375" style="333" customWidth="1"/>
    <col min="5387" max="5387" width="12.42578125" style="333" customWidth="1"/>
    <col min="5388" max="5390" width="0" style="333" hidden="1" customWidth="1"/>
    <col min="5391" max="5391" width="11.7109375" style="333" bestFit="1" customWidth="1"/>
    <col min="5392" max="5632" width="9.140625" style="333"/>
    <col min="5633" max="5633" width="5.42578125" style="333" customWidth="1"/>
    <col min="5634" max="5634" width="34" style="333" customWidth="1"/>
    <col min="5635" max="5635" width="11.140625" style="333" customWidth="1"/>
    <col min="5636" max="5636" width="10.42578125" style="333" customWidth="1"/>
    <col min="5637" max="5637" width="14.28515625" style="333" customWidth="1"/>
    <col min="5638" max="5638" width="10.28515625" style="333" customWidth="1"/>
    <col min="5639" max="5639" width="6" style="333" customWidth="1"/>
    <col min="5640" max="5640" width="8.85546875" style="333" customWidth="1"/>
    <col min="5641" max="5641" width="11.5703125" style="333" customWidth="1"/>
    <col min="5642" max="5642" width="11.7109375" style="333" customWidth="1"/>
    <col min="5643" max="5643" width="12.42578125" style="333" customWidth="1"/>
    <col min="5644" max="5646" width="0" style="333" hidden="1" customWidth="1"/>
    <col min="5647" max="5647" width="11.7109375" style="333" bestFit="1" customWidth="1"/>
    <col min="5648" max="5888" width="9.140625" style="333"/>
    <col min="5889" max="5889" width="5.42578125" style="333" customWidth="1"/>
    <col min="5890" max="5890" width="34" style="333" customWidth="1"/>
    <col min="5891" max="5891" width="11.140625" style="333" customWidth="1"/>
    <col min="5892" max="5892" width="10.42578125" style="333" customWidth="1"/>
    <col min="5893" max="5893" width="14.28515625" style="333" customWidth="1"/>
    <col min="5894" max="5894" width="10.28515625" style="333" customWidth="1"/>
    <col min="5895" max="5895" width="6" style="333" customWidth="1"/>
    <col min="5896" max="5896" width="8.85546875" style="333" customWidth="1"/>
    <col min="5897" max="5897" width="11.5703125" style="333" customWidth="1"/>
    <col min="5898" max="5898" width="11.7109375" style="333" customWidth="1"/>
    <col min="5899" max="5899" width="12.42578125" style="333" customWidth="1"/>
    <col min="5900" max="5902" width="0" style="333" hidden="1" customWidth="1"/>
    <col min="5903" max="5903" width="11.7109375" style="333" bestFit="1" customWidth="1"/>
    <col min="5904" max="6144" width="9.140625" style="333"/>
    <col min="6145" max="6145" width="5.42578125" style="333" customWidth="1"/>
    <col min="6146" max="6146" width="34" style="333" customWidth="1"/>
    <col min="6147" max="6147" width="11.140625" style="333" customWidth="1"/>
    <col min="6148" max="6148" width="10.42578125" style="333" customWidth="1"/>
    <col min="6149" max="6149" width="14.28515625" style="333" customWidth="1"/>
    <col min="6150" max="6150" width="10.28515625" style="333" customWidth="1"/>
    <col min="6151" max="6151" width="6" style="333" customWidth="1"/>
    <col min="6152" max="6152" width="8.85546875" style="333" customWidth="1"/>
    <col min="6153" max="6153" width="11.5703125" style="333" customWidth="1"/>
    <col min="6154" max="6154" width="11.7109375" style="333" customWidth="1"/>
    <col min="6155" max="6155" width="12.42578125" style="333" customWidth="1"/>
    <col min="6156" max="6158" width="0" style="333" hidden="1" customWidth="1"/>
    <col min="6159" max="6159" width="11.7109375" style="333" bestFit="1" customWidth="1"/>
    <col min="6160" max="6400" width="9.140625" style="333"/>
    <col min="6401" max="6401" width="5.42578125" style="333" customWidth="1"/>
    <col min="6402" max="6402" width="34" style="333" customWidth="1"/>
    <col min="6403" max="6403" width="11.140625" style="333" customWidth="1"/>
    <col min="6404" max="6404" width="10.42578125" style="333" customWidth="1"/>
    <col min="6405" max="6405" width="14.28515625" style="333" customWidth="1"/>
    <col min="6406" max="6406" width="10.28515625" style="333" customWidth="1"/>
    <col min="6407" max="6407" width="6" style="333" customWidth="1"/>
    <col min="6408" max="6408" width="8.85546875" style="333" customWidth="1"/>
    <col min="6409" max="6409" width="11.5703125" style="333" customWidth="1"/>
    <col min="6410" max="6410" width="11.7109375" style="333" customWidth="1"/>
    <col min="6411" max="6411" width="12.42578125" style="333" customWidth="1"/>
    <col min="6412" max="6414" width="0" style="333" hidden="1" customWidth="1"/>
    <col min="6415" max="6415" width="11.7109375" style="333" bestFit="1" customWidth="1"/>
    <col min="6416" max="6656" width="9.140625" style="333"/>
    <col min="6657" max="6657" width="5.42578125" style="333" customWidth="1"/>
    <col min="6658" max="6658" width="34" style="333" customWidth="1"/>
    <col min="6659" max="6659" width="11.140625" style="333" customWidth="1"/>
    <col min="6660" max="6660" width="10.42578125" style="333" customWidth="1"/>
    <col min="6661" max="6661" width="14.28515625" style="333" customWidth="1"/>
    <col min="6662" max="6662" width="10.28515625" style="333" customWidth="1"/>
    <col min="6663" max="6663" width="6" style="333" customWidth="1"/>
    <col min="6664" max="6664" width="8.85546875" style="333" customWidth="1"/>
    <col min="6665" max="6665" width="11.5703125" style="333" customWidth="1"/>
    <col min="6666" max="6666" width="11.7109375" style="333" customWidth="1"/>
    <col min="6667" max="6667" width="12.42578125" style="333" customWidth="1"/>
    <col min="6668" max="6670" width="0" style="333" hidden="1" customWidth="1"/>
    <col min="6671" max="6671" width="11.7109375" style="333" bestFit="1" customWidth="1"/>
    <col min="6672" max="6912" width="9.140625" style="333"/>
    <col min="6913" max="6913" width="5.42578125" style="333" customWidth="1"/>
    <col min="6914" max="6914" width="34" style="333" customWidth="1"/>
    <col min="6915" max="6915" width="11.140625" style="333" customWidth="1"/>
    <col min="6916" max="6916" width="10.42578125" style="333" customWidth="1"/>
    <col min="6917" max="6917" width="14.28515625" style="333" customWidth="1"/>
    <col min="6918" max="6918" width="10.28515625" style="333" customWidth="1"/>
    <col min="6919" max="6919" width="6" style="333" customWidth="1"/>
    <col min="6920" max="6920" width="8.85546875" style="333" customWidth="1"/>
    <col min="6921" max="6921" width="11.5703125" style="333" customWidth="1"/>
    <col min="6922" max="6922" width="11.7109375" style="333" customWidth="1"/>
    <col min="6923" max="6923" width="12.42578125" style="333" customWidth="1"/>
    <col min="6924" max="6926" width="0" style="333" hidden="1" customWidth="1"/>
    <col min="6927" max="6927" width="11.7109375" style="333" bestFit="1" customWidth="1"/>
    <col min="6928" max="7168" width="9.140625" style="333"/>
    <col min="7169" max="7169" width="5.42578125" style="333" customWidth="1"/>
    <col min="7170" max="7170" width="34" style="333" customWidth="1"/>
    <col min="7171" max="7171" width="11.140625" style="333" customWidth="1"/>
    <col min="7172" max="7172" width="10.42578125" style="333" customWidth="1"/>
    <col min="7173" max="7173" width="14.28515625" style="333" customWidth="1"/>
    <col min="7174" max="7174" width="10.28515625" style="333" customWidth="1"/>
    <col min="7175" max="7175" width="6" style="333" customWidth="1"/>
    <col min="7176" max="7176" width="8.85546875" style="333" customWidth="1"/>
    <col min="7177" max="7177" width="11.5703125" style="333" customWidth="1"/>
    <col min="7178" max="7178" width="11.7109375" style="333" customWidth="1"/>
    <col min="7179" max="7179" width="12.42578125" style="333" customWidth="1"/>
    <col min="7180" max="7182" width="0" style="333" hidden="1" customWidth="1"/>
    <col min="7183" max="7183" width="11.7109375" style="333" bestFit="1" customWidth="1"/>
    <col min="7184" max="7424" width="9.140625" style="333"/>
    <col min="7425" max="7425" width="5.42578125" style="333" customWidth="1"/>
    <col min="7426" max="7426" width="34" style="333" customWidth="1"/>
    <col min="7427" max="7427" width="11.140625" style="333" customWidth="1"/>
    <col min="7428" max="7428" width="10.42578125" style="333" customWidth="1"/>
    <col min="7429" max="7429" width="14.28515625" style="333" customWidth="1"/>
    <col min="7430" max="7430" width="10.28515625" style="333" customWidth="1"/>
    <col min="7431" max="7431" width="6" style="333" customWidth="1"/>
    <col min="7432" max="7432" width="8.85546875" style="333" customWidth="1"/>
    <col min="7433" max="7433" width="11.5703125" style="333" customWidth="1"/>
    <col min="7434" max="7434" width="11.7109375" style="333" customWidth="1"/>
    <col min="7435" max="7435" width="12.42578125" style="333" customWidth="1"/>
    <col min="7436" max="7438" width="0" style="333" hidden="1" customWidth="1"/>
    <col min="7439" max="7439" width="11.7109375" style="333" bestFit="1" customWidth="1"/>
    <col min="7440" max="7680" width="9.140625" style="333"/>
    <col min="7681" max="7681" width="5.42578125" style="333" customWidth="1"/>
    <col min="7682" max="7682" width="34" style="333" customWidth="1"/>
    <col min="7683" max="7683" width="11.140625" style="333" customWidth="1"/>
    <col min="7684" max="7684" width="10.42578125" style="333" customWidth="1"/>
    <col min="7685" max="7685" width="14.28515625" style="333" customWidth="1"/>
    <col min="7686" max="7686" width="10.28515625" style="333" customWidth="1"/>
    <col min="7687" max="7687" width="6" style="333" customWidth="1"/>
    <col min="7688" max="7688" width="8.85546875" style="333" customWidth="1"/>
    <col min="7689" max="7689" width="11.5703125" style="333" customWidth="1"/>
    <col min="7690" max="7690" width="11.7109375" style="333" customWidth="1"/>
    <col min="7691" max="7691" width="12.42578125" style="333" customWidth="1"/>
    <col min="7692" max="7694" width="0" style="333" hidden="1" customWidth="1"/>
    <col min="7695" max="7695" width="11.7109375" style="333" bestFit="1" customWidth="1"/>
    <col min="7696" max="7936" width="9.140625" style="333"/>
    <col min="7937" max="7937" width="5.42578125" style="333" customWidth="1"/>
    <col min="7938" max="7938" width="34" style="333" customWidth="1"/>
    <col min="7939" max="7939" width="11.140625" style="333" customWidth="1"/>
    <col min="7940" max="7940" width="10.42578125" style="333" customWidth="1"/>
    <col min="7941" max="7941" width="14.28515625" style="333" customWidth="1"/>
    <col min="7942" max="7942" width="10.28515625" style="333" customWidth="1"/>
    <col min="7943" max="7943" width="6" style="333" customWidth="1"/>
    <col min="7944" max="7944" width="8.85546875" style="333" customWidth="1"/>
    <col min="7945" max="7945" width="11.5703125" style="333" customWidth="1"/>
    <col min="7946" max="7946" width="11.7109375" style="333" customWidth="1"/>
    <col min="7947" max="7947" width="12.42578125" style="333" customWidth="1"/>
    <col min="7948" max="7950" width="0" style="333" hidden="1" customWidth="1"/>
    <col min="7951" max="7951" width="11.7109375" style="333" bestFit="1" customWidth="1"/>
    <col min="7952" max="8192" width="9.140625" style="333"/>
    <col min="8193" max="8193" width="5.42578125" style="333" customWidth="1"/>
    <col min="8194" max="8194" width="34" style="333" customWidth="1"/>
    <col min="8195" max="8195" width="11.140625" style="333" customWidth="1"/>
    <col min="8196" max="8196" width="10.42578125" style="333" customWidth="1"/>
    <col min="8197" max="8197" width="14.28515625" style="333" customWidth="1"/>
    <col min="8198" max="8198" width="10.28515625" style="333" customWidth="1"/>
    <col min="8199" max="8199" width="6" style="333" customWidth="1"/>
    <col min="8200" max="8200" width="8.85546875" style="333" customWidth="1"/>
    <col min="8201" max="8201" width="11.5703125" style="333" customWidth="1"/>
    <col min="8202" max="8202" width="11.7109375" style="333" customWidth="1"/>
    <col min="8203" max="8203" width="12.42578125" style="333" customWidth="1"/>
    <col min="8204" max="8206" width="0" style="333" hidden="1" customWidth="1"/>
    <col min="8207" max="8207" width="11.7109375" style="333" bestFit="1" customWidth="1"/>
    <col min="8208" max="8448" width="9.140625" style="333"/>
    <col min="8449" max="8449" width="5.42578125" style="333" customWidth="1"/>
    <col min="8450" max="8450" width="34" style="333" customWidth="1"/>
    <col min="8451" max="8451" width="11.140625" style="333" customWidth="1"/>
    <col min="8452" max="8452" width="10.42578125" style="333" customWidth="1"/>
    <col min="8453" max="8453" width="14.28515625" style="333" customWidth="1"/>
    <col min="8454" max="8454" width="10.28515625" style="333" customWidth="1"/>
    <col min="8455" max="8455" width="6" style="333" customWidth="1"/>
    <col min="8456" max="8456" width="8.85546875" style="333" customWidth="1"/>
    <col min="8457" max="8457" width="11.5703125" style="333" customWidth="1"/>
    <col min="8458" max="8458" width="11.7109375" style="333" customWidth="1"/>
    <col min="8459" max="8459" width="12.42578125" style="333" customWidth="1"/>
    <col min="8460" max="8462" width="0" style="333" hidden="1" customWidth="1"/>
    <col min="8463" max="8463" width="11.7109375" style="333" bestFit="1" customWidth="1"/>
    <col min="8464" max="8704" width="9.140625" style="333"/>
    <col min="8705" max="8705" width="5.42578125" style="333" customWidth="1"/>
    <col min="8706" max="8706" width="34" style="333" customWidth="1"/>
    <col min="8707" max="8707" width="11.140625" style="333" customWidth="1"/>
    <col min="8708" max="8708" width="10.42578125" style="333" customWidth="1"/>
    <col min="8709" max="8709" width="14.28515625" style="333" customWidth="1"/>
    <col min="8710" max="8710" width="10.28515625" style="333" customWidth="1"/>
    <col min="8711" max="8711" width="6" style="333" customWidth="1"/>
    <col min="8712" max="8712" width="8.85546875" style="333" customWidth="1"/>
    <col min="8713" max="8713" width="11.5703125" style="333" customWidth="1"/>
    <col min="8714" max="8714" width="11.7109375" style="333" customWidth="1"/>
    <col min="8715" max="8715" width="12.42578125" style="333" customWidth="1"/>
    <col min="8716" max="8718" width="0" style="333" hidden="1" customWidth="1"/>
    <col min="8719" max="8719" width="11.7109375" style="333" bestFit="1" customWidth="1"/>
    <col min="8720" max="8960" width="9.140625" style="333"/>
    <col min="8961" max="8961" width="5.42578125" style="333" customWidth="1"/>
    <col min="8962" max="8962" width="34" style="333" customWidth="1"/>
    <col min="8963" max="8963" width="11.140625" style="333" customWidth="1"/>
    <col min="8964" max="8964" width="10.42578125" style="333" customWidth="1"/>
    <col min="8965" max="8965" width="14.28515625" style="333" customWidth="1"/>
    <col min="8966" max="8966" width="10.28515625" style="333" customWidth="1"/>
    <col min="8967" max="8967" width="6" style="333" customWidth="1"/>
    <col min="8968" max="8968" width="8.85546875" style="333" customWidth="1"/>
    <col min="8969" max="8969" width="11.5703125" style="333" customWidth="1"/>
    <col min="8970" max="8970" width="11.7109375" style="333" customWidth="1"/>
    <col min="8971" max="8971" width="12.42578125" style="333" customWidth="1"/>
    <col min="8972" max="8974" width="0" style="333" hidden="1" customWidth="1"/>
    <col min="8975" max="8975" width="11.7109375" style="333" bestFit="1" customWidth="1"/>
    <col min="8976" max="9216" width="9.140625" style="333"/>
    <col min="9217" max="9217" width="5.42578125" style="333" customWidth="1"/>
    <col min="9218" max="9218" width="34" style="333" customWidth="1"/>
    <col min="9219" max="9219" width="11.140625" style="333" customWidth="1"/>
    <col min="9220" max="9220" width="10.42578125" style="333" customWidth="1"/>
    <col min="9221" max="9221" width="14.28515625" style="333" customWidth="1"/>
    <col min="9222" max="9222" width="10.28515625" style="333" customWidth="1"/>
    <col min="9223" max="9223" width="6" style="333" customWidth="1"/>
    <col min="9224" max="9224" width="8.85546875" style="333" customWidth="1"/>
    <col min="9225" max="9225" width="11.5703125" style="333" customWidth="1"/>
    <col min="9226" max="9226" width="11.7109375" style="333" customWidth="1"/>
    <col min="9227" max="9227" width="12.42578125" style="333" customWidth="1"/>
    <col min="9228" max="9230" width="0" style="333" hidden="1" customWidth="1"/>
    <col min="9231" max="9231" width="11.7109375" style="333" bestFit="1" customWidth="1"/>
    <col min="9232" max="9472" width="9.140625" style="333"/>
    <col min="9473" max="9473" width="5.42578125" style="333" customWidth="1"/>
    <col min="9474" max="9474" width="34" style="333" customWidth="1"/>
    <col min="9475" max="9475" width="11.140625" style="333" customWidth="1"/>
    <col min="9476" max="9476" width="10.42578125" style="333" customWidth="1"/>
    <col min="9477" max="9477" width="14.28515625" style="333" customWidth="1"/>
    <col min="9478" max="9478" width="10.28515625" style="333" customWidth="1"/>
    <col min="9479" max="9479" width="6" style="333" customWidth="1"/>
    <col min="9480" max="9480" width="8.85546875" style="333" customWidth="1"/>
    <col min="9481" max="9481" width="11.5703125" style="333" customWidth="1"/>
    <col min="9482" max="9482" width="11.7109375" style="333" customWidth="1"/>
    <col min="9483" max="9483" width="12.42578125" style="333" customWidth="1"/>
    <col min="9484" max="9486" width="0" style="333" hidden="1" customWidth="1"/>
    <col min="9487" max="9487" width="11.7109375" style="333" bestFit="1" customWidth="1"/>
    <col min="9488" max="9728" width="9.140625" style="333"/>
    <col min="9729" max="9729" width="5.42578125" style="333" customWidth="1"/>
    <col min="9730" max="9730" width="34" style="333" customWidth="1"/>
    <col min="9731" max="9731" width="11.140625" style="333" customWidth="1"/>
    <col min="9732" max="9732" width="10.42578125" style="333" customWidth="1"/>
    <col min="9733" max="9733" width="14.28515625" style="333" customWidth="1"/>
    <col min="9734" max="9734" width="10.28515625" style="333" customWidth="1"/>
    <col min="9735" max="9735" width="6" style="333" customWidth="1"/>
    <col min="9736" max="9736" width="8.85546875" style="333" customWidth="1"/>
    <col min="9737" max="9737" width="11.5703125" style="333" customWidth="1"/>
    <col min="9738" max="9738" width="11.7109375" style="333" customWidth="1"/>
    <col min="9739" max="9739" width="12.42578125" style="333" customWidth="1"/>
    <col min="9740" max="9742" width="0" style="333" hidden="1" customWidth="1"/>
    <col min="9743" max="9743" width="11.7109375" style="333" bestFit="1" customWidth="1"/>
    <col min="9744" max="9984" width="9.140625" style="333"/>
    <col min="9985" max="9985" width="5.42578125" style="333" customWidth="1"/>
    <col min="9986" max="9986" width="34" style="333" customWidth="1"/>
    <col min="9987" max="9987" width="11.140625" style="333" customWidth="1"/>
    <col min="9988" max="9988" width="10.42578125" style="333" customWidth="1"/>
    <col min="9989" max="9989" width="14.28515625" style="333" customWidth="1"/>
    <col min="9990" max="9990" width="10.28515625" style="333" customWidth="1"/>
    <col min="9991" max="9991" width="6" style="333" customWidth="1"/>
    <col min="9992" max="9992" width="8.85546875" style="333" customWidth="1"/>
    <col min="9993" max="9993" width="11.5703125" style="333" customWidth="1"/>
    <col min="9994" max="9994" width="11.7109375" style="333" customWidth="1"/>
    <col min="9995" max="9995" width="12.42578125" style="333" customWidth="1"/>
    <col min="9996" max="9998" width="0" style="333" hidden="1" customWidth="1"/>
    <col min="9999" max="9999" width="11.7109375" style="333" bestFit="1" customWidth="1"/>
    <col min="10000" max="10240" width="9.140625" style="333"/>
    <col min="10241" max="10241" width="5.42578125" style="333" customWidth="1"/>
    <col min="10242" max="10242" width="34" style="333" customWidth="1"/>
    <col min="10243" max="10243" width="11.140625" style="333" customWidth="1"/>
    <col min="10244" max="10244" width="10.42578125" style="333" customWidth="1"/>
    <col min="10245" max="10245" width="14.28515625" style="333" customWidth="1"/>
    <col min="10246" max="10246" width="10.28515625" style="333" customWidth="1"/>
    <col min="10247" max="10247" width="6" style="333" customWidth="1"/>
    <col min="10248" max="10248" width="8.85546875" style="333" customWidth="1"/>
    <col min="10249" max="10249" width="11.5703125" style="333" customWidth="1"/>
    <col min="10250" max="10250" width="11.7109375" style="333" customWidth="1"/>
    <col min="10251" max="10251" width="12.42578125" style="333" customWidth="1"/>
    <col min="10252" max="10254" width="0" style="333" hidden="1" customWidth="1"/>
    <col min="10255" max="10255" width="11.7109375" style="333" bestFit="1" customWidth="1"/>
    <col min="10256" max="10496" width="9.140625" style="333"/>
    <col min="10497" max="10497" width="5.42578125" style="333" customWidth="1"/>
    <col min="10498" max="10498" width="34" style="333" customWidth="1"/>
    <col min="10499" max="10499" width="11.140625" style="333" customWidth="1"/>
    <col min="10500" max="10500" width="10.42578125" style="333" customWidth="1"/>
    <col min="10501" max="10501" width="14.28515625" style="333" customWidth="1"/>
    <col min="10502" max="10502" width="10.28515625" style="333" customWidth="1"/>
    <col min="10503" max="10503" width="6" style="333" customWidth="1"/>
    <col min="10504" max="10504" width="8.85546875" style="333" customWidth="1"/>
    <col min="10505" max="10505" width="11.5703125" style="333" customWidth="1"/>
    <col min="10506" max="10506" width="11.7109375" style="333" customWidth="1"/>
    <col min="10507" max="10507" width="12.42578125" style="333" customWidth="1"/>
    <col min="10508" max="10510" width="0" style="333" hidden="1" customWidth="1"/>
    <col min="10511" max="10511" width="11.7109375" style="333" bestFit="1" customWidth="1"/>
    <col min="10512" max="10752" width="9.140625" style="333"/>
    <col min="10753" max="10753" width="5.42578125" style="333" customWidth="1"/>
    <col min="10754" max="10754" width="34" style="333" customWidth="1"/>
    <col min="10755" max="10755" width="11.140625" style="333" customWidth="1"/>
    <col min="10756" max="10756" width="10.42578125" style="333" customWidth="1"/>
    <col min="10757" max="10757" width="14.28515625" style="333" customWidth="1"/>
    <col min="10758" max="10758" width="10.28515625" style="333" customWidth="1"/>
    <col min="10759" max="10759" width="6" style="333" customWidth="1"/>
    <col min="10760" max="10760" width="8.85546875" style="333" customWidth="1"/>
    <col min="10761" max="10761" width="11.5703125" style="333" customWidth="1"/>
    <col min="10762" max="10762" width="11.7109375" style="333" customWidth="1"/>
    <col min="10763" max="10763" width="12.42578125" style="333" customWidth="1"/>
    <col min="10764" max="10766" width="0" style="333" hidden="1" customWidth="1"/>
    <col min="10767" max="10767" width="11.7109375" style="333" bestFit="1" customWidth="1"/>
    <col min="10768" max="11008" width="9.140625" style="333"/>
    <col min="11009" max="11009" width="5.42578125" style="333" customWidth="1"/>
    <col min="11010" max="11010" width="34" style="333" customWidth="1"/>
    <col min="11011" max="11011" width="11.140625" style="333" customWidth="1"/>
    <col min="11012" max="11012" width="10.42578125" style="333" customWidth="1"/>
    <col min="11013" max="11013" width="14.28515625" style="333" customWidth="1"/>
    <col min="11014" max="11014" width="10.28515625" style="333" customWidth="1"/>
    <col min="11015" max="11015" width="6" style="333" customWidth="1"/>
    <col min="11016" max="11016" width="8.85546875" style="333" customWidth="1"/>
    <col min="11017" max="11017" width="11.5703125" style="333" customWidth="1"/>
    <col min="11018" max="11018" width="11.7109375" style="333" customWidth="1"/>
    <col min="11019" max="11019" width="12.42578125" style="333" customWidth="1"/>
    <col min="11020" max="11022" width="0" style="333" hidden="1" customWidth="1"/>
    <col min="11023" max="11023" width="11.7109375" style="333" bestFit="1" customWidth="1"/>
    <col min="11024" max="11264" width="9.140625" style="333"/>
    <col min="11265" max="11265" width="5.42578125" style="333" customWidth="1"/>
    <col min="11266" max="11266" width="34" style="333" customWidth="1"/>
    <col min="11267" max="11267" width="11.140625" style="333" customWidth="1"/>
    <col min="11268" max="11268" width="10.42578125" style="333" customWidth="1"/>
    <col min="11269" max="11269" width="14.28515625" style="333" customWidth="1"/>
    <col min="11270" max="11270" width="10.28515625" style="333" customWidth="1"/>
    <col min="11271" max="11271" width="6" style="333" customWidth="1"/>
    <col min="11272" max="11272" width="8.85546875" style="333" customWidth="1"/>
    <col min="11273" max="11273" width="11.5703125" style="333" customWidth="1"/>
    <col min="11274" max="11274" width="11.7109375" style="333" customWidth="1"/>
    <col min="11275" max="11275" width="12.42578125" style="333" customWidth="1"/>
    <col min="11276" max="11278" width="0" style="333" hidden="1" customWidth="1"/>
    <col min="11279" max="11279" width="11.7109375" style="333" bestFit="1" customWidth="1"/>
    <col min="11280" max="11520" width="9.140625" style="333"/>
    <col min="11521" max="11521" width="5.42578125" style="333" customWidth="1"/>
    <col min="11522" max="11522" width="34" style="333" customWidth="1"/>
    <col min="11523" max="11523" width="11.140625" style="333" customWidth="1"/>
    <col min="11524" max="11524" width="10.42578125" style="333" customWidth="1"/>
    <col min="11525" max="11525" width="14.28515625" style="333" customWidth="1"/>
    <col min="11526" max="11526" width="10.28515625" style="333" customWidth="1"/>
    <col min="11527" max="11527" width="6" style="333" customWidth="1"/>
    <col min="11528" max="11528" width="8.85546875" style="333" customWidth="1"/>
    <col min="11529" max="11529" width="11.5703125" style="333" customWidth="1"/>
    <col min="11530" max="11530" width="11.7109375" style="333" customWidth="1"/>
    <col min="11531" max="11531" width="12.42578125" style="333" customWidth="1"/>
    <col min="11532" max="11534" width="0" style="333" hidden="1" customWidth="1"/>
    <col min="11535" max="11535" width="11.7109375" style="333" bestFit="1" customWidth="1"/>
    <col min="11536" max="11776" width="9.140625" style="333"/>
    <col min="11777" max="11777" width="5.42578125" style="333" customWidth="1"/>
    <col min="11778" max="11778" width="34" style="333" customWidth="1"/>
    <col min="11779" max="11779" width="11.140625" style="333" customWidth="1"/>
    <col min="11780" max="11780" width="10.42578125" style="333" customWidth="1"/>
    <col min="11781" max="11781" width="14.28515625" style="333" customWidth="1"/>
    <col min="11782" max="11782" width="10.28515625" style="333" customWidth="1"/>
    <col min="11783" max="11783" width="6" style="333" customWidth="1"/>
    <col min="11784" max="11784" width="8.85546875" style="333" customWidth="1"/>
    <col min="11785" max="11785" width="11.5703125" style="333" customWidth="1"/>
    <col min="11786" max="11786" width="11.7109375" style="333" customWidth="1"/>
    <col min="11787" max="11787" width="12.42578125" style="333" customWidth="1"/>
    <col min="11788" max="11790" width="0" style="333" hidden="1" customWidth="1"/>
    <col min="11791" max="11791" width="11.7109375" style="333" bestFit="1" customWidth="1"/>
    <col min="11792" max="12032" width="9.140625" style="333"/>
    <col min="12033" max="12033" width="5.42578125" style="333" customWidth="1"/>
    <col min="12034" max="12034" width="34" style="333" customWidth="1"/>
    <col min="12035" max="12035" width="11.140625" style="333" customWidth="1"/>
    <col min="12036" max="12036" width="10.42578125" style="333" customWidth="1"/>
    <col min="12037" max="12037" width="14.28515625" style="333" customWidth="1"/>
    <col min="12038" max="12038" width="10.28515625" style="333" customWidth="1"/>
    <col min="12039" max="12039" width="6" style="333" customWidth="1"/>
    <col min="12040" max="12040" width="8.85546875" style="333" customWidth="1"/>
    <col min="12041" max="12041" width="11.5703125" style="333" customWidth="1"/>
    <col min="12042" max="12042" width="11.7109375" style="333" customWidth="1"/>
    <col min="12043" max="12043" width="12.42578125" style="333" customWidth="1"/>
    <col min="12044" max="12046" width="0" style="333" hidden="1" customWidth="1"/>
    <col min="12047" max="12047" width="11.7109375" style="333" bestFit="1" customWidth="1"/>
    <col min="12048" max="12288" width="9.140625" style="333"/>
    <col min="12289" max="12289" width="5.42578125" style="333" customWidth="1"/>
    <col min="12290" max="12290" width="34" style="333" customWidth="1"/>
    <col min="12291" max="12291" width="11.140625" style="333" customWidth="1"/>
    <col min="12292" max="12292" width="10.42578125" style="333" customWidth="1"/>
    <col min="12293" max="12293" width="14.28515625" style="333" customWidth="1"/>
    <col min="12294" max="12294" width="10.28515625" style="333" customWidth="1"/>
    <col min="12295" max="12295" width="6" style="333" customWidth="1"/>
    <col min="12296" max="12296" width="8.85546875" style="333" customWidth="1"/>
    <col min="12297" max="12297" width="11.5703125" style="333" customWidth="1"/>
    <col min="12298" max="12298" width="11.7109375" style="333" customWidth="1"/>
    <col min="12299" max="12299" width="12.42578125" style="333" customWidth="1"/>
    <col min="12300" max="12302" width="0" style="333" hidden="1" customWidth="1"/>
    <col min="12303" max="12303" width="11.7109375" style="333" bestFit="1" customWidth="1"/>
    <col min="12304" max="12544" width="9.140625" style="333"/>
    <col min="12545" max="12545" width="5.42578125" style="333" customWidth="1"/>
    <col min="12546" max="12546" width="34" style="333" customWidth="1"/>
    <col min="12547" max="12547" width="11.140625" style="333" customWidth="1"/>
    <col min="12548" max="12548" width="10.42578125" style="333" customWidth="1"/>
    <col min="12549" max="12549" width="14.28515625" style="333" customWidth="1"/>
    <col min="12550" max="12550" width="10.28515625" style="333" customWidth="1"/>
    <col min="12551" max="12551" width="6" style="333" customWidth="1"/>
    <col min="12552" max="12552" width="8.85546875" style="333" customWidth="1"/>
    <col min="12553" max="12553" width="11.5703125" style="333" customWidth="1"/>
    <col min="12554" max="12554" width="11.7109375" style="333" customWidth="1"/>
    <col min="12555" max="12555" width="12.42578125" style="333" customWidth="1"/>
    <col min="12556" max="12558" width="0" style="333" hidden="1" customWidth="1"/>
    <col min="12559" max="12559" width="11.7109375" style="333" bestFit="1" customWidth="1"/>
    <col min="12560" max="12800" width="9.140625" style="333"/>
    <col min="12801" max="12801" width="5.42578125" style="333" customWidth="1"/>
    <col min="12802" max="12802" width="34" style="333" customWidth="1"/>
    <col min="12803" max="12803" width="11.140625" style="333" customWidth="1"/>
    <col min="12804" max="12804" width="10.42578125" style="333" customWidth="1"/>
    <col min="12805" max="12805" width="14.28515625" style="333" customWidth="1"/>
    <col min="12806" max="12806" width="10.28515625" style="333" customWidth="1"/>
    <col min="12807" max="12807" width="6" style="333" customWidth="1"/>
    <col min="12808" max="12808" width="8.85546875" style="333" customWidth="1"/>
    <col min="12809" max="12809" width="11.5703125" style="333" customWidth="1"/>
    <col min="12810" max="12810" width="11.7109375" style="333" customWidth="1"/>
    <col min="12811" max="12811" width="12.42578125" style="333" customWidth="1"/>
    <col min="12812" max="12814" width="0" style="333" hidden="1" customWidth="1"/>
    <col min="12815" max="12815" width="11.7109375" style="333" bestFit="1" customWidth="1"/>
    <col min="12816" max="13056" width="9.140625" style="333"/>
    <col min="13057" max="13057" width="5.42578125" style="333" customWidth="1"/>
    <col min="13058" max="13058" width="34" style="333" customWidth="1"/>
    <col min="13059" max="13059" width="11.140625" style="333" customWidth="1"/>
    <col min="13060" max="13060" width="10.42578125" style="333" customWidth="1"/>
    <col min="13061" max="13061" width="14.28515625" style="333" customWidth="1"/>
    <col min="13062" max="13062" width="10.28515625" style="333" customWidth="1"/>
    <col min="13063" max="13063" width="6" style="333" customWidth="1"/>
    <col min="13064" max="13064" width="8.85546875" style="333" customWidth="1"/>
    <col min="13065" max="13065" width="11.5703125" style="333" customWidth="1"/>
    <col min="13066" max="13066" width="11.7109375" style="333" customWidth="1"/>
    <col min="13067" max="13067" width="12.42578125" style="333" customWidth="1"/>
    <col min="13068" max="13070" width="0" style="333" hidden="1" customWidth="1"/>
    <col min="13071" max="13071" width="11.7109375" style="333" bestFit="1" customWidth="1"/>
    <col min="13072" max="13312" width="9.140625" style="333"/>
    <col min="13313" max="13313" width="5.42578125" style="333" customWidth="1"/>
    <col min="13314" max="13314" width="34" style="333" customWidth="1"/>
    <col min="13315" max="13315" width="11.140625" style="333" customWidth="1"/>
    <col min="13316" max="13316" width="10.42578125" style="333" customWidth="1"/>
    <col min="13317" max="13317" width="14.28515625" style="333" customWidth="1"/>
    <col min="13318" max="13318" width="10.28515625" style="333" customWidth="1"/>
    <col min="13319" max="13319" width="6" style="333" customWidth="1"/>
    <col min="13320" max="13320" width="8.85546875" style="333" customWidth="1"/>
    <col min="13321" max="13321" width="11.5703125" style="333" customWidth="1"/>
    <col min="13322" max="13322" width="11.7109375" style="333" customWidth="1"/>
    <col min="13323" max="13323" width="12.42578125" style="333" customWidth="1"/>
    <col min="13324" max="13326" width="0" style="333" hidden="1" customWidth="1"/>
    <col min="13327" max="13327" width="11.7109375" style="333" bestFit="1" customWidth="1"/>
    <col min="13328" max="13568" width="9.140625" style="333"/>
    <col min="13569" max="13569" width="5.42578125" style="333" customWidth="1"/>
    <col min="13570" max="13570" width="34" style="333" customWidth="1"/>
    <col min="13571" max="13571" width="11.140625" style="333" customWidth="1"/>
    <col min="13572" max="13572" width="10.42578125" style="333" customWidth="1"/>
    <col min="13573" max="13573" width="14.28515625" style="333" customWidth="1"/>
    <col min="13574" max="13574" width="10.28515625" style="333" customWidth="1"/>
    <col min="13575" max="13575" width="6" style="333" customWidth="1"/>
    <col min="13576" max="13576" width="8.85546875" style="333" customWidth="1"/>
    <col min="13577" max="13577" width="11.5703125" style="333" customWidth="1"/>
    <col min="13578" max="13578" width="11.7109375" style="333" customWidth="1"/>
    <col min="13579" max="13579" width="12.42578125" style="333" customWidth="1"/>
    <col min="13580" max="13582" width="0" style="333" hidden="1" customWidth="1"/>
    <col min="13583" max="13583" width="11.7109375" style="333" bestFit="1" customWidth="1"/>
    <col min="13584" max="13824" width="9.140625" style="333"/>
    <col min="13825" max="13825" width="5.42578125" style="333" customWidth="1"/>
    <col min="13826" max="13826" width="34" style="333" customWidth="1"/>
    <col min="13827" max="13827" width="11.140625" style="333" customWidth="1"/>
    <col min="13828" max="13828" width="10.42578125" style="333" customWidth="1"/>
    <col min="13829" max="13829" width="14.28515625" style="333" customWidth="1"/>
    <col min="13830" max="13830" width="10.28515625" style="333" customWidth="1"/>
    <col min="13831" max="13831" width="6" style="333" customWidth="1"/>
    <col min="13832" max="13832" width="8.85546875" style="333" customWidth="1"/>
    <col min="13833" max="13833" width="11.5703125" style="333" customWidth="1"/>
    <col min="13834" max="13834" width="11.7109375" style="333" customWidth="1"/>
    <col min="13835" max="13835" width="12.42578125" style="333" customWidth="1"/>
    <col min="13836" max="13838" width="0" style="333" hidden="1" customWidth="1"/>
    <col min="13839" max="13839" width="11.7109375" style="333" bestFit="1" customWidth="1"/>
    <col min="13840" max="14080" width="9.140625" style="333"/>
    <col min="14081" max="14081" width="5.42578125" style="333" customWidth="1"/>
    <col min="14082" max="14082" width="34" style="333" customWidth="1"/>
    <col min="14083" max="14083" width="11.140625" style="333" customWidth="1"/>
    <col min="14084" max="14084" width="10.42578125" style="333" customWidth="1"/>
    <col min="14085" max="14085" width="14.28515625" style="333" customWidth="1"/>
    <col min="14086" max="14086" width="10.28515625" style="333" customWidth="1"/>
    <col min="14087" max="14087" width="6" style="333" customWidth="1"/>
    <col min="14088" max="14088" width="8.85546875" style="333" customWidth="1"/>
    <col min="14089" max="14089" width="11.5703125" style="333" customWidth="1"/>
    <col min="14090" max="14090" width="11.7109375" style="333" customWidth="1"/>
    <col min="14091" max="14091" width="12.42578125" style="333" customWidth="1"/>
    <col min="14092" max="14094" width="0" style="333" hidden="1" customWidth="1"/>
    <col min="14095" max="14095" width="11.7109375" style="333" bestFit="1" customWidth="1"/>
    <col min="14096" max="14336" width="9.140625" style="333"/>
    <col min="14337" max="14337" width="5.42578125" style="333" customWidth="1"/>
    <col min="14338" max="14338" width="34" style="333" customWidth="1"/>
    <col min="14339" max="14339" width="11.140625" style="333" customWidth="1"/>
    <col min="14340" max="14340" width="10.42578125" style="333" customWidth="1"/>
    <col min="14341" max="14341" width="14.28515625" style="333" customWidth="1"/>
    <col min="14342" max="14342" width="10.28515625" style="333" customWidth="1"/>
    <col min="14343" max="14343" width="6" style="333" customWidth="1"/>
    <col min="14344" max="14344" width="8.85546875" style="333" customWidth="1"/>
    <col min="14345" max="14345" width="11.5703125" style="333" customWidth="1"/>
    <col min="14346" max="14346" width="11.7109375" style="333" customWidth="1"/>
    <col min="14347" max="14347" width="12.42578125" style="333" customWidth="1"/>
    <col min="14348" max="14350" width="0" style="333" hidden="1" customWidth="1"/>
    <col min="14351" max="14351" width="11.7109375" style="333" bestFit="1" customWidth="1"/>
    <col min="14352" max="14592" width="9.140625" style="333"/>
    <col min="14593" max="14593" width="5.42578125" style="333" customWidth="1"/>
    <col min="14594" max="14594" width="34" style="333" customWidth="1"/>
    <col min="14595" max="14595" width="11.140625" style="333" customWidth="1"/>
    <col min="14596" max="14596" width="10.42578125" style="333" customWidth="1"/>
    <col min="14597" max="14597" width="14.28515625" style="333" customWidth="1"/>
    <col min="14598" max="14598" width="10.28515625" style="333" customWidth="1"/>
    <col min="14599" max="14599" width="6" style="333" customWidth="1"/>
    <col min="14600" max="14600" width="8.85546875" style="333" customWidth="1"/>
    <col min="14601" max="14601" width="11.5703125" style="333" customWidth="1"/>
    <col min="14602" max="14602" width="11.7109375" style="333" customWidth="1"/>
    <col min="14603" max="14603" width="12.42578125" style="333" customWidth="1"/>
    <col min="14604" max="14606" width="0" style="333" hidden="1" customWidth="1"/>
    <col min="14607" max="14607" width="11.7109375" style="333" bestFit="1" customWidth="1"/>
    <col min="14608" max="14848" width="9.140625" style="333"/>
    <col min="14849" max="14849" width="5.42578125" style="333" customWidth="1"/>
    <col min="14850" max="14850" width="34" style="333" customWidth="1"/>
    <col min="14851" max="14851" width="11.140625" style="333" customWidth="1"/>
    <col min="14852" max="14852" width="10.42578125" style="333" customWidth="1"/>
    <col min="14853" max="14853" width="14.28515625" style="333" customWidth="1"/>
    <col min="14854" max="14854" width="10.28515625" style="333" customWidth="1"/>
    <col min="14855" max="14855" width="6" style="333" customWidth="1"/>
    <col min="14856" max="14856" width="8.85546875" style="333" customWidth="1"/>
    <col min="14857" max="14857" width="11.5703125" style="333" customWidth="1"/>
    <col min="14858" max="14858" width="11.7109375" style="333" customWidth="1"/>
    <col min="14859" max="14859" width="12.42578125" style="333" customWidth="1"/>
    <col min="14860" max="14862" width="0" style="333" hidden="1" customWidth="1"/>
    <col min="14863" max="14863" width="11.7109375" style="333" bestFit="1" customWidth="1"/>
    <col min="14864" max="15104" width="9.140625" style="333"/>
    <col min="15105" max="15105" width="5.42578125" style="333" customWidth="1"/>
    <col min="15106" max="15106" width="34" style="333" customWidth="1"/>
    <col min="15107" max="15107" width="11.140625" style="333" customWidth="1"/>
    <col min="15108" max="15108" width="10.42578125" style="333" customWidth="1"/>
    <col min="15109" max="15109" width="14.28515625" style="333" customWidth="1"/>
    <col min="15110" max="15110" width="10.28515625" style="333" customWidth="1"/>
    <col min="15111" max="15111" width="6" style="333" customWidth="1"/>
    <col min="15112" max="15112" width="8.85546875" style="333" customWidth="1"/>
    <col min="15113" max="15113" width="11.5703125" style="333" customWidth="1"/>
    <col min="15114" max="15114" width="11.7109375" style="333" customWidth="1"/>
    <col min="15115" max="15115" width="12.42578125" style="333" customWidth="1"/>
    <col min="15116" max="15118" width="0" style="333" hidden="1" customWidth="1"/>
    <col min="15119" max="15119" width="11.7109375" style="333" bestFit="1" customWidth="1"/>
    <col min="15120" max="15360" width="9.140625" style="333"/>
    <col min="15361" max="15361" width="5.42578125" style="333" customWidth="1"/>
    <col min="15362" max="15362" width="34" style="333" customWidth="1"/>
    <col min="15363" max="15363" width="11.140625" style="333" customWidth="1"/>
    <col min="15364" max="15364" width="10.42578125" style="333" customWidth="1"/>
    <col min="15365" max="15365" width="14.28515625" style="333" customWidth="1"/>
    <col min="15366" max="15366" width="10.28515625" style="333" customWidth="1"/>
    <col min="15367" max="15367" width="6" style="333" customWidth="1"/>
    <col min="15368" max="15368" width="8.85546875" style="333" customWidth="1"/>
    <col min="15369" max="15369" width="11.5703125" style="333" customWidth="1"/>
    <col min="15370" max="15370" width="11.7109375" style="333" customWidth="1"/>
    <col min="15371" max="15371" width="12.42578125" style="333" customWidth="1"/>
    <col min="15372" max="15374" width="0" style="333" hidden="1" customWidth="1"/>
    <col min="15375" max="15375" width="11.7109375" style="333" bestFit="1" customWidth="1"/>
    <col min="15376" max="15616" width="9.140625" style="333"/>
    <col min="15617" max="15617" width="5.42578125" style="333" customWidth="1"/>
    <col min="15618" max="15618" width="34" style="333" customWidth="1"/>
    <col min="15619" max="15619" width="11.140625" style="333" customWidth="1"/>
    <col min="15620" max="15620" width="10.42578125" style="333" customWidth="1"/>
    <col min="15621" max="15621" width="14.28515625" style="333" customWidth="1"/>
    <col min="15622" max="15622" width="10.28515625" style="333" customWidth="1"/>
    <col min="15623" max="15623" width="6" style="333" customWidth="1"/>
    <col min="15624" max="15624" width="8.85546875" style="333" customWidth="1"/>
    <col min="15625" max="15625" width="11.5703125" style="333" customWidth="1"/>
    <col min="15626" max="15626" width="11.7109375" style="333" customWidth="1"/>
    <col min="15627" max="15627" width="12.42578125" style="333" customWidth="1"/>
    <col min="15628" max="15630" width="0" style="333" hidden="1" customWidth="1"/>
    <col min="15631" max="15631" width="11.7109375" style="333" bestFit="1" customWidth="1"/>
    <col min="15632" max="15872" width="9.140625" style="333"/>
    <col min="15873" max="15873" width="5.42578125" style="333" customWidth="1"/>
    <col min="15874" max="15874" width="34" style="333" customWidth="1"/>
    <col min="15875" max="15875" width="11.140625" style="333" customWidth="1"/>
    <col min="15876" max="15876" width="10.42578125" style="333" customWidth="1"/>
    <col min="15877" max="15877" width="14.28515625" style="333" customWidth="1"/>
    <col min="15878" max="15878" width="10.28515625" style="333" customWidth="1"/>
    <col min="15879" max="15879" width="6" style="333" customWidth="1"/>
    <col min="15880" max="15880" width="8.85546875" style="333" customWidth="1"/>
    <col min="15881" max="15881" width="11.5703125" style="333" customWidth="1"/>
    <col min="15882" max="15882" width="11.7109375" style="333" customWidth="1"/>
    <col min="15883" max="15883" width="12.42578125" style="333" customWidth="1"/>
    <col min="15884" max="15886" width="0" style="333" hidden="1" customWidth="1"/>
    <col min="15887" max="15887" width="11.7109375" style="333" bestFit="1" customWidth="1"/>
    <col min="15888" max="16128" width="9.140625" style="333"/>
    <col min="16129" max="16129" width="5.42578125" style="333" customWidth="1"/>
    <col min="16130" max="16130" width="34" style="333" customWidth="1"/>
    <col min="16131" max="16131" width="11.140625" style="333" customWidth="1"/>
    <col min="16132" max="16132" width="10.42578125" style="333" customWidth="1"/>
    <col min="16133" max="16133" width="14.28515625" style="333" customWidth="1"/>
    <col min="16134" max="16134" width="10.28515625" style="333" customWidth="1"/>
    <col min="16135" max="16135" width="6" style="333" customWidth="1"/>
    <col min="16136" max="16136" width="8.85546875" style="333" customWidth="1"/>
    <col min="16137" max="16137" width="11.5703125" style="333" customWidth="1"/>
    <col min="16138" max="16138" width="11.7109375" style="333" customWidth="1"/>
    <col min="16139" max="16139" width="12.42578125" style="333" customWidth="1"/>
    <col min="16140" max="16142" width="0" style="333" hidden="1" customWidth="1"/>
    <col min="16143" max="16143" width="11.7109375" style="333" bestFit="1" customWidth="1"/>
    <col min="16144" max="16384" width="9.140625" style="333"/>
  </cols>
  <sheetData>
    <row r="1" spans="1:114" ht="52.5" customHeight="1" x14ac:dyDescent="0.25">
      <c r="F1" s="917" t="s">
        <v>3116</v>
      </c>
      <c r="G1" s="917"/>
      <c r="H1" s="917"/>
      <c r="I1" s="917"/>
      <c r="J1" s="917"/>
      <c r="K1" s="917"/>
      <c r="L1" s="917"/>
      <c r="M1" s="917"/>
      <c r="N1" s="917"/>
      <c r="O1" s="917"/>
      <c r="P1" s="917"/>
    </row>
    <row r="2" spans="1:114" x14ac:dyDescent="0.25">
      <c r="A2" s="334"/>
      <c r="C2" s="335"/>
      <c r="D2" s="336"/>
      <c r="E2" s="337"/>
      <c r="F2" s="338"/>
      <c r="G2" s="339"/>
      <c r="H2" s="340"/>
      <c r="I2" s="341"/>
      <c r="J2" s="338"/>
      <c r="K2" s="334"/>
    </row>
    <row r="3" spans="1:114" s="346" customFormat="1" ht="19.5" customHeight="1" x14ac:dyDescent="0.25">
      <c r="A3" s="918" t="s">
        <v>3117</v>
      </c>
      <c r="B3" s="918"/>
      <c r="C3" s="918"/>
      <c r="D3" s="918"/>
      <c r="E3" s="918"/>
      <c r="F3" s="918"/>
      <c r="G3" s="918"/>
      <c r="H3" s="918"/>
      <c r="I3" s="918"/>
      <c r="J3" s="918"/>
      <c r="K3" s="918"/>
      <c r="L3" s="918"/>
      <c r="M3" s="918"/>
      <c r="N3" s="918"/>
      <c r="O3" s="918"/>
      <c r="P3" s="918"/>
      <c r="Q3" s="345"/>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row>
    <row r="4" spans="1:114" s="346" customFormat="1" ht="19.5" customHeight="1" x14ac:dyDescent="0.25">
      <c r="A4" s="347"/>
      <c r="B4" s="347"/>
      <c r="C4" s="347"/>
      <c r="D4" s="347"/>
      <c r="E4" s="347"/>
      <c r="F4" s="347"/>
      <c r="G4" s="347"/>
      <c r="H4" s="348"/>
      <c r="I4" s="347"/>
      <c r="J4" s="347"/>
      <c r="K4" s="347"/>
      <c r="L4" s="347"/>
      <c r="M4" s="347"/>
      <c r="N4" s="347"/>
      <c r="O4" s="348" t="s">
        <v>4</v>
      </c>
      <c r="P4" s="349"/>
      <c r="Q4" s="345"/>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row>
    <row r="5" spans="1:114" s="338" customFormat="1" ht="22.5" customHeight="1" x14ac:dyDescent="0.25">
      <c r="A5" s="919" t="s">
        <v>922</v>
      </c>
      <c r="B5" s="920" t="s">
        <v>1119</v>
      </c>
      <c r="C5" s="920" t="s">
        <v>1120</v>
      </c>
      <c r="D5" s="921" t="s">
        <v>1121</v>
      </c>
      <c r="E5" s="921" t="s">
        <v>1122</v>
      </c>
      <c r="F5" s="920" t="s">
        <v>1123</v>
      </c>
      <c r="G5" s="920"/>
      <c r="H5" s="920"/>
      <c r="I5" s="920"/>
      <c r="J5" s="920" t="s">
        <v>1124</v>
      </c>
      <c r="K5" s="920" t="s">
        <v>1125</v>
      </c>
      <c r="L5" s="920"/>
      <c r="M5" s="920"/>
      <c r="N5" s="920"/>
      <c r="O5" s="920"/>
      <c r="P5" s="915" t="s">
        <v>625</v>
      </c>
    </row>
    <row r="6" spans="1:114" s="346" customFormat="1" ht="45" x14ac:dyDescent="0.25">
      <c r="A6" s="919"/>
      <c r="B6" s="920"/>
      <c r="C6" s="920"/>
      <c r="D6" s="921"/>
      <c r="E6" s="921"/>
      <c r="F6" s="350" t="s">
        <v>921</v>
      </c>
      <c r="G6" s="350" t="s">
        <v>1126</v>
      </c>
      <c r="H6" s="351" t="s">
        <v>1127</v>
      </c>
      <c r="I6" s="350" t="s">
        <v>1128</v>
      </c>
      <c r="J6" s="920"/>
      <c r="K6" s="350" t="s">
        <v>1129</v>
      </c>
      <c r="L6" s="350" t="s">
        <v>1130</v>
      </c>
      <c r="M6" s="352" t="s">
        <v>1131</v>
      </c>
      <c r="N6" s="350" t="s">
        <v>1132</v>
      </c>
      <c r="O6" s="353" t="s">
        <v>1133</v>
      </c>
      <c r="P6" s="915"/>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row>
    <row r="7" spans="1:114" s="357" customFormat="1" ht="15" x14ac:dyDescent="0.25">
      <c r="A7" s="354">
        <v>1</v>
      </c>
      <c r="B7" s="355">
        <v>2</v>
      </c>
      <c r="C7" s="355">
        <v>3</v>
      </c>
      <c r="D7" s="355">
        <v>4</v>
      </c>
      <c r="E7" s="355">
        <v>5</v>
      </c>
      <c r="F7" s="355">
        <v>6</v>
      </c>
      <c r="G7" s="355">
        <v>7</v>
      </c>
      <c r="H7" s="355">
        <v>8</v>
      </c>
      <c r="I7" s="355">
        <v>9</v>
      </c>
      <c r="J7" s="355">
        <v>10</v>
      </c>
      <c r="K7" s="355">
        <v>11</v>
      </c>
      <c r="L7" s="355"/>
      <c r="M7" s="355"/>
      <c r="N7" s="355">
        <v>12</v>
      </c>
      <c r="O7" s="355">
        <v>13</v>
      </c>
      <c r="P7" s="356">
        <v>15</v>
      </c>
    </row>
    <row r="8" spans="1:114" s="338" customFormat="1" ht="105" x14ac:dyDescent="0.25">
      <c r="A8" s="358">
        <v>1</v>
      </c>
      <c r="B8" s="359" t="s">
        <v>1134</v>
      </c>
      <c r="C8" s="360" t="s">
        <v>1135</v>
      </c>
      <c r="D8" s="359" t="s">
        <v>1136</v>
      </c>
      <c r="E8" s="359" t="s">
        <v>1137</v>
      </c>
      <c r="F8" s="359" t="s">
        <v>1138</v>
      </c>
      <c r="G8" s="360" t="s">
        <v>1139</v>
      </c>
      <c r="H8" s="361">
        <v>232.471</v>
      </c>
      <c r="I8" s="359" t="s">
        <v>1140</v>
      </c>
      <c r="J8" s="359" t="s">
        <v>1141</v>
      </c>
      <c r="K8" s="362" t="s">
        <v>1142</v>
      </c>
      <c r="L8" s="363"/>
      <c r="M8" s="364"/>
      <c r="N8" s="365"/>
      <c r="O8" s="353">
        <f>53.8493+93.05988+49.37096+17.73653</f>
        <v>214.01666999999998</v>
      </c>
      <c r="P8" s="366" t="s">
        <v>1143</v>
      </c>
    </row>
    <row r="9" spans="1:114" s="342" customFormat="1" ht="180" x14ac:dyDescent="0.25">
      <c r="A9" s="358">
        <v>2</v>
      </c>
      <c r="B9" s="359" t="s">
        <v>1144</v>
      </c>
      <c r="C9" s="360" t="s">
        <v>1135</v>
      </c>
      <c r="D9" s="359" t="s">
        <v>1145</v>
      </c>
      <c r="E9" s="359" t="s">
        <v>1137</v>
      </c>
      <c r="F9" s="359" t="s">
        <v>1138</v>
      </c>
      <c r="G9" s="359">
        <v>6</v>
      </c>
      <c r="H9" s="361">
        <v>424.58300000000003</v>
      </c>
      <c r="I9" s="359" t="s">
        <v>1140</v>
      </c>
      <c r="J9" s="359" t="s">
        <v>1141</v>
      </c>
      <c r="K9" s="362" t="s">
        <v>1146</v>
      </c>
      <c r="L9" s="363"/>
      <c r="M9" s="364"/>
      <c r="N9" s="365"/>
      <c r="O9" s="353">
        <f>82.39794+14.60958+32.83045+32.82082+99.82584+16.89167+123.8423</f>
        <v>403.21859999999992</v>
      </c>
      <c r="P9" s="366" t="s">
        <v>1147</v>
      </c>
    </row>
    <row r="10" spans="1:114" s="342" customFormat="1" ht="75" x14ac:dyDescent="0.25">
      <c r="A10" s="358">
        <v>3</v>
      </c>
      <c r="B10" s="359" t="s">
        <v>1148</v>
      </c>
      <c r="C10" s="360" t="s">
        <v>1135</v>
      </c>
      <c r="D10" s="359" t="s">
        <v>1149</v>
      </c>
      <c r="E10" s="359" t="s">
        <v>1137</v>
      </c>
      <c r="F10" s="359" t="s">
        <v>1150</v>
      </c>
      <c r="G10" s="360" t="s">
        <v>1151</v>
      </c>
      <c r="H10" s="361">
        <v>29.911999999999999</v>
      </c>
      <c r="I10" s="367">
        <v>44503</v>
      </c>
      <c r="J10" s="359" t="s">
        <v>1152</v>
      </c>
      <c r="K10" s="362" t="s">
        <v>1153</v>
      </c>
      <c r="L10" s="363"/>
      <c r="M10" s="364"/>
      <c r="N10" s="365"/>
      <c r="O10" s="353">
        <f>5.249</f>
        <v>5.2489999999999997</v>
      </c>
      <c r="P10" s="366" t="s">
        <v>1154</v>
      </c>
    </row>
    <row r="11" spans="1:114" s="342" customFormat="1" ht="75" x14ac:dyDescent="0.25">
      <c r="A11" s="358">
        <v>4</v>
      </c>
      <c r="B11" s="359" t="s">
        <v>1155</v>
      </c>
      <c r="C11" s="360" t="s">
        <v>1135</v>
      </c>
      <c r="D11" s="359" t="s">
        <v>1156</v>
      </c>
      <c r="E11" s="359" t="s">
        <v>1137</v>
      </c>
      <c r="F11" s="359" t="s">
        <v>1150</v>
      </c>
      <c r="G11" s="360" t="s">
        <v>195</v>
      </c>
      <c r="H11" s="361">
        <v>8.7550000000000008</v>
      </c>
      <c r="I11" s="367">
        <v>44503</v>
      </c>
      <c r="J11" s="359" t="s">
        <v>1152</v>
      </c>
      <c r="K11" s="362" t="s">
        <v>1157</v>
      </c>
      <c r="L11" s="363"/>
      <c r="M11" s="364"/>
      <c r="N11" s="365"/>
      <c r="O11" s="353">
        <f>1.751</f>
        <v>1.7509999999999999</v>
      </c>
      <c r="P11" s="366" t="s">
        <v>1154</v>
      </c>
    </row>
    <row r="12" spans="1:114" s="342" customFormat="1" ht="225" x14ac:dyDescent="0.25">
      <c r="A12" s="358">
        <v>5</v>
      </c>
      <c r="B12" s="359" t="s">
        <v>1158</v>
      </c>
      <c r="C12" s="360" t="s">
        <v>1135</v>
      </c>
      <c r="D12" s="359" t="s">
        <v>1159</v>
      </c>
      <c r="E12" s="359">
        <v>7130000</v>
      </c>
      <c r="F12" s="359" t="s">
        <v>1160</v>
      </c>
      <c r="G12" s="360" t="s">
        <v>194</v>
      </c>
      <c r="H12" s="361">
        <v>97.027000000000001</v>
      </c>
      <c r="I12" s="359" t="s">
        <v>1161</v>
      </c>
      <c r="J12" s="359" t="s">
        <v>1162</v>
      </c>
      <c r="K12" s="362" t="s">
        <v>1163</v>
      </c>
      <c r="L12" s="363"/>
      <c r="M12" s="364"/>
      <c r="N12" s="365"/>
      <c r="O12" s="353">
        <f>11.53665+13.30606+2.97108+17.60443+5.32735+3.63074+20+3.26607+0.82127+17.36335</f>
        <v>95.827000000000012</v>
      </c>
      <c r="P12" s="366" t="s">
        <v>1164</v>
      </c>
    </row>
    <row r="13" spans="1:114" s="342" customFormat="1" ht="225" x14ac:dyDescent="0.25">
      <c r="A13" s="358">
        <v>6</v>
      </c>
      <c r="B13" s="359" t="s">
        <v>1165</v>
      </c>
      <c r="C13" s="360" t="s">
        <v>1135</v>
      </c>
      <c r="D13" s="359" t="s">
        <v>1166</v>
      </c>
      <c r="E13" s="359">
        <v>7130000</v>
      </c>
      <c r="F13" s="359" t="s">
        <v>1167</v>
      </c>
      <c r="G13" s="360" t="s">
        <v>193</v>
      </c>
      <c r="H13" s="361">
        <v>24.75</v>
      </c>
      <c r="I13" s="359" t="s">
        <v>1161</v>
      </c>
      <c r="J13" s="359" t="s">
        <v>1168</v>
      </c>
      <c r="K13" s="362" t="s">
        <v>1169</v>
      </c>
      <c r="L13" s="363"/>
      <c r="M13" s="364"/>
      <c r="N13" s="365"/>
      <c r="O13" s="353">
        <f>18.39123+6.35877</f>
        <v>24.75</v>
      </c>
      <c r="P13" s="366" t="s">
        <v>1170</v>
      </c>
    </row>
    <row r="14" spans="1:114" s="342" customFormat="1" ht="150" x14ac:dyDescent="0.25">
      <c r="A14" s="358">
        <v>7</v>
      </c>
      <c r="B14" s="359" t="s">
        <v>1171</v>
      </c>
      <c r="C14" s="360" t="s">
        <v>1135</v>
      </c>
      <c r="D14" s="359" t="s">
        <v>1172</v>
      </c>
      <c r="E14" s="359">
        <v>7130000</v>
      </c>
      <c r="F14" s="367">
        <v>44531</v>
      </c>
      <c r="G14" s="360" t="s">
        <v>192</v>
      </c>
      <c r="H14" s="361">
        <v>127.777</v>
      </c>
      <c r="I14" s="359" t="s">
        <v>1161</v>
      </c>
      <c r="J14" s="359" t="s">
        <v>1173</v>
      </c>
      <c r="K14" s="362" t="s">
        <v>1174</v>
      </c>
      <c r="L14" s="363"/>
      <c r="M14" s="364"/>
      <c r="N14" s="365"/>
      <c r="O14" s="353">
        <f>7.83502+33.54656</f>
        <v>41.38158</v>
      </c>
      <c r="P14" s="366" t="s">
        <v>1175</v>
      </c>
    </row>
    <row r="15" spans="1:114" s="342" customFormat="1" ht="90" x14ac:dyDescent="0.25">
      <c r="A15" s="358">
        <v>8</v>
      </c>
      <c r="B15" s="359" t="s">
        <v>1176</v>
      </c>
      <c r="C15" s="360" t="s">
        <v>1135</v>
      </c>
      <c r="D15" s="359" t="s">
        <v>1177</v>
      </c>
      <c r="E15" s="359" t="s">
        <v>1178</v>
      </c>
      <c r="F15" s="367">
        <v>44409</v>
      </c>
      <c r="G15" s="360" t="s">
        <v>191</v>
      </c>
      <c r="H15" s="361">
        <v>7.6559999999999997</v>
      </c>
      <c r="I15" s="359" t="s">
        <v>1161</v>
      </c>
      <c r="J15" s="359" t="s">
        <v>1179</v>
      </c>
      <c r="K15" s="362" t="s">
        <v>1180</v>
      </c>
      <c r="L15" s="363"/>
      <c r="M15" s="364"/>
      <c r="N15" s="365"/>
      <c r="O15" s="353">
        <f>0.4176+0.5568+0.5568+0.6264</f>
        <v>2.1576</v>
      </c>
      <c r="P15" s="366" t="s">
        <v>1181</v>
      </c>
    </row>
    <row r="16" spans="1:114" s="342" customFormat="1" ht="75" x14ac:dyDescent="0.25">
      <c r="A16" s="358">
        <v>9</v>
      </c>
      <c r="B16" s="359" t="s">
        <v>1182</v>
      </c>
      <c r="C16" s="360" t="s">
        <v>1135</v>
      </c>
      <c r="D16" s="359" t="s">
        <v>1183</v>
      </c>
      <c r="E16" s="359" t="s">
        <v>1178</v>
      </c>
      <c r="F16" s="367">
        <v>44409</v>
      </c>
      <c r="G16" s="360" t="s">
        <v>1184</v>
      </c>
      <c r="H16" s="361">
        <v>11.88</v>
      </c>
      <c r="I16" s="359" t="s">
        <v>1161</v>
      </c>
      <c r="J16" s="359" t="s">
        <v>1179</v>
      </c>
      <c r="K16" s="362" t="s">
        <v>1185</v>
      </c>
      <c r="L16" s="363"/>
      <c r="M16" s="364"/>
      <c r="N16" s="365"/>
      <c r="O16" s="353">
        <f>0.972+0.972+1.728</f>
        <v>3.6719999999999997</v>
      </c>
      <c r="P16" s="366" t="s">
        <v>1186</v>
      </c>
    </row>
    <row r="17" spans="1:16" s="342" customFormat="1" ht="191.25" x14ac:dyDescent="0.25">
      <c r="A17" s="358">
        <v>10</v>
      </c>
      <c r="B17" s="359" t="s">
        <v>1187</v>
      </c>
      <c r="C17" s="360" t="s">
        <v>1135</v>
      </c>
      <c r="D17" s="359" t="s">
        <v>1188</v>
      </c>
      <c r="E17" s="359" t="s">
        <v>1178</v>
      </c>
      <c r="F17" s="367">
        <v>44409</v>
      </c>
      <c r="G17" s="360" t="s">
        <v>1189</v>
      </c>
      <c r="H17" s="361">
        <v>26.898</v>
      </c>
      <c r="I17" s="359" t="s">
        <v>1161</v>
      </c>
      <c r="J17" s="359" t="s">
        <v>1179</v>
      </c>
      <c r="K17" s="368" t="s">
        <v>1190</v>
      </c>
      <c r="L17" s="363"/>
      <c r="M17" s="364"/>
      <c r="N17" s="365"/>
      <c r="O17" s="353">
        <f>2.208+1.9584+0.504+0.336+0.168+0.252+0.252+0.252+0.432+0.168+0.384+0.288+1.008+0.828+0.288+0.252+0.204+0.168+1.104+0.768</f>
        <v>11.822400000000002</v>
      </c>
      <c r="P17" s="366" t="s">
        <v>1191</v>
      </c>
    </row>
    <row r="18" spans="1:16" s="342" customFormat="1" ht="75" x14ac:dyDescent="0.25">
      <c r="A18" s="358">
        <v>11</v>
      </c>
      <c r="B18" s="359" t="s">
        <v>1192</v>
      </c>
      <c r="C18" s="360" t="s">
        <v>1135</v>
      </c>
      <c r="D18" s="359" t="s">
        <v>1193</v>
      </c>
      <c r="E18" s="359" t="s">
        <v>1137</v>
      </c>
      <c r="F18" s="359" t="s">
        <v>1194</v>
      </c>
      <c r="G18" s="360" t="s">
        <v>199</v>
      </c>
      <c r="H18" s="361">
        <v>296.24900000000002</v>
      </c>
      <c r="I18" s="359" t="s">
        <v>1195</v>
      </c>
      <c r="J18" s="359" t="s">
        <v>1196</v>
      </c>
      <c r="K18" s="362" t="s">
        <v>1197</v>
      </c>
      <c r="L18" s="363"/>
      <c r="M18" s="364"/>
      <c r="N18" s="365"/>
      <c r="O18" s="353">
        <f>57.57672+3.03035+214.35828+11.28293</f>
        <v>286.24828000000002</v>
      </c>
      <c r="P18" s="366" t="s">
        <v>1198</v>
      </c>
    </row>
    <row r="19" spans="1:16" s="342" customFormat="1" ht="120" x14ac:dyDescent="0.25">
      <c r="A19" s="358">
        <v>12</v>
      </c>
      <c r="B19" s="359" t="s">
        <v>1199</v>
      </c>
      <c r="C19" s="360" t="s">
        <v>1135</v>
      </c>
      <c r="D19" s="359" t="s">
        <v>1200</v>
      </c>
      <c r="E19" s="359" t="s">
        <v>1137</v>
      </c>
      <c r="F19" s="359" t="s">
        <v>1201</v>
      </c>
      <c r="G19" s="360" t="s">
        <v>324</v>
      </c>
      <c r="H19" s="361">
        <v>326.73989</v>
      </c>
      <c r="I19" s="359" t="s">
        <v>1202</v>
      </c>
      <c r="J19" s="359" t="s">
        <v>1203</v>
      </c>
      <c r="K19" s="362" t="s">
        <v>1204</v>
      </c>
      <c r="L19" s="363"/>
      <c r="M19" s="364"/>
      <c r="N19" s="365"/>
      <c r="O19" s="353">
        <f>78.13921+4.11259+209.60482+11.03184+11.03218+0.58009+4.11279+0.21645</f>
        <v>318.82997</v>
      </c>
      <c r="P19" s="366" t="s">
        <v>1205</v>
      </c>
    </row>
    <row r="20" spans="1:16" s="342" customFormat="1" ht="75" x14ac:dyDescent="0.25">
      <c r="A20" s="358">
        <v>13</v>
      </c>
      <c r="B20" s="359" t="s">
        <v>1206</v>
      </c>
      <c r="C20" s="360" t="s">
        <v>1135</v>
      </c>
      <c r="D20" s="359" t="s">
        <v>1207</v>
      </c>
      <c r="E20" s="359" t="s">
        <v>1137</v>
      </c>
      <c r="F20" s="359" t="s">
        <v>1194</v>
      </c>
      <c r="G20" s="360" t="s">
        <v>1208</v>
      </c>
      <c r="H20" s="361">
        <v>597.5</v>
      </c>
      <c r="I20" s="359" t="s">
        <v>1209</v>
      </c>
      <c r="J20" s="359" t="s">
        <v>1203</v>
      </c>
      <c r="K20" s="362" t="s">
        <v>1210</v>
      </c>
      <c r="L20" s="363"/>
      <c r="M20" s="364"/>
      <c r="N20" s="365"/>
      <c r="O20" s="353">
        <f>114.42918+6.02258</f>
        <v>120.45176000000001</v>
      </c>
      <c r="P20" s="366" t="s">
        <v>1211</v>
      </c>
    </row>
    <row r="21" spans="1:16" s="342" customFormat="1" ht="75" x14ac:dyDescent="0.25">
      <c r="A21" s="358">
        <v>14</v>
      </c>
      <c r="B21" s="360" t="s">
        <v>1212</v>
      </c>
      <c r="C21" s="360" t="s">
        <v>1135</v>
      </c>
      <c r="D21" s="359" t="s">
        <v>1213</v>
      </c>
      <c r="E21" s="359" t="s">
        <v>1137</v>
      </c>
      <c r="F21" s="367">
        <v>44289</v>
      </c>
      <c r="G21" s="360" t="s">
        <v>215</v>
      </c>
      <c r="H21" s="361">
        <v>249.01199</v>
      </c>
      <c r="I21" s="367">
        <v>44233</v>
      </c>
      <c r="J21" s="359" t="s">
        <v>1214</v>
      </c>
      <c r="K21" s="362" t="s">
        <v>1215</v>
      </c>
      <c r="L21" s="363"/>
      <c r="M21" s="364"/>
      <c r="N21" s="365"/>
      <c r="O21" s="353">
        <f>186.77262+9.83014</f>
        <v>196.60275999999999</v>
      </c>
      <c r="P21" s="366" t="s">
        <v>1216</v>
      </c>
    </row>
    <row r="22" spans="1:16" s="342" customFormat="1" ht="90" x14ac:dyDescent="0.25">
      <c r="A22" s="358">
        <v>15</v>
      </c>
      <c r="B22" s="360" t="s">
        <v>1217</v>
      </c>
      <c r="C22" s="360" t="s">
        <v>1135</v>
      </c>
      <c r="D22" s="359" t="s">
        <v>1218</v>
      </c>
      <c r="E22" s="359" t="s">
        <v>1137</v>
      </c>
      <c r="F22" s="359" t="s">
        <v>1219</v>
      </c>
      <c r="G22" s="360" t="s">
        <v>200</v>
      </c>
      <c r="H22" s="361">
        <v>549.96387000000004</v>
      </c>
      <c r="I22" s="359" t="s">
        <v>1220</v>
      </c>
      <c r="J22" s="359" t="s">
        <v>1203</v>
      </c>
      <c r="K22" s="362" t="s">
        <v>1221</v>
      </c>
      <c r="L22" s="363"/>
      <c r="M22" s="364"/>
      <c r="N22" s="365"/>
      <c r="O22" s="353">
        <f>211.01458+11.10603+121.714+6.406</f>
        <v>350.24061</v>
      </c>
      <c r="P22" s="366" t="s">
        <v>1222</v>
      </c>
    </row>
    <row r="23" spans="1:16" s="342" customFormat="1" ht="75" x14ac:dyDescent="0.25">
      <c r="A23" s="358">
        <v>16</v>
      </c>
      <c r="B23" s="359" t="s">
        <v>1223</v>
      </c>
      <c r="C23" s="360" t="s">
        <v>1135</v>
      </c>
      <c r="D23" s="359" t="s">
        <v>1224</v>
      </c>
      <c r="E23" s="359" t="s">
        <v>1137</v>
      </c>
      <c r="F23" s="359" t="s">
        <v>1225</v>
      </c>
      <c r="G23" s="360" t="s">
        <v>1226</v>
      </c>
      <c r="H23" s="361">
        <v>77.673500000000004</v>
      </c>
      <c r="I23" s="359" t="s">
        <v>1227</v>
      </c>
      <c r="J23" s="359" t="s">
        <v>1228</v>
      </c>
      <c r="K23" s="362" t="s">
        <v>1229</v>
      </c>
      <c r="L23" s="363"/>
      <c r="M23" s="364"/>
      <c r="N23" s="365"/>
      <c r="O23" s="353">
        <f>13.19135+15.5347+28.45895</f>
        <v>57.185000000000002</v>
      </c>
      <c r="P23" s="366" t="s">
        <v>1230</v>
      </c>
    </row>
    <row r="24" spans="1:16" s="342" customFormat="1" ht="123.75" x14ac:dyDescent="0.25">
      <c r="A24" s="358">
        <v>17</v>
      </c>
      <c r="B24" s="359" t="s">
        <v>1231</v>
      </c>
      <c r="C24" s="360" t="s">
        <v>1135</v>
      </c>
      <c r="D24" s="359" t="s">
        <v>1232</v>
      </c>
      <c r="E24" s="359" t="s">
        <v>1137</v>
      </c>
      <c r="F24" s="359" t="s">
        <v>1167</v>
      </c>
      <c r="G24" s="360" t="s">
        <v>83</v>
      </c>
      <c r="H24" s="361">
        <v>707.70699999999999</v>
      </c>
      <c r="I24" s="359" t="s">
        <v>1233</v>
      </c>
      <c r="J24" s="359" t="s">
        <v>1234</v>
      </c>
      <c r="K24" s="362" t="s">
        <v>1235</v>
      </c>
      <c r="L24" s="363"/>
      <c r="M24" s="364"/>
      <c r="N24" s="365"/>
      <c r="O24" s="353">
        <f>3.95+75.06387+195.688+10.299+69.36717+3.65+57.54752+3.02881+49.89201+2.6259+17.27761+0.91061+73.85182+3.88705</f>
        <v>567.03936999999996</v>
      </c>
      <c r="P24" s="366" t="s">
        <v>1236</v>
      </c>
    </row>
    <row r="25" spans="1:16" s="342" customFormat="1" ht="90" x14ac:dyDescent="0.25">
      <c r="A25" s="358">
        <v>18</v>
      </c>
      <c r="B25" s="359" t="s">
        <v>1237</v>
      </c>
      <c r="C25" s="360" t="s">
        <v>1135</v>
      </c>
      <c r="D25" s="359" t="s">
        <v>1238</v>
      </c>
      <c r="E25" s="359" t="s">
        <v>1137</v>
      </c>
      <c r="F25" s="367">
        <v>44199</v>
      </c>
      <c r="G25" s="360" t="s">
        <v>203</v>
      </c>
      <c r="H25" s="361">
        <v>1300.7625599999999</v>
      </c>
      <c r="I25" s="359" t="s">
        <v>1239</v>
      </c>
      <c r="J25" s="359" t="s">
        <v>1240</v>
      </c>
      <c r="K25" s="362" t="s">
        <v>1241</v>
      </c>
      <c r="L25" s="363"/>
      <c r="M25" s="364"/>
      <c r="N25" s="365"/>
      <c r="O25" s="353">
        <f>2.278+384.2101+20.22158+68.286+0.26015+6.72427+108.76818+7.79225+148.053</f>
        <v>746.59352999999999</v>
      </c>
      <c r="P25" s="366" t="s">
        <v>1242</v>
      </c>
    </row>
    <row r="26" spans="1:16" s="342" customFormat="1" ht="90" x14ac:dyDescent="0.25">
      <c r="A26" s="358">
        <v>19</v>
      </c>
      <c r="B26" s="359" t="s">
        <v>1243</v>
      </c>
      <c r="C26" s="360" t="s">
        <v>1135</v>
      </c>
      <c r="D26" s="359" t="s">
        <v>1244</v>
      </c>
      <c r="E26" s="359">
        <v>7130000</v>
      </c>
      <c r="F26" s="367">
        <v>44319</v>
      </c>
      <c r="G26" s="360" t="s">
        <v>369</v>
      </c>
      <c r="H26" s="361">
        <v>8.2363999999999997</v>
      </c>
      <c r="I26" s="359" t="s">
        <v>1161</v>
      </c>
      <c r="J26" s="359" t="s">
        <v>1245</v>
      </c>
      <c r="K26" s="362" t="s">
        <v>1246</v>
      </c>
      <c r="L26" s="363"/>
      <c r="M26" s="364"/>
      <c r="N26" s="365"/>
      <c r="O26" s="353">
        <f>0.12+1.2921</f>
        <v>1.4121000000000001</v>
      </c>
      <c r="P26" s="366" t="s">
        <v>1247</v>
      </c>
    </row>
    <row r="27" spans="1:16" s="342" customFormat="1" ht="75" x14ac:dyDescent="0.25">
      <c r="A27" s="358">
        <v>20</v>
      </c>
      <c r="B27" s="359" t="s">
        <v>1248</v>
      </c>
      <c r="C27" s="360" t="s">
        <v>1135</v>
      </c>
      <c r="D27" s="359" t="s">
        <v>1249</v>
      </c>
      <c r="E27" s="359">
        <v>45400000</v>
      </c>
      <c r="F27" s="359" t="s">
        <v>1250</v>
      </c>
      <c r="G27" s="360" t="s">
        <v>1251</v>
      </c>
      <c r="H27" s="361">
        <v>91.309780000000003</v>
      </c>
      <c r="I27" s="359" t="s">
        <v>1252</v>
      </c>
      <c r="J27" s="359" t="s">
        <v>1253</v>
      </c>
      <c r="K27" s="362"/>
      <c r="L27" s="363"/>
      <c r="M27" s="364"/>
      <c r="N27" s="365"/>
      <c r="O27" s="353"/>
      <c r="P27" s="366"/>
    </row>
    <row r="28" spans="1:16" s="342" customFormat="1" ht="75" x14ac:dyDescent="0.25">
      <c r="A28" s="358">
        <v>21</v>
      </c>
      <c r="B28" s="359" t="s">
        <v>1254</v>
      </c>
      <c r="C28" s="360" t="s">
        <v>1135</v>
      </c>
      <c r="D28" s="359" t="s">
        <v>1255</v>
      </c>
      <c r="E28" s="359" t="s">
        <v>1137</v>
      </c>
      <c r="F28" s="359" t="s">
        <v>1225</v>
      </c>
      <c r="G28" s="360" t="s">
        <v>307</v>
      </c>
      <c r="H28" s="361">
        <v>35.195860000000003</v>
      </c>
      <c r="I28" s="359" t="s">
        <v>1256</v>
      </c>
      <c r="J28" s="359" t="s">
        <v>1257</v>
      </c>
      <c r="K28" s="362" t="s">
        <v>1258</v>
      </c>
      <c r="L28" s="363"/>
      <c r="M28" s="364"/>
      <c r="N28" s="365"/>
      <c r="O28" s="353">
        <f>15.95605+14.00935+2.71811+0.5984</f>
        <v>33.281909999999996</v>
      </c>
      <c r="P28" s="366" t="s">
        <v>1259</v>
      </c>
    </row>
    <row r="29" spans="1:16" s="342" customFormat="1" ht="105" x14ac:dyDescent="0.25">
      <c r="A29" s="358">
        <v>22</v>
      </c>
      <c r="B29" s="359" t="s">
        <v>1260</v>
      </c>
      <c r="C29" s="360" t="s">
        <v>1135</v>
      </c>
      <c r="D29" s="359" t="s">
        <v>1261</v>
      </c>
      <c r="E29" s="359" t="s">
        <v>1178</v>
      </c>
      <c r="F29" s="359" t="s">
        <v>1262</v>
      </c>
      <c r="G29" s="360" t="s">
        <v>308</v>
      </c>
      <c r="H29" s="361">
        <v>6.16</v>
      </c>
      <c r="I29" s="359" t="s">
        <v>1263</v>
      </c>
      <c r="J29" s="359" t="s">
        <v>1264</v>
      </c>
      <c r="K29" s="362" t="s">
        <v>1265</v>
      </c>
      <c r="L29" s="363"/>
      <c r="M29" s="364"/>
      <c r="N29" s="365"/>
      <c r="O29" s="353">
        <f>0.88+0.528+0.484+0.88</f>
        <v>2.7719999999999998</v>
      </c>
      <c r="P29" s="366" t="s">
        <v>1266</v>
      </c>
    </row>
    <row r="30" spans="1:16" s="342" customFormat="1" ht="105" x14ac:dyDescent="0.25">
      <c r="A30" s="358">
        <v>23</v>
      </c>
      <c r="B30" s="359" t="s">
        <v>1267</v>
      </c>
      <c r="C30" s="360" t="s">
        <v>1135</v>
      </c>
      <c r="D30" s="359" t="s">
        <v>1268</v>
      </c>
      <c r="E30" s="359" t="s">
        <v>1178</v>
      </c>
      <c r="F30" s="359" t="s">
        <v>1262</v>
      </c>
      <c r="G30" s="360" t="s">
        <v>1269</v>
      </c>
      <c r="H30" s="361">
        <v>6.44</v>
      </c>
      <c r="I30" s="359" t="s">
        <v>1263</v>
      </c>
      <c r="J30" s="359" t="s">
        <v>1270</v>
      </c>
      <c r="K30" s="362" t="s">
        <v>1271</v>
      </c>
      <c r="L30" s="363"/>
      <c r="M30" s="364"/>
      <c r="N30" s="365"/>
      <c r="O30" s="353">
        <f>0.552+0.92+0.506+0.782</f>
        <v>2.76</v>
      </c>
      <c r="P30" s="366" t="s">
        <v>1272</v>
      </c>
    </row>
    <row r="31" spans="1:16" s="342" customFormat="1" ht="105" x14ac:dyDescent="0.25">
      <c r="A31" s="358">
        <v>24</v>
      </c>
      <c r="B31" s="359" t="s">
        <v>1273</v>
      </c>
      <c r="C31" s="360" t="s">
        <v>1135</v>
      </c>
      <c r="D31" s="359" t="s">
        <v>1274</v>
      </c>
      <c r="E31" s="359" t="s">
        <v>1178</v>
      </c>
      <c r="F31" s="359" t="s">
        <v>1275</v>
      </c>
      <c r="G31" s="360" t="s">
        <v>138</v>
      </c>
      <c r="H31" s="361">
        <v>7.28</v>
      </c>
      <c r="I31" s="359" t="s">
        <v>1263</v>
      </c>
      <c r="J31" s="359" t="s">
        <v>1276</v>
      </c>
      <c r="K31" s="362" t="s">
        <v>1277</v>
      </c>
      <c r="L31" s="363"/>
      <c r="M31" s="364"/>
      <c r="N31" s="365"/>
      <c r="O31" s="353">
        <f>0.624+1.04+0.156+0.988</f>
        <v>2.8079999999999998</v>
      </c>
      <c r="P31" s="366" t="s">
        <v>1278</v>
      </c>
    </row>
    <row r="32" spans="1:16" s="342" customFormat="1" ht="180" x14ac:dyDescent="0.25">
      <c r="A32" s="358">
        <v>25</v>
      </c>
      <c r="B32" s="365" t="s">
        <v>1279</v>
      </c>
      <c r="C32" s="365" t="s">
        <v>1280</v>
      </c>
      <c r="D32" s="365" t="s">
        <v>1281</v>
      </c>
      <c r="E32" s="365" t="s">
        <v>1282</v>
      </c>
      <c r="F32" s="365" t="s">
        <v>1150</v>
      </c>
      <c r="G32" s="358" t="s">
        <v>1283</v>
      </c>
      <c r="H32" s="353">
        <v>13.667160000000001</v>
      </c>
      <c r="I32" s="365" t="s">
        <v>1284</v>
      </c>
      <c r="J32" s="365" t="s">
        <v>1285</v>
      </c>
      <c r="K32" s="362" t="s">
        <v>1286</v>
      </c>
      <c r="L32" s="363"/>
      <c r="M32" s="364"/>
      <c r="N32" s="365"/>
      <c r="O32" s="353">
        <f>0.166+0.118+0.118+0.166+0.05031+0.05031+0.05031+0.05031+0.05031+0.166+0.166+0.166+0.166+0.166+0.166+0.166+0.166+0.166+0.05031+0.05031+0.05031+0.166+0.166+0.166</f>
        <v>2.9624799999999993</v>
      </c>
      <c r="P32" s="366" t="s">
        <v>1287</v>
      </c>
    </row>
    <row r="33" spans="1:16" s="342" customFormat="1" ht="150" x14ac:dyDescent="0.25">
      <c r="A33" s="358">
        <v>26</v>
      </c>
      <c r="B33" s="365" t="s">
        <v>1288</v>
      </c>
      <c r="C33" s="365" t="s">
        <v>1289</v>
      </c>
      <c r="D33" s="365" t="s">
        <v>1290</v>
      </c>
      <c r="E33" s="365">
        <v>90900000</v>
      </c>
      <c r="F33" s="365" t="s">
        <v>1150</v>
      </c>
      <c r="G33" s="358" t="s">
        <v>1291</v>
      </c>
      <c r="H33" s="353">
        <v>4.8999199999999998</v>
      </c>
      <c r="I33" s="365" t="s">
        <v>1161</v>
      </c>
      <c r="J33" s="365" t="s">
        <v>1292</v>
      </c>
      <c r="K33" s="362" t="s">
        <v>1293</v>
      </c>
      <c r="L33" s="363"/>
      <c r="M33" s="364"/>
      <c r="N33" s="365"/>
      <c r="O33" s="353">
        <f>0.36666+0.36666+0.36666+0.3666+0.1+0.36666+0.36666+0.36666+0.36666+0.46666</f>
        <v>3.4998800000000001</v>
      </c>
      <c r="P33" s="366" t="s">
        <v>1294</v>
      </c>
    </row>
    <row r="34" spans="1:16" s="342" customFormat="1" ht="90" x14ac:dyDescent="0.25">
      <c r="A34" s="358">
        <v>27</v>
      </c>
      <c r="B34" s="358" t="s">
        <v>1295</v>
      </c>
      <c r="C34" s="365" t="s">
        <v>1289</v>
      </c>
      <c r="D34" s="365" t="s">
        <v>1296</v>
      </c>
      <c r="E34" s="365" t="s">
        <v>1297</v>
      </c>
      <c r="F34" s="365" t="s">
        <v>1298</v>
      </c>
      <c r="G34" s="358" t="s">
        <v>1299</v>
      </c>
      <c r="H34" s="353">
        <v>0.90200000000000002</v>
      </c>
      <c r="I34" s="362">
        <v>44229</v>
      </c>
      <c r="J34" s="365" t="s">
        <v>1300</v>
      </c>
      <c r="K34" s="362" t="s">
        <v>1301</v>
      </c>
      <c r="L34" s="363"/>
      <c r="M34" s="364"/>
      <c r="N34" s="365"/>
      <c r="O34" s="353">
        <f>0.17+0.72+0.012</f>
        <v>0.90200000000000002</v>
      </c>
      <c r="P34" s="366" t="s">
        <v>1302</v>
      </c>
    </row>
    <row r="35" spans="1:16" s="342" customFormat="1" ht="105" x14ac:dyDescent="0.25">
      <c r="A35" s="358">
        <v>28</v>
      </c>
      <c r="B35" s="358" t="s">
        <v>1303</v>
      </c>
      <c r="C35" s="358" t="s">
        <v>1304</v>
      </c>
      <c r="D35" s="365" t="s">
        <v>1305</v>
      </c>
      <c r="E35" s="365">
        <v>45200000</v>
      </c>
      <c r="F35" s="365" t="s">
        <v>1138</v>
      </c>
      <c r="G35" s="358" t="s">
        <v>1306</v>
      </c>
      <c r="H35" s="353">
        <v>1.0611999999999999</v>
      </c>
      <c r="I35" s="365" t="s">
        <v>1307</v>
      </c>
      <c r="J35" s="365" t="s">
        <v>1308</v>
      </c>
      <c r="K35" s="362" t="s">
        <v>1309</v>
      </c>
      <c r="L35" s="363"/>
      <c r="M35" s="364"/>
      <c r="N35" s="365"/>
      <c r="O35" s="353">
        <f>0.87624</f>
        <v>0.87624000000000002</v>
      </c>
      <c r="P35" s="366" t="s">
        <v>1310</v>
      </c>
    </row>
    <row r="36" spans="1:16" s="342" customFormat="1" ht="90" x14ac:dyDescent="0.25">
      <c r="A36" s="358">
        <v>29</v>
      </c>
      <c r="B36" s="365" t="s">
        <v>1311</v>
      </c>
      <c r="C36" s="365" t="s">
        <v>1289</v>
      </c>
      <c r="D36" s="365" t="s">
        <v>1312</v>
      </c>
      <c r="E36" s="365">
        <v>44500000</v>
      </c>
      <c r="F36" s="365" t="s">
        <v>1313</v>
      </c>
      <c r="G36" s="358" t="s">
        <v>197</v>
      </c>
      <c r="H36" s="353">
        <v>1.9E-2</v>
      </c>
      <c r="I36" s="365" t="s">
        <v>1307</v>
      </c>
      <c r="J36" s="365" t="s">
        <v>1314</v>
      </c>
      <c r="K36" s="362" t="s">
        <v>1315</v>
      </c>
      <c r="L36" s="363"/>
      <c r="M36" s="364"/>
      <c r="N36" s="365"/>
      <c r="O36" s="353">
        <f>0.019</f>
        <v>1.9E-2</v>
      </c>
      <c r="P36" s="366" t="s">
        <v>1316</v>
      </c>
    </row>
    <row r="37" spans="1:16" s="342" customFormat="1" ht="105" x14ac:dyDescent="0.25">
      <c r="A37" s="358">
        <v>30</v>
      </c>
      <c r="B37" s="358" t="s">
        <v>1317</v>
      </c>
      <c r="C37" s="358" t="s">
        <v>1304</v>
      </c>
      <c r="D37" s="365" t="s">
        <v>1318</v>
      </c>
      <c r="E37" s="365">
        <v>45300000</v>
      </c>
      <c r="F37" s="365" t="s">
        <v>1307</v>
      </c>
      <c r="G37" s="358" t="s">
        <v>1319</v>
      </c>
      <c r="H37" s="353">
        <v>1.1569400000000001</v>
      </c>
      <c r="I37" s="365" t="s">
        <v>1320</v>
      </c>
      <c r="J37" s="365" t="s">
        <v>1321</v>
      </c>
      <c r="K37" s="362" t="s">
        <v>1322</v>
      </c>
      <c r="L37" s="363"/>
      <c r="M37" s="364"/>
      <c r="N37" s="365"/>
      <c r="O37" s="353">
        <f>1.127</f>
        <v>1.127</v>
      </c>
      <c r="P37" s="366" t="s">
        <v>1323</v>
      </c>
    </row>
    <row r="38" spans="1:16" s="342" customFormat="1" ht="105" x14ac:dyDescent="0.25">
      <c r="A38" s="358">
        <v>31</v>
      </c>
      <c r="B38" s="358" t="s">
        <v>1324</v>
      </c>
      <c r="C38" s="358" t="s">
        <v>1304</v>
      </c>
      <c r="D38" s="365" t="s">
        <v>1325</v>
      </c>
      <c r="E38" s="365">
        <v>45300000</v>
      </c>
      <c r="F38" s="365" t="s">
        <v>1307</v>
      </c>
      <c r="G38" s="358" t="s">
        <v>1326</v>
      </c>
      <c r="H38" s="353">
        <v>1.9674499999999999</v>
      </c>
      <c r="I38" s="365" t="s">
        <v>1327</v>
      </c>
      <c r="J38" s="365" t="s">
        <v>1321</v>
      </c>
      <c r="K38" s="362" t="s">
        <v>1328</v>
      </c>
      <c r="L38" s="363"/>
      <c r="M38" s="364"/>
      <c r="N38" s="365"/>
      <c r="O38" s="353">
        <f>1.91015</f>
        <v>1.91015</v>
      </c>
      <c r="P38" s="366" t="s">
        <v>1329</v>
      </c>
    </row>
    <row r="39" spans="1:16" s="342" customFormat="1" ht="213.75" x14ac:dyDescent="0.25">
      <c r="A39" s="358">
        <v>32</v>
      </c>
      <c r="B39" s="365" t="s">
        <v>1330</v>
      </c>
      <c r="C39" s="365" t="s">
        <v>1289</v>
      </c>
      <c r="D39" s="365" t="s">
        <v>1331</v>
      </c>
      <c r="E39" s="365">
        <v>64100000</v>
      </c>
      <c r="F39" s="365" t="s">
        <v>1138</v>
      </c>
      <c r="G39" s="358" t="s">
        <v>1332</v>
      </c>
      <c r="H39" s="353">
        <v>4</v>
      </c>
      <c r="I39" s="365" t="s">
        <v>1161</v>
      </c>
      <c r="J39" s="365" t="s">
        <v>1333</v>
      </c>
      <c r="K39" s="362" t="s">
        <v>1334</v>
      </c>
      <c r="L39" s="363"/>
      <c r="M39" s="364"/>
      <c r="N39" s="365"/>
      <c r="O39" s="353">
        <f>0.01896+0.29142+0.0096+0.0268+0.0268+0.0913+0.23866+0.1276+0.14018+0.0563+0.0275+0.2609+0.46944+0.21608</f>
        <v>2.0015399999999999</v>
      </c>
      <c r="P39" s="366" t="s">
        <v>1335</v>
      </c>
    </row>
    <row r="40" spans="1:16" s="342" customFormat="1" ht="90" x14ac:dyDescent="0.25">
      <c r="A40" s="358">
        <v>33</v>
      </c>
      <c r="B40" s="365" t="s">
        <v>1336</v>
      </c>
      <c r="C40" s="365" t="s">
        <v>1289</v>
      </c>
      <c r="D40" s="365" t="s">
        <v>1337</v>
      </c>
      <c r="E40" s="365">
        <v>31300000</v>
      </c>
      <c r="F40" s="362">
        <v>44257</v>
      </c>
      <c r="G40" s="358" t="s">
        <v>1338</v>
      </c>
      <c r="H40" s="353">
        <v>0.5</v>
      </c>
      <c r="I40" s="362">
        <v>44288</v>
      </c>
      <c r="J40" s="365" t="s">
        <v>1314</v>
      </c>
      <c r="K40" s="362" t="s">
        <v>1301</v>
      </c>
      <c r="L40" s="363"/>
      <c r="M40" s="364"/>
      <c r="N40" s="365"/>
      <c r="O40" s="353">
        <f>0.5</f>
        <v>0.5</v>
      </c>
      <c r="P40" s="366" t="s">
        <v>1339</v>
      </c>
    </row>
    <row r="41" spans="1:16" s="342" customFormat="1" ht="105" x14ac:dyDescent="0.25">
      <c r="A41" s="358">
        <v>34</v>
      </c>
      <c r="B41" s="365" t="s">
        <v>1340</v>
      </c>
      <c r="C41" s="358" t="s">
        <v>1304</v>
      </c>
      <c r="D41" s="365" t="s">
        <v>1341</v>
      </c>
      <c r="E41" s="365">
        <v>60100000</v>
      </c>
      <c r="F41" s="365" t="s">
        <v>1138</v>
      </c>
      <c r="G41" s="358" t="s">
        <v>1342</v>
      </c>
      <c r="H41" s="353">
        <v>37.873519999999999</v>
      </c>
      <c r="I41" s="365" t="s">
        <v>1343</v>
      </c>
      <c r="J41" s="365" t="s">
        <v>1344</v>
      </c>
      <c r="K41" s="362" t="s">
        <v>1099</v>
      </c>
      <c r="L41" s="363"/>
      <c r="M41" s="364"/>
      <c r="N41" s="365"/>
      <c r="O41" s="353">
        <f>29.44168+1.44642+6.42123</f>
        <v>37.309330000000003</v>
      </c>
      <c r="P41" s="366" t="s">
        <v>1345</v>
      </c>
    </row>
    <row r="42" spans="1:16" s="342" customFormat="1" ht="105" x14ac:dyDescent="0.25">
      <c r="A42" s="358">
        <v>35</v>
      </c>
      <c r="B42" s="365" t="s">
        <v>1346</v>
      </c>
      <c r="C42" s="365" t="s">
        <v>1289</v>
      </c>
      <c r="D42" s="365" t="s">
        <v>1347</v>
      </c>
      <c r="E42" s="365">
        <v>31300000</v>
      </c>
      <c r="F42" s="362">
        <v>44410</v>
      </c>
      <c r="G42" s="358" t="s">
        <v>1348</v>
      </c>
      <c r="H42" s="353">
        <v>3.53</v>
      </c>
      <c r="I42" s="365" t="s">
        <v>1349</v>
      </c>
      <c r="J42" s="365" t="s">
        <v>1314</v>
      </c>
      <c r="K42" s="362" t="s">
        <v>1350</v>
      </c>
      <c r="L42" s="363"/>
      <c r="M42" s="364"/>
      <c r="N42" s="365"/>
      <c r="O42" s="353" t="s">
        <v>1351</v>
      </c>
      <c r="P42" s="366" t="s">
        <v>1352</v>
      </c>
    </row>
    <row r="43" spans="1:16" s="342" customFormat="1" ht="90" x14ac:dyDescent="0.25">
      <c r="A43" s="358">
        <v>36</v>
      </c>
      <c r="B43" s="365" t="s">
        <v>1353</v>
      </c>
      <c r="C43" s="365" t="s">
        <v>1289</v>
      </c>
      <c r="D43" s="365" t="s">
        <v>1354</v>
      </c>
      <c r="E43" s="365">
        <v>31500000</v>
      </c>
      <c r="F43" s="362">
        <v>44502</v>
      </c>
      <c r="G43" s="358" t="s">
        <v>71</v>
      </c>
      <c r="H43" s="353">
        <v>0.128</v>
      </c>
      <c r="I43" s="365" t="s">
        <v>1355</v>
      </c>
      <c r="J43" s="365" t="s">
        <v>1300</v>
      </c>
      <c r="K43" s="362" t="s">
        <v>1356</v>
      </c>
      <c r="L43" s="363"/>
      <c r="M43" s="364"/>
      <c r="N43" s="365"/>
      <c r="O43" s="353">
        <v>0.128</v>
      </c>
      <c r="P43" s="366" t="s">
        <v>1357</v>
      </c>
    </row>
    <row r="44" spans="1:16" s="342" customFormat="1" ht="90" x14ac:dyDescent="0.25">
      <c r="A44" s="358">
        <v>37</v>
      </c>
      <c r="B44" s="365" t="s">
        <v>1358</v>
      </c>
      <c r="C44" s="365" t="s">
        <v>1289</v>
      </c>
      <c r="D44" s="365" t="s">
        <v>1359</v>
      </c>
      <c r="E44" s="365">
        <v>35800000</v>
      </c>
      <c r="F44" s="365" t="s">
        <v>1219</v>
      </c>
      <c r="G44" s="358" t="s">
        <v>1360</v>
      </c>
      <c r="H44" s="353">
        <v>1</v>
      </c>
      <c r="I44" s="365" t="s">
        <v>1361</v>
      </c>
      <c r="J44" s="365" t="s">
        <v>1362</v>
      </c>
      <c r="K44" s="362" t="s">
        <v>1050</v>
      </c>
      <c r="L44" s="363"/>
      <c r="M44" s="364"/>
      <c r="N44" s="365"/>
      <c r="O44" s="353">
        <v>1</v>
      </c>
      <c r="P44" s="366" t="s">
        <v>1363</v>
      </c>
    </row>
    <row r="45" spans="1:16" s="342" customFormat="1" ht="90" x14ac:dyDescent="0.25">
      <c r="A45" s="358">
        <v>38</v>
      </c>
      <c r="B45" s="365" t="s">
        <v>1364</v>
      </c>
      <c r="C45" s="365" t="s">
        <v>1289</v>
      </c>
      <c r="D45" s="365" t="s">
        <v>1365</v>
      </c>
      <c r="E45" s="365" t="s">
        <v>1366</v>
      </c>
      <c r="F45" s="365" t="s">
        <v>1219</v>
      </c>
      <c r="G45" s="358" t="s">
        <v>1367</v>
      </c>
      <c r="H45" s="353">
        <v>0.13100000000000001</v>
      </c>
      <c r="I45" s="365" t="s">
        <v>1368</v>
      </c>
      <c r="J45" s="365" t="s">
        <v>1300</v>
      </c>
      <c r="K45" s="362" t="s">
        <v>1369</v>
      </c>
      <c r="L45" s="363"/>
      <c r="M45" s="364"/>
      <c r="N45" s="365"/>
      <c r="O45" s="353">
        <v>0.13100000000000001</v>
      </c>
      <c r="P45" s="366" t="s">
        <v>1370</v>
      </c>
    </row>
    <row r="46" spans="1:16" s="342" customFormat="1" ht="90" x14ac:dyDescent="0.25">
      <c r="A46" s="358">
        <v>39</v>
      </c>
      <c r="B46" s="365" t="s">
        <v>1371</v>
      </c>
      <c r="C46" s="365" t="s">
        <v>1289</v>
      </c>
      <c r="D46" s="365" t="s">
        <v>1372</v>
      </c>
      <c r="E46" s="365" t="s">
        <v>1373</v>
      </c>
      <c r="F46" s="365" t="s">
        <v>1374</v>
      </c>
      <c r="G46" s="358" t="s">
        <v>201</v>
      </c>
      <c r="H46" s="353">
        <v>1.028</v>
      </c>
      <c r="I46" s="365" t="s">
        <v>1225</v>
      </c>
      <c r="J46" s="365" t="s">
        <v>1375</v>
      </c>
      <c r="K46" s="363" t="s">
        <v>1376</v>
      </c>
      <c r="L46" s="363"/>
      <c r="M46" s="364"/>
      <c r="N46" s="365"/>
      <c r="O46" s="353">
        <f>0.943+0.085</f>
        <v>1.028</v>
      </c>
      <c r="P46" s="366" t="s">
        <v>1377</v>
      </c>
    </row>
    <row r="47" spans="1:16" s="342" customFormat="1" ht="90" x14ac:dyDescent="0.25">
      <c r="A47" s="358">
        <v>40</v>
      </c>
      <c r="B47" s="365" t="s">
        <v>1378</v>
      </c>
      <c r="C47" s="365" t="s">
        <v>1289</v>
      </c>
      <c r="D47" s="365" t="s">
        <v>1379</v>
      </c>
      <c r="E47" s="365">
        <v>44500000</v>
      </c>
      <c r="F47" s="365" t="s">
        <v>1380</v>
      </c>
      <c r="G47" s="358" t="s">
        <v>1381</v>
      </c>
      <c r="H47" s="353">
        <v>0.114</v>
      </c>
      <c r="I47" s="362">
        <v>44258</v>
      </c>
      <c r="J47" s="365" t="s">
        <v>1300</v>
      </c>
      <c r="K47" s="362" t="s">
        <v>1382</v>
      </c>
      <c r="L47" s="363"/>
      <c r="M47" s="364"/>
      <c r="N47" s="365"/>
      <c r="O47" s="353">
        <v>0.114</v>
      </c>
      <c r="P47" s="366" t="s">
        <v>1383</v>
      </c>
    </row>
    <row r="48" spans="1:16" s="342" customFormat="1" ht="90" x14ac:dyDescent="0.25">
      <c r="A48" s="358">
        <v>41</v>
      </c>
      <c r="B48" s="365" t="s">
        <v>1384</v>
      </c>
      <c r="C48" s="365" t="s">
        <v>1289</v>
      </c>
      <c r="D48" s="365" t="s">
        <v>1385</v>
      </c>
      <c r="E48" s="365">
        <v>22100000</v>
      </c>
      <c r="F48" s="362">
        <v>44289</v>
      </c>
      <c r="G48" s="358" t="s">
        <v>1386</v>
      </c>
      <c r="H48" s="353">
        <v>1.5</v>
      </c>
      <c r="I48" s="365" t="s">
        <v>1387</v>
      </c>
      <c r="J48" s="365" t="s">
        <v>1388</v>
      </c>
      <c r="K48" s="362" t="s">
        <v>1309</v>
      </c>
      <c r="L48" s="363"/>
      <c r="M48" s="364"/>
      <c r="N48" s="365"/>
      <c r="O48" s="353">
        <v>1.5</v>
      </c>
      <c r="P48" s="366" t="s">
        <v>1154</v>
      </c>
    </row>
    <row r="49" spans="1:16" s="342" customFormat="1" ht="180" x14ac:dyDescent="0.25">
      <c r="A49" s="358">
        <v>42</v>
      </c>
      <c r="B49" s="365" t="s">
        <v>1389</v>
      </c>
      <c r="C49" s="365" t="s">
        <v>1289</v>
      </c>
      <c r="D49" s="365" t="s">
        <v>1390</v>
      </c>
      <c r="E49" s="365">
        <v>30200000</v>
      </c>
      <c r="F49" s="362">
        <v>44199</v>
      </c>
      <c r="G49" s="358" t="s">
        <v>1391</v>
      </c>
      <c r="H49" s="353">
        <v>1</v>
      </c>
      <c r="I49" s="362">
        <v>44472</v>
      </c>
      <c r="J49" s="365" t="s">
        <v>1392</v>
      </c>
      <c r="K49" s="362" t="s">
        <v>1393</v>
      </c>
      <c r="L49" s="363"/>
      <c r="M49" s="364"/>
      <c r="N49" s="365"/>
      <c r="O49" s="353">
        <v>1</v>
      </c>
      <c r="P49" s="366" t="s">
        <v>1394</v>
      </c>
    </row>
    <row r="50" spans="1:16" s="342" customFormat="1" ht="90" x14ac:dyDescent="0.25">
      <c r="A50" s="358">
        <v>43</v>
      </c>
      <c r="B50" s="365" t="s">
        <v>1395</v>
      </c>
      <c r="C50" s="365" t="s">
        <v>1289</v>
      </c>
      <c r="D50" s="365" t="s">
        <v>1396</v>
      </c>
      <c r="E50" s="365">
        <v>39500000</v>
      </c>
      <c r="F50" s="362">
        <v>44472</v>
      </c>
      <c r="G50" s="358" t="s">
        <v>304</v>
      </c>
      <c r="H50" s="353">
        <v>4.3499999999999996</v>
      </c>
      <c r="I50" s="365" t="s">
        <v>1397</v>
      </c>
      <c r="J50" s="365" t="s">
        <v>1314</v>
      </c>
      <c r="K50" s="362" t="s">
        <v>1398</v>
      </c>
      <c r="L50" s="363"/>
      <c r="M50" s="364"/>
      <c r="N50" s="365"/>
      <c r="O50" s="353">
        <f>4.35</f>
        <v>4.3499999999999996</v>
      </c>
      <c r="P50" s="369" t="s">
        <v>1399</v>
      </c>
    </row>
    <row r="51" spans="1:16" s="342" customFormat="1" ht="90" x14ac:dyDescent="0.25">
      <c r="A51" s="358">
        <v>44</v>
      </c>
      <c r="B51" s="365" t="s">
        <v>1400</v>
      </c>
      <c r="C51" s="365" t="s">
        <v>1289</v>
      </c>
      <c r="D51" s="365" t="s">
        <v>1401</v>
      </c>
      <c r="E51" s="365">
        <v>79200000</v>
      </c>
      <c r="F51" s="365" t="s">
        <v>1201</v>
      </c>
      <c r="G51" s="358" t="s">
        <v>1402</v>
      </c>
      <c r="H51" s="353">
        <v>3</v>
      </c>
      <c r="I51" s="365" t="s">
        <v>1403</v>
      </c>
      <c r="J51" s="365" t="s">
        <v>1404</v>
      </c>
      <c r="K51" s="362" t="s">
        <v>1405</v>
      </c>
      <c r="L51" s="363"/>
      <c r="M51" s="364"/>
      <c r="N51" s="365"/>
      <c r="O51" s="353">
        <v>3</v>
      </c>
      <c r="P51" s="366" t="s">
        <v>1406</v>
      </c>
    </row>
    <row r="52" spans="1:16" s="342" customFormat="1" ht="90" x14ac:dyDescent="0.25">
      <c r="A52" s="358">
        <v>45</v>
      </c>
      <c r="B52" s="365" t="s">
        <v>1407</v>
      </c>
      <c r="C52" s="365" t="s">
        <v>1289</v>
      </c>
      <c r="D52" s="365" t="s">
        <v>1408</v>
      </c>
      <c r="E52" s="365">
        <v>44300000</v>
      </c>
      <c r="F52" s="365" t="s">
        <v>1225</v>
      </c>
      <c r="G52" s="358" t="s">
        <v>1409</v>
      </c>
      <c r="H52" s="353">
        <v>0.10299999999999999</v>
      </c>
      <c r="I52" s="365" t="s">
        <v>1262</v>
      </c>
      <c r="J52" s="365" t="s">
        <v>1300</v>
      </c>
      <c r="K52" s="362" t="s">
        <v>1410</v>
      </c>
      <c r="L52" s="363"/>
      <c r="M52" s="364"/>
      <c r="N52" s="365"/>
      <c r="O52" s="353">
        <v>0.10299999999999999</v>
      </c>
      <c r="P52" s="366" t="s">
        <v>1411</v>
      </c>
    </row>
    <row r="53" spans="1:16" s="342" customFormat="1" ht="90" x14ac:dyDescent="0.25">
      <c r="A53" s="358">
        <v>46</v>
      </c>
      <c r="B53" s="365" t="s">
        <v>1412</v>
      </c>
      <c r="C53" s="365" t="s">
        <v>1289</v>
      </c>
      <c r="D53" s="365" t="s">
        <v>1413</v>
      </c>
      <c r="E53" s="365">
        <v>45500000</v>
      </c>
      <c r="F53" s="365" t="s">
        <v>1225</v>
      </c>
      <c r="G53" s="358" t="s">
        <v>1414</v>
      </c>
      <c r="H53" s="353">
        <v>4.55</v>
      </c>
      <c r="I53" s="365" t="s">
        <v>1415</v>
      </c>
      <c r="J53" s="365" t="s">
        <v>1416</v>
      </c>
      <c r="K53" s="362" t="s">
        <v>1417</v>
      </c>
      <c r="L53" s="363"/>
      <c r="M53" s="364"/>
      <c r="N53" s="365"/>
      <c r="O53" s="353">
        <v>4.55</v>
      </c>
      <c r="P53" s="366" t="s">
        <v>1418</v>
      </c>
    </row>
    <row r="54" spans="1:16" s="342" customFormat="1" ht="120" x14ac:dyDescent="0.25">
      <c r="A54" s="358">
        <v>47</v>
      </c>
      <c r="B54" s="365" t="s">
        <v>1419</v>
      </c>
      <c r="C54" s="358" t="s">
        <v>1304</v>
      </c>
      <c r="D54" s="365" t="s">
        <v>1420</v>
      </c>
      <c r="E54" s="365" t="s">
        <v>1421</v>
      </c>
      <c r="F54" s="365" t="s">
        <v>1201</v>
      </c>
      <c r="G54" s="358" t="s">
        <v>1422</v>
      </c>
      <c r="H54" s="353">
        <v>1.45</v>
      </c>
      <c r="I54" s="365" t="s">
        <v>1423</v>
      </c>
      <c r="J54" s="365" t="s">
        <v>1424</v>
      </c>
      <c r="K54" s="362" t="s">
        <v>1052</v>
      </c>
      <c r="L54" s="363"/>
      <c r="M54" s="364"/>
      <c r="N54" s="365"/>
      <c r="O54" s="353">
        <v>1.45</v>
      </c>
      <c r="P54" s="366" t="s">
        <v>1425</v>
      </c>
    </row>
    <row r="55" spans="1:16" s="342" customFormat="1" ht="120" x14ac:dyDescent="0.25">
      <c r="A55" s="358">
        <v>48</v>
      </c>
      <c r="B55" s="365" t="s">
        <v>1419</v>
      </c>
      <c r="C55" s="365" t="s">
        <v>1289</v>
      </c>
      <c r="D55" s="365" t="s">
        <v>1426</v>
      </c>
      <c r="E55" s="365" t="s">
        <v>1427</v>
      </c>
      <c r="F55" s="365" t="s">
        <v>1201</v>
      </c>
      <c r="G55" s="358" t="s">
        <v>1428</v>
      </c>
      <c r="H55" s="353">
        <v>0.81</v>
      </c>
      <c r="I55" s="365" t="s">
        <v>1423</v>
      </c>
      <c r="J55" s="365" t="s">
        <v>1424</v>
      </c>
      <c r="K55" s="362" t="s">
        <v>1065</v>
      </c>
      <c r="L55" s="363"/>
      <c r="M55" s="364"/>
      <c r="N55" s="365"/>
      <c r="O55" s="353">
        <v>0.81</v>
      </c>
      <c r="P55" s="366" t="s">
        <v>1429</v>
      </c>
    </row>
    <row r="56" spans="1:16" s="342" customFormat="1" ht="90" x14ac:dyDescent="0.25">
      <c r="A56" s="358">
        <v>49</v>
      </c>
      <c r="B56" s="365" t="s">
        <v>1430</v>
      </c>
      <c r="C56" s="365" t="s">
        <v>1289</v>
      </c>
      <c r="D56" s="365" t="s">
        <v>1431</v>
      </c>
      <c r="E56" s="365" t="s">
        <v>1432</v>
      </c>
      <c r="F56" s="365" t="s">
        <v>1250</v>
      </c>
      <c r="G56" s="358" t="s">
        <v>1433</v>
      </c>
      <c r="H56" s="353">
        <v>0.73</v>
      </c>
      <c r="I56" s="365" t="s">
        <v>1415</v>
      </c>
      <c r="J56" s="365" t="s">
        <v>1300</v>
      </c>
      <c r="K56" s="362" t="s">
        <v>1434</v>
      </c>
      <c r="L56" s="363"/>
      <c r="M56" s="364"/>
      <c r="N56" s="365"/>
      <c r="O56" s="353">
        <f>0.19</f>
        <v>0.19</v>
      </c>
      <c r="P56" s="366" t="s">
        <v>1435</v>
      </c>
    </row>
    <row r="57" spans="1:16" s="342" customFormat="1" ht="90" x14ac:dyDescent="0.25">
      <c r="A57" s="358">
        <v>50</v>
      </c>
      <c r="B57" s="365" t="s">
        <v>1436</v>
      </c>
      <c r="C57" s="365" t="s">
        <v>1289</v>
      </c>
      <c r="D57" s="365" t="s">
        <v>1437</v>
      </c>
      <c r="E57" s="365" t="s">
        <v>1438</v>
      </c>
      <c r="F57" s="365" t="s">
        <v>1250</v>
      </c>
      <c r="G57" s="358" t="s">
        <v>1439</v>
      </c>
      <c r="H57" s="353">
        <v>3.2705000000000002</v>
      </c>
      <c r="I57" s="365" t="s">
        <v>1415</v>
      </c>
      <c r="J57" s="365" t="s">
        <v>1300</v>
      </c>
      <c r="K57" s="362" t="s">
        <v>1434</v>
      </c>
      <c r="L57" s="363"/>
      <c r="M57" s="364"/>
      <c r="N57" s="365"/>
      <c r="O57" s="353">
        <f>0.824+2.3565</f>
        <v>3.1804999999999999</v>
      </c>
      <c r="P57" s="366" t="s">
        <v>1440</v>
      </c>
    </row>
    <row r="58" spans="1:16" s="342" customFormat="1" ht="90" x14ac:dyDescent="0.25">
      <c r="A58" s="358">
        <v>51</v>
      </c>
      <c r="B58" s="365" t="s">
        <v>1441</v>
      </c>
      <c r="C58" s="365" t="s">
        <v>1289</v>
      </c>
      <c r="D58" s="365" t="s">
        <v>1442</v>
      </c>
      <c r="E58" s="365" t="s">
        <v>1443</v>
      </c>
      <c r="F58" s="365" t="s">
        <v>1444</v>
      </c>
      <c r="G58" s="358" t="s">
        <v>1445</v>
      </c>
      <c r="H58" s="353">
        <v>0.70799999999999996</v>
      </c>
      <c r="I58" s="365" t="s">
        <v>1387</v>
      </c>
      <c r="J58" s="365" t="s">
        <v>1446</v>
      </c>
      <c r="K58" s="362"/>
      <c r="L58" s="363"/>
      <c r="M58" s="364"/>
      <c r="N58" s="365"/>
      <c r="O58" s="353"/>
      <c r="P58" s="366"/>
    </row>
    <row r="59" spans="1:16" s="342" customFormat="1" ht="90" x14ac:dyDescent="0.25">
      <c r="A59" s="358">
        <v>52</v>
      </c>
      <c r="B59" s="365" t="s">
        <v>1447</v>
      </c>
      <c r="C59" s="365" t="s">
        <v>1289</v>
      </c>
      <c r="D59" s="365" t="s">
        <v>1448</v>
      </c>
      <c r="E59" s="365">
        <v>18900000</v>
      </c>
      <c r="F59" s="365" t="s">
        <v>1444</v>
      </c>
      <c r="G59" s="358" t="s">
        <v>1449</v>
      </c>
      <c r="H59" s="353">
        <v>2.8000000000000001E-2</v>
      </c>
      <c r="I59" s="365" t="s">
        <v>1387</v>
      </c>
      <c r="J59" s="365" t="s">
        <v>1450</v>
      </c>
      <c r="K59" s="362" t="s">
        <v>1451</v>
      </c>
      <c r="L59" s="363"/>
      <c r="M59" s="364"/>
      <c r="N59" s="365"/>
      <c r="O59" s="353">
        <v>2.8000000000000001E-2</v>
      </c>
      <c r="P59" s="366" t="s">
        <v>1452</v>
      </c>
    </row>
    <row r="60" spans="1:16" s="342" customFormat="1" ht="120" x14ac:dyDescent="0.25">
      <c r="A60" s="358">
        <v>53</v>
      </c>
      <c r="B60" s="365" t="s">
        <v>1453</v>
      </c>
      <c r="C60" s="358" t="s">
        <v>1454</v>
      </c>
      <c r="D60" s="365" t="s">
        <v>1455</v>
      </c>
      <c r="E60" s="365">
        <v>55300000</v>
      </c>
      <c r="F60" s="365"/>
      <c r="G60" s="358"/>
      <c r="H60" s="353">
        <v>0.1</v>
      </c>
      <c r="I60" s="362">
        <v>44230</v>
      </c>
      <c r="J60" s="365" t="s">
        <v>1456</v>
      </c>
      <c r="K60" s="362"/>
      <c r="L60" s="363"/>
      <c r="M60" s="364"/>
      <c r="N60" s="365"/>
      <c r="O60" s="353"/>
      <c r="P60" s="366"/>
    </row>
    <row r="61" spans="1:16" s="342" customFormat="1" ht="120" x14ac:dyDescent="0.25">
      <c r="A61" s="358">
        <v>54</v>
      </c>
      <c r="B61" s="365" t="s">
        <v>1453</v>
      </c>
      <c r="C61" s="358" t="s">
        <v>1454</v>
      </c>
      <c r="D61" s="365" t="s">
        <v>1457</v>
      </c>
      <c r="E61" s="365">
        <v>55300000</v>
      </c>
      <c r="F61" s="365"/>
      <c r="G61" s="358"/>
      <c r="H61" s="353">
        <v>0.1</v>
      </c>
      <c r="I61" s="362">
        <v>44289</v>
      </c>
      <c r="J61" s="365" t="s">
        <v>1456</v>
      </c>
      <c r="K61" s="362"/>
      <c r="L61" s="363"/>
      <c r="M61" s="364"/>
      <c r="N61" s="365"/>
      <c r="O61" s="353"/>
      <c r="P61" s="366"/>
    </row>
    <row r="62" spans="1:16" s="342" customFormat="1" ht="75" x14ac:dyDescent="0.25">
      <c r="A62" s="358">
        <v>55</v>
      </c>
      <c r="B62" s="365" t="s">
        <v>1458</v>
      </c>
      <c r="C62" s="358" t="s">
        <v>1454</v>
      </c>
      <c r="D62" s="365" t="s">
        <v>1459</v>
      </c>
      <c r="E62" s="365" t="s">
        <v>1460</v>
      </c>
      <c r="F62" s="365"/>
      <c r="G62" s="358"/>
      <c r="H62" s="353">
        <v>0.30552000000000001</v>
      </c>
      <c r="I62" s="365" t="s">
        <v>1461</v>
      </c>
      <c r="J62" s="365" t="s">
        <v>1462</v>
      </c>
      <c r="K62" s="362"/>
      <c r="L62" s="363"/>
      <c r="M62" s="364"/>
      <c r="N62" s="365"/>
      <c r="O62" s="353"/>
      <c r="P62" s="366"/>
    </row>
    <row r="63" spans="1:16" s="342" customFormat="1" ht="105" x14ac:dyDescent="0.25">
      <c r="A63" s="358">
        <v>56</v>
      </c>
      <c r="B63" s="365" t="s">
        <v>1463</v>
      </c>
      <c r="C63" s="365" t="s">
        <v>1289</v>
      </c>
      <c r="D63" s="365" t="s">
        <v>1464</v>
      </c>
      <c r="E63" s="365" t="s">
        <v>1465</v>
      </c>
      <c r="F63" s="365" t="s">
        <v>1466</v>
      </c>
      <c r="G63" s="358" t="s">
        <v>149</v>
      </c>
      <c r="H63" s="353">
        <v>0.74</v>
      </c>
      <c r="I63" s="362">
        <v>44320</v>
      </c>
      <c r="J63" s="365" t="s">
        <v>1467</v>
      </c>
      <c r="K63" s="362" t="s">
        <v>1468</v>
      </c>
      <c r="L63" s="363"/>
      <c r="M63" s="364"/>
      <c r="N63" s="365"/>
      <c r="O63" s="353">
        <f>0.07+0.59+0.08</f>
        <v>0.73999999999999988</v>
      </c>
      <c r="P63" s="366" t="s">
        <v>1469</v>
      </c>
    </row>
    <row r="64" spans="1:16" s="342" customFormat="1" ht="165" x14ac:dyDescent="0.25">
      <c r="A64" s="358">
        <v>57</v>
      </c>
      <c r="B64" s="359" t="s">
        <v>1470</v>
      </c>
      <c r="C64" s="360" t="s">
        <v>1471</v>
      </c>
      <c r="D64" s="359" t="s">
        <v>1472</v>
      </c>
      <c r="E64" s="359" t="s">
        <v>1473</v>
      </c>
      <c r="F64" s="359" t="s">
        <v>1167</v>
      </c>
      <c r="G64" s="360" t="s">
        <v>1474</v>
      </c>
      <c r="H64" s="361">
        <v>1.7604</v>
      </c>
      <c r="I64" s="359" t="s">
        <v>1161</v>
      </c>
      <c r="J64" s="359" t="s">
        <v>1475</v>
      </c>
      <c r="K64" s="362" t="s">
        <v>1476</v>
      </c>
      <c r="L64" s="363"/>
      <c r="M64" s="364"/>
      <c r="N64" s="365"/>
      <c r="O64" s="353">
        <f>0.046+0.046+0.092+0.05175+0.046+0.046</f>
        <v>0.32774999999999999</v>
      </c>
      <c r="P64" s="366" t="s">
        <v>1477</v>
      </c>
    </row>
    <row r="65" spans="1:16" s="342" customFormat="1" ht="90" x14ac:dyDescent="0.25">
      <c r="A65" s="358">
        <v>58</v>
      </c>
      <c r="B65" s="359" t="s">
        <v>1478</v>
      </c>
      <c r="C65" s="360" t="s">
        <v>1471</v>
      </c>
      <c r="D65" s="359" t="s">
        <v>1479</v>
      </c>
      <c r="E65" s="359">
        <v>33692000</v>
      </c>
      <c r="F65" s="359" t="s">
        <v>1480</v>
      </c>
      <c r="G65" s="360" t="s">
        <v>198</v>
      </c>
      <c r="H65" s="361">
        <v>12.61</v>
      </c>
      <c r="I65" s="359" t="s">
        <v>1161</v>
      </c>
      <c r="J65" s="359" t="s">
        <v>1481</v>
      </c>
      <c r="K65" s="362" t="s">
        <v>1482</v>
      </c>
      <c r="L65" s="363"/>
      <c r="M65" s="364"/>
      <c r="N65" s="365"/>
      <c r="O65" s="353">
        <f>2.6675+0.485</f>
        <v>3.1524999999999999</v>
      </c>
      <c r="P65" s="366" t="s">
        <v>1483</v>
      </c>
    </row>
    <row r="66" spans="1:16" s="342" customFormat="1" ht="225" x14ac:dyDescent="0.25">
      <c r="A66" s="358">
        <v>59</v>
      </c>
      <c r="B66" s="359" t="s">
        <v>1484</v>
      </c>
      <c r="C66" s="360" t="s">
        <v>1471</v>
      </c>
      <c r="D66" s="359" t="s">
        <v>1485</v>
      </c>
      <c r="E66" s="359" t="s">
        <v>1473</v>
      </c>
      <c r="F66" s="359" t="s">
        <v>1368</v>
      </c>
      <c r="G66" s="360" t="s">
        <v>1486</v>
      </c>
      <c r="H66" s="361">
        <v>0.53790000000000004</v>
      </c>
      <c r="I66" s="359" t="s">
        <v>1161</v>
      </c>
      <c r="J66" s="359" t="s">
        <v>1475</v>
      </c>
      <c r="K66" s="362" t="s">
        <v>1487</v>
      </c>
      <c r="L66" s="363"/>
      <c r="M66" s="364"/>
      <c r="N66" s="365"/>
      <c r="O66" s="353">
        <v>1.585E-2</v>
      </c>
      <c r="P66" s="366" t="s">
        <v>1488</v>
      </c>
    </row>
    <row r="67" spans="1:16" s="342" customFormat="1" ht="90" x14ac:dyDescent="0.25">
      <c r="A67" s="358">
        <v>60</v>
      </c>
      <c r="B67" s="359" t="s">
        <v>1489</v>
      </c>
      <c r="C67" s="360" t="s">
        <v>1471</v>
      </c>
      <c r="D67" s="359" t="s">
        <v>1490</v>
      </c>
      <c r="E67" s="359" t="s">
        <v>1491</v>
      </c>
      <c r="F67" s="359" t="s">
        <v>1368</v>
      </c>
      <c r="G67" s="360" t="s">
        <v>202</v>
      </c>
      <c r="H67" s="370" t="s">
        <v>1492</v>
      </c>
      <c r="I67" s="359" t="s">
        <v>1161</v>
      </c>
      <c r="J67" s="359" t="s">
        <v>1493</v>
      </c>
      <c r="K67" s="362" t="s">
        <v>1494</v>
      </c>
      <c r="L67" s="363"/>
      <c r="M67" s="364"/>
      <c r="N67" s="365"/>
      <c r="O67" s="353">
        <f>38.48577+30.49304+23.35549+20.66213</f>
        <v>112.99643000000002</v>
      </c>
      <c r="P67" s="366" t="s">
        <v>1495</v>
      </c>
    </row>
    <row r="68" spans="1:16" s="342" customFormat="1" ht="45" x14ac:dyDescent="0.25">
      <c r="A68" s="358">
        <v>61</v>
      </c>
      <c r="B68" s="359" t="s">
        <v>1496</v>
      </c>
      <c r="C68" s="360" t="s">
        <v>1471</v>
      </c>
      <c r="D68" s="359" t="s">
        <v>1497</v>
      </c>
      <c r="E68" s="359" t="s">
        <v>1498</v>
      </c>
      <c r="F68" s="367">
        <v>44318</v>
      </c>
      <c r="G68" s="360" t="s">
        <v>1499</v>
      </c>
      <c r="H68" s="361">
        <v>0.17499999999999999</v>
      </c>
      <c r="I68" s="359" t="s">
        <v>1161</v>
      </c>
      <c r="J68" s="359" t="s">
        <v>1500</v>
      </c>
      <c r="K68" s="362"/>
      <c r="L68" s="363"/>
      <c r="M68" s="364"/>
      <c r="N68" s="365"/>
      <c r="O68" s="353"/>
      <c r="P68" s="366"/>
    </row>
    <row r="69" spans="1:16" s="342" customFormat="1" ht="45" x14ac:dyDescent="0.25">
      <c r="A69" s="358">
        <v>62</v>
      </c>
      <c r="B69" s="359" t="s">
        <v>1501</v>
      </c>
      <c r="C69" s="360" t="s">
        <v>1471</v>
      </c>
      <c r="D69" s="359" t="s">
        <v>1502</v>
      </c>
      <c r="E69" s="359" t="s">
        <v>1503</v>
      </c>
      <c r="F69" s="359" t="s">
        <v>1504</v>
      </c>
      <c r="G69" s="360" t="s">
        <v>309</v>
      </c>
      <c r="H69" s="361">
        <v>0.64375000000000004</v>
      </c>
      <c r="I69" s="359" t="s">
        <v>1275</v>
      </c>
      <c r="J69" s="359" t="s">
        <v>1505</v>
      </c>
      <c r="K69" s="362"/>
      <c r="L69" s="363"/>
      <c r="M69" s="364"/>
      <c r="N69" s="365"/>
      <c r="O69" s="353"/>
      <c r="P69" s="366"/>
    </row>
    <row r="70" spans="1:16" s="342" customFormat="1" ht="15" hidden="1" x14ac:dyDescent="0.25">
      <c r="A70" s="358">
        <v>63</v>
      </c>
      <c r="B70" s="365"/>
      <c r="C70" s="365"/>
      <c r="D70" s="365"/>
      <c r="E70" s="365"/>
      <c r="F70" s="365"/>
      <c r="G70" s="371"/>
      <c r="H70" s="372"/>
      <c r="I70" s="373"/>
      <c r="J70" s="365"/>
      <c r="K70" s="362"/>
      <c r="L70" s="363"/>
      <c r="M70" s="364"/>
      <c r="N70" s="365"/>
      <c r="O70" s="353"/>
      <c r="P70" s="366"/>
    </row>
    <row r="71" spans="1:16" s="342" customFormat="1" ht="75" x14ac:dyDescent="0.25">
      <c r="A71" s="358">
        <v>64</v>
      </c>
      <c r="B71" s="359" t="s">
        <v>1506</v>
      </c>
      <c r="C71" s="360" t="s">
        <v>1135</v>
      </c>
      <c r="D71" s="359" t="s">
        <v>1507</v>
      </c>
      <c r="E71" s="359">
        <v>30125100</v>
      </c>
      <c r="F71" s="359" t="s">
        <v>1508</v>
      </c>
      <c r="G71" s="360" t="s">
        <v>170</v>
      </c>
      <c r="H71" s="361">
        <v>4.8262</v>
      </c>
      <c r="I71" s="359" t="s">
        <v>1509</v>
      </c>
      <c r="J71" s="359" t="s">
        <v>1510</v>
      </c>
      <c r="K71" s="362" t="s">
        <v>1511</v>
      </c>
      <c r="L71" s="363"/>
      <c r="M71" s="364"/>
      <c r="N71" s="365"/>
      <c r="O71" s="353">
        <f>0.29736+4.16+0.36816</f>
        <v>4.82552</v>
      </c>
      <c r="P71" s="366" t="s">
        <v>1512</v>
      </c>
    </row>
    <row r="72" spans="1:16" s="342" customFormat="1" ht="75" x14ac:dyDescent="0.25">
      <c r="A72" s="358">
        <v>65</v>
      </c>
      <c r="B72" s="359" t="s">
        <v>1513</v>
      </c>
      <c r="C72" s="360" t="s">
        <v>1135</v>
      </c>
      <c r="D72" s="359" t="s">
        <v>1514</v>
      </c>
      <c r="E72" s="359" t="s">
        <v>1515</v>
      </c>
      <c r="F72" s="367">
        <v>44321</v>
      </c>
      <c r="G72" s="360" t="s">
        <v>1516</v>
      </c>
      <c r="H72" s="361">
        <v>277.83668</v>
      </c>
      <c r="I72" s="367">
        <v>44263</v>
      </c>
      <c r="J72" s="359" t="s">
        <v>1517</v>
      </c>
      <c r="K72" s="362"/>
      <c r="L72" s="363"/>
      <c r="M72" s="364"/>
      <c r="N72" s="365"/>
      <c r="O72" s="353"/>
      <c r="P72" s="366"/>
    </row>
    <row r="73" spans="1:16" s="342" customFormat="1" ht="75" x14ac:dyDescent="0.25">
      <c r="A73" s="358">
        <v>66</v>
      </c>
      <c r="B73" s="359" t="s">
        <v>1518</v>
      </c>
      <c r="C73" s="360" t="s">
        <v>1135</v>
      </c>
      <c r="D73" s="359" t="s">
        <v>1519</v>
      </c>
      <c r="E73" s="359" t="s">
        <v>1520</v>
      </c>
      <c r="F73" s="367">
        <v>44351</v>
      </c>
      <c r="G73" s="360" t="s">
        <v>1521</v>
      </c>
      <c r="H73" s="361">
        <v>9.2889599999999994</v>
      </c>
      <c r="I73" s="359" t="s">
        <v>1161</v>
      </c>
      <c r="J73" s="359" t="s">
        <v>1522</v>
      </c>
      <c r="K73" s="362"/>
      <c r="L73" s="363"/>
      <c r="M73" s="364"/>
      <c r="N73" s="365"/>
      <c r="O73" s="353"/>
      <c r="P73" s="366"/>
    </row>
    <row r="74" spans="1:16" s="342" customFormat="1" ht="90" x14ac:dyDescent="0.25">
      <c r="A74" s="358">
        <v>67</v>
      </c>
      <c r="B74" s="359" t="s">
        <v>1523</v>
      </c>
      <c r="C74" s="360" t="s">
        <v>1135</v>
      </c>
      <c r="D74" s="359" t="s">
        <v>1524</v>
      </c>
      <c r="E74" s="359" t="s">
        <v>1525</v>
      </c>
      <c r="F74" s="359" t="s">
        <v>1526</v>
      </c>
      <c r="G74" s="360" t="s">
        <v>1527</v>
      </c>
      <c r="H74" s="361">
        <v>69.47824</v>
      </c>
      <c r="I74" s="367">
        <v>44233</v>
      </c>
      <c r="J74" s="359" t="s">
        <v>1528</v>
      </c>
      <c r="K74" s="362" t="s">
        <v>1529</v>
      </c>
      <c r="L74" s="363"/>
      <c r="M74" s="364"/>
      <c r="N74" s="365"/>
      <c r="O74" s="353">
        <v>69.389449999999997</v>
      </c>
      <c r="P74" s="366" t="s">
        <v>1530</v>
      </c>
    </row>
    <row r="75" spans="1:16" s="342" customFormat="1" ht="75" x14ac:dyDescent="0.25">
      <c r="A75" s="358">
        <v>68</v>
      </c>
      <c r="B75" s="359" t="s">
        <v>1531</v>
      </c>
      <c r="C75" s="360" t="s">
        <v>1135</v>
      </c>
      <c r="D75" s="359" t="s">
        <v>1532</v>
      </c>
      <c r="E75" s="359" t="s">
        <v>1533</v>
      </c>
      <c r="F75" s="359" t="s">
        <v>1534</v>
      </c>
      <c r="G75" s="360" t="s">
        <v>1535</v>
      </c>
      <c r="H75" s="361">
        <v>74.882800000000003</v>
      </c>
      <c r="I75" s="359" t="s">
        <v>1536</v>
      </c>
      <c r="J75" s="359" t="s">
        <v>1257</v>
      </c>
      <c r="K75" s="362" t="s">
        <v>1537</v>
      </c>
      <c r="L75" s="363"/>
      <c r="M75" s="364"/>
      <c r="N75" s="365"/>
      <c r="O75" s="353">
        <v>27.968820000000001</v>
      </c>
      <c r="P75" s="366" t="s">
        <v>1538</v>
      </c>
    </row>
    <row r="76" spans="1:16" s="342" customFormat="1" ht="75" x14ac:dyDescent="0.25">
      <c r="A76" s="358">
        <v>69</v>
      </c>
      <c r="B76" s="359" t="s">
        <v>1539</v>
      </c>
      <c r="C76" s="360" t="s">
        <v>1135</v>
      </c>
      <c r="D76" s="359" t="s">
        <v>1540</v>
      </c>
      <c r="E76" s="359" t="s">
        <v>1533</v>
      </c>
      <c r="F76" s="359" t="s">
        <v>1534</v>
      </c>
      <c r="G76" s="360" t="s">
        <v>1541</v>
      </c>
      <c r="H76" s="361">
        <v>76.79204</v>
      </c>
      <c r="I76" s="359" t="s">
        <v>1536</v>
      </c>
      <c r="J76" s="359" t="s">
        <v>1542</v>
      </c>
      <c r="K76" s="362" t="s">
        <v>1543</v>
      </c>
      <c r="L76" s="363"/>
      <c r="M76" s="364"/>
      <c r="N76" s="365"/>
      <c r="O76" s="353">
        <f>15.358+51.66398</f>
        <v>67.021979999999999</v>
      </c>
      <c r="P76" s="366" t="s">
        <v>1544</v>
      </c>
    </row>
    <row r="77" spans="1:16" s="342" customFormat="1" ht="75" x14ac:dyDescent="0.25">
      <c r="A77" s="358">
        <v>70</v>
      </c>
      <c r="B77" s="359" t="s">
        <v>1545</v>
      </c>
      <c r="C77" s="360" t="s">
        <v>1135</v>
      </c>
      <c r="D77" s="359" t="s">
        <v>1546</v>
      </c>
      <c r="E77" s="359" t="s">
        <v>1533</v>
      </c>
      <c r="F77" s="359" t="s">
        <v>1534</v>
      </c>
      <c r="G77" s="360" t="s">
        <v>1547</v>
      </c>
      <c r="H77" s="361">
        <v>74.882800000000003</v>
      </c>
      <c r="I77" s="359" t="s">
        <v>1536</v>
      </c>
      <c r="J77" s="359" t="s">
        <v>1257</v>
      </c>
      <c r="K77" s="362" t="s">
        <v>1548</v>
      </c>
      <c r="L77" s="363"/>
      <c r="M77" s="364"/>
      <c r="N77" s="365"/>
      <c r="O77" s="353">
        <v>33.258369999999999</v>
      </c>
      <c r="P77" s="366" t="s">
        <v>1549</v>
      </c>
    </row>
    <row r="78" spans="1:16" s="342" customFormat="1" ht="75" x14ac:dyDescent="0.25">
      <c r="A78" s="358">
        <v>71</v>
      </c>
      <c r="B78" s="359" t="s">
        <v>1550</v>
      </c>
      <c r="C78" s="360" t="s">
        <v>1135</v>
      </c>
      <c r="D78" s="359" t="s">
        <v>1551</v>
      </c>
      <c r="E78" s="359" t="s">
        <v>1533</v>
      </c>
      <c r="F78" s="359" t="s">
        <v>1534</v>
      </c>
      <c r="G78" s="360" t="s">
        <v>1552</v>
      </c>
      <c r="H78" s="361">
        <v>74.882800000000003</v>
      </c>
      <c r="I78" s="359" t="s">
        <v>1536</v>
      </c>
      <c r="J78" s="359" t="s">
        <v>1257</v>
      </c>
      <c r="K78" s="362" t="s">
        <v>1537</v>
      </c>
      <c r="L78" s="363"/>
      <c r="M78" s="364"/>
      <c r="N78" s="365"/>
      <c r="O78" s="353">
        <v>33.258369999999999</v>
      </c>
      <c r="P78" s="366" t="s">
        <v>1553</v>
      </c>
    </row>
    <row r="79" spans="1:16" s="342" customFormat="1" ht="75" x14ac:dyDescent="0.25">
      <c r="A79" s="358">
        <v>72</v>
      </c>
      <c r="B79" s="359" t="s">
        <v>1554</v>
      </c>
      <c r="C79" s="360" t="s">
        <v>1135</v>
      </c>
      <c r="D79" s="359" t="s">
        <v>1555</v>
      </c>
      <c r="E79" s="359" t="s">
        <v>1533</v>
      </c>
      <c r="F79" s="359" t="s">
        <v>1534</v>
      </c>
      <c r="G79" s="360" t="s">
        <v>1556</v>
      </c>
      <c r="H79" s="361">
        <v>74.882800000000003</v>
      </c>
      <c r="I79" s="359" t="s">
        <v>1536</v>
      </c>
      <c r="J79" s="359" t="s">
        <v>1257</v>
      </c>
      <c r="K79" s="362"/>
      <c r="L79" s="363"/>
      <c r="M79" s="364"/>
      <c r="N79" s="365"/>
      <c r="O79" s="353"/>
      <c r="P79" s="366"/>
    </row>
    <row r="80" spans="1:16" s="342" customFormat="1" ht="105" x14ac:dyDescent="0.25">
      <c r="A80" s="358">
        <v>73</v>
      </c>
      <c r="B80" s="359" t="s">
        <v>1557</v>
      </c>
      <c r="C80" s="360" t="s">
        <v>1135</v>
      </c>
      <c r="D80" s="359" t="s">
        <v>1558</v>
      </c>
      <c r="E80" s="359" t="s">
        <v>1137</v>
      </c>
      <c r="F80" s="359" t="s">
        <v>1526</v>
      </c>
      <c r="G80" s="360" t="s">
        <v>1559</v>
      </c>
      <c r="H80" s="361">
        <v>63.98668</v>
      </c>
      <c r="I80" s="367">
        <v>44445</v>
      </c>
      <c r="J80" s="359" t="s">
        <v>1257</v>
      </c>
      <c r="K80" s="362" t="s">
        <v>1560</v>
      </c>
      <c r="L80" s="363"/>
      <c r="M80" s="364"/>
      <c r="N80" s="365"/>
      <c r="O80" s="353">
        <f>36.14665+1.88253+21.34757+4.20444+0.33885</f>
        <v>63.92004</v>
      </c>
      <c r="P80" s="366" t="s">
        <v>1561</v>
      </c>
    </row>
    <row r="81" spans="1:16" s="342" customFormat="1" ht="75" x14ac:dyDescent="0.25">
      <c r="A81" s="358">
        <v>74</v>
      </c>
      <c r="B81" s="359" t="s">
        <v>1562</v>
      </c>
      <c r="C81" s="360" t="s">
        <v>1135</v>
      </c>
      <c r="D81" s="359" t="s">
        <v>1563</v>
      </c>
      <c r="E81" s="359" t="s">
        <v>1137</v>
      </c>
      <c r="F81" s="359" t="s">
        <v>1564</v>
      </c>
      <c r="G81" s="360" t="s">
        <v>1565</v>
      </c>
      <c r="H81" s="361">
        <v>36.814660000000003</v>
      </c>
      <c r="I81" s="359" t="s">
        <v>1566</v>
      </c>
      <c r="J81" s="359" t="s">
        <v>1567</v>
      </c>
      <c r="K81" s="362" t="s">
        <v>1568</v>
      </c>
      <c r="L81" s="363"/>
      <c r="M81" s="364"/>
      <c r="N81" s="365"/>
      <c r="O81" s="353">
        <f>28.50376+7.362</f>
        <v>35.865760000000002</v>
      </c>
      <c r="P81" s="366" t="s">
        <v>1569</v>
      </c>
    </row>
    <row r="82" spans="1:16" s="342" customFormat="1" ht="90" x14ac:dyDescent="0.25">
      <c r="A82" s="358">
        <v>75</v>
      </c>
      <c r="B82" s="359" t="s">
        <v>1570</v>
      </c>
      <c r="C82" s="360" t="s">
        <v>1135</v>
      </c>
      <c r="D82" s="359" t="s">
        <v>1571</v>
      </c>
      <c r="E82" s="359" t="s">
        <v>1572</v>
      </c>
      <c r="F82" s="359" t="s">
        <v>1573</v>
      </c>
      <c r="G82" s="360" t="s">
        <v>1574</v>
      </c>
      <c r="H82" s="361">
        <v>5.8811200000000001</v>
      </c>
      <c r="I82" s="359" t="s">
        <v>1526</v>
      </c>
      <c r="J82" s="359" t="s">
        <v>1575</v>
      </c>
      <c r="K82" s="362"/>
      <c r="L82" s="363"/>
      <c r="M82" s="364"/>
      <c r="N82" s="365"/>
      <c r="O82" s="353"/>
      <c r="P82" s="366"/>
    </row>
    <row r="83" spans="1:16" s="342" customFormat="1" ht="75" x14ac:dyDescent="0.25">
      <c r="A83" s="358">
        <v>76</v>
      </c>
      <c r="B83" s="359" t="s">
        <v>1576</v>
      </c>
      <c r="C83" s="360" t="s">
        <v>1135</v>
      </c>
      <c r="D83" s="359" t="s">
        <v>1577</v>
      </c>
      <c r="E83" s="359" t="s">
        <v>1578</v>
      </c>
      <c r="F83" s="359" t="s">
        <v>1573</v>
      </c>
      <c r="G83" s="360" t="s">
        <v>1579</v>
      </c>
      <c r="H83" s="361">
        <v>4.4800000000000004</v>
      </c>
      <c r="I83" s="359" t="s">
        <v>1526</v>
      </c>
      <c r="J83" s="359" t="s">
        <v>1580</v>
      </c>
      <c r="K83" s="362"/>
      <c r="L83" s="363"/>
      <c r="M83" s="364"/>
      <c r="N83" s="365"/>
      <c r="O83" s="353"/>
      <c r="P83" s="366"/>
    </row>
    <row r="84" spans="1:16" s="342" customFormat="1" ht="75" x14ac:dyDescent="0.25">
      <c r="A84" s="358">
        <v>77</v>
      </c>
      <c r="B84" s="359" t="s">
        <v>1581</v>
      </c>
      <c r="C84" s="360" t="s">
        <v>1135</v>
      </c>
      <c r="D84" s="359" t="s">
        <v>1582</v>
      </c>
      <c r="E84" s="359" t="s">
        <v>1533</v>
      </c>
      <c r="F84" s="359" t="s">
        <v>1583</v>
      </c>
      <c r="G84" s="360" t="s">
        <v>1584</v>
      </c>
      <c r="H84" s="361">
        <v>92.887649999999994</v>
      </c>
      <c r="I84" s="359" t="s">
        <v>1585</v>
      </c>
      <c r="J84" s="359" t="s">
        <v>1586</v>
      </c>
      <c r="K84" s="362" t="s">
        <v>1587</v>
      </c>
      <c r="L84" s="363"/>
      <c r="M84" s="364"/>
      <c r="N84" s="365"/>
      <c r="O84" s="353">
        <f>57.09585+34.0593</f>
        <v>91.155149999999992</v>
      </c>
      <c r="P84" s="366" t="s">
        <v>1588</v>
      </c>
    </row>
    <row r="85" spans="1:16" s="342" customFormat="1" ht="75" x14ac:dyDescent="0.25">
      <c r="A85" s="358">
        <v>78</v>
      </c>
      <c r="B85" s="359" t="s">
        <v>1589</v>
      </c>
      <c r="C85" s="360" t="s">
        <v>1135</v>
      </c>
      <c r="D85" s="359" t="s">
        <v>1590</v>
      </c>
      <c r="E85" s="359" t="s">
        <v>1591</v>
      </c>
      <c r="F85" s="367">
        <v>44475</v>
      </c>
      <c r="G85" s="360" t="s">
        <v>1592</v>
      </c>
      <c r="H85" s="361">
        <v>342.99606999999997</v>
      </c>
      <c r="I85" s="367">
        <v>44387</v>
      </c>
      <c r="J85" s="359" t="s">
        <v>1593</v>
      </c>
      <c r="K85" s="362" t="s">
        <v>1594</v>
      </c>
      <c r="L85" s="363"/>
      <c r="M85" s="364"/>
      <c r="N85" s="365"/>
      <c r="O85" s="353">
        <v>60</v>
      </c>
      <c r="P85" s="366" t="s">
        <v>1595</v>
      </c>
    </row>
    <row r="86" spans="1:16" s="342" customFormat="1" ht="75" x14ac:dyDescent="0.25">
      <c r="A86" s="358">
        <v>79</v>
      </c>
      <c r="B86" s="359" t="s">
        <v>1155</v>
      </c>
      <c r="C86" s="360" t="s">
        <v>1135</v>
      </c>
      <c r="D86" s="359" t="s">
        <v>1596</v>
      </c>
      <c r="E86" s="359" t="s">
        <v>1597</v>
      </c>
      <c r="F86" s="359" t="s">
        <v>1598</v>
      </c>
      <c r="G86" s="360" t="s">
        <v>1599</v>
      </c>
      <c r="H86" s="361">
        <v>12.648199999999999</v>
      </c>
      <c r="I86" s="359" t="s">
        <v>1600</v>
      </c>
      <c r="J86" s="359" t="s">
        <v>1601</v>
      </c>
      <c r="K86" s="362" t="s">
        <v>1602</v>
      </c>
      <c r="L86" s="363"/>
      <c r="M86" s="364"/>
      <c r="N86" s="365"/>
      <c r="O86" s="353">
        <v>12.089840000000001</v>
      </c>
      <c r="P86" s="366" t="s">
        <v>1603</v>
      </c>
    </row>
    <row r="87" spans="1:16" s="342" customFormat="1" ht="75" x14ac:dyDescent="0.25">
      <c r="A87" s="358">
        <v>80</v>
      </c>
      <c r="B87" s="359" t="s">
        <v>1604</v>
      </c>
      <c r="C87" s="360" t="s">
        <v>1135</v>
      </c>
      <c r="D87" s="359" t="s">
        <v>1605</v>
      </c>
      <c r="E87" s="359" t="s">
        <v>1606</v>
      </c>
      <c r="F87" s="359" t="s">
        <v>1607</v>
      </c>
      <c r="G87" s="360" t="s">
        <v>1608</v>
      </c>
      <c r="H87" s="361">
        <v>11.13815</v>
      </c>
      <c r="I87" s="359" t="s">
        <v>1609</v>
      </c>
      <c r="J87" s="359" t="s">
        <v>1610</v>
      </c>
      <c r="K87" s="362" t="s">
        <v>1053</v>
      </c>
      <c r="L87" s="363"/>
      <c r="M87" s="364"/>
      <c r="N87" s="365"/>
      <c r="O87" s="353">
        <v>11.10378</v>
      </c>
      <c r="P87" s="366" t="s">
        <v>1611</v>
      </c>
    </row>
    <row r="88" spans="1:16" s="342" customFormat="1" ht="75" x14ac:dyDescent="0.25">
      <c r="A88" s="358">
        <v>81</v>
      </c>
      <c r="B88" s="359" t="s">
        <v>1612</v>
      </c>
      <c r="C88" s="360" t="s">
        <v>1135</v>
      </c>
      <c r="D88" s="359" t="s">
        <v>1613</v>
      </c>
      <c r="E88" s="359" t="s">
        <v>1137</v>
      </c>
      <c r="F88" s="359" t="s">
        <v>1598</v>
      </c>
      <c r="G88" s="360" t="s">
        <v>1614</v>
      </c>
      <c r="H88" s="361">
        <v>10.474729999999999</v>
      </c>
      <c r="I88" s="367">
        <v>44475</v>
      </c>
      <c r="J88" s="359" t="s">
        <v>1567</v>
      </c>
      <c r="K88" s="362" t="s">
        <v>1053</v>
      </c>
      <c r="L88" s="363"/>
      <c r="M88" s="364"/>
      <c r="N88" s="365"/>
      <c r="O88" s="353">
        <v>10.448</v>
      </c>
      <c r="P88" s="366" t="s">
        <v>1615</v>
      </c>
    </row>
    <row r="89" spans="1:16" s="342" customFormat="1" ht="75" x14ac:dyDescent="0.25">
      <c r="A89" s="358">
        <v>82</v>
      </c>
      <c r="B89" s="359" t="s">
        <v>1616</v>
      </c>
      <c r="C89" s="360" t="s">
        <v>1135</v>
      </c>
      <c r="D89" s="359" t="s">
        <v>1617</v>
      </c>
      <c r="E89" s="359" t="s">
        <v>1178</v>
      </c>
      <c r="F89" s="359" t="s">
        <v>1252</v>
      </c>
      <c r="G89" s="360" t="s">
        <v>1618</v>
      </c>
      <c r="H89" s="361">
        <v>9.9450000000000003</v>
      </c>
      <c r="I89" s="359" t="s">
        <v>1161</v>
      </c>
      <c r="J89" s="359" t="s">
        <v>1619</v>
      </c>
      <c r="K89" s="362" t="s">
        <v>1620</v>
      </c>
      <c r="L89" s="363"/>
      <c r="M89" s="364"/>
      <c r="N89" s="365"/>
      <c r="O89" s="353">
        <f>1.287+1.287+1.053</f>
        <v>3.6269999999999998</v>
      </c>
      <c r="P89" s="366" t="s">
        <v>1621</v>
      </c>
    </row>
    <row r="90" spans="1:16" s="342" customFormat="1" ht="75" x14ac:dyDescent="0.25">
      <c r="A90" s="358">
        <v>83</v>
      </c>
      <c r="B90" s="374" t="s">
        <v>1622</v>
      </c>
      <c r="C90" s="360" t="s">
        <v>1135</v>
      </c>
      <c r="D90" s="374" t="s">
        <v>1623</v>
      </c>
      <c r="E90" s="374" t="s">
        <v>1624</v>
      </c>
      <c r="F90" s="375">
        <v>44321</v>
      </c>
      <c r="G90" s="360" t="s">
        <v>1625</v>
      </c>
      <c r="H90" s="376">
        <v>56.01932</v>
      </c>
      <c r="I90" s="359" t="s">
        <v>1161</v>
      </c>
      <c r="J90" s="374" t="s">
        <v>1626</v>
      </c>
      <c r="K90" s="362" t="s">
        <v>1627</v>
      </c>
      <c r="L90" s="363"/>
      <c r="M90" s="364"/>
      <c r="N90" s="365"/>
      <c r="O90" s="353">
        <v>27.56362</v>
      </c>
      <c r="P90" s="366" t="s">
        <v>1628</v>
      </c>
    </row>
    <row r="91" spans="1:16" s="342" customFormat="1" ht="75" x14ac:dyDescent="0.25">
      <c r="A91" s="358">
        <v>84</v>
      </c>
      <c r="B91" s="359" t="s">
        <v>1148</v>
      </c>
      <c r="C91" s="360" t="s">
        <v>1135</v>
      </c>
      <c r="D91" s="359" t="s">
        <v>1629</v>
      </c>
      <c r="E91" s="359" t="s">
        <v>1137</v>
      </c>
      <c r="F91" s="359" t="s">
        <v>1583</v>
      </c>
      <c r="G91" s="360" t="s">
        <v>1630</v>
      </c>
      <c r="H91" s="361">
        <v>35.373519999999999</v>
      </c>
      <c r="I91" s="359" t="s">
        <v>1631</v>
      </c>
      <c r="J91" s="359" t="s">
        <v>1632</v>
      </c>
      <c r="K91" s="362" t="s">
        <v>1074</v>
      </c>
      <c r="L91" s="363"/>
      <c r="M91" s="364"/>
      <c r="N91" s="365"/>
      <c r="O91" s="353">
        <v>35.359499999999997</v>
      </c>
      <c r="P91" s="366" t="s">
        <v>1633</v>
      </c>
    </row>
    <row r="92" spans="1:16" s="342" customFormat="1" ht="75" x14ac:dyDescent="0.25">
      <c r="A92" s="358">
        <v>85</v>
      </c>
      <c r="B92" s="359" t="s">
        <v>1634</v>
      </c>
      <c r="C92" s="360" t="s">
        <v>1135</v>
      </c>
      <c r="D92" s="359" t="s">
        <v>1635</v>
      </c>
      <c r="E92" s="359" t="s">
        <v>1636</v>
      </c>
      <c r="F92" s="367">
        <v>44233</v>
      </c>
      <c r="G92" s="360" t="s">
        <v>1637</v>
      </c>
      <c r="H92" s="361">
        <v>11.428649999999999</v>
      </c>
      <c r="I92" s="359" t="s">
        <v>1202</v>
      </c>
      <c r="J92" s="359" t="s">
        <v>1638</v>
      </c>
      <c r="K92" s="362" t="s">
        <v>1639</v>
      </c>
      <c r="L92" s="363"/>
      <c r="M92" s="364"/>
      <c r="N92" s="365"/>
      <c r="O92" s="353">
        <v>8.5869900000000001</v>
      </c>
      <c r="P92" s="366" t="s">
        <v>1640</v>
      </c>
    </row>
    <row r="93" spans="1:16" s="342" customFormat="1" ht="90" x14ac:dyDescent="0.25">
      <c r="A93" s="358">
        <v>86</v>
      </c>
      <c r="B93" s="359" t="s">
        <v>1641</v>
      </c>
      <c r="C93" s="360" t="s">
        <v>1135</v>
      </c>
      <c r="D93" s="359" t="s">
        <v>1642</v>
      </c>
      <c r="E93" s="359" t="s">
        <v>1525</v>
      </c>
      <c r="F93" s="367">
        <v>44233</v>
      </c>
      <c r="G93" s="360" t="s">
        <v>1643</v>
      </c>
      <c r="H93" s="361">
        <v>6.16038</v>
      </c>
      <c r="I93" s="359" t="s">
        <v>1202</v>
      </c>
      <c r="J93" s="359" t="s">
        <v>1644</v>
      </c>
      <c r="K93" s="362" t="s">
        <v>1645</v>
      </c>
      <c r="L93" s="363"/>
      <c r="M93" s="364"/>
      <c r="N93" s="365"/>
      <c r="O93" s="353">
        <v>6.1589600000000004</v>
      </c>
      <c r="P93" s="366" t="s">
        <v>1646</v>
      </c>
    </row>
    <row r="94" spans="1:16" s="342" customFormat="1" ht="75" x14ac:dyDescent="0.25">
      <c r="A94" s="358">
        <v>87</v>
      </c>
      <c r="B94" s="359" t="s">
        <v>1647</v>
      </c>
      <c r="C94" s="360" t="s">
        <v>1135</v>
      </c>
      <c r="D94" s="359" t="s">
        <v>1648</v>
      </c>
      <c r="E94" s="359" t="s">
        <v>1591</v>
      </c>
      <c r="F94" s="367">
        <v>44475</v>
      </c>
      <c r="G94" s="360" t="s">
        <v>1649</v>
      </c>
      <c r="H94" s="361">
        <v>297</v>
      </c>
      <c r="I94" s="367">
        <v>44387</v>
      </c>
      <c r="J94" s="359" t="s">
        <v>1650</v>
      </c>
      <c r="K94" s="362" t="s">
        <v>1651</v>
      </c>
      <c r="L94" s="363"/>
      <c r="M94" s="364"/>
      <c r="N94" s="365"/>
      <c r="O94" s="353">
        <f>88.28991+59.4</f>
        <v>147.68991</v>
      </c>
      <c r="P94" s="366" t="s">
        <v>1652</v>
      </c>
    </row>
    <row r="95" spans="1:16" s="342" customFormat="1" ht="75" x14ac:dyDescent="0.25">
      <c r="A95" s="358">
        <v>88</v>
      </c>
      <c r="B95" s="359" t="s">
        <v>1653</v>
      </c>
      <c r="C95" s="360" t="s">
        <v>1135</v>
      </c>
      <c r="D95" s="359" t="s">
        <v>1654</v>
      </c>
      <c r="E95" s="359" t="s">
        <v>1655</v>
      </c>
      <c r="F95" s="359" t="s">
        <v>1656</v>
      </c>
      <c r="G95" s="360" t="s">
        <v>1657</v>
      </c>
      <c r="H95" s="361">
        <v>19.47</v>
      </c>
      <c r="I95" s="367">
        <v>44383</v>
      </c>
      <c r="J95" s="359" t="s">
        <v>1257</v>
      </c>
      <c r="K95" s="362" t="s">
        <v>1658</v>
      </c>
      <c r="L95" s="363"/>
      <c r="M95" s="364"/>
      <c r="N95" s="365"/>
      <c r="O95" s="353">
        <v>19.47</v>
      </c>
      <c r="P95" s="366" t="s">
        <v>1659</v>
      </c>
    </row>
    <row r="96" spans="1:16" s="342" customFormat="1" ht="90" x14ac:dyDescent="0.25">
      <c r="A96" s="358">
        <v>89</v>
      </c>
      <c r="B96" s="360" t="s">
        <v>1660</v>
      </c>
      <c r="C96" s="360" t="s">
        <v>1135</v>
      </c>
      <c r="D96" s="359" t="s">
        <v>1661</v>
      </c>
      <c r="E96" s="359" t="s">
        <v>1137</v>
      </c>
      <c r="F96" s="367">
        <v>44506</v>
      </c>
      <c r="G96" s="360" t="s">
        <v>1662</v>
      </c>
      <c r="H96" s="361">
        <v>30.649429999999999</v>
      </c>
      <c r="I96" s="359" t="s">
        <v>1663</v>
      </c>
      <c r="J96" s="359" t="s">
        <v>1664</v>
      </c>
      <c r="K96" s="362" t="s">
        <v>1665</v>
      </c>
      <c r="L96" s="363"/>
      <c r="M96" s="364"/>
      <c r="N96" s="365"/>
      <c r="O96" s="353">
        <f>12.75303+10.88694</f>
        <v>23.639969999999998</v>
      </c>
      <c r="P96" s="366" t="s">
        <v>1666</v>
      </c>
    </row>
    <row r="97" spans="1:16" s="342" customFormat="1" ht="75" x14ac:dyDescent="0.25">
      <c r="A97" s="358">
        <v>90</v>
      </c>
      <c r="B97" s="360" t="s">
        <v>1667</v>
      </c>
      <c r="C97" s="360" t="s">
        <v>1135</v>
      </c>
      <c r="D97" s="359" t="s">
        <v>1668</v>
      </c>
      <c r="E97" s="359" t="s">
        <v>1533</v>
      </c>
      <c r="F97" s="367">
        <v>44506</v>
      </c>
      <c r="G97" s="360" t="s">
        <v>1669</v>
      </c>
      <c r="H97" s="361">
        <v>72.569999999999993</v>
      </c>
      <c r="I97" s="359" t="s">
        <v>1670</v>
      </c>
      <c r="J97" s="359" t="s">
        <v>1257</v>
      </c>
      <c r="K97" s="362" t="s">
        <v>1671</v>
      </c>
      <c r="L97" s="363"/>
      <c r="M97" s="364"/>
      <c r="N97" s="365"/>
      <c r="O97" s="353">
        <v>26.37584</v>
      </c>
      <c r="P97" s="366" t="s">
        <v>1672</v>
      </c>
    </row>
    <row r="98" spans="1:16" s="342" customFormat="1" ht="75" x14ac:dyDescent="0.25">
      <c r="A98" s="358">
        <v>91</v>
      </c>
      <c r="B98" s="359" t="s">
        <v>1673</v>
      </c>
      <c r="C98" s="360" t="s">
        <v>1135</v>
      </c>
      <c r="D98" s="359" t="s">
        <v>1674</v>
      </c>
      <c r="E98" s="359" t="s">
        <v>1533</v>
      </c>
      <c r="F98" s="367">
        <v>44506</v>
      </c>
      <c r="G98" s="360" t="s">
        <v>1675</v>
      </c>
      <c r="H98" s="361">
        <v>72.569999999999993</v>
      </c>
      <c r="I98" s="359" t="s">
        <v>1670</v>
      </c>
      <c r="J98" s="359" t="s">
        <v>1257</v>
      </c>
      <c r="K98" s="362" t="s">
        <v>1676</v>
      </c>
      <c r="L98" s="363"/>
      <c r="M98" s="364"/>
      <c r="N98" s="365"/>
      <c r="O98" s="353">
        <v>26.358740000000001</v>
      </c>
      <c r="P98" s="366" t="s">
        <v>1677</v>
      </c>
    </row>
    <row r="99" spans="1:16" s="342" customFormat="1" ht="75" x14ac:dyDescent="0.25">
      <c r="A99" s="358">
        <v>92</v>
      </c>
      <c r="B99" s="359" t="s">
        <v>1678</v>
      </c>
      <c r="C99" s="360" t="s">
        <v>1135</v>
      </c>
      <c r="D99" s="359" t="s">
        <v>1679</v>
      </c>
      <c r="E99" s="359" t="s">
        <v>1137</v>
      </c>
      <c r="F99" s="359" t="s">
        <v>1209</v>
      </c>
      <c r="G99" s="360" t="s">
        <v>1680</v>
      </c>
      <c r="H99" s="361">
        <v>72.110439999999997</v>
      </c>
      <c r="I99" s="367">
        <v>44355</v>
      </c>
      <c r="J99" s="359" t="s">
        <v>1681</v>
      </c>
      <c r="K99" s="362" t="s">
        <v>1682</v>
      </c>
      <c r="L99" s="363"/>
      <c r="M99" s="364"/>
      <c r="N99" s="365"/>
      <c r="O99" s="353">
        <v>14.71261</v>
      </c>
      <c r="P99" s="366" t="s">
        <v>1683</v>
      </c>
    </row>
    <row r="100" spans="1:16" s="342" customFormat="1" ht="75" x14ac:dyDescent="0.25">
      <c r="A100" s="358">
        <v>93</v>
      </c>
      <c r="B100" s="359" t="s">
        <v>1684</v>
      </c>
      <c r="C100" s="360" t="s">
        <v>1135</v>
      </c>
      <c r="D100" s="359" t="s">
        <v>1685</v>
      </c>
      <c r="E100" s="359" t="s">
        <v>1137</v>
      </c>
      <c r="F100" s="359" t="s">
        <v>1686</v>
      </c>
      <c r="G100" s="360" t="s">
        <v>1687</v>
      </c>
      <c r="H100" s="361">
        <v>41.3</v>
      </c>
      <c r="I100" s="367">
        <v>44508</v>
      </c>
      <c r="J100" s="359" t="s">
        <v>1688</v>
      </c>
      <c r="K100" s="362" t="s">
        <v>1689</v>
      </c>
      <c r="L100" s="362"/>
      <c r="M100" s="364"/>
      <c r="N100" s="365"/>
      <c r="O100" s="353">
        <f>3+17.64163+7.57193+1.485</f>
        <v>29.698560000000001</v>
      </c>
      <c r="P100" s="366" t="s">
        <v>1690</v>
      </c>
    </row>
    <row r="101" spans="1:16" s="342" customFormat="1" ht="75" x14ac:dyDescent="0.25">
      <c r="A101" s="358">
        <v>94</v>
      </c>
      <c r="B101" s="359" t="s">
        <v>1691</v>
      </c>
      <c r="C101" s="360" t="s">
        <v>1135</v>
      </c>
      <c r="D101" s="359" t="s">
        <v>1692</v>
      </c>
      <c r="E101" s="359" t="s">
        <v>1137</v>
      </c>
      <c r="F101" s="359" t="s">
        <v>1686</v>
      </c>
      <c r="G101" s="360" t="s">
        <v>1693</v>
      </c>
      <c r="H101" s="361">
        <v>41.3</v>
      </c>
      <c r="I101" s="367">
        <v>44508</v>
      </c>
      <c r="J101" s="359" t="s">
        <v>1688</v>
      </c>
      <c r="K101" s="362" t="s">
        <v>1694</v>
      </c>
      <c r="L101" s="362"/>
      <c r="M101" s="364"/>
      <c r="N101" s="365"/>
      <c r="O101" s="353">
        <f>1.48464+7.85357+15.8173</f>
        <v>25.15551</v>
      </c>
      <c r="P101" s="366" t="s">
        <v>1695</v>
      </c>
    </row>
    <row r="102" spans="1:16" s="342" customFormat="1" ht="75" x14ac:dyDescent="0.25">
      <c r="A102" s="358">
        <v>95</v>
      </c>
      <c r="B102" s="359" t="s">
        <v>1696</v>
      </c>
      <c r="C102" s="360" t="s">
        <v>1135</v>
      </c>
      <c r="D102" s="359" t="s">
        <v>1697</v>
      </c>
      <c r="E102" s="359" t="s">
        <v>1137</v>
      </c>
      <c r="F102" s="359" t="s">
        <v>1698</v>
      </c>
      <c r="G102" s="360" t="s">
        <v>1699</v>
      </c>
      <c r="H102" s="361">
        <v>69.423910000000006</v>
      </c>
      <c r="I102" s="367">
        <v>44352</v>
      </c>
      <c r="J102" s="359" t="s">
        <v>1700</v>
      </c>
      <c r="K102" s="362"/>
      <c r="L102" s="362"/>
      <c r="M102" s="364"/>
      <c r="N102" s="365"/>
      <c r="O102" s="353"/>
      <c r="P102" s="366"/>
    </row>
    <row r="103" spans="1:16" s="342" customFormat="1" ht="150" x14ac:dyDescent="0.25">
      <c r="A103" s="358">
        <v>96</v>
      </c>
      <c r="B103" s="359" t="s">
        <v>1701</v>
      </c>
      <c r="C103" s="360" t="s">
        <v>1135</v>
      </c>
      <c r="D103" s="359" t="s">
        <v>1702</v>
      </c>
      <c r="E103" s="359" t="s">
        <v>1703</v>
      </c>
      <c r="F103" s="359" t="s">
        <v>1698</v>
      </c>
      <c r="G103" s="360" t="s">
        <v>1704</v>
      </c>
      <c r="H103" s="361">
        <v>4.9580000000000002</v>
      </c>
      <c r="I103" s="359" t="s">
        <v>1705</v>
      </c>
      <c r="J103" s="359" t="s">
        <v>1706</v>
      </c>
      <c r="K103" s="362" t="s">
        <v>1529</v>
      </c>
      <c r="L103" s="362"/>
      <c r="M103" s="364"/>
      <c r="N103" s="365"/>
      <c r="O103" s="353">
        <v>4.9580000000000002</v>
      </c>
      <c r="P103" s="366" t="s">
        <v>1707</v>
      </c>
    </row>
    <row r="104" spans="1:16" s="342" customFormat="1" ht="165" x14ac:dyDescent="0.25">
      <c r="A104" s="358">
        <v>97</v>
      </c>
      <c r="B104" s="365" t="s">
        <v>1708</v>
      </c>
      <c r="C104" s="365" t="s">
        <v>1289</v>
      </c>
      <c r="D104" s="365" t="s">
        <v>1709</v>
      </c>
      <c r="E104" s="365" t="s">
        <v>1710</v>
      </c>
      <c r="F104" s="362">
        <v>44320</v>
      </c>
      <c r="G104" s="358" t="s">
        <v>1711</v>
      </c>
      <c r="H104" s="353">
        <v>0.19500000000000001</v>
      </c>
      <c r="I104" s="362">
        <v>44443</v>
      </c>
      <c r="J104" s="365" t="s">
        <v>1712</v>
      </c>
      <c r="K104" s="362" t="s">
        <v>1713</v>
      </c>
      <c r="L104" s="362"/>
      <c r="M104" s="364"/>
      <c r="N104" s="365"/>
      <c r="O104" s="353">
        <v>0.19500000000000001</v>
      </c>
      <c r="P104" s="366" t="s">
        <v>1714</v>
      </c>
    </row>
    <row r="105" spans="1:16" s="342" customFormat="1" ht="90" x14ac:dyDescent="0.25">
      <c r="A105" s="358">
        <v>98</v>
      </c>
      <c r="B105" s="365" t="s">
        <v>1715</v>
      </c>
      <c r="C105" s="365" t="s">
        <v>1289</v>
      </c>
      <c r="D105" s="365" t="s">
        <v>1716</v>
      </c>
      <c r="E105" s="365" t="s">
        <v>1717</v>
      </c>
      <c r="F105" s="362">
        <v>44320</v>
      </c>
      <c r="G105" s="358" t="s">
        <v>1718</v>
      </c>
      <c r="H105" s="353">
        <v>0.25</v>
      </c>
      <c r="I105" s="362">
        <v>44473</v>
      </c>
      <c r="J105" s="365" t="s">
        <v>1467</v>
      </c>
      <c r="K105" s="362" t="s">
        <v>1713</v>
      </c>
      <c r="L105" s="362"/>
      <c r="M105" s="364"/>
      <c r="N105" s="365"/>
      <c r="O105" s="353">
        <v>0.25</v>
      </c>
      <c r="P105" s="366" t="s">
        <v>1719</v>
      </c>
    </row>
    <row r="106" spans="1:16" s="342" customFormat="1" ht="150" x14ac:dyDescent="0.25">
      <c r="A106" s="358">
        <v>99</v>
      </c>
      <c r="B106" s="365" t="s">
        <v>1720</v>
      </c>
      <c r="C106" s="365" t="s">
        <v>1289</v>
      </c>
      <c r="D106" s="365" t="s">
        <v>1721</v>
      </c>
      <c r="E106" s="365" t="s">
        <v>1722</v>
      </c>
      <c r="F106" s="362">
        <v>44351</v>
      </c>
      <c r="G106" s="358" t="s">
        <v>1723</v>
      </c>
      <c r="H106" s="353">
        <v>3.54</v>
      </c>
      <c r="I106" s="362">
        <v>44202</v>
      </c>
      <c r="J106" s="365" t="s">
        <v>1724</v>
      </c>
      <c r="K106" s="377" t="s">
        <v>1725</v>
      </c>
      <c r="L106" s="377"/>
      <c r="M106" s="378"/>
      <c r="N106" s="379"/>
      <c r="O106" s="380">
        <v>3.54</v>
      </c>
      <c r="P106" s="381" t="s">
        <v>1726</v>
      </c>
    </row>
    <row r="107" spans="1:16" s="342" customFormat="1" ht="90" x14ac:dyDescent="0.25">
      <c r="A107" s="358">
        <v>100</v>
      </c>
      <c r="B107" s="365" t="s">
        <v>1727</v>
      </c>
      <c r="C107" s="365" t="s">
        <v>1289</v>
      </c>
      <c r="D107" s="365" t="s">
        <v>1728</v>
      </c>
      <c r="E107" s="365" t="s">
        <v>1729</v>
      </c>
      <c r="F107" s="362">
        <v>44381</v>
      </c>
      <c r="G107" s="358" t="s">
        <v>1730</v>
      </c>
      <c r="H107" s="353">
        <v>0.3</v>
      </c>
      <c r="I107" s="362" t="s">
        <v>1731</v>
      </c>
      <c r="J107" s="365" t="s">
        <v>1732</v>
      </c>
      <c r="K107" s="382" t="s">
        <v>1393</v>
      </c>
      <c r="L107" s="367"/>
      <c r="M107" s="383"/>
      <c r="N107" s="359"/>
      <c r="O107" s="361">
        <v>0.3</v>
      </c>
      <c r="P107" s="384" t="s">
        <v>1733</v>
      </c>
    </row>
    <row r="108" spans="1:16" s="342" customFormat="1" ht="90" x14ac:dyDescent="0.25">
      <c r="A108" s="358">
        <v>101</v>
      </c>
      <c r="B108" s="365" t="s">
        <v>1353</v>
      </c>
      <c r="C108" s="365" t="s">
        <v>1289</v>
      </c>
      <c r="D108" s="365" t="s">
        <v>1734</v>
      </c>
      <c r="E108" s="365" t="s">
        <v>1735</v>
      </c>
      <c r="F108" s="365" t="s">
        <v>1256</v>
      </c>
      <c r="G108" s="358" t="s">
        <v>1736</v>
      </c>
      <c r="H108" s="353">
        <v>0.128</v>
      </c>
      <c r="I108" s="362" t="s">
        <v>1705</v>
      </c>
      <c r="J108" s="365" t="s">
        <v>1300</v>
      </c>
      <c r="K108" s="382" t="s">
        <v>1070</v>
      </c>
      <c r="L108" s="367"/>
      <c r="M108" s="383"/>
      <c r="N108" s="359"/>
      <c r="O108" s="361">
        <v>0.128</v>
      </c>
      <c r="P108" s="384" t="s">
        <v>1737</v>
      </c>
    </row>
    <row r="109" spans="1:16" s="342" customFormat="1" ht="90" x14ac:dyDescent="0.25">
      <c r="A109" s="358">
        <v>102</v>
      </c>
      <c r="B109" s="365" t="s">
        <v>1738</v>
      </c>
      <c r="C109" s="365" t="s">
        <v>1289</v>
      </c>
      <c r="D109" s="365" t="s">
        <v>1739</v>
      </c>
      <c r="E109" s="365" t="s">
        <v>1740</v>
      </c>
      <c r="F109" s="365" t="s">
        <v>1741</v>
      </c>
      <c r="G109" s="358" t="s">
        <v>1742</v>
      </c>
      <c r="H109" s="353">
        <v>0.3</v>
      </c>
      <c r="I109" s="365" t="s">
        <v>1741</v>
      </c>
      <c r="J109" s="365" t="s">
        <v>1416</v>
      </c>
      <c r="K109" s="382" t="s">
        <v>1070</v>
      </c>
      <c r="L109" s="367"/>
      <c r="M109" s="383"/>
      <c r="N109" s="359"/>
      <c r="O109" s="361">
        <v>0.3</v>
      </c>
      <c r="P109" s="384" t="s">
        <v>1743</v>
      </c>
    </row>
    <row r="110" spans="1:16" s="342" customFormat="1" ht="90" x14ac:dyDescent="0.25">
      <c r="A110" s="358">
        <v>103</v>
      </c>
      <c r="B110" s="365" t="s">
        <v>1744</v>
      </c>
      <c r="C110" s="365" t="s">
        <v>1289</v>
      </c>
      <c r="D110" s="365" t="s">
        <v>1745</v>
      </c>
      <c r="E110" s="365" t="s">
        <v>1746</v>
      </c>
      <c r="F110" s="365" t="s">
        <v>1747</v>
      </c>
      <c r="G110" s="358" t="s">
        <v>1748</v>
      </c>
      <c r="H110" s="353">
        <v>0.44</v>
      </c>
      <c r="I110" s="362" t="s">
        <v>1749</v>
      </c>
      <c r="J110" s="365" t="s">
        <v>1750</v>
      </c>
      <c r="K110" s="385" t="s">
        <v>1070</v>
      </c>
      <c r="L110" s="362"/>
      <c r="M110" s="364"/>
      <c r="N110" s="365"/>
      <c r="O110" s="353">
        <v>0.44</v>
      </c>
      <c r="P110" s="366" t="s">
        <v>1154</v>
      </c>
    </row>
    <row r="111" spans="1:16" s="342" customFormat="1" ht="105" x14ac:dyDescent="0.25">
      <c r="A111" s="358">
        <v>104</v>
      </c>
      <c r="B111" s="365" t="s">
        <v>1751</v>
      </c>
      <c r="C111" s="365" t="s">
        <v>1289</v>
      </c>
      <c r="D111" s="365" t="s">
        <v>1752</v>
      </c>
      <c r="E111" s="365" t="s">
        <v>1753</v>
      </c>
      <c r="F111" s="365" t="s">
        <v>1403</v>
      </c>
      <c r="G111" s="358" t="s">
        <v>1754</v>
      </c>
      <c r="H111" s="353">
        <v>0.14199999999999999</v>
      </c>
      <c r="I111" s="362" t="s">
        <v>1755</v>
      </c>
      <c r="J111" s="365" t="s">
        <v>1375</v>
      </c>
      <c r="K111" s="385" t="s">
        <v>1756</v>
      </c>
      <c r="L111" s="362"/>
      <c r="M111" s="364"/>
      <c r="N111" s="365"/>
      <c r="O111" s="353">
        <f>0.026+0.045+0.026+0.045</f>
        <v>0.14199999999999999</v>
      </c>
      <c r="P111" s="366" t="s">
        <v>1757</v>
      </c>
    </row>
    <row r="112" spans="1:16" s="342" customFormat="1" ht="90" x14ac:dyDescent="0.25">
      <c r="A112" s="358">
        <v>105</v>
      </c>
      <c r="B112" s="365" t="s">
        <v>1758</v>
      </c>
      <c r="C112" s="365" t="s">
        <v>1289</v>
      </c>
      <c r="D112" s="365" t="s">
        <v>1759</v>
      </c>
      <c r="E112" s="365" t="s">
        <v>1760</v>
      </c>
      <c r="F112" s="365" t="s">
        <v>1403</v>
      </c>
      <c r="G112" s="358" t="s">
        <v>1761</v>
      </c>
      <c r="H112" s="353">
        <v>0.1222</v>
      </c>
      <c r="I112" s="365" t="s">
        <v>1526</v>
      </c>
      <c r="J112" s="365" t="s">
        <v>1762</v>
      </c>
      <c r="K112" s="385"/>
      <c r="L112" s="362"/>
      <c r="M112" s="364"/>
      <c r="N112" s="365"/>
      <c r="O112" s="353"/>
      <c r="P112" s="366"/>
    </row>
    <row r="113" spans="1:16" s="342" customFormat="1" ht="45.75" customHeight="1" x14ac:dyDescent="0.25">
      <c r="A113" s="358">
        <v>106</v>
      </c>
      <c r="B113" s="365" t="s">
        <v>1763</v>
      </c>
      <c r="C113" s="365" t="s">
        <v>1289</v>
      </c>
      <c r="D113" s="365" t="s">
        <v>1764</v>
      </c>
      <c r="E113" s="365" t="s">
        <v>1765</v>
      </c>
      <c r="F113" s="365" t="s">
        <v>1766</v>
      </c>
      <c r="G113" s="358" t="s">
        <v>1767</v>
      </c>
      <c r="H113" s="353">
        <v>4.1500000000000004</v>
      </c>
      <c r="I113" s="365" t="s">
        <v>1768</v>
      </c>
      <c r="J113" s="365" t="s">
        <v>1769</v>
      </c>
      <c r="K113" s="385" t="s">
        <v>1770</v>
      </c>
      <c r="L113" s="362"/>
      <c r="M113" s="364"/>
      <c r="N113" s="365"/>
      <c r="O113" s="353">
        <v>4.1500000000000004</v>
      </c>
      <c r="P113" s="366" t="s">
        <v>1771</v>
      </c>
    </row>
    <row r="114" spans="1:16" s="342" customFormat="1" ht="90" x14ac:dyDescent="0.25">
      <c r="A114" s="358">
        <v>107</v>
      </c>
      <c r="B114" s="365" t="s">
        <v>1772</v>
      </c>
      <c r="C114" s="365" t="s">
        <v>1289</v>
      </c>
      <c r="D114" s="365" t="s">
        <v>1773</v>
      </c>
      <c r="E114" s="365" t="s">
        <v>1774</v>
      </c>
      <c r="F114" s="365" t="s">
        <v>1252</v>
      </c>
      <c r="G114" s="358" t="s">
        <v>1775</v>
      </c>
      <c r="H114" s="353">
        <v>0.36</v>
      </c>
      <c r="I114" s="365" t="s">
        <v>1776</v>
      </c>
      <c r="J114" s="365" t="s">
        <v>1777</v>
      </c>
      <c r="K114" s="385" t="s">
        <v>1511</v>
      </c>
      <c r="L114" s="362"/>
      <c r="M114" s="364"/>
      <c r="N114" s="365"/>
      <c r="O114" s="353">
        <v>0.36</v>
      </c>
      <c r="P114" s="366" t="s">
        <v>1778</v>
      </c>
    </row>
    <row r="115" spans="1:16" s="342" customFormat="1" ht="90" x14ac:dyDescent="0.25">
      <c r="A115" s="358">
        <v>108</v>
      </c>
      <c r="B115" s="365" t="s">
        <v>1779</v>
      </c>
      <c r="C115" s="365" t="s">
        <v>1289</v>
      </c>
      <c r="D115" s="365" t="s">
        <v>1780</v>
      </c>
      <c r="E115" s="365" t="s">
        <v>1781</v>
      </c>
      <c r="F115" s="365" t="s">
        <v>1140</v>
      </c>
      <c r="G115" s="358" t="s">
        <v>1782</v>
      </c>
      <c r="H115" s="353">
        <v>0.12</v>
      </c>
      <c r="I115" s="365" t="s">
        <v>1526</v>
      </c>
      <c r="J115" s="365" t="s">
        <v>1314</v>
      </c>
      <c r="K115" s="385"/>
      <c r="L115" s="362"/>
      <c r="M115" s="364"/>
      <c r="N115" s="365"/>
      <c r="O115" s="353"/>
      <c r="P115" s="366"/>
    </row>
    <row r="116" spans="1:16" s="342" customFormat="1" ht="90" x14ac:dyDescent="0.25">
      <c r="A116" s="358">
        <v>109</v>
      </c>
      <c r="B116" s="365" t="s">
        <v>1783</v>
      </c>
      <c r="C116" s="365" t="s">
        <v>1289</v>
      </c>
      <c r="D116" s="365" t="s">
        <v>1784</v>
      </c>
      <c r="E116" s="365" t="s">
        <v>1785</v>
      </c>
      <c r="F116" s="365" t="s">
        <v>1140</v>
      </c>
      <c r="G116" s="358" t="s">
        <v>1786</v>
      </c>
      <c r="H116" s="353">
        <v>1.6</v>
      </c>
      <c r="I116" s="362">
        <v>44203</v>
      </c>
      <c r="J116" s="365" t="s">
        <v>1787</v>
      </c>
      <c r="K116" s="385" t="s">
        <v>1788</v>
      </c>
      <c r="L116" s="362"/>
      <c r="M116" s="364"/>
      <c r="N116" s="365"/>
      <c r="O116" s="353">
        <v>0.64</v>
      </c>
      <c r="P116" s="366" t="s">
        <v>1789</v>
      </c>
    </row>
    <row r="117" spans="1:16" s="342" customFormat="1" ht="90" x14ac:dyDescent="0.25">
      <c r="A117" s="358">
        <v>110</v>
      </c>
      <c r="B117" s="365" t="s">
        <v>1790</v>
      </c>
      <c r="C117" s="365" t="s">
        <v>1289</v>
      </c>
      <c r="D117" s="365" t="s">
        <v>1791</v>
      </c>
      <c r="E117" s="365" t="s">
        <v>1792</v>
      </c>
      <c r="F117" s="365" t="s">
        <v>1776</v>
      </c>
      <c r="G117" s="358" t="s">
        <v>1793</v>
      </c>
      <c r="H117" s="353">
        <v>3.2</v>
      </c>
      <c r="I117" s="365" t="s">
        <v>1526</v>
      </c>
      <c r="J117" s="365" t="s">
        <v>1794</v>
      </c>
      <c r="K117" s="385"/>
      <c r="L117" s="362"/>
      <c r="M117" s="364"/>
      <c r="N117" s="365"/>
      <c r="O117" s="353"/>
      <c r="P117" s="366"/>
    </row>
    <row r="118" spans="1:16" s="342" customFormat="1" ht="90" x14ac:dyDescent="0.25">
      <c r="A118" s="358">
        <v>111</v>
      </c>
      <c r="B118" s="365" t="s">
        <v>1353</v>
      </c>
      <c r="C118" s="365" t="s">
        <v>1289</v>
      </c>
      <c r="D118" s="365" t="s">
        <v>1795</v>
      </c>
      <c r="E118" s="365" t="s">
        <v>1735</v>
      </c>
      <c r="F118" s="365" t="s">
        <v>1776</v>
      </c>
      <c r="G118" s="358" t="s">
        <v>1796</v>
      </c>
      <c r="H118" s="353">
        <v>0.13600000000000001</v>
      </c>
      <c r="I118" s="365" t="s">
        <v>1749</v>
      </c>
      <c r="J118" s="365" t="s">
        <v>1300</v>
      </c>
      <c r="K118" s="385"/>
      <c r="L118" s="362"/>
      <c r="M118" s="364"/>
      <c r="N118" s="365"/>
      <c r="O118" s="353"/>
      <c r="P118" s="366"/>
    </row>
    <row r="119" spans="1:16" s="342" customFormat="1" ht="75" x14ac:dyDescent="0.25">
      <c r="A119" s="358">
        <v>112</v>
      </c>
      <c r="B119" s="365" t="s">
        <v>1797</v>
      </c>
      <c r="C119" s="358" t="s">
        <v>1798</v>
      </c>
      <c r="D119" s="365" t="s">
        <v>1799</v>
      </c>
      <c r="E119" s="365" t="s">
        <v>1800</v>
      </c>
      <c r="F119" s="365" t="s">
        <v>1526</v>
      </c>
      <c r="G119" s="358" t="s">
        <v>1801</v>
      </c>
      <c r="H119" s="353">
        <v>15</v>
      </c>
      <c r="I119" s="365" t="s">
        <v>1802</v>
      </c>
      <c r="J119" s="365" t="s">
        <v>1803</v>
      </c>
      <c r="K119" s="385" t="s">
        <v>1804</v>
      </c>
      <c r="L119" s="362"/>
      <c r="M119" s="364"/>
      <c r="N119" s="365"/>
      <c r="O119" s="353">
        <v>9.9</v>
      </c>
      <c r="P119" s="366" t="s">
        <v>1805</v>
      </c>
    </row>
    <row r="120" spans="1:16" s="342" customFormat="1" ht="135" x14ac:dyDescent="0.25">
      <c r="A120" s="358">
        <v>113</v>
      </c>
      <c r="B120" s="365" t="s">
        <v>1806</v>
      </c>
      <c r="C120" s="358" t="s">
        <v>1280</v>
      </c>
      <c r="D120" s="365" t="s">
        <v>1807</v>
      </c>
      <c r="E120" s="365" t="s">
        <v>1808</v>
      </c>
      <c r="F120" s="365" t="s">
        <v>1749</v>
      </c>
      <c r="G120" s="358" t="s">
        <v>1809</v>
      </c>
      <c r="H120" s="353">
        <v>25.12</v>
      </c>
      <c r="I120" s="365" t="s">
        <v>1195</v>
      </c>
      <c r="J120" s="365" t="s">
        <v>1810</v>
      </c>
      <c r="K120" s="385" t="s">
        <v>1811</v>
      </c>
      <c r="L120" s="362"/>
      <c r="M120" s="364"/>
      <c r="N120" s="365"/>
      <c r="O120" s="353">
        <f>1.0393+6.02981+2.92629+0.30806+0.77199+1.55406+0.93538+0.19596+0.31366</f>
        <v>14.07451</v>
      </c>
      <c r="P120" s="366" t="s">
        <v>1812</v>
      </c>
    </row>
    <row r="121" spans="1:16" s="342" customFormat="1" ht="90" x14ac:dyDescent="0.25">
      <c r="A121" s="358">
        <v>114</v>
      </c>
      <c r="B121" s="365" t="s">
        <v>1813</v>
      </c>
      <c r="C121" s="365" t="s">
        <v>1289</v>
      </c>
      <c r="D121" s="365" t="s">
        <v>1814</v>
      </c>
      <c r="E121" s="365" t="s">
        <v>1710</v>
      </c>
      <c r="F121" s="365" t="s">
        <v>1749</v>
      </c>
      <c r="G121" s="358" t="s">
        <v>1815</v>
      </c>
      <c r="H121" s="353">
        <v>0.32</v>
      </c>
      <c r="I121" s="362">
        <v>44444</v>
      </c>
      <c r="J121" s="365" t="s">
        <v>1712</v>
      </c>
      <c r="K121" s="385"/>
      <c r="L121" s="362"/>
      <c r="M121" s="364"/>
      <c r="N121" s="365"/>
      <c r="O121" s="353"/>
      <c r="P121" s="366"/>
    </row>
    <row r="122" spans="1:16" s="342" customFormat="1" ht="165" x14ac:dyDescent="0.25">
      <c r="A122" s="358">
        <v>115</v>
      </c>
      <c r="B122" s="365" t="s">
        <v>1816</v>
      </c>
      <c r="C122" s="365" t="s">
        <v>1289</v>
      </c>
      <c r="D122" s="365" t="s">
        <v>1817</v>
      </c>
      <c r="E122" s="365" t="s">
        <v>1818</v>
      </c>
      <c r="F122" s="365" t="s">
        <v>1749</v>
      </c>
      <c r="G122" s="358" t="s">
        <v>1819</v>
      </c>
      <c r="H122" s="353">
        <v>1.8919999999999999</v>
      </c>
      <c r="I122" s="365" t="s">
        <v>1820</v>
      </c>
      <c r="J122" s="365" t="s">
        <v>1821</v>
      </c>
      <c r="K122" s="385" t="s">
        <v>1822</v>
      </c>
      <c r="L122" s="362"/>
      <c r="M122" s="364"/>
      <c r="N122" s="365"/>
      <c r="O122" s="386">
        <f>0.4+0.25+0.022+0.28+0.2+0.49+0.25</f>
        <v>1.8920000000000001</v>
      </c>
      <c r="P122" s="366" t="s">
        <v>1823</v>
      </c>
    </row>
    <row r="123" spans="1:16" s="342" customFormat="1" ht="105" x14ac:dyDescent="0.25">
      <c r="A123" s="358">
        <v>116</v>
      </c>
      <c r="B123" s="365" t="s">
        <v>1824</v>
      </c>
      <c r="C123" s="365" t="s">
        <v>1454</v>
      </c>
      <c r="D123" s="365" t="s">
        <v>1825</v>
      </c>
      <c r="E123" s="365" t="s">
        <v>1826</v>
      </c>
      <c r="F123" s="365"/>
      <c r="G123" s="358"/>
      <c r="H123" s="353">
        <v>0.75</v>
      </c>
      <c r="I123" s="365"/>
      <c r="J123" s="365" t="s">
        <v>1456</v>
      </c>
      <c r="K123" s="385"/>
      <c r="L123" s="362"/>
      <c r="M123" s="364"/>
      <c r="N123" s="365"/>
      <c r="O123" s="353"/>
      <c r="P123" s="366"/>
    </row>
    <row r="124" spans="1:16" s="342" customFormat="1" ht="105" x14ac:dyDescent="0.25">
      <c r="A124" s="358">
        <v>117</v>
      </c>
      <c r="B124" s="365" t="s">
        <v>1827</v>
      </c>
      <c r="C124" s="365" t="s">
        <v>1454</v>
      </c>
      <c r="D124" s="365" t="s">
        <v>1828</v>
      </c>
      <c r="E124" s="365" t="s">
        <v>1826</v>
      </c>
      <c r="F124" s="365"/>
      <c r="G124" s="358" t="s">
        <v>1445</v>
      </c>
      <c r="H124" s="353">
        <v>1.05</v>
      </c>
      <c r="I124" s="365"/>
      <c r="J124" s="365" t="s">
        <v>1446</v>
      </c>
      <c r="K124" s="385" t="s">
        <v>1829</v>
      </c>
      <c r="L124" s="362"/>
      <c r="M124" s="364"/>
      <c r="N124" s="365"/>
      <c r="O124" s="353">
        <v>0.70799999999999996</v>
      </c>
      <c r="P124" s="366" t="s">
        <v>1452</v>
      </c>
    </row>
    <row r="125" spans="1:16" s="342" customFormat="1" ht="135" x14ac:dyDescent="0.25">
      <c r="A125" s="358">
        <v>118</v>
      </c>
      <c r="B125" s="365" t="s">
        <v>1830</v>
      </c>
      <c r="C125" s="358" t="s">
        <v>1280</v>
      </c>
      <c r="D125" s="365" t="s">
        <v>1831</v>
      </c>
      <c r="E125" s="365" t="s">
        <v>1808</v>
      </c>
      <c r="F125" s="365" t="s">
        <v>1598</v>
      </c>
      <c r="G125" s="358" t="s">
        <v>1832</v>
      </c>
      <c r="H125" s="353">
        <v>4</v>
      </c>
      <c r="I125" s="362">
        <v>44233</v>
      </c>
      <c r="J125" s="365" t="s">
        <v>1833</v>
      </c>
      <c r="K125" s="385" t="s">
        <v>1834</v>
      </c>
      <c r="L125" s="362"/>
      <c r="M125" s="364"/>
      <c r="N125" s="365"/>
      <c r="O125" s="353">
        <v>2.5916000000000001</v>
      </c>
      <c r="P125" s="366" t="s">
        <v>1835</v>
      </c>
    </row>
    <row r="126" spans="1:16" s="342" customFormat="1" ht="135" x14ac:dyDescent="0.25">
      <c r="A126" s="358">
        <v>119</v>
      </c>
      <c r="B126" s="365" t="s">
        <v>1836</v>
      </c>
      <c r="C126" s="358" t="s">
        <v>1280</v>
      </c>
      <c r="D126" s="365" t="s">
        <v>1837</v>
      </c>
      <c r="E126" s="365" t="s">
        <v>1636</v>
      </c>
      <c r="F126" s="365" t="s">
        <v>1227</v>
      </c>
      <c r="G126" s="358" t="s">
        <v>1838</v>
      </c>
      <c r="H126" s="353">
        <v>98.896969999999996</v>
      </c>
      <c r="I126" s="365" t="s">
        <v>1609</v>
      </c>
      <c r="J126" s="365" t="s">
        <v>1839</v>
      </c>
      <c r="K126" s="385" t="s">
        <v>1840</v>
      </c>
      <c r="L126" s="362"/>
      <c r="M126" s="364"/>
      <c r="N126" s="365"/>
      <c r="O126" s="353">
        <f>16.4456+13.21588+15.57266+19.08409+11.83222+13.50696</f>
        <v>89.657409999999999</v>
      </c>
      <c r="P126" s="366" t="s">
        <v>1841</v>
      </c>
    </row>
    <row r="127" spans="1:16" s="342" customFormat="1" ht="90" x14ac:dyDescent="0.25">
      <c r="A127" s="358">
        <v>120</v>
      </c>
      <c r="B127" s="365" t="s">
        <v>1842</v>
      </c>
      <c r="C127" s="365" t="s">
        <v>1289</v>
      </c>
      <c r="D127" s="365" t="s">
        <v>1843</v>
      </c>
      <c r="E127" s="365" t="s">
        <v>1844</v>
      </c>
      <c r="F127" s="365" t="s">
        <v>1755</v>
      </c>
      <c r="G127" s="358" t="s">
        <v>1845</v>
      </c>
      <c r="H127" s="353">
        <v>5.42</v>
      </c>
      <c r="I127" s="365" t="s">
        <v>1846</v>
      </c>
      <c r="J127" s="365" t="s">
        <v>1847</v>
      </c>
      <c r="K127" s="385" t="s">
        <v>1834</v>
      </c>
      <c r="L127" s="362"/>
      <c r="M127" s="364"/>
      <c r="N127" s="365"/>
      <c r="O127" s="353">
        <f>4.94+0.48</f>
        <v>5.42</v>
      </c>
      <c r="P127" s="366" t="s">
        <v>1848</v>
      </c>
    </row>
    <row r="128" spans="1:16" s="342" customFormat="1" ht="135" x14ac:dyDescent="0.25">
      <c r="A128" s="358">
        <v>121</v>
      </c>
      <c r="B128" s="365" t="s">
        <v>1849</v>
      </c>
      <c r="C128" s="358" t="s">
        <v>1280</v>
      </c>
      <c r="D128" s="365" t="s">
        <v>1850</v>
      </c>
      <c r="E128" s="365" t="s">
        <v>1808</v>
      </c>
      <c r="F128" s="365" t="s">
        <v>1755</v>
      </c>
      <c r="G128" s="358" t="s">
        <v>1851</v>
      </c>
      <c r="H128" s="353">
        <v>3</v>
      </c>
      <c r="I128" s="362">
        <v>44383</v>
      </c>
      <c r="J128" s="365" t="s">
        <v>1852</v>
      </c>
      <c r="K128" s="385" t="s">
        <v>1853</v>
      </c>
      <c r="L128" s="362"/>
      <c r="M128" s="364"/>
      <c r="N128" s="365"/>
      <c r="O128" s="353">
        <v>2.9769800000000002</v>
      </c>
      <c r="P128" s="366" t="s">
        <v>1854</v>
      </c>
    </row>
    <row r="129" spans="1:16" s="342" customFormat="1" ht="90" x14ac:dyDescent="0.25">
      <c r="A129" s="358">
        <v>122</v>
      </c>
      <c r="B129" s="365" t="s">
        <v>1855</v>
      </c>
      <c r="C129" s="365" t="s">
        <v>1289</v>
      </c>
      <c r="D129" s="365" t="s">
        <v>1856</v>
      </c>
      <c r="E129" s="365" t="s">
        <v>1857</v>
      </c>
      <c r="F129" s="365" t="s">
        <v>1609</v>
      </c>
      <c r="G129" s="358" t="s">
        <v>1858</v>
      </c>
      <c r="H129" s="353">
        <v>0.49994</v>
      </c>
      <c r="I129" s="362">
        <v>44202</v>
      </c>
      <c r="J129" s="365" t="s">
        <v>1859</v>
      </c>
      <c r="K129" s="385" t="s">
        <v>1860</v>
      </c>
      <c r="L129" s="362"/>
      <c r="M129" s="364"/>
      <c r="N129" s="365"/>
      <c r="O129" s="353">
        <v>0.49994</v>
      </c>
      <c r="P129" s="366" t="s">
        <v>1861</v>
      </c>
    </row>
    <row r="130" spans="1:16" s="342" customFormat="1" ht="135" x14ac:dyDescent="0.25">
      <c r="A130" s="358">
        <v>123</v>
      </c>
      <c r="B130" s="365" t="s">
        <v>1862</v>
      </c>
      <c r="C130" s="358" t="s">
        <v>1280</v>
      </c>
      <c r="D130" s="365" t="s">
        <v>1863</v>
      </c>
      <c r="E130" s="365" t="s">
        <v>1636</v>
      </c>
      <c r="F130" s="365" t="s">
        <v>1864</v>
      </c>
      <c r="G130" s="358" t="s">
        <v>1865</v>
      </c>
      <c r="H130" s="353">
        <v>28.200320000000001</v>
      </c>
      <c r="I130" s="362">
        <v>44292</v>
      </c>
      <c r="J130" s="365" t="s">
        <v>1839</v>
      </c>
      <c r="K130" s="385" t="s">
        <v>1866</v>
      </c>
      <c r="L130" s="362"/>
      <c r="M130" s="364"/>
      <c r="N130" s="365"/>
      <c r="O130" s="353">
        <v>23.857559999999999</v>
      </c>
      <c r="P130" s="366" t="s">
        <v>1867</v>
      </c>
    </row>
    <row r="131" spans="1:16" s="342" customFormat="1" ht="75" x14ac:dyDescent="0.25">
      <c r="A131" s="358">
        <v>124</v>
      </c>
      <c r="B131" s="365" t="s">
        <v>1868</v>
      </c>
      <c r="C131" s="365" t="s">
        <v>1454</v>
      </c>
      <c r="D131" s="365" t="s">
        <v>1869</v>
      </c>
      <c r="E131" s="365" t="s">
        <v>1826</v>
      </c>
      <c r="F131" s="365"/>
      <c r="G131" s="358"/>
      <c r="H131" s="353">
        <v>0.74</v>
      </c>
      <c r="I131" s="365"/>
      <c r="J131" s="365" t="s">
        <v>1456</v>
      </c>
      <c r="K131" s="385"/>
      <c r="L131" s="362"/>
      <c r="M131" s="364"/>
      <c r="N131" s="365"/>
      <c r="O131" s="353"/>
      <c r="P131" s="366"/>
    </row>
    <row r="132" spans="1:16" s="342" customFormat="1" ht="105" x14ac:dyDescent="0.25">
      <c r="A132" s="358">
        <v>125</v>
      </c>
      <c r="B132" s="365" t="s">
        <v>1870</v>
      </c>
      <c r="C132" s="365" t="s">
        <v>1289</v>
      </c>
      <c r="D132" s="365" t="s">
        <v>1871</v>
      </c>
      <c r="E132" s="365" t="s">
        <v>1872</v>
      </c>
      <c r="F132" s="365" t="s">
        <v>1609</v>
      </c>
      <c r="G132" s="358" t="s">
        <v>1873</v>
      </c>
      <c r="H132" s="353">
        <v>1.9510000000000001</v>
      </c>
      <c r="I132" s="362">
        <v>44261</v>
      </c>
      <c r="J132" s="365" t="s">
        <v>1874</v>
      </c>
      <c r="K132" s="385" t="s">
        <v>1853</v>
      </c>
      <c r="L132" s="362"/>
      <c r="M132" s="364"/>
      <c r="N132" s="365"/>
      <c r="O132" s="353">
        <v>1.9510000000000001</v>
      </c>
      <c r="P132" s="366" t="s">
        <v>1861</v>
      </c>
    </row>
    <row r="133" spans="1:16" s="342" customFormat="1" ht="150" x14ac:dyDescent="0.25">
      <c r="A133" s="358">
        <v>126</v>
      </c>
      <c r="B133" s="365" t="s">
        <v>1875</v>
      </c>
      <c r="C133" s="365" t="s">
        <v>1289</v>
      </c>
      <c r="D133" s="365" t="s">
        <v>1876</v>
      </c>
      <c r="E133" s="365" t="s">
        <v>1877</v>
      </c>
      <c r="F133" s="362">
        <v>44233</v>
      </c>
      <c r="G133" s="358" t="s">
        <v>1878</v>
      </c>
      <c r="H133" s="353">
        <v>4.8</v>
      </c>
      <c r="I133" s="365" t="s">
        <v>1879</v>
      </c>
      <c r="J133" s="365" t="s">
        <v>1880</v>
      </c>
      <c r="K133" s="385" t="s">
        <v>1881</v>
      </c>
      <c r="L133" s="362"/>
      <c r="M133" s="364"/>
      <c r="N133" s="365"/>
      <c r="O133" s="353">
        <v>0.64</v>
      </c>
      <c r="P133" s="366" t="s">
        <v>1882</v>
      </c>
    </row>
    <row r="134" spans="1:16" s="342" customFormat="1" ht="135" x14ac:dyDescent="0.25">
      <c r="A134" s="358">
        <v>127</v>
      </c>
      <c r="B134" s="365" t="s">
        <v>1883</v>
      </c>
      <c r="C134" s="358" t="s">
        <v>1280</v>
      </c>
      <c r="D134" s="365" t="s">
        <v>1884</v>
      </c>
      <c r="E134" s="365" t="s">
        <v>1885</v>
      </c>
      <c r="F134" s="362">
        <v>44233</v>
      </c>
      <c r="G134" s="358" t="s">
        <v>1886</v>
      </c>
      <c r="H134" s="353">
        <v>8.3029299999999999</v>
      </c>
      <c r="I134" s="365" t="s">
        <v>1887</v>
      </c>
      <c r="J134" s="387" t="s">
        <v>1888</v>
      </c>
      <c r="K134" s="385" t="s">
        <v>1889</v>
      </c>
      <c r="L134" s="362"/>
      <c r="M134" s="364"/>
      <c r="N134" s="365"/>
      <c r="O134" s="353">
        <v>8.0610999999999997</v>
      </c>
      <c r="P134" s="366" t="s">
        <v>1890</v>
      </c>
    </row>
    <row r="135" spans="1:16" s="342" customFormat="1" ht="204.75" x14ac:dyDescent="0.25">
      <c r="A135" s="358">
        <v>128</v>
      </c>
      <c r="B135" s="365" t="s">
        <v>1891</v>
      </c>
      <c r="C135" s="358" t="s">
        <v>1280</v>
      </c>
      <c r="D135" s="365" t="s">
        <v>1892</v>
      </c>
      <c r="E135" s="365" t="s">
        <v>1606</v>
      </c>
      <c r="F135" s="365" t="s">
        <v>1656</v>
      </c>
      <c r="G135" s="358" t="s">
        <v>1893</v>
      </c>
      <c r="H135" s="353">
        <v>155.63367</v>
      </c>
      <c r="I135" s="365" t="s">
        <v>1894</v>
      </c>
      <c r="J135" s="365" t="s">
        <v>1895</v>
      </c>
      <c r="K135" s="385" t="s">
        <v>1896</v>
      </c>
      <c r="L135" s="362"/>
      <c r="M135" s="364"/>
      <c r="N135" s="365"/>
      <c r="O135" s="353">
        <f>6.42295+12.33054+13.02593+15.03027+3.15776+2.88586+1.983+2.20711+2.98033+2.93128+19.12397+5.97969+17.573</f>
        <v>105.63169000000002</v>
      </c>
      <c r="P135" s="388" t="s">
        <v>1897</v>
      </c>
    </row>
    <row r="136" spans="1:16" s="342" customFormat="1" ht="135" x14ac:dyDescent="0.25">
      <c r="A136" s="358">
        <v>129</v>
      </c>
      <c r="B136" s="365" t="s">
        <v>1898</v>
      </c>
      <c r="C136" s="358" t="s">
        <v>1280</v>
      </c>
      <c r="D136" s="365" t="s">
        <v>1899</v>
      </c>
      <c r="E136" s="365" t="s">
        <v>1606</v>
      </c>
      <c r="F136" s="362">
        <v>44202</v>
      </c>
      <c r="G136" s="358" t="s">
        <v>1900</v>
      </c>
      <c r="H136" s="353">
        <v>165.45641000000001</v>
      </c>
      <c r="I136" s="362">
        <v>44263</v>
      </c>
      <c r="J136" s="365" t="s">
        <v>1901</v>
      </c>
      <c r="K136" s="385" t="s">
        <v>1902</v>
      </c>
      <c r="L136" s="362"/>
      <c r="M136" s="364"/>
      <c r="N136" s="365"/>
      <c r="O136" s="353">
        <f>13.00452+16.77804+4.01185+16.2092+1.33502+1.44495+13.72521+8.27999+8.25434+14.09583+8.66334+8.66396+17.34485+14.46005+0.85597+0.7419+0.85597+0.83579+0.91289+0.83442+0.72238+0.76108+1.80326+0.54085+0.25915+0.52921+0.44352</f>
        <v>156.36754000000002</v>
      </c>
      <c r="P136" s="366" t="s">
        <v>1903</v>
      </c>
    </row>
    <row r="137" spans="1:16" s="342" customFormat="1" ht="135" x14ac:dyDescent="0.25">
      <c r="A137" s="358">
        <v>130</v>
      </c>
      <c r="B137" s="365" t="s">
        <v>1904</v>
      </c>
      <c r="C137" s="358" t="s">
        <v>1280</v>
      </c>
      <c r="D137" s="365" t="s">
        <v>1905</v>
      </c>
      <c r="E137" s="365" t="s">
        <v>1137</v>
      </c>
      <c r="F137" s="365" t="s">
        <v>1864</v>
      </c>
      <c r="G137" s="358" t="s">
        <v>1906</v>
      </c>
      <c r="H137" s="353">
        <v>72.003219999999999</v>
      </c>
      <c r="I137" s="365" t="s">
        <v>1566</v>
      </c>
      <c r="J137" s="365" t="s">
        <v>1907</v>
      </c>
      <c r="K137" s="385" t="s">
        <v>1908</v>
      </c>
      <c r="L137" s="362"/>
      <c r="M137" s="364"/>
      <c r="N137" s="365"/>
      <c r="O137" s="353">
        <f>7.34397+7.36627+3.28657+2.12959+2.15025+1.22741+1.20937+0.49683+2.56679</f>
        <v>27.777049999999999</v>
      </c>
      <c r="P137" s="366" t="s">
        <v>1909</v>
      </c>
    </row>
    <row r="138" spans="1:16" s="342" customFormat="1" ht="135" x14ac:dyDescent="0.25">
      <c r="A138" s="358">
        <v>131</v>
      </c>
      <c r="B138" s="365" t="s">
        <v>1910</v>
      </c>
      <c r="C138" s="358" t="s">
        <v>1280</v>
      </c>
      <c r="D138" s="365" t="s">
        <v>1911</v>
      </c>
      <c r="E138" s="365" t="s">
        <v>1137</v>
      </c>
      <c r="F138" s="365" t="s">
        <v>1864</v>
      </c>
      <c r="G138" s="358" t="s">
        <v>1912</v>
      </c>
      <c r="H138" s="353">
        <v>74.310950000000005</v>
      </c>
      <c r="I138" s="365" t="s">
        <v>1566</v>
      </c>
      <c r="J138" s="365" t="s">
        <v>1913</v>
      </c>
      <c r="K138" s="385" t="s">
        <v>1914</v>
      </c>
      <c r="L138" s="362"/>
      <c r="M138" s="364"/>
      <c r="N138" s="365"/>
      <c r="O138" s="353">
        <f>2.88789+1.01489+2.97514+8.35632+6.33551+3.61629+10.5837+8.58776+6.33573</f>
        <v>50.69323</v>
      </c>
      <c r="P138" s="366" t="s">
        <v>1915</v>
      </c>
    </row>
    <row r="139" spans="1:16" s="342" customFormat="1" ht="135" x14ac:dyDescent="0.25">
      <c r="A139" s="358">
        <v>132</v>
      </c>
      <c r="B139" s="365" t="s">
        <v>1916</v>
      </c>
      <c r="C139" s="358" t="s">
        <v>1280</v>
      </c>
      <c r="D139" s="365" t="s">
        <v>1917</v>
      </c>
      <c r="E139" s="365" t="s">
        <v>1137</v>
      </c>
      <c r="F139" s="362">
        <v>44233</v>
      </c>
      <c r="G139" s="358" t="s">
        <v>1918</v>
      </c>
      <c r="H139" s="353">
        <v>9.7994000000000003</v>
      </c>
      <c r="I139" s="365" t="s">
        <v>1686</v>
      </c>
      <c r="J139" s="365" t="s">
        <v>1919</v>
      </c>
      <c r="K139" s="385"/>
      <c r="L139" s="362"/>
      <c r="M139" s="364"/>
      <c r="N139" s="365"/>
      <c r="O139" s="353"/>
      <c r="P139" s="366"/>
    </row>
    <row r="140" spans="1:16" s="342" customFormat="1" ht="135" x14ac:dyDescent="0.25">
      <c r="A140" s="358">
        <v>133</v>
      </c>
      <c r="B140" s="365" t="s">
        <v>1920</v>
      </c>
      <c r="C140" s="358" t="s">
        <v>1280</v>
      </c>
      <c r="D140" s="365" t="s">
        <v>1921</v>
      </c>
      <c r="E140" s="365" t="s">
        <v>1137</v>
      </c>
      <c r="F140" s="362">
        <v>44261</v>
      </c>
      <c r="G140" s="358" t="s">
        <v>1922</v>
      </c>
      <c r="H140" s="353">
        <v>148.84915000000001</v>
      </c>
      <c r="I140" s="362">
        <v>44324</v>
      </c>
      <c r="J140" s="365" t="s">
        <v>1923</v>
      </c>
      <c r="K140" s="385"/>
      <c r="L140" s="362"/>
      <c r="M140" s="364"/>
      <c r="N140" s="365"/>
      <c r="O140" s="353"/>
      <c r="P140" s="366"/>
    </row>
    <row r="141" spans="1:16" s="342" customFormat="1" ht="135" x14ac:dyDescent="0.25">
      <c r="A141" s="358">
        <v>134</v>
      </c>
      <c r="B141" s="365" t="s">
        <v>1924</v>
      </c>
      <c r="C141" s="358" t="s">
        <v>1280</v>
      </c>
      <c r="D141" s="365" t="s">
        <v>1925</v>
      </c>
      <c r="E141" s="365" t="s">
        <v>1137</v>
      </c>
      <c r="F141" s="362">
        <v>44261</v>
      </c>
      <c r="G141" s="358" t="s">
        <v>1926</v>
      </c>
      <c r="H141" s="353">
        <v>64.993440000000007</v>
      </c>
      <c r="I141" s="362">
        <v>44324</v>
      </c>
      <c r="J141" s="365" t="s">
        <v>1907</v>
      </c>
      <c r="K141" s="385" t="s">
        <v>1927</v>
      </c>
      <c r="L141" s="362"/>
      <c r="M141" s="364"/>
      <c r="N141" s="365"/>
      <c r="O141" s="353">
        <f>8.40015+12.239+15.67166+9.7882+6.91792+6.88508+4.74806</f>
        <v>64.650070000000014</v>
      </c>
      <c r="P141" s="366" t="s">
        <v>1928</v>
      </c>
    </row>
    <row r="142" spans="1:16" s="342" customFormat="1" ht="135" x14ac:dyDescent="0.25">
      <c r="A142" s="358">
        <v>135</v>
      </c>
      <c r="B142" s="365" t="s">
        <v>1929</v>
      </c>
      <c r="C142" s="358" t="s">
        <v>1280</v>
      </c>
      <c r="D142" s="365" t="s">
        <v>1930</v>
      </c>
      <c r="E142" s="365" t="s">
        <v>1137</v>
      </c>
      <c r="F142" s="362">
        <v>44383</v>
      </c>
      <c r="G142" s="358" t="s">
        <v>359</v>
      </c>
      <c r="H142" s="353">
        <v>16.5809</v>
      </c>
      <c r="I142" s="362">
        <v>44537</v>
      </c>
      <c r="J142" s="365" t="s">
        <v>1931</v>
      </c>
      <c r="K142" s="385"/>
      <c r="L142" s="362"/>
      <c r="M142" s="364"/>
      <c r="N142" s="365"/>
      <c r="O142" s="353"/>
      <c r="P142" s="366"/>
    </row>
    <row r="143" spans="1:16" s="342" customFormat="1" ht="135" x14ac:dyDescent="0.25">
      <c r="A143" s="358">
        <v>136</v>
      </c>
      <c r="B143" s="365" t="s">
        <v>1932</v>
      </c>
      <c r="C143" s="358" t="s">
        <v>1280</v>
      </c>
      <c r="D143" s="365" t="s">
        <v>1933</v>
      </c>
      <c r="E143" s="365" t="s">
        <v>1137</v>
      </c>
      <c r="F143" s="362">
        <v>44383</v>
      </c>
      <c r="G143" s="358" t="s">
        <v>1934</v>
      </c>
      <c r="H143" s="353">
        <v>13.945790000000001</v>
      </c>
      <c r="I143" s="365" t="s">
        <v>1935</v>
      </c>
      <c r="J143" s="365" t="s">
        <v>1931</v>
      </c>
      <c r="K143" s="385" t="s">
        <v>1936</v>
      </c>
      <c r="L143" s="362"/>
      <c r="M143" s="364"/>
      <c r="N143" s="365"/>
      <c r="O143" s="353">
        <v>13.05447</v>
      </c>
      <c r="P143" s="366" t="s">
        <v>1937</v>
      </c>
    </row>
    <row r="144" spans="1:16" s="342" customFormat="1" ht="135" x14ac:dyDescent="0.25">
      <c r="A144" s="358">
        <v>137</v>
      </c>
      <c r="B144" s="365" t="s">
        <v>1938</v>
      </c>
      <c r="C144" s="358" t="s">
        <v>1280</v>
      </c>
      <c r="D144" s="365" t="s">
        <v>1939</v>
      </c>
      <c r="E144" s="365" t="s">
        <v>1137</v>
      </c>
      <c r="F144" s="362">
        <v>44475</v>
      </c>
      <c r="G144" s="358" t="s">
        <v>1940</v>
      </c>
      <c r="H144" s="353">
        <v>15.68408</v>
      </c>
      <c r="I144" s="365" t="s">
        <v>1941</v>
      </c>
      <c r="J144" s="365" t="s">
        <v>1942</v>
      </c>
      <c r="K144" s="385" t="s">
        <v>1645</v>
      </c>
      <c r="L144" s="362"/>
      <c r="M144" s="364"/>
      <c r="N144" s="365"/>
      <c r="O144" s="353">
        <v>15.50976</v>
      </c>
      <c r="P144" s="366" t="s">
        <v>1943</v>
      </c>
    </row>
    <row r="145" spans="1:16" s="342" customFormat="1" ht="90" x14ac:dyDescent="0.25">
      <c r="A145" s="358">
        <v>138</v>
      </c>
      <c r="B145" s="365" t="s">
        <v>1944</v>
      </c>
      <c r="C145" s="358" t="s">
        <v>1798</v>
      </c>
      <c r="D145" s="365" t="s">
        <v>1945</v>
      </c>
      <c r="E145" s="365" t="s">
        <v>1800</v>
      </c>
      <c r="F145" s="362">
        <v>44475</v>
      </c>
      <c r="G145" s="358" t="s">
        <v>1946</v>
      </c>
      <c r="H145" s="353">
        <v>2.96</v>
      </c>
      <c r="I145" s="365" t="s">
        <v>1887</v>
      </c>
      <c r="J145" s="365" t="s">
        <v>1947</v>
      </c>
      <c r="K145" s="385" t="s">
        <v>1948</v>
      </c>
      <c r="L145" s="362"/>
      <c r="M145" s="364"/>
      <c r="N145" s="365"/>
      <c r="O145" s="353">
        <v>2.96</v>
      </c>
      <c r="P145" s="366" t="s">
        <v>1949</v>
      </c>
    </row>
    <row r="146" spans="1:16" s="342" customFormat="1" ht="135" x14ac:dyDescent="0.25">
      <c r="A146" s="358">
        <v>139</v>
      </c>
      <c r="B146" s="365" t="s">
        <v>1950</v>
      </c>
      <c r="C146" s="358" t="s">
        <v>1280</v>
      </c>
      <c r="D146" s="365" t="s">
        <v>1951</v>
      </c>
      <c r="E146" s="365">
        <v>45200000</v>
      </c>
      <c r="F146" s="362">
        <v>44292</v>
      </c>
      <c r="G146" s="358" t="s">
        <v>1952</v>
      </c>
      <c r="H146" s="353">
        <v>19.600480000000001</v>
      </c>
      <c r="I146" s="365" t="s">
        <v>1536</v>
      </c>
      <c r="J146" s="365" t="s">
        <v>1953</v>
      </c>
      <c r="K146" s="385"/>
      <c r="L146" s="362"/>
      <c r="M146" s="364"/>
      <c r="N146" s="365"/>
      <c r="O146" s="353"/>
      <c r="P146" s="366"/>
    </row>
    <row r="147" spans="1:16" s="342" customFormat="1" ht="135" x14ac:dyDescent="0.25">
      <c r="A147" s="358">
        <v>140</v>
      </c>
      <c r="B147" s="365" t="s">
        <v>1954</v>
      </c>
      <c r="C147" s="358" t="s">
        <v>1280</v>
      </c>
      <c r="D147" s="389" t="s">
        <v>1955</v>
      </c>
      <c r="E147" s="365">
        <v>45200000</v>
      </c>
      <c r="F147" s="362">
        <v>44292</v>
      </c>
      <c r="G147" s="358" t="s">
        <v>1956</v>
      </c>
      <c r="H147" s="353">
        <v>29.389679999999998</v>
      </c>
      <c r="I147" s="362">
        <v>44355</v>
      </c>
      <c r="J147" s="365" t="s">
        <v>1913</v>
      </c>
      <c r="K147" s="385" t="s">
        <v>1957</v>
      </c>
      <c r="L147" s="362"/>
      <c r="M147" s="364"/>
      <c r="N147" s="365"/>
      <c r="O147" s="353">
        <f>9.79014+9.79673</f>
        <v>19.586869999999998</v>
      </c>
      <c r="P147" s="366" t="s">
        <v>1958</v>
      </c>
    </row>
    <row r="148" spans="1:16" s="342" customFormat="1" ht="225" x14ac:dyDescent="0.25">
      <c r="A148" s="358">
        <v>141</v>
      </c>
      <c r="B148" s="365" t="s">
        <v>1959</v>
      </c>
      <c r="C148" s="365" t="s">
        <v>1289</v>
      </c>
      <c r="D148" s="365" t="s">
        <v>1960</v>
      </c>
      <c r="E148" s="365" t="s">
        <v>1961</v>
      </c>
      <c r="F148" s="362">
        <v>44506</v>
      </c>
      <c r="G148" s="358" t="s">
        <v>1962</v>
      </c>
      <c r="H148" s="353">
        <v>2.976</v>
      </c>
      <c r="I148" s="362">
        <v>44476</v>
      </c>
      <c r="J148" s="365" t="s">
        <v>1963</v>
      </c>
      <c r="K148" s="385" t="s">
        <v>1964</v>
      </c>
      <c r="L148" s="362"/>
      <c r="M148" s="364"/>
      <c r="N148" s="365"/>
      <c r="O148" s="353">
        <v>2.976</v>
      </c>
      <c r="P148" s="366" t="s">
        <v>1154</v>
      </c>
    </row>
    <row r="149" spans="1:16" s="342" customFormat="1" ht="255" x14ac:dyDescent="0.25">
      <c r="A149" s="358">
        <v>142</v>
      </c>
      <c r="B149" s="365" t="s">
        <v>1965</v>
      </c>
      <c r="C149" s="358" t="s">
        <v>1454</v>
      </c>
      <c r="D149" s="365" t="s">
        <v>1966</v>
      </c>
      <c r="E149" s="365">
        <v>55300000</v>
      </c>
      <c r="F149" s="365"/>
      <c r="G149" s="358"/>
      <c r="H149" s="353">
        <v>3.85</v>
      </c>
      <c r="I149" s="365"/>
      <c r="J149" s="365" t="s">
        <v>1967</v>
      </c>
      <c r="K149" s="385"/>
      <c r="L149" s="362"/>
      <c r="M149" s="364"/>
      <c r="N149" s="365"/>
      <c r="O149" s="353"/>
      <c r="P149" s="366"/>
    </row>
    <row r="150" spans="1:16" s="342" customFormat="1" ht="90" x14ac:dyDescent="0.25">
      <c r="A150" s="358">
        <v>143</v>
      </c>
      <c r="B150" s="365" t="s">
        <v>1968</v>
      </c>
      <c r="C150" s="365" t="s">
        <v>1289</v>
      </c>
      <c r="D150" s="365" t="s">
        <v>1969</v>
      </c>
      <c r="E150" s="365" t="s">
        <v>1961</v>
      </c>
      <c r="F150" s="365" t="s">
        <v>1564</v>
      </c>
      <c r="G150" s="358" t="s">
        <v>1970</v>
      </c>
      <c r="H150" s="353">
        <v>1.5</v>
      </c>
      <c r="I150" s="365" t="s">
        <v>1935</v>
      </c>
      <c r="J150" s="365" t="s">
        <v>1971</v>
      </c>
      <c r="K150" s="385" t="s">
        <v>1804</v>
      </c>
      <c r="L150" s="362"/>
      <c r="M150" s="364"/>
      <c r="N150" s="365"/>
      <c r="O150" s="353">
        <v>1.5</v>
      </c>
      <c r="P150" s="366" t="s">
        <v>1805</v>
      </c>
    </row>
    <row r="151" spans="1:16" s="342" customFormat="1" ht="90" x14ac:dyDescent="0.25">
      <c r="A151" s="358">
        <v>144</v>
      </c>
      <c r="B151" s="365" t="s">
        <v>1972</v>
      </c>
      <c r="C151" s="365" t="s">
        <v>1289</v>
      </c>
      <c r="D151" s="365" t="s">
        <v>1973</v>
      </c>
      <c r="E151" s="365" t="s">
        <v>1974</v>
      </c>
      <c r="F151" s="365" t="s">
        <v>1202</v>
      </c>
      <c r="G151" s="358" t="s">
        <v>1975</v>
      </c>
      <c r="H151" s="353">
        <v>0.42599999999999999</v>
      </c>
      <c r="I151" s="365" t="s">
        <v>1698</v>
      </c>
      <c r="J151" s="365" t="s">
        <v>1976</v>
      </c>
      <c r="K151" s="385" t="s">
        <v>1055</v>
      </c>
      <c r="L151" s="362"/>
      <c r="M151" s="364"/>
      <c r="N151" s="365"/>
      <c r="O151" s="353">
        <v>0.42599999999999999</v>
      </c>
      <c r="P151" s="366" t="s">
        <v>1805</v>
      </c>
    </row>
    <row r="152" spans="1:16" s="342" customFormat="1" ht="135" x14ac:dyDescent="0.25">
      <c r="A152" s="358">
        <v>145</v>
      </c>
      <c r="B152" s="365" t="s">
        <v>1806</v>
      </c>
      <c r="C152" s="358" t="s">
        <v>1280</v>
      </c>
      <c r="D152" s="365" t="s">
        <v>1977</v>
      </c>
      <c r="E152" s="365" t="s">
        <v>1808</v>
      </c>
      <c r="F152" s="365" t="s">
        <v>1209</v>
      </c>
      <c r="G152" s="358" t="s">
        <v>1978</v>
      </c>
      <c r="H152" s="353">
        <v>0.4</v>
      </c>
      <c r="I152" s="365" t="s">
        <v>1979</v>
      </c>
      <c r="J152" s="365" t="s">
        <v>1810</v>
      </c>
      <c r="K152" s="385"/>
      <c r="L152" s="362"/>
      <c r="M152" s="364"/>
      <c r="N152" s="365"/>
      <c r="O152" s="353"/>
      <c r="P152" s="366"/>
    </row>
    <row r="153" spans="1:16" s="342" customFormat="1" ht="60" x14ac:dyDescent="0.25">
      <c r="A153" s="358">
        <v>146</v>
      </c>
      <c r="B153" s="365" t="s">
        <v>1980</v>
      </c>
      <c r="C153" s="358" t="s">
        <v>1981</v>
      </c>
      <c r="D153" s="365" t="s">
        <v>1982</v>
      </c>
      <c r="E153" s="365" t="s">
        <v>1983</v>
      </c>
      <c r="F153" s="365" t="s">
        <v>1979</v>
      </c>
      <c r="G153" s="358" t="s">
        <v>1984</v>
      </c>
      <c r="H153" s="353">
        <v>0.3</v>
      </c>
      <c r="I153" s="365" t="s">
        <v>1698</v>
      </c>
      <c r="J153" s="365" t="s">
        <v>1467</v>
      </c>
      <c r="K153" s="385" t="s">
        <v>1985</v>
      </c>
      <c r="L153" s="362"/>
      <c r="M153" s="364"/>
      <c r="N153" s="365"/>
      <c r="O153" s="353">
        <v>0.3</v>
      </c>
      <c r="P153" s="366" t="s">
        <v>1986</v>
      </c>
    </row>
    <row r="154" spans="1:16" s="342" customFormat="1" ht="90" x14ac:dyDescent="0.25">
      <c r="A154" s="358">
        <v>147</v>
      </c>
      <c r="B154" s="365" t="s">
        <v>1987</v>
      </c>
      <c r="C154" s="365" t="s">
        <v>1289</v>
      </c>
      <c r="D154" s="365" t="s">
        <v>1988</v>
      </c>
      <c r="E154" s="365" t="s">
        <v>1989</v>
      </c>
      <c r="F154" s="365" t="s">
        <v>1979</v>
      </c>
      <c r="G154" s="358" t="s">
        <v>1990</v>
      </c>
      <c r="H154" s="353">
        <v>0.05</v>
      </c>
      <c r="I154" s="365" t="s">
        <v>1698</v>
      </c>
      <c r="J154" s="365" t="s">
        <v>1467</v>
      </c>
      <c r="K154" s="385" t="s">
        <v>1985</v>
      </c>
      <c r="L154" s="362"/>
      <c r="M154" s="364"/>
      <c r="N154" s="365"/>
      <c r="O154" s="353">
        <v>0.05</v>
      </c>
      <c r="P154" s="366" t="s">
        <v>1991</v>
      </c>
    </row>
    <row r="155" spans="1:16" s="342" customFormat="1" ht="90" x14ac:dyDescent="0.25">
      <c r="A155" s="358">
        <v>148</v>
      </c>
      <c r="B155" s="365" t="s">
        <v>1992</v>
      </c>
      <c r="C155" s="365" t="s">
        <v>1289</v>
      </c>
      <c r="D155" s="365" t="s">
        <v>1993</v>
      </c>
      <c r="E155" s="365" t="s">
        <v>1994</v>
      </c>
      <c r="F155" s="365" t="s">
        <v>1686</v>
      </c>
      <c r="G155" s="358" t="s">
        <v>1995</v>
      </c>
      <c r="H155" s="353">
        <v>1.837</v>
      </c>
      <c r="I155" s="365" t="s">
        <v>1996</v>
      </c>
      <c r="J155" s="365" t="s">
        <v>1997</v>
      </c>
      <c r="K155" s="385" t="s">
        <v>1998</v>
      </c>
      <c r="L155" s="362"/>
      <c r="M155" s="364"/>
      <c r="N155" s="365"/>
      <c r="O155" s="353">
        <f>0.28+0.197+1.36</f>
        <v>1.8370000000000002</v>
      </c>
      <c r="P155" s="366" t="s">
        <v>1999</v>
      </c>
    </row>
    <row r="156" spans="1:16" s="342" customFormat="1" ht="120" x14ac:dyDescent="0.25">
      <c r="A156" s="358">
        <v>149</v>
      </c>
      <c r="B156" s="365" t="s">
        <v>2000</v>
      </c>
      <c r="C156" s="365" t="s">
        <v>1289</v>
      </c>
      <c r="D156" s="365" t="s">
        <v>2001</v>
      </c>
      <c r="E156" s="365" t="s">
        <v>2002</v>
      </c>
      <c r="F156" s="365" t="s">
        <v>1600</v>
      </c>
      <c r="G156" s="358" t="s">
        <v>2003</v>
      </c>
      <c r="H156" s="353">
        <v>0.111</v>
      </c>
      <c r="I156" s="365" t="s">
        <v>1887</v>
      </c>
      <c r="J156" s="365" t="s">
        <v>1314</v>
      </c>
      <c r="K156" s="385"/>
      <c r="L156" s="362"/>
      <c r="M156" s="364"/>
      <c r="N156" s="365"/>
      <c r="O156" s="353"/>
      <c r="P156" s="366"/>
    </row>
    <row r="157" spans="1:16" s="342" customFormat="1" ht="90" x14ac:dyDescent="0.25">
      <c r="A157" s="358">
        <v>150</v>
      </c>
      <c r="B157" s="365" t="s">
        <v>2004</v>
      </c>
      <c r="C157" s="358" t="s">
        <v>1454</v>
      </c>
      <c r="D157" s="365"/>
      <c r="E157" s="365">
        <v>55300000</v>
      </c>
      <c r="F157" s="365"/>
      <c r="G157" s="358"/>
      <c r="H157" s="353">
        <v>0.3</v>
      </c>
      <c r="I157" s="365"/>
      <c r="J157" s="365" t="s">
        <v>2005</v>
      </c>
      <c r="K157" s="385"/>
      <c r="L157" s="362"/>
      <c r="M157" s="364"/>
      <c r="N157" s="365"/>
      <c r="O157" s="353"/>
      <c r="P157" s="366"/>
    </row>
    <row r="158" spans="1:16" s="342" customFormat="1" ht="135" x14ac:dyDescent="0.25">
      <c r="A158" s="358">
        <v>151</v>
      </c>
      <c r="B158" s="365" t="s">
        <v>2006</v>
      </c>
      <c r="C158" s="358" t="s">
        <v>1454</v>
      </c>
      <c r="D158" s="365"/>
      <c r="E158" s="365">
        <v>55300000</v>
      </c>
      <c r="F158" s="365"/>
      <c r="G158" s="358"/>
      <c r="H158" s="353">
        <v>1.4</v>
      </c>
      <c r="I158" s="365"/>
      <c r="J158" s="365" t="s">
        <v>2007</v>
      </c>
      <c r="K158" s="385" t="s">
        <v>2008</v>
      </c>
      <c r="L158" s="362"/>
      <c r="M158" s="364"/>
      <c r="N158" s="365"/>
      <c r="O158" s="353">
        <f>0.3+1.1</f>
        <v>1.4000000000000001</v>
      </c>
      <c r="P158" s="366" t="s">
        <v>2009</v>
      </c>
    </row>
    <row r="159" spans="1:16" s="342" customFormat="1" ht="135" x14ac:dyDescent="0.25">
      <c r="A159" s="358">
        <v>152</v>
      </c>
      <c r="B159" s="365" t="s">
        <v>2010</v>
      </c>
      <c r="C159" s="358" t="s">
        <v>1280</v>
      </c>
      <c r="D159" s="365"/>
      <c r="E159" s="365">
        <v>45200000</v>
      </c>
      <c r="F159" s="365" t="s">
        <v>1698</v>
      </c>
      <c r="G159" s="358" t="s">
        <v>2011</v>
      </c>
      <c r="H159" s="353">
        <v>13.290649999999999</v>
      </c>
      <c r="I159" s="365" t="s">
        <v>1536</v>
      </c>
      <c r="J159" s="365" t="s">
        <v>2012</v>
      </c>
      <c r="K159" s="385" t="s">
        <v>2013</v>
      </c>
      <c r="L159" s="362"/>
      <c r="M159" s="364"/>
      <c r="N159" s="365"/>
      <c r="O159" s="353">
        <v>11.521929999999999</v>
      </c>
      <c r="P159" s="366" t="s">
        <v>2014</v>
      </c>
    </row>
    <row r="160" spans="1:16" s="342" customFormat="1" ht="45" x14ac:dyDescent="0.25">
      <c r="A160" s="358">
        <v>153</v>
      </c>
      <c r="B160" s="359" t="s">
        <v>2015</v>
      </c>
      <c r="C160" s="360" t="s">
        <v>1471</v>
      </c>
      <c r="D160" s="359" t="s">
        <v>2016</v>
      </c>
      <c r="E160" s="359" t="s">
        <v>2017</v>
      </c>
      <c r="F160" s="359" t="s">
        <v>1741</v>
      </c>
      <c r="G160" s="360" t="s">
        <v>2018</v>
      </c>
      <c r="H160" s="361" t="s">
        <v>2019</v>
      </c>
      <c r="I160" s="359" t="s">
        <v>2020</v>
      </c>
      <c r="J160" s="359" t="s">
        <v>2021</v>
      </c>
      <c r="K160" s="385" t="s">
        <v>1594</v>
      </c>
      <c r="L160" s="362"/>
      <c r="M160" s="364"/>
      <c r="N160" s="365"/>
      <c r="O160" s="353">
        <v>97.6</v>
      </c>
      <c r="P160" s="366" t="s">
        <v>2022</v>
      </c>
    </row>
    <row r="161" spans="1:16" s="342" customFormat="1" ht="150" x14ac:dyDescent="0.25">
      <c r="A161" s="358">
        <v>154</v>
      </c>
      <c r="B161" s="359" t="s">
        <v>2023</v>
      </c>
      <c r="C161" s="360" t="s">
        <v>1471</v>
      </c>
      <c r="D161" s="359" t="s">
        <v>2024</v>
      </c>
      <c r="E161" s="359" t="s">
        <v>2025</v>
      </c>
      <c r="F161" s="359" t="s">
        <v>1403</v>
      </c>
      <c r="G161" s="360" t="s">
        <v>2026</v>
      </c>
      <c r="H161" s="361">
        <v>1.3360000000000001</v>
      </c>
      <c r="I161" s="359" t="s">
        <v>2027</v>
      </c>
      <c r="J161" s="359" t="s">
        <v>1475</v>
      </c>
      <c r="K161" s="385" t="s">
        <v>2028</v>
      </c>
      <c r="L161" s="362"/>
      <c r="M161" s="364"/>
      <c r="N161" s="365"/>
      <c r="O161" s="353">
        <f>0.668+0.668</f>
        <v>1.3360000000000001</v>
      </c>
      <c r="P161" s="366" t="s">
        <v>2029</v>
      </c>
    </row>
    <row r="162" spans="1:16" s="342" customFormat="1" ht="120" x14ac:dyDescent="0.25">
      <c r="A162" s="358">
        <v>155</v>
      </c>
      <c r="B162" s="359" t="s">
        <v>2030</v>
      </c>
      <c r="C162" s="360" t="s">
        <v>1471</v>
      </c>
      <c r="D162" s="359" t="s">
        <v>2031</v>
      </c>
      <c r="E162" s="359" t="s">
        <v>2025</v>
      </c>
      <c r="F162" s="359" t="s">
        <v>1403</v>
      </c>
      <c r="G162" s="360" t="s">
        <v>2032</v>
      </c>
      <c r="H162" s="361">
        <v>0.39800000000000002</v>
      </c>
      <c r="I162" s="359" t="s">
        <v>2027</v>
      </c>
      <c r="J162" s="359" t="s">
        <v>1475</v>
      </c>
      <c r="K162" s="385"/>
      <c r="L162" s="362"/>
      <c r="M162" s="364"/>
      <c r="N162" s="365"/>
      <c r="O162" s="353"/>
      <c r="P162" s="366"/>
    </row>
    <row r="163" spans="1:16" s="342" customFormat="1" ht="120" x14ac:dyDescent="0.25">
      <c r="A163" s="358">
        <v>156</v>
      </c>
      <c r="B163" s="359" t="s">
        <v>2033</v>
      </c>
      <c r="C163" s="360" t="s">
        <v>1471</v>
      </c>
      <c r="D163" s="359" t="s">
        <v>2034</v>
      </c>
      <c r="E163" s="359" t="s">
        <v>2025</v>
      </c>
      <c r="F163" s="367">
        <v>44474</v>
      </c>
      <c r="G163" s="359">
        <v>49</v>
      </c>
      <c r="H163" s="361">
        <v>0.54</v>
      </c>
      <c r="I163" s="359" t="s">
        <v>2027</v>
      </c>
      <c r="J163" s="359" t="s">
        <v>1500</v>
      </c>
      <c r="K163" s="385" t="s">
        <v>2035</v>
      </c>
      <c r="L163" s="362"/>
      <c r="M163" s="364"/>
      <c r="N163" s="365"/>
      <c r="O163" s="353">
        <v>0.54</v>
      </c>
      <c r="P163" s="366" t="s">
        <v>2036</v>
      </c>
    </row>
    <row r="164" spans="1:16" s="342" customFormat="1" ht="45" x14ac:dyDescent="0.25">
      <c r="A164" s="358">
        <v>157</v>
      </c>
      <c r="B164" s="359" t="s">
        <v>2037</v>
      </c>
      <c r="C164" s="360" t="s">
        <v>1471</v>
      </c>
      <c r="D164" s="359" t="s">
        <v>2038</v>
      </c>
      <c r="E164" s="359">
        <v>33190000</v>
      </c>
      <c r="F164" s="359" t="s">
        <v>1698</v>
      </c>
      <c r="G164" s="359" t="s">
        <v>2039</v>
      </c>
      <c r="H164" s="361">
        <v>0.59970000000000001</v>
      </c>
      <c r="I164" s="359" t="s">
        <v>1663</v>
      </c>
      <c r="J164" s="359" t="s">
        <v>2040</v>
      </c>
      <c r="K164" s="385"/>
      <c r="L164" s="362"/>
      <c r="M164" s="364"/>
      <c r="N164" s="365"/>
      <c r="O164" s="353"/>
      <c r="P164" s="366"/>
    </row>
    <row r="165" spans="1:16" s="342" customFormat="1" ht="105" x14ac:dyDescent="0.25">
      <c r="A165" s="358">
        <v>158</v>
      </c>
      <c r="B165" s="365" t="s">
        <v>2041</v>
      </c>
      <c r="C165" s="358" t="s">
        <v>1135</v>
      </c>
      <c r="D165" s="365" t="s">
        <v>2042</v>
      </c>
      <c r="E165" s="365" t="s">
        <v>2043</v>
      </c>
      <c r="F165" s="365" t="s">
        <v>2044</v>
      </c>
      <c r="G165" s="358" t="s">
        <v>2045</v>
      </c>
      <c r="H165" s="353">
        <v>198.89098000000001</v>
      </c>
      <c r="I165" s="362">
        <v>44264</v>
      </c>
      <c r="J165" s="365" t="s">
        <v>2046</v>
      </c>
      <c r="K165" s="385" t="s">
        <v>2047</v>
      </c>
      <c r="L165" s="362"/>
      <c r="M165" s="364"/>
      <c r="N165" s="365"/>
      <c r="O165" s="353">
        <f>25.74+49.838+2.62307+1.35476+71.039+36.388+3.73869+1.91513</f>
        <v>192.63665</v>
      </c>
      <c r="P165" s="366" t="s">
        <v>2048</v>
      </c>
    </row>
    <row r="166" spans="1:16" s="342" customFormat="1" ht="105" x14ac:dyDescent="0.25">
      <c r="A166" s="358">
        <v>159</v>
      </c>
      <c r="B166" s="365" t="s">
        <v>2049</v>
      </c>
      <c r="C166" s="358" t="s">
        <v>1135</v>
      </c>
      <c r="D166" s="365" t="s">
        <v>2050</v>
      </c>
      <c r="E166" s="365" t="s">
        <v>1740</v>
      </c>
      <c r="F166" s="362">
        <v>44354</v>
      </c>
      <c r="G166" s="358" t="s">
        <v>2051</v>
      </c>
      <c r="H166" s="353">
        <v>4.7577600000000002</v>
      </c>
      <c r="I166" s="365" t="s">
        <v>2052</v>
      </c>
      <c r="J166" s="365" t="s">
        <v>2053</v>
      </c>
      <c r="K166" s="385" t="s">
        <v>2054</v>
      </c>
      <c r="L166" s="362"/>
      <c r="M166" s="364"/>
      <c r="N166" s="365"/>
      <c r="O166" s="353">
        <v>4.7577600000000002</v>
      </c>
      <c r="P166" s="366" t="s">
        <v>2055</v>
      </c>
    </row>
    <row r="167" spans="1:16" s="342" customFormat="1" ht="75" x14ac:dyDescent="0.25">
      <c r="A167" s="358">
        <v>160</v>
      </c>
      <c r="B167" s="365" t="s">
        <v>2056</v>
      </c>
      <c r="C167" s="358" t="s">
        <v>1135</v>
      </c>
      <c r="D167" s="365" t="s">
        <v>2057</v>
      </c>
      <c r="E167" s="365" t="s">
        <v>1606</v>
      </c>
      <c r="F167" s="362">
        <v>44538</v>
      </c>
      <c r="G167" s="358" t="s">
        <v>2058</v>
      </c>
      <c r="H167" s="353">
        <v>6.7661199999999999</v>
      </c>
      <c r="I167" s="365" t="s">
        <v>2059</v>
      </c>
      <c r="J167" s="365" t="s">
        <v>2053</v>
      </c>
      <c r="K167" s="385" t="s">
        <v>2060</v>
      </c>
      <c r="L167" s="362"/>
      <c r="M167" s="364"/>
      <c r="N167" s="365"/>
      <c r="O167" s="353">
        <f>6.76612</f>
        <v>6.7661199999999999</v>
      </c>
      <c r="P167" s="366" t="s">
        <v>2061</v>
      </c>
    </row>
    <row r="168" spans="1:16" s="342" customFormat="1" ht="75" x14ac:dyDescent="0.25">
      <c r="A168" s="358">
        <v>161</v>
      </c>
      <c r="B168" s="365" t="s">
        <v>2062</v>
      </c>
      <c r="C168" s="358" t="s">
        <v>1135</v>
      </c>
      <c r="D168" s="365" t="s">
        <v>2063</v>
      </c>
      <c r="E168" s="365" t="s">
        <v>2064</v>
      </c>
      <c r="F168" s="362">
        <v>44508</v>
      </c>
      <c r="G168" s="358" t="s">
        <v>2065</v>
      </c>
      <c r="H168" s="353">
        <v>13.431940000000001</v>
      </c>
      <c r="I168" s="362">
        <v>44205</v>
      </c>
      <c r="J168" s="365" t="s">
        <v>2066</v>
      </c>
      <c r="K168" s="385" t="s">
        <v>2067</v>
      </c>
      <c r="L168" s="362"/>
      <c r="M168" s="364"/>
      <c r="N168" s="365"/>
      <c r="O168" s="353">
        <f>2.68638+10.62011</f>
        <v>13.30649</v>
      </c>
      <c r="P168" s="366" t="s">
        <v>2068</v>
      </c>
    </row>
    <row r="169" spans="1:16" s="342" customFormat="1" ht="75" x14ac:dyDescent="0.25">
      <c r="A169" s="358">
        <v>162</v>
      </c>
      <c r="B169" s="365" t="s">
        <v>2069</v>
      </c>
      <c r="C169" s="358" t="s">
        <v>1135</v>
      </c>
      <c r="D169" s="365" t="s">
        <v>2070</v>
      </c>
      <c r="E169" s="365" t="s">
        <v>2043</v>
      </c>
      <c r="F169" s="365" t="s">
        <v>1536</v>
      </c>
      <c r="G169" s="358" t="s">
        <v>2071</v>
      </c>
      <c r="H169" s="353">
        <v>194.09700000000001</v>
      </c>
      <c r="I169" s="362">
        <v>44207</v>
      </c>
      <c r="J169" s="365" t="s">
        <v>2072</v>
      </c>
      <c r="K169" s="385"/>
      <c r="L169" s="362"/>
      <c r="M169" s="364"/>
      <c r="N169" s="365"/>
      <c r="O169" s="353"/>
      <c r="P169" s="366"/>
    </row>
    <row r="170" spans="1:16" s="342" customFormat="1" ht="75" x14ac:dyDescent="0.25">
      <c r="A170" s="358">
        <v>163</v>
      </c>
      <c r="B170" s="365" t="s">
        <v>2073</v>
      </c>
      <c r="C170" s="358" t="s">
        <v>1135</v>
      </c>
      <c r="D170" s="365" t="s">
        <v>2074</v>
      </c>
      <c r="E170" s="365" t="s">
        <v>2043</v>
      </c>
      <c r="F170" s="362">
        <v>44235</v>
      </c>
      <c r="G170" s="358" t="s">
        <v>2075</v>
      </c>
      <c r="H170" s="353">
        <v>284.89400000000001</v>
      </c>
      <c r="I170" s="362">
        <v>44207</v>
      </c>
      <c r="J170" s="365" t="s">
        <v>2072</v>
      </c>
      <c r="K170" s="385"/>
      <c r="L170" s="362"/>
      <c r="M170" s="364"/>
      <c r="N170" s="365"/>
      <c r="O170" s="353"/>
      <c r="P170" s="366"/>
    </row>
    <row r="171" spans="1:16" s="342" customFormat="1" ht="75" x14ac:dyDescent="0.25">
      <c r="A171" s="358">
        <v>164</v>
      </c>
      <c r="B171" s="365" t="s">
        <v>2076</v>
      </c>
      <c r="C171" s="358" t="s">
        <v>1135</v>
      </c>
      <c r="D171" s="365" t="s">
        <v>2077</v>
      </c>
      <c r="E171" s="365" t="s">
        <v>2043</v>
      </c>
      <c r="F171" s="365" t="s">
        <v>1536</v>
      </c>
      <c r="G171" s="358" t="s">
        <v>2078</v>
      </c>
      <c r="H171" s="353">
        <v>871.25699999999995</v>
      </c>
      <c r="I171" s="362">
        <v>44868</v>
      </c>
      <c r="J171" s="365" t="s">
        <v>2072</v>
      </c>
      <c r="K171" s="385"/>
      <c r="L171" s="362"/>
      <c r="M171" s="364"/>
      <c r="N171" s="365"/>
      <c r="O171" s="353"/>
      <c r="P171" s="366"/>
    </row>
    <row r="172" spans="1:16" s="342" customFormat="1" ht="75" x14ac:dyDescent="0.25">
      <c r="A172" s="358">
        <v>165</v>
      </c>
      <c r="B172" s="365" t="s">
        <v>2079</v>
      </c>
      <c r="C172" s="358" t="s">
        <v>1135</v>
      </c>
      <c r="D172" s="365" t="s">
        <v>2080</v>
      </c>
      <c r="E172" s="365" t="s">
        <v>2043</v>
      </c>
      <c r="F172" s="365" t="s">
        <v>1536</v>
      </c>
      <c r="G172" s="358" t="s">
        <v>2081</v>
      </c>
      <c r="H172" s="353">
        <v>523.6</v>
      </c>
      <c r="I172" s="365" t="s">
        <v>2082</v>
      </c>
      <c r="J172" s="365" t="s">
        <v>2072</v>
      </c>
      <c r="K172" s="385"/>
      <c r="L172" s="362"/>
      <c r="M172" s="364"/>
      <c r="N172" s="365"/>
      <c r="O172" s="353"/>
      <c r="P172" s="366"/>
    </row>
    <row r="173" spans="1:16" s="342" customFormat="1" ht="75" x14ac:dyDescent="0.25">
      <c r="A173" s="358">
        <v>166</v>
      </c>
      <c r="B173" s="365" t="s">
        <v>2083</v>
      </c>
      <c r="C173" s="358" t="s">
        <v>1135</v>
      </c>
      <c r="D173" s="365" t="s">
        <v>2084</v>
      </c>
      <c r="E173" s="365" t="s">
        <v>2043</v>
      </c>
      <c r="F173" s="365" t="s">
        <v>1536</v>
      </c>
      <c r="G173" s="358" t="s">
        <v>2085</v>
      </c>
      <c r="H173" s="353">
        <v>474</v>
      </c>
      <c r="I173" s="365" t="s">
        <v>2082</v>
      </c>
      <c r="J173" s="365" t="s">
        <v>2072</v>
      </c>
      <c r="K173" s="385" t="s">
        <v>1957</v>
      </c>
      <c r="L173" s="362"/>
      <c r="M173" s="364"/>
      <c r="N173" s="365"/>
      <c r="O173" s="353">
        <f>206.97591+25.45072</f>
        <v>232.42662999999999</v>
      </c>
      <c r="P173" s="366" t="s">
        <v>2086</v>
      </c>
    </row>
    <row r="174" spans="1:16" s="342" customFormat="1" ht="90" x14ac:dyDescent="0.25">
      <c r="A174" s="358">
        <v>167</v>
      </c>
      <c r="B174" s="365" t="s">
        <v>2087</v>
      </c>
      <c r="C174" s="358" t="s">
        <v>1135</v>
      </c>
      <c r="D174" s="365" t="s">
        <v>2088</v>
      </c>
      <c r="E174" s="365" t="s">
        <v>1636</v>
      </c>
      <c r="F174" s="365" t="s">
        <v>1941</v>
      </c>
      <c r="G174" s="358" t="s">
        <v>2089</v>
      </c>
      <c r="H174" s="353">
        <v>14.11922</v>
      </c>
      <c r="I174" s="362">
        <v>44538</v>
      </c>
      <c r="J174" s="365" t="s">
        <v>1644</v>
      </c>
      <c r="K174" s="385"/>
      <c r="L174" s="362"/>
      <c r="M174" s="364"/>
      <c r="N174" s="365"/>
      <c r="O174" s="353"/>
      <c r="P174" s="366"/>
    </row>
    <row r="175" spans="1:16" s="342" customFormat="1" ht="90" x14ac:dyDescent="0.25">
      <c r="A175" s="358">
        <v>168</v>
      </c>
      <c r="B175" s="358" t="s">
        <v>2090</v>
      </c>
      <c r="C175" s="358" t="s">
        <v>1135</v>
      </c>
      <c r="D175" s="365" t="s">
        <v>2091</v>
      </c>
      <c r="E175" s="365" t="s">
        <v>2092</v>
      </c>
      <c r="F175" s="365" t="s">
        <v>2044</v>
      </c>
      <c r="G175" s="358" t="s">
        <v>2093</v>
      </c>
      <c r="H175" s="353">
        <v>40.302419999999998</v>
      </c>
      <c r="I175" s="362">
        <v>44206</v>
      </c>
      <c r="J175" s="365" t="s">
        <v>1567</v>
      </c>
      <c r="K175" s="385" t="s">
        <v>2094</v>
      </c>
      <c r="L175" s="362"/>
      <c r="M175" s="364"/>
      <c r="N175" s="365"/>
      <c r="O175" s="353">
        <f>32.10173+5.4</f>
        <v>37.501730000000002</v>
      </c>
      <c r="P175" s="366" t="s">
        <v>2095</v>
      </c>
    </row>
    <row r="176" spans="1:16" s="342" customFormat="1" ht="90" x14ac:dyDescent="0.25">
      <c r="A176" s="358">
        <v>169</v>
      </c>
      <c r="B176" s="358" t="s">
        <v>2096</v>
      </c>
      <c r="C176" s="358" t="s">
        <v>1135</v>
      </c>
      <c r="D176" s="365" t="s">
        <v>2097</v>
      </c>
      <c r="E176" s="365" t="s">
        <v>2098</v>
      </c>
      <c r="F176" s="365" t="s">
        <v>1941</v>
      </c>
      <c r="G176" s="358" t="s">
        <v>2099</v>
      </c>
      <c r="H176" s="353">
        <v>2.93031</v>
      </c>
      <c r="I176" s="365" t="s">
        <v>1566</v>
      </c>
      <c r="J176" s="365" t="s">
        <v>2100</v>
      </c>
      <c r="K176" s="385" t="s">
        <v>1645</v>
      </c>
      <c r="L176" s="362"/>
      <c r="M176" s="364"/>
      <c r="N176" s="365"/>
      <c r="O176" s="353">
        <v>2.93031</v>
      </c>
      <c r="P176" s="366" t="s">
        <v>2101</v>
      </c>
    </row>
    <row r="177" spans="1:16" s="342" customFormat="1" ht="90" x14ac:dyDescent="0.25">
      <c r="A177" s="358">
        <v>170</v>
      </c>
      <c r="B177" s="358" t="s">
        <v>2102</v>
      </c>
      <c r="C177" s="358" t="s">
        <v>1135</v>
      </c>
      <c r="D177" s="365" t="s">
        <v>2103</v>
      </c>
      <c r="E177" s="365" t="s">
        <v>1636</v>
      </c>
      <c r="F177" s="365" t="s">
        <v>2104</v>
      </c>
      <c r="G177" s="358" t="s">
        <v>2105</v>
      </c>
      <c r="H177" s="353">
        <v>57.910049999999998</v>
      </c>
      <c r="I177" s="362">
        <v>44205</v>
      </c>
      <c r="J177" s="365" t="s">
        <v>2106</v>
      </c>
      <c r="K177" s="385" t="s">
        <v>1548</v>
      </c>
      <c r="L177" s="362"/>
      <c r="M177" s="364"/>
      <c r="N177" s="365"/>
      <c r="O177" s="353">
        <f>13.084+10.986</f>
        <v>24.07</v>
      </c>
      <c r="P177" s="366" t="s">
        <v>2107</v>
      </c>
    </row>
    <row r="178" spans="1:16" s="342" customFormat="1" ht="90" x14ac:dyDescent="0.25">
      <c r="A178" s="358">
        <v>171</v>
      </c>
      <c r="B178" s="365" t="s">
        <v>2108</v>
      </c>
      <c r="C178" s="358" t="s">
        <v>1135</v>
      </c>
      <c r="D178" s="365" t="s">
        <v>2109</v>
      </c>
      <c r="E178" s="365" t="s">
        <v>1636</v>
      </c>
      <c r="F178" s="365" t="s">
        <v>2104</v>
      </c>
      <c r="G178" s="358" t="s">
        <v>2110</v>
      </c>
      <c r="H178" s="353">
        <v>53.33343</v>
      </c>
      <c r="I178" s="362">
        <v>44205</v>
      </c>
      <c r="J178" s="365" t="s">
        <v>2106</v>
      </c>
      <c r="K178" s="385"/>
      <c r="L178" s="362"/>
      <c r="M178" s="364"/>
      <c r="N178" s="365"/>
      <c r="O178" s="386"/>
      <c r="P178" s="366"/>
    </row>
    <row r="179" spans="1:16" s="342" customFormat="1" ht="75" x14ac:dyDescent="0.25">
      <c r="A179" s="358">
        <v>172</v>
      </c>
      <c r="B179" s="365" t="s">
        <v>2111</v>
      </c>
      <c r="C179" s="358" t="s">
        <v>1135</v>
      </c>
      <c r="D179" s="365" t="s">
        <v>2112</v>
      </c>
      <c r="E179" s="365" t="s">
        <v>1597</v>
      </c>
      <c r="F179" s="365" t="s">
        <v>2113</v>
      </c>
      <c r="G179" s="358" t="s">
        <v>2114</v>
      </c>
      <c r="H179" s="353">
        <v>282.87900000000002</v>
      </c>
      <c r="I179" s="365" t="s">
        <v>2115</v>
      </c>
      <c r="J179" s="365" t="s">
        <v>2116</v>
      </c>
      <c r="K179" s="385" t="s">
        <v>2117</v>
      </c>
      <c r="L179" s="362"/>
      <c r="M179" s="364"/>
      <c r="N179" s="365"/>
      <c r="O179" s="386">
        <f>56.574+43.426+5.213</f>
        <v>105.21299999999999</v>
      </c>
      <c r="P179" s="366" t="s">
        <v>2118</v>
      </c>
    </row>
    <row r="180" spans="1:16" s="342" customFormat="1" ht="75" x14ac:dyDescent="0.25">
      <c r="A180" s="358">
        <v>173</v>
      </c>
      <c r="B180" s="365" t="s">
        <v>2119</v>
      </c>
      <c r="C180" s="358" t="s">
        <v>1135</v>
      </c>
      <c r="D180" s="365" t="s">
        <v>2120</v>
      </c>
      <c r="E180" s="365" t="s">
        <v>1533</v>
      </c>
      <c r="F180" s="365" t="s">
        <v>2104</v>
      </c>
      <c r="G180" s="358" t="s">
        <v>2121</v>
      </c>
      <c r="H180" s="353">
        <v>82.021019999999993</v>
      </c>
      <c r="I180" s="365" t="s">
        <v>2122</v>
      </c>
      <c r="J180" s="365" t="s">
        <v>1257</v>
      </c>
      <c r="K180" s="385"/>
      <c r="L180" s="390"/>
      <c r="M180" s="391"/>
      <c r="N180" s="392"/>
      <c r="O180" s="386"/>
      <c r="P180" s="366"/>
    </row>
    <row r="181" spans="1:16" s="342" customFormat="1" ht="75" x14ac:dyDescent="0.25">
      <c r="A181" s="358">
        <v>174</v>
      </c>
      <c r="B181" s="365" t="s">
        <v>2123</v>
      </c>
      <c r="C181" s="358" t="s">
        <v>1135</v>
      </c>
      <c r="D181" s="365" t="s">
        <v>2124</v>
      </c>
      <c r="E181" s="365" t="s">
        <v>1533</v>
      </c>
      <c r="F181" s="365" t="s">
        <v>2104</v>
      </c>
      <c r="G181" s="358" t="s">
        <v>2125</v>
      </c>
      <c r="H181" s="353">
        <v>82.021019999999993</v>
      </c>
      <c r="I181" s="365" t="s">
        <v>2122</v>
      </c>
      <c r="J181" s="365" t="s">
        <v>1257</v>
      </c>
      <c r="K181" s="385"/>
      <c r="L181" s="390"/>
      <c r="M181" s="391"/>
      <c r="N181" s="392"/>
      <c r="O181" s="386"/>
      <c r="P181" s="366"/>
    </row>
    <row r="182" spans="1:16" s="342" customFormat="1" ht="90" x14ac:dyDescent="0.25">
      <c r="A182" s="358">
        <v>175</v>
      </c>
      <c r="B182" s="365" t="s">
        <v>2126</v>
      </c>
      <c r="C182" s="358" t="s">
        <v>1135</v>
      </c>
      <c r="D182" s="365" t="s">
        <v>2127</v>
      </c>
      <c r="E182" s="365" t="s">
        <v>1636</v>
      </c>
      <c r="F182" s="365" t="s">
        <v>2128</v>
      </c>
      <c r="G182" s="358" t="s">
        <v>2129</v>
      </c>
      <c r="H182" s="353">
        <v>58.35848</v>
      </c>
      <c r="I182" s="365" t="s">
        <v>2130</v>
      </c>
      <c r="J182" s="365" t="s">
        <v>1644</v>
      </c>
      <c r="K182" s="385"/>
      <c r="L182" s="362"/>
      <c r="M182" s="364"/>
      <c r="N182" s="392"/>
      <c r="O182" s="386"/>
      <c r="P182" s="366"/>
    </row>
    <row r="183" spans="1:16" s="342" customFormat="1" ht="150" x14ac:dyDescent="0.25">
      <c r="A183" s="358">
        <v>176</v>
      </c>
      <c r="B183" s="365" t="s">
        <v>2131</v>
      </c>
      <c r="C183" s="358" t="s">
        <v>1135</v>
      </c>
      <c r="D183" s="365" t="s">
        <v>2132</v>
      </c>
      <c r="E183" s="365" t="s">
        <v>1636</v>
      </c>
      <c r="F183" s="365" t="s">
        <v>2128</v>
      </c>
      <c r="G183" s="358" t="s">
        <v>2133</v>
      </c>
      <c r="H183" s="353">
        <v>45.291789999999999</v>
      </c>
      <c r="I183" s="362">
        <v>44357</v>
      </c>
      <c r="J183" s="365" t="s">
        <v>2134</v>
      </c>
      <c r="K183" s="385"/>
      <c r="L183" s="362"/>
      <c r="M183" s="364"/>
      <c r="N183" s="392"/>
      <c r="O183" s="386"/>
      <c r="P183" s="366"/>
    </row>
    <row r="184" spans="1:16" s="342" customFormat="1" ht="75" x14ac:dyDescent="0.25">
      <c r="A184" s="358">
        <v>177</v>
      </c>
      <c r="B184" s="365" t="s">
        <v>2135</v>
      </c>
      <c r="C184" s="358" t="s">
        <v>1135</v>
      </c>
      <c r="D184" s="365" t="s">
        <v>2136</v>
      </c>
      <c r="E184" s="365" t="s">
        <v>2137</v>
      </c>
      <c r="F184" s="365" t="s">
        <v>2059</v>
      </c>
      <c r="G184" s="358" t="s">
        <v>2138</v>
      </c>
      <c r="H184" s="353">
        <v>55.031649999999999</v>
      </c>
      <c r="I184" s="365" t="s">
        <v>2139</v>
      </c>
      <c r="J184" s="365" t="s">
        <v>2053</v>
      </c>
      <c r="K184" s="385"/>
      <c r="L184" s="390"/>
      <c r="M184" s="391"/>
      <c r="N184" s="392"/>
      <c r="O184" s="386"/>
      <c r="P184" s="366"/>
    </row>
    <row r="185" spans="1:16" s="342" customFormat="1" ht="105" x14ac:dyDescent="0.25">
      <c r="A185" s="358">
        <v>178</v>
      </c>
      <c r="B185" s="365" t="s">
        <v>2140</v>
      </c>
      <c r="C185" s="358" t="s">
        <v>1135</v>
      </c>
      <c r="D185" s="365" t="s">
        <v>2141</v>
      </c>
      <c r="E185" s="365" t="s">
        <v>1137</v>
      </c>
      <c r="F185" s="365" t="s">
        <v>2128</v>
      </c>
      <c r="G185" s="358" t="s">
        <v>2142</v>
      </c>
      <c r="H185" s="353">
        <v>42.876480000000001</v>
      </c>
      <c r="I185" s="362">
        <v>44357</v>
      </c>
      <c r="J185" s="365" t="s">
        <v>2053</v>
      </c>
      <c r="K185" s="385" t="s">
        <v>2143</v>
      </c>
      <c r="L185" s="390"/>
      <c r="M185" s="391"/>
      <c r="N185" s="392"/>
      <c r="O185" s="386">
        <f>5+6.44788+12.75186+12.4504+4.63353</f>
        <v>41.283670000000001</v>
      </c>
      <c r="P185" s="366" t="s">
        <v>2144</v>
      </c>
    </row>
    <row r="186" spans="1:16" s="342" customFormat="1" ht="195" x14ac:dyDescent="0.25">
      <c r="A186" s="358">
        <v>179</v>
      </c>
      <c r="B186" s="358" t="s">
        <v>2145</v>
      </c>
      <c r="C186" s="358" t="s">
        <v>1135</v>
      </c>
      <c r="D186" s="365" t="s">
        <v>2146</v>
      </c>
      <c r="E186" s="365" t="s">
        <v>1808</v>
      </c>
      <c r="F186" s="365" t="s">
        <v>2147</v>
      </c>
      <c r="G186" s="358" t="s">
        <v>2148</v>
      </c>
      <c r="H186" s="353">
        <v>58.842649999999999</v>
      </c>
      <c r="I186" s="365" t="s">
        <v>1161</v>
      </c>
      <c r="J186" s="365" t="s">
        <v>2149</v>
      </c>
      <c r="K186" s="385"/>
      <c r="L186" s="390"/>
      <c r="M186" s="391"/>
      <c r="N186" s="392"/>
      <c r="O186" s="386"/>
      <c r="P186" s="366"/>
    </row>
    <row r="187" spans="1:16" s="342" customFormat="1" ht="135" x14ac:dyDescent="0.25">
      <c r="A187" s="358">
        <v>180</v>
      </c>
      <c r="B187" s="358" t="s">
        <v>2150</v>
      </c>
      <c r="C187" s="358" t="s">
        <v>1135</v>
      </c>
      <c r="D187" s="365" t="s">
        <v>2151</v>
      </c>
      <c r="E187" s="365" t="s">
        <v>1525</v>
      </c>
      <c r="F187" s="365" t="s">
        <v>1670</v>
      </c>
      <c r="G187" s="358" t="s">
        <v>2152</v>
      </c>
      <c r="H187" s="353">
        <v>147.75</v>
      </c>
      <c r="I187" s="365" t="s">
        <v>1161</v>
      </c>
      <c r="J187" s="365" t="s">
        <v>2153</v>
      </c>
      <c r="K187" s="385" t="s">
        <v>2154</v>
      </c>
      <c r="L187" s="390"/>
      <c r="M187" s="391"/>
      <c r="N187" s="392"/>
      <c r="O187" s="386">
        <f>37.67724+21.549+7.16524+30.77354</f>
        <v>97.165019999999998</v>
      </c>
      <c r="P187" s="366" t="s">
        <v>2155</v>
      </c>
    </row>
    <row r="188" spans="1:16" s="342" customFormat="1" ht="75" x14ac:dyDescent="0.25">
      <c r="A188" s="358">
        <v>181</v>
      </c>
      <c r="B188" s="365" t="s">
        <v>2156</v>
      </c>
      <c r="C188" s="358" t="s">
        <v>1135</v>
      </c>
      <c r="D188" s="365" t="s">
        <v>2157</v>
      </c>
      <c r="E188" s="365" t="s">
        <v>1137</v>
      </c>
      <c r="F188" s="362">
        <v>44508</v>
      </c>
      <c r="G188" s="358" t="s">
        <v>2158</v>
      </c>
      <c r="H188" s="353">
        <v>24.19163</v>
      </c>
      <c r="I188" s="362">
        <v>44417</v>
      </c>
      <c r="J188" s="365" t="s">
        <v>1567</v>
      </c>
      <c r="K188" s="385"/>
      <c r="L188" s="390"/>
      <c r="M188" s="391"/>
      <c r="N188" s="392"/>
      <c r="O188" s="386"/>
      <c r="P188" s="366"/>
    </row>
    <row r="189" spans="1:16" s="342" customFormat="1" ht="75" x14ac:dyDescent="0.25">
      <c r="A189" s="358">
        <v>182</v>
      </c>
      <c r="B189" s="358" t="s">
        <v>2159</v>
      </c>
      <c r="C189" s="358" t="s">
        <v>1135</v>
      </c>
      <c r="D189" s="365" t="s">
        <v>2160</v>
      </c>
      <c r="E189" s="365" t="s">
        <v>1137</v>
      </c>
      <c r="F189" s="362">
        <v>44508</v>
      </c>
      <c r="G189" s="365" t="s">
        <v>2161</v>
      </c>
      <c r="H189" s="353">
        <v>46.366459999999996</v>
      </c>
      <c r="I189" s="365" t="s">
        <v>2130</v>
      </c>
      <c r="J189" s="365" t="s">
        <v>1688</v>
      </c>
      <c r="K189" s="385"/>
      <c r="L189" s="390"/>
      <c r="M189" s="391"/>
      <c r="N189" s="392"/>
      <c r="O189" s="386"/>
      <c r="P189" s="366"/>
    </row>
    <row r="190" spans="1:16" s="342" customFormat="1" ht="75" x14ac:dyDescent="0.25">
      <c r="A190" s="358">
        <v>183</v>
      </c>
      <c r="B190" s="358" t="s">
        <v>2162</v>
      </c>
      <c r="C190" s="358" t="s">
        <v>1135</v>
      </c>
      <c r="D190" s="365" t="s">
        <v>2163</v>
      </c>
      <c r="E190" s="365" t="s">
        <v>1137</v>
      </c>
      <c r="F190" s="362">
        <v>44508</v>
      </c>
      <c r="G190" s="365">
        <v>93</v>
      </c>
      <c r="H190" s="353">
        <v>42.54524</v>
      </c>
      <c r="I190" s="365" t="s">
        <v>2130</v>
      </c>
      <c r="J190" s="365" t="s">
        <v>1688</v>
      </c>
      <c r="K190" s="385"/>
      <c r="L190" s="390"/>
      <c r="M190" s="391"/>
      <c r="N190" s="392"/>
      <c r="O190" s="386"/>
      <c r="P190" s="366"/>
    </row>
    <row r="191" spans="1:16" s="342" customFormat="1" ht="90" x14ac:dyDescent="0.25">
      <c r="A191" s="358">
        <v>184</v>
      </c>
      <c r="B191" s="365" t="s">
        <v>2164</v>
      </c>
      <c r="C191" s="358" t="s">
        <v>1135</v>
      </c>
      <c r="D191" s="365" t="s">
        <v>2165</v>
      </c>
      <c r="E191" s="365" t="s">
        <v>2166</v>
      </c>
      <c r="F191" s="365" t="s">
        <v>2167</v>
      </c>
      <c r="G191" s="365" t="s">
        <v>2168</v>
      </c>
      <c r="H191" s="353">
        <v>5.2380199999999997</v>
      </c>
      <c r="I191" s="362">
        <v>44264</v>
      </c>
      <c r="J191" s="365" t="s">
        <v>2169</v>
      </c>
      <c r="K191" s="385"/>
      <c r="L191" s="390"/>
      <c r="M191" s="391"/>
      <c r="N191" s="392"/>
      <c r="O191" s="386"/>
      <c r="P191" s="366"/>
    </row>
    <row r="192" spans="1:16" s="342" customFormat="1" ht="75" x14ac:dyDescent="0.25">
      <c r="A192" s="358">
        <v>185</v>
      </c>
      <c r="B192" s="365" t="s">
        <v>2170</v>
      </c>
      <c r="C192" s="358" t="s">
        <v>1135</v>
      </c>
      <c r="D192" s="365" t="s">
        <v>2171</v>
      </c>
      <c r="E192" s="365" t="s">
        <v>2172</v>
      </c>
      <c r="F192" s="365" t="s">
        <v>1607</v>
      </c>
      <c r="G192" s="365">
        <v>96</v>
      </c>
      <c r="H192" s="353">
        <v>51.941000000000003</v>
      </c>
      <c r="I192" s="365" t="s">
        <v>2173</v>
      </c>
      <c r="J192" s="365" t="s">
        <v>2174</v>
      </c>
      <c r="K192" s="385"/>
      <c r="L192" s="390"/>
      <c r="M192" s="391"/>
      <c r="N192" s="392"/>
      <c r="O192" s="386"/>
      <c r="P192" s="366"/>
    </row>
    <row r="193" spans="1:16" s="342" customFormat="1" ht="195" x14ac:dyDescent="0.25">
      <c r="A193" s="358">
        <v>186</v>
      </c>
      <c r="B193" s="365" t="s">
        <v>2175</v>
      </c>
      <c r="C193" s="358" t="s">
        <v>1135</v>
      </c>
      <c r="D193" s="365" t="s">
        <v>2176</v>
      </c>
      <c r="E193" s="365" t="s">
        <v>1137</v>
      </c>
      <c r="F193" s="365" t="s">
        <v>2167</v>
      </c>
      <c r="G193" s="365" t="s">
        <v>2177</v>
      </c>
      <c r="H193" s="353">
        <v>69.748699999999999</v>
      </c>
      <c r="I193" s="362">
        <v>44540</v>
      </c>
      <c r="J193" s="365" t="s">
        <v>2178</v>
      </c>
      <c r="K193" s="385" t="s">
        <v>2179</v>
      </c>
      <c r="L193" s="390"/>
      <c r="M193" s="391"/>
      <c r="N193" s="392"/>
      <c r="O193" s="386">
        <f>9.20605+4.17367+0.52028</f>
        <v>13.899999999999999</v>
      </c>
      <c r="P193" s="366" t="s">
        <v>2180</v>
      </c>
    </row>
    <row r="194" spans="1:16" s="342" customFormat="1" ht="135" x14ac:dyDescent="0.25">
      <c r="A194" s="358">
        <v>187</v>
      </c>
      <c r="B194" s="365" t="s">
        <v>2181</v>
      </c>
      <c r="C194" s="358" t="s">
        <v>1135</v>
      </c>
      <c r="D194" s="365" t="s">
        <v>2182</v>
      </c>
      <c r="E194" s="365" t="s">
        <v>2183</v>
      </c>
      <c r="F194" s="365" t="s">
        <v>2059</v>
      </c>
      <c r="G194" s="365" t="s">
        <v>2184</v>
      </c>
      <c r="H194" s="353">
        <v>234.03424000000001</v>
      </c>
      <c r="I194" s="365" t="s">
        <v>1161</v>
      </c>
      <c r="J194" s="365" t="s">
        <v>2185</v>
      </c>
      <c r="K194" s="385" t="s">
        <v>2186</v>
      </c>
      <c r="L194" s="390"/>
      <c r="M194" s="391"/>
      <c r="N194" s="392"/>
      <c r="O194" s="386">
        <f>117.89088+103.95072</f>
        <v>221.8416</v>
      </c>
      <c r="P194" s="366" t="s">
        <v>2187</v>
      </c>
    </row>
    <row r="195" spans="1:16" s="342" customFormat="1" ht="75" x14ac:dyDescent="0.25">
      <c r="A195" s="358">
        <v>188</v>
      </c>
      <c r="B195" s="365" t="s">
        <v>2188</v>
      </c>
      <c r="C195" s="358" t="s">
        <v>1135</v>
      </c>
      <c r="D195" s="365" t="s">
        <v>2189</v>
      </c>
      <c r="E195" s="365" t="s">
        <v>1597</v>
      </c>
      <c r="F195" s="365" t="s">
        <v>2147</v>
      </c>
      <c r="G195" s="365">
        <v>103</v>
      </c>
      <c r="H195" s="353">
        <v>258.89800000000002</v>
      </c>
      <c r="I195" s="365" t="s">
        <v>1802</v>
      </c>
      <c r="J195" s="365" t="s">
        <v>2116</v>
      </c>
      <c r="K195" s="385" t="s">
        <v>2190</v>
      </c>
      <c r="L195" s="390"/>
      <c r="M195" s="391"/>
      <c r="N195" s="392"/>
      <c r="O195" s="386">
        <v>51.779600000000002</v>
      </c>
      <c r="P195" s="366" t="s">
        <v>2191</v>
      </c>
    </row>
    <row r="196" spans="1:16" s="342" customFormat="1" ht="75" x14ac:dyDescent="0.25">
      <c r="A196" s="358">
        <v>189</v>
      </c>
      <c r="B196" s="365" t="s">
        <v>2192</v>
      </c>
      <c r="C196" s="358" t="s">
        <v>1135</v>
      </c>
      <c r="D196" s="365" t="s">
        <v>2193</v>
      </c>
      <c r="E196" s="365" t="s">
        <v>2194</v>
      </c>
      <c r="F196" s="365" t="s">
        <v>2167</v>
      </c>
      <c r="G196" s="365">
        <v>100</v>
      </c>
      <c r="H196" s="353">
        <v>3.4998800000000001</v>
      </c>
      <c r="I196" s="365" t="s">
        <v>2195</v>
      </c>
      <c r="J196" s="365" t="s">
        <v>1601</v>
      </c>
      <c r="K196" s="385" t="s">
        <v>2196</v>
      </c>
      <c r="L196" s="390"/>
      <c r="M196" s="391"/>
      <c r="N196" s="392"/>
      <c r="O196" s="386">
        <v>3.4998800000000001</v>
      </c>
      <c r="P196" s="366" t="s">
        <v>2197</v>
      </c>
    </row>
    <row r="197" spans="1:16" s="342" customFormat="1" ht="150" x14ac:dyDescent="0.25">
      <c r="A197" s="358">
        <v>190</v>
      </c>
      <c r="B197" s="365" t="s">
        <v>2198</v>
      </c>
      <c r="C197" s="358" t="s">
        <v>1135</v>
      </c>
      <c r="D197" s="365" t="s">
        <v>2199</v>
      </c>
      <c r="E197" s="365" t="s">
        <v>1624</v>
      </c>
      <c r="F197" s="365" t="s">
        <v>2147</v>
      </c>
      <c r="G197" s="365" t="s">
        <v>2200</v>
      </c>
      <c r="H197" s="353">
        <v>10.24122</v>
      </c>
      <c r="I197" s="362">
        <v>44325</v>
      </c>
      <c r="J197" s="365" t="s">
        <v>2201</v>
      </c>
      <c r="K197" s="385" t="s">
        <v>2202</v>
      </c>
      <c r="L197" s="390"/>
      <c r="M197" s="391"/>
      <c r="N197" s="392"/>
      <c r="O197" s="386">
        <f>0.02048+10.22074</f>
        <v>10.241219999999998</v>
      </c>
      <c r="P197" s="366" t="s">
        <v>2203</v>
      </c>
    </row>
    <row r="198" spans="1:16" s="342" customFormat="1" ht="75" x14ac:dyDescent="0.25">
      <c r="A198" s="358">
        <v>191</v>
      </c>
      <c r="B198" s="365" t="s">
        <v>2204</v>
      </c>
      <c r="C198" s="358" t="s">
        <v>1135</v>
      </c>
      <c r="D198" s="365" t="s">
        <v>2205</v>
      </c>
      <c r="E198" s="365" t="s">
        <v>1137</v>
      </c>
      <c r="F198" s="362">
        <v>44417</v>
      </c>
      <c r="G198" s="365">
        <v>107</v>
      </c>
      <c r="H198" s="353">
        <v>45.34639</v>
      </c>
      <c r="I198" s="365" t="s">
        <v>2206</v>
      </c>
      <c r="J198" s="365" t="s">
        <v>2207</v>
      </c>
      <c r="K198" s="385" t="s">
        <v>2202</v>
      </c>
      <c r="L198" s="390"/>
      <c r="M198" s="391"/>
      <c r="N198" s="392"/>
      <c r="O198" s="386">
        <f>20.416+19.07669</f>
        <v>39.492689999999996</v>
      </c>
      <c r="P198" s="366" t="s">
        <v>2208</v>
      </c>
    </row>
    <row r="199" spans="1:16" s="342" customFormat="1" ht="75" x14ac:dyDescent="0.25">
      <c r="A199" s="358">
        <v>192</v>
      </c>
      <c r="B199" s="365" t="s">
        <v>2209</v>
      </c>
      <c r="C199" s="358" t="s">
        <v>1135</v>
      </c>
      <c r="D199" s="365" t="s">
        <v>2210</v>
      </c>
      <c r="E199" s="365">
        <v>45200000</v>
      </c>
      <c r="F199" s="362">
        <v>44417</v>
      </c>
      <c r="G199" s="365" t="s">
        <v>2211</v>
      </c>
      <c r="H199" s="353">
        <v>37.052909999999997</v>
      </c>
      <c r="I199" s="365" t="s">
        <v>2212</v>
      </c>
      <c r="J199" s="365" t="s">
        <v>2213</v>
      </c>
      <c r="K199" s="385" t="s">
        <v>2214</v>
      </c>
      <c r="L199" s="390"/>
      <c r="M199" s="391"/>
      <c r="N199" s="392"/>
      <c r="O199" s="386">
        <f>2.30546+2.48554+2.619</f>
        <v>7.41</v>
      </c>
      <c r="P199" s="366" t="s">
        <v>2215</v>
      </c>
    </row>
    <row r="200" spans="1:16" s="342" customFormat="1" ht="75" x14ac:dyDescent="0.25">
      <c r="A200" s="358">
        <v>193</v>
      </c>
      <c r="B200" s="365" t="s">
        <v>2216</v>
      </c>
      <c r="C200" s="358" t="s">
        <v>1135</v>
      </c>
      <c r="D200" s="365" t="s">
        <v>2217</v>
      </c>
      <c r="E200" s="365" t="s">
        <v>1525</v>
      </c>
      <c r="F200" s="362">
        <v>44478</v>
      </c>
      <c r="G200" s="365">
        <v>109</v>
      </c>
      <c r="H200" s="353">
        <v>40.119999999999997</v>
      </c>
      <c r="I200" s="362">
        <v>44418</v>
      </c>
      <c r="J200" s="365" t="s">
        <v>2053</v>
      </c>
      <c r="K200" s="385"/>
      <c r="L200" s="390"/>
      <c r="M200" s="391"/>
      <c r="N200" s="392"/>
      <c r="O200" s="386"/>
      <c r="P200" s="366"/>
    </row>
    <row r="201" spans="1:16" s="342" customFormat="1" ht="75" x14ac:dyDescent="0.25">
      <c r="A201" s="358">
        <v>194</v>
      </c>
      <c r="B201" s="365" t="s">
        <v>2218</v>
      </c>
      <c r="C201" s="358" t="s">
        <v>1135</v>
      </c>
      <c r="D201" s="365" t="s">
        <v>2219</v>
      </c>
      <c r="E201" s="365" t="s">
        <v>1597</v>
      </c>
      <c r="F201" s="365" t="s">
        <v>2220</v>
      </c>
      <c r="G201" s="365" t="s">
        <v>2221</v>
      </c>
      <c r="H201" s="353">
        <v>126.37994</v>
      </c>
      <c r="I201" s="365" t="s">
        <v>2222</v>
      </c>
      <c r="J201" s="365" t="s">
        <v>2223</v>
      </c>
      <c r="K201" s="385"/>
      <c r="L201" s="390"/>
      <c r="M201" s="391"/>
      <c r="N201" s="392"/>
      <c r="O201" s="386"/>
      <c r="P201" s="366"/>
    </row>
    <row r="202" spans="1:16" s="342" customFormat="1" ht="75" x14ac:dyDescent="0.25">
      <c r="A202" s="358">
        <v>195</v>
      </c>
      <c r="B202" s="365" t="s">
        <v>2224</v>
      </c>
      <c r="C202" s="358" t="s">
        <v>1135</v>
      </c>
      <c r="D202" s="365" t="s">
        <v>2225</v>
      </c>
      <c r="E202" s="365" t="s">
        <v>1597</v>
      </c>
      <c r="F202" s="365" t="s">
        <v>2220</v>
      </c>
      <c r="G202" s="365" t="s">
        <v>2226</v>
      </c>
      <c r="H202" s="353">
        <v>65.784999999999997</v>
      </c>
      <c r="I202" s="365" t="s">
        <v>2227</v>
      </c>
      <c r="J202" s="365" t="s">
        <v>2223</v>
      </c>
      <c r="K202" s="385"/>
      <c r="L202" s="390"/>
      <c r="M202" s="391"/>
      <c r="N202" s="392"/>
      <c r="O202" s="386"/>
      <c r="P202" s="366"/>
    </row>
    <row r="203" spans="1:16" s="342" customFormat="1" ht="105" x14ac:dyDescent="0.25">
      <c r="A203" s="358">
        <v>196</v>
      </c>
      <c r="B203" s="365" t="s">
        <v>2228</v>
      </c>
      <c r="C203" s="358" t="s">
        <v>1135</v>
      </c>
      <c r="D203" s="365" t="s">
        <v>2229</v>
      </c>
      <c r="E203" s="365" t="s">
        <v>1137</v>
      </c>
      <c r="F203" s="365" t="s">
        <v>2122</v>
      </c>
      <c r="G203" s="365" t="s">
        <v>2230</v>
      </c>
      <c r="H203" s="353">
        <v>179.97065000000001</v>
      </c>
      <c r="I203" s="365" t="s">
        <v>2231</v>
      </c>
      <c r="J203" s="365" t="s">
        <v>2046</v>
      </c>
      <c r="K203" s="385"/>
      <c r="L203" s="390"/>
      <c r="M203" s="391"/>
      <c r="N203" s="392"/>
      <c r="O203" s="386"/>
      <c r="P203" s="366"/>
    </row>
    <row r="204" spans="1:16" s="342" customFormat="1" ht="90" x14ac:dyDescent="0.25">
      <c r="A204" s="358">
        <v>197</v>
      </c>
      <c r="B204" s="365" t="s">
        <v>2232</v>
      </c>
      <c r="C204" s="358" t="s">
        <v>1135</v>
      </c>
      <c r="D204" s="365" t="s">
        <v>2233</v>
      </c>
      <c r="E204" s="365" t="s">
        <v>1137</v>
      </c>
      <c r="F204" s="365" t="s">
        <v>2122</v>
      </c>
      <c r="G204" s="365" t="s">
        <v>2234</v>
      </c>
      <c r="H204" s="353">
        <v>513.89800000000002</v>
      </c>
      <c r="I204" s="362">
        <v>44565</v>
      </c>
      <c r="J204" s="365" t="s">
        <v>2072</v>
      </c>
      <c r="K204" s="385"/>
      <c r="L204" s="390"/>
      <c r="M204" s="391"/>
      <c r="N204" s="392"/>
      <c r="O204" s="386"/>
      <c r="P204" s="366"/>
    </row>
    <row r="205" spans="1:16" s="342" customFormat="1" ht="75" x14ac:dyDescent="0.25">
      <c r="A205" s="358">
        <v>198</v>
      </c>
      <c r="B205" s="365" t="s">
        <v>2235</v>
      </c>
      <c r="C205" s="358" t="s">
        <v>1135</v>
      </c>
      <c r="D205" s="365" t="s">
        <v>2236</v>
      </c>
      <c r="E205" s="365" t="s">
        <v>1597</v>
      </c>
      <c r="F205" s="362">
        <v>44296</v>
      </c>
      <c r="G205" s="365" t="s">
        <v>2237</v>
      </c>
      <c r="H205" s="353">
        <v>127.99994</v>
      </c>
      <c r="I205" s="365" t="s">
        <v>2238</v>
      </c>
      <c r="J205" s="365" t="s">
        <v>2239</v>
      </c>
      <c r="K205" s="385"/>
      <c r="L205" s="390"/>
      <c r="M205" s="391"/>
      <c r="N205" s="392"/>
      <c r="O205" s="386"/>
      <c r="P205" s="366"/>
    </row>
    <row r="206" spans="1:16" s="342" customFormat="1" ht="75" x14ac:dyDescent="0.25">
      <c r="A206" s="358">
        <v>199</v>
      </c>
      <c r="B206" s="365" t="s">
        <v>2240</v>
      </c>
      <c r="C206" s="358" t="s">
        <v>1135</v>
      </c>
      <c r="D206" s="365" t="s">
        <v>2241</v>
      </c>
      <c r="E206" s="365" t="s">
        <v>1137</v>
      </c>
      <c r="F206" s="365" t="s">
        <v>2220</v>
      </c>
      <c r="G206" s="365" t="s">
        <v>2242</v>
      </c>
      <c r="H206" s="353">
        <v>55.459989999999998</v>
      </c>
      <c r="I206" s="365" t="s">
        <v>2227</v>
      </c>
      <c r="J206" s="365" t="s">
        <v>2243</v>
      </c>
      <c r="K206" s="385" t="s">
        <v>2244</v>
      </c>
      <c r="L206" s="390"/>
      <c r="M206" s="391"/>
      <c r="N206" s="392"/>
      <c r="O206" s="386">
        <v>11.090999999999999</v>
      </c>
      <c r="P206" s="366" t="s">
        <v>2245</v>
      </c>
    </row>
    <row r="207" spans="1:16" s="342" customFormat="1" ht="75" x14ac:dyDescent="0.25">
      <c r="A207" s="358">
        <v>200</v>
      </c>
      <c r="B207" s="365" t="s">
        <v>2246</v>
      </c>
      <c r="C207" s="358" t="s">
        <v>1135</v>
      </c>
      <c r="D207" s="365" t="s">
        <v>2247</v>
      </c>
      <c r="E207" s="365" t="s">
        <v>1597</v>
      </c>
      <c r="F207" s="365" t="s">
        <v>2220</v>
      </c>
      <c r="G207" s="365" t="s">
        <v>2248</v>
      </c>
      <c r="H207" s="353">
        <v>47.199550000000002</v>
      </c>
      <c r="I207" s="365" t="s">
        <v>2249</v>
      </c>
      <c r="J207" s="365" t="s">
        <v>1644</v>
      </c>
      <c r="K207" s="385"/>
      <c r="L207" s="390"/>
      <c r="M207" s="391"/>
      <c r="N207" s="392"/>
      <c r="O207" s="386"/>
      <c r="P207" s="366"/>
    </row>
    <row r="208" spans="1:16" s="342" customFormat="1" ht="75" x14ac:dyDescent="0.25">
      <c r="A208" s="358">
        <v>201</v>
      </c>
      <c r="B208" s="365" t="s">
        <v>2250</v>
      </c>
      <c r="C208" s="358" t="s">
        <v>1135</v>
      </c>
      <c r="D208" s="365" t="s">
        <v>2251</v>
      </c>
      <c r="E208" s="365" t="s">
        <v>1525</v>
      </c>
      <c r="F208" s="365" t="s">
        <v>2220</v>
      </c>
      <c r="G208" s="365" t="s">
        <v>2252</v>
      </c>
      <c r="H208" s="353">
        <v>4.2729799999999996</v>
      </c>
      <c r="I208" s="365" t="s">
        <v>2253</v>
      </c>
      <c r="J208" s="365" t="s">
        <v>2053</v>
      </c>
      <c r="K208" s="385" t="s">
        <v>1957</v>
      </c>
      <c r="L208" s="390"/>
      <c r="M208" s="391"/>
      <c r="N208" s="392"/>
      <c r="O208" s="386">
        <v>3.4077500000000001</v>
      </c>
      <c r="P208" s="366" t="s">
        <v>2254</v>
      </c>
    </row>
    <row r="209" spans="1:18" s="342" customFormat="1" ht="75" x14ac:dyDescent="0.25">
      <c r="A209" s="358">
        <v>202</v>
      </c>
      <c r="B209" s="365" t="s">
        <v>2255</v>
      </c>
      <c r="C209" s="358" t="s">
        <v>1135</v>
      </c>
      <c r="D209" s="365" t="s">
        <v>2256</v>
      </c>
      <c r="E209" s="365" t="s">
        <v>1137</v>
      </c>
      <c r="F209" s="365" t="s">
        <v>2257</v>
      </c>
      <c r="G209" s="365" t="s">
        <v>2258</v>
      </c>
      <c r="H209" s="353">
        <v>1973.4214899999999</v>
      </c>
      <c r="I209" s="365" t="s">
        <v>2259</v>
      </c>
      <c r="J209" s="365" t="s">
        <v>2260</v>
      </c>
      <c r="K209" s="385"/>
      <c r="L209" s="390"/>
      <c r="M209" s="391"/>
      <c r="N209" s="392"/>
      <c r="O209" s="386"/>
      <c r="P209" s="366"/>
    </row>
    <row r="210" spans="1:18" s="342" customFormat="1" ht="75" x14ac:dyDescent="0.25">
      <c r="A210" s="358">
        <v>203</v>
      </c>
      <c r="B210" s="365" t="s">
        <v>1622</v>
      </c>
      <c r="C210" s="358" t="s">
        <v>1135</v>
      </c>
      <c r="D210" s="365" t="s">
        <v>2261</v>
      </c>
      <c r="E210" s="365" t="s">
        <v>1624</v>
      </c>
      <c r="F210" s="365" t="s">
        <v>2130</v>
      </c>
      <c r="G210" s="365" t="s">
        <v>2262</v>
      </c>
      <c r="H210" s="353">
        <v>39.332940000000001</v>
      </c>
      <c r="I210" s="365" t="s">
        <v>1161</v>
      </c>
      <c r="J210" s="365" t="s">
        <v>1626</v>
      </c>
      <c r="K210" s="385"/>
      <c r="L210" s="390"/>
      <c r="M210" s="391"/>
      <c r="N210" s="392"/>
      <c r="O210" s="386"/>
      <c r="P210" s="366"/>
    </row>
    <row r="211" spans="1:18" s="342" customFormat="1" ht="75" x14ac:dyDescent="0.25">
      <c r="A211" s="358">
        <v>204</v>
      </c>
      <c r="B211" s="365" t="s">
        <v>2263</v>
      </c>
      <c r="C211" s="358" t="s">
        <v>1135</v>
      </c>
      <c r="D211" s="365" t="s">
        <v>2264</v>
      </c>
      <c r="E211" s="365" t="s">
        <v>1525</v>
      </c>
      <c r="F211" s="365" t="s">
        <v>2130</v>
      </c>
      <c r="G211" s="365">
        <v>113</v>
      </c>
      <c r="H211" s="353">
        <v>120.55492</v>
      </c>
      <c r="I211" s="365" t="s">
        <v>1161</v>
      </c>
      <c r="J211" s="365" t="s">
        <v>2265</v>
      </c>
      <c r="K211" s="385"/>
      <c r="L211" s="390"/>
      <c r="M211" s="391"/>
      <c r="N211" s="392"/>
      <c r="O211" s="386"/>
      <c r="P211" s="366"/>
    </row>
    <row r="212" spans="1:18" s="342" customFormat="1" ht="75" x14ac:dyDescent="0.25">
      <c r="A212" s="358">
        <v>205</v>
      </c>
      <c r="B212" s="365" t="s">
        <v>2266</v>
      </c>
      <c r="C212" s="358" t="s">
        <v>1135</v>
      </c>
      <c r="D212" s="365" t="s">
        <v>2267</v>
      </c>
      <c r="E212" s="365" t="s">
        <v>1137</v>
      </c>
      <c r="F212" s="365" t="s">
        <v>2130</v>
      </c>
      <c r="G212" s="365" t="s">
        <v>2268</v>
      </c>
      <c r="H212" s="353">
        <v>66.584609999999998</v>
      </c>
      <c r="I212" s="362">
        <v>44266</v>
      </c>
      <c r="J212" s="365" t="s">
        <v>2269</v>
      </c>
      <c r="K212" s="385"/>
      <c r="L212" s="390"/>
      <c r="M212" s="391"/>
      <c r="N212" s="392"/>
      <c r="O212" s="386"/>
      <c r="P212" s="366"/>
    </row>
    <row r="213" spans="1:18" s="342" customFormat="1" ht="75" x14ac:dyDescent="0.25">
      <c r="A213" s="358">
        <v>206</v>
      </c>
      <c r="B213" s="365" t="s">
        <v>2270</v>
      </c>
      <c r="C213" s="358" t="s">
        <v>1135</v>
      </c>
      <c r="D213" s="365" t="s">
        <v>2271</v>
      </c>
      <c r="E213" s="365" t="s">
        <v>1525</v>
      </c>
      <c r="F213" s="365" t="s">
        <v>2220</v>
      </c>
      <c r="G213" s="365">
        <v>110</v>
      </c>
      <c r="H213" s="353">
        <v>3.5494400000000002</v>
      </c>
      <c r="I213" s="365" t="s">
        <v>2272</v>
      </c>
      <c r="J213" s="365" t="s">
        <v>2273</v>
      </c>
      <c r="K213" s="385" t="s">
        <v>2274</v>
      </c>
      <c r="L213" s="390"/>
      <c r="M213" s="391"/>
      <c r="N213" s="392"/>
      <c r="O213" s="386">
        <v>3.5494400000000002</v>
      </c>
      <c r="P213" s="366" t="s">
        <v>2275</v>
      </c>
    </row>
    <row r="214" spans="1:18" s="342" customFormat="1" ht="75" x14ac:dyDescent="0.25">
      <c r="A214" s="358">
        <v>207</v>
      </c>
      <c r="B214" s="365" t="s">
        <v>2276</v>
      </c>
      <c r="C214" s="358" t="s">
        <v>1135</v>
      </c>
      <c r="D214" s="365" t="s">
        <v>2277</v>
      </c>
      <c r="E214" s="365" t="s">
        <v>1137</v>
      </c>
      <c r="F214" s="365" t="s">
        <v>2253</v>
      </c>
      <c r="G214" s="365">
        <v>115</v>
      </c>
      <c r="H214" s="353">
        <v>80.022409999999994</v>
      </c>
      <c r="I214" s="365" t="s">
        <v>1802</v>
      </c>
      <c r="J214" s="365" t="s">
        <v>1681</v>
      </c>
      <c r="K214" s="385"/>
      <c r="L214" s="390"/>
      <c r="M214" s="391"/>
      <c r="N214" s="392"/>
      <c r="O214" s="386"/>
      <c r="P214" s="366"/>
    </row>
    <row r="215" spans="1:18" s="342" customFormat="1" ht="75" x14ac:dyDescent="0.25">
      <c r="A215" s="358">
        <v>208</v>
      </c>
      <c r="B215" s="365" t="s">
        <v>2278</v>
      </c>
      <c r="C215" s="358" t="s">
        <v>1135</v>
      </c>
      <c r="D215" s="365" t="s">
        <v>2279</v>
      </c>
      <c r="E215" s="365"/>
      <c r="F215" s="365" t="s">
        <v>2257</v>
      </c>
      <c r="G215" s="365" t="s">
        <v>2280</v>
      </c>
      <c r="H215" s="353">
        <v>4.6897399999999996</v>
      </c>
      <c r="I215" s="362">
        <v>44387</v>
      </c>
      <c r="J215" s="365" t="s">
        <v>2100</v>
      </c>
      <c r="K215" s="385"/>
      <c r="L215" s="390"/>
      <c r="M215" s="391"/>
      <c r="N215" s="392"/>
      <c r="O215" s="386"/>
      <c r="P215" s="366"/>
    </row>
    <row r="216" spans="1:18" s="342" customFormat="1" ht="210" x14ac:dyDescent="0.25">
      <c r="A216" s="358">
        <v>209</v>
      </c>
      <c r="B216" s="365" t="s">
        <v>2281</v>
      </c>
      <c r="C216" s="358" t="s">
        <v>1135</v>
      </c>
      <c r="D216" s="365" t="s">
        <v>2282</v>
      </c>
      <c r="E216" s="365" t="s">
        <v>1703</v>
      </c>
      <c r="F216" s="365" t="s">
        <v>2257</v>
      </c>
      <c r="G216" s="365">
        <v>117</v>
      </c>
      <c r="H216" s="353">
        <v>20.674679999999999</v>
      </c>
      <c r="I216" s="365" t="s">
        <v>1161</v>
      </c>
      <c r="J216" s="365" t="s">
        <v>2283</v>
      </c>
      <c r="K216" s="385"/>
      <c r="L216" s="390"/>
      <c r="M216" s="391"/>
      <c r="N216" s="392"/>
      <c r="O216" s="386"/>
      <c r="P216" s="366"/>
    </row>
    <row r="217" spans="1:18" s="342" customFormat="1" ht="90" x14ac:dyDescent="0.25">
      <c r="A217" s="358">
        <v>210</v>
      </c>
      <c r="B217" s="365" t="s">
        <v>2284</v>
      </c>
      <c r="C217" s="358" t="s">
        <v>1135</v>
      </c>
      <c r="D217" s="365" t="s">
        <v>2285</v>
      </c>
      <c r="E217" s="365" t="s">
        <v>2194</v>
      </c>
      <c r="F217" s="365" t="s">
        <v>2130</v>
      </c>
      <c r="G217" s="365" t="s">
        <v>2262</v>
      </c>
      <c r="H217" s="353">
        <v>4.9146999999999998</v>
      </c>
      <c r="I217" s="365" t="s">
        <v>2286</v>
      </c>
      <c r="J217" s="365" t="s">
        <v>2287</v>
      </c>
      <c r="K217" s="385"/>
      <c r="L217" s="390"/>
      <c r="M217" s="391"/>
      <c r="N217" s="392"/>
      <c r="O217" s="386"/>
      <c r="P217" s="366"/>
    </row>
    <row r="218" spans="1:18" s="342" customFormat="1" ht="75" x14ac:dyDescent="0.25">
      <c r="A218" s="358">
        <v>211</v>
      </c>
      <c r="B218" s="365" t="s">
        <v>2288</v>
      </c>
      <c r="C218" s="358" t="s">
        <v>1135</v>
      </c>
      <c r="D218" s="365" t="s">
        <v>2289</v>
      </c>
      <c r="E218" s="365" t="s">
        <v>1624</v>
      </c>
      <c r="F218" s="365" t="s">
        <v>2122</v>
      </c>
      <c r="G218" s="365">
        <v>116</v>
      </c>
      <c r="H218" s="353">
        <v>14.522320000000001</v>
      </c>
      <c r="I218" s="362">
        <v>44478</v>
      </c>
      <c r="J218" s="365" t="s">
        <v>2290</v>
      </c>
      <c r="K218" s="385"/>
      <c r="L218" s="390"/>
      <c r="M218" s="391"/>
      <c r="N218" s="392"/>
      <c r="O218" s="386"/>
      <c r="P218" s="366"/>
    </row>
    <row r="219" spans="1:18" s="342" customFormat="1" ht="75" x14ac:dyDescent="0.25">
      <c r="A219" s="358">
        <v>212</v>
      </c>
      <c r="B219" s="365" t="s">
        <v>2291</v>
      </c>
      <c r="C219" s="358" t="s">
        <v>1135</v>
      </c>
      <c r="D219" s="365" t="s">
        <v>2292</v>
      </c>
      <c r="E219" s="365" t="s">
        <v>1137</v>
      </c>
      <c r="F219" s="362">
        <v>44296</v>
      </c>
      <c r="G219" s="365">
        <v>118</v>
      </c>
      <c r="H219" s="353">
        <v>31.86</v>
      </c>
      <c r="I219" s="365" t="s">
        <v>2293</v>
      </c>
      <c r="J219" s="387" t="s">
        <v>2294</v>
      </c>
      <c r="K219" s="385"/>
      <c r="L219" s="390"/>
      <c r="M219" s="391"/>
      <c r="N219" s="392"/>
      <c r="O219" s="386"/>
      <c r="P219" s="366"/>
      <c r="R219" s="393"/>
    </row>
    <row r="220" spans="1:18" s="342" customFormat="1" ht="90" x14ac:dyDescent="0.25">
      <c r="A220" s="358">
        <v>213</v>
      </c>
      <c r="B220" s="365" t="s">
        <v>2004</v>
      </c>
      <c r="C220" s="358" t="s">
        <v>1454</v>
      </c>
      <c r="D220" s="365"/>
      <c r="E220" s="365">
        <v>55300000</v>
      </c>
      <c r="F220" s="365"/>
      <c r="G220" s="358"/>
      <c r="H220" s="353">
        <v>0.3</v>
      </c>
      <c r="I220" s="365"/>
      <c r="J220" s="365" t="s">
        <v>2005</v>
      </c>
      <c r="K220" s="385"/>
      <c r="L220" s="390"/>
      <c r="M220" s="391"/>
      <c r="N220" s="392"/>
      <c r="O220" s="386"/>
      <c r="P220" s="366"/>
    </row>
    <row r="221" spans="1:18" s="342" customFormat="1" ht="135" x14ac:dyDescent="0.25">
      <c r="A221" s="358">
        <v>214</v>
      </c>
      <c r="B221" s="365" t="s">
        <v>2006</v>
      </c>
      <c r="C221" s="358" t="s">
        <v>1454</v>
      </c>
      <c r="D221" s="365"/>
      <c r="E221" s="365">
        <v>55300000</v>
      </c>
      <c r="F221" s="365"/>
      <c r="G221" s="358"/>
      <c r="H221" s="353">
        <v>1.4</v>
      </c>
      <c r="I221" s="365"/>
      <c r="J221" s="365" t="s">
        <v>2007</v>
      </c>
      <c r="K221" s="385"/>
      <c r="L221" s="390"/>
      <c r="M221" s="391"/>
      <c r="N221" s="392"/>
      <c r="O221" s="386"/>
      <c r="P221" s="366"/>
    </row>
    <row r="222" spans="1:18" s="342" customFormat="1" ht="90" x14ac:dyDescent="0.25">
      <c r="A222" s="358">
        <v>215</v>
      </c>
      <c r="B222" s="365" t="s">
        <v>2295</v>
      </c>
      <c r="C222" s="365" t="s">
        <v>1289</v>
      </c>
      <c r="D222" s="365" t="s">
        <v>2296</v>
      </c>
      <c r="E222" s="365" t="s">
        <v>1729</v>
      </c>
      <c r="F222" s="362">
        <v>44323</v>
      </c>
      <c r="G222" s="358" t="s">
        <v>2297</v>
      </c>
      <c r="H222" s="353">
        <v>0.2</v>
      </c>
      <c r="I222" s="362">
        <v>44446</v>
      </c>
      <c r="J222" s="365" t="s">
        <v>1732</v>
      </c>
      <c r="K222" s="385"/>
      <c r="L222" s="390"/>
      <c r="M222" s="391"/>
      <c r="N222" s="392"/>
      <c r="O222" s="386"/>
      <c r="P222" s="366"/>
    </row>
    <row r="223" spans="1:18" s="342" customFormat="1" ht="90" x14ac:dyDescent="0.25">
      <c r="A223" s="358">
        <v>216</v>
      </c>
      <c r="B223" s="365" t="s">
        <v>2298</v>
      </c>
      <c r="C223" s="365" t="s">
        <v>1289</v>
      </c>
      <c r="D223" s="365" t="s">
        <v>2299</v>
      </c>
      <c r="E223" s="365">
        <v>18412200</v>
      </c>
      <c r="F223" s="362">
        <v>44384</v>
      </c>
      <c r="G223" s="358" t="s">
        <v>2300</v>
      </c>
      <c r="H223" s="353">
        <v>1.1000000000000001</v>
      </c>
      <c r="I223" s="365" t="s">
        <v>2301</v>
      </c>
      <c r="J223" s="365" t="s">
        <v>2302</v>
      </c>
      <c r="K223" s="385" t="s">
        <v>2303</v>
      </c>
      <c r="L223" s="390"/>
      <c r="M223" s="391"/>
      <c r="N223" s="392"/>
      <c r="O223" s="386">
        <v>1.1000000000000001</v>
      </c>
      <c r="P223" s="366" t="s">
        <v>1882</v>
      </c>
    </row>
    <row r="224" spans="1:18" s="342" customFormat="1" ht="90" x14ac:dyDescent="0.25">
      <c r="A224" s="358">
        <v>217</v>
      </c>
      <c r="B224" s="365" t="s">
        <v>2298</v>
      </c>
      <c r="C224" s="365" t="s">
        <v>1289</v>
      </c>
      <c r="D224" s="365" t="s">
        <v>2304</v>
      </c>
      <c r="E224" s="365" t="s">
        <v>2305</v>
      </c>
      <c r="F224" s="362">
        <v>44384</v>
      </c>
      <c r="G224" s="358" t="s">
        <v>2306</v>
      </c>
      <c r="H224" s="353">
        <v>0.23</v>
      </c>
      <c r="I224" s="365" t="s">
        <v>2307</v>
      </c>
      <c r="J224" s="365" t="s">
        <v>1997</v>
      </c>
      <c r="K224" s="385" t="s">
        <v>2303</v>
      </c>
      <c r="L224" s="390"/>
      <c r="M224" s="391"/>
      <c r="N224" s="392"/>
      <c r="O224" s="386">
        <v>0.23</v>
      </c>
      <c r="P224" s="366" t="s">
        <v>2308</v>
      </c>
    </row>
    <row r="225" spans="1:16" s="342" customFormat="1" ht="135" x14ac:dyDescent="0.25">
      <c r="A225" s="358">
        <v>218</v>
      </c>
      <c r="B225" s="365" t="s">
        <v>2309</v>
      </c>
      <c r="C225" s="358" t="s">
        <v>1280</v>
      </c>
      <c r="D225" s="365" t="s">
        <v>2310</v>
      </c>
      <c r="E225" s="365" t="s">
        <v>2311</v>
      </c>
      <c r="F225" s="362">
        <v>44234</v>
      </c>
      <c r="G225" s="358" t="s">
        <v>2312</v>
      </c>
      <c r="H225" s="353">
        <v>38.599600000000002</v>
      </c>
      <c r="I225" s="362">
        <v>44355</v>
      </c>
      <c r="J225" s="365" t="s">
        <v>2313</v>
      </c>
      <c r="K225" s="385" t="s">
        <v>2314</v>
      </c>
      <c r="L225" s="390"/>
      <c r="M225" s="391"/>
      <c r="N225" s="392"/>
      <c r="O225" s="386">
        <f>0.96482+18.19635+18.33516+0.95789</f>
        <v>38.454219999999999</v>
      </c>
      <c r="P225" s="366" t="s">
        <v>2315</v>
      </c>
    </row>
    <row r="226" spans="1:16" s="342" customFormat="1" ht="135" x14ac:dyDescent="0.25">
      <c r="A226" s="358">
        <v>219</v>
      </c>
      <c r="B226" s="365" t="s">
        <v>2316</v>
      </c>
      <c r="C226" s="358" t="s">
        <v>1280</v>
      </c>
      <c r="D226" s="365" t="s">
        <v>2317</v>
      </c>
      <c r="E226" s="365" t="s">
        <v>2092</v>
      </c>
      <c r="F226" s="362">
        <v>44234</v>
      </c>
      <c r="G226" s="358" t="s">
        <v>2318</v>
      </c>
      <c r="H226" s="353">
        <v>18.687290000000001</v>
      </c>
      <c r="I226" s="365" t="s">
        <v>1663</v>
      </c>
      <c r="J226" s="365" t="s">
        <v>2313</v>
      </c>
      <c r="K226" s="385" t="s">
        <v>2319</v>
      </c>
      <c r="L226" s="390"/>
      <c r="M226" s="391"/>
      <c r="N226" s="392"/>
      <c r="O226" s="386">
        <f>0.87475+16.62028</f>
        <v>17.49503</v>
      </c>
      <c r="P226" s="366" t="s">
        <v>2320</v>
      </c>
    </row>
    <row r="227" spans="1:16" s="342" customFormat="1" ht="135" x14ac:dyDescent="0.25">
      <c r="A227" s="358">
        <v>220</v>
      </c>
      <c r="B227" s="365" t="s">
        <v>2321</v>
      </c>
      <c r="C227" s="358" t="s">
        <v>1280</v>
      </c>
      <c r="D227" s="365" t="s">
        <v>2322</v>
      </c>
      <c r="E227" s="365" t="s">
        <v>1885</v>
      </c>
      <c r="F227" s="362">
        <v>44234</v>
      </c>
      <c r="G227" s="358" t="s">
        <v>2323</v>
      </c>
      <c r="H227" s="353">
        <v>9.8033400000000004</v>
      </c>
      <c r="I227" s="365" t="s">
        <v>1663</v>
      </c>
      <c r="J227" s="365" t="s">
        <v>2313</v>
      </c>
      <c r="K227" s="385" t="s">
        <v>2324</v>
      </c>
      <c r="L227" s="390"/>
      <c r="M227" s="391"/>
      <c r="N227" s="392"/>
      <c r="O227" s="386">
        <f>0.47545+9.03347</f>
        <v>9.5089199999999998</v>
      </c>
      <c r="P227" s="366" t="s">
        <v>2325</v>
      </c>
    </row>
    <row r="228" spans="1:16" s="342" customFormat="1" ht="135" x14ac:dyDescent="0.25">
      <c r="A228" s="358">
        <v>221</v>
      </c>
      <c r="B228" s="365" t="s">
        <v>2326</v>
      </c>
      <c r="C228" s="358" t="s">
        <v>1280</v>
      </c>
      <c r="D228" s="365" t="s">
        <v>2327</v>
      </c>
      <c r="E228" s="365" t="s">
        <v>1885</v>
      </c>
      <c r="F228" s="362">
        <v>44234</v>
      </c>
      <c r="G228" s="358" t="s">
        <v>2328</v>
      </c>
      <c r="H228" s="353">
        <v>27.167750000000002</v>
      </c>
      <c r="I228" s="362">
        <v>44355</v>
      </c>
      <c r="J228" s="365" t="s">
        <v>2313</v>
      </c>
      <c r="K228" s="385" t="s">
        <v>2329</v>
      </c>
      <c r="L228" s="390"/>
      <c r="M228" s="391"/>
      <c r="N228" s="392"/>
      <c r="O228" s="386">
        <f>0.06+0.52312+14.62328+0.76951</f>
        <v>15.975909999999999</v>
      </c>
      <c r="P228" s="366" t="s">
        <v>2330</v>
      </c>
    </row>
    <row r="229" spans="1:16" s="342" customFormat="1" ht="90" x14ac:dyDescent="0.25">
      <c r="A229" s="358">
        <v>222</v>
      </c>
      <c r="B229" s="365" t="s">
        <v>2331</v>
      </c>
      <c r="C229" s="365" t="s">
        <v>1289</v>
      </c>
      <c r="D229" s="365" t="s">
        <v>2332</v>
      </c>
      <c r="E229" s="365" t="s">
        <v>2333</v>
      </c>
      <c r="F229" s="362">
        <v>44446</v>
      </c>
      <c r="G229" s="358" t="s">
        <v>2334</v>
      </c>
      <c r="H229" s="353">
        <v>1.5</v>
      </c>
      <c r="I229" s="365" t="s">
        <v>2307</v>
      </c>
      <c r="J229" s="365" t="s">
        <v>2335</v>
      </c>
      <c r="K229" s="385" t="s">
        <v>1985</v>
      </c>
      <c r="L229" s="390"/>
      <c r="M229" s="391"/>
      <c r="N229" s="392"/>
      <c r="O229" s="386">
        <v>1.5</v>
      </c>
      <c r="P229" s="366" t="s">
        <v>2336</v>
      </c>
    </row>
    <row r="230" spans="1:16" s="342" customFormat="1" ht="45" x14ac:dyDescent="0.25">
      <c r="A230" s="358">
        <v>223</v>
      </c>
      <c r="B230" s="365" t="s">
        <v>2337</v>
      </c>
      <c r="C230" s="365" t="s">
        <v>1454</v>
      </c>
      <c r="D230" s="365" t="s">
        <v>2338</v>
      </c>
      <c r="E230" s="365" t="s">
        <v>2339</v>
      </c>
      <c r="F230" s="362">
        <v>44415</v>
      </c>
      <c r="G230" s="358" t="s">
        <v>2340</v>
      </c>
      <c r="H230" s="353">
        <v>0.16750000000000001</v>
      </c>
      <c r="I230" s="362">
        <v>44385</v>
      </c>
      <c r="J230" s="365" t="s">
        <v>2341</v>
      </c>
      <c r="K230" s="385" t="s">
        <v>2054</v>
      </c>
      <c r="L230" s="390"/>
      <c r="M230" s="391"/>
      <c r="N230" s="392"/>
      <c r="O230" s="386">
        <v>0.16750000000000001</v>
      </c>
      <c r="P230" s="366" t="s">
        <v>2342</v>
      </c>
    </row>
    <row r="231" spans="1:16" s="342" customFormat="1" ht="135" x14ac:dyDescent="0.25">
      <c r="A231" s="358">
        <v>224</v>
      </c>
      <c r="B231" s="365" t="s">
        <v>2343</v>
      </c>
      <c r="C231" s="358" t="s">
        <v>1280</v>
      </c>
      <c r="D231" s="365" t="s">
        <v>2344</v>
      </c>
      <c r="E231" s="365">
        <v>71324000</v>
      </c>
      <c r="F231" s="365" t="s">
        <v>2052</v>
      </c>
      <c r="G231" s="358" t="s">
        <v>2345</v>
      </c>
      <c r="H231" s="353">
        <v>0.4</v>
      </c>
      <c r="I231" s="365" t="s">
        <v>2044</v>
      </c>
      <c r="J231" s="365" t="s">
        <v>1810</v>
      </c>
      <c r="K231" s="385"/>
      <c r="L231" s="390"/>
      <c r="M231" s="391"/>
      <c r="N231" s="392"/>
      <c r="O231" s="386"/>
      <c r="P231" s="366"/>
    </row>
    <row r="232" spans="1:16" s="342" customFormat="1" ht="105" x14ac:dyDescent="0.25">
      <c r="A232" s="358">
        <v>225</v>
      </c>
      <c r="B232" s="365" t="s">
        <v>2346</v>
      </c>
      <c r="C232" s="365" t="s">
        <v>1289</v>
      </c>
      <c r="D232" s="365" t="s">
        <v>2347</v>
      </c>
      <c r="E232" s="365" t="s">
        <v>2348</v>
      </c>
      <c r="F232" s="365" t="s">
        <v>2349</v>
      </c>
      <c r="G232" s="358" t="s">
        <v>2350</v>
      </c>
      <c r="H232" s="353">
        <v>1.2</v>
      </c>
      <c r="I232" s="365" t="s">
        <v>1894</v>
      </c>
      <c r="J232" s="365" t="s">
        <v>1821</v>
      </c>
      <c r="K232" s="385" t="s">
        <v>2351</v>
      </c>
      <c r="L232" s="390"/>
      <c r="M232" s="391"/>
      <c r="N232" s="392"/>
      <c r="O232" s="386">
        <v>1.2</v>
      </c>
      <c r="P232" s="366" t="s">
        <v>2352</v>
      </c>
    </row>
    <row r="233" spans="1:16" s="342" customFormat="1" ht="45" x14ac:dyDescent="0.25">
      <c r="A233" s="358">
        <v>226</v>
      </c>
      <c r="B233" s="365" t="s">
        <v>2353</v>
      </c>
      <c r="C233" s="358" t="s">
        <v>1798</v>
      </c>
      <c r="D233" s="365" t="s">
        <v>2354</v>
      </c>
      <c r="E233" s="365" t="s">
        <v>2355</v>
      </c>
      <c r="F233" s="365" t="s">
        <v>1585</v>
      </c>
      <c r="G233" s="358" t="s">
        <v>2356</v>
      </c>
      <c r="H233" s="353">
        <v>4.96</v>
      </c>
      <c r="I233" s="365" t="s">
        <v>2301</v>
      </c>
      <c r="J233" s="365" t="s">
        <v>2357</v>
      </c>
      <c r="K233" s="385" t="s">
        <v>2358</v>
      </c>
      <c r="L233" s="390"/>
      <c r="M233" s="391"/>
      <c r="N233" s="392"/>
      <c r="O233" s="386">
        <v>4.96</v>
      </c>
      <c r="P233" s="366" t="s">
        <v>2359</v>
      </c>
    </row>
    <row r="234" spans="1:16" s="342" customFormat="1" ht="135" x14ac:dyDescent="0.25">
      <c r="A234" s="358">
        <v>227</v>
      </c>
      <c r="B234" s="365" t="s">
        <v>2360</v>
      </c>
      <c r="C234" s="358" t="s">
        <v>1280</v>
      </c>
      <c r="D234" s="365" t="s">
        <v>2361</v>
      </c>
      <c r="E234" s="365" t="s">
        <v>1137</v>
      </c>
      <c r="F234" s="365" t="s">
        <v>1585</v>
      </c>
      <c r="G234" s="358" t="s">
        <v>2362</v>
      </c>
      <c r="H234" s="353">
        <v>9.8006600000000006</v>
      </c>
      <c r="I234" s="365" t="s">
        <v>2363</v>
      </c>
      <c r="J234" s="365" t="s">
        <v>2364</v>
      </c>
      <c r="K234" s="385" t="s">
        <v>2365</v>
      </c>
      <c r="L234" s="390"/>
      <c r="M234" s="391"/>
      <c r="N234" s="392"/>
      <c r="O234" s="386">
        <v>9.8000000000000007</v>
      </c>
      <c r="P234" s="366" t="s">
        <v>2366</v>
      </c>
    </row>
    <row r="235" spans="1:16" s="342" customFormat="1" ht="105" x14ac:dyDescent="0.25">
      <c r="A235" s="358">
        <v>228</v>
      </c>
      <c r="B235" s="365" t="s">
        <v>2367</v>
      </c>
      <c r="C235" s="365" t="s">
        <v>1289</v>
      </c>
      <c r="D235" s="365" t="s">
        <v>2368</v>
      </c>
      <c r="E235" s="365" t="s">
        <v>2369</v>
      </c>
      <c r="F235" s="365" t="s">
        <v>1536</v>
      </c>
      <c r="G235" s="358" t="s">
        <v>2370</v>
      </c>
      <c r="H235" s="353">
        <v>1.57846</v>
      </c>
      <c r="I235" s="365" t="s">
        <v>2020</v>
      </c>
      <c r="J235" s="365" t="s">
        <v>1321</v>
      </c>
      <c r="K235" s="385" t="s">
        <v>2371</v>
      </c>
      <c r="L235" s="390"/>
      <c r="M235" s="391"/>
      <c r="N235" s="392"/>
      <c r="O235" s="386">
        <v>1.57846</v>
      </c>
      <c r="P235" s="366" t="s">
        <v>2372</v>
      </c>
    </row>
    <row r="236" spans="1:16" s="342" customFormat="1" ht="90" x14ac:dyDescent="0.25">
      <c r="A236" s="358">
        <v>229</v>
      </c>
      <c r="B236" s="365" t="s">
        <v>2373</v>
      </c>
      <c r="C236" s="365" t="s">
        <v>1289</v>
      </c>
      <c r="D236" s="365" t="s">
        <v>2374</v>
      </c>
      <c r="E236" s="365" t="s">
        <v>2375</v>
      </c>
      <c r="F236" s="365" t="s">
        <v>2020</v>
      </c>
      <c r="G236" s="358" t="s">
        <v>2376</v>
      </c>
      <c r="H236" s="353">
        <v>0.7</v>
      </c>
      <c r="I236" s="362">
        <v>44263</v>
      </c>
      <c r="J236" s="365" t="s">
        <v>2377</v>
      </c>
      <c r="K236" s="385" t="s">
        <v>1639</v>
      </c>
      <c r="L236" s="390"/>
      <c r="M236" s="391"/>
      <c r="N236" s="392"/>
      <c r="O236" s="386">
        <v>0.7</v>
      </c>
      <c r="P236" s="366" t="s">
        <v>2378</v>
      </c>
    </row>
    <row r="237" spans="1:16" s="342" customFormat="1" ht="90" x14ac:dyDescent="0.25">
      <c r="A237" s="358">
        <v>230</v>
      </c>
      <c r="B237" s="365" t="s">
        <v>2379</v>
      </c>
      <c r="C237" s="365" t="s">
        <v>1289</v>
      </c>
      <c r="D237" s="365" t="s">
        <v>2380</v>
      </c>
      <c r="E237" s="365" t="s">
        <v>1710</v>
      </c>
      <c r="F237" s="365" t="s">
        <v>1663</v>
      </c>
      <c r="G237" s="358" t="s">
        <v>2381</v>
      </c>
      <c r="H237" s="353">
        <v>0.55000000000000004</v>
      </c>
      <c r="I237" s="362">
        <v>44416</v>
      </c>
      <c r="J237" s="365" t="s">
        <v>1712</v>
      </c>
      <c r="K237" s="385"/>
      <c r="L237" s="390"/>
      <c r="M237" s="391"/>
      <c r="N237" s="392"/>
      <c r="O237" s="386"/>
      <c r="P237" s="366"/>
    </row>
    <row r="238" spans="1:16" s="342" customFormat="1" ht="105" x14ac:dyDescent="0.25">
      <c r="A238" s="358">
        <v>231</v>
      </c>
      <c r="B238" s="365" t="s">
        <v>2382</v>
      </c>
      <c r="C238" s="365" t="s">
        <v>1289</v>
      </c>
      <c r="D238" s="365" t="s">
        <v>2383</v>
      </c>
      <c r="E238" s="365" t="s">
        <v>2384</v>
      </c>
      <c r="F238" s="362">
        <v>44263</v>
      </c>
      <c r="G238" s="358" t="s">
        <v>2385</v>
      </c>
      <c r="H238" s="353">
        <v>0.5</v>
      </c>
      <c r="I238" s="365" t="s">
        <v>2257</v>
      </c>
      <c r="J238" s="365" t="s">
        <v>2386</v>
      </c>
      <c r="K238" s="385"/>
      <c r="L238" s="390"/>
      <c r="M238" s="391"/>
      <c r="N238" s="392"/>
      <c r="O238" s="386"/>
      <c r="P238" s="366"/>
    </row>
    <row r="239" spans="1:16" s="342" customFormat="1" ht="60" x14ac:dyDescent="0.25">
      <c r="A239" s="358">
        <v>232</v>
      </c>
      <c r="B239" s="365" t="s">
        <v>2387</v>
      </c>
      <c r="C239" s="358" t="s">
        <v>1454</v>
      </c>
      <c r="D239" s="365" t="s">
        <v>2388</v>
      </c>
      <c r="E239" s="365" t="s">
        <v>2389</v>
      </c>
      <c r="F239" s="365"/>
      <c r="G239" s="358"/>
      <c r="H239" s="353">
        <v>0.13600000000000001</v>
      </c>
      <c r="I239" s="365"/>
      <c r="J239" s="365" t="s">
        <v>2007</v>
      </c>
      <c r="K239" s="385" t="s">
        <v>2390</v>
      </c>
      <c r="L239" s="390"/>
      <c r="M239" s="391"/>
      <c r="N239" s="392"/>
      <c r="O239" s="386">
        <v>0.13600000000000001</v>
      </c>
      <c r="P239" s="366" t="s">
        <v>2391</v>
      </c>
    </row>
    <row r="240" spans="1:16" s="342" customFormat="1" ht="135" x14ac:dyDescent="0.25">
      <c r="A240" s="358">
        <v>233</v>
      </c>
      <c r="B240" s="365" t="s">
        <v>2392</v>
      </c>
      <c r="C240" s="358" t="s">
        <v>1280</v>
      </c>
      <c r="D240" s="365" t="s">
        <v>2393</v>
      </c>
      <c r="E240" s="365" t="s">
        <v>2043</v>
      </c>
      <c r="F240" s="362">
        <v>44294</v>
      </c>
      <c r="G240" s="358" t="s">
        <v>2394</v>
      </c>
      <c r="H240" s="353">
        <v>425.71478999999999</v>
      </c>
      <c r="I240" s="362">
        <v>44326</v>
      </c>
      <c r="J240" s="365" t="s">
        <v>2395</v>
      </c>
      <c r="K240" s="385" t="s">
        <v>2396</v>
      </c>
      <c r="L240" s="390"/>
      <c r="M240" s="391"/>
      <c r="N240" s="392"/>
      <c r="O240" s="386">
        <v>170.2859</v>
      </c>
      <c r="P240" s="366" t="s">
        <v>1154</v>
      </c>
    </row>
    <row r="241" spans="1:16" s="342" customFormat="1" ht="105" x14ac:dyDescent="0.25">
      <c r="A241" s="358">
        <v>234</v>
      </c>
      <c r="B241" s="365" t="s">
        <v>2397</v>
      </c>
      <c r="C241" s="365" t="s">
        <v>1289</v>
      </c>
      <c r="D241" s="365" t="s">
        <v>2398</v>
      </c>
      <c r="E241" s="365" t="s">
        <v>2399</v>
      </c>
      <c r="F241" s="365" t="s">
        <v>2128</v>
      </c>
      <c r="G241" s="358" t="s">
        <v>2400</v>
      </c>
      <c r="H241" s="353">
        <v>0.45</v>
      </c>
      <c r="I241" s="365" t="s">
        <v>2128</v>
      </c>
      <c r="J241" s="365" t="s">
        <v>2401</v>
      </c>
      <c r="K241" s="385"/>
      <c r="L241" s="390"/>
      <c r="M241" s="391"/>
      <c r="N241" s="392"/>
      <c r="O241" s="386"/>
      <c r="P241" s="366"/>
    </row>
    <row r="242" spans="1:16" s="342" customFormat="1" ht="90" x14ac:dyDescent="0.25">
      <c r="A242" s="358">
        <v>235</v>
      </c>
      <c r="B242" s="365" t="s">
        <v>2402</v>
      </c>
      <c r="C242" s="365" t="s">
        <v>1289</v>
      </c>
      <c r="D242" s="365" t="s">
        <v>2403</v>
      </c>
      <c r="E242" s="365" t="s">
        <v>2404</v>
      </c>
      <c r="F242" s="365" t="s">
        <v>2405</v>
      </c>
      <c r="G242" s="358" t="s">
        <v>2406</v>
      </c>
      <c r="H242" s="353">
        <v>2.4</v>
      </c>
      <c r="I242" s="365" t="s">
        <v>2407</v>
      </c>
      <c r="J242" s="365" t="s">
        <v>1308</v>
      </c>
      <c r="K242" s="385"/>
      <c r="L242" s="390"/>
      <c r="M242" s="391"/>
      <c r="N242" s="392"/>
      <c r="O242" s="386"/>
      <c r="P242" s="366"/>
    </row>
    <row r="243" spans="1:16" s="342" customFormat="1" ht="105" x14ac:dyDescent="0.25">
      <c r="A243" s="358">
        <v>236</v>
      </c>
      <c r="B243" s="365" t="s">
        <v>2408</v>
      </c>
      <c r="C243" s="358" t="s">
        <v>1454</v>
      </c>
      <c r="D243" s="365" t="s">
        <v>2409</v>
      </c>
      <c r="E243" s="365" t="s">
        <v>1826</v>
      </c>
      <c r="F243" s="365"/>
      <c r="G243" s="358"/>
      <c r="H243" s="353">
        <v>0.6</v>
      </c>
      <c r="I243" s="365"/>
      <c r="J243" s="365" t="s">
        <v>2007</v>
      </c>
      <c r="K243" s="385" t="s">
        <v>2013</v>
      </c>
      <c r="L243" s="390"/>
      <c r="M243" s="391"/>
      <c r="N243" s="392"/>
      <c r="O243" s="386">
        <v>0.6</v>
      </c>
      <c r="P243" s="366" t="s">
        <v>2410</v>
      </c>
    </row>
    <row r="244" spans="1:16" s="342" customFormat="1" ht="90" x14ac:dyDescent="0.25">
      <c r="A244" s="358">
        <v>237</v>
      </c>
      <c r="B244" s="365" t="s">
        <v>1384</v>
      </c>
      <c r="C244" s="365" t="s">
        <v>1289</v>
      </c>
      <c r="D244" s="365" t="s">
        <v>2411</v>
      </c>
      <c r="E244" s="365" t="s">
        <v>2412</v>
      </c>
      <c r="F244" s="365" t="s">
        <v>2405</v>
      </c>
      <c r="G244" s="358" t="s">
        <v>2413</v>
      </c>
      <c r="H244" s="353">
        <v>2.4</v>
      </c>
      <c r="I244" s="365" t="s">
        <v>2257</v>
      </c>
      <c r="J244" s="365" t="s">
        <v>2414</v>
      </c>
      <c r="K244" s="385" t="s">
        <v>2415</v>
      </c>
      <c r="L244" s="390"/>
      <c r="M244" s="391"/>
      <c r="N244" s="392"/>
      <c r="O244" s="386">
        <v>2.4</v>
      </c>
      <c r="P244" s="366" t="s">
        <v>1154</v>
      </c>
    </row>
    <row r="245" spans="1:16" s="342" customFormat="1" ht="90" x14ac:dyDescent="0.25">
      <c r="A245" s="358">
        <v>238</v>
      </c>
      <c r="B245" s="365" t="s">
        <v>2416</v>
      </c>
      <c r="C245" s="365" t="s">
        <v>1289</v>
      </c>
      <c r="D245" s="365" t="s">
        <v>2417</v>
      </c>
      <c r="E245" s="365" t="s">
        <v>1974</v>
      </c>
      <c r="F245" s="365" t="s">
        <v>2147</v>
      </c>
      <c r="G245" s="358" t="s">
        <v>2418</v>
      </c>
      <c r="H245" s="353">
        <v>0.89998</v>
      </c>
      <c r="I245" s="362">
        <v>44264</v>
      </c>
      <c r="J245" s="365" t="s">
        <v>2419</v>
      </c>
      <c r="K245" s="394" t="s">
        <v>1889</v>
      </c>
      <c r="L245" s="390"/>
      <c r="M245" s="391"/>
      <c r="N245" s="392"/>
      <c r="O245" s="395">
        <v>0.89998</v>
      </c>
      <c r="P245" s="381" t="s">
        <v>1154</v>
      </c>
    </row>
    <row r="246" spans="1:16" s="342" customFormat="1" ht="90" x14ac:dyDescent="0.25">
      <c r="A246" s="358">
        <v>239</v>
      </c>
      <c r="B246" s="365" t="s">
        <v>2420</v>
      </c>
      <c r="C246" s="365" t="s">
        <v>1289</v>
      </c>
      <c r="D246" s="365" t="s">
        <v>2421</v>
      </c>
      <c r="E246" s="365" t="s">
        <v>2399</v>
      </c>
      <c r="F246" s="365" t="s">
        <v>2147</v>
      </c>
      <c r="G246" s="358" t="s">
        <v>2422</v>
      </c>
      <c r="H246" s="353">
        <v>2.25</v>
      </c>
      <c r="I246" s="365" t="s">
        <v>2257</v>
      </c>
      <c r="J246" s="365" t="s">
        <v>2401</v>
      </c>
      <c r="K246" s="362"/>
      <c r="L246" s="362"/>
      <c r="M246" s="364"/>
      <c r="N246" s="365"/>
      <c r="O246" s="386"/>
      <c r="P246" s="366"/>
    </row>
    <row r="247" spans="1:16" s="342" customFormat="1" ht="90" x14ac:dyDescent="0.25">
      <c r="A247" s="358">
        <v>240</v>
      </c>
      <c r="B247" s="365" t="s">
        <v>2423</v>
      </c>
      <c r="C247" s="365" t="s">
        <v>1289</v>
      </c>
      <c r="D247" s="365" t="s">
        <v>2424</v>
      </c>
      <c r="E247" s="365" t="s">
        <v>2425</v>
      </c>
      <c r="F247" s="362">
        <v>44356</v>
      </c>
      <c r="G247" s="358" t="s">
        <v>2426</v>
      </c>
      <c r="H247" s="353">
        <v>3.75</v>
      </c>
      <c r="I247" s="365" t="s">
        <v>2257</v>
      </c>
      <c r="J247" s="365" t="s">
        <v>2427</v>
      </c>
      <c r="K247" s="362"/>
      <c r="L247" s="362"/>
      <c r="M247" s="364"/>
      <c r="N247" s="365"/>
      <c r="O247" s="386"/>
      <c r="P247" s="366"/>
    </row>
    <row r="248" spans="1:16" s="342" customFormat="1" ht="135" x14ac:dyDescent="0.25">
      <c r="A248" s="358">
        <v>241</v>
      </c>
      <c r="B248" s="365" t="s">
        <v>2428</v>
      </c>
      <c r="C248" s="358" t="s">
        <v>1280</v>
      </c>
      <c r="D248" s="365" t="s">
        <v>2429</v>
      </c>
      <c r="E248" s="365" t="s">
        <v>1636</v>
      </c>
      <c r="F248" s="362">
        <v>44356</v>
      </c>
      <c r="G248" s="358" t="s">
        <v>2430</v>
      </c>
      <c r="H248" s="353" t="s">
        <v>2431</v>
      </c>
      <c r="I248" s="365" t="s">
        <v>2432</v>
      </c>
      <c r="J248" s="365" t="s">
        <v>2433</v>
      </c>
      <c r="K248" s="362" t="s">
        <v>2434</v>
      </c>
      <c r="L248" s="362"/>
      <c r="M248" s="364"/>
      <c r="N248" s="365"/>
      <c r="O248" s="386">
        <f>0.73165+13.90135</f>
        <v>14.633000000000001</v>
      </c>
      <c r="P248" s="366" t="s">
        <v>2435</v>
      </c>
    </row>
    <row r="249" spans="1:16" s="342" customFormat="1" ht="135" x14ac:dyDescent="0.25">
      <c r="A249" s="358">
        <v>242</v>
      </c>
      <c r="B249" s="365" t="s">
        <v>2436</v>
      </c>
      <c r="C249" s="358" t="s">
        <v>1280</v>
      </c>
      <c r="D249" s="365" t="s">
        <v>2437</v>
      </c>
      <c r="E249" s="365" t="s">
        <v>1808</v>
      </c>
      <c r="F249" s="362">
        <v>44356</v>
      </c>
      <c r="G249" s="358" t="s">
        <v>2438</v>
      </c>
      <c r="H249" s="353">
        <v>6</v>
      </c>
      <c r="I249" s="362">
        <v>44478</v>
      </c>
      <c r="J249" s="365" t="s">
        <v>1852</v>
      </c>
      <c r="K249" s="362" t="s">
        <v>2439</v>
      </c>
      <c r="L249" s="390"/>
      <c r="M249" s="391"/>
      <c r="N249" s="392"/>
      <c r="O249" s="386">
        <v>4.2080799999999998</v>
      </c>
      <c r="P249" s="366" t="s">
        <v>2055</v>
      </c>
    </row>
    <row r="250" spans="1:16" s="342" customFormat="1" ht="135" x14ac:dyDescent="0.25">
      <c r="A250" s="358">
        <v>243</v>
      </c>
      <c r="B250" s="365" t="s">
        <v>2440</v>
      </c>
      <c r="C250" s="358" t="s">
        <v>1280</v>
      </c>
      <c r="D250" s="365" t="s">
        <v>2441</v>
      </c>
      <c r="E250" s="365" t="s">
        <v>1808</v>
      </c>
      <c r="F250" s="362">
        <v>44356</v>
      </c>
      <c r="G250" s="358" t="s">
        <v>2442</v>
      </c>
      <c r="H250" s="353">
        <v>12</v>
      </c>
      <c r="I250" s="362">
        <v>44478</v>
      </c>
      <c r="J250" s="365" t="s">
        <v>1852</v>
      </c>
      <c r="K250" s="362"/>
      <c r="L250" s="390"/>
      <c r="M250" s="391"/>
      <c r="N250" s="392"/>
      <c r="O250" s="386"/>
      <c r="P250" s="366"/>
    </row>
    <row r="251" spans="1:16" s="342" customFormat="1" ht="135" x14ac:dyDescent="0.25">
      <c r="A251" s="358">
        <v>244</v>
      </c>
      <c r="B251" s="365" t="s">
        <v>2443</v>
      </c>
      <c r="C251" s="358" t="s">
        <v>1280</v>
      </c>
      <c r="D251" s="365" t="s">
        <v>2444</v>
      </c>
      <c r="E251" s="365" t="s">
        <v>1636</v>
      </c>
      <c r="F251" s="362">
        <v>44386</v>
      </c>
      <c r="G251" s="358" t="s">
        <v>2445</v>
      </c>
      <c r="H251" s="353">
        <v>50.520780000000002</v>
      </c>
      <c r="I251" s="362">
        <v>44326</v>
      </c>
      <c r="J251" s="365" t="s">
        <v>2446</v>
      </c>
      <c r="K251" s="362"/>
      <c r="L251" s="390"/>
      <c r="M251" s="391"/>
      <c r="N251" s="392"/>
      <c r="O251" s="386"/>
      <c r="P251" s="366"/>
    </row>
    <row r="252" spans="1:16" s="342" customFormat="1" ht="150" x14ac:dyDescent="0.25">
      <c r="A252" s="358">
        <v>245</v>
      </c>
      <c r="B252" s="365" t="s">
        <v>2447</v>
      </c>
      <c r="C252" s="358" t="s">
        <v>1280</v>
      </c>
      <c r="D252" s="365" t="s">
        <v>2448</v>
      </c>
      <c r="E252" s="365" t="s">
        <v>1636</v>
      </c>
      <c r="F252" s="362">
        <v>44448</v>
      </c>
      <c r="G252" s="358" t="s">
        <v>2449</v>
      </c>
      <c r="H252" s="353">
        <v>83.00412</v>
      </c>
      <c r="I252" s="365" t="s">
        <v>2450</v>
      </c>
      <c r="J252" s="365" t="s">
        <v>1907</v>
      </c>
      <c r="K252" s="362"/>
      <c r="L252" s="390"/>
      <c r="M252" s="391"/>
      <c r="N252" s="392"/>
      <c r="O252" s="386"/>
      <c r="P252" s="366"/>
    </row>
    <row r="253" spans="1:16" s="342" customFormat="1" ht="135" x14ac:dyDescent="0.25">
      <c r="A253" s="358">
        <v>246</v>
      </c>
      <c r="B253" s="365" t="s">
        <v>2451</v>
      </c>
      <c r="C253" s="358" t="s">
        <v>1280</v>
      </c>
      <c r="D253" s="365" t="s">
        <v>2452</v>
      </c>
      <c r="E253" s="365" t="s">
        <v>1636</v>
      </c>
      <c r="F253" s="362">
        <v>44448</v>
      </c>
      <c r="G253" s="358" t="s">
        <v>2453</v>
      </c>
      <c r="H253" s="353">
        <v>24.833690000000001</v>
      </c>
      <c r="I253" s="365" t="s">
        <v>2173</v>
      </c>
      <c r="J253" s="365" t="s">
        <v>1907</v>
      </c>
      <c r="K253" s="362" t="s">
        <v>1682</v>
      </c>
      <c r="L253" s="390"/>
      <c r="M253" s="391"/>
      <c r="N253" s="392"/>
      <c r="O253" s="386">
        <v>24.80894</v>
      </c>
      <c r="P253" s="366" t="s">
        <v>2454</v>
      </c>
    </row>
    <row r="254" spans="1:16" s="342" customFormat="1" ht="135" x14ac:dyDescent="0.25">
      <c r="A254" s="358">
        <v>247</v>
      </c>
      <c r="B254" s="365" t="s">
        <v>2455</v>
      </c>
      <c r="C254" s="358" t="s">
        <v>1280</v>
      </c>
      <c r="D254" s="365" t="s">
        <v>2456</v>
      </c>
      <c r="E254" s="365" t="s">
        <v>1636</v>
      </c>
      <c r="F254" s="362">
        <v>44448</v>
      </c>
      <c r="G254" s="358" t="s">
        <v>2457</v>
      </c>
      <c r="H254" s="353">
        <v>40.960450000000002</v>
      </c>
      <c r="I254" s="365" t="s">
        <v>2450</v>
      </c>
      <c r="J254" s="365" t="s">
        <v>2433</v>
      </c>
      <c r="K254" s="362" t="s">
        <v>2458</v>
      </c>
      <c r="L254" s="390"/>
      <c r="M254" s="391"/>
      <c r="N254" s="392"/>
      <c r="O254" s="386">
        <f>10.78598+13.27735+10.88704+0.573+0.69881+0.56768</f>
        <v>36.789860000000004</v>
      </c>
      <c r="P254" s="366" t="s">
        <v>2459</v>
      </c>
    </row>
    <row r="255" spans="1:16" s="342" customFormat="1" ht="180" x14ac:dyDescent="0.25">
      <c r="A255" s="358">
        <v>248</v>
      </c>
      <c r="B255" s="365" t="s">
        <v>2460</v>
      </c>
      <c r="C255" s="358" t="s">
        <v>1280</v>
      </c>
      <c r="D255" s="365" t="s">
        <v>2461</v>
      </c>
      <c r="E255" s="365" t="s">
        <v>1636</v>
      </c>
      <c r="F255" s="362">
        <v>44448</v>
      </c>
      <c r="G255" s="358" t="s">
        <v>2462</v>
      </c>
      <c r="H255" s="353">
        <v>95.230239999999995</v>
      </c>
      <c r="I255" s="365" t="s">
        <v>2450</v>
      </c>
      <c r="J255" s="365" t="s">
        <v>1810</v>
      </c>
      <c r="K255" s="385"/>
      <c r="L255" s="390"/>
      <c r="M255" s="391"/>
      <c r="N255" s="392"/>
      <c r="O255" s="386"/>
      <c r="P255" s="366"/>
    </row>
    <row r="256" spans="1:16" s="342" customFormat="1" ht="135" x14ac:dyDescent="0.25">
      <c r="A256" s="358">
        <v>249</v>
      </c>
      <c r="B256" s="365" t="s">
        <v>2463</v>
      </c>
      <c r="C256" s="358" t="s">
        <v>1280</v>
      </c>
      <c r="D256" s="365" t="s">
        <v>2464</v>
      </c>
      <c r="E256" s="365" t="s">
        <v>1636</v>
      </c>
      <c r="F256" s="362">
        <v>44478</v>
      </c>
      <c r="G256" s="358" t="s">
        <v>2465</v>
      </c>
      <c r="H256" s="353">
        <v>78.713329999999999</v>
      </c>
      <c r="I256" s="365" t="s">
        <v>2466</v>
      </c>
      <c r="J256" s="365" t="s">
        <v>2012</v>
      </c>
      <c r="K256" s="385"/>
      <c r="L256" s="390"/>
      <c r="M256" s="391"/>
      <c r="N256" s="392"/>
      <c r="O256" s="386"/>
      <c r="P256" s="366"/>
    </row>
    <row r="257" spans="1:16" s="342" customFormat="1" ht="135" x14ac:dyDescent="0.25">
      <c r="A257" s="358">
        <v>250</v>
      </c>
      <c r="B257" s="365" t="s">
        <v>2467</v>
      </c>
      <c r="C257" s="358" t="s">
        <v>1280</v>
      </c>
      <c r="D257" s="365" t="s">
        <v>2468</v>
      </c>
      <c r="E257" s="365" t="s">
        <v>1636</v>
      </c>
      <c r="F257" s="362">
        <v>44478</v>
      </c>
      <c r="G257" s="358" t="s">
        <v>2469</v>
      </c>
      <c r="H257" s="353">
        <v>65.748689999999996</v>
      </c>
      <c r="I257" s="365" t="s">
        <v>2466</v>
      </c>
      <c r="J257" s="365" t="s">
        <v>2313</v>
      </c>
      <c r="K257" s="385"/>
      <c r="L257" s="390"/>
      <c r="M257" s="391"/>
      <c r="N257" s="392"/>
      <c r="O257" s="386"/>
      <c r="P257" s="366"/>
    </row>
    <row r="258" spans="1:16" s="342" customFormat="1" ht="90" x14ac:dyDescent="0.25">
      <c r="A258" s="358">
        <v>251</v>
      </c>
      <c r="B258" s="365" t="s">
        <v>2470</v>
      </c>
      <c r="C258" s="365" t="s">
        <v>1289</v>
      </c>
      <c r="D258" s="365" t="s">
        <v>2471</v>
      </c>
      <c r="E258" s="365" t="s">
        <v>2472</v>
      </c>
      <c r="F258" s="365" t="s">
        <v>2473</v>
      </c>
      <c r="G258" s="358" t="s">
        <v>2474</v>
      </c>
      <c r="H258" s="353">
        <v>0.57999999999999996</v>
      </c>
      <c r="I258" s="365" t="s">
        <v>2473</v>
      </c>
      <c r="J258" s="365" t="s">
        <v>2475</v>
      </c>
      <c r="K258" s="385"/>
      <c r="L258" s="390"/>
      <c r="M258" s="391"/>
      <c r="N258" s="392"/>
      <c r="O258" s="386"/>
      <c r="P258" s="366"/>
    </row>
    <row r="259" spans="1:16" s="342" customFormat="1" ht="105" x14ac:dyDescent="0.25">
      <c r="A259" s="358">
        <v>252</v>
      </c>
      <c r="B259" s="365" t="s">
        <v>2408</v>
      </c>
      <c r="C259" s="358" t="s">
        <v>1454</v>
      </c>
      <c r="D259" s="365" t="s">
        <v>2476</v>
      </c>
      <c r="E259" s="365" t="s">
        <v>1826</v>
      </c>
      <c r="F259" s="365"/>
      <c r="G259" s="358"/>
      <c r="H259" s="353">
        <v>0.8</v>
      </c>
      <c r="I259" s="365"/>
      <c r="J259" s="365" t="s">
        <v>2007</v>
      </c>
      <c r="K259" s="385" t="s">
        <v>2477</v>
      </c>
      <c r="L259" s="390"/>
      <c r="M259" s="391"/>
      <c r="N259" s="392"/>
      <c r="O259" s="386">
        <v>0.8</v>
      </c>
      <c r="P259" s="366" t="s">
        <v>2478</v>
      </c>
    </row>
    <row r="260" spans="1:16" s="342" customFormat="1" ht="90" x14ac:dyDescent="0.25">
      <c r="A260" s="358">
        <v>253</v>
      </c>
      <c r="B260" s="365" t="s">
        <v>2479</v>
      </c>
      <c r="C260" s="365" t="s">
        <v>1289</v>
      </c>
      <c r="D260" s="365" t="s">
        <v>2480</v>
      </c>
      <c r="E260" s="365" t="s">
        <v>2481</v>
      </c>
      <c r="F260" s="365" t="s">
        <v>2482</v>
      </c>
      <c r="G260" s="358" t="s">
        <v>2483</v>
      </c>
      <c r="H260" s="353">
        <v>0.2</v>
      </c>
      <c r="I260" s="365" t="s">
        <v>2473</v>
      </c>
      <c r="J260" s="365" t="s">
        <v>1300</v>
      </c>
      <c r="K260" s="385"/>
      <c r="L260" s="390"/>
      <c r="M260" s="391"/>
      <c r="N260" s="392"/>
      <c r="O260" s="386"/>
      <c r="P260" s="366"/>
    </row>
    <row r="261" spans="1:16" s="342" customFormat="1" ht="105" x14ac:dyDescent="0.25">
      <c r="A261" s="358">
        <v>254</v>
      </c>
      <c r="B261" s="365" t="s">
        <v>2484</v>
      </c>
      <c r="C261" s="358" t="s">
        <v>1304</v>
      </c>
      <c r="D261" s="365" t="s">
        <v>2485</v>
      </c>
      <c r="E261" s="365" t="s">
        <v>2486</v>
      </c>
      <c r="F261" s="365" t="s">
        <v>2473</v>
      </c>
      <c r="G261" s="358" t="s">
        <v>2487</v>
      </c>
      <c r="H261" s="353">
        <v>40</v>
      </c>
      <c r="I261" s="365" t="s">
        <v>2488</v>
      </c>
      <c r="J261" s="365" t="s">
        <v>2489</v>
      </c>
      <c r="K261" s="394"/>
      <c r="L261" s="390"/>
      <c r="M261" s="391"/>
      <c r="N261" s="392"/>
      <c r="O261" s="395"/>
      <c r="P261" s="381"/>
    </row>
    <row r="262" spans="1:16" s="342" customFormat="1" ht="90" x14ac:dyDescent="0.25">
      <c r="A262" s="358">
        <v>255</v>
      </c>
      <c r="B262" s="365" t="s">
        <v>2490</v>
      </c>
      <c r="C262" s="365" t="s">
        <v>1289</v>
      </c>
      <c r="D262" s="365" t="s">
        <v>2491</v>
      </c>
      <c r="E262" s="365" t="s">
        <v>1785</v>
      </c>
      <c r="F262" s="365" t="s">
        <v>2130</v>
      </c>
      <c r="G262" s="358" t="s">
        <v>2492</v>
      </c>
      <c r="H262" s="353">
        <v>1.3</v>
      </c>
      <c r="I262" s="365" t="s">
        <v>1161</v>
      </c>
      <c r="J262" s="365" t="s">
        <v>2493</v>
      </c>
      <c r="K262" s="362"/>
      <c r="L262" s="362"/>
      <c r="M262" s="364"/>
      <c r="N262" s="365"/>
      <c r="O262" s="386"/>
      <c r="P262" s="366"/>
    </row>
    <row r="263" spans="1:16" s="342" customFormat="1" ht="90" x14ac:dyDescent="0.25">
      <c r="A263" s="358">
        <v>256</v>
      </c>
      <c r="B263" s="365" t="s">
        <v>2494</v>
      </c>
      <c r="C263" s="365" t="s">
        <v>1289</v>
      </c>
      <c r="D263" s="365" t="s">
        <v>2495</v>
      </c>
      <c r="E263" s="365" t="s">
        <v>2496</v>
      </c>
      <c r="F263" s="365" t="s">
        <v>2122</v>
      </c>
      <c r="G263" s="358" t="s">
        <v>2497</v>
      </c>
      <c r="H263" s="353">
        <v>1.153</v>
      </c>
      <c r="I263" s="362">
        <v>44206</v>
      </c>
      <c r="J263" s="365" t="s">
        <v>1300</v>
      </c>
      <c r="K263" s="362"/>
      <c r="L263" s="362"/>
      <c r="M263" s="364"/>
      <c r="N263" s="365"/>
      <c r="O263" s="386"/>
      <c r="P263" s="366"/>
    </row>
    <row r="264" spans="1:16" s="342" customFormat="1" ht="90" x14ac:dyDescent="0.25">
      <c r="A264" s="358">
        <v>257</v>
      </c>
      <c r="B264" s="365" t="s">
        <v>2498</v>
      </c>
      <c r="C264" s="365" t="s">
        <v>1289</v>
      </c>
      <c r="D264" s="365" t="s">
        <v>2499</v>
      </c>
      <c r="E264" s="365" t="s">
        <v>2500</v>
      </c>
      <c r="F264" s="365" t="s">
        <v>2286</v>
      </c>
      <c r="G264" s="358" t="s">
        <v>2501</v>
      </c>
      <c r="H264" s="353">
        <v>4.9800000000000004</v>
      </c>
      <c r="I264" s="365" t="s">
        <v>1161</v>
      </c>
      <c r="J264" s="365" t="s">
        <v>2502</v>
      </c>
      <c r="K264" s="362"/>
      <c r="L264" s="362"/>
      <c r="M264" s="364"/>
      <c r="N264" s="365"/>
      <c r="O264" s="386"/>
      <c r="P264" s="366"/>
    </row>
    <row r="265" spans="1:16" s="342" customFormat="1" ht="180" x14ac:dyDescent="0.25">
      <c r="A265" s="358">
        <v>258</v>
      </c>
      <c r="B265" s="365" t="s">
        <v>2503</v>
      </c>
      <c r="C265" s="358" t="s">
        <v>1280</v>
      </c>
      <c r="D265" s="365" t="s">
        <v>2504</v>
      </c>
      <c r="E265" s="365" t="s">
        <v>1636</v>
      </c>
      <c r="F265" s="365" t="s">
        <v>2122</v>
      </c>
      <c r="G265" s="358" t="s">
        <v>2505</v>
      </c>
      <c r="H265" s="353">
        <v>114.82711999999999</v>
      </c>
      <c r="I265" s="365" t="s">
        <v>2231</v>
      </c>
      <c r="J265" s="365" t="s">
        <v>1810</v>
      </c>
      <c r="K265" s="362"/>
      <c r="L265" s="362"/>
      <c r="M265" s="364"/>
      <c r="N265" s="365"/>
      <c r="O265" s="386"/>
      <c r="P265" s="366"/>
    </row>
    <row r="266" spans="1:16" s="342" customFormat="1" ht="90" x14ac:dyDescent="0.25">
      <c r="A266" s="358">
        <v>259</v>
      </c>
      <c r="B266" s="365" t="s">
        <v>2506</v>
      </c>
      <c r="C266" s="365" t="s">
        <v>1289</v>
      </c>
      <c r="D266" s="365" t="s">
        <v>2507</v>
      </c>
      <c r="E266" s="365" t="s">
        <v>2508</v>
      </c>
      <c r="F266" s="365" t="s">
        <v>2286</v>
      </c>
      <c r="G266" s="358" t="s">
        <v>2509</v>
      </c>
      <c r="H266" s="353">
        <v>0.155</v>
      </c>
      <c r="I266" s="365" t="s">
        <v>2253</v>
      </c>
      <c r="J266" s="365" t="s">
        <v>1821</v>
      </c>
      <c r="K266" s="362"/>
      <c r="L266" s="362"/>
      <c r="M266" s="364"/>
      <c r="N266" s="365"/>
      <c r="O266" s="386"/>
      <c r="P266" s="366"/>
    </row>
    <row r="267" spans="1:16" s="342" customFormat="1" ht="90" x14ac:dyDescent="0.25">
      <c r="A267" s="358">
        <v>260</v>
      </c>
      <c r="B267" s="365" t="s">
        <v>2402</v>
      </c>
      <c r="C267" s="365" t="s">
        <v>1289</v>
      </c>
      <c r="D267" s="365" t="s">
        <v>2510</v>
      </c>
      <c r="E267" s="365" t="s">
        <v>2404</v>
      </c>
      <c r="F267" s="365" t="s">
        <v>2253</v>
      </c>
      <c r="G267" s="358" t="s">
        <v>2511</v>
      </c>
      <c r="H267" s="353">
        <v>2.4</v>
      </c>
      <c r="I267" s="362">
        <v>44206</v>
      </c>
      <c r="J267" s="365" t="s">
        <v>1308</v>
      </c>
      <c r="K267" s="362"/>
      <c r="L267" s="362"/>
      <c r="M267" s="364"/>
      <c r="N267" s="365"/>
      <c r="O267" s="386"/>
      <c r="P267" s="366"/>
    </row>
    <row r="268" spans="1:16" s="342" customFormat="1" ht="150" x14ac:dyDescent="0.25">
      <c r="A268" s="358">
        <v>261</v>
      </c>
      <c r="B268" s="365" t="s">
        <v>2512</v>
      </c>
      <c r="C268" s="358" t="s">
        <v>1280</v>
      </c>
      <c r="D268" s="365" t="s">
        <v>2513</v>
      </c>
      <c r="E268" s="365" t="s">
        <v>1636</v>
      </c>
      <c r="F268" s="365" t="s">
        <v>2257</v>
      </c>
      <c r="G268" s="358" t="s">
        <v>2514</v>
      </c>
      <c r="H268" s="353">
        <v>77.957769999999996</v>
      </c>
      <c r="I268" s="365" t="s">
        <v>2115</v>
      </c>
      <c r="J268" s="365" t="s">
        <v>2446</v>
      </c>
      <c r="K268" s="362"/>
      <c r="L268" s="362"/>
      <c r="M268" s="364"/>
      <c r="N268" s="365"/>
      <c r="O268" s="386"/>
      <c r="P268" s="366"/>
    </row>
    <row r="269" spans="1:16" s="342" customFormat="1" ht="75" x14ac:dyDescent="0.25">
      <c r="A269" s="358">
        <v>262</v>
      </c>
      <c r="B269" s="365" t="s">
        <v>2515</v>
      </c>
      <c r="C269" s="358" t="s">
        <v>1471</v>
      </c>
      <c r="D269" s="365" t="s">
        <v>2516</v>
      </c>
      <c r="E269" s="365" t="s">
        <v>2517</v>
      </c>
      <c r="F269" s="365" t="s">
        <v>2518</v>
      </c>
      <c r="G269" s="365" t="s">
        <v>2519</v>
      </c>
      <c r="H269" s="353">
        <v>22.492799999999999</v>
      </c>
      <c r="I269" s="365" t="s">
        <v>2520</v>
      </c>
      <c r="J269" s="365" t="s">
        <v>2521</v>
      </c>
      <c r="K269" s="362"/>
      <c r="L269" s="362"/>
      <c r="M269" s="364"/>
      <c r="N269" s="365"/>
      <c r="O269" s="386"/>
      <c r="P269" s="366"/>
    </row>
    <row r="270" spans="1:16" s="342" customFormat="1" ht="45" x14ac:dyDescent="0.25">
      <c r="A270" s="358">
        <v>263</v>
      </c>
      <c r="B270" s="365" t="s">
        <v>2522</v>
      </c>
      <c r="C270" s="358" t="s">
        <v>1471</v>
      </c>
      <c r="D270" s="365" t="s">
        <v>2523</v>
      </c>
      <c r="E270" s="365" t="s">
        <v>1503</v>
      </c>
      <c r="F270" s="362">
        <v>44205</v>
      </c>
      <c r="G270" s="365">
        <v>104</v>
      </c>
      <c r="H270" s="353">
        <v>0.378</v>
      </c>
      <c r="I270" s="365" t="s">
        <v>2257</v>
      </c>
      <c r="J270" s="365" t="s">
        <v>2524</v>
      </c>
      <c r="K270" s="362"/>
      <c r="L270" s="362"/>
      <c r="M270" s="364"/>
      <c r="N270" s="365"/>
      <c r="O270" s="386"/>
      <c r="P270" s="366"/>
    </row>
    <row r="271" spans="1:16" s="342" customFormat="1" ht="15" x14ac:dyDescent="0.25">
      <c r="A271" s="396"/>
      <c r="B271" s="392"/>
      <c r="C271" s="397"/>
      <c r="D271" s="392"/>
      <c r="E271" s="392"/>
      <c r="F271" s="392"/>
      <c r="G271" s="392"/>
      <c r="H271" s="398"/>
      <c r="I271" s="392"/>
      <c r="J271" s="392"/>
      <c r="K271" s="390"/>
      <c r="L271" s="390"/>
      <c r="M271" s="391"/>
      <c r="N271" s="392"/>
      <c r="O271" s="399"/>
      <c r="P271" s="400"/>
    </row>
    <row r="272" spans="1:16" s="342" customFormat="1" ht="15" x14ac:dyDescent="0.25">
      <c r="A272" s="396"/>
      <c r="B272" s="392"/>
      <c r="C272" s="397"/>
      <c r="D272" s="392"/>
      <c r="E272" s="392"/>
      <c r="F272" s="392"/>
      <c r="G272" s="392"/>
      <c r="H272" s="398"/>
      <c r="I272" s="392"/>
      <c r="J272" s="392"/>
      <c r="K272" s="390"/>
      <c r="L272" s="390"/>
      <c r="M272" s="391"/>
      <c r="N272" s="392"/>
      <c r="O272" s="399"/>
      <c r="P272" s="400"/>
    </row>
    <row r="273" spans="1:16" s="342" customFormat="1" ht="15" x14ac:dyDescent="0.25">
      <c r="A273" s="396"/>
      <c r="B273" s="392"/>
      <c r="C273" s="397"/>
      <c r="D273" s="392"/>
      <c r="E273" s="392"/>
      <c r="F273" s="392"/>
      <c r="G273" s="392"/>
      <c r="H273" s="398"/>
      <c r="I273" s="392"/>
      <c r="J273" s="392"/>
      <c r="K273" s="390"/>
      <c r="L273" s="390"/>
      <c r="M273" s="391"/>
      <c r="N273" s="392"/>
      <c r="O273" s="399"/>
      <c r="P273" s="400"/>
    </row>
    <row r="274" spans="1:16" s="342" customFormat="1" ht="15" x14ac:dyDescent="0.25">
      <c r="A274" s="396"/>
      <c r="B274" s="392"/>
      <c r="C274" s="397"/>
      <c r="D274" s="392"/>
      <c r="E274" s="392"/>
      <c r="F274" s="392"/>
      <c r="G274" s="392"/>
      <c r="H274" s="398"/>
      <c r="I274" s="392"/>
      <c r="J274" s="392"/>
      <c r="K274" s="390"/>
      <c r="L274" s="390"/>
      <c r="M274" s="391"/>
      <c r="N274" s="392"/>
      <c r="O274" s="399"/>
      <c r="P274" s="400"/>
    </row>
    <row r="275" spans="1:16" s="342" customFormat="1" ht="15" x14ac:dyDescent="0.25">
      <c r="A275" s="396"/>
      <c r="B275" s="392"/>
      <c r="C275" s="397"/>
      <c r="D275" s="392"/>
      <c r="E275" s="392"/>
      <c r="F275" s="392"/>
      <c r="G275" s="392"/>
      <c r="H275" s="398"/>
      <c r="I275" s="392"/>
      <c r="J275" s="392"/>
      <c r="K275" s="390"/>
      <c r="L275" s="390"/>
      <c r="M275" s="391"/>
      <c r="N275" s="392"/>
      <c r="O275" s="399"/>
      <c r="P275" s="400"/>
    </row>
    <row r="276" spans="1:16" s="342" customFormat="1" ht="15" x14ac:dyDescent="0.25">
      <c r="A276" s="396"/>
      <c r="B276" s="392"/>
      <c r="C276" s="397"/>
      <c r="D276" s="392"/>
      <c r="E276" s="392"/>
      <c r="F276" s="392"/>
      <c r="G276" s="392"/>
      <c r="H276" s="398"/>
      <c r="I276" s="392"/>
      <c r="J276" s="392"/>
      <c r="K276" s="390"/>
      <c r="L276" s="390"/>
      <c r="M276" s="391"/>
      <c r="N276" s="392"/>
      <c r="O276" s="399"/>
      <c r="P276" s="400"/>
    </row>
    <row r="277" spans="1:16" s="342" customFormat="1" ht="15" x14ac:dyDescent="0.25">
      <c r="A277" s="396"/>
      <c r="B277" s="392"/>
      <c r="C277" s="397"/>
      <c r="D277" s="392"/>
      <c r="E277" s="392"/>
      <c r="F277" s="392"/>
      <c r="G277" s="392"/>
      <c r="H277" s="398"/>
      <c r="I277" s="392"/>
      <c r="J277" s="392"/>
      <c r="K277" s="390"/>
      <c r="L277" s="390"/>
      <c r="M277" s="391"/>
      <c r="N277" s="392"/>
      <c r="O277" s="399"/>
      <c r="P277" s="400"/>
    </row>
    <row r="278" spans="1:16" s="342" customFormat="1" ht="15" x14ac:dyDescent="0.25">
      <c r="A278" s="396"/>
      <c r="B278" s="392"/>
      <c r="C278" s="397"/>
      <c r="D278" s="392"/>
      <c r="E278" s="392"/>
      <c r="F278" s="392"/>
      <c r="G278" s="392"/>
      <c r="H278" s="398"/>
      <c r="I278" s="392"/>
      <c r="J278" s="392"/>
      <c r="K278" s="390"/>
      <c r="L278" s="390"/>
      <c r="M278" s="391"/>
      <c r="N278" s="392"/>
      <c r="O278" s="399"/>
      <c r="P278" s="400"/>
    </row>
    <row r="279" spans="1:16" s="342" customFormat="1" ht="15" x14ac:dyDescent="0.25">
      <c r="A279" s="396"/>
      <c r="B279" s="392"/>
      <c r="C279" s="397"/>
      <c r="D279" s="392"/>
      <c r="E279" s="392"/>
      <c r="F279" s="392"/>
      <c r="G279" s="392"/>
      <c r="H279" s="398"/>
      <c r="I279" s="392"/>
      <c r="J279" s="392"/>
      <c r="K279" s="390"/>
      <c r="L279" s="390"/>
      <c r="M279" s="391"/>
      <c r="N279" s="392"/>
      <c r="O279" s="399"/>
      <c r="P279" s="400"/>
    </row>
    <row r="280" spans="1:16" s="342" customFormat="1" ht="15" x14ac:dyDescent="0.25">
      <c r="A280" s="396"/>
      <c r="B280" s="392"/>
      <c r="C280" s="397"/>
      <c r="D280" s="392"/>
      <c r="E280" s="392"/>
      <c r="F280" s="392"/>
      <c r="G280" s="392"/>
      <c r="H280" s="398"/>
      <c r="I280" s="392"/>
      <c r="J280" s="392"/>
      <c r="K280" s="390"/>
      <c r="L280" s="390"/>
      <c r="M280" s="391"/>
      <c r="N280" s="392"/>
      <c r="O280" s="399"/>
      <c r="P280" s="400"/>
    </row>
    <row r="281" spans="1:16" s="342" customFormat="1" ht="15" x14ac:dyDescent="0.25">
      <c r="A281" s="396"/>
      <c r="B281" s="392"/>
      <c r="C281" s="397"/>
      <c r="D281" s="392"/>
      <c r="E281" s="392"/>
      <c r="F281" s="392"/>
      <c r="G281" s="392"/>
      <c r="H281" s="398"/>
      <c r="I281" s="392"/>
      <c r="J281" s="392"/>
      <c r="K281" s="390"/>
      <c r="L281" s="390"/>
      <c r="M281" s="391"/>
      <c r="N281" s="392"/>
      <c r="O281" s="399"/>
      <c r="P281" s="400"/>
    </row>
    <row r="282" spans="1:16" s="342" customFormat="1" ht="15" x14ac:dyDescent="0.25">
      <c r="A282" s="396"/>
      <c r="B282" s="392"/>
      <c r="C282" s="397"/>
      <c r="D282" s="392"/>
      <c r="E282" s="392"/>
      <c r="F282" s="392"/>
      <c r="G282" s="392"/>
      <c r="H282" s="398"/>
      <c r="I282" s="392"/>
      <c r="J282" s="392"/>
      <c r="K282" s="390"/>
      <c r="L282" s="390"/>
      <c r="M282" s="391"/>
      <c r="N282" s="392"/>
      <c r="O282" s="399"/>
      <c r="P282" s="400"/>
    </row>
    <row r="283" spans="1:16" s="342" customFormat="1" ht="15" x14ac:dyDescent="0.25">
      <c r="A283" s="396"/>
      <c r="B283" s="392"/>
      <c r="C283" s="397"/>
      <c r="D283" s="392"/>
      <c r="E283" s="392"/>
      <c r="F283" s="392"/>
      <c r="G283" s="392"/>
      <c r="H283" s="398"/>
      <c r="I283" s="392"/>
      <c r="J283" s="392"/>
      <c r="K283" s="390"/>
      <c r="L283" s="390"/>
      <c r="M283" s="391"/>
      <c r="N283" s="392"/>
      <c r="O283" s="399"/>
      <c r="P283" s="400"/>
    </row>
    <row r="284" spans="1:16" s="342" customFormat="1" ht="15" x14ac:dyDescent="0.25">
      <c r="A284" s="396"/>
      <c r="B284" s="392"/>
      <c r="C284" s="397"/>
      <c r="D284" s="392"/>
      <c r="E284" s="392"/>
      <c r="F284" s="392"/>
      <c r="G284" s="392"/>
      <c r="H284" s="398"/>
      <c r="I284" s="392"/>
      <c r="J284" s="392"/>
      <c r="K284" s="390"/>
      <c r="L284" s="390"/>
      <c r="M284" s="391"/>
      <c r="N284" s="392"/>
      <c r="O284" s="399"/>
      <c r="P284" s="400"/>
    </row>
    <row r="285" spans="1:16" s="342" customFormat="1" ht="15" x14ac:dyDescent="0.25">
      <c r="A285" s="396"/>
      <c r="B285" s="392"/>
      <c r="C285" s="397"/>
      <c r="D285" s="392"/>
      <c r="E285" s="392"/>
      <c r="F285" s="392"/>
      <c r="G285" s="392"/>
      <c r="H285" s="398"/>
      <c r="I285" s="392"/>
      <c r="J285" s="392"/>
      <c r="K285" s="390"/>
      <c r="L285" s="390"/>
      <c r="M285" s="391"/>
      <c r="N285" s="392"/>
      <c r="O285" s="399"/>
      <c r="P285" s="400"/>
    </row>
    <row r="286" spans="1:16" s="342" customFormat="1" ht="15" x14ac:dyDescent="0.25">
      <c r="A286" s="396"/>
      <c r="B286" s="392"/>
      <c r="C286" s="397"/>
      <c r="D286" s="392"/>
      <c r="E286" s="392"/>
      <c r="F286" s="392"/>
      <c r="G286" s="392"/>
      <c r="H286" s="398"/>
      <c r="I286" s="392"/>
      <c r="J286" s="392"/>
      <c r="K286" s="390"/>
      <c r="L286" s="390"/>
      <c r="M286" s="391"/>
      <c r="N286" s="392"/>
      <c r="O286" s="399"/>
      <c r="P286" s="400"/>
    </row>
    <row r="287" spans="1:16" s="342" customFormat="1" ht="15" x14ac:dyDescent="0.25">
      <c r="A287" s="396"/>
      <c r="B287" s="392"/>
      <c r="C287" s="397"/>
      <c r="D287" s="392"/>
      <c r="E287" s="392"/>
      <c r="F287" s="392"/>
      <c r="G287" s="392"/>
      <c r="H287" s="398"/>
      <c r="I287" s="392"/>
      <c r="J287" s="392"/>
      <c r="K287" s="390"/>
      <c r="L287" s="390"/>
      <c r="M287" s="391"/>
      <c r="N287" s="392"/>
      <c r="O287" s="399"/>
      <c r="P287" s="400"/>
    </row>
    <row r="288" spans="1:16" s="342" customFormat="1" ht="15" x14ac:dyDescent="0.25">
      <c r="A288" s="396"/>
      <c r="B288" s="392"/>
      <c r="C288" s="397"/>
      <c r="D288" s="392"/>
      <c r="E288" s="392"/>
      <c r="F288" s="392"/>
      <c r="G288" s="392"/>
      <c r="H288" s="398"/>
      <c r="I288" s="392"/>
      <c r="J288" s="392"/>
      <c r="K288" s="390"/>
      <c r="L288" s="390"/>
      <c r="M288" s="391"/>
      <c r="N288" s="392"/>
      <c r="O288" s="399"/>
      <c r="P288" s="400"/>
    </row>
    <row r="289" spans="1:16" s="342" customFormat="1" ht="15" x14ac:dyDescent="0.25">
      <c r="A289" s="396"/>
      <c r="B289" s="392"/>
      <c r="C289" s="397"/>
      <c r="D289" s="392"/>
      <c r="E289" s="392"/>
      <c r="F289" s="392"/>
      <c r="G289" s="392"/>
      <c r="H289" s="398"/>
      <c r="I289" s="392"/>
      <c r="J289" s="392"/>
      <c r="K289" s="390"/>
      <c r="L289" s="390"/>
      <c r="M289" s="391"/>
      <c r="N289" s="392"/>
      <c r="O289" s="399"/>
      <c r="P289" s="400"/>
    </row>
    <row r="290" spans="1:16" s="342" customFormat="1" ht="15" x14ac:dyDescent="0.25">
      <c r="A290" s="396"/>
      <c r="B290" s="392"/>
      <c r="C290" s="397"/>
      <c r="D290" s="392"/>
      <c r="E290" s="392"/>
      <c r="F290" s="392"/>
      <c r="G290" s="392"/>
      <c r="H290" s="398"/>
      <c r="I290" s="392"/>
      <c r="J290" s="392"/>
      <c r="K290" s="390"/>
      <c r="L290" s="390"/>
      <c r="M290" s="391"/>
      <c r="N290" s="392"/>
      <c r="O290" s="399"/>
      <c r="P290" s="400"/>
    </row>
    <row r="291" spans="1:16" s="342" customFormat="1" ht="15" x14ac:dyDescent="0.25">
      <c r="A291" s="396"/>
      <c r="B291" s="392"/>
      <c r="C291" s="397"/>
      <c r="D291" s="392"/>
      <c r="E291" s="392"/>
      <c r="F291" s="392"/>
      <c r="G291" s="392"/>
      <c r="H291" s="398"/>
      <c r="I291" s="392"/>
      <c r="J291" s="392"/>
      <c r="K291" s="390"/>
      <c r="L291" s="390"/>
      <c r="M291" s="391"/>
      <c r="N291" s="392"/>
      <c r="O291" s="399"/>
      <c r="P291" s="400"/>
    </row>
    <row r="292" spans="1:16" s="342" customFormat="1" ht="15" x14ac:dyDescent="0.25">
      <c r="A292" s="396"/>
      <c r="B292" s="392"/>
      <c r="C292" s="397"/>
      <c r="D292" s="392"/>
      <c r="E292" s="392"/>
      <c r="F292" s="392"/>
      <c r="G292" s="392"/>
      <c r="H292" s="398"/>
      <c r="I292" s="392"/>
      <c r="J292" s="392"/>
      <c r="K292" s="390"/>
      <c r="L292" s="390"/>
      <c r="M292" s="391"/>
      <c r="N292" s="392"/>
      <c r="O292" s="399"/>
      <c r="P292" s="400"/>
    </row>
    <row r="293" spans="1:16" s="342" customFormat="1" ht="15" x14ac:dyDescent="0.25">
      <c r="A293" s="396"/>
      <c r="B293" s="392"/>
      <c r="C293" s="397"/>
      <c r="D293" s="392"/>
      <c r="E293" s="392"/>
      <c r="F293" s="392"/>
      <c r="G293" s="392"/>
      <c r="H293" s="398"/>
      <c r="I293" s="392"/>
      <c r="J293" s="392"/>
      <c r="K293" s="390"/>
      <c r="L293" s="390"/>
      <c r="M293" s="391"/>
      <c r="N293" s="392"/>
      <c r="O293" s="399"/>
      <c r="P293" s="400"/>
    </row>
    <row r="294" spans="1:16" s="342" customFormat="1" ht="15" x14ac:dyDescent="0.25">
      <c r="A294" s="396"/>
      <c r="B294" s="392"/>
      <c r="C294" s="397"/>
      <c r="D294" s="392"/>
      <c r="E294" s="392"/>
      <c r="F294" s="392"/>
      <c r="G294" s="392"/>
      <c r="H294" s="398"/>
      <c r="I294" s="392"/>
      <c r="J294" s="392"/>
      <c r="K294" s="390"/>
      <c r="L294" s="390"/>
      <c r="M294" s="391"/>
      <c r="N294" s="392"/>
      <c r="O294" s="399"/>
      <c r="P294" s="400"/>
    </row>
    <row r="295" spans="1:16" s="342" customFormat="1" ht="15" x14ac:dyDescent="0.25">
      <c r="A295" s="396"/>
      <c r="B295" s="392"/>
      <c r="C295" s="397"/>
      <c r="D295" s="392"/>
      <c r="E295" s="392"/>
      <c r="F295" s="392"/>
      <c r="G295" s="392"/>
      <c r="H295" s="398"/>
      <c r="I295" s="392"/>
      <c r="J295" s="392"/>
      <c r="K295" s="390"/>
      <c r="L295" s="390"/>
      <c r="M295" s="391"/>
      <c r="N295" s="392"/>
      <c r="O295" s="399"/>
      <c r="P295" s="400"/>
    </row>
    <row r="296" spans="1:16" s="342" customFormat="1" ht="15" x14ac:dyDescent="0.25">
      <c r="A296" s="396"/>
      <c r="B296" s="392"/>
      <c r="C296" s="397"/>
      <c r="D296" s="392"/>
      <c r="E296" s="392"/>
      <c r="F296" s="392"/>
      <c r="G296" s="392"/>
      <c r="H296" s="398"/>
      <c r="I296" s="392"/>
      <c r="J296" s="392"/>
      <c r="K296" s="390"/>
      <c r="L296" s="390"/>
      <c r="M296" s="391"/>
      <c r="N296" s="392"/>
      <c r="O296" s="399"/>
      <c r="P296" s="400"/>
    </row>
    <row r="297" spans="1:16" s="342" customFormat="1" ht="15" x14ac:dyDescent="0.25">
      <c r="A297" s="396"/>
      <c r="B297" s="392"/>
      <c r="C297" s="397"/>
      <c r="D297" s="392"/>
      <c r="E297" s="392"/>
      <c r="F297" s="392"/>
      <c r="G297" s="392"/>
      <c r="H297" s="398"/>
      <c r="I297" s="392"/>
      <c r="J297" s="392"/>
      <c r="K297" s="390"/>
      <c r="L297" s="390"/>
      <c r="M297" s="391"/>
      <c r="N297" s="392"/>
      <c r="O297" s="399"/>
      <c r="P297" s="400"/>
    </row>
    <row r="298" spans="1:16" s="342" customFormat="1" ht="15" x14ac:dyDescent="0.25">
      <c r="A298" s="396"/>
      <c r="B298" s="392"/>
      <c r="C298" s="397"/>
      <c r="D298" s="392"/>
      <c r="E298" s="392"/>
      <c r="F298" s="392"/>
      <c r="G298" s="392"/>
      <c r="H298" s="398"/>
      <c r="I298" s="392"/>
      <c r="J298" s="392"/>
      <c r="K298" s="390"/>
      <c r="L298" s="390"/>
      <c r="M298" s="391"/>
      <c r="N298" s="392"/>
      <c r="O298" s="399"/>
      <c r="P298" s="400"/>
    </row>
    <row r="299" spans="1:16" s="342" customFormat="1" ht="15" x14ac:dyDescent="0.25">
      <c r="A299" s="396"/>
      <c r="B299" s="392"/>
      <c r="C299" s="397"/>
      <c r="D299" s="392"/>
      <c r="E299" s="392"/>
      <c r="F299" s="392"/>
      <c r="G299" s="392"/>
      <c r="H299" s="398"/>
      <c r="I299" s="392"/>
      <c r="J299" s="392"/>
      <c r="K299" s="390"/>
      <c r="L299" s="390"/>
      <c r="M299" s="391"/>
      <c r="N299" s="392"/>
      <c r="O299" s="399"/>
      <c r="P299" s="400"/>
    </row>
    <row r="300" spans="1:16" s="342" customFormat="1" ht="15" x14ac:dyDescent="0.25">
      <c r="A300" s="396"/>
      <c r="B300" s="392"/>
      <c r="C300" s="397"/>
      <c r="D300" s="392"/>
      <c r="E300" s="392"/>
      <c r="F300" s="392"/>
      <c r="G300" s="392"/>
      <c r="H300" s="398"/>
      <c r="I300" s="392"/>
      <c r="J300" s="392"/>
      <c r="K300" s="390"/>
      <c r="L300" s="390"/>
      <c r="M300" s="391"/>
      <c r="N300" s="392"/>
      <c r="O300" s="399"/>
      <c r="P300" s="400"/>
    </row>
    <row r="301" spans="1:16" s="342" customFormat="1" ht="15" x14ac:dyDescent="0.25">
      <c r="A301" s="396"/>
      <c r="B301" s="392"/>
      <c r="C301" s="397"/>
      <c r="D301" s="392"/>
      <c r="E301" s="392"/>
      <c r="F301" s="392"/>
      <c r="G301" s="392"/>
      <c r="H301" s="398"/>
      <c r="I301" s="392"/>
      <c r="J301" s="392"/>
      <c r="K301" s="390"/>
      <c r="L301" s="390"/>
      <c r="M301" s="391"/>
      <c r="N301" s="392"/>
      <c r="O301" s="399"/>
      <c r="P301" s="400"/>
    </row>
    <row r="302" spans="1:16" s="342" customFormat="1" ht="15" x14ac:dyDescent="0.25">
      <c r="A302" s="396"/>
      <c r="B302" s="392"/>
      <c r="C302" s="397"/>
      <c r="D302" s="392"/>
      <c r="E302" s="392"/>
      <c r="F302" s="392"/>
      <c r="G302" s="392"/>
      <c r="H302" s="398"/>
      <c r="I302" s="392"/>
      <c r="J302" s="392"/>
      <c r="K302" s="390"/>
      <c r="L302" s="390"/>
      <c r="M302" s="391"/>
      <c r="N302" s="392"/>
      <c r="O302" s="399"/>
      <c r="P302" s="400"/>
    </row>
    <row r="303" spans="1:16" s="342" customFormat="1" ht="15" x14ac:dyDescent="0.25">
      <c r="A303" s="396"/>
      <c r="B303" s="392"/>
      <c r="C303" s="397"/>
      <c r="D303" s="392"/>
      <c r="E303" s="392"/>
      <c r="F303" s="392"/>
      <c r="G303" s="392"/>
      <c r="H303" s="398"/>
      <c r="I303" s="392"/>
      <c r="J303" s="392"/>
      <c r="K303" s="390"/>
      <c r="L303" s="390"/>
      <c r="M303" s="391"/>
      <c r="N303" s="392"/>
      <c r="O303" s="399"/>
      <c r="P303" s="400"/>
    </row>
    <row r="304" spans="1:16" s="342" customFormat="1" ht="15" x14ac:dyDescent="0.25">
      <c r="A304" s="396"/>
      <c r="B304" s="392"/>
      <c r="C304" s="397"/>
      <c r="D304" s="392"/>
      <c r="E304" s="392"/>
      <c r="F304" s="392"/>
      <c r="G304" s="392"/>
      <c r="H304" s="398"/>
      <c r="I304" s="392"/>
      <c r="J304" s="392"/>
      <c r="K304" s="390"/>
      <c r="L304" s="390"/>
      <c r="M304" s="391"/>
      <c r="N304" s="392"/>
      <c r="O304" s="399"/>
      <c r="P304" s="400"/>
    </row>
    <row r="305" spans="1:16" s="342" customFormat="1" ht="15" x14ac:dyDescent="0.25">
      <c r="A305" s="396"/>
      <c r="B305" s="392"/>
      <c r="C305" s="397"/>
      <c r="D305" s="392"/>
      <c r="E305" s="392"/>
      <c r="F305" s="392"/>
      <c r="G305" s="392"/>
      <c r="H305" s="398"/>
      <c r="I305" s="392"/>
      <c r="J305" s="392"/>
      <c r="K305" s="390"/>
      <c r="L305" s="390"/>
      <c r="M305" s="391"/>
      <c r="N305" s="392"/>
      <c r="O305" s="399"/>
      <c r="P305" s="400"/>
    </row>
    <row r="306" spans="1:16" s="342" customFormat="1" ht="15" x14ac:dyDescent="0.25">
      <c r="A306" s="396"/>
      <c r="B306" s="392"/>
      <c r="C306" s="397"/>
      <c r="D306" s="392"/>
      <c r="E306" s="392"/>
      <c r="F306" s="392"/>
      <c r="G306" s="392"/>
      <c r="H306" s="398"/>
      <c r="I306" s="392"/>
      <c r="J306" s="392"/>
      <c r="K306" s="390"/>
      <c r="L306" s="390"/>
      <c r="M306" s="391"/>
      <c r="N306" s="392"/>
      <c r="O306" s="399"/>
      <c r="P306" s="400"/>
    </row>
    <row r="307" spans="1:16" s="342" customFormat="1" x14ac:dyDescent="0.25">
      <c r="A307" s="336"/>
      <c r="B307" s="401"/>
      <c r="C307" s="402"/>
      <c r="D307" s="402"/>
      <c r="E307" s="401"/>
      <c r="F307" s="401"/>
      <c r="G307" s="403"/>
      <c r="H307" s="404"/>
      <c r="I307" s="405"/>
      <c r="J307" s="406"/>
      <c r="K307" s="338"/>
      <c r="O307" s="393"/>
      <c r="P307" s="407"/>
    </row>
    <row r="308" spans="1:16" s="342" customFormat="1" x14ac:dyDescent="0.25">
      <c r="A308" s="336"/>
      <c r="B308" s="401"/>
      <c r="C308" s="402"/>
      <c r="D308" s="402"/>
      <c r="E308" s="401"/>
      <c r="F308" s="401"/>
      <c r="G308" s="403"/>
      <c r="H308" s="404"/>
      <c r="I308" s="405"/>
      <c r="J308" s="406"/>
      <c r="K308" s="338"/>
      <c r="O308" s="393"/>
      <c r="P308" s="407"/>
    </row>
    <row r="309" spans="1:16" s="342" customFormat="1" x14ac:dyDescent="0.25">
      <c r="A309" s="336"/>
      <c r="B309" s="916" t="s">
        <v>2525</v>
      </c>
      <c r="C309" s="916"/>
      <c r="D309" s="916"/>
      <c r="E309" s="916"/>
      <c r="F309" s="916"/>
      <c r="G309" s="916"/>
      <c r="H309" s="916"/>
      <c r="I309" s="916"/>
      <c r="J309" s="916"/>
      <c r="K309" s="916"/>
      <c r="L309" s="916"/>
      <c r="M309" s="916"/>
      <c r="N309" s="916"/>
      <c r="O309" s="916"/>
      <c r="P309" s="916"/>
    </row>
    <row r="310" spans="1:16" s="342" customFormat="1" x14ac:dyDescent="0.25">
      <c r="A310" s="336"/>
      <c r="B310" s="401"/>
      <c r="C310" s="402"/>
      <c r="D310" s="402"/>
      <c r="E310" s="401"/>
      <c r="F310" s="401"/>
      <c r="G310" s="403"/>
      <c r="H310" s="404"/>
      <c r="I310" s="405"/>
      <c r="J310" s="406"/>
      <c r="K310" s="338"/>
      <c r="O310" s="393"/>
      <c r="P310" s="407"/>
    </row>
    <row r="311" spans="1:16" s="342" customFormat="1" x14ac:dyDescent="0.25">
      <c r="A311" s="336"/>
      <c r="B311" s="401"/>
      <c r="C311" s="402"/>
      <c r="D311" s="402"/>
      <c r="E311" s="401"/>
      <c r="F311" s="401"/>
      <c r="G311" s="403"/>
      <c r="H311" s="405"/>
      <c r="I311" s="405"/>
      <c r="J311" s="406"/>
      <c r="K311" s="338"/>
      <c r="O311" s="393"/>
      <c r="P311" s="407"/>
    </row>
    <row r="312" spans="1:16" s="342" customFormat="1" x14ac:dyDescent="0.25">
      <c r="A312" s="336"/>
      <c r="B312" s="401"/>
      <c r="C312" s="402"/>
      <c r="D312" s="402"/>
      <c r="E312" s="401"/>
      <c r="F312" s="401"/>
      <c r="G312" s="403"/>
      <c r="H312" s="405"/>
      <c r="I312" s="405"/>
      <c r="J312" s="408"/>
      <c r="K312" s="338"/>
      <c r="O312" s="393"/>
      <c r="P312" s="407"/>
    </row>
    <row r="313" spans="1:16" s="342" customFormat="1" x14ac:dyDescent="0.25">
      <c r="A313" s="336"/>
      <c r="B313" s="409"/>
      <c r="C313" s="402"/>
      <c r="D313" s="402"/>
      <c r="E313" s="401"/>
      <c r="F313" s="401"/>
      <c r="G313" s="403"/>
      <c r="H313" s="405"/>
      <c r="I313" s="405"/>
      <c r="J313" s="406"/>
      <c r="K313" s="338"/>
      <c r="O313" s="393"/>
      <c r="P313" s="407"/>
    </row>
    <row r="314" spans="1:16" s="342" customFormat="1" x14ac:dyDescent="0.25">
      <c r="A314" s="336"/>
      <c r="B314" s="401"/>
      <c r="C314" s="402"/>
      <c r="D314" s="402"/>
      <c r="E314" s="401"/>
      <c r="F314" s="401"/>
      <c r="G314" s="402"/>
      <c r="H314" s="405"/>
      <c r="I314" s="335"/>
      <c r="J314" s="406"/>
      <c r="K314" s="338"/>
      <c r="O314" s="393"/>
      <c r="P314" s="407"/>
    </row>
    <row r="315" spans="1:16" s="342" customFormat="1" x14ac:dyDescent="0.25">
      <c r="A315" s="336"/>
      <c r="B315" s="401"/>
      <c r="C315" s="402"/>
      <c r="D315" s="402"/>
      <c r="E315" s="401"/>
      <c r="F315" s="401"/>
      <c r="G315" s="403"/>
      <c r="H315" s="405"/>
      <c r="I315" s="405"/>
      <c r="J315" s="406"/>
      <c r="K315" s="338"/>
      <c r="O315" s="393"/>
      <c r="P315" s="407"/>
    </row>
    <row r="316" spans="1:16" s="342" customFormat="1" x14ac:dyDescent="0.25">
      <c r="A316" s="336"/>
      <c r="B316" s="401"/>
      <c r="C316" s="402"/>
      <c r="D316" s="402"/>
      <c r="E316" s="401"/>
      <c r="F316" s="401"/>
      <c r="G316" s="403"/>
      <c r="H316" s="405"/>
      <c r="I316" s="405"/>
      <c r="J316" s="406"/>
      <c r="K316" s="338"/>
      <c r="O316" s="393"/>
      <c r="P316" s="407"/>
    </row>
    <row r="317" spans="1:16" s="342" customFormat="1" x14ac:dyDescent="0.25">
      <c r="A317" s="336"/>
      <c r="B317" s="401"/>
      <c r="C317" s="402"/>
      <c r="D317" s="402"/>
      <c r="E317" s="401"/>
      <c r="F317" s="401"/>
      <c r="G317" s="402"/>
      <c r="H317" s="405"/>
      <c r="I317" s="335"/>
      <c r="J317" s="406"/>
      <c r="K317" s="338"/>
      <c r="O317" s="393"/>
      <c r="P317" s="407"/>
    </row>
    <row r="318" spans="1:16" s="342" customFormat="1" x14ac:dyDescent="0.25">
      <c r="A318" s="336"/>
      <c r="B318" s="410"/>
      <c r="C318" s="402"/>
      <c r="D318" s="402"/>
      <c r="E318" s="401"/>
      <c r="F318" s="401"/>
      <c r="G318" s="402"/>
      <c r="H318" s="405"/>
      <c r="I318" s="335"/>
      <c r="J318" s="406"/>
      <c r="K318" s="338"/>
      <c r="O318" s="393"/>
      <c r="P318" s="407"/>
    </row>
    <row r="319" spans="1:16" s="342" customFormat="1" x14ac:dyDescent="0.25">
      <c r="A319" s="336"/>
      <c r="B319" s="401"/>
      <c r="C319" s="402"/>
      <c r="D319" s="402"/>
      <c r="E319" s="401"/>
      <c r="F319" s="401"/>
      <c r="G319" s="402"/>
      <c r="H319" s="405"/>
      <c r="I319" s="335"/>
      <c r="J319" s="406"/>
      <c r="K319" s="338"/>
      <c r="O319" s="393"/>
      <c r="P319" s="407"/>
    </row>
    <row r="320" spans="1:16" s="342" customFormat="1" x14ac:dyDescent="0.25">
      <c r="A320" s="336"/>
      <c r="B320" s="401"/>
      <c r="C320" s="402"/>
      <c r="D320" s="402"/>
      <c r="E320" s="401"/>
      <c r="F320" s="401"/>
      <c r="G320" s="402"/>
      <c r="H320" s="405"/>
      <c r="I320" s="335"/>
      <c r="J320" s="406"/>
      <c r="K320" s="338"/>
      <c r="O320" s="393"/>
      <c r="P320" s="407"/>
    </row>
    <row r="321" spans="1:16" s="342" customFormat="1" x14ac:dyDescent="0.25">
      <c r="A321" s="336"/>
      <c r="B321" s="401"/>
      <c r="C321" s="402"/>
      <c r="D321" s="402"/>
      <c r="E321" s="411"/>
      <c r="F321" s="401"/>
      <c r="G321" s="403"/>
      <c r="H321" s="405"/>
      <c r="I321" s="405"/>
      <c r="J321" s="406"/>
      <c r="K321" s="338"/>
      <c r="O321" s="393"/>
      <c r="P321" s="407"/>
    </row>
    <row r="322" spans="1:16" s="342" customFormat="1" x14ac:dyDescent="0.25">
      <c r="A322" s="336"/>
      <c r="B322" s="401"/>
      <c r="C322" s="402"/>
      <c r="D322" s="402"/>
      <c r="E322" s="411"/>
      <c r="F322" s="401"/>
      <c r="G322" s="402"/>
      <c r="H322" s="405"/>
      <c r="I322" s="335"/>
      <c r="J322" s="406"/>
      <c r="K322" s="338"/>
      <c r="O322" s="393"/>
      <c r="P322" s="407"/>
    </row>
    <row r="323" spans="1:16" s="342" customFormat="1" x14ac:dyDescent="0.25">
      <c r="A323" s="336"/>
      <c r="B323" s="401"/>
      <c r="C323" s="402"/>
      <c r="D323" s="402"/>
      <c r="E323" s="401"/>
      <c r="F323" s="401"/>
      <c r="G323" s="403"/>
      <c r="H323" s="404"/>
      <c r="I323" s="405"/>
      <c r="J323" s="406"/>
      <c r="K323" s="338"/>
      <c r="O323" s="393"/>
      <c r="P323" s="407"/>
    </row>
    <row r="324" spans="1:16" s="342" customFormat="1" x14ac:dyDescent="0.25">
      <c r="A324" s="336"/>
      <c r="B324" s="401"/>
      <c r="C324" s="402"/>
      <c r="D324" s="402"/>
      <c r="E324" s="401"/>
      <c r="F324" s="401"/>
      <c r="G324" s="403"/>
      <c r="H324" s="405"/>
      <c r="I324" s="405"/>
      <c r="J324" s="406"/>
      <c r="K324" s="338"/>
      <c r="O324" s="393"/>
      <c r="P324" s="407"/>
    </row>
    <row r="325" spans="1:16" s="342" customFormat="1" x14ac:dyDescent="0.25">
      <c r="A325" s="336"/>
      <c r="B325" s="401"/>
      <c r="C325" s="402"/>
      <c r="D325" s="402"/>
      <c r="E325" s="401"/>
      <c r="F325" s="401"/>
      <c r="G325" s="403"/>
      <c r="H325" s="405"/>
      <c r="I325" s="405"/>
      <c r="J325" s="406"/>
      <c r="K325" s="338"/>
      <c r="O325" s="393"/>
      <c r="P325" s="407"/>
    </row>
    <row r="326" spans="1:16" s="342" customFormat="1" x14ac:dyDescent="0.25">
      <c r="A326" s="336"/>
      <c r="B326" s="401"/>
      <c r="C326" s="402"/>
      <c r="D326" s="402"/>
      <c r="E326" s="401"/>
      <c r="F326" s="401"/>
      <c r="G326" s="403"/>
      <c r="H326" s="405"/>
      <c r="I326" s="405"/>
      <c r="J326" s="406"/>
      <c r="K326" s="338"/>
      <c r="O326" s="393"/>
      <c r="P326" s="407"/>
    </row>
    <row r="327" spans="1:16" s="342" customFormat="1" x14ac:dyDescent="0.25">
      <c r="A327" s="336"/>
      <c r="B327" s="401"/>
      <c r="C327" s="402"/>
      <c r="D327" s="402"/>
      <c r="E327" s="401"/>
      <c r="F327" s="401"/>
      <c r="G327" s="403"/>
      <c r="H327" s="405"/>
      <c r="I327" s="405"/>
      <c r="J327" s="406"/>
      <c r="K327" s="338"/>
      <c r="O327" s="393"/>
      <c r="P327" s="407"/>
    </row>
    <row r="328" spans="1:16" s="342" customFormat="1" x14ac:dyDescent="0.25">
      <c r="A328" s="336"/>
      <c r="B328" s="401"/>
      <c r="C328" s="402"/>
      <c r="D328" s="402"/>
      <c r="E328" s="401"/>
      <c r="F328" s="401"/>
      <c r="G328" s="335"/>
      <c r="H328" s="404"/>
      <c r="I328" s="335"/>
      <c r="J328" s="406"/>
      <c r="K328" s="338"/>
      <c r="O328" s="393"/>
      <c r="P328" s="407"/>
    </row>
    <row r="329" spans="1:16" s="342" customFormat="1" x14ac:dyDescent="0.25">
      <c r="A329" s="336"/>
      <c r="B329" s="401"/>
      <c r="C329" s="402"/>
      <c r="D329" s="402"/>
      <c r="E329" s="401"/>
      <c r="F329" s="401"/>
      <c r="G329" s="402"/>
      <c r="H329" s="405"/>
      <c r="I329" s="335"/>
      <c r="J329" s="406"/>
      <c r="K329" s="338"/>
      <c r="O329" s="393"/>
      <c r="P329" s="407"/>
    </row>
    <row r="330" spans="1:16" s="342" customFormat="1" x14ac:dyDescent="0.25">
      <c r="A330" s="336"/>
      <c r="B330" s="401"/>
      <c r="C330" s="402"/>
      <c r="D330" s="402"/>
      <c r="E330" s="401"/>
      <c r="F330" s="401"/>
      <c r="G330" s="402"/>
      <c r="H330" s="405"/>
      <c r="I330" s="335"/>
      <c r="J330" s="406"/>
      <c r="K330" s="338"/>
      <c r="O330" s="393"/>
      <c r="P330" s="407"/>
    </row>
    <row r="331" spans="1:16" s="342" customFormat="1" x14ac:dyDescent="0.25">
      <c r="A331" s="336"/>
      <c r="B331" s="401"/>
      <c r="C331" s="402"/>
      <c r="D331" s="402"/>
      <c r="E331" s="401"/>
      <c r="F331" s="401"/>
      <c r="G331" s="402"/>
      <c r="H331" s="404"/>
      <c r="I331" s="335"/>
      <c r="J331" s="406"/>
      <c r="K331" s="338"/>
      <c r="O331" s="393"/>
      <c r="P331" s="407"/>
    </row>
    <row r="332" spans="1:16" s="342" customFormat="1" x14ac:dyDescent="0.25">
      <c r="A332" s="336"/>
      <c r="B332" s="412"/>
      <c r="C332" s="402"/>
      <c r="D332" s="402"/>
      <c r="E332" s="401"/>
      <c r="F332" s="401"/>
      <c r="G332" s="402"/>
      <c r="H332" s="405"/>
      <c r="I332" s="335"/>
      <c r="J332" s="406"/>
      <c r="K332" s="338"/>
      <c r="O332" s="393"/>
      <c r="P332" s="407"/>
    </row>
    <row r="333" spans="1:16" s="342" customFormat="1" x14ac:dyDescent="0.25">
      <c r="A333" s="336"/>
      <c r="B333" s="412"/>
      <c r="C333" s="402"/>
      <c r="D333" s="402"/>
      <c r="E333" s="401"/>
      <c r="F333" s="401"/>
      <c r="G333" s="402"/>
      <c r="H333" s="405"/>
      <c r="I333" s="335"/>
      <c r="J333" s="406"/>
      <c r="K333" s="338"/>
      <c r="O333" s="393"/>
      <c r="P333" s="407"/>
    </row>
    <row r="334" spans="1:16" s="342" customFormat="1" x14ac:dyDescent="0.25">
      <c r="A334" s="336"/>
      <c r="B334" s="412"/>
      <c r="C334" s="402"/>
      <c r="D334" s="402"/>
      <c r="E334" s="401"/>
      <c r="F334" s="401"/>
      <c r="G334" s="402"/>
      <c r="H334" s="405"/>
      <c r="I334" s="335"/>
      <c r="J334" s="406"/>
      <c r="K334" s="338"/>
      <c r="O334" s="393"/>
      <c r="P334" s="407"/>
    </row>
    <row r="335" spans="1:16" s="342" customFormat="1" x14ac:dyDescent="0.25">
      <c r="A335" s="336"/>
      <c r="B335" s="401"/>
      <c r="C335" s="402"/>
      <c r="D335" s="402"/>
      <c r="E335" s="401"/>
      <c r="F335" s="401"/>
      <c r="G335" s="403"/>
      <c r="H335" s="405"/>
      <c r="I335" s="405"/>
      <c r="J335" s="406"/>
      <c r="K335" s="338"/>
      <c r="O335" s="393"/>
      <c r="P335" s="407"/>
    </row>
    <row r="336" spans="1:16" s="342" customFormat="1" x14ac:dyDescent="0.25">
      <c r="A336" s="336"/>
      <c r="B336" s="401"/>
      <c r="C336" s="402"/>
      <c r="D336" s="402"/>
      <c r="E336" s="401"/>
      <c r="F336" s="401"/>
      <c r="G336" s="403"/>
      <c r="H336" s="404"/>
      <c r="I336" s="413"/>
      <c r="J336" s="406"/>
      <c r="K336" s="338"/>
      <c r="O336" s="393"/>
      <c r="P336" s="407"/>
    </row>
    <row r="337" spans="1:16" s="342" customFormat="1" x14ac:dyDescent="0.25">
      <c r="A337" s="336"/>
      <c r="B337" s="401"/>
      <c r="C337" s="402"/>
      <c r="D337" s="402"/>
      <c r="E337" s="401"/>
      <c r="F337" s="401"/>
      <c r="G337" s="403"/>
      <c r="H337" s="404"/>
      <c r="I337" s="405"/>
      <c r="J337" s="913"/>
      <c r="K337" s="338"/>
      <c r="O337" s="393"/>
      <c r="P337" s="407"/>
    </row>
    <row r="338" spans="1:16" s="342" customFormat="1" x14ac:dyDescent="0.25">
      <c r="A338" s="336"/>
      <c r="B338" s="401"/>
      <c r="C338" s="402"/>
      <c r="D338" s="402"/>
      <c r="E338" s="401"/>
      <c r="F338" s="401"/>
      <c r="G338" s="403"/>
      <c r="H338" s="404"/>
      <c r="I338" s="405"/>
      <c r="J338" s="913"/>
      <c r="K338" s="338"/>
      <c r="O338" s="393"/>
      <c r="P338" s="407"/>
    </row>
    <row r="339" spans="1:16" s="342" customFormat="1" x14ac:dyDescent="0.25">
      <c r="A339" s="336"/>
      <c r="B339" s="401"/>
      <c r="C339" s="402"/>
      <c r="D339" s="402"/>
      <c r="E339" s="401"/>
      <c r="F339" s="401"/>
      <c r="G339" s="403"/>
      <c r="H339" s="404"/>
      <c r="I339" s="405"/>
      <c r="J339" s="406"/>
      <c r="K339" s="338"/>
      <c r="O339" s="393"/>
      <c r="P339" s="407"/>
    </row>
    <row r="340" spans="1:16" s="342" customFormat="1" x14ac:dyDescent="0.25">
      <c r="A340" s="336"/>
      <c r="B340" s="401"/>
      <c r="C340" s="402"/>
      <c r="D340" s="402"/>
      <c r="E340" s="411"/>
      <c r="F340" s="401"/>
      <c r="G340" s="405"/>
      <c r="H340" s="405"/>
      <c r="I340" s="405"/>
      <c r="J340" s="406"/>
      <c r="K340" s="338"/>
      <c r="O340" s="393"/>
      <c r="P340" s="407"/>
    </row>
    <row r="341" spans="1:16" s="342" customFormat="1" x14ac:dyDescent="0.25">
      <c r="A341" s="336"/>
      <c r="B341" s="401"/>
      <c r="C341" s="402"/>
      <c r="D341" s="402"/>
      <c r="E341" s="401"/>
      <c r="F341" s="401"/>
      <c r="G341" s="403"/>
      <c r="H341" s="404"/>
      <c r="I341" s="414"/>
      <c r="J341" s="406"/>
      <c r="K341" s="338"/>
      <c r="O341" s="393"/>
      <c r="P341" s="407"/>
    </row>
    <row r="342" spans="1:16" s="342" customFormat="1" x14ac:dyDescent="0.25">
      <c r="A342" s="336"/>
      <c r="B342" s="401"/>
      <c r="C342" s="402"/>
      <c r="D342" s="402"/>
      <c r="E342" s="401"/>
      <c r="F342" s="401"/>
      <c r="G342" s="403"/>
      <c r="H342" s="405"/>
      <c r="I342" s="405"/>
      <c r="J342" s="406"/>
      <c r="K342" s="338"/>
      <c r="O342" s="393"/>
      <c r="P342" s="407"/>
    </row>
    <row r="343" spans="1:16" s="342" customFormat="1" x14ac:dyDescent="0.25">
      <c r="A343" s="336"/>
      <c r="B343" s="401"/>
      <c r="C343" s="402"/>
      <c r="D343" s="402"/>
      <c r="E343" s="401"/>
      <c r="F343" s="401"/>
      <c r="G343" s="403"/>
      <c r="H343" s="405"/>
      <c r="I343" s="405"/>
      <c r="J343" s="406"/>
      <c r="K343" s="338"/>
      <c r="O343" s="393"/>
      <c r="P343" s="407"/>
    </row>
    <row r="344" spans="1:16" s="342" customFormat="1" x14ac:dyDescent="0.25">
      <c r="A344" s="336"/>
      <c r="B344" s="401"/>
      <c r="C344" s="402"/>
      <c r="D344" s="402"/>
      <c r="E344" s="401"/>
      <c r="F344" s="401"/>
      <c r="G344" s="403"/>
      <c r="H344" s="404"/>
      <c r="I344" s="405"/>
      <c r="J344" s="406"/>
      <c r="K344" s="338"/>
      <c r="O344" s="393"/>
      <c r="P344" s="407"/>
    </row>
    <row r="345" spans="1:16" s="342" customFormat="1" x14ac:dyDescent="0.25">
      <c r="A345" s="336"/>
      <c r="B345" s="401"/>
      <c r="C345" s="402"/>
      <c r="D345" s="402"/>
      <c r="E345" s="401"/>
      <c r="F345" s="401"/>
      <c r="G345" s="403"/>
      <c r="H345" s="405"/>
      <c r="I345" s="405"/>
      <c r="J345" s="406"/>
      <c r="K345" s="338"/>
      <c r="O345" s="393"/>
      <c r="P345" s="407"/>
    </row>
    <row r="346" spans="1:16" s="342" customFormat="1" x14ac:dyDescent="0.25">
      <c r="A346" s="336"/>
      <c r="B346" s="401"/>
      <c r="C346" s="402"/>
      <c r="D346" s="402"/>
      <c r="E346" s="401"/>
      <c r="F346" s="415"/>
      <c r="G346" s="403"/>
      <c r="H346" s="405"/>
      <c r="I346" s="405"/>
      <c r="J346" s="406"/>
      <c r="K346" s="338"/>
      <c r="O346" s="393"/>
      <c r="P346" s="407"/>
    </row>
    <row r="347" spans="1:16" s="342" customFormat="1" x14ac:dyDescent="0.25">
      <c r="A347" s="336"/>
      <c r="B347" s="416"/>
      <c r="C347" s="402"/>
      <c r="D347" s="402"/>
      <c r="E347" s="401"/>
      <c r="F347" s="401"/>
      <c r="G347" s="403"/>
      <c r="H347" s="405"/>
      <c r="I347" s="405"/>
      <c r="J347" s="406"/>
      <c r="K347" s="338"/>
      <c r="O347" s="393"/>
      <c r="P347" s="407"/>
    </row>
    <row r="348" spans="1:16" s="342" customFormat="1" x14ac:dyDescent="0.25">
      <c r="A348" s="336"/>
      <c r="B348" s="401"/>
      <c r="C348" s="402"/>
      <c r="D348" s="402"/>
      <c r="E348" s="401"/>
      <c r="F348" s="401"/>
      <c r="G348" s="403"/>
      <c r="H348" s="405"/>
      <c r="I348" s="405"/>
      <c r="J348" s="406"/>
      <c r="K348" s="338"/>
      <c r="O348" s="393"/>
      <c r="P348" s="407"/>
    </row>
    <row r="349" spans="1:16" s="342" customFormat="1" x14ac:dyDescent="0.25">
      <c r="A349" s="336"/>
      <c r="B349" s="401"/>
      <c r="C349" s="402"/>
      <c r="D349" s="402"/>
      <c r="E349" s="401"/>
      <c r="F349" s="401"/>
      <c r="G349" s="403"/>
      <c r="H349" s="404"/>
      <c r="I349" s="405"/>
      <c r="J349" s="406"/>
      <c r="K349" s="338"/>
      <c r="O349" s="393"/>
      <c r="P349" s="407"/>
    </row>
    <row r="350" spans="1:16" s="342" customFormat="1" x14ac:dyDescent="0.25">
      <c r="A350" s="336"/>
      <c r="B350" s="401"/>
      <c r="C350" s="402"/>
      <c r="D350" s="402"/>
      <c r="E350" s="401"/>
      <c r="F350" s="401"/>
      <c r="G350" s="403"/>
      <c r="H350" s="405"/>
      <c r="I350" s="405"/>
      <c r="J350" s="406"/>
      <c r="K350" s="338"/>
      <c r="O350" s="393"/>
      <c r="P350" s="407"/>
    </row>
    <row r="351" spans="1:16" s="342" customFormat="1" x14ac:dyDescent="0.25">
      <c r="A351" s="336"/>
      <c r="B351" s="401"/>
      <c r="C351" s="402"/>
      <c r="D351" s="402"/>
      <c r="E351" s="401"/>
      <c r="F351" s="401"/>
      <c r="G351" s="403"/>
      <c r="H351" s="404"/>
      <c r="I351" s="403"/>
      <c r="J351" s="406"/>
      <c r="K351" s="338"/>
      <c r="O351" s="393"/>
      <c r="P351" s="407"/>
    </row>
    <row r="352" spans="1:16" s="342" customFormat="1" x14ac:dyDescent="0.25">
      <c r="A352" s="336"/>
      <c r="B352" s="401"/>
      <c r="C352" s="402"/>
      <c r="D352" s="402"/>
      <c r="E352" s="401"/>
      <c r="F352" s="401"/>
      <c r="G352" s="403"/>
      <c r="H352" s="405"/>
      <c r="I352" s="405"/>
      <c r="J352" s="406"/>
      <c r="K352" s="338"/>
      <c r="O352" s="393"/>
      <c r="P352" s="407"/>
    </row>
    <row r="353" spans="1:16" s="342" customFormat="1" x14ac:dyDescent="0.25">
      <c r="A353" s="336"/>
      <c r="B353" s="401"/>
      <c r="C353" s="402"/>
      <c r="D353" s="402"/>
      <c r="E353" s="401"/>
      <c r="F353" s="401"/>
      <c r="G353" s="403"/>
      <c r="H353" s="404"/>
      <c r="I353" s="405"/>
      <c r="J353" s="406"/>
      <c r="K353" s="338"/>
      <c r="O353" s="393"/>
      <c r="P353" s="407"/>
    </row>
    <row r="354" spans="1:16" s="342" customFormat="1" x14ac:dyDescent="0.25">
      <c r="A354" s="336"/>
      <c r="B354" s="401"/>
      <c r="C354" s="402"/>
      <c r="D354" s="402"/>
      <c r="E354" s="401"/>
      <c r="F354" s="401"/>
      <c r="G354" s="417"/>
      <c r="H354" s="404"/>
      <c r="I354" s="413"/>
      <c r="J354" s="406"/>
      <c r="K354" s="338"/>
      <c r="O354" s="393"/>
      <c r="P354" s="407"/>
    </row>
    <row r="355" spans="1:16" s="342" customFormat="1" x14ac:dyDescent="0.25">
      <c r="A355" s="336"/>
      <c r="B355" s="401"/>
      <c r="C355" s="402"/>
      <c r="D355" s="402"/>
      <c r="E355" s="401"/>
      <c r="F355" s="401"/>
      <c r="G355" s="403"/>
      <c r="H355" s="405"/>
      <c r="I355" s="413"/>
      <c r="J355" s="406"/>
      <c r="K355" s="338"/>
      <c r="O355" s="393"/>
      <c r="P355" s="407"/>
    </row>
    <row r="356" spans="1:16" s="342" customFormat="1" x14ac:dyDescent="0.25">
      <c r="A356" s="336"/>
      <c r="B356" s="401"/>
      <c r="C356" s="402"/>
      <c r="D356" s="402"/>
      <c r="E356" s="401"/>
      <c r="F356" s="401"/>
      <c r="G356" s="403"/>
      <c r="H356" s="405"/>
      <c r="I356" s="405"/>
      <c r="J356" s="406"/>
      <c r="K356" s="338"/>
      <c r="O356" s="393"/>
      <c r="P356" s="407"/>
    </row>
    <row r="357" spans="1:16" s="342" customFormat="1" x14ac:dyDescent="0.25">
      <c r="A357" s="336"/>
      <c r="B357" s="401"/>
      <c r="C357" s="402"/>
      <c r="D357" s="402"/>
      <c r="E357" s="401"/>
      <c r="F357" s="401"/>
      <c r="G357" s="403"/>
      <c r="H357" s="404"/>
      <c r="I357" s="405"/>
      <c r="J357" s="406"/>
      <c r="K357" s="338"/>
      <c r="O357" s="393"/>
      <c r="P357" s="407"/>
    </row>
    <row r="358" spans="1:16" s="342" customFormat="1" x14ac:dyDescent="0.25">
      <c r="A358" s="336"/>
      <c r="B358" s="401"/>
      <c r="C358" s="406"/>
      <c r="D358" s="402"/>
      <c r="E358" s="401"/>
      <c r="F358" s="401"/>
      <c r="G358" s="405"/>
      <c r="H358" s="405"/>
      <c r="I358" s="405"/>
      <c r="J358" s="406"/>
      <c r="K358" s="338"/>
      <c r="O358" s="393"/>
      <c r="P358" s="407"/>
    </row>
    <row r="359" spans="1:16" s="342" customFormat="1" x14ac:dyDescent="0.25">
      <c r="A359" s="336"/>
      <c r="B359" s="401"/>
      <c r="C359" s="418"/>
      <c r="D359" s="402"/>
      <c r="E359" s="401"/>
      <c r="F359" s="401"/>
      <c r="G359" s="403"/>
      <c r="H359" s="405"/>
      <c r="I359" s="405"/>
      <c r="J359" s="406"/>
      <c r="K359" s="338"/>
      <c r="O359" s="393"/>
      <c r="P359" s="407"/>
    </row>
    <row r="360" spans="1:16" s="342" customFormat="1" x14ac:dyDescent="0.25">
      <c r="A360" s="336"/>
      <c r="B360" s="401"/>
      <c r="C360" s="402"/>
      <c r="D360" s="402"/>
      <c r="E360" s="401"/>
      <c r="F360" s="401"/>
      <c r="G360" s="402"/>
      <c r="H360" s="404"/>
      <c r="I360" s="335"/>
      <c r="J360" s="406"/>
      <c r="K360" s="338"/>
      <c r="O360" s="393"/>
      <c r="P360" s="407"/>
    </row>
    <row r="361" spans="1:16" s="342" customFormat="1" x14ac:dyDescent="0.25">
      <c r="A361" s="336"/>
      <c r="B361" s="401"/>
      <c r="C361" s="406"/>
      <c r="D361" s="402"/>
      <c r="E361" s="401"/>
      <c r="F361" s="401"/>
      <c r="G361" s="335"/>
      <c r="H361" s="404"/>
      <c r="I361" s="335"/>
      <c r="J361" s="406"/>
      <c r="K361" s="338"/>
      <c r="O361" s="393"/>
      <c r="P361" s="407"/>
    </row>
    <row r="362" spans="1:16" s="342" customFormat="1" x14ac:dyDescent="0.25">
      <c r="A362" s="336"/>
      <c r="B362" s="401"/>
      <c r="C362" s="406"/>
      <c r="D362" s="402"/>
      <c r="E362" s="401"/>
      <c r="F362" s="401"/>
      <c r="G362" s="335"/>
      <c r="H362" s="405"/>
      <c r="I362" s="335"/>
      <c r="J362" s="406"/>
      <c r="K362" s="338"/>
      <c r="O362" s="393"/>
      <c r="P362" s="407"/>
    </row>
    <row r="363" spans="1:16" s="342" customFormat="1" x14ac:dyDescent="0.25">
      <c r="A363" s="336"/>
      <c r="B363" s="401"/>
      <c r="C363" s="402"/>
      <c r="D363" s="402"/>
      <c r="E363" s="401"/>
      <c r="F363" s="401"/>
      <c r="G363" s="403"/>
      <c r="H363" s="405"/>
      <c r="I363" s="405"/>
      <c r="J363" s="406"/>
      <c r="K363" s="338"/>
      <c r="O363" s="393"/>
      <c r="P363" s="407"/>
    </row>
    <row r="364" spans="1:16" s="342" customFormat="1" x14ac:dyDescent="0.25">
      <c r="A364" s="336"/>
      <c r="B364" s="401"/>
      <c r="C364" s="402"/>
      <c r="D364" s="402"/>
      <c r="E364" s="401"/>
      <c r="F364" s="401"/>
      <c r="G364" s="403"/>
      <c r="H364" s="405"/>
      <c r="I364" s="405"/>
      <c r="J364" s="406"/>
      <c r="K364" s="338"/>
      <c r="O364" s="393"/>
      <c r="P364" s="407"/>
    </row>
    <row r="365" spans="1:16" s="342" customFormat="1" x14ac:dyDescent="0.25">
      <c r="A365" s="336"/>
      <c r="B365" s="401"/>
      <c r="C365" s="402"/>
      <c r="D365" s="402"/>
      <c r="E365" s="401"/>
      <c r="F365" s="401"/>
      <c r="G365" s="402"/>
      <c r="H365" s="404"/>
      <c r="I365" s="405"/>
      <c r="J365" s="406"/>
      <c r="K365" s="338"/>
      <c r="O365" s="393"/>
      <c r="P365" s="407"/>
    </row>
    <row r="366" spans="1:16" s="342" customFormat="1" x14ac:dyDescent="0.25">
      <c r="A366" s="336"/>
      <c r="B366" s="401"/>
      <c r="C366" s="402"/>
      <c r="D366" s="402"/>
      <c r="E366" s="401"/>
      <c r="F366" s="401"/>
      <c r="G366" s="403"/>
      <c r="H366" s="405"/>
      <c r="I366" s="405"/>
      <c r="J366" s="406"/>
      <c r="K366" s="338"/>
      <c r="O366" s="393"/>
      <c r="P366" s="407"/>
    </row>
    <row r="367" spans="1:16" s="342" customFormat="1" x14ac:dyDescent="0.25">
      <c r="A367" s="336"/>
      <c r="B367" s="401"/>
      <c r="C367" s="402"/>
      <c r="D367" s="402"/>
      <c r="E367" s="401"/>
      <c r="F367" s="401"/>
      <c r="G367" s="403"/>
      <c r="H367" s="405"/>
      <c r="I367" s="405"/>
      <c r="J367" s="406"/>
      <c r="K367" s="338"/>
      <c r="O367" s="393"/>
      <c r="P367" s="407"/>
    </row>
    <row r="368" spans="1:16" s="342" customFormat="1" x14ac:dyDescent="0.25">
      <c r="A368" s="336"/>
      <c r="B368" s="419"/>
      <c r="C368" s="402"/>
      <c r="D368" s="402"/>
      <c r="E368" s="401"/>
      <c r="F368" s="401"/>
      <c r="G368" s="403"/>
      <c r="H368" s="405"/>
      <c r="I368" s="405"/>
      <c r="J368" s="406"/>
      <c r="K368" s="338"/>
      <c r="O368" s="393"/>
      <c r="P368" s="407"/>
    </row>
    <row r="369" spans="1:16" s="342" customFormat="1" x14ac:dyDescent="0.25">
      <c r="A369" s="336"/>
      <c r="B369" s="419"/>
      <c r="C369" s="402"/>
      <c r="D369" s="402"/>
      <c r="E369" s="401"/>
      <c r="F369" s="401"/>
      <c r="G369" s="403"/>
      <c r="H369" s="405"/>
      <c r="I369" s="405"/>
      <c r="J369" s="406"/>
      <c r="K369" s="338"/>
      <c r="O369" s="393"/>
      <c r="P369" s="407"/>
    </row>
    <row r="370" spans="1:16" s="342" customFormat="1" x14ac:dyDescent="0.25">
      <c r="A370" s="336"/>
      <c r="B370" s="419"/>
      <c r="C370" s="402"/>
      <c r="D370" s="402"/>
      <c r="E370" s="401"/>
      <c r="F370" s="401"/>
      <c r="G370" s="403"/>
      <c r="H370" s="405"/>
      <c r="I370" s="405"/>
      <c r="J370" s="406"/>
      <c r="K370" s="338"/>
      <c r="O370" s="393"/>
      <c r="P370" s="407"/>
    </row>
    <row r="371" spans="1:16" s="342" customFormat="1" x14ac:dyDescent="0.25">
      <c r="A371" s="336"/>
      <c r="B371" s="401"/>
      <c r="C371" s="402"/>
      <c r="D371" s="402"/>
      <c r="E371" s="401"/>
      <c r="F371" s="401"/>
      <c r="G371" s="420"/>
      <c r="H371" s="405"/>
      <c r="I371" s="405"/>
      <c r="J371" s="406"/>
      <c r="K371" s="338"/>
      <c r="O371" s="393"/>
      <c r="P371" s="407"/>
    </row>
    <row r="372" spans="1:16" s="342" customFormat="1" x14ac:dyDescent="0.25">
      <c r="A372" s="336"/>
      <c r="B372" s="401"/>
      <c r="C372" s="402"/>
      <c r="D372" s="402"/>
      <c r="E372" s="401"/>
      <c r="F372" s="401"/>
      <c r="G372" s="403"/>
      <c r="H372" s="405"/>
      <c r="I372" s="405"/>
      <c r="J372" s="406"/>
      <c r="K372" s="338"/>
      <c r="O372" s="393"/>
      <c r="P372" s="407"/>
    </row>
    <row r="373" spans="1:16" s="342" customFormat="1" x14ac:dyDescent="0.25">
      <c r="A373" s="336"/>
      <c r="B373" s="401"/>
      <c r="C373" s="402"/>
      <c r="D373" s="402"/>
      <c r="E373" s="401"/>
      <c r="F373" s="401"/>
      <c r="G373" s="403"/>
      <c r="H373" s="405"/>
      <c r="I373" s="405"/>
      <c r="J373" s="406"/>
      <c r="K373" s="338"/>
      <c r="O373" s="393"/>
      <c r="P373" s="407"/>
    </row>
    <row r="374" spans="1:16" s="342" customFormat="1" x14ac:dyDescent="0.25">
      <c r="A374" s="336"/>
      <c r="B374" s="401"/>
      <c r="C374" s="402"/>
      <c r="D374" s="402"/>
      <c r="E374" s="401"/>
      <c r="F374" s="401"/>
      <c r="G374" s="403"/>
      <c r="H374" s="405"/>
      <c r="I374" s="405"/>
      <c r="J374" s="406"/>
      <c r="K374" s="338"/>
      <c r="O374" s="393"/>
      <c r="P374" s="407"/>
    </row>
    <row r="375" spans="1:16" s="342" customFormat="1" x14ac:dyDescent="0.25">
      <c r="A375" s="336"/>
      <c r="B375" s="401"/>
      <c r="C375" s="402"/>
      <c r="D375" s="402"/>
      <c r="E375" s="401"/>
      <c r="F375" s="401"/>
      <c r="G375" s="405"/>
      <c r="H375" s="405"/>
      <c r="I375" s="405"/>
      <c r="J375" s="406"/>
      <c r="K375" s="338"/>
      <c r="O375" s="393"/>
      <c r="P375" s="407"/>
    </row>
    <row r="376" spans="1:16" s="342" customFormat="1" x14ac:dyDescent="0.25">
      <c r="A376" s="336"/>
      <c r="B376" s="401"/>
      <c r="C376" s="402"/>
      <c r="D376" s="402"/>
      <c r="E376" s="401"/>
      <c r="F376" s="401"/>
      <c r="G376" s="403"/>
      <c r="H376" s="404"/>
      <c r="I376" s="405"/>
      <c r="J376" s="406"/>
      <c r="K376" s="338"/>
      <c r="O376" s="393"/>
      <c r="P376" s="407"/>
    </row>
    <row r="377" spans="1:16" s="342" customFormat="1" x14ac:dyDescent="0.25">
      <c r="A377" s="336"/>
      <c r="B377" s="401"/>
      <c r="C377" s="402"/>
      <c r="D377" s="402"/>
      <c r="E377" s="401"/>
      <c r="F377" s="401"/>
      <c r="G377" s="403"/>
      <c r="H377" s="405"/>
      <c r="I377" s="405"/>
      <c r="J377" s="406"/>
      <c r="K377" s="338"/>
      <c r="O377" s="393"/>
      <c r="P377" s="407"/>
    </row>
    <row r="378" spans="1:16" s="342" customFormat="1" x14ac:dyDescent="0.25">
      <c r="A378" s="336"/>
      <c r="B378" s="401"/>
      <c r="C378" s="402"/>
      <c r="D378" s="402"/>
      <c r="E378" s="401"/>
      <c r="F378" s="401"/>
      <c r="G378" s="403"/>
      <c r="H378" s="405"/>
      <c r="I378" s="405"/>
      <c r="J378" s="406"/>
      <c r="K378" s="338"/>
      <c r="O378" s="393"/>
      <c r="P378" s="407"/>
    </row>
    <row r="379" spans="1:16" s="342" customFormat="1" x14ac:dyDescent="0.25">
      <c r="A379" s="336"/>
      <c r="B379" s="401"/>
      <c r="C379" s="402"/>
      <c r="D379" s="402"/>
      <c r="E379" s="401"/>
      <c r="F379" s="401"/>
      <c r="G379" s="403"/>
      <c r="H379" s="404"/>
      <c r="I379" s="405"/>
      <c r="J379" s="913"/>
      <c r="K379" s="338"/>
      <c r="O379" s="393"/>
      <c r="P379" s="407"/>
    </row>
    <row r="380" spans="1:16" s="342" customFormat="1" x14ac:dyDescent="0.25">
      <c r="A380" s="336"/>
      <c r="B380" s="401"/>
      <c r="C380" s="402"/>
      <c r="D380" s="402"/>
      <c r="E380" s="401"/>
      <c r="F380" s="401"/>
      <c r="G380" s="403"/>
      <c r="H380" s="404"/>
      <c r="I380" s="405"/>
      <c r="J380" s="913"/>
      <c r="K380" s="338"/>
      <c r="O380" s="393"/>
      <c r="P380" s="407"/>
    </row>
    <row r="381" spans="1:16" s="342" customFormat="1" x14ac:dyDescent="0.25">
      <c r="A381" s="336"/>
      <c r="B381" s="401"/>
      <c r="C381" s="402"/>
      <c r="D381" s="402"/>
      <c r="E381" s="401"/>
      <c r="F381" s="401"/>
      <c r="G381" s="403"/>
      <c r="H381" s="405"/>
      <c r="I381" s="405"/>
      <c r="J381" s="406"/>
      <c r="K381" s="338"/>
      <c r="O381" s="393"/>
      <c r="P381" s="407"/>
    </row>
    <row r="382" spans="1:16" s="342" customFormat="1" x14ac:dyDescent="0.25">
      <c r="A382" s="336"/>
      <c r="B382" s="401"/>
      <c r="C382" s="402"/>
      <c r="D382" s="402"/>
      <c r="E382" s="401"/>
      <c r="F382" s="401"/>
      <c r="G382" s="403"/>
      <c r="H382" s="405"/>
      <c r="I382" s="405"/>
      <c r="J382" s="406"/>
      <c r="K382" s="338"/>
      <c r="O382" s="393"/>
      <c r="P382" s="407"/>
    </row>
    <row r="383" spans="1:16" s="342" customFormat="1" x14ac:dyDescent="0.25">
      <c r="A383" s="336"/>
      <c r="B383" s="421"/>
      <c r="C383" s="402"/>
      <c r="D383" s="402"/>
      <c r="E383" s="401"/>
      <c r="F383" s="401"/>
      <c r="G383" s="403"/>
      <c r="H383" s="405"/>
      <c r="I383" s="405"/>
      <c r="J383" s="406"/>
      <c r="K383" s="338"/>
      <c r="O383" s="393"/>
      <c r="P383" s="407"/>
    </row>
    <row r="384" spans="1:16" s="342" customFormat="1" x14ac:dyDescent="0.25">
      <c r="A384" s="336"/>
      <c r="B384" s="421"/>
      <c r="C384" s="402"/>
      <c r="D384" s="402"/>
      <c r="E384" s="401"/>
      <c r="F384" s="401"/>
      <c r="G384" s="403"/>
      <c r="H384" s="404"/>
      <c r="I384" s="405"/>
      <c r="J384" s="406"/>
      <c r="K384" s="338"/>
      <c r="O384" s="393"/>
      <c r="P384" s="407"/>
    </row>
    <row r="385" spans="1:16" s="342" customFormat="1" x14ac:dyDescent="0.25">
      <c r="A385" s="336"/>
      <c r="B385" s="401"/>
      <c r="C385" s="402"/>
      <c r="D385" s="422"/>
      <c r="E385" s="401"/>
      <c r="F385" s="401"/>
      <c r="G385" s="403"/>
      <c r="H385" s="404"/>
      <c r="I385" s="405"/>
      <c r="J385" s="406"/>
      <c r="K385" s="338"/>
      <c r="O385" s="393"/>
      <c r="P385" s="407"/>
    </row>
    <row r="386" spans="1:16" s="342" customFormat="1" x14ac:dyDescent="0.25">
      <c r="A386" s="336"/>
      <c r="B386" s="401"/>
      <c r="C386" s="402"/>
      <c r="D386" s="402"/>
      <c r="E386" s="401"/>
      <c r="F386" s="401"/>
      <c r="G386" s="403"/>
      <c r="H386" s="405"/>
      <c r="I386" s="405"/>
      <c r="J386" s="406"/>
      <c r="K386" s="338"/>
      <c r="O386" s="393"/>
      <c r="P386" s="407"/>
    </row>
    <row r="387" spans="1:16" s="342" customFormat="1" x14ac:dyDescent="0.25">
      <c r="A387" s="336"/>
      <c r="B387" s="421"/>
      <c r="C387" s="402"/>
      <c r="D387" s="402"/>
      <c r="E387" s="401"/>
      <c r="F387" s="401"/>
      <c r="G387" s="403"/>
      <c r="H387" s="405"/>
      <c r="I387" s="405"/>
      <c r="J387" s="406"/>
      <c r="K387" s="338"/>
      <c r="O387" s="393"/>
      <c r="P387" s="407"/>
    </row>
    <row r="388" spans="1:16" s="342" customFormat="1" x14ac:dyDescent="0.25">
      <c r="A388" s="336"/>
      <c r="B388" s="401"/>
      <c r="C388" s="402"/>
      <c r="D388" s="402"/>
      <c r="E388" s="401"/>
      <c r="F388" s="401"/>
      <c r="G388" s="403"/>
      <c r="H388" s="405"/>
      <c r="I388" s="405"/>
      <c r="J388" s="406"/>
      <c r="K388" s="338"/>
      <c r="O388" s="393"/>
      <c r="P388" s="407"/>
    </row>
    <row r="389" spans="1:16" s="342" customFormat="1" x14ac:dyDescent="0.25">
      <c r="A389" s="336"/>
      <c r="B389" s="401"/>
      <c r="C389" s="402"/>
      <c r="D389" s="402"/>
      <c r="E389" s="401"/>
      <c r="F389" s="401"/>
      <c r="G389" s="403"/>
      <c r="H389" s="405"/>
      <c r="I389" s="405"/>
      <c r="J389" s="406"/>
      <c r="K389" s="338"/>
      <c r="O389" s="393"/>
      <c r="P389" s="407"/>
    </row>
    <row r="390" spans="1:16" s="342" customFormat="1" x14ac:dyDescent="0.25">
      <c r="A390" s="336"/>
      <c r="B390" s="401"/>
      <c r="C390" s="402"/>
      <c r="D390" s="402"/>
      <c r="E390" s="401"/>
      <c r="F390" s="401"/>
      <c r="G390" s="403"/>
      <c r="H390" s="405"/>
      <c r="I390" s="405"/>
      <c r="J390" s="406"/>
      <c r="K390" s="338"/>
      <c r="O390" s="393"/>
      <c r="P390" s="407"/>
    </row>
    <row r="391" spans="1:16" s="342" customFormat="1" x14ac:dyDescent="0.25">
      <c r="A391" s="336"/>
      <c r="B391" s="401"/>
      <c r="C391" s="402"/>
      <c r="D391" s="402"/>
      <c r="E391" s="401"/>
      <c r="F391" s="401"/>
      <c r="G391" s="402"/>
      <c r="H391" s="405"/>
      <c r="I391" s="335"/>
      <c r="J391" s="406"/>
      <c r="K391" s="338"/>
      <c r="O391" s="393"/>
      <c r="P391" s="407"/>
    </row>
    <row r="392" spans="1:16" s="342" customFormat="1" x14ac:dyDescent="0.25">
      <c r="A392" s="336"/>
      <c r="B392" s="401"/>
      <c r="C392" s="402"/>
      <c r="D392" s="402"/>
      <c r="E392" s="401"/>
      <c r="F392" s="401"/>
      <c r="G392" s="402"/>
      <c r="H392" s="405"/>
      <c r="I392" s="335"/>
      <c r="J392" s="335"/>
      <c r="K392" s="338"/>
      <c r="O392" s="393"/>
      <c r="P392" s="407"/>
    </row>
    <row r="393" spans="1:16" s="342" customFormat="1" x14ac:dyDescent="0.25">
      <c r="A393" s="336"/>
      <c r="B393" s="401"/>
      <c r="C393" s="402"/>
      <c r="D393" s="402"/>
      <c r="E393" s="401"/>
      <c r="F393" s="401"/>
      <c r="G393" s="403"/>
      <c r="H393" s="405"/>
      <c r="I393" s="405"/>
      <c r="J393" s="406"/>
      <c r="K393" s="338"/>
      <c r="O393" s="393"/>
      <c r="P393" s="407"/>
    </row>
    <row r="394" spans="1:16" s="342" customFormat="1" x14ac:dyDescent="0.25">
      <c r="A394" s="336"/>
      <c r="B394" s="401"/>
      <c r="C394" s="402"/>
      <c r="D394" s="402"/>
      <c r="E394" s="401"/>
      <c r="F394" s="401"/>
      <c r="G394" s="403"/>
      <c r="H394" s="405"/>
      <c r="I394" s="405"/>
      <c r="J394" s="406"/>
      <c r="K394" s="338"/>
      <c r="O394" s="393"/>
      <c r="P394" s="407"/>
    </row>
    <row r="395" spans="1:16" s="342" customFormat="1" x14ac:dyDescent="0.25">
      <c r="A395" s="336"/>
      <c r="B395" s="401"/>
      <c r="C395" s="402"/>
      <c r="D395" s="402"/>
      <c r="E395" s="401"/>
      <c r="F395" s="401"/>
      <c r="G395" s="403"/>
      <c r="H395" s="405"/>
      <c r="I395" s="405"/>
      <c r="J395" s="335"/>
      <c r="K395" s="338"/>
      <c r="O395" s="393"/>
      <c r="P395" s="407"/>
    </row>
    <row r="396" spans="1:16" s="342" customFormat="1" x14ac:dyDescent="0.25">
      <c r="A396" s="336"/>
      <c r="B396" s="401"/>
      <c r="C396" s="402"/>
      <c r="D396" s="402"/>
      <c r="E396" s="401"/>
      <c r="F396" s="401"/>
      <c r="G396" s="403"/>
      <c r="H396" s="405"/>
      <c r="I396" s="405"/>
      <c r="J396" s="406"/>
      <c r="K396" s="338"/>
      <c r="O396" s="393"/>
      <c r="P396" s="407"/>
    </row>
    <row r="397" spans="1:16" s="342" customFormat="1" x14ac:dyDescent="0.25">
      <c r="A397" s="336"/>
      <c r="B397" s="401"/>
      <c r="C397" s="402"/>
      <c r="D397" s="402"/>
      <c r="E397" s="401"/>
      <c r="F397" s="401"/>
      <c r="G397" s="403"/>
      <c r="H397" s="405"/>
      <c r="I397" s="405"/>
      <c r="J397" s="406"/>
      <c r="K397" s="338"/>
      <c r="O397" s="393"/>
      <c r="P397" s="407"/>
    </row>
    <row r="398" spans="1:16" s="342" customFormat="1" x14ac:dyDescent="0.25">
      <c r="A398" s="336"/>
      <c r="B398" s="401"/>
      <c r="C398" s="402"/>
      <c r="D398" s="402"/>
      <c r="E398" s="401"/>
      <c r="F398" s="401"/>
      <c r="G398" s="403"/>
      <c r="H398" s="404"/>
      <c r="I398" s="405"/>
      <c r="J398" s="406"/>
      <c r="K398" s="338"/>
      <c r="O398" s="393"/>
      <c r="P398" s="407"/>
    </row>
    <row r="399" spans="1:16" s="342" customFormat="1" x14ac:dyDescent="0.25">
      <c r="A399" s="336"/>
      <c r="B399" s="401"/>
      <c r="C399" s="402"/>
      <c r="D399" s="402"/>
      <c r="E399" s="401"/>
      <c r="F399" s="401"/>
      <c r="G399" s="403"/>
      <c r="H399" s="405"/>
      <c r="I399" s="405"/>
      <c r="J399" s="406"/>
      <c r="K399" s="338"/>
      <c r="O399" s="393"/>
      <c r="P399" s="407"/>
    </row>
    <row r="400" spans="1:16" s="342" customFormat="1" x14ac:dyDescent="0.25">
      <c r="A400" s="336"/>
      <c r="B400" s="416"/>
      <c r="C400" s="402"/>
      <c r="D400" s="402"/>
      <c r="E400" s="401"/>
      <c r="F400" s="401"/>
      <c r="G400" s="403"/>
      <c r="H400" s="405"/>
      <c r="I400" s="405"/>
      <c r="J400" s="406"/>
      <c r="K400" s="338"/>
      <c r="O400" s="393"/>
      <c r="P400" s="407"/>
    </row>
    <row r="401" spans="1:16" s="342" customFormat="1" x14ac:dyDescent="0.25">
      <c r="A401" s="336"/>
      <c r="B401" s="401"/>
      <c r="C401" s="402"/>
      <c r="D401" s="402"/>
      <c r="E401" s="401"/>
      <c r="F401" s="401"/>
      <c r="G401" s="403"/>
      <c r="H401" s="405"/>
      <c r="I401" s="405"/>
      <c r="J401" s="406"/>
      <c r="K401" s="338"/>
      <c r="O401" s="393"/>
      <c r="P401" s="407"/>
    </row>
    <row r="402" spans="1:16" s="342" customFormat="1" x14ac:dyDescent="0.25">
      <c r="A402" s="336"/>
      <c r="B402" s="401"/>
      <c r="C402" s="402"/>
      <c r="D402" s="402"/>
      <c r="E402" s="401"/>
      <c r="F402" s="401"/>
      <c r="G402" s="403"/>
      <c r="H402" s="404"/>
      <c r="I402" s="405"/>
      <c r="J402" s="406"/>
      <c r="K402" s="338"/>
      <c r="O402" s="393"/>
      <c r="P402" s="407"/>
    </row>
    <row r="403" spans="1:16" s="342" customFormat="1" x14ac:dyDescent="0.25">
      <c r="A403" s="336"/>
      <c r="B403" s="401"/>
      <c r="C403" s="402"/>
      <c r="D403" s="402"/>
      <c r="E403" s="401"/>
      <c r="F403" s="401"/>
      <c r="G403" s="403"/>
      <c r="H403" s="404"/>
      <c r="I403" s="405"/>
      <c r="J403" s="406"/>
      <c r="K403" s="338"/>
      <c r="O403" s="393"/>
      <c r="P403" s="407"/>
    </row>
    <row r="404" spans="1:16" s="342" customFormat="1" x14ac:dyDescent="0.25">
      <c r="A404" s="336"/>
      <c r="B404" s="401"/>
      <c r="C404" s="402"/>
      <c r="D404" s="402"/>
      <c r="E404" s="401"/>
      <c r="F404" s="401"/>
      <c r="G404" s="420"/>
      <c r="H404" s="405"/>
      <c r="I404" s="405"/>
      <c r="J404" s="406"/>
      <c r="K404" s="338"/>
      <c r="O404" s="393"/>
      <c r="P404" s="407"/>
    </row>
    <row r="405" spans="1:16" s="342" customFormat="1" x14ac:dyDescent="0.25">
      <c r="A405" s="336"/>
      <c r="B405" s="401"/>
      <c r="C405" s="402"/>
      <c r="D405" s="402"/>
      <c r="E405" s="401"/>
      <c r="F405" s="401"/>
      <c r="G405" s="403"/>
      <c r="H405" s="405"/>
      <c r="I405" s="405"/>
      <c r="J405" s="406"/>
      <c r="K405" s="338"/>
      <c r="O405" s="393"/>
      <c r="P405" s="407"/>
    </row>
    <row r="406" spans="1:16" s="342" customFormat="1" x14ac:dyDescent="0.25">
      <c r="A406" s="336"/>
      <c r="B406" s="401"/>
      <c r="C406" s="402"/>
      <c r="D406" s="402"/>
      <c r="E406" s="401"/>
      <c r="F406" s="401"/>
      <c r="G406" s="403"/>
      <c r="H406" s="405"/>
      <c r="I406" s="405"/>
      <c r="J406" s="406"/>
      <c r="K406" s="338"/>
      <c r="O406" s="393"/>
      <c r="P406" s="407"/>
    </row>
    <row r="407" spans="1:16" s="342" customFormat="1" x14ac:dyDescent="0.25">
      <c r="A407" s="336"/>
      <c r="B407" s="401"/>
      <c r="C407" s="402"/>
      <c r="D407" s="402"/>
      <c r="E407" s="401"/>
      <c r="F407" s="401"/>
      <c r="G407" s="403"/>
      <c r="H407" s="405"/>
      <c r="I407" s="405"/>
      <c r="J407" s="406"/>
      <c r="K407" s="338"/>
      <c r="O407" s="393"/>
      <c r="P407" s="407"/>
    </row>
    <row r="408" spans="1:16" s="342" customFormat="1" x14ac:dyDescent="0.25">
      <c r="A408" s="336"/>
      <c r="B408" s="401"/>
      <c r="C408" s="402"/>
      <c r="D408" s="402"/>
      <c r="E408" s="401"/>
      <c r="F408" s="401"/>
      <c r="G408" s="402"/>
      <c r="H408" s="405"/>
      <c r="I408" s="335"/>
      <c r="J408" s="406"/>
      <c r="K408" s="338"/>
      <c r="O408" s="393"/>
      <c r="P408" s="407"/>
    </row>
    <row r="409" spans="1:16" s="342" customFormat="1" x14ac:dyDescent="0.25">
      <c r="A409" s="336"/>
      <c r="B409" s="401"/>
      <c r="C409" s="402"/>
      <c r="D409" s="402"/>
      <c r="E409" s="401"/>
      <c r="F409" s="401"/>
      <c r="G409" s="403"/>
      <c r="H409" s="405"/>
      <c r="I409" s="405"/>
      <c r="J409" s="406"/>
      <c r="K409" s="338"/>
      <c r="O409" s="393"/>
      <c r="P409" s="407"/>
    </row>
    <row r="410" spans="1:16" s="342" customFormat="1" x14ac:dyDescent="0.25">
      <c r="A410" s="336"/>
      <c r="B410" s="401"/>
      <c r="C410" s="402"/>
      <c r="D410" s="402"/>
      <c r="E410" s="401"/>
      <c r="F410" s="401"/>
      <c r="G410" s="403"/>
      <c r="H410" s="405"/>
      <c r="I410" s="405"/>
      <c r="J410" s="913"/>
      <c r="K410" s="338"/>
      <c r="O410" s="393"/>
      <c r="P410" s="407"/>
    </row>
    <row r="411" spans="1:16" s="342" customFormat="1" x14ac:dyDescent="0.25">
      <c r="A411" s="336"/>
      <c r="B411" s="401"/>
      <c r="C411" s="402"/>
      <c r="D411" s="402"/>
      <c r="E411" s="401"/>
      <c r="F411" s="401"/>
      <c r="G411" s="403"/>
      <c r="H411" s="405"/>
      <c r="I411" s="405"/>
      <c r="J411" s="913"/>
      <c r="K411" s="338"/>
      <c r="O411" s="393"/>
      <c r="P411" s="407"/>
    </row>
    <row r="412" spans="1:16" s="342" customFormat="1" x14ac:dyDescent="0.25">
      <c r="A412" s="336"/>
      <c r="B412" s="401"/>
      <c r="C412" s="402"/>
      <c r="D412" s="402"/>
      <c r="E412" s="401"/>
      <c r="F412" s="401"/>
      <c r="G412" s="403"/>
      <c r="H412" s="405"/>
      <c r="I412" s="405"/>
      <c r="J412" s="913"/>
      <c r="K412" s="338"/>
      <c r="O412" s="393"/>
      <c r="P412" s="407"/>
    </row>
    <row r="413" spans="1:16" s="342" customFormat="1" x14ac:dyDescent="0.25">
      <c r="A413" s="336"/>
      <c r="B413" s="401"/>
      <c r="C413" s="402"/>
      <c r="D413" s="402"/>
      <c r="E413" s="401"/>
      <c r="F413" s="401"/>
      <c r="G413" s="403"/>
      <c r="H413" s="405"/>
      <c r="I413" s="405"/>
      <c r="J413" s="913"/>
      <c r="K413" s="338"/>
      <c r="O413" s="393"/>
      <c r="P413" s="407"/>
    </row>
    <row r="414" spans="1:16" s="342" customFormat="1" x14ac:dyDescent="0.25">
      <c r="A414" s="336"/>
      <c r="B414" s="401"/>
      <c r="C414" s="402"/>
      <c r="D414" s="402"/>
      <c r="E414" s="401"/>
      <c r="F414" s="401"/>
      <c r="G414" s="403"/>
      <c r="H414" s="405"/>
      <c r="I414" s="405"/>
      <c r="J414" s="913"/>
      <c r="K414" s="338"/>
      <c r="O414" s="393"/>
      <c r="P414" s="407"/>
    </row>
    <row r="415" spans="1:16" s="342" customFormat="1" x14ac:dyDescent="0.25">
      <c r="A415" s="336"/>
      <c r="B415" s="401"/>
      <c r="C415" s="402"/>
      <c r="D415" s="402"/>
      <c r="E415" s="401"/>
      <c r="F415" s="401"/>
      <c r="G415" s="423"/>
      <c r="H415" s="405"/>
      <c r="I415" s="405"/>
      <c r="J415" s="913"/>
      <c r="K415" s="338"/>
      <c r="O415" s="393"/>
      <c r="P415" s="407"/>
    </row>
    <row r="416" spans="1:16" s="342" customFormat="1" x14ac:dyDescent="0.25">
      <c r="A416" s="336"/>
      <c r="B416" s="401"/>
      <c r="C416" s="402"/>
      <c r="D416" s="402"/>
      <c r="E416" s="401"/>
      <c r="F416" s="401"/>
      <c r="G416" s="423"/>
      <c r="H416" s="404"/>
      <c r="I416" s="405"/>
      <c r="J416" s="406"/>
      <c r="K416" s="338"/>
      <c r="O416" s="393"/>
      <c r="P416" s="407"/>
    </row>
    <row r="417" spans="1:16" s="342" customFormat="1" x14ac:dyDescent="0.25">
      <c r="A417" s="336"/>
      <c r="B417" s="401"/>
      <c r="C417" s="402"/>
      <c r="D417" s="402"/>
      <c r="E417" s="401"/>
      <c r="F417" s="401"/>
      <c r="G417" s="402"/>
      <c r="H417" s="405"/>
      <c r="I417" s="405"/>
      <c r="J417" s="406"/>
      <c r="K417" s="338"/>
      <c r="O417" s="393"/>
      <c r="P417" s="407"/>
    </row>
    <row r="418" spans="1:16" s="342" customFormat="1" x14ac:dyDescent="0.25">
      <c r="A418" s="336"/>
      <c r="B418" s="401"/>
      <c r="C418" s="402"/>
      <c r="D418" s="402"/>
      <c r="E418" s="401"/>
      <c r="F418" s="401"/>
      <c r="G418" s="403"/>
      <c r="H418" s="405"/>
      <c r="I418" s="405"/>
      <c r="J418" s="406"/>
      <c r="K418" s="338"/>
      <c r="O418" s="393"/>
      <c r="P418" s="407"/>
    </row>
    <row r="419" spans="1:16" s="342" customFormat="1" x14ac:dyDescent="0.25">
      <c r="A419" s="336"/>
      <c r="B419" s="401"/>
      <c r="C419" s="402"/>
      <c r="D419" s="402"/>
      <c r="E419" s="401"/>
      <c r="F419" s="401"/>
      <c r="G419" s="403"/>
      <c r="H419" s="405"/>
      <c r="I419" s="405"/>
      <c r="J419" s="406"/>
      <c r="K419" s="338"/>
      <c r="O419" s="393"/>
      <c r="P419" s="407"/>
    </row>
    <row r="420" spans="1:16" s="342" customFormat="1" x14ac:dyDescent="0.25">
      <c r="A420" s="336"/>
      <c r="B420" s="421"/>
      <c r="C420" s="402"/>
      <c r="D420" s="402"/>
      <c r="E420" s="401"/>
      <c r="F420" s="401"/>
      <c r="G420" s="403"/>
      <c r="H420" s="405"/>
      <c r="I420" s="405"/>
      <c r="J420" s="406"/>
      <c r="K420" s="338"/>
      <c r="O420" s="393"/>
      <c r="P420" s="407"/>
    </row>
    <row r="421" spans="1:16" s="342" customFormat="1" x14ac:dyDescent="0.25">
      <c r="A421" s="336"/>
      <c r="B421" s="401"/>
      <c r="C421" s="402"/>
      <c r="D421" s="402"/>
      <c r="E421" s="401"/>
      <c r="F421" s="401"/>
      <c r="G421" s="403"/>
      <c r="H421" s="405"/>
      <c r="I421" s="405"/>
      <c r="J421" s="406"/>
      <c r="K421" s="338"/>
      <c r="O421" s="393"/>
      <c r="P421" s="407"/>
    </row>
    <row r="422" spans="1:16" s="342" customFormat="1" x14ac:dyDescent="0.25">
      <c r="A422" s="336"/>
      <c r="B422" s="401"/>
      <c r="C422" s="402"/>
      <c r="D422" s="402"/>
      <c r="E422" s="401"/>
      <c r="F422" s="401"/>
      <c r="G422" s="403"/>
      <c r="H422" s="405"/>
      <c r="I422" s="405"/>
      <c r="J422" s="406"/>
      <c r="K422" s="338"/>
      <c r="O422" s="393"/>
      <c r="P422" s="407"/>
    </row>
    <row r="423" spans="1:16" s="342" customFormat="1" x14ac:dyDescent="0.25">
      <c r="A423" s="336"/>
      <c r="B423" s="401"/>
      <c r="C423" s="402"/>
      <c r="D423" s="402"/>
      <c r="E423" s="401"/>
      <c r="F423" s="401"/>
      <c r="G423" s="403"/>
      <c r="H423" s="404"/>
      <c r="I423" s="405"/>
      <c r="J423" s="406"/>
      <c r="K423" s="338"/>
      <c r="O423" s="393"/>
      <c r="P423" s="407"/>
    </row>
    <row r="424" spans="1:16" s="342" customFormat="1" x14ac:dyDescent="0.25">
      <c r="A424" s="336"/>
      <c r="B424" s="401"/>
      <c r="C424" s="402"/>
      <c r="D424" s="402"/>
      <c r="E424" s="401"/>
      <c r="F424" s="401"/>
      <c r="G424" s="403"/>
      <c r="H424" s="405"/>
      <c r="I424" s="405"/>
      <c r="J424" s="406"/>
      <c r="K424" s="338"/>
      <c r="O424" s="393"/>
      <c r="P424" s="407"/>
    </row>
    <row r="425" spans="1:16" s="342" customFormat="1" x14ac:dyDescent="0.25">
      <c r="A425" s="336"/>
      <c r="B425" s="421"/>
      <c r="C425" s="402"/>
      <c r="D425" s="402"/>
      <c r="E425" s="401"/>
      <c r="F425" s="401"/>
      <c r="G425" s="403"/>
      <c r="H425" s="404"/>
      <c r="I425" s="405"/>
      <c r="J425" s="406"/>
      <c r="K425" s="338"/>
      <c r="O425" s="393"/>
      <c r="P425" s="407"/>
    </row>
    <row r="426" spans="1:16" s="342" customFormat="1" x14ac:dyDescent="0.25">
      <c r="A426" s="336"/>
      <c r="B426" s="401"/>
      <c r="C426" s="402"/>
      <c r="D426" s="402"/>
      <c r="E426" s="401"/>
      <c r="F426" s="401"/>
      <c r="G426" s="403"/>
      <c r="H426" s="404"/>
      <c r="I426" s="405"/>
      <c r="J426" s="406"/>
      <c r="K426" s="338"/>
      <c r="O426" s="393"/>
      <c r="P426" s="407"/>
    </row>
    <row r="427" spans="1:16" s="342" customFormat="1" x14ac:dyDescent="0.25">
      <c r="A427" s="336"/>
      <c r="B427" s="401"/>
      <c r="C427" s="402"/>
      <c r="D427" s="402"/>
      <c r="E427" s="401"/>
      <c r="F427" s="401"/>
      <c r="G427" s="403"/>
      <c r="H427" s="404"/>
      <c r="I427" s="405"/>
      <c r="J427" s="406"/>
      <c r="K427" s="338"/>
      <c r="O427" s="393"/>
      <c r="P427" s="407"/>
    </row>
    <row r="428" spans="1:16" s="342" customFormat="1" x14ac:dyDescent="0.25">
      <c r="A428" s="336"/>
      <c r="B428" s="401"/>
      <c r="C428" s="402"/>
      <c r="D428" s="402"/>
      <c r="E428" s="401"/>
      <c r="F428" s="401"/>
      <c r="G428" s="403"/>
      <c r="H428" s="405"/>
      <c r="I428" s="405"/>
      <c r="J428" s="406"/>
      <c r="K428" s="338"/>
      <c r="O428" s="393"/>
      <c r="P428" s="407"/>
    </row>
    <row r="429" spans="1:16" s="342" customFormat="1" x14ac:dyDescent="0.25">
      <c r="A429" s="336"/>
      <c r="B429" s="401"/>
      <c r="C429" s="402"/>
      <c r="D429" s="402"/>
      <c r="E429" s="401"/>
      <c r="F429" s="401"/>
      <c r="G429" s="403"/>
      <c r="H429" s="404"/>
      <c r="I429" s="405"/>
      <c r="J429" s="406"/>
      <c r="K429" s="338"/>
      <c r="O429" s="393"/>
      <c r="P429" s="407"/>
    </row>
    <row r="430" spans="1:16" s="342" customFormat="1" x14ac:dyDescent="0.25">
      <c r="A430" s="336"/>
      <c r="B430" s="401"/>
      <c r="C430" s="402"/>
      <c r="D430" s="402"/>
      <c r="E430" s="401"/>
      <c r="F430" s="401"/>
      <c r="G430" s="403"/>
      <c r="H430" s="404"/>
      <c r="I430" s="404"/>
      <c r="J430" s="406"/>
      <c r="K430" s="338"/>
      <c r="O430" s="393"/>
      <c r="P430" s="407"/>
    </row>
    <row r="431" spans="1:16" s="342" customFormat="1" x14ac:dyDescent="0.25">
      <c r="A431" s="336"/>
      <c r="B431" s="401"/>
      <c r="C431" s="402"/>
      <c r="D431" s="402"/>
      <c r="E431" s="401"/>
      <c r="F431" s="401"/>
      <c r="G431" s="424"/>
      <c r="H431" s="405"/>
      <c r="I431" s="335"/>
      <c r="J431" s="406"/>
      <c r="K431" s="338"/>
      <c r="O431" s="393"/>
      <c r="P431" s="407"/>
    </row>
    <row r="432" spans="1:16" s="342" customFormat="1" x14ac:dyDescent="0.25">
      <c r="A432" s="336"/>
      <c r="B432" s="401"/>
      <c r="C432" s="402"/>
      <c r="D432" s="402"/>
      <c r="E432" s="401"/>
      <c r="F432" s="401"/>
      <c r="G432" s="403"/>
      <c r="H432" s="405"/>
      <c r="I432" s="405"/>
      <c r="J432" s="406"/>
      <c r="K432" s="338"/>
      <c r="O432" s="393"/>
      <c r="P432" s="407"/>
    </row>
    <row r="433" spans="1:16" s="342" customFormat="1" x14ac:dyDescent="0.25">
      <c r="A433" s="336"/>
      <c r="B433" s="401"/>
      <c r="C433" s="402"/>
      <c r="D433" s="402"/>
      <c r="E433" s="401"/>
      <c r="F433" s="401"/>
      <c r="G433" s="402"/>
      <c r="H433" s="405"/>
      <c r="I433" s="335"/>
      <c r="J433" s="406"/>
      <c r="K433" s="338"/>
      <c r="O433" s="393"/>
      <c r="P433" s="407"/>
    </row>
    <row r="434" spans="1:16" s="342" customFormat="1" x14ac:dyDescent="0.25">
      <c r="A434" s="336"/>
      <c r="B434" s="401"/>
      <c r="C434" s="402"/>
      <c r="D434" s="402"/>
      <c r="E434" s="401"/>
      <c r="F434" s="401"/>
      <c r="G434" s="403"/>
      <c r="H434" s="405"/>
      <c r="I434" s="405"/>
      <c r="J434" s="406"/>
      <c r="K434" s="338"/>
      <c r="O434" s="393"/>
      <c r="P434" s="407"/>
    </row>
    <row r="435" spans="1:16" s="342" customFormat="1" x14ac:dyDescent="0.25">
      <c r="A435" s="336"/>
      <c r="B435" s="401"/>
      <c r="C435" s="402"/>
      <c r="D435" s="402"/>
      <c r="E435" s="401"/>
      <c r="F435" s="401"/>
      <c r="G435" s="403"/>
      <c r="H435" s="405"/>
      <c r="I435" s="405"/>
      <c r="J435" s="406"/>
      <c r="K435" s="338"/>
      <c r="O435" s="393"/>
      <c r="P435" s="407"/>
    </row>
    <row r="436" spans="1:16" s="342" customFormat="1" x14ac:dyDescent="0.25">
      <c r="A436" s="336"/>
      <c r="B436" s="401"/>
      <c r="C436" s="402"/>
      <c r="D436" s="402"/>
      <c r="E436" s="401"/>
      <c r="F436" s="401"/>
      <c r="G436" s="403"/>
      <c r="H436" s="405"/>
      <c r="I436" s="405"/>
      <c r="J436" s="406"/>
      <c r="K436" s="338"/>
      <c r="O436" s="393"/>
      <c r="P436" s="407"/>
    </row>
    <row r="437" spans="1:16" s="342" customFormat="1" x14ac:dyDescent="0.25">
      <c r="A437" s="336"/>
      <c r="B437" s="401"/>
      <c r="C437" s="402"/>
      <c r="D437" s="402"/>
      <c r="E437" s="401"/>
      <c r="F437" s="401"/>
      <c r="G437" s="402"/>
      <c r="H437" s="405"/>
      <c r="I437" s="335"/>
      <c r="J437" s="406"/>
      <c r="K437" s="338"/>
      <c r="O437" s="393"/>
      <c r="P437" s="407"/>
    </row>
    <row r="438" spans="1:16" s="342" customFormat="1" x14ac:dyDescent="0.25">
      <c r="A438" s="336"/>
      <c r="B438" s="401"/>
      <c r="C438" s="402"/>
      <c r="D438" s="402"/>
      <c r="E438" s="401"/>
      <c r="F438" s="401"/>
      <c r="G438" s="403"/>
      <c r="H438" s="405"/>
      <c r="I438" s="405"/>
      <c r="J438" s="406"/>
      <c r="K438" s="338"/>
      <c r="O438" s="393"/>
      <c r="P438" s="407"/>
    </row>
    <row r="439" spans="1:16" s="342" customFormat="1" x14ac:dyDescent="0.25">
      <c r="A439" s="336"/>
      <c r="B439" s="401"/>
      <c r="C439" s="402"/>
      <c r="D439" s="402"/>
      <c r="E439" s="401"/>
      <c r="F439" s="401"/>
      <c r="G439" s="403"/>
      <c r="H439" s="405"/>
      <c r="I439" s="405"/>
      <c r="J439" s="406"/>
      <c r="K439" s="338"/>
      <c r="O439" s="393"/>
      <c r="P439" s="407"/>
    </row>
    <row r="440" spans="1:16" s="342" customFormat="1" x14ac:dyDescent="0.25">
      <c r="A440" s="336"/>
      <c r="B440" s="401"/>
      <c r="C440" s="402"/>
      <c r="D440" s="402"/>
      <c r="E440" s="401"/>
      <c r="F440" s="401"/>
      <c r="G440" s="403"/>
      <c r="H440" s="404"/>
      <c r="I440" s="405"/>
      <c r="J440" s="406"/>
      <c r="K440" s="338"/>
      <c r="O440" s="393"/>
      <c r="P440" s="407"/>
    </row>
    <row r="441" spans="1:16" s="342" customFormat="1" x14ac:dyDescent="0.25">
      <c r="A441" s="336"/>
      <c r="B441" s="401"/>
      <c r="C441" s="402"/>
      <c r="D441" s="402"/>
      <c r="E441" s="401"/>
      <c r="F441" s="401"/>
      <c r="G441" s="402"/>
      <c r="H441" s="405"/>
      <c r="I441" s="335"/>
      <c r="J441" s="406"/>
      <c r="K441" s="338"/>
      <c r="O441" s="393"/>
      <c r="P441" s="407"/>
    </row>
    <row r="442" spans="1:16" s="342" customFormat="1" x14ac:dyDescent="0.25">
      <c r="A442" s="336"/>
      <c r="B442" s="401"/>
      <c r="C442" s="402"/>
      <c r="D442" s="402"/>
      <c r="E442" s="401"/>
      <c r="F442" s="401"/>
      <c r="G442" s="403"/>
      <c r="H442" s="405"/>
      <c r="I442" s="405"/>
      <c r="J442" s="406"/>
      <c r="K442" s="338"/>
      <c r="O442" s="393"/>
      <c r="P442" s="407"/>
    </row>
    <row r="443" spans="1:16" s="342" customFormat="1" x14ac:dyDescent="0.25">
      <c r="A443" s="336"/>
      <c r="B443" s="401"/>
      <c r="C443" s="402"/>
      <c r="D443" s="402"/>
      <c r="E443" s="401"/>
      <c r="F443" s="401"/>
      <c r="G443" s="402"/>
      <c r="H443" s="405"/>
      <c r="I443" s="335"/>
      <c r="J443" s="406"/>
      <c r="K443" s="338"/>
      <c r="O443" s="393"/>
      <c r="P443" s="407"/>
    </row>
    <row r="444" spans="1:16" s="342" customFormat="1" x14ac:dyDescent="0.25">
      <c r="A444" s="336"/>
      <c r="B444" s="401"/>
      <c r="C444" s="402"/>
      <c r="D444" s="402"/>
      <c r="E444" s="401"/>
      <c r="F444" s="401"/>
      <c r="G444" s="402"/>
      <c r="H444" s="405"/>
      <c r="I444" s="335"/>
      <c r="J444" s="406"/>
      <c r="K444" s="338"/>
      <c r="O444" s="393"/>
      <c r="P444" s="407"/>
    </row>
    <row r="445" spans="1:16" s="342" customFormat="1" x14ac:dyDescent="0.25">
      <c r="A445" s="336"/>
      <c r="B445" s="401"/>
      <c r="C445" s="402"/>
      <c r="D445" s="402"/>
      <c r="E445" s="401"/>
      <c r="F445" s="401"/>
      <c r="G445" s="403"/>
      <c r="H445" s="405"/>
      <c r="I445" s="405"/>
      <c r="J445" s="406"/>
      <c r="K445" s="338"/>
      <c r="O445" s="393"/>
      <c r="P445" s="407"/>
    </row>
    <row r="446" spans="1:16" s="342" customFormat="1" x14ac:dyDescent="0.25">
      <c r="A446" s="336"/>
      <c r="B446" s="401"/>
      <c r="C446" s="402"/>
      <c r="D446" s="402"/>
      <c r="E446" s="401"/>
      <c r="F446" s="401"/>
      <c r="G446" s="403"/>
      <c r="H446" s="405"/>
      <c r="I446" s="405"/>
      <c r="J446" s="406"/>
      <c r="K446" s="338"/>
      <c r="O446" s="393"/>
      <c r="P446" s="407"/>
    </row>
    <row r="447" spans="1:16" s="342" customFormat="1" x14ac:dyDescent="0.25">
      <c r="A447" s="336"/>
      <c r="B447" s="401"/>
      <c r="C447" s="402"/>
      <c r="D447" s="402"/>
      <c r="E447" s="401"/>
      <c r="F447" s="401"/>
      <c r="G447" s="403"/>
      <c r="H447" s="405"/>
      <c r="I447" s="405"/>
      <c r="J447" s="406"/>
      <c r="K447" s="338"/>
      <c r="O447" s="393"/>
      <c r="P447" s="407"/>
    </row>
    <row r="448" spans="1:16" s="342" customFormat="1" x14ac:dyDescent="0.25">
      <c r="A448" s="336"/>
      <c r="B448" s="401"/>
      <c r="C448" s="402"/>
      <c r="D448" s="402"/>
      <c r="E448" s="401"/>
      <c r="F448" s="401"/>
      <c r="G448" s="403"/>
      <c r="H448" s="405"/>
      <c r="I448" s="405"/>
      <c r="J448" s="406"/>
      <c r="K448" s="338"/>
      <c r="O448" s="393"/>
      <c r="P448" s="407"/>
    </row>
    <row r="449" spans="1:16" s="342" customFormat="1" x14ac:dyDescent="0.25">
      <c r="A449" s="336"/>
      <c r="B449" s="401"/>
      <c r="C449" s="402"/>
      <c r="D449" s="402"/>
      <c r="E449" s="401"/>
      <c r="F449" s="401"/>
      <c r="G449" s="403"/>
      <c r="H449" s="405"/>
      <c r="I449" s="405"/>
      <c r="J449" s="406"/>
      <c r="K449" s="338"/>
      <c r="O449" s="393"/>
      <c r="P449" s="407"/>
    </row>
    <row r="450" spans="1:16" s="342" customFormat="1" x14ac:dyDescent="0.25">
      <c r="A450" s="336"/>
      <c r="B450" s="401"/>
      <c r="C450" s="402"/>
      <c r="D450" s="402"/>
      <c r="E450" s="401"/>
      <c r="F450" s="401"/>
      <c r="G450" s="403"/>
      <c r="H450" s="405"/>
      <c r="I450" s="405"/>
      <c r="J450" s="406"/>
      <c r="K450" s="338"/>
      <c r="O450" s="393"/>
      <c r="P450" s="407"/>
    </row>
    <row r="451" spans="1:16" s="342" customFormat="1" x14ac:dyDescent="0.25">
      <c r="A451" s="336"/>
      <c r="B451" s="401"/>
      <c r="C451" s="402"/>
      <c r="D451" s="402"/>
      <c r="E451" s="401"/>
      <c r="F451" s="401"/>
      <c r="G451" s="403"/>
      <c r="H451" s="405"/>
      <c r="I451" s="405"/>
      <c r="J451" s="406"/>
      <c r="K451" s="338"/>
      <c r="O451" s="393"/>
      <c r="P451" s="407"/>
    </row>
    <row r="452" spans="1:16" s="342" customFormat="1" x14ac:dyDescent="0.25">
      <c r="A452" s="336"/>
      <c r="B452" s="401"/>
      <c r="C452" s="402"/>
      <c r="D452" s="411"/>
      <c r="E452" s="401"/>
      <c r="F452" s="401"/>
      <c r="G452" s="403"/>
      <c r="H452" s="405"/>
      <c r="I452" s="405"/>
      <c r="J452" s="406"/>
      <c r="K452" s="338"/>
      <c r="O452" s="393"/>
      <c r="P452" s="407"/>
    </row>
    <row r="453" spans="1:16" s="342" customFormat="1" x14ac:dyDescent="0.25">
      <c r="A453" s="336"/>
      <c r="B453" s="401"/>
      <c r="C453" s="402"/>
      <c r="D453" s="402"/>
      <c r="E453" s="401"/>
      <c r="F453" s="401"/>
      <c r="G453" s="403"/>
      <c r="H453" s="405"/>
      <c r="I453" s="405"/>
      <c r="J453" s="406"/>
      <c r="K453" s="338"/>
      <c r="O453" s="393"/>
      <c r="P453" s="407"/>
    </row>
    <row r="454" spans="1:16" s="342" customFormat="1" x14ac:dyDescent="0.25">
      <c r="A454" s="336"/>
      <c r="B454" s="401"/>
      <c r="C454" s="402"/>
      <c r="D454" s="402"/>
      <c r="E454" s="401"/>
      <c r="F454" s="401"/>
      <c r="G454" s="403"/>
      <c r="H454" s="405"/>
      <c r="I454" s="405"/>
      <c r="J454" s="406"/>
      <c r="K454" s="338"/>
      <c r="O454" s="393"/>
      <c r="P454" s="407"/>
    </row>
    <row r="455" spans="1:16" s="342" customFormat="1" x14ac:dyDescent="0.25">
      <c r="A455" s="336"/>
      <c r="B455" s="401"/>
      <c r="C455" s="402"/>
      <c r="D455" s="402"/>
      <c r="E455" s="401"/>
      <c r="F455" s="401"/>
      <c r="G455" s="403"/>
      <c r="H455" s="405"/>
      <c r="I455" s="405"/>
      <c r="J455" s="406"/>
      <c r="K455" s="338"/>
      <c r="O455" s="393"/>
      <c r="P455" s="407"/>
    </row>
    <row r="456" spans="1:16" s="342" customFormat="1" x14ac:dyDescent="0.25">
      <c r="A456" s="336"/>
      <c r="B456" s="401"/>
      <c r="C456" s="402"/>
      <c r="D456" s="402"/>
      <c r="E456" s="401"/>
      <c r="F456" s="401"/>
      <c r="G456" s="403"/>
      <c r="H456" s="404"/>
      <c r="I456" s="404"/>
      <c r="J456" s="406"/>
      <c r="K456" s="338"/>
      <c r="O456" s="393"/>
      <c r="P456" s="407"/>
    </row>
    <row r="457" spans="1:16" s="342" customFormat="1" x14ac:dyDescent="0.25">
      <c r="A457" s="336"/>
      <c r="B457" s="401"/>
      <c r="C457" s="402"/>
      <c r="D457" s="402"/>
      <c r="E457" s="401"/>
      <c r="F457" s="401"/>
      <c r="G457" s="403"/>
      <c r="H457" s="405"/>
      <c r="I457" s="405"/>
      <c r="J457" s="406"/>
      <c r="K457" s="338"/>
      <c r="O457" s="393"/>
      <c r="P457" s="407"/>
    </row>
    <row r="458" spans="1:16" s="342" customFormat="1" x14ac:dyDescent="0.25">
      <c r="A458" s="336"/>
      <c r="B458" s="401"/>
      <c r="C458" s="402"/>
      <c r="D458" s="402"/>
      <c r="E458" s="401"/>
      <c r="F458" s="401"/>
      <c r="G458" s="403"/>
      <c r="H458" s="405"/>
      <c r="I458" s="405"/>
      <c r="J458" s="406"/>
      <c r="K458" s="338"/>
      <c r="O458" s="393"/>
      <c r="P458" s="407"/>
    </row>
    <row r="459" spans="1:16" s="342" customFormat="1" x14ac:dyDescent="0.25">
      <c r="A459" s="336"/>
      <c r="B459" s="401"/>
      <c r="C459" s="402"/>
      <c r="D459" s="402"/>
      <c r="E459" s="401"/>
      <c r="F459" s="401"/>
      <c r="G459" s="403"/>
      <c r="H459" s="405"/>
      <c r="I459" s="405"/>
      <c r="J459" s="406"/>
      <c r="K459" s="338"/>
      <c r="O459" s="393"/>
      <c r="P459" s="407"/>
    </row>
    <row r="460" spans="1:16" s="342" customFormat="1" x14ac:dyDescent="0.25">
      <c r="A460" s="336"/>
      <c r="B460" s="401"/>
      <c r="C460" s="402"/>
      <c r="D460" s="402"/>
      <c r="E460" s="401"/>
      <c r="F460" s="401"/>
      <c r="G460" s="403"/>
      <c r="H460" s="405"/>
      <c r="I460" s="405"/>
      <c r="J460" s="406"/>
      <c r="K460" s="338"/>
      <c r="O460" s="393"/>
      <c r="P460" s="407"/>
    </row>
    <row r="461" spans="1:16" s="342" customFormat="1" x14ac:dyDescent="0.25">
      <c r="A461" s="336"/>
      <c r="B461" s="401"/>
      <c r="C461" s="402"/>
      <c r="D461" s="402"/>
      <c r="E461" s="401"/>
      <c r="F461" s="401"/>
      <c r="G461" s="403"/>
      <c r="H461" s="405"/>
      <c r="I461" s="405"/>
      <c r="J461" s="406"/>
      <c r="K461" s="338"/>
      <c r="O461" s="393"/>
      <c r="P461" s="407"/>
    </row>
    <row r="462" spans="1:16" s="342" customFormat="1" x14ac:dyDescent="0.25">
      <c r="A462" s="336"/>
      <c r="B462" s="401"/>
      <c r="C462" s="402"/>
      <c r="D462" s="402"/>
      <c r="E462" s="401"/>
      <c r="F462" s="401"/>
      <c r="G462" s="403"/>
      <c r="H462" s="404"/>
      <c r="I462" s="405"/>
      <c r="J462" s="406"/>
      <c r="K462" s="338"/>
      <c r="O462" s="393"/>
      <c r="P462" s="407"/>
    </row>
    <row r="463" spans="1:16" s="342" customFormat="1" x14ac:dyDescent="0.25">
      <c r="A463" s="336"/>
      <c r="B463" s="401"/>
      <c r="C463" s="402"/>
      <c r="D463" s="402"/>
      <c r="E463" s="401"/>
      <c r="F463" s="401"/>
      <c r="G463" s="403"/>
      <c r="H463" s="404"/>
      <c r="I463" s="405"/>
      <c r="J463" s="406"/>
      <c r="K463" s="338"/>
      <c r="O463" s="393"/>
      <c r="P463" s="407"/>
    </row>
    <row r="464" spans="1:16" s="342" customFormat="1" x14ac:dyDescent="0.25">
      <c r="A464" s="336"/>
      <c r="B464" s="401"/>
      <c r="C464" s="402"/>
      <c r="D464" s="402"/>
      <c r="E464" s="401"/>
      <c r="F464" s="401"/>
      <c r="G464" s="403"/>
      <c r="H464" s="404"/>
      <c r="I464" s="405"/>
      <c r="J464" s="406"/>
      <c r="K464" s="338"/>
      <c r="O464" s="393"/>
      <c r="P464" s="407"/>
    </row>
    <row r="465" spans="1:16" s="342" customFormat="1" x14ac:dyDescent="0.25">
      <c r="A465" s="336"/>
      <c r="B465" s="401"/>
      <c r="C465" s="402"/>
      <c r="D465" s="402"/>
      <c r="E465" s="401"/>
      <c r="F465" s="401"/>
      <c r="G465" s="403"/>
      <c r="H465" s="404"/>
      <c r="I465" s="405"/>
      <c r="J465" s="406"/>
      <c r="K465" s="338"/>
      <c r="O465" s="393"/>
      <c r="P465" s="407"/>
    </row>
    <row r="466" spans="1:16" s="342" customFormat="1" x14ac:dyDescent="0.25">
      <c r="A466" s="336"/>
      <c r="B466" s="401"/>
      <c r="C466" s="402"/>
      <c r="D466" s="402"/>
      <c r="E466" s="401"/>
      <c r="F466" s="401"/>
      <c r="G466" s="403"/>
      <c r="H466" s="404"/>
      <c r="I466" s="405"/>
      <c r="J466" s="406"/>
      <c r="K466" s="338"/>
      <c r="O466" s="393"/>
      <c r="P466" s="407"/>
    </row>
    <row r="467" spans="1:16" s="342" customFormat="1" x14ac:dyDescent="0.25">
      <c r="A467" s="336"/>
      <c r="B467" s="401"/>
      <c r="C467" s="402"/>
      <c r="D467" s="402"/>
      <c r="E467" s="401"/>
      <c r="F467" s="401"/>
      <c r="G467" s="403"/>
      <c r="H467" s="405"/>
      <c r="I467" s="405"/>
      <c r="J467" s="406"/>
      <c r="K467" s="338"/>
      <c r="O467" s="393"/>
      <c r="P467" s="407"/>
    </row>
    <row r="468" spans="1:16" s="342" customFormat="1" x14ac:dyDescent="0.25">
      <c r="A468" s="336"/>
      <c r="B468" s="401"/>
      <c r="C468" s="402"/>
      <c r="D468" s="402"/>
      <c r="E468" s="401"/>
      <c r="F468" s="401"/>
      <c r="G468" s="403"/>
      <c r="H468" s="405"/>
      <c r="I468" s="405"/>
      <c r="J468" s="406"/>
      <c r="K468" s="338"/>
      <c r="O468" s="393"/>
      <c r="P468" s="407"/>
    </row>
    <row r="469" spans="1:16" s="342" customFormat="1" x14ac:dyDescent="0.25">
      <c r="A469" s="336"/>
      <c r="B469" s="401"/>
      <c r="C469" s="402"/>
      <c r="D469" s="402"/>
      <c r="E469" s="401"/>
      <c r="F469" s="401"/>
      <c r="G469" s="403"/>
      <c r="H469" s="405"/>
      <c r="I469" s="405"/>
      <c r="J469" s="913"/>
      <c r="K469" s="338"/>
      <c r="O469" s="393"/>
      <c r="P469" s="407"/>
    </row>
    <row r="470" spans="1:16" s="342" customFormat="1" x14ac:dyDescent="0.25">
      <c r="A470" s="336"/>
      <c r="B470" s="401"/>
      <c r="C470" s="402"/>
      <c r="D470" s="402"/>
      <c r="E470" s="401"/>
      <c r="F470" s="401"/>
      <c r="G470" s="403"/>
      <c r="H470" s="405"/>
      <c r="I470" s="405"/>
      <c r="J470" s="913"/>
      <c r="K470" s="338"/>
      <c r="O470" s="393"/>
      <c r="P470" s="407"/>
    </row>
    <row r="471" spans="1:16" s="342" customFormat="1" x14ac:dyDescent="0.25">
      <c r="A471" s="336"/>
      <c r="B471" s="401"/>
      <c r="C471" s="402"/>
      <c r="D471" s="402"/>
      <c r="E471" s="401"/>
      <c r="F471" s="401"/>
      <c r="G471" s="403"/>
      <c r="H471" s="405"/>
      <c r="I471" s="405"/>
      <c r="J471" s="913"/>
      <c r="K471" s="338"/>
      <c r="O471" s="393"/>
      <c r="P471" s="407"/>
    </row>
    <row r="472" spans="1:16" s="342" customFormat="1" x14ac:dyDescent="0.25">
      <c r="A472" s="336"/>
      <c r="B472" s="401"/>
      <c r="C472" s="402"/>
      <c r="D472" s="402"/>
      <c r="E472" s="401"/>
      <c r="F472" s="401"/>
      <c r="G472" s="403"/>
      <c r="H472" s="405"/>
      <c r="I472" s="405"/>
      <c r="J472" s="913"/>
      <c r="K472" s="338"/>
      <c r="O472" s="393"/>
      <c r="P472" s="407"/>
    </row>
    <row r="473" spans="1:16" s="342" customFormat="1" x14ac:dyDescent="0.25">
      <c r="A473" s="336"/>
      <c r="B473" s="401"/>
      <c r="C473" s="402"/>
      <c r="D473" s="402"/>
      <c r="E473" s="401"/>
      <c r="F473" s="401"/>
      <c r="G473" s="403"/>
      <c r="H473" s="405"/>
      <c r="I473" s="405"/>
      <c r="J473" s="913"/>
      <c r="K473" s="338"/>
      <c r="O473" s="393"/>
      <c r="P473" s="407"/>
    </row>
    <row r="474" spans="1:16" s="342" customFormat="1" x14ac:dyDescent="0.25">
      <c r="A474" s="336"/>
      <c r="B474" s="401"/>
      <c r="C474" s="402"/>
      <c r="D474" s="402"/>
      <c r="E474" s="401"/>
      <c r="F474" s="401"/>
      <c r="G474" s="403"/>
      <c r="H474" s="405"/>
      <c r="I474" s="405"/>
      <c r="J474" s="913"/>
      <c r="K474" s="338"/>
      <c r="O474" s="393"/>
      <c r="P474" s="407"/>
    </row>
    <row r="475" spans="1:16" s="342" customFormat="1" x14ac:dyDescent="0.25">
      <c r="A475" s="336"/>
      <c r="B475" s="401"/>
      <c r="C475" s="402"/>
      <c r="D475" s="402"/>
      <c r="E475" s="401"/>
      <c r="F475" s="401"/>
      <c r="G475" s="403"/>
      <c r="H475" s="405"/>
      <c r="I475" s="405"/>
      <c r="J475" s="913"/>
      <c r="K475" s="338"/>
      <c r="O475" s="393"/>
      <c r="P475" s="407"/>
    </row>
    <row r="476" spans="1:16" s="342" customFormat="1" x14ac:dyDescent="0.25">
      <c r="A476" s="336"/>
      <c r="B476" s="401"/>
      <c r="C476" s="402"/>
      <c r="D476" s="402"/>
      <c r="E476" s="401"/>
      <c r="F476" s="401"/>
      <c r="G476" s="403"/>
      <c r="H476" s="405"/>
      <c r="I476" s="405"/>
      <c r="J476" s="913"/>
      <c r="K476" s="338"/>
      <c r="O476" s="393"/>
      <c r="P476" s="407"/>
    </row>
    <row r="477" spans="1:16" s="342" customFormat="1" x14ac:dyDescent="0.25">
      <c r="A477" s="336"/>
      <c r="B477" s="401"/>
      <c r="C477" s="402"/>
      <c r="D477" s="402"/>
      <c r="E477" s="401"/>
      <c r="F477" s="401"/>
      <c r="G477" s="403"/>
      <c r="H477" s="405"/>
      <c r="I477" s="405"/>
      <c r="J477" s="913"/>
      <c r="K477" s="338"/>
      <c r="O477" s="393"/>
      <c r="P477" s="407"/>
    </row>
    <row r="478" spans="1:16" s="342" customFormat="1" x14ac:dyDescent="0.25">
      <c r="A478" s="336"/>
      <c r="B478" s="401"/>
      <c r="C478" s="402"/>
      <c r="D478" s="402"/>
      <c r="E478" s="401"/>
      <c r="F478" s="401"/>
      <c r="G478" s="403"/>
      <c r="H478" s="405"/>
      <c r="I478" s="405"/>
      <c r="J478" s="913"/>
      <c r="K478" s="338"/>
      <c r="O478" s="393"/>
      <c r="P478" s="407"/>
    </row>
    <row r="479" spans="1:16" s="342" customFormat="1" x14ac:dyDescent="0.25">
      <c r="A479" s="336"/>
      <c r="B479" s="401"/>
      <c r="C479" s="402"/>
      <c r="D479" s="402"/>
      <c r="E479" s="401"/>
      <c r="F479" s="401"/>
      <c r="G479" s="403"/>
      <c r="H479" s="405"/>
      <c r="I479" s="405"/>
      <c r="J479" s="913"/>
      <c r="K479" s="338"/>
      <c r="O479" s="393"/>
      <c r="P479" s="407"/>
    </row>
    <row r="480" spans="1:16" s="342" customFormat="1" x14ac:dyDescent="0.25">
      <c r="A480" s="336"/>
      <c r="B480" s="401"/>
      <c r="C480" s="402"/>
      <c r="D480" s="402"/>
      <c r="E480" s="401"/>
      <c r="F480" s="401"/>
      <c r="G480" s="403"/>
      <c r="H480" s="404"/>
      <c r="I480" s="405"/>
      <c r="J480" s="406"/>
      <c r="K480" s="338"/>
      <c r="O480" s="393"/>
      <c r="P480" s="407"/>
    </row>
    <row r="481" spans="1:16" s="342" customFormat="1" x14ac:dyDescent="0.25">
      <c r="A481" s="336"/>
      <c r="B481" s="401"/>
      <c r="C481" s="402"/>
      <c r="D481" s="402"/>
      <c r="E481" s="401"/>
      <c r="F481" s="401"/>
      <c r="G481" s="403"/>
      <c r="H481" s="405"/>
      <c r="I481" s="405"/>
      <c r="J481" s="406"/>
      <c r="K481" s="338"/>
      <c r="O481" s="393"/>
      <c r="P481" s="407"/>
    </row>
    <row r="482" spans="1:16" s="342" customFormat="1" x14ac:dyDescent="0.25">
      <c r="A482" s="336"/>
      <c r="B482" s="401"/>
      <c r="C482" s="402"/>
      <c r="D482" s="402"/>
      <c r="E482" s="401"/>
      <c r="F482" s="401"/>
      <c r="G482" s="403"/>
      <c r="H482" s="405"/>
      <c r="I482" s="405"/>
      <c r="J482" s="406"/>
      <c r="K482" s="338"/>
      <c r="O482" s="393"/>
      <c r="P482" s="407"/>
    </row>
    <row r="483" spans="1:16" s="342" customFormat="1" x14ac:dyDescent="0.25">
      <c r="A483" s="336"/>
      <c r="B483" s="401"/>
      <c r="C483" s="402"/>
      <c r="D483" s="402"/>
      <c r="E483" s="401"/>
      <c r="F483" s="401"/>
      <c r="G483" s="403"/>
      <c r="H483" s="405"/>
      <c r="I483" s="405"/>
      <c r="J483" s="406"/>
      <c r="K483" s="338"/>
      <c r="O483" s="393"/>
      <c r="P483" s="407"/>
    </row>
    <row r="484" spans="1:16" s="342" customFormat="1" x14ac:dyDescent="0.25">
      <c r="A484" s="336"/>
      <c r="B484" s="401"/>
      <c r="C484" s="402"/>
      <c r="D484" s="402"/>
      <c r="E484" s="401"/>
      <c r="F484" s="401"/>
      <c r="G484" s="403"/>
      <c r="H484" s="405"/>
      <c r="I484" s="405"/>
      <c r="J484" s="406"/>
      <c r="K484" s="338"/>
      <c r="O484" s="393"/>
      <c r="P484" s="407"/>
    </row>
    <row r="485" spans="1:16" s="342" customFormat="1" x14ac:dyDescent="0.25">
      <c r="A485" s="336"/>
      <c r="B485" s="401"/>
      <c r="C485" s="402"/>
      <c r="D485" s="402"/>
      <c r="E485" s="401"/>
      <c r="F485" s="401"/>
      <c r="G485" s="403"/>
      <c r="H485" s="405"/>
      <c r="I485" s="405"/>
      <c r="J485" s="406"/>
      <c r="K485" s="338"/>
      <c r="O485" s="393"/>
      <c r="P485" s="407"/>
    </row>
    <row r="486" spans="1:16" s="342" customFormat="1" x14ac:dyDescent="0.25">
      <c r="A486" s="336"/>
      <c r="B486" s="401"/>
      <c r="C486" s="402"/>
      <c r="D486" s="402"/>
      <c r="E486" s="401"/>
      <c r="F486" s="425"/>
      <c r="G486" s="403"/>
      <c r="H486" s="405"/>
      <c r="I486" s="405"/>
      <c r="J486" s="406"/>
      <c r="K486" s="338"/>
      <c r="O486" s="393"/>
      <c r="P486" s="407"/>
    </row>
    <row r="487" spans="1:16" s="342" customFormat="1" x14ac:dyDescent="0.25">
      <c r="A487" s="336"/>
      <c r="B487" s="401"/>
      <c r="C487" s="402"/>
      <c r="D487" s="402"/>
      <c r="E487" s="401"/>
      <c r="F487" s="401"/>
      <c r="G487" s="402"/>
      <c r="H487" s="405"/>
      <c r="I487" s="405"/>
      <c r="J487" s="406"/>
      <c r="K487" s="338"/>
      <c r="O487" s="393"/>
      <c r="P487" s="407"/>
    </row>
    <row r="488" spans="1:16" s="342" customFormat="1" x14ac:dyDescent="0.25">
      <c r="A488" s="336"/>
      <c r="B488" s="401"/>
      <c r="C488" s="402"/>
      <c r="D488" s="402"/>
      <c r="E488" s="401"/>
      <c r="F488" s="401"/>
      <c r="G488" s="405"/>
      <c r="H488" s="405"/>
      <c r="I488" s="405"/>
      <c r="J488" s="406"/>
      <c r="K488" s="338"/>
      <c r="O488" s="393"/>
      <c r="P488" s="407"/>
    </row>
    <row r="489" spans="1:16" s="342" customFormat="1" x14ac:dyDescent="0.25">
      <c r="A489" s="336"/>
      <c r="B489" s="401"/>
      <c r="C489" s="402"/>
      <c r="D489" s="402"/>
      <c r="E489" s="401"/>
      <c r="F489" s="401"/>
      <c r="G489" s="403"/>
      <c r="H489" s="405"/>
      <c r="I489" s="405"/>
      <c r="J489" s="406"/>
      <c r="K489" s="338"/>
      <c r="O489" s="393"/>
      <c r="P489" s="407"/>
    </row>
    <row r="490" spans="1:16" s="342" customFormat="1" x14ac:dyDescent="0.25">
      <c r="A490" s="336"/>
      <c r="B490" s="401"/>
      <c r="C490" s="402"/>
      <c r="D490" s="402"/>
      <c r="E490" s="401"/>
      <c r="F490" s="401"/>
      <c r="G490" s="403"/>
      <c r="H490" s="405"/>
      <c r="I490" s="405"/>
      <c r="J490" s="913"/>
      <c r="K490" s="338"/>
      <c r="O490" s="393"/>
      <c r="P490" s="407"/>
    </row>
    <row r="491" spans="1:16" s="342" customFormat="1" x14ac:dyDescent="0.25">
      <c r="A491" s="336"/>
      <c r="B491" s="401"/>
      <c r="C491" s="402"/>
      <c r="D491" s="402"/>
      <c r="E491" s="401"/>
      <c r="F491" s="401"/>
      <c r="G491" s="403"/>
      <c r="H491" s="405"/>
      <c r="I491" s="405"/>
      <c r="J491" s="913"/>
      <c r="K491" s="338"/>
      <c r="O491" s="393"/>
      <c r="P491" s="407"/>
    </row>
    <row r="492" spans="1:16" s="342" customFormat="1" x14ac:dyDescent="0.25">
      <c r="A492" s="336"/>
      <c r="B492" s="401"/>
      <c r="C492" s="402"/>
      <c r="D492" s="402"/>
      <c r="E492" s="401"/>
      <c r="F492" s="401"/>
      <c r="G492" s="403"/>
      <c r="H492" s="405"/>
      <c r="I492" s="405"/>
      <c r="J492" s="406"/>
      <c r="K492" s="338"/>
      <c r="O492" s="393"/>
      <c r="P492" s="407"/>
    </row>
    <row r="493" spans="1:16" s="342" customFormat="1" x14ac:dyDescent="0.25">
      <c r="A493" s="336"/>
      <c r="B493" s="401"/>
      <c r="C493" s="402"/>
      <c r="D493" s="402"/>
      <c r="E493" s="401"/>
      <c r="F493" s="401"/>
      <c r="G493" s="403"/>
      <c r="H493" s="405"/>
      <c r="I493" s="405"/>
      <c r="J493" s="913"/>
      <c r="K493" s="338"/>
      <c r="O493" s="393"/>
      <c r="P493" s="407"/>
    </row>
    <row r="494" spans="1:16" s="342" customFormat="1" x14ac:dyDescent="0.25">
      <c r="A494" s="336"/>
      <c r="B494" s="401"/>
      <c r="C494" s="402"/>
      <c r="D494" s="402"/>
      <c r="E494" s="401"/>
      <c r="F494" s="401"/>
      <c r="G494" s="403"/>
      <c r="H494" s="405"/>
      <c r="I494" s="405"/>
      <c r="J494" s="913"/>
      <c r="K494" s="338"/>
      <c r="O494" s="393"/>
      <c r="P494" s="407"/>
    </row>
    <row r="495" spans="1:16" s="342" customFormat="1" x14ac:dyDescent="0.25">
      <c r="A495" s="336"/>
      <c r="B495" s="401"/>
      <c r="C495" s="402"/>
      <c r="D495" s="402"/>
      <c r="E495" s="401"/>
      <c r="F495" s="401"/>
      <c r="G495" s="420"/>
      <c r="H495" s="405"/>
      <c r="I495" s="405"/>
      <c r="J495" s="406"/>
      <c r="K495" s="338"/>
      <c r="O495" s="393"/>
      <c r="P495" s="407"/>
    </row>
    <row r="496" spans="1:16" s="342" customFormat="1" x14ac:dyDescent="0.25">
      <c r="A496" s="336"/>
      <c r="B496" s="426"/>
      <c r="C496" s="402"/>
      <c r="D496" s="402"/>
      <c r="E496" s="401"/>
      <c r="F496" s="401"/>
      <c r="G496" s="420"/>
      <c r="H496" s="405"/>
      <c r="I496" s="405"/>
      <c r="J496" s="406"/>
      <c r="K496" s="338"/>
      <c r="O496" s="393"/>
      <c r="P496" s="407"/>
    </row>
    <row r="497" spans="1:16" s="342" customFormat="1" x14ac:dyDescent="0.25">
      <c r="A497" s="336"/>
      <c r="B497" s="401"/>
      <c r="C497" s="402"/>
      <c r="D497" s="402"/>
      <c r="E497" s="401"/>
      <c r="F497" s="401"/>
      <c r="G497" s="402"/>
      <c r="H497" s="404"/>
      <c r="I497" s="406"/>
      <c r="J497" s="406"/>
      <c r="K497" s="338"/>
      <c r="O497" s="393"/>
      <c r="P497" s="407"/>
    </row>
    <row r="498" spans="1:16" s="342" customFormat="1" x14ac:dyDescent="0.25">
      <c r="A498" s="336"/>
      <c r="B498" s="426"/>
      <c r="C498" s="402"/>
      <c r="D498" s="402"/>
      <c r="E498" s="401"/>
      <c r="F498" s="401"/>
      <c r="G498" s="403"/>
      <c r="H498" s="404"/>
      <c r="I498" s="404"/>
      <c r="J498" s="406"/>
      <c r="K498" s="338"/>
      <c r="O498" s="393"/>
      <c r="P498" s="407"/>
    </row>
    <row r="499" spans="1:16" s="342" customFormat="1" x14ac:dyDescent="0.25">
      <c r="A499" s="336"/>
      <c r="B499" s="426"/>
      <c r="C499" s="426"/>
      <c r="D499" s="426"/>
      <c r="E499" s="401"/>
      <c r="F499" s="426"/>
      <c r="G499" s="427"/>
      <c r="H499" s="404"/>
      <c r="I499" s="404"/>
      <c r="J499" s="406"/>
      <c r="K499" s="338"/>
      <c r="O499" s="393"/>
      <c r="P499" s="407"/>
    </row>
    <row r="500" spans="1:16" s="342" customFormat="1" x14ac:dyDescent="0.25">
      <c r="A500" s="336"/>
      <c r="B500" s="426"/>
      <c r="C500" s="426"/>
      <c r="D500" s="426"/>
      <c r="E500" s="401"/>
      <c r="F500" s="426"/>
      <c r="G500" s="427"/>
      <c r="H500" s="404"/>
      <c r="I500" s="404"/>
      <c r="J500" s="406"/>
      <c r="K500" s="338"/>
      <c r="O500" s="393"/>
      <c r="P500" s="407"/>
    </row>
    <row r="501" spans="1:16" s="342" customFormat="1" x14ac:dyDescent="0.25">
      <c r="A501" s="336"/>
      <c r="B501" s="426"/>
      <c r="C501" s="426"/>
      <c r="D501" s="426"/>
      <c r="E501" s="401"/>
      <c r="F501" s="426"/>
      <c r="G501" s="427"/>
      <c r="H501" s="404"/>
      <c r="I501" s="404"/>
      <c r="J501" s="406"/>
      <c r="K501" s="338"/>
      <c r="O501" s="393"/>
      <c r="P501" s="407"/>
    </row>
    <row r="502" spans="1:16" s="342" customFormat="1" x14ac:dyDescent="0.25">
      <c r="A502" s="336"/>
      <c r="B502" s="426"/>
      <c r="C502" s="426"/>
      <c r="D502" s="426"/>
      <c r="E502" s="401"/>
      <c r="F502" s="426"/>
      <c r="G502" s="426"/>
      <c r="H502" s="404"/>
      <c r="I502" s="406"/>
      <c r="J502" s="406"/>
      <c r="K502" s="338"/>
      <c r="O502" s="393"/>
      <c r="P502" s="407"/>
    </row>
    <row r="503" spans="1:16" s="342" customFormat="1" x14ac:dyDescent="0.25">
      <c r="A503" s="336"/>
      <c r="B503" s="426"/>
      <c r="C503" s="426"/>
      <c r="D503" s="426"/>
      <c r="E503" s="426"/>
      <c r="F503" s="426"/>
      <c r="G503" s="427"/>
      <c r="H503" s="404"/>
      <c r="I503" s="404"/>
      <c r="J503" s="406"/>
      <c r="K503" s="338"/>
      <c r="O503" s="393"/>
      <c r="P503" s="407"/>
    </row>
    <row r="504" spans="1:16" s="342" customFormat="1" x14ac:dyDescent="0.25">
      <c r="A504" s="336"/>
      <c r="B504" s="428"/>
      <c r="C504" s="402"/>
      <c r="D504" s="336"/>
      <c r="E504" s="429"/>
      <c r="F504" s="336"/>
      <c r="G504" s="430"/>
      <c r="H504" s="431"/>
      <c r="I504" s="432"/>
      <c r="J504" s="336"/>
      <c r="K504" s="338"/>
      <c r="O504" s="393"/>
      <c r="P504" s="407"/>
    </row>
    <row r="505" spans="1:16" s="342" customFormat="1" x14ac:dyDescent="0.25">
      <c r="A505" s="336"/>
      <c r="B505" s="914"/>
      <c r="C505" s="914"/>
      <c r="D505" s="914"/>
      <c r="E505" s="914"/>
      <c r="F505" s="914"/>
      <c r="G505" s="914"/>
      <c r="H505" s="914"/>
      <c r="I505" s="914"/>
      <c r="J505" s="336"/>
      <c r="K505" s="338"/>
      <c r="O505" s="393"/>
      <c r="P505" s="407"/>
    </row>
    <row r="506" spans="1:16" s="342" customFormat="1" x14ac:dyDescent="0.25">
      <c r="A506" s="336"/>
      <c r="B506" s="428"/>
      <c r="C506" s="402"/>
      <c r="D506" s="336"/>
      <c r="E506" s="429"/>
      <c r="F506" s="336"/>
      <c r="G506" s="430"/>
      <c r="H506" s="431"/>
      <c r="I506" s="432"/>
      <c r="J506" s="336"/>
      <c r="K506" s="338"/>
      <c r="O506" s="393"/>
      <c r="P506" s="407"/>
    </row>
    <row r="507" spans="1:16" s="342" customFormat="1" x14ac:dyDescent="0.25">
      <c r="A507" s="336"/>
      <c r="B507" s="428"/>
      <c r="C507" s="402"/>
      <c r="D507" s="336"/>
      <c r="E507" s="429"/>
      <c r="F507" s="336"/>
      <c r="G507" s="430"/>
      <c r="H507" s="431"/>
      <c r="I507" s="432"/>
      <c r="J507" s="336"/>
      <c r="K507" s="338"/>
      <c r="O507" s="393"/>
      <c r="P507" s="407"/>
    </row>
    <row r="508" spans="1:16" s="342" customFormat="1" x14ac:dyDescent="0.25">
      <c r="A508" s="336"/>
      <c r="B508" s="428"/>
      <c r="C508" s="402"/>
      <c r="D508" s="336"/>
      <c r="E508" s="429"/>
      <c r="F508" s="336"/>
      <c r="G508" s="430"/>
      <c r="H508" s="431"/>
      <c r="I508" s="432"/>
      <c r="J508" s="336"/>
      <c r="K508" s="338"/>
      <c r="O508" s="393"/>
      <c r="P508" s="407"/>
    </row>
    <row r="509" spans="1:16" s="342" customFormat="1" x14ac:dyDescent="0.25">
      <c r="A509" s="336"/>
      <c r="B509" s="428"/>
      <c r="C509" s="402"/>
      <c r="D509" s="336"/>
      <c r="E509" s="429"/>
      <c r="F509" s="336"/>
      <c r="G509" s="430"/>
      <c r="H509" s="431"/>
      <c r="I509" s="432"/>
      <c r="J509" s="336"/>
      <c r="K509" s="338"/>
      <c r="O509" s="393"/>
      <c r="P509" s="407"/>
    </row>
    <row r="510" spans="1:16" s="342" customFormat="1" x14ac:dyDescent="0.25">
      <c r="A510" s="336"/>
      <c r="B510" s="428"/>
      <c r="C510" s="402"/>
      <c r="D510" s="336"/>
      <c r="E510" s="429"/>
      <c r="F510" s="336"/>
      <c r="G510" s="430"/>
      <c r="H510" s="431"/>
      <c r="I510" s="432"/>
      <c r="J510" s="336"/>
      <c r="K510" s="338"/>
      <c r="O510" s="393"/>
      <c r="P510" s="407"/>
    </row>
    <row r="511" spans="1:16" s="342" customFormat="1" x14ac:dyDescent="0.25">
      <c r="A511" s="336"/>
      <c r="B511" s="428"/>
      <c r="C511" s="402"/>
      <c r="D511" s="336"/>
      <c r="E511" s="429"/>
      <c r="F511" s="336"/>
      <c r="G511" s="430"/>
      <c r="H511" s="431"/>
      <c r="I511" s="432"/>
      <c r="J511" s="336"/>
      <c r="K511" s="338"/>
      <c r="O511" s="393"/>
      <c r="P511" s="407"/>
    </row>
    <row r="512" spans="1:16" s="342" customFormat="1" x14ac:dyDescent="0.25">
      <c r="A512" s="336"/>
      <c r="B512" s="428"/>
      <c r="C512" s="402"/>
      <c r="D512" s="336"/>
      <c r="E512" s="429"/>
      <c r="F512" s="336"/>
      <c r="G512" s="430"/>
      <c r="H512" s="431"/>
      <c r="I512" s="432"/>
      <c r="J512" s="336"/>
      <c r="K512" s="338"/>
      <c r="O512" s="393"/>
      <c r="P512" s="407"/>
    </row>
    <row r="513" spans="1:16" s="342" customFormat="1" x14ac:dyDescent="0.25">
      <c r="A513" s="336"/>
      <c r="B513" s="428"/>
      <c r="C513" s="402"/>
      <c r="D513" s="336"/>
      <c r="E513" s="429"/>
      <c r="F513" s="336"/>
      <c r="G513" s="430"/>
      <c r="H513" s="431"/>
      <c r="I513" s="432"/>
      <c r="J513" s="336"/>
      <c r="K513" s="338"/>
      <c r="O513" s="393"/>
      <c r="P513" s="407"/>
    </row>
    <row r="514" spans="1:16" s="342" customFormat="1" x14ac:dyDescent="0.25">
      <c r="A514" s="336"/>
      <c r="B514" s="428"/>
      <c r="C514" s="402"/>
      <c r="D514" s="336"/>
      <c r="E514" s="429"/>
      <c r="F514" s="336"/>
      <c r="G514" s="430"/>
      <c r="H514" s="431"/>
      <c r="I514" s="432"/>
      <c r="J514" s="336"/>
      <c r="K514" s="338"/>
      <c r="O514" s="393"/>
      <c r="P514" s="407"/>
    </row>
    <row r="515" spans="1:16" s="342" customFormat="1" x14ac:dyDescent="0.25">
      <c r="A515" s="336"/>
      <c r="B515" s="428"/>
      <c r="C515" s="402"/>
      <c r="D515" s="336"/>
      <c r="E515" s="429"/>
      <c r="F515" s="336"/>
      <c r="G515" s="430"/>
      <c r="H515" s="431"/>
      <c r="I515" s="432"/>
      <c r="J515" s="336"/>
      <c r="K515" s="338"/>
      <c r="O515" s="393"/>
      <c r="P515" s="407"/>
    </row>
    <row r="516" spans="1:16" s="342" customFormat="1" x14ac:dyDescent="0.25">
      <c r="A516" s="336"/>
      <c r="B516" s="428"/>
      <c r="C516" s="402"/>
      <c r="D516" s="336"/>
      <c r="E516" s="429"/>
      <c r="F516" s="336"/>
      <c r="G516" s="430"/>
      <c r="H516" s="431"/>
      <c r="I516" s="432"/>
      <c r="J516" s="336"/>
      <c r="K516" s="338"/>
      <c r="O516" s="393"/>
      <c r="P516" s="407"/>
    </row>
    <row r="517" spans="1:16" s="342" customFormat="1" x14ac:dyDescent="0.25">
      <c r="A517" s="336"/>
      <c r="B517" s="428"/>
      <c r="C517" s="402"/>
      <c r="D517" s="336"/>
      <c r="E517" s="429"/>
      <c r="F517" s="336"/>
      <c r="G517" s="430"/>
      <c r="H517" s="431"/>
      <c r="I517" s="432"/>
      <c r="J517" s="336"/>
      <c r="K517" s="338"/>
      <c r="O517" s="393"/>
      <c r="P517" s="407"/>
    </row>
    <row r="518" spans="1:16" s="342" customFormat="1" x14ac:dyDescent="0.25">
      <c r="A518" s="336"/>
      <c r="B518" s="428"/>
      <c r="C518" s="402"/>
      <c r="D518" s="336"/>
      <c r="E518" s="429"/>
      <c r="F518" s="336"/>
      <c r="G518" s="430"/>
      <c r="H518" s="431"/>
      <c r="I518" s="432"/>
      <c r="J518" s="336"/>
      <c r="K518" s="338"/>
      <c r="O518" s="393"/>
      <c r="P518" s="407"/>
    </row>
    <row r="519" spans="1:16" s="342" customFormat="1" x14ac:dyDescent="0.25">
      <c r="A519" s="336"/>
      <c r="B519" s="428"/>
      <c r="C519" s="402"/>
      <c r="D519" s="336"/>
      <c r="E519" s="429"/>
      <c r="F519" s="336"/>
      <c r="G519" s="430"/>
      <c r="H519" s="431"/>
      <c r="I519" s="432"/>
      <c r="J519" s="336"/>
      <c r="K519" s="338"/>
      <c r="O519" s="393"/>
      <c r="P519" s="407"/>
    </row>
    <row r="520" spans="1:16" s="342" customFormat="1" x14ac:dyDescent="0.25">
      <c r="A520" s="336"/>
      <c r="B520" s="428"/>
      <c r="C520" s="402"/>
      <c r="D520" s="336"/>
      <c r="E520" s="429"/>
      <c r="F520" s="336"/>
      <c r="G520" s="430"/>
      <c r="H520" s="431"/>
      <c r="I520" s="432"/>
      <c r="J520" s="336"/>
      <c r="K520" s="338"/>
      <c r="O520" s="393"/>
      <c r="P520" s="407"/>
    </row>
    <row r="521" spans="1:16" s="342" customFormat="1" x14ac:dyDescent="0.25">
      <c r="A521" s="336"/>
      <c r="B521" s="428"/>
      <c r="C521" s="402"/>
      <c r="D521" s="336"/>
      <c r="E521" s="429"/>
      <c r="F521" s="336"/>
      <c r="G521" s="430"/>
      <c r="H521" s="431"/>
      <c r="I521" s="432"/>
      <c r="J521" s="336"/>
      <c r="K521" s="338"/>
      <c r="O521" s="393"/>
      <c r="P521" s="407"/>
    </row>
    <row r="522" spans="1:16" s="342" customFormat="1" x14ac:dyDescent="0.25">
      <c r="A522" s="336"/>
      <c r="B522" s="428"/>
      <c r="C522" s="402"/>
      <c r="D522" s="336"/>
      <c r="E522" s="429"/>
      <c r="F522" s="336"/>
      <c r="G522" s="430"/>
      <c r="H522" s="431"/>
      <c r="I522" s="432"/>
      <c r="J522" s="336"/>
      <c r="K522" s="338"/>
      <c r="O522" s="393"/>
      <c r="P522" s="407"/>
    </row>
    <row r="523" spans="1:16" s="342" customFormat="1" x14ac:dyDescent="0.25">
      <c r="A523" s="336"/>
      <c r="B523" s="428"/>
      <c r="C523" s="402"/>
      <c r="D523" s="336"/>
      <c r="E523" s="429"/>
      <c r="F523" s="336"/>
      <c r="G523" s="430"/>
      <c r="H523" s="431"/>
      <c r="I523" s="432"/>
      <c r="J523" s="336"/>
      <c r="K523" s="338"/>
      <c r="O523" s="393"/>
      <c r="P523" s="407"/>
    </row>
    <row r="524" spans="1:16" s="342" customFormat="1" x14ac:dyDescent="0.25">
      <c r="A524" s="336"/>
      <c r="B524" s="428"/>
      <c r="C524" s="402"/>
      <c r="D524" s="336"/>
      <c r="E524" s="429"/>
      <c r="F524" s="336"/>
      <c r="G524" s="430"/>
      <c r="H524" s="431"/>
      <c r="I524" s="432"/>
      <c r="J524" s="336"/>
      <c r="K524" s="338"/>
      <c r="O524" s="393"/>
      <c r="P524" s="407"/>
    </row>
    <row r="525" spans="1:16" s="342" customFormat="1" x14ac:dyDescent="0.25">
      <c r="A525" s="336"/>
      <c r="B525" s="428"/>
      <c r="C525" s="402"/>
      <c r="D525" s="336"/>
      <c r="E525" s="429"/>
      <c r="F525" s="336"/>
      <c r="G525" s="430"/>
      <c r="H525" s="431"/>
      <c r="I525" s="432"/>
      <c r="J525" s="336"/>
      <c r="K525" s="338"/>
      <c r="O525" s="393"/>
      <c r="P525" s="407"/>
    </row>
    <row r="526" spans="1:16" s="342" customFormat="1" x14ac:dyDescent="0.25">
      <c r="A526" s="336"/>
      <c r="B526" s="428"/>
      <c r="C526" s="402"/>
      <c r="D526" s="336"/>
      <c r="E526" s="429"/>
      <c r="F526" s="336"/>
      <c r="G526" s="430"/>
      <c r="H526" s="431"/>
      <c r="I526" s="432"/>
      <c r="J526" s="336"/>
      <c r="K526" s="338"/>
      <c r="O526" s="393"/>
      <c r="P526" s="407"/>
    </row>
    <row r="527" spans="1:16" s="342" customFormat="1" x14ac:dyDescent="0.25">
      <c r="A527" s="336"/>
      <c r="B527" s="428"/>
      <c r="C527" s="402"/>
      <c r="D527" s="336"/>
      <c r="E527" s="429"/>
      <c r="F527" s="336"/>
      <c r="G527" s="430"/>
      <c r="H527" s="431"/>
      <c r="I527" s="432"/>
      <c r="J527" s="336"/>
      <c r="K527" s="338"/>
      <c r="O527" s="393"/>
      <c r="P527" s="407"/>
    </row>
    <row r="528" spans="1:16" s="342" customFormat="1" x14ac:dyDescent="0.25">
      <c r="A528" s="336"/>
      <c r="B528" s="428"/>
      <c r="C528" s="402"/>
      <c r="D528" s="336"/>
      <c r="E528" s="429"/>
      <c r="F528" s="336"/>
      <c r="G528" s="430"/>
      <c r="H528" s="431"/>
      <c r="I528" s="432"/>
      <c r="J528" s="336"/>
      <c r="K528" s="338"/>
      <c r="O528" s="393"/>
      <c r="P528" s="407"/>
    </row>
    <row r="529" spans="1:16" s="342" customFormat="1" x14ac:dyDescent="0.25">
      <c r="A529" s="336"/>
      <c r="B529" s="428"/>
      <c r="C529" s="402"/>
      <c r="D529" s="336"/>
      <c r="E529" s="429"/>
      <c r="F529" s="336"/>
      <c r="G529" s="430"/>
      <c r="H529" s="431"/>
      <c r="I529" s="432"/>
      <c r="J529" s="336"/>
      <c r="K529" s="338"/>
      <c r="O529" s="393"/>
      <c r="P529" s="407"/>
    </row>
    <row r="530" spans="1:16" s="342" customFormat="1" x14ac:dyDescent="0.25">
      <c r="A530" s="336"/>
      <c r="B530" s="428"/>
      <c r="C530" s="402"/>
      <c r="D530" s="336"/>
      <c r="E530" s="429"/>
      <c r="F530" s="336"/>
      <c r="G530" s="430"/>
      <c r="H530" s="431"/>
      <c r="I530" s="432"/>
      <c r="J530" s="336"/>
      <c r="K530" s="338"/>
      <c r="O530" s="393"/>
      <c r="P530" s="407"/>
    </row>
    <row r="531" spans="1:16" s="342" customFormat="1" x14ac:dyDescent="0.25">
      <c r="A531" s="336"/>
      <c r="B531" s="428"/>
      <c r="C531" s="402"/>
      <c r="D531" s="336"/>
      <c r="E531" s="429"/>
      <c r="F531" s="336"/>
      <c r="G531" s="430"/>
      <c r="H531" s="431"/>
      <c r="I531" s="432"/>
      <c r="J531" s="336"/>
      <c r="K531" s="338"/>
      <c r="O531" s="393"/>
      <c r="P531" s="407"/>
    </row>
    <row r="532" spans="1:16" s="342" customFormat="1" x14ac:dyDescent="0.25">
      <c r="A532" s="336"/>
      <c r="B532" s="428"/>
      <c r="C532" s="402"/>
      <c r="D532" s="336"/>
      <c r="E532" s="429"/>
      <c r="F532" s="336"/>
      <c r="G532" s="430"/>
      <c r="H532" s="431"/>
      <c r="I532" s="432"/>
      <c r="J532" s="336"/>
      <c r="K532" s="338"/>
      <c r="O532" s="393"/>
      <c r="P532" s="407"/>
    </row>
    <row r="533" spans="1:16" s="342" customFormat="1" x14ac:dyDescent="0.25">
      <c r="A533" s="336"/>
      <c r="B533" s="428"/>
      <c r="C533" s="402"/>
      <c r="D533" s="336"/>
      <c r="E533" s="429"/>
      <c r="F533" s="336"/>
      <c r="G533" s="430"/>
      <c r="H533" s="431"/>
      <c r="I533" s="432"/>
      <c r="J533" s="336"/>
      <c r="K533" s="338"/>
      <c r="O533" s="393"/>
      <c r="P533" s="407"/>
    </row>
    <row r="534" spans="1:16" s="342" customFormat="1" x14ac:dyDescent="0.25">
      <c r="A534" s="336"/>
      <c r="B534" s="428"/>
      <c r="C534" s="402"/>
      <c r="D534" s="336"/>
      <c r="E534" s="429"/>
      <c r="F534" s="336"/>
      <c r="G534" s="430"/>
      <c r="H534" s="431"/>
      <c r="I534" s="432"/>
      <c r="J534" s="336"/>
      <c r="K534" s="338"/>
      <c r="O534" s="393"/>
      <c r="P534" s="407"/>
    </row>
    <row r="535" spans="1:16" s="342" customFormat="1" x14ac:dyDescent="0.25">
      <c r="A535" s="336"/>
      <c r="B535" s="428"/>
      <c r="C535" s="402"/>
      <c r="D535" s="336"/>
      <c r="E535" s="429"/>
      <c r="F535" s="336"/>
      <c r="G535" s="430"/>
      <c r="H535" s="431"/>
      <c r="I535" s="432"/>
      <c r="J535" s="336"/>
      <c r="K535" s="338"/>
      <c r="O535" s="393"/>
      <c r="P535" s="407"/>
    </row>
    <row r="536" spans="1:16" s="342" customFormat="1" x14ac:dyDescent="0.25">
      <c r="A536" s="336"/>
      <c r="B536" s="428"/>
      <c r="C536" s="402"/>
      <c r="D536" s="336"/>
      <c r="E536" s="429"/>
      <c r="F536" s="336"/>
      <c r="G536" s="430"/>
      <c r="H536" s="431"/>
      <c r="I536" s="432"/>
      <c r="J536" s="336"/>
      <c r="K536" s="338"/>
      <c r="O536" s="393"/>
      <c r="P536" s="407"/>
    </row>
    <row r="537" spans="1:16" s="342" customFormat="1" x14ac:dyDescent="0.25">
      <c r="A537" s="336"/>
      <c r="B537" s="428"/>
      <c r="C537" s="402"/>
      <c r="D537" s="336"/>
      <c r="E537" s="429"/>
      <c r="F537" s="336"/>
      <c r="G537" s="430"/>
      <c r="H537" s="431"/>
      <c r="I537" s="432"/>
      <c r="J537" s="336"/>
      <c r="K537" s="338"/>
      <c r="O537" s="393"/>
      <c r="P537" s="407"/>
    </row>
    <row r="538" spans="1:16" s="342" customFormat="1" x14ac:dyDescent="0.25">
      <c r="A538" s="336"/>
      <c r="B538" s="428"/>
      <c r="C538" s="402"/>
      <c r="D538" s="336"/>
      <c r="E538" s="429"/>
      <c r="F538" s="336"/>
      <c r="G538" s="430"/>
      <c r="H538" s="431"/>
      <c r="I538" s="432"/>
      <c r="J538" s="336"/>
      <c r="K538" s="338"/>
      <c r="O538" s="393"/>
      <c r="P538" s="407"/>
    </row>
    <row r="539" spans="1:16" s="342" customFormat="1" x14ac:dyDescent="0.25">
      <c r="A539" s="336"/>
      <c r="B539" s="428"/>
      <c r="C539" s="402"/>
      <c r="D539" s="336"/>
      <c r="E539" s="429"/>
      <c r="F539" s="336"/>
      <c r="G539" s="430"/>
      <c r="H539" s="431"/>
      <c r="I539" s="432"/>
      <c r="J539" s="336"/>
      <c r="K539" s="338"/>
      <c r="O539" s="393"/>
      <c r="P539" s="407"/>
    </row>
    <row r="540" spans="1:16" s="342" customFormat="1" x14ac:dyDescent="0.25">
      <c r="A540" s="336"/>
      <c r="B540" s="428"/>
      <c r="C540" s="402"/>
      <c r="D540" s="336"/>
      <c r="E540" s="429"/>
      <c r="F540" s="336"/>
      <c r="G540" s="430"/>
      <c r="H540" s="431"/>
      <c r="I540" s="432"/>
      <c r="J540" s="336"/>
      <c r="K540" s="338"/>
      <c r="O540" s="393"/>
      <c r="P540" s="407"/>
    </row>
    <row r="541" spans="1:16" s="342" customFormat="1" x14ac:dyDescent="0.25">
      <c r="A541" s="336"/>
      <c r="B541" s="428"/>
      <c r="C541" s="402"/>
      <c r="D541" s="336"/>
      <c r="E541" s="429"/>
      <c r="F541" s="336"/>
      <c r="G541" s="430"/>
      <c r="H541" s="431"/>
      <c r="I541" s="432"/>
      <c r="J541" s="336"/>
      <c r="K541" s="338"/>
      <c r="O541" s="393"/>
      <c r="P541" s="407"/>
    </row>
    <row r="542" spans="1:16" s="342" customFormat="1" x14ac:dyDescent="0.25">
      <c r="A542" s="336"/>
      <c r="B542" s="428"/>
      <c r="C542" s="402"/>
      <c r="D542" s="336"/>
      <c r="E542" s="429"/>
      <c r="F542" s="336"/>
      <c r="G542" s="430"/>
      <c r="H542" s="431"/>
      <c r="I542" s="432"/>
      <c r="J542" s="336"/>
      <c r="K542" s="338"/>
      <c r="O542" s="393"/>
      <c r="P542" s="407"/>
    </row>
    <row r="543" spans="1:16" s="342" customFormat="1" x14ac:dyDescent="0.25">
      <c r="A543" s="336"/>
      <c r="B543" s="428"/>
      <c r="C543" s="402"/>
      <c r="D543" s="336"/>
      <c r="E543" s="429"/>
      <c r="F543" s="336"/>
      <c r="G543" s="430"/>
      <c r="H543" s="431"/>
      <c r="I543" s="432"/>
      <c r="J543" s="336"/>
      <c r="K543" s="338"/>
      <c r="O543" s="393"/>
      <c r="P543" s="407"/>
    </row>
    <row r="544" spans="1:16" s="342" customFormat="1" x14ac:dyDescent="0.25">
      <c r="A544" s="336"/>
      <c r="B544" s="428"/>
      <c r="C544" s="402"/>
      <c r="D544" s="336"/>
      <c r="E544" s="429"/>
      <c r="F544" s="336"/>
      <c r="G544" s="430"/>
      <c r="H544" s="431"/>
      <c r="I544" s="432"/>
      <c r="J544" s="336"/>
      <c r="K544" s="338"/>
      <c r="O544" s="393"/>
      <c r="P544" s="407"/>
    </row>
    <row r="545" spans="1:16" s="342" customFormat="1" x14ac:dyDescent="0.25">
      <c r="A545" s="336"/>
      <c r="B545" s="428"/>
      <c r="C545" s="402"/>
      <c r="D545" s="336"/>
      <c r="E545" s="429"/>
      <c r="F545" s="336"/>
      <c r="G545" s="430"/>
      <c r="H545" s="431"/>
      <c r="I545" s="432"/>
      <c r="J545" s="336"/>
      <c r="K545" s="338"/>
      <c r="O545" s="393"/>
      <c r="P545" s="407"/>
    </row>
    <row r="546" spans="1:16" s="342" customFormat="1" x14ac:dyDescent="0.25">
      <c r="A546" s="336"/>
      <c r="B546" s="428"/>
      <c r="C546" s="402"/>
      <c r="D546" s="336"/>
      <c r="E546" s="429"/>
      <c r="F546" s="336"/>
      <c r="G546" s="430"/>
      <c r="H546" s="431"/>
      <c r="I546" s="432"/>
      <c r="J546" s="336"/>
      <c r="K546" s="338"/>
      <c r="O546" s="393"/>
      <c r="P546" s="407"/>
    </row>
    <row r="547" spans="1:16" s="342" customFormat="1" x14ac:dyDescent="0.25">
      <c r="A547" s="336"/>
      <c r="B547" s="428"/>
      <c r="C547" s="402"/>
      <c r="D547" s="336"/>
      <c r="E547" s="429"/>
      <c r="F547" s="336"/>
      <c r="G547" s="430"/>
      <c r="H547" s="431"/>
      <c r="I547" s="432"/>
      <c r="J547" s="336"/>
      <c r="K547" s="338"/>
      <c r="O547" s="393"/>
      <c r="P547" s="407"/>
    </row>
    <row r="548" spans="1:16" s="342" customFormat="1" x14ac:dyDescent="0.25">
      <c r="A548" s="336"/>
      <c r="B548" s="428"/>
      <c r="C548" s="402"/>
      <c r="D548" s="336"/>
      <c r="E548" s="429"/>
      <c r="F548" s="336"/>
      <c r="G548" s="430"/>
      <c r="H548" s="431"/>
      <c r="I548" s="432"/>
      <c r="J548" s="336"/>
      <c r="K548" s="338"/>
      <c r="O548" s="393"/>
      <c r="P548" s="407"/>
    </row>
    <row r="549" spans="1:16" s="342" customFormat="1" x14ac:dyDescent="0.25">
      <c r="A549" s="336"/>
      <c r="B549" s="428"/>
      <c r="C549" s="402"/>
      <c r="D549" s="336"/>
      <c r="E549" s="429"/>
      <c r="F549" s="336"/>
      <c r="G549" s="430"/>
      <c r="H549" s="431"/>
      <c r="I549" s="432"/>
      <c r="J549" s="336"/>
      <c r="K549" s="338"/>
      <c r="O549" s="393"/>
      <c r="P549" s="407"/>
    </row>
    <row r="550" spans="1:16" s="342" customFormat="1" x14ac:dyDescent="0.25">
      <c r="A550" s="336"/>
      <c r="B550" s="428"/>
      <c r="C550" s="402"/>
      <c r="D550" s="336"/>
      <c r="E550" s="429"/>
      <c r="F550" s="336"/>
      <c r="G550" s="430"/>
      <c r="H550" s="431"/>
      <c r="I550" s="432"/>
      <c r="J550" s="336"/>
      <c r="K550" s="338"/>
      <c r="O550" s="393"/>
      <c r="P550" s="407"/>
    </row>
    <row r="551" spans="1:16" s="342" customFormat="1" x14ac:dyDescent="0.25">
      <c r="A551" s="336"/>
      <c r="B551" s="428"/>
      <c r="C551" s="402"/>
      <c r="D551" s="336"/>
      <c r="E551" s="429"/>
      <c r="F551" s="336"/>
      <c r="G551" s="430"/>
      <c r="H551" s="431"/>
      <c r="I551" s="432"/>
      <c r="J551" s="336"/>
      <c r="K551" s="338"/>
      <c r="O551" s="393"/>
      <c r="P551" s="407"/>
    </row>
    <row r="552" spans="1:16" s="342" customFormat="1" x14ac:dyDescent="0.25">
      <c r="A552" s="336"/>
      <c r="B552" s="428"/>
      <c r="C552" s="402"/>
      <c r="D552" s="336"/>
      <c r="E552" s="429"/>
      <c r="F552" s="336"/>
      <c r="G552" s="430"/>
      <c r="H552" s="431"/>
      <c r="I552" s="432"/>
      <c r="J552" s="336"/>
      <c r="K552" s="338"/>
      <c r="O552" s="393"/>
      <c r="P552" s="407"/>
    </row>
    <row r="553" spans="1:16" s="342" customFormat="1" x14ac:dyDescent="0.25">
      <c r="A553" s="336"/>
      <c r="B553" s="428"/>
      <c r="C553" s="402"/>
      <c r="D553" s="336"/>
      <c r="E553" s="429"/>
      <c r="F553" s="336"/>
      <c r="G553" s="430"/>
      <c r="H553" s="431"/>
      <c r="I553" s="432"/>
      <c r="J553" s="336"/>
      <c r="K553" s="338"/>
      <c r="O553" s="393"/>
      <c r="P553" s="407"/>
    </row>
    <row r="554" spans="1:16" s="342" customFormat="1" x14ac:dyDescent="0.25">
      <c r="A554" s="336"/>
      <c r="B554" s="428"/>
      <c r="C554" s="402"/>
      <c r="D554" s="336"/>
      <c r="E554" s="429"/>
      <c r="F554" s="336"/>
      <c r="G554" s="430"/>
      <c r="H554" s="431"/>
      <c r="I554" s="432"/>
      <c r="J554" s="336"/>
      <c r="K554" s="338"/>
      <c r="O554" s="393"/>
      <c r="P554" s="407"/>
    </row>
    <row r="555" spans="1:16" s="342" customFormat="1" x14ac:dyDescent="0.25">
      <c r="A555" s="336"/>
      <c r="B555" s="428"/>
      <c r="C555" s="402"/>
      <c r="D555" s="336"/>
      <c r="E555" s="429"/>
      <c r="F555" s="336"/>
      <c r="G555" s="430"/>
      <c r="H555" s="431"/>
      <c r="I555" s="432"/>
      <c r="J555" s="336"/>
      <c r="K555" s="338"/>
      <c r="O555" s="393"/>
      <c r="P555" s="407"/>
    </row>
    <row r="556" spans="1:16" s="342" customFormat="1" x14ac:dyDescent="0.25">
      <c r="A556" s="336"/>
      <c r="B556" s="428"/>
      <c r="C556" s="402"/>
      <c r="D556" s="336"/>
      <c r="E556" s="429"/>
      <c r="F556" s="336"/>
      <c r="G556" s="430"/>
      <c r="H556" s="431"/>
      <c r="I556" s="432"/>
      <c r="J556" s="336"/>
      <c r="K556" s="338"/>
      <c r="O556" s="393"/>
      <c r="P556" s="407"/>
    </row>
    <row r="557" spans="1:16" s="342" customFormat="1" x14ac:dyDescent="0.25">
      <c r="A557" s="336"/>
      <c r="B557" s="428"/>
      <c r="C557" s="402"/>
      <c r="D557" s="336"/>
      <c r="E557" s="429"/>
      <c r="F557" s="336"/>
      <c r="G557" s="430"/>
      <c r="H557" s="431"/>
      <c r="I557" s="432"/>
      <c r="J557" s="336"/>
      <c r="K557" s="338"/>
      <c r="O557" s="393"/>
      <c r="P557" s="407"/>
    </row>
    <row r="558" spans="1:16" s="342" customFormat="1" x14ac:dyDescent="0.25">
      <c r="A558" s="336"/>
      <c r="B558" s="428"/>
      <c r="C558" s="402"/>
      <c r="D558" s="336"/>
      <c r="E558" s="429"/>
      <c r="F558" s="336"/>
      <c r="G558" s="430"/>
      <c r="H558" s="431"/>
      <c r="I558" s="432"/>
      <c r="J558" s="336"/>
      <c r="K558" s="338"/>
      <c r="O558" s="393"/>
      <c r="P558" s="407"/>
    </row>
    <row r="559" spans="1:16" s="342" customFormat="1" x14ac:dyDescent="0.25">
      <c r="A559" s="336"/>
      <c r="B559" s="428"/>
      <c r="C559" s="402"/>
      <c r="D559" s="336"/>
      <c r="E559" s="429"/>
      <c r="F559" s="336"/>
      <c r="G559" s="430"/>
      <c r="H559" s="431"/>
      <c r="I559" s="432"/>
      <c r="J559" s="336"/>
      <c r="K559" s="338"/>
      <c r="O559" s="393"/>
      <c r="P559" s="407"/>
    </row>
    <row r="560" spans="1:16" s="342" customFormat="1" x14ac:dyDescent="0.25">
      <c r="A560" s="336"/>
      <c r="B560" s="428"/>
      <c r="C560" s="402"/>
      <c r="D560" s="336"/>
      <c r="E560" s="429"/>
      <c r="F560" s="336"/>
      <c r="G560" s="430"/>
      <c r="H560" s="431"/>
      <c r="I560" s="432"/>
      <c r="J560" s="336"/>
      <c r="K560" s="338"/>
      <c r="O560" s="393"/>
      <c r="P560" s="407"/>
    </row>
    <row r="561" spans="1:16" s="342" customFormat="1" x14ac:dyDescent="0.25">
      <c r="A561" s="336"/>
      <c r="B561" s="428"/>
      <c r="C561" s="402"/>
      <c r="D561" s="336"/>
      <c r="E561" s="429"/>
      <c r="F561" s="336"/>
      <c r="G561" s="430"/>
      <c r="H561" s="431"/>
      <c r="I561" s="432"/>
      <c r="J561" s="336"/>
      <c r="K561" s="338"/>
      <c r="O561" s="393"/>
      <c r="P561" s="407"/>
    </row>
    <row r="562" spans="1:16" s="342" customFormat="1" x14ac:dyDescent="0.25">
      <c r="A562" s="336"/>
      <c r="B562" s="428"/>
      <c r="C562" s="402"/>
      <c r="D562" s="336"/>
      <c r="E562" s="429"/>
      <c r="F562" s="336"/>
      <c r="G562" s="430"/>
      <c r="H562" s="431"/>
      <c r="I562" s="432"/>
      <c r="J562" s="336"/>
      <c r="K562" s="338"/>
      <c r="O562" s="393"/>
      <c r="P562" s="407"/>
    </row>
    <row r="563" spans="1:16" s="342" customFormat="1" x14ac:dyDescent="0.25">
      <c r="A563" s="336"/>
      <c r="B563" s="428"/>
      <c r="C563" s="402"/>
      <c r="D563" s="336"/>
      <c r="E563" s="429"/>
      <c r="F563" s="336"/>
      <c r="G563" s="430"/>
      <c r="H563" s="431"/>
      <c r="I563" s="432"/>
      <c r="J563" s="336"/>
      <c r="K563" s="338"/>
      <c r="O563" s="393"/>
      <c r="P563" s="407"/>
    </row>
    <row r="564" spans="1:16" s="342" customFormat="1" x14ac:dyDescent="0.25">
      <c r="A564" s="336"/>
      <c r="B564" s="428"/>
      <c r="C564" s="402"/>
      <c r="D564" s="336"/>
      <c r="E564" s="429"/>
      <c r="F564" s="336"/>
      <c r="G564" s="430"/>
      <c r="H564" s="431"/>
      <c r="I564" s="432"/>
      <c r="J564" s="336"/>
      <c r="K564" s="338"/>
      <c r="O564" s="393"/>
      <c r="P564" s="407"/>
    </row>
    <row r="565" spans="1:16" s="342" customFormat="1" x14ac:dyDescent="0.25">
      <c r="A565" s="336"/>
      <c r="B565" s="428"/>
      <c r="C565" s="402"/>
      <c r="D565" s="336"/>
      <c r="E565" s="429"/>
      <c r="F565" s="336"/>
      <c r="G565" s="430"/>
      <c r="H565" s="431"/>
      <c r="I565" s="432"/>
      <c r="J565" s="336"/>
      <c r="K565" s="338"/>
      <c r="O565" s="393"/>
      <c r="P565" s="407"/>
    </row>
    <row r="566" spans="1:16" s="342" customFormat="1" x14ac:dyDescent="0.25">
      <c r="A566" s="336"/>
      <c r="B566" s="428"/>
      <c r="C566" s="402"/>
      <c r="D566" s="336"/>
      <c r="E566" s="429"/>
      <c r="F566" s="336"/>
      <c r="G566" s="430"/>
      <c r="H566" s="431"/>
      <c r="I566" s="432"/>
      <c r="J566" s="336"/>
      <c r="K566" s="338"/>
      <c r="O566" s="393"/>
      <c r="P566" s="407"/>
    </row>
    <row r="567" spans="1:16" s="342" customFormat="1" x14ac:dyDescent="0.25">
      <c r="A567" s="336"/>
      <c r="B567" s="428"/>
      <c r="C567" s="402"/>
      <c r="D567" s="336"/>
      <c r="E567" s="429"/>
      <c r="F567" s="336"/>
      <c r="G567" s="430"/>
      <c r="H567" s="431"/>
      <c r="I567" s="432"/>
      <c r="J567" s="336"/>
      <c r="K567" s="338"/>
      <c r="O567" s="393"/>
      <c r="P567" s="407"/>
    </row>
    <row r="568" spans="1:16" s="342" customFormat="1" x14ac:dyDescent="0.25">
      <c r="A568" s="336"/>
      <c r="B568" s="428"/>
      <c r="C568" s="402"/>
      <c r="D568" s="336"/>
      <c r="E568" s="429"/>
      <c r="F568" s="336"/>
      <c r="G568" s="430"/>
      <c r="H568" s="431"/>
      <c r="I568" s="432"/>
      <c r="J568" s="336"/>
      <c r="K568" s="338"/>
      <c r="O568" s="393"/>
      <c r="P568" s="407"/>
    </row>
    <row r="569" spans="1:16" s="342" customFormat="1" x14ac:dyDescent="0.25">
      <c r="A569" s="336"/>
      <c r="B569" s="428"/>
      <c r="C569" s="402"/>
      <c r="D569" s="336"/>
      <c r="E569" s="429"/>
      <c r="F569" s="336"/>
      <c r="G569" s="430"/>
      <c r="H569" s="431"/>
      <c r="I569" s="432"/>
      <c r="J569" s="336"/>
      <c r="K569" s="338"/>
      <c r="O569" s="393"/>
      <c r="P569" s="407"/>
    </row>
    <row r="570" spans="1:16" s="342" customFormat="1" x14ac:dyDescent="0.25">
      <c r="A570" s="336"/>
      <c r="B570" s="428"/>
      <c r="C570" s="402"/>
      <c r="D570" s="336"/>
      <c r="E570" s="429"/>
      <c r="F570" s="336"/>
      <c r="G570" s="430"/>
      <c r="H570" s="431"/>
      <c r="I570" s="432"/>
      <c r="J570" s="336"/>
      <c r="K570" s="338"/>
      <c r="O570" s="393"/>
      <c r="P570" s="407"/>
    </row>
    <row r="571" spans="1:16" s="342" customFormat="1" x14ac:dyDescent="0.25">
      <c r="A571" s="336"/>
      <c r="B571" s="428"/>
      <c r="C571" s="402"/>
      <c r="D571" s="336"/>
      <c r="E571" s="429"/>
      <c r="F571" s="336"/>
      <c r="G571" s="430"/>
      <c r="H571" s="431"/>
      <c r="I571" s="432"/>
      <c r="J571" s="336"/>
      <c r="K571" s="338"/>
      <c r="O571" s="393"/>
      <c r="P571" s="407"/>
    </row>
    <row r="572" spans="1:16" s="342" customFormat="1" x14ac:dyDescent="0.25">
      <c r="A572" s="336"/>
      <c r="B572" s="428"/>
      <c r="C572" s="402"/>
      <c r="D572" s="336"/>
      <c r="E572" s="429"/>
      <c r="F572" s="336"/>
      <c r="G572" s="430"/>
      <c r="H572" s="431"/>
      <c r="I572" s="432"/>
      <c r="J572" s="336"/>
      <c r="K572" s="338"/>
      <c r="O572" s="393"/>
      <c r="P572" s="407"/>
    </row>
    <row r="573" spans="1:16" s="342" customFormat="1" x14ac:dyDescent="0.25">
      <c r="A573" s="336"/>
      <c r="B573" s="428"/>
      <c r="C573" s="402"/>
      <c r="D573" s="336"/>
      <c r="E573" s="429"/>
      <c r="F573" s="336"/>
      <c r="G573" s="430"/>
      <c r="H573" s="431"/>
      <c r="I573" s="432"/>
      <c r="J573" s="336"/>
      <c r="K573" s="338"/>
      <c r="O573" s="393"/>
      <c r="P573" s="407"/>
    </row>
    <row r="574" spans="1:16" s="342" customFormat="1" x14ac:dyDescent="0.25">
      <c r="A574" s="336"/>
      <c r="B574" s="428"/>
      <c r="C574" s="402"/>
      <c r="D574" s="336"/>
      <c r="E574" s="429"/>
      <c r="F574" s="336"/>
      <c r="G574" s="430"/>
      <c r="H574" s="431"/>
      <c r="I574" s="432"/>
      <c r="J574" s="336"/>
      <c r="K574" s="338"/>
      <c r="O574" s="393"/>
      <c r="P574" s="407"/>
    </row>
    <row r="575" spans="1:16" s="342" customFormat="1" x14ac:dyDescent="0.25">
      <c r="A575" s="336"/>
      <c r="B575" s="428"/>
      <c r="C575" s="402"/>
      <c r="D575" s="336"/>
      <c r="E575" s="429"/>
      <c r="F575" s="336"/>
      <c r="G575" s="430"/>
      <c r="H575" s="431"/>
      <c r="I575" s="432"/>
      <c r="J575" s="336"/>
      <c r="K575" s="338"/>
      <c r="O575" s="393"/>
      <c r="P575" s="407"/>
    </row>
    <row r="576" spans="1:16" s="342" customFormat="1" x14ac:dyDescent="0.25">
      <c r="A576" s="336"/>
      <c r="B576" s="428"/>
      <c r="C576" s="402"/>
      <c r="D576" s="336"/>
      <c r="E576" s="429"/>
      <c r="F576" s="336"/>
      <c r="G576" s="430"/>
      <c r="H576" s="431"/>
      <c r="I576" s="432"/>
      <c r="J576" s="336"/>
      <c r="K576" s="338"/>
      <c r="O576" s="393"/>
      <c r="P576" s="407"/>
    </row>
    <row r="577" spans="1:16" s="342" customFormat="1" x14ac:dyDescent="0.25">
      <c r="A577" s="336"/>
      <c r="B577" s="428"/>
      <c r="C577" s="402"/>
      <c r="D577" s="336"/>
      <c r="E577" s="429"/>
      <c r="F577" s="336"/>
      <c r="G577" s="430"/>
      <c r="H577" s="431"/>
      <c r="I577" s="432"/>
      <c r="J577" s="336"/>
      <c r="K577" s="338"/>
      <c r="O577" s="393"/>
      <c r="P577" s="407"/>
    </row>
    <row r="578" spans="1:16" s="342" customFormat="1" x14ac:dyDescent="0.25">
      <c r="A578" s="336"/>
      <c r="B578" s="428"/>
      <c r="C578" s="402"/>
      <c r="D578" s="336"/>
      <c r="E578" s="429"/>
      <c r="F578" s="336"/>
      <c r="G578" s="430"/>
      <c r="H578" s="431"/>
      <c r="I578" s="432"/>
      <c r="J578" s="336"/>
      <c r="K578" s="338"/>
      <c r="O578" s="393"/>
      <c r="P578" s="407"/>
    </row>
    <row r="579" spans="1:16" s="342" customFormat="1" x14ac:dyDescent="0.25">
      <c r="A579" s="336"/>
      <c r="B579" s="428"/>
      <c r="C579" s="402"/>
      <c r="D579" s="336"/>
      <c r="E579" s="429"/>
      <c r="F579" s="336"/>
      <c r="G579" s="430"/>
      <c r="H579" s="431"/>
      <c r="I579" s="432"/>
      <c r="J579" s="336"/>
      <c r="K579" s="338"/>
      <c r="O579" s="393"/>
      <c r="P579" s="407"/>
    </row>
    <row r="580" spans="1:16" s="342" customFormat="1" x14ac:dyDescent="0.25">
      <c r="A580" s="336"/>
      <c r="B580" s="428"/>
      <c r="C580" s="402"/>
      <c r="D580" s="336"/>
      <c r="E580" s="429"/>
      <c r="F580" s="336"/>
      <c r="G580" s="430"/>
      <c r="H580" s="431"/>
      <c r="I580" s="432"/>
      <c r="J580" s="336"/>
      <c r="K580" s="338"/>
      <c r="O580" s="393"/>
      <c r="P580" s="407"/>
    </row>
    <row r="581" spans="1:16" s="342" customFormat="1" x14ac:dyDescent="0.25">
      <c r="A581" s="336"/>
      <c r="B581" s="428"/>
      <c r="C581" s="402"/>
      <c r="D581" s="336"/>
      <c r="E581" s="429"/>
      <c r="F581" s="336"/>
      <c r="G581" s="430"/>
      <c r="H581" s="431"/>
      <c r="I581" s="432"/>
      <c r="J581" s="336"/>
      <c r="K581" s="338"/>
      <c r="O581" s="393"/>
      <c r="P581" s="407"/>
    </row>
    <row r="582" spans="1:16" s="342" customFormat="1" x14ac:dyDescent="0.25">
      <c r="A582" s="336"/>
      <c r="B582" s="428"/>
      <c r="C582" s="402"/>
      <c r="D582" s="336"/>
      <c r="E582" s="429"/>
      <c r="F582" s="336"/>
      <c r="G582" s="430"/>
      <c r="H582" s="431"/>
      <c r="I582" s="432"/>
      <c r="J582" s="336"/>
      <c r="K582" s="338"/>
      <c r="O582" s="393"/>
      <c r="P582" s="407"/>
    </row>
    <row r="583" spans="1:16" s="342" customFormat="1" x14ac:dyDescent="0.25">
      <c r="A583" s="336"/>
      <c r="B583" s="428"/>
      <c r="C583" s="402"/>
      <c r="D583" s="336"/>
      <c r="E583" s="429"/>
      <c r="F583" s="336"/>
      <c r="G583" s="430"/>
      <c r="H583" s="431"/>
      <c r="I583" s="432"/>
      <c r="J583" s="336"/>
      <c r="K583" s="338"/>
      <c r="O583" s="393"/>
      <c r="P583" s="407"/>
    </row>
    <row r="584" spans="1:16" s="342" customFormat="1" x14ac:dyDescent="0.25">
      <c r="A584" s="336"/>
      <c r="B584" s="428"/>
      <c r="C584" s="402"/>
      <c r="D584" s="336"/>
      <c r="E584" s="429"/>
      <c r="F584" s="336"/>
      <c r="G584" s="430"/>
      <c r="H584" s="431"/>
      <c r="I584" s="432"/>
      <c r="J584" s="336"/>
      <c r="K584" s="338"/>
      <c r="O584" s="393"/>
      <c r="P584" s="407"/>
    </row>
    <row r="585" spans="1:16" s="342" customFormat="1" x14ac:dyDescent="0.25">
      <c r="A585" s="336"/>
      <c r="B585" s="428"/>
      <c r="C585" s="402"/>
      <c r="D585" s="336"/>
      <c r="E585" s="429"/>
      <c r="F585" s="336"/>
      <c r="G585" s="430"/>
      <c r="H585" s="431"/>
      <c r="I585" s="432"/>
      <c r="J585" s="336"/>
      <c r="K585" s="338"/>
      <c r="O585" s="393"/>
      <c r="P585" s="407"/>
    </row>
    <row r="586" spans="1:16" s="342" customFormat="1" x14ac:dyDescent="0.25">
      <c r="A586" s="336"/>
      <c r="B586" s="428"/>
      <c r="C586" s="402"/>
      <c r="D586" s="336"/>
      <c r="E586" s="429"/>
      <c r="F586" s="336"/>
      <c r="G586" s="430"/>
      <c r="H586" s="431"/>
      <c r="I586" s="432"/>
      <c r="J586" s="336"/>
      <c r="K586" s="338"/>
      <c r="O586" s="393"/>
      <c r="P586" s="407"/>
    </row>
    <row r="587" spans="1:16" s="342" customFormat="1" x14ac:dyDescent="0.25">
      <c r="A587" s="336"/>
      <c r="B587" s="428"/>
      <c r="C587" s="402"/>
      <c r="D587" s="336"/>
      <c r="E587" s="429"/>
      <c r="F587" s="336"/>
      <c r="G587" s="430"/>
      <c r="H587" s="431"/>
      <c r="I587" s="432"/>
      <c r="J587" s="336"/>
      <c r="K587" s="338"/>
      <c r="O587" s="393"/>
      <c r="P587" s="407"/>
    </row>
    <row r="588" spans="1:16" s="342" customFormat="1" x14ac:dyDescent="0.25">
      <c r="A588" s="336"/>
      <c r="B588" s="428"/>
      <c r="C588" s="402"/>
      <c r="D588" s="336"/>
      <c r="E588" s="429"/>
      <c r="F588" s="336"/>
      <c r="G588" s="430"/>
      <c r="H588" s="431"/>
      <c r="I588" s="432"/>
      <c r="J588" s="336"/>
      <c r="K588" s="338"/>
      <c r="O588" s="393"/>
      <c r="P588" s="407"/>
    </row>
    <row r="589" spans="1:16" s="342" customFormat="1" x14ac:dyDescent="0.25">
      <c r="A589" s="336"/>
      <c r="B589" s="428"/>
      <c r="C589" s="402"/>
      <c r="D589" s="336"/>
      <c r="E589" s="429"/>
      <c r="F589" s="336"/>
      <c r="G589" s="430"/>
      <c r="H589" s="431"/>
      <c r="I589" s="432"/>
      <c r="J589" s="336"/>
      <c r="K589" s="338"/>
      <c r="O589" s="393"/>
      <c r="P589" s="407"/>
    </row>
    <row r="590" spans="1:16" s="342" customFormat="1" x14ac:dyDescent="0.25">
      <c r="A590" s="336"/>
      <c r="B590" s="428"/>
      <c r="C590" s="402"/>
      <c r="D590" s="336"/>
      <c r="E590" s="429"/>
      <c r="F590" s="336"/>
      <c r="G590" s="430"/>
      <c r="H590" s="431"/>
      <c r="I590" s="432"/>
      <c r="J590" s="336"/>
      <c r="K590" s="338"/>
      <c r="O590" s="393"/>
      <c r="P590" s="407"/>
    </row>
    <row r="591" spans="1:16" s="342" customFormat="1" x14ac:dyDescent="0.25">
      <c r="A591" s="336"/>
      <c r="B591" s="428"/>
      <c r="C591" s="402"/>
      <c r="D591" s="336"/>
      <c r="E591" s="429"/>
      <c r="F591" s="336"/>
      <c r="G591" s="430"/>
      <c r="H591" s="431"/>
      <c r="I591" s="432"/>
      <c r="J591" s="336"/>
      <c r="K591" s="338"/>
      <c r="O591" s="393"/>
      <c r="P591" s="407"/>
    </row>
    <row r="592" spans="1:16" s="342" customFormat="1" x14ac:dyDescent="0.25">
      <c r="A592" s="336"/>
      <c r="B592" s="428"/>
      <c r="C592" s="402"/>
      <c r="D592" s="336"/>
      <c r="E592" s="429"/>
      <c r="F592" s="336"/>
      <c r="G592" s="430"/>
      <c r="H592" s="431"/>
      <c r="I592" s="432"/>
      <c r="J592" s="336"/>
      <c r="K592" s="338"/>
      <c r="O592" s="393"/>
      <c r="P592" s="407"/>
    </row>
    <row r="593" spans="1:16" s="342" customFormat="1" x14ac:dyDescent="0.25">
      <c r="A593" s="336"/>
      <c r="B593" s="428"/>
      <c r="C593" s="402"/>
      <c r="D593" s="336"/>
      <c r="E593" s="429"/>
      <c r="F593" s="336"/>
      <c r="G593" s="430"/>
      <c r="H593" s="431"/>
      <c r="I593" s="432"/>
      <c r="J593" s="336"/>
      <c r="K593" s="338"/>
      <c r="O593" s="393"/>
      <c r="P593" s="407"/>
    </row>
    <row r="594" spans="1:16" s="342" customFormat="1" x14ac:dyDescent="0.25">
      <c r="A594" s="336"/>
      <c r="B594" s="428"/>
      <c r="C594" s="402"/>
      <c r="D594" s="336"/>
      <c r="E594" s="429"/>
      <c r="F594" s="336"/>
      <c r="G594" s="430"/>
      <c r="H594" s="431"/>
      <c r="I594" s="432"/>
      <c r="J594" s="336"/>
      <c r="K594" s="338"/>
      <c r="O594" s="393"/>
      <c r="P594" s="407"/>
    </row>
    <row r="595" spans="1:16" s="342" customFormat="1" x14ac:dyDescent="0.25">
      <c r="A595" s="336"/>
      <c r="B595" s="428"/>
      <c r="C595" s="402"/>
      <c r="D595" s="336"/>
      <c r="E595" s="429"/>
      <c r="F595" s="336"/>
      <c r="G595" s="430"/>
      <c r="H595" s="431"/>
      <c r="I595" s="432"/>
      <c r="J595" s="336"/>
      <c r="K595" s="338"/>
      <c r="O595" s="393"/>
      <c r="P595" s="407"/>
    </row>
    <row r="596" spans="1:16" s="342" customFormat="1" x14ac:dyDescent="0.25">
      <c r="A596" s="336"/>
      <c r="B596" s="428"/>
      <c r="C596" s="402"/>
      <c r="D596" s="336"/>
      <c r="E596" s="429"/>
      <c r="F596" s="336"/>
      <c r="G596" s="430"/>
      <c r="H596" s="431"/>
      <c r="I596" s="432"/>
      <c r="J596" s="336"/>
      <c r="K596" s="338"/>
      <c r="O596" s="393"/>
      <c r="P596" s="407"/>
    </row>
    <row r="597" spans="1:16" s="342" customFormat="1" x14ac:dyDescent="0.25">
      <c r="A597" s="336"/>
      <c r="B597" s="428"/>
      <c r="C597" s="402"/>
      <c r="D597" s="336"/>
      <c r="E597" s="429"/>
      <c r="F597" s="336"/>
      <c r="G597" s="430"/>
      <c r="H597" s="431"/>
      <c r="I597" s="432"/>
      <c r="J597" s="336"/>
      <c r="K597" s="338"/>
      <c r="O597" s="393"/>
      <c r="P597" s="407"/>
    </row>
    <row r="598" spans="1:16" s="342" customFormat="1" x14ac:dyDescent="0.25">
      <c r="A598" s="336"/>
      <c r="B598" s="428"/>
      <c r="C598" s="402"/>
      <c r="D598" s="336"/>
      <c r="E598" s="429"/>
      <c r="F598" s="336"/>
      <c r="G598" s="430"/>
      <c r="H598" s="431"/>
      <c r="I598" s="432"/>
      <c r="J598" s="336"/>
      <c r="K598" s="338"/>
      <c r="O598" s="393"/>
      <c r="P598" s="407"/>
    </row>
    <row r="599" spans="1:16" s="342" customFormat="1" x14ac:dyDescent="0.25">
      <c r="A599" s="336"/>
      <c r="B599" s="428"/>
      <c r="C599" s="402"/>
      <c r="D599" s="336"/>
      <c r="E599" s="429"/>
      <c r="F599" s="336"/>
      <c r="G599" s="430"/>
      <c r="H599" s="431"/>
      <c r="I599" s="432"/>
      <c r="J599" s="336"/>
      <c r="K599" s="338"/>
      <c r="O599" s="393"/>
      <c r="P599" s="407"/>
    </row>
    <row r="600" spans="1:16" s="342" customFormat="1" x14ac:dyDescent="0.25">
      <c r="A600" s="336"/>
      <c r="B600" s="428"/>
      <c r="C600" s="402"/>
      <c r="D600" s="336"/>
      <c r="E600" s="429"/>
      <c r="F600" s="336"/>
      <c r="G600" s="430"/>
      <c r="H600" s="431"/>
      <c r="I600" s="432"/>
      <c r="J600" s="336"/>
      <c r="K600" s="338"/>
      <c r="O600" s="393"/>
      <c r="P600" s="407"/>
    </row>
    <row r="601" spans="1:16" s="342" customFormat="1" x14ac:dyDescent="0.25">
      <c r="A601" s="336"/>
      <c r="B601" s="428"/>
      <c r="C601" s="402"/>
      <c r="D601" s="336"/>
      <c r="E601" s="429"/>
      <c r="F601" s="336"/>
      <c r="G601" s="430"/>
      <c r="H601" s="431"/>
      <c r="I601" s="432"/>
      <c r="J601" s="336"/>
      <c r="K601" s="338"/>
      <c r="O601" s="393"/>
      <c r="P601" s="407"/>
    </row>
    <row r="602" spans="1:16" s="342" customFormat="1" x14ac:dyDescent="0.25">
      <c r="A602" s="336"/>
      <c r="B602" s="428"/>
      <c r="C602" s="402"/>
      <c r="D602" s="336"/>
      <c r="E602" s="429"/>
      <c r="F602" s="336"/>
      <c r="G602" s="430"/>
      <c r="H602" s="431"/>
      <c r="I602" s="432"/>
      <c r="J602" s="336"/>
      <c r="K602" s="338"/>
      <c r="O602" s="393"/>
      <c r="P602" s="407"/>
    </row>
    <row r="603" spans="1:16" s="342" customFormat="1" x14ac:dyDescent="0.25">
      <c r="A603" s="336"/>
      <c r="B603" s="428"/>
      <c r="C603" s="402"/>
      <c r="D603" s="336"/>
      <c r="E603" s="429"/>
      <c r="F603" s="336"/>
      <c r="G603" s="430"/>
      <c r="H603" s="431"/>
      <c r="I603" s="432"/>
      <c r="J603" s="336"/>
      <c r="K603" s="338"/>
      <c r="O603" s="393"/>
      <c r="P603" s="407"/>
    </row>
    <row r="604" spans="1:16" s="342" customFormat="1" x14ac:dyDescent="0.25">
      <c r="A604" s="336"/>
      <c r="B604" s="428"/>
      <c r="C604" s="402"/>
      <c r="D604" s="336"/>
      <c r="E604" s="429"/>
      <c r="F604" s="336"/>
      <c r="G604" s="430"/>
      <c r="H604" s="431"/>
      <c r="I604" s="432"/>
      <c r="J604" s="336"/>
      <c r="K604" s="338"/>
      <c r="O604" s="393"/>
      <c r="P604" s="407"/>
    </row>
    <row r="605" spans="1:16" s="342" customFormat="1" x14ac:dyDescent="0.25">
      <c r="A605" s="336"/>
      <c r="B605" s="428"/>
      <c r="C605" s="402"/>
      <c r="D605" s="336"/>
      <c r="E605" s="429"/>
      <c r="F605" s="336"/>
      <c r="G605" s="430"/>
      <c r="H605" s="431"/>
      <c r="I605" s="432"/>
      <c r="J605" s="336"/>
      <c r="K605" s="338"/>
      <c r="O605" s="393"/>
      <c r="P605" s="407"/>
    </row>
    <row r="606" spans="1:16" s="342" customFormat="1" x14ac:dyDescent="0.25">
      <c r="A606" s="336"/>
      <c r="B606" s="428"/>
      <c r="C606" s="402"/>
      <c r="D606" s="336"/>
      <c r="E606" s="429"/>
      <c r="F606" s="336"/>
      <c r="G606" s="430"/>
      <c r="H606" s="431"/>
      <c r="I606" s="432"/>
      <c r="J606" s="336"/>
      <c r="K606" s="338"/>
      <c r="O606" s="393"/>
      <c r="P606" s="407"/>
    </row>
    <row r="607" spans="1:16" s="342" customFormat="1" x14ac:dyDescent="0.25">
      <c r="A607" s="336"/>
      <c r="B607" s="428"/>
      <c r="C607" s="402"/>
      <c r="D607" s="336"/>
      <c r="E607" s="429"/>
      <c r="F607" s="336"/>
      <c r="G607" s="430"/>
      <c r="H607" s="431"/>
      <c r="I607" s="432"/>
      <c r="J607" s="336"/>
      <c r="K607" s="338"/>
      <c r="O607" s="393"/>
      <c r="P607" s="407"/>
    </row>
    <row r="608" spans="1:16" s="342" customFormat="1" x14ac:dyDescent="0.25">
      <c r="A608" s="336"/>
      <c r="B608" s="428"/>
      <c r="C608" s="402"/>
      <c r="D608" s="336"/>
      <c r="E608" s="429"/>
      <c r="F608" s="336"/>
      <c r="G608" s="430"/>
      <c r="H608" s="431"/>
      <c r="I608" s="432"/>
      <c r="J608" s="336"/>
      <c r="K608" s="338"/>
      <c r="O608" s="393"/>
      <c r="P608" s="407"/>
    </row>
    <row r="609" spans="1:16" s="342" customFormat="1" x14ac:dyDescent="0.25">
      <c r="A609" s="336"/>
      <c r="B609" s="428"/>
      <c r="C609" s="402"/>
      <c r="D609" s="336"/>
      <c r="E609" s="429"/>
      <c r="F609" s="336"/>
      <c r="G609" s="430"/>
      <c r="H609" s="431"/>
      <c r="I609" s="432"/>
      <c r="J609" s="336"/>
      <c r="K609" s="338"/>
      <c r="O609" s="393"/>
      <c r="P609" s="407"/>
    </row>
    <row r="610" spans="1:16" s="342" customFormat="1" x14ac:dyDescent="0.25">
      <c r="A610" s="336"/>
      <c r="B610" s="428"/>
      <c r="C610" s="402"/>
      <c r="D610" s="336"/>
      <c r="E610" s="429"/>
      <c r="F610" s="336"/>
      <c r="G610" s="430"/>
      <c r="H610" s="431"/>
      <c r="I610" s="432"/>
      <c r="J610" s="336"/>
      <c r="K610" s="338"/>
      <c r="O610" s="393"/>
      <c r="P610" s="407"/>
    </row>
    <row r="611" spans="1:16" s="342" customFormat="1" x14ac:dyDescent="0.25">
      <c r="A611" s="336"/>
      <c r="B611" s="428"/>
      <c r="C611" s="402"/>
      <c r="D611" s="336"/>
      <c r="E611" s="429"/>
      <c r="F611" s="336"/>
      <c r="G611" s="430"/>
      <c r="H611" s="431"/>
      <c r="I611" s="432"/>
      <c r="J611" s="336"/>
      <c r="K611" s="338"/>
      <c r="O611" s="393"/>
      <c r="P611" s="407"/>
    </row>
    <row r="612" spans="1:16" s="342" customFormat="1" x14ac:dyDescent="0.25">
      <c r="A612" s="336"/>
      <c r="B612" s="428"/>
      <c r="C612" s="402"/>
      <c r="D612" s="336"/>
      <c r="E612" s="429"/>
      <c r="F612" s="336"/>
      <c r="G612" s="430"/>
      <c r="H612" s="431"/>
      <c r="I612" s="432"/>
      <c r="J612" s="336"/>
      <c r="K612" s="338"/>
      <c r="O612" s="393"/>
      <c r="P612" s="407"/>
    </row>
    <row r="613" spans="1:16" s="342" customFormat="1" x14ac:dyDescent="0.25">
      <c r="A613" s="336"/>
      <c r="B613" s="428"/>
      <c r="C613" s="402"/>
      <c r="D613" s="336"/>
      <c r="E613" s="429"/>
      <c r="F613" s="336"/>
      <c r="G613" s="430"/>
      <c r="H613" s="431"/>
      <c r="I613" s="432"/>
      <c r="J613" s="336"/>
      <c r="K613" s="338"/>
      <c r="O613" s="393"/>
      <c r="P613" s="407"/>
    </row>
    <row r="614" spans="1:16" s="342" customFormat="1" x14ac:dyDescent="0.25">
      <c r="A614" s="336"/>
      <c r="B614" s="428"/>
      <c r="C614" s="402"/>
      <c r="D614" s="336"/>
      <c r="E614" s="429"/>
      <c r="F614" s="336"/>
      <c r="G614" s="430"/>
      <c r="H614" s="431"/>
      <c r="I614" s="432"/>
      <c r="J614" s="336"/>
      <c r="K614" s="338"/>
      <c r="O614" s="393"/>
      <c r="P614" s="407"/>
    </row>
    <row r="615" spans="1:16" s="342" customFormat="1" x14ac:dyDescent="0.25">
      <c r="A615" s="336"/>
      <c r="B615" s="428"/>
      <c r="C615" s="402"/>
      <c r="D615" s="336"/>
      <c r="E615" s="429"/>
      <c r="F615" s="336"/>
      <c r="G615" s="430"/>
      <c r="H615" s="431"/>
      <c r="I615" s="432"/>
      <c r="J615" s="336"/>
      <c r="K615" s="338"/>
      <c r="O615" s="393"/>
      <c r="P615" s="407"/>
    </row>
    <row r="616" spans="1:16" s="342" customFormat="1" x14ac:dyDescent="0.25">
      <c r="A616" s="336"/>
      <c r="B616" s="428"/>
      <c r="C616" s="402"/>
      <c r="D616" s="336"/>
      <c r="E616" s="429"/>
      <c r="F616" s="336"/>
      <c r="G616" s="430"/>
      <c r="H616" s="431"/>
      <c r="I616" s="432"/>
      <c r="J616" s="336"/>
      <c r="K616" s="338"/>
      <c r="O616" s="393"/>
      <c r="P616" s="407"/>
    </row>
    <row r="617" spans="1:16" s="342" customFormat="1" x14ac:dyDescent="0.25">
      <c r="A617" s="336"/>
      <c r="B617" s="428"/>
      <c r="C617" s="402"/>
      <c r="D617" s="336"/>
      <c r="E617" s="429"/>
      <c r="F617" s="336"/>
      <c r="G617" s="430"/>
      <c r="H617" s="431"/>
      <c r="I617" s="432"/>
      <c r="J617" s="336"/>
      <c r="K617" s="338"/>
      <c r="O617" s="393"/>
      <c r="P617" s="407"/>
    </row>
    <row r="618" spans="1:16" s="342" customFormat="1" x14ac:dyDescent="0.25">
      <c r="A618" s="336"/>
      <c r="B618" s="428"/>
      <c r="C618" s="402"/>
      <c r="D618" s="336"/>
      <c r="E618" s="429"/>
      <c r="F618" s="336"/>
      <c r="G618" s="430"/>
      <c r="H618" s="431"/>
      <c r="I618" s="432"/>
      <c r="J618" s="336"/>
      <c r="K618" s="338"/>
      <c r="O618" s="393"/>
      <c r="P618" s="407"/>
    </row>
    <row r="619" spans="1:16" s="342" customFormat="1" x14ac:dyDescent="0.25">
      <c r="A619" s="336"/>
      <c r="B619" s="428"/>
      <c r="C619" s="402"/>
      <c r="D619" s="336"/>
      <c r="E619" s="429"/>
      <c r="F619" s="336"/>
      <c r="G619" s="430"/>
      <c r="H619" s="431"/>
      <c r="I619" s="432"/>
      <c r="J619" s="336"/>
      <c r="K619" s="338"/>
      <c r="O619" s="393"/>
      <c r="P619" s="407"/>
    </row>
    <row r="620" spans="1:16" s="342" customFormat="1" x14ac:dyDescent="0.25">
      <c r="A620" s="336"/>
      <c r="B620" s="428"/>
      <c r="C620" s="402"/>
      <c r="D620" s="336"/>
      <c r="E620" s="429"/>
      <c r="F620" s="336"/>
      <c r="G620" s="430"/>
      <c r="H620" s="431"/>
      <c r="I620" s="432"/>
      <c r="J620" s="336"/>
      <c r="K620" s="338"/>
      <c r="O620" s="393"/>
      <c r="P620" s="407"/>
    </row>
    <row r="621" spans="1:16" s="342" customFormat="1" x14ac:dyDescent="0.25">
      <c r="A621" s="336"/>
      <c r="B621" s="428"/>
      <c r="C621" s="402"/>
      <c r="D621" s="336"/>
      <c r="E621" s="429"/>
      <c r="F621" s="336"/>
      <c r="G621" s="430"/>
      <c r="H621" s="431"/>
      <c r="I621" s="432"/>
      <c r="J621" s="336"/>
      <c r="K621" s="338"/>
      <c r="O621" s="393"/>
      <c r="P621" s="407"/>
    </row>
    <row r="622" spans="1:16" s="342" customFormat="1" x14ac:dyDescent="0.25">
      <c r="A622" s="336"/>
      <c r="B622" s="428"/>
      <c r="C622" s="402"/>
      <c r="D622" s="336"/>
      <c r="E622" s="429"/>
      <c r="F622" s="336"/>
      <c r="G622" s="430"/>
      <c r="H622" s="431"/>
      <c r="I622" s="432"/>
      <c r="J622" s="336"/>
      <c r="K622" s="338"/>
      <c r="O622" s="393"/>
      <c r="P622" s="407"/>
    </row>
    <row r="623" spans="1:16" s="342" customFormat="1" x14ac:dyDescent="0.25">
      <c r="A623" s="336"/>
      <c r="B623" s="428"/>
      <c r="C623" s="402"/>
      <c r="D623" s="336"/>
      <c r="E623" s="429"/>
      <c r="F623" s="336"/>
      <c r="G623" s="430"/>
      <c r="H623" s="431"/>
      <c r="I623" s="432"/>
      <c r="J623" s="336"/>
      <c r="K623" s="338"/>
      <c r="O623" s="393"/>
      <c r="P623" s="407"/>
    </row>
    <row r="624" spans="1:16" s="342" customFormat="1" x14ac:dyDescent="0.25">
      <c r="A624" s="336"/>
      <c r="B624" s="428"/>
      <c r="C624" s="402"/>
      <c r="D624" s="336"/>
      <c r="E624" s="429"/>
      <c r="F624" s="336"/>
      <c r="G624" s="430"/>
      <c r="H624" s="431"/>
      <c r="I624" s="432"/>
      <c r="J624" s="336"/>
      <c r="K624" s="338"/>
      <c r="O624" s="393"/>
      <c r="P624" s="407"/>
    </row>
    <row r="625" spans="1:16" s="342" customFormat="1" x14ac:dyDescent="0.25">
      <c r="A625" s="336"/>
      <c r="B625" s="428"/>
      <c r="C625" s="402"/>
      <c r="D625" s="336"/>
      <c r="E625" s="429"/>
      <c r="F625" s="336"/>
      <c r="G625" s="430"/>
      <c r="H625" s="431"/>
      <c r="I625" s="432"/>
      <c r="J625" s="336"/>
      <c r="K625" s="338"/>
      <c r="O625" s="393"/>
      <c r="P625" s="407"/>
    </row>
    <row r="626" spans="1:16" s="342" customFormat="1" x14ac:dyDescent="0.25">
      <c r="A626" s="336"/>
      <c r="B626" s="428"/>
      <c r="C626" s="402"/>
      <c r="D626" s="336"/>
      <c r="E626" s="429"/>
      <c r="F626" s="336"/>
      <c r="G626" s="430"/>
      <c r="H626" s="431"/>
      <c r="I626" s="432"/>
      <c r="J626" s="336"/>
      <c r="K626" s="338"/>
      <c r="O626" s="393"/>
      <c r="P626" s="407"/>
    </row>
    <row r="627" spans="1:16" s="342" customFormat="1" x14ac:dyDescent="0.25">
      <c r="A627" s="336"/>
      <c r="B627" s="428"/>
      <c r="C627" s="402"/>
      <c r="D627" s="336"/>
      <c r="E627" s="429"/>
      <c r="F627" s="336"/>
      <c r="G627" s="430"/>
      <c r="H627" s="431"/>
      <c r="I627" s="432"/>
      <c r="J627" s="336"/>
      <c r="K627" s="338"/>
      <c r="O627" s="393"/>
      <c r="P627" s="407"/>
    </row>
    <row r="628" spans="1:16" s="342" customFormat="1" x14ac:dyDescent="0.25">
      <c r="A628" s="336"/>
      <c r="B628" s="428"/>
      <c r="C628" s="402"/>
      <c r="D628" s="336"/>
      <c r="E628" s="429"/>
      <c r="F628" s="336"/>
      <c r="G628" s="430"/>
      <c r="H628" s="431"/>
      <c r="I628" s="432"/>
      <c r="J628" s="336"/>
      <c r="K628" s="338"/>
      <c r="O628" s="393"/>
      <c r="P628" s="407"/>
    </row>
    <row r="629" spans="1:16" s="342" customFormat="1" x14ac:dyDescent="0.25">
      <c r="A629" s="336"/>
      <c r="B629" s="428"/>
      <c r="C629" s="402"/>
      <c r="D629" s="336"/>
      <c r="E629" s="429"/>
      <c r="F629" s="336"/>
      <c r="G629" s="430"/>
      <c r="H629" s="431"/>
      <c r="I629" s="432"/>
      <c r="J629" s="336"/>
      <c r="K629" s="338"/>
      <c r="O629" s="393"/>
      <c r="P629" s="407"/>
    </row>
    <row r="630" spans="1:16" s="342" customFormat="1" x14ac:dyDescent="0.25">
      <c r="A630" s="336"/>
      <c r="B630" s="428"/>
      <c r="C630" s="402"/>
      <c r="D630" s="336"/>
      <c r="E630" s="429"/>
      <c r="F630" s="336"/>
      <c r="G630" s="430"/>
      <c r="H630" s="431"/>
      <c r="I630" s="432"/>
      <c r="J630" s="336"/>
      <c r="K630" s="338"/>
      <c r="O630" s="393"/>
      <c r="P630" s="407"/>
    </row>
    <row r="631" spans="1:16" s="342" customFormat="1" x14ac:dyDescent="0.25">
      <c r="A631" s="336"/>
      <c r="B631" s="428"/>
      <c r="C631" s="402"/>
      <c r="D631" s="336"/>
      <c r="E631" s="429"/>
      <c r="F631" s="336"/>
      <c r="G631" s="430"/>
      <c r="H631" s="431"/>
      <c r="I631" s="432"/>
      <c r="J631" s="336"/>
      <c r="K631" s="338"/>
      <c r="O631" s="393"/>
      <c r="P631" s="407"/>
    </row>
    <row r="632" spans="1:16" s="342" customFormat="1" x14ac:dyDescent="0.25">
      <c r="A632" s="336"/>
      <c r="B632" s="428"/>
      <c r="C632" s="402"/>
      <c r="D632" s="336"/>
      <c r="E632" s="429"/>
      <c r="F632" s="336"/>
      <c r="G632" s="430"/>
      <c r="H632" s="431"/>
      <c r="I632" s="432"/>
      <c r="J632" s="336"/>
      <c r="K632" s="338"/>
      <c r="O632" s="393"/>
      <c r="P632" s="407"/>
    </row>
    <row r="633" spans="1:16" s="342" customFormat="1" x14ac:dyDescent="0.25">
      <c r="A633" s="336"/>
      <c r="B633" s="428"/>
      <c r="C633" s="402"/>
      <c r="D633" s="336"/>
      <c r="E633" s="429"/>
      <c r="F633" s="336"/>
      <c r="G633" s="430"/>
      <c r="H633" s="431"/>
      <c r="I633" s="432"/>
      <c r="J633" s="336"/>
      <c r="K633" s="338"/>
      <c r="O633" s="393"/>
      <c r="P633" s="407"/>
    </row>
    <row r="634" spans="1:16" s="342" customFormat="1" x14ac:dyDescent="0.25">
      <c r="A634" s="336"/>
      <c r="B634" s="428"/>
      <c r="C634" s="402"/>
      <c r="D634" s="336"/>
      <c r="E634" s="429"/>
      <c r="F634" s="336"/>
      <c r="G634" s="430"/>
      <c r="H634" s="431"/>
      <c r="I634" s="432"/>
      <c r="J634" s="336"/>
      <c r="K634" s="338"/>
      <c r="O634" s="393"/>
      <c r="P634" s="407"/>
    </row>
    <row r="635" spans="1:16" s="342" customFormat="1" x14ac:dyDescent="0.25">
      <c r="A635" s="336"/>
      <c r="B635" s="428"/>
      <c r="C635" s="402"/>
      <c r="D635" s="336"/>
      <c r="E635" s="429"/>
      <c r="F635" s="336"/>
      <c r="G635" s="430"/>
      <c r="H635" s="431"/>
      <c r="I635" s="432"/>
      <c r="J635" s="336"/>
      <c r="K635" s="338"/>
      <c r="O635" s="393"/>
      <c r="P635" s="407"/>
    </row>
    <row r="636" spans="1:16" s="342" customFormat="1" x14ac:dyDescent="0.25">
      <c r="A636" s="336"/>
      <c r="B636" s="428"/>
      <c r="C636" s="402"/>
      <c r="D636" s="336"/>
      <c r="E636" s="429"/>
      <c r="F636" s="336"/>
      <c r="G636" s="430"/>
      <c r="H636" s="431"/>
      <c r="I636" s="432"/>
      <c r="J636" s="336"/>
      <c r="K636" s="338"/>
      <c r="O636" s="393"/>
      <c r="P636" s="407"/>
    </row>
    <row r="637" spans="1:16" s="342" customFormat="1" x14ac:dyDescent="0.25">
      <c r="A637" s="336"/>
      <c r="B637" s="428"/>
      <c r="C637" s="402"/>
      <c r="D637" s="336"/>
      <c r="E637" s="429"/>
      <c r="F637" s="336"/>
      <c r="G637" s="430"/>
      <c r="H637" s="431"/>
      <c r="I637" s="432"/>
      <c r="J637" s="336"/>
      <c r="K637" s="338"/>
      <c r="O637" s="393"/>
      <c r="P637" s="407"/>
    </row>
    <row r="638" spans="1:16" s="342" customFormat="1" x14ac:dyDescent="0.25">
      <c r="A638" s="336"/>
      <c r="B638" s="428"/>
      <c r="C638" s="402"/>
      <c r="D638" s="336"/>
      <c r="E638" s="429"/>
      <c r="F638" s="336"/>
      <c r="G638" s="430"/>
      <c r="H638" s="431"/>
      <c r="I638" s="432"/>
      <c r="J638" s="336"/>
      <c r="K638" s="338"/>
      <c r="O638" s="393"/>
      <c r="P638" s="407"/>
    </row>
    <row r="639" spans="1:16" s="342" customFormat="1" x14ac:dyDescent="0.25">
      <c r="A639" s="336"/>
      <c r="B639" s="428"/>
      <c r="C639" s="402"/>
      <c r="D639" s="336"/>
      <c r="E639" s="429"/>
      <c r="F639" s="336"/>
      <c r="G639" s="430"/>
      <c r="H639" s="431"/>
      <c r="I639" s="432"/>
      <c r="J639" s="336"/>
      <c r="K639" s="338"/>
      <c r="O639" s="393"/>
      <c r="P639" s="407"/>
    </row>
    <row r="640" spans="1:16" s="342" customFormat="1" x14ac:dyDescent="0.25">
      <c r="A640" s="336"/>
      <c r="B640" s="428"/>
      <c r="C640" s="402"/>
      <c r="D640" s="336"/>
      <c r="E640" s="429"/>
      <c r="F640" s="336"/>
      <c r="G640" s="430"/>
      <c r="H640" s="431"/>
      <c r="I640" s="432"/>
      <c r="J640" s="336"/>
      <c r="K640" s="338"/>
      <c r="O640" s="393"/>
      <c r="P640" s="407"/>
    </row>
    <row r="641" spans="1:16" s="342" customFormat="1" x14ac:dyDescent="0.25">
      <c r="A641" s="336"/>
      <c r="B641" s="428"/>
      <c r="C641" s="402"/>
      <c r="D641" s="336"/>
      <c r="E641" s="429"/>
      <c r="F641" s="336"/>
      <c r="G641" s="430"/>
      <c r="H641" s="431"/>
      <c r="I641" s="432"/>
      <c r="J641" s="336"/>
      <c r="K641" s="338"/>
      <c r="O641" s="393"/>
      <c r="P641" s="407"/>
    </row>
    <row r="642" spans="1:16" s="342" customFormat="1" x14ac:dyDescent="0.25">
      <c r="A642" s="336"/>
      <c r="B642" s="428"/>
      <c r="C642" s="402"/>
      <c r="D642" s="336"/>
      <c r="E642" s="429"/>
      <c r="F642" s="336"/>
      <c r="G642" s="430"/>
      <c r="H642" s="431"/>
      <c r="I642" s="432"/>
      <c r="J642" s="336"/>
      <c r="K642" s="338"/>
      <c r="O642" s="393"/>
      <c r="P642" s="407"/>
    </row>
    <row r="643" spans="1:16" s="342" customFormat="1" x14ac:dyDescent="0.25">
      <c r="A643" s="336"/>
      <c r="B643" s="428"/>
      <c r="C643" s="402"/>
      <c r="D643" s="336"/>
      <c r="E643" s="429"/>
      <c r="F643" s="336"/>
      <c r="G643" s="430"/>
      <c r="H643" s="431"/>
      <c r="I643" s="432"/>
      <c r="J643" s="336"/>
      <c r="K643" s="338"/>
      <c r="O643" s="393"/>
      <c r="P643" s="407"/>
    </row>
    <row r="644" spans="1:16" s="342" customFormat="1" x14ac:dyDescent="0.25">
      <c r="A644" s="336"/>
      <c r="B644" s="428"/>
      <c r="C644" s="402"/>
      <c r="D644" s="336"/>
      <c r="E644" s="429"/>
      <c r="F644" s="336"/>
      <c r="G644" s="430"/>
      <c r="H644" s="431"/>
      <c r="I644" s="432"/>
      <c r="J644" s="336"/>
      <c r="K644" s="338"/>
      <c r="O644" s="393"/>
      <c r="P644" s="407"/>
    </row>
    <row r="645" spans="1:16" s="342" customFormat="1" x14ac:dyDescent="0.25">
      <c r="A645" s="336"/>
      <c r="B645" s="428"/>
      <c r="C645" s="402"/>
      <c r="D645" s="336"/>
      <c r="E645" s="429"/>
      <c r="F645" s="336"/>
      <c r="G645" s="430"/>
      <c r="H645" s="431"/>
      <c r="I645" s="432"/>
      <c r="J645" s="336"/>
      <c r="K645" s="338"/>
      <c r="O645" s="393"/>
      <c r="P645" s="407"/>
    </row>
    <row r="646" spans="1:16" s="342" customFormat="1" x14ac:dyDescent="0.25">
      <c r="A646" s="336"/>
      <c r="B646" s="330"/>
      <c r="C646" s="402"/>
      <c r="D646" s="336"/>
      <c r="E646" s="429"/>
      <c r="F646" s="336"/>
      <c r="G646" s="430"/>
      <c r="H646" s="431"/>
      <c r="I646" s="432"/>
      <c r="J646" s="336"/>
      <c r="K646" s="338"/>
      <c r="O646" s="393"/>
      <c r="P646" s="407"/>
    </row>
    <row r="647" spans="1:16" s="342" customFormat="1" x14ac:dyDescent="0.25">
      <c r="A647" s="336"/>
      <c r="B647" s="330"/>
      <c r="C647" s="402"/>
      <c r="D647" s="336"/>
      <c r="E647" s="429"/>
      <c r="F647" s="336"/>
      <c r="G647" s="430"/>
      <c r="H647" s="431"/>
      <c r="I647" s="432"/>
      <c r="J647" s="336"/>
      <c r="K647" s="338"/>
      <c r="O647" s="393"/>
      <c r="P647" s="407"/>
    </row>
    <row r="648" spans="1:16" s="342" customFormat="1" x14ac:dyDescent="0.25">
      <c r="A648" s="336"/>
      <c r="B648" s="330"/>
      <c r="C648" s="402"/>
      <c r="D648" s="336"/>
      <c r="E648" s="429"/>
      <c r="F648" s="336"/>
      <c r="G648" s="430"/>
      <c r="H648" s="431"/>
      <c r="I648" s="432"/>
      <c r="J648" s="336"/>
      <c r="K648" s="338"/>
      <c r="O648" s="393"/>
      <c r="P648" s="407"/>
    </row>
    <row r="649" spans="1:16" s="342" customFormat="1" x14ac:dyDescent="0.25">
      <c r="A649" s="336"/>
      <c r="B649" s="330"/>
      <c r="C649" s="402"/>
      <c r="D649" s="336"/>
      <c r="E649" s="429"/>
      <c r="F649" s="336"/>
      <c r="G649" s="430"/>
      <c r="H649" s="431"/>
      <c r="I649" s="432"/>
      <c r="J649" s="336"/>
      <c r="K649" s="338"/>
      <c r="O649" s="393"/>
      <c r="P649" s="407"/>
    </row>
    <row r="650" spans="1:16" s="342" customFormat="1" x14ac:dyDescent="0.25">
      <c r="A650" s="336"/>
      <c r="B650" s="330"/>
      <c r="C650" s="402"/>
      <c r="D650" s="336"/>
      <c r="E650" s="429"/>
      <c r="F650" s="336"/>
      <c r="G650" s="430"/>
      <c r="H650" s="431"/>
      <c r="I650" s="432"/>
      <c r="J650" s="336"/>
      <c r="K650" s="338"/>
      <c r="O650" s="393"/>
      <c r="P650" s="407"/>
    </row>
    <row r="651" spans="1:16" s="342" customFormat="1" x14ac:dyDescent="0.25">
      <c r="A651" s="336"/>
      <c r="B651" s="330"/>
      <c r="C651" s="402"/>
      <c r="D651" s="336"/>
      <c r="E651" s="429"/>
      <c r="F651" s="336"/>
      <c r="G651" s="430"/>
      <c r="H651" s="431"/>
      <c r="I651" s="432"/>
      <c r="J651" s="336"/>
      <c r="K651" s="338"/>
      <c r="O651" s="393"/>
      <c r="P651" s="407"/>
    </row>
    <row r="652" spans="1:16" s="342" customFormat="1" x14ac:dyDescent="0.25">
      <c r="A652" s="336"/>
      <c r="B652" s="330"/>
      <c r="C652" s="402"/>
      <c r="D652" s="336"/>
      <c r="E652" s="429"/>
      <c r="F652" s="336"/>
      <c r="G652" s="430"/>
      <c r="H652" s="431"/>
      <c r="I652" s="432"/>
      <c r="J652" s="336"/>
      <c r="K652" s="338"/>
      <c r="O652" s="393"/>
      <c r="P652" s="407"/>
    </row>
    <row r="653" spans="1:16" s="342" customFormat="1" x14ac:dyDescent="0.25">
      <c r="A653" s="336"/>
      <c r="B653" s="330"/>
      <c r="C653" s="402"/>
      <c r="D653" s="336"/>
      <c r="E653" s="429"/>
      <c r="F653" s="336"/>
      <c r="G653" s="430"/>
      <c r="H653" s="431"/>
      <c r="I653" s="432"/>
      <c r="J653" s="336"/>
      <c r="K653" s="338"/>
      <c r="O653" s="393"/>
      <c r="P653" s="407"/>
    </row>
    <row r="654" spans="1:16" s="342" customFormat="1" x14ac:dyDescent="0.25">
      <c r="A654" s="336"/>
      <c r="B654" s="330"/>
      <c r="C654" s="402"/>
      <c r="D654" s="336"/>
      <c r="E654" s="429"/>
      <c r="F654" s="336"/>
      <c r="G654" s="430"/>
      <c r="H654" s="431"/>
      <c r="I654" s="432"/>
      <c r="J654" s="336"/>
      <c r="K654" s="338"/>
      <c r="O654" s="393"/>
      <c r="P654" s="407"/>
    </row>
    <row r="655" spans="1:16" s="342" customFormat="1" x14ac:dyDescent="0.25">
      <c r="A655" s="336"/>
      <c r="B655" s="330"/>
      <c r="C655" s="402"/>
      <c r="D655" s="336"/>
      <c r="E655" s="429"/>
      <c r="F655" s="336"/>
      <c r="G655" s="430"/>
      <c r="H655" s="431"/>
      <c r="I655" s="432"/>
      <c r="J655" s="336"/>
      <c r="K655" s="338"/>
      <c r="O655" s="393"/>
      <c r="P655" s="407"/>
    </row>
    <row r="656" spans="1:16" s="342" customFormat="1" x14ac:dyDescent="0.25">
      <c r="A656" s="336"/>
      <c r="B656" s="330"/>
      <c r="C656" s="402"/>
      <c r="D656" s="336"/>
      <c r="E656" s="429"/>
      <c r="F656" s="336"/>
      <c r="G656" s="430"/>
      <c r="H656" s="431"/>
      <c r="I656" s="432"/>
      <c r="J656" s="336"/>
      <c r="K656" s="338"/>
      <c r="O656" s="393"/>
      <c r="P656" s="407"/>
    </row>
    <row r="657" spans="1:16" s="342" customFormat="1" x14ac:dyDescent="0.25">
      <c r="A657" s="336"/>
      <c r="B657" s="330"/>
      <c r="C657" s="402"/>
      <c r="D657" s="336"/>
      <c r="E657" s="429"/>
      <c r="F657" s="336"/>
      <c r="G657" s="430"/>
      <c r="H657" s="431"/>
      <c r="I657" s="432"/>
      <c r="J657" s="336"/>
      <c r="K657" s="338"/>
      <c r="O657" s="393"/>
      <c r="P657" s="407"/>
    </row>
    <row r="658" spans="1:16" s="342" customFormat="1" x14ac:dyDescent="0.25">
      <c r="A658" s="336"/>
      <c r="B658" s="330"/>
      <c r="C658" s="402"/>
      <c r="D658" s="336"/>
      <c r="E658" s="429"/>
      <c r="F658" s="336"/>
      <c r="G658" s="430"/>
      <c r="H658" s="431"/>
      <c r="I658" s="432"/>
      <c r="J658" s="336"/>
      <c r="K658" s="338"/>
      <c r="O658" s="393"/>
      <c r="P658" s="407"/>
    </row>
    <row r="659" spans="1:16" s="342" customFormat="1" x14ac:dyDescent="0.25">
      <c r="A659" s="336"/>
      <c r="B659" s="330"/>
      <c r="C659" s="402"/>
      <c r="D659" s="336"/>
      <c r="E659" s="429"/>
      <c r="F659" s="336"/>
      <c r="G659" s="430"/>
      <c r="H659" s="431"/>
      <c r="I659" s="432"/>
      <c r="J659" s="336"/>
      <c r="K659" s="338"/>
      <c r="O659" s="393"/>
      <c r="P659" s="407"/>
    </row>
    <row r="660" spans="1:16" s="342" customFormat="1" x14ac:dyDescent="0.25">
      <c r="A660" s="336"/>
      <c r="B660" s="330"/>
      <c r="C660" s="402"/>
      <c r="D660" s="336"/>
      <c r="E660" s="429"/>
      <c r="F660" s="336"/>
      <c r="G660" s="430"/>
      <c r="H660" s="431"/>
      <c r="I660" s="432"/>
      <c r="J660" s="336"/>
      <c r="K660" s="338"/>
      <c r="O660" s="393"/>
      <c r="P660" s="407"/>
    </row>
    <row r="661" spans="1:16" s="342" customFormat="1" x14ac:dyDescent="0.25">
      <c r="A661" s="336"/>
      <c r="B661" s="330"/>
      <c r="C661" s="402"/>
      <c r="D661" s="336"/>
      <c r="E661" s="429"/>
      <c r="F661" s="336"/>
      <c r="G661" s="430"/>
      <c r="H661" s="431"/>
      <c r="I661" s="432"/>
      <c r="J661" s="336"/>
      <c r="K661" s="338"/>
      <c r="O661" s="393"/>
      <c r="P661" s="407"/>
    </row>
    <row r="662" spans="1:16" s="342" customFormat="1" x14ac:dyDescent="0.25">
      <c r="A662" s="336"/>
      <c r="B662" s="330"/>
      <c r="C662" s="402"/>
      <c r="D662" s="336"/>
      <c r="E662" s="429"/>
      <c r="F662" s="336"/>
      <c r="G662" s="430"/>
      <c r="H662" s="431"/>
      <c r="I662" s="432"/>
      <c r="J662" s="336"/>
      <c r="K662" s="338"/>
      <c r="O662" s="393"/>
      <c r="P662" s="407"/>
    </row>
    <row r="663" spans="1:16" s="342" customFormat="1" x14ac:dyDescent="0.25">
      <c r="A663" s="336"/>
      <c r="B663" s="330"/>
      <c r="C663" s="402"/>
      <c r="D663" s="336"/>
      <c r="E663" s="429"/>
      <c r="F663" s="336"/>
      <c r="G663" s="430"/>
      <c r="H663" s="431"/>
      <c r="I663" s="432"/>
      <c r="J663" s="336"/>
      <c r="K663" s="338"/>
      <c r="O663" s="393"/>
      <c r="P663" s="407"/>
    </row>
    <row r="664" spans="1:16" s="342" customFormat="1" x14ac:dyDescent="0.25">
      <c r="A664" s="336"/>
      <c r="B664" s="330"/>
      <c r="C664" s="402"/>
      <c r="D664" s="336"/>
      <c r="E664" s="429"/>
      <c r="F664" s="336"/>
      <c r="G664" s="430"/>
      <c r="H664" s="431"/>
      <c r="I664" s="432"/>
      <c r="J664" s="336"/>
      <c r="K664" s="338"/>
      <c r="O664" s="393"/>
      <c r="P664" s="407"/>
    </row>
    <row r="665" spans="1:16" s="342" customFormat="1" x14ac:dyDescent="0.25">
      <c r="A665" s="336"/>
      <c r="B665" s="330"/>
      <c r="C665" s="402"/>
      <c r="D665" s="336"/>
      <c r="E665" s="429"/>
      <c r="F665" s="336"/>
      <c r="G665" s="430"/>
      <c r="H665" s="431"/>
      <c r="I665" s="432"/>
      <c r="J665" s="336"/>
      <c r="K665" s="338"/>
      <c r="O665" s="393"/>
      <c r="P665" s="407"/>
    </row>
    <row r="666" spans="1:16" s="342" customFormat="1" x14ac:dyDescent="0.25">
      <c r="A666" s="336"/>
      <c r="B666" s="330"/>
      <c r="C666" s="402"/>
      <c r="D666" s="336"/>
      <c r="E666" s="429"/>
      <c r="F666" s="336"/>
      <c r="G666" s="430"/>
      <c r="H666" s="431"/>
      <c r="I666" s="432"/>
      <c r="J666" s="336"/>
      <c r="K666" s="338"/>
      <c r="O666" s="393"/>
      <c r="P666" s="407"/>
    </row>
    <row r="667" spans="1:16" s="342" customFormat="1" x14ac:dyDescent="0.25">
      <c r="A667" s="336"/>
      <c r="B667" s="330"/>
      <c r="C667" s="402"/>
      <c r="D667" s="336"/>
      <c r="E667" s="429"/>
      <c r="F667" s="336"/>
      <c r="G667" s="430"/>
      <c r="H667" s="431"/>
      <c r="I667" s="432"/>
      <c r="J667" s="336"/>
      <c r="K667" s="338"/>
      <c r="O667" s="393"/>
      <c r="P667" s="407"/>
    </row>
    <row r="668" spans="1:16" s="342" customFormat="1" x14ac:dyDescent="0.25">
      <c r="A668" s="336"/>
      <c r="B668" s="330"/>
      <c r="C668" s="402"/>
      <c r="D668" s="336"/>
      <c r="E668" s="429"/>
      <c r="F668" s="336"/>
      <c r="G668" s="430"/>
      <c r="H668" s="431"/>
      <c r="I668" s="432"/>
      <c r="J668" s="336"/>
      <c r="K668" s="338"/>
      <c r="O668" s="393"/>
      <c r="P668" s="407"/>
    </row>
    <row r="669" spans="1:16" s="342" customFormat="1" x14ac:dyDescent="0.25">
      <c r="A669" s="336"/>
      <c r="B669" s="330"/>
      <c r="C669" s="402"/>
      <c r="D669" s="336"/>
      <c r="E669" s="429"/>
      <c r="F669" s="336"/>
      <c r="G669" s="430"/>
      <c r="H669" s="431"/>
      <c r="I669" s="432"/>
      <c r="J669" s="336"/>
      <c r="K669" s="338"/>
      <c r="O669" s="393"/>
      <c r="P669" s="407"/>
    </row>
    <row r="670" spans="1:16" s="342" customFormat="1" x14ac:dyDescent="0.25">
      <c r="A670" s="336"/>
      <c r="B670" s="330"/>
      <c r="C670" s="402"/>
      <c r="D670" s="336"/>
      <c r="E670" s="429"/>
      <c r="F670" s="336"/>
      <c r="G670" s="430"/>
      <c r="H670" s="431"/>
      <c r="I670" s="432"/>
      <c r="J670" s="336"/>
      <c r="K670" s="338"/>
      <c r="O670" s="393"/>
      <c r="P670" s="407"/>
    </row>
    <row r="671" spans="1:16" s="342" customFormat="1" x14ac:dyDescent="0.25">
      <c r="A671" s="336"/>
      <c r="B671" s="330"/>
      <c r="C671" s="402"/>
      <c r="D671" s="336"/>
      <c r="E671" s="429"/>
      <c r="F671" s="336"/>
      <c r="G671" s="430"/>
      <c r="H671" s="431"/>
      <c r="I671" s="432"/>
      <c r="J671" s="336"/>
      <c r="K671" s="338"/>
      <c r="O671" s="393"/>
      <c r="P671" s="407"/>
    </row>
    <row r="672" spans="1:16" s="342" customFormat="1" x14ac:dyDescent="0.25">
      <c r="A672" s="336"/>
      <c r="B672" s="330"/>
      <c r="C672" s="402"/>
      <c r="D672" s="336"/>
      <c r="E672" s="429"/>
      <c r="F672" s="336"/>
      <c r="G672" s="430"/>
      <c r="H672" s="431"/>
      <c r="I672" s="432"/>
      <c r="J672" s="336"/>
      <c r="K672" s="338"/>
      <c r="O672" s="393"/>
      <c r="P672" s="407"/>
    </row>
    <row r="673" spans="1:16" s="342" customFormat="1" x14ac:dyDescent="0.25">
      <c r="A673" s="336"/>
      <c r="B673" s="330"/>
      <c r="C673" s="402"/>
      <c r="D673" s="336"/>
      <c r="E673" s="429"/>
      <c r="F673" s="336"/>
      <c r="G673" s="430"/>
      <c r="H673" s="431"/>
      <c r="I673" s="432"/>
      <c r="J673" s="336"/>
      <c r="K673" s="338"/>
      <c r="O673" s="393"/>
      <c r="P673" s="407"/>
    </row>
    <row r="674" spans="1:16" s="342" customFormat="1" x14ac:dyDescent="0.25">
      <c r="A674" s="336"/>
      <c r="B674" s="330"/>
      <c r="C674" s="402"/>
      <c r="D674" s="336"/>
      <c r="E674" s="429"/>
      <c r="F674" s="336"/>
      <c r="G674" s="430"/>
      <c r="H674" s="431"/>
      <c r="I674" s="432"/>
      <c r="J674" s="336"/>
      <c r="K674" s="338"/>
      <c r="O674" s="393"/>
      <c r="P674" s="407"/>
    </row>
    <row r="675" spans="1:16" s="342" customFormat="1" x14ac:dyDescent="0.25">
      <c r="A675" s="336"/>
      <c r="B675" s="330"/>
      <c r="C675" s="402"/>
      <c r="D675" s="336"/>
      <c r="E675" s="429"/>
      <c r="F675" s="336"/>
      <c r="G675" s="430"/>
      <c r="H675" s="431"/>
      <c r="I675" s="432"/>
      <c r="J675" s="336"/>
      <c r="K675" s="338"/>
      <c r="O675" s="393"/>
      <c r="P675" s="407"/>
    </row>
    <row r="676" spans="1:16" s="342" customFormat="1" x14ac:dyDescent="0.25">
      <c r="A676" s="336"/>
      <c r="B676" s="330"/>
      <c r="C676" s="402"/>
      <c r="D676" s="336"/>
      <c r="E676" s="429"/>
      <c r="F676" s="336"/>
      <c r="G676" s="430"/>
      <c r="H676" s="431"/>
      <c r="I676" s="432"/>
      <c r="J676" s="336"/>
      <c r="K676" s="338"/>
      <c r="O676" s="393"/>
      <c r="P676" s="407"/>
    </row>
    <row r="677" spans="1:16" s="342" customFormat="1" x14ac:dyDescent="0.25">
      <c r="A677" s="336"/>
      <c r="B677" s="330"/>
      <c r="C677" s="402"/>
      <c r="D677" s="336"/>
      <c r="E677" s="429"/>
      <c r="F677" s="336"/>
      <c r="G677" s="430"/>
      <c r="H677" s="431"/>
      <c r="I677" s="432"/>
      <c r="J677" s="336"/>
      <c r="K677" s="338"/>
      <c r="O677" s="393"/>
      <c r="P677" s="407"/>
    </row>
    <row r="678" spans="1:16" s="342" customFormat="1" x14ac:dyDescent="0.25">
      <c r="A678" s="336"/>
      <c r="B678" s="330"/>
      <c r="C678" s="402"/>
      <c r="D678" s="336"/>
      <c r="E678" s="429"/>
      <c r="F678" s="336"/>
      <c r="G678" s="430"/>
      <c r="H678" s="431"/>
      <c r="I678" s="432"/>
      <c r="J678" s="336"/>
      <c r="K678" s="338"/>
      <c r="O678" s="393"/>
      <c r="P678" s="407"/>
    </row>
    <row r="679" spans="1:16" s="342" customFormat="1" x14ac:dyDescent="0.25">
      <c r="A679" s="336"/>
      <c r="B679" s="330"/>
      <c r="C679" s="402"/>
      <c r="D679" s="336"/>
      <c r="E679" s="429"/>
      <c r="F679" s="336"/>
      <c r="G679" s="430"/>
      <c r="H679" s="431"/>
      <c r="I679" s="432"/>
      <c r="J679" s="336"/>
      <c r="K679" s="338"/>
      <c r="O679" s="393"/>
      <c r="P679" s="407"/>
    </row>
    <row r="680" spans="1:16" s="342" customFormat="1" x14ac:dyDescent="0.25">
      <c r="A680" s="336"/>
      <c r="B680" s="330"/>
      <c r="C680" s="402"/>
      <c r="D680" s="336"/>
      <c r="E680" s="429"/>
      <c r="F680" s="336"/>
      <c r="G680" s="430"/>
      <c r="H680" s="431"/>
      <c r="I680" s="432"/>
      <c r="J680" s="336"/>
      <c r="K680" s="338"/>
      <c r="O680" s="393"/>
      <c r="P680" s="407"/>
    </row>
    <row r="681" spans="1:16" s="342" customFormat="1" x14ac:dyDescent="0.25">
      <c r="A681" s="336"/>
      <c r="B681" s="330"/>
      <c r="C681" s="402"/>
      <c r="D681" s="336"/>
      <c r="E681" s="429"/>
      <c r="F681" s="336"/>
      <c r="G681" s="430"/>
      <c r="H681" s="431"/>
      <c r="I681" s="432"/>
      <c r="J681" s="336"/>
      <c r="K681" s="338"/>
      <c r="O681" s="393"/>
      <c r="P681" s="407"/>
    </row>
    <row r="682" spans="1:16" s="342" customFormat="1" x14ac:dyDescent="0.25">
      <c r="A682" s="336"/>
      <c r="B682" s="330"/>
      <c r="C682" s="402"/>
      <c r="D682" s="336"/>
      <c r="E682" s="429"/>
      <c r="F682" s="336"/>
      <c r="G682" s="430"/>
      <c r="H682" s="431"/>
      <c r="I682" s="432"/>
      <c r="J682" s="336"/>
      <c r="K682" s="338"/>
      <c r="O682" s="393"/>
      <c r="P682" s="407"/>
    </row>
    <row r="683" spans="1:16" s="342" customFormat="1" x14ac:dyDescent="0.25">
      <c r="A683" s="336"/>
      <c r="B683" s="330"/>
      <c r="C683" s="402"/>
      <c r="D683" s="336"/>
      <c r="E683" s="429"/>
      <c r="F683" s="336"/>
      <c r="G683" s="430"/>
      <c r="H683" s="431"/>
      <c r="I683" s="432"/>
      <c r="J683" s="336"/>
      <c r="K683" s="338"/>
      <c r="O683" s="393"/>
      <c r="P683" s="407"/>
    </row>
    <row r="684" spans="1:16" s="342" customFormat="1" x14ac:dyDescent="0.25">
      <c r="A684" s="336"/>
      <c r="B684" s="330"/>
      <c r="C684" s="402"/>
      <c r="D684" s="336"/>
      <c r="E684" s="429"/>
      <c r="F684" s="336"/>
      <c r="G684" s="430"/>
      <c r="H684" s="431"/>
      <c r="I684" s="432"/>
      <c r="J684" s="336"/>
      <c r="K684" s="338"/>
      <c r="O684" s="393"/>
      <c r="P684" s="407"/>
    </row>
    <row r="685" spans="1:16" s="342" customFormat="1" x14ac:dyDescent="0.25">
      <c r="A685" s="336"/>
      <c r="B685" s="330"/>
      <c r="C685" s="402"/>
      <c r="D685" s="336"/>
      <c r="E685" s="429"/>
      <c r="F685" s="336"/>
      <c r="G685" s="430"/>
      <c r="H685" s="431"/>
      <c r="I685" s="432"/>
      <c r="J685" s="336"/>
      <c r="K685" s="338"/>
      <c r="O685" s="393"/>
      <c r="P685" s="407"/>
    </row>
    <row r="686" spans="1:16" s="342" customFormat="1" x14ac:dyDescent="0.25">
      <c r="A686" s="336"/>
      <c r="B686" s="330"/>
      <c r="C686" s="402"/>
      <c r="D686" s="336"/>
      <c r="E686" s="429"/>
      <c r="F686" s="336"/>
      <c r="G686" s="430"/>
      <c r="H686" s="431"/>
      <c r="I686" s="432"/>
      <c r="J686" s="336"/>
      <c r="K686" s="338"/>
      <c r="O686" s="393"/>
      <c r="P686" s="407"/>
    </row>
    <row r="687" spans="1:16" s="342" customFormat="1" x14ac:dyDescent="0.25">
      <c r="A687" s="336"/>
      <c r="B687" s="330"/>
      <c r="C687" s="402"/>
      <c r="D687" s="336"/>
      <c r="E687" s="429"/>
      <c r="F687" s="336"/>
      <c r="G687" s="430"/>
      <c r="H687" s="431"/>
      <c r="I687" s="432"/>
      <c r="J687" s="336"/>
      <c r="K687" s="338"/>
      <c r="O687" s="393"/>
      <c r="P687" s="407"/>
    </row>
    <row r="688" spans="1:16" s="342" customFormat="1" x14ac:dyDescent="0.25">
      <c r="A688" s="336"/>
      <c r="B688" s="330"/>
      <c r="C688" s="402"/>
      <c r="D688" s="336"/>
      <c r="E688" s="429"/>
      <c r="F688" s="336"/>
      <c r="G688" s="430"/>
      <c r="H688" s="431"/>
      <c r="I688" s="432"/>
      <c r="J688" s="336"/>
      <c r="K688" s="338"/>
      <c r="O688" s="393"/>
      <c r="P688" s="407"/>
    </row>
    <row r="689" spans="1:16" s="342" customFormat="1" x14ac:dyDescent="0.25">
      <c r="A689" s="336"/>
      <c r="B689" s="330"/>
      <c r="C689" s="402"/>
      <c r="D689" s="336"/>
      <c r="E689" s="429"/>
      <c r="F689" s="336"/>
      <c r="G689" s="430"/>
      <c r="H689" s="431"/>
      <c r="I689" s="432"/>
      <c r="J689" s="336"/>
      <c r="K689" s="338"/>
      <c r="O689" s="393"/>
      <c r="P689" s="407"/>
    </row>
    <row r="690" spans="1:16" s="342" customFormat="1" x14ac:dyDescent="0.25">
      <c r="A690" s="336"/>
      <c r="B690" s="330"/>
      <c r="C690" s="402"/>
      <c r="D690" s="336"/>
      <c r="E690" s="429"/>
      <c r="F690" s="336"/>
      <c r="G690" s="430"/>
      <c r="H690" s="431"/>
      <c r="I690" s="432"/>
      <c r="J690" s="336"/>
      <c r="K690" s="338"/>
      <c r="O690" s="393"/>
      <c r="P690" s="407"/>
    </row>
    <row r="691" spans="1:16" s="342" customFormat="1" x14ac:dyDescent="0.25">
      <c r="A691" s="336"/>
      <c r="B691" s="330"/>
      <c r="C691" s="402"/>
      <c r="D691" s="336"/>
      <c r="E691" s="429"/>
      <c r="F691" s="336"/>
      <c r="G691" s="430"/>
      <c r="H691" s="431"/>
      <c r="I691" s="432"/>
      <c r="J691" s="336"/>
      <c r="K691" s="338"/>
      <c r="O691" s="393"/>
      <c r="P691" s="407"/>
    </row>
    <row r="692" spans="1:16" s="342" customFormat="1" x14ac:dyDescent="0.25">
      <c r="A692" s="336"/>
      <c r="B692" s="330"/>
      <c r="C692" s="402"/>
      <c r="D692" s="336"/>
      <c r="E692" s="429"/>
      <c r="F692" s="336"/>
      <c r="G692" s="430"/>
      <c r="H692" s="431"/>
      <c r="I692" s="432"/>
      <c r="J692" s="336"/>
      <c r="K692" s="338"/>
      <c r="O692" s="393"/>
      <c r="P692" s="407"/>
    </row>
    <row r="693" spans="1:16" s="342" customFormat="1" x14ac:dyDescent="0.25">
      <c r="A693" s="336"/>
      <c r="B693" s="330"/>
      <c r="C693" s="402"/>
      <c r="D693" s="336"/>
      <c r="E693" s="429"/>
      <c r="F693" s="336"/>
      <c r="G693" s="430"/>
      <c r="H693" s="431"/>
      <c r="I693" s="432"/>
      <c r="J693" s="336"/>
      <c r="K693" s="338"/>
      <c r="O693" s="393"/>
      <c r="P693" s="407"/>
    </row>
    <row r="694" spans="1:16" s="342" customFormat="1" x14ac:dyDescent="0.25">
      <c r="A694" s="336"/>
      <c r="B694" s="330"/>
      <c r="C694" s="402"/>
      <c r="D694" s="336"/>
      <c r="E694" s="429"/>
      <c r="F694" s="336"/>
      <c r="G694" s="430"/>
      <c r="H694" s="431"/>
      <c r="I694" s="432"/>
      <c r="J694" s="336"/>
      <c r="K694" s="338"/>
      <c r="O694" s="393"/>
      <c r="P694" s="407"/>
    </row>
    <row r="695" spans="1:16" s="342" customFormat="1" x14ac:dyDescent="0.25">
      <c r="A695" s="336"/>
      <c r="B695" s="330"/>
      <c r="C695" s="402"/>
      <c r="D695" s="336"/>
      <c r="E695" s="429"/>
      <c r="F695" s="336"/>
      <c r="G695" s="430"/>
      <c r="H695" s="431"/>
      <c r="I695" s="432"/>
      <c r="J695" s="336"/>
      <c r="K695" s="338"/>
      <c r="O695" s="393"/>
      <c r="P695" s="407"/>
    </row>
    <row r="696" spans="1:16" s="342" customFormat="1" x14ac:dyDescent="0.25">
      <c r="A696" s="336"/>
      <c r="B696" s="330"/>
      <c r="C696" s="402"/>
      <c r="D696" s="336"/>
      <c r="E696" s="429"/>
      <c r="F696" s="336"/>
      <c r="G696" s="430"/>
      <c r="H696" s="431"/>
      <c r="I696" s="432"/>
      <c r="J696" s="336"/>
      <c r="K696" s="338"/>
      <c r="O696" s="393"/>
      <c r="P696" s="407"/>
    </row>
    <row r="697" spans="1:16" s="342" customFormat="1" x14ac:dyDescent="0.25">
      <c r="A697" s="336"/>
      <c r="B697" s="330"/>
      <c r="C697" s="402"/>
      <c r="D697" s="336"/>
      <c r="E697" s="429"/>
      <c r="F697" s="336"/>
      <c r="G697" s="430"/>
      <c r="H697" s="431"/>
      <c r="I697" s="432"/>
      <c r="J697" s="336"/>
      <c r="K697" s="338"/>
      <c r="O697" s="393"/>
      <c r="P697" s="407"/>
    </row>
    <row r="698" spans="1:16" s="342" customFormat="1" x14ac:dyDescent="0.25">
      <c r="A698" s="336"/>
      <c r="B698" s="330"/>
      <c r="C698" s="402"/>
      <c r="D698" s="336"/>
      <c r="E698" s="429"/>
      <c r="F698" s="336"/>
      <c r="G698" s="430"/>
      <c r="H698" s="431"/>
      <c r="I698" s="432"/>
      <c r="J698" s="336"/>
      <c r="K698" s="338"/>
      <c r="O698" s="393"/>
      <c r="P698" s="407"/>
    </row>
    <row r="699" spans="1:16" s="342" customFormat="1" x14ac:dyDescent="0.25">
      <c r="A699" s="336"/>
      <c r="B699" s="330"/>
      <c r="C699" s="402"/>
      <c r="D699" s="336"/>
      <c r="E699" s="429"/>
      <c r="F699" s="336"/>
      <c r="G699" s="430"/>
      <c r="H699" s="431"/>
      <c r="I699" s="432"/>
      <c r="J699" s="336"/>
      <c r="K699" s="338"/>
      <c r="O699" s="393"/>
      <c r="P699" s="407"/>
    </row>
    <row r="700" spans="1:16" s="342" customFormat="1" x14ac:dyDescent="0.25">
      <c r="A700" s="336"/>
      <c r="B700" s="330"/>
      <c r="C700" s="402"/>
      <c r="D700" s="336"/>
      <c r="E700" s="429"/>
      <c r="F700" s="336"/>
      <c r="G700" s="430"/>
      <c r="H700" s="431"/>
      <c r="I700" s="432"/>
      <c r="J700" s="336"/>
      <c r="K700" s="338"/>
      <c r="O700" s="393"/>
      <c r="P700" s="407"/>
    </row>
    <row r="701" spans="1:16" s="342" customFormat="1" x14ac:dyDescent="0.25">
      <c r="A701" s="336"/>
      <c r="B701" s="330"/>
      <c r="C701" s="402"/>
      <c r="D701" s="336"/>
      <c r="E701" s="429"/>
      <c r="F701" s="336"/>
      <c r="G701" s="430"/>
      <c r="H701" s="431"/>
      <c r="I701" s="432"/>
      <c r="J701" s="336"/>
      <c r="K701" s="338"/>
      <c r="O701" s="393"/>
      <c r="P701" s="407"/>
    </row>
    <row r="702" spans="1:16" s="342" customFormat="1" x14ac:dyDescent="0.25">
      <c r="A702" s="336"/>
      <c r="B702" s="330"/>
      <c r="C702" s="402"/>
      <c r="D702" s="336"/>
      <c r="E702" s="429"/>
      <c r="F702" s="336"/>
      <c r="G702" s="430"/>
      <c r="H702" s="431"/>
      <c r="I702" s="432"/>
      <c r="J702" s="336"/>
      <c r="K702" s="338"/>
      <c r="O702" s="393"/>
      <c r="P702" s="407"/>
    </row>
    <row r="703" spans="1:16" s="342" customFormat="1" x14ac:dyDescent="0.25">
      <c r="A703" s="336"/>
      <c r="B703" s="330"/>
      <c r="C703" s="402"/>
      <c r="D703" s="336"/>
      <c r="E703" s="429"/>
      <c r="F703" s="336"/>
      <c r="G703" s="430"/>
      <c r="H703" s="431"/>
      <c r="I703" s="432"/>
      <c r="J703" s="336"/>
      <c r="K703" s="338"/>
      <c r="O703" s="393"/>
      <c r="P703" s="407"/>
    </row>
    <row r="704" spans="1:16" s="342" customFormat="1" x14ac:dyDescent="0.25">
      <c r="A704" s="336"/>
      <c r="B704" s="330"/>
      <c r="C704" s="402"/>
      <c r="D704" s="336"/>
      <c r="E704" s="429"/>
      <c r="F704" s="336"/>
      <c r="G704" s="430"/>
      <c r="H704" s="431"/>
      <c r="I704" s="432"/>
      <c r="J704" s="336"/>
      <c r="K704" s="338"/>
      <c r="O704" s="393"/>
      <c r="P704" s="407"/>
    </row>
    <row r="705" spans="1:16" s="342" customFormat="1" x14ac:dyDescent="0.25">
      <c r="A705" s="336"/>
      <c r="B705" s="330"/>
      <c r="C705" s="402"/>
      <c r="D705" s="336"/>
      <c r="E705" s="429"/>
      <c r="F705" s="336"/>
      <c r="G705" s="430"/>
      <c r="H705" s="431"/>
      <c r="I705" s="432"/>
      <c r="J705" s="336"/>
      <c r="K705" s="338"/>
      <c r="O705" s="393"/>
      <c r="P705" s="407"/>
    </row>
    <row r="706" spans="1:16" s="342" customFormat="1" x14ac:dyDescent="0.25">
      <c r="A706" s="336"/>
      <c r="B706" s="330"/>
      <c r="C706" s="402"/>
      <c r="D706" s="336"/>
      <c r="E706" s="429"/>
      <c r="F706" s="336"/>
      <c r="G706" s="430"/>
      <c r="H706" s="431"/>
      <c r="I706" s="432"/>
      <c r="J706" s="336"/>
      <c r="K706" s="338"/>
      <c r="O706" s="393"/>
      <c r="P706" s="407"/>
    </row>
    <row r="707" spans="1:16" s="342" customFormat="1" x14ac:dyDescent="0.25">
      <c r="A707" s="336"/>
      <c r="B707" s="330"/>
      <c r="C707" s="402"/>
      <c r="D707" s="336"/>
      <c r="E707" s="429"/>
      <c r="F707" s="336"/>
      <c r="G707" s="430"/>
      <c r="H707" s="431"/>
      <c r="I707" s="432"/>
      <c r="J707" s="336"/>
      <c r="K707" s="338"/>
      <c r="O707" s="393"/>
      <c r="P707" s="407"/>
    </row>
    <row r="708" spans="1:16" s="342" customFormat="1" x14ac:dyDescent="0.25">
      <c r="A708" s="336"/>
      <c r="B708" s="330"/>
      <c r="C708" s="402"/>
      <c r="D708" s="336"/>
      <c r="E708" s="429"/>
      <c r="F708" s="336"/>
      <c r="G708" s="430"/>
      <c r="H708" s="431"/>
      <c r="I708" s="432"/>
      <c r="J708" s="336"/>
      <c r="K708" s="338"/>
      <c r="O708" s="393"/>
      <c r="P708" s="407"/>
    </row>
    <row r="709" spans="1:16" s="342" customFormat="1" x14ac:dyDescent="0.25">
      <c r="A709" s="336"/>
      <c r="B709" s="330"/>
      <c r="C709" s="402"/>
      <c r="D709" s="336"/>
      <c r="E709" s="429"/>
      <c r="F709" s="336"/>
      <c r="G709" s="430"/>
      <c r="H709" s="431"/>
      <c r="I709" s="432"/>
      <c r="J709" s="336"/>
      <c r="K709" s="338"/>
      <c r="O709" s="393"/>
      <c r="P709" s="407"/>
    </row>
    <row r="710" spans="1:16" s="342" customFormat="1" x14ac:dyDescent="0.25">
      <c r="A710" s="336"/>
      <c r="B710" s="330"/>
      <c r="C710" s="402"/>
      <c r="D710" s="336"/>
      <c r="E710" s="429"/>
      <c r="F710" s="336"/>
      <c r="G710" s="430"/>
      <c r="H710" s="431"/>
      <c r="I710" s="432"/>
      <c r="J710" s="336"/>
      <c r="K710" s="338"/>
      <c r="O710" s="393"/>
      <c r="P710" s="407"/>
    </row>
    <row r="711" spans="1:16" s="342" customFormat="1" x14ac:dyDescent="0.25">
      <c r="A711" s="336"/>
      <c r="B711" s="330"/>
      <c r="C711" s="402"/>
      <c r="D711" s="336"/>
      <c r="E711" s="429"/>
      <c r="F711" s="336"/>
      <c r="G711" s="430"/>
      <c r="H711" s="431"/>
      <c r="I711" s="432"/>
      <c r="J711" s="336"/>
      <c r="K711" s="338"/>
      <c r="O711" s="393"/>
      <c r="P711" s="407"/>
    </row>
    <row r="712" spans="1:16" s="342" customFormat="1" x14ac:dyDescent="0.25">
      <c r="A712" s="336"/>
      <c r="B712" s="330"/>
      <c r="C712" s="402"/>
      <c r="D712" s="336"/>
      <c r="E712" s="429"/>
      <c r="F712" s="336"/>
      <c r="G712" s="430"/>
      <c r="H712" s="431"/>
      <c r="I712" s="432"/>
      <c r="J712" s="336"/>
      <c r="K712" s="338"/>
      <c r="O712" s="393"/>
      <c r="P712" s="407"/>
    </row>
    <row r="713" spans="1:16" s="342" customFormat="1" x14ac:dyDescent="0.25">
      <c r="A713" s="336"/>
      <c r="B713" s="330"/>
      <c r="C713" s="402"/>
      <c r="D713" s="336"/>
      <c r="E713" s="429"/>
      <c r="F713" s="336"/>
      <c r="G713" s="430"/>
      <c r="H713" s="431"/>
      <c r="I713" s="432"/>
      <c r="J713" s="336"/>
      <c r="K713" s="338"/>
      <c r="O713" s="393"/>
      <c r="P713" s="407"/>
    </row>
    <row r="714" spans="1:16" s="342" customFormat="1" x14ac:dyDescent="0.25">
      <c r="A714" s="336"/>
      <c r="B714" s="330"/>
      <c r="C714" s="402"/>
      <c r="D714" s="336"/>
      <c r="E714" s="429"/>
      <c r="F714" s="336"/>
      <c r="G714" s="430"/>
      <c r="H714" s="431"/>
      <c r="I714" s="432"/>
      <c r="J714" s="336"/>
      <c r="K714" s="338"/>
      <c r="O714" s="393"/>
      <c r="P714" s="407"/>
    </row>
    <row r="715" spans="1:16" s="342" customFormat="1" x14ac:dyDescent="0.25">
      <c r="A715" s="336"/>
      <c r="B715" s="330"/>
      <c r="C715" s="402"/>
      <c r="D715" s="336"/>
      <c r="E715" s="429"/>
      <c r="F715" s="336"/>
      <c r="G715" s="430"/>
      <c r="H715" s="431"/>
      <c r="I715" s="432"/>
      <c r="J715" s="336"/>
      <c r="K715" s="338"/>
      <c r="O715" s="393"/>
      <c r="P715" s="407"/>
    </row>
    <row r="716" spans="1:16" s="342" customFormat="1" x14ac:dyDescent="0.25">
      <c r="A716" s="336"/>
      <c r="B716" s="330"/>
      <c r="C716" s="402"/>
      <c r="D716" s="336"/>
      <c r="E716" s="429"/>
      <c r="F716" s="336"/>
      <c r="G716" s="430"/>
      <c r="H716" s="431"/>
      <c r="I716" s="432"/>
      <c r="J716" s="336"/>
      <c r="K716" s="338"/>
      <c r="O716" s="393"/>
      <c r="P716" s="407"/>
    </row>
    <row r="717" spans="1:16" s="342" customFormat="1" x14ac:dyDescent="0.25">
      <c r="A717" s="336"/>
      <c r="B717" s="330"/>
      <c r="C717" s="402"/>
      <c r="D717" s="336"/>
      <c r="E717" s="429"/>
      <c r="F717" s="336"/>
      <c r="G717" s="430"/>
      <c r="H717" s="431"/>
      <c r="I717" s="432"/>
      <c r="J717" s="336"/>
      <c r="K717" s="338"/>
      <c r="O717" s="393"/>
      <c r="P717" s="407"/>
    </row>
    <row r="718" spans="1:16" s="342" customFormat="1" x14ac:dyDescent="0.25">
      <c r="A718" s="336"/>
      <c r="B718" s="330"/>
      <c r="C718" s="402"/>
      <c r="D718" s="336"/>
      <c r="E718" s="429"/>
      <c r="F718" s="336"/>
      <c r="G718" s="430"/>
      <c r="H718" s="431"/>
      <c r="I718" s="432"/>
      <c r="J718" s="336"/>
      <c r="K718" s="338"/>
      <c r="O718" s="393"/>
      <c r="P718" s="407"/>
    </row>
    <row r="719" spans="1:16" s="342" customFormat="1" x14ac:dyDescent="0.25">
      <c r="A719" s="336"/>
      <c r="B719" s="330"/>
      <c r="C719" s="402"/>
      <c r="D719" s="336"/>
      <c r="E719" s="429"/>
      <c r="F719" s="336"/>
      <c r="G719" s="430"/>
      <c r="H719" s="431"/>
      <c r="I719" s="432"/>
      <c r="J719" s="336"/>
      <c r="K719" s="338"/>
      <c r="O719" s="393"/>
      <c r="P719" s="407"/>
    </row>
    <row r="720" spans="1:16" s="342" customFormat="1" x14ac:dyDescent="0.25">
      <c r="A720" s="336"/>
      <c r="B720" s="330"/>
      <c r="C720" s="402"/>
      <c r="D720" s="336"/>
      <c r="E720" s="429"/>
      <c r="F720" s="336"/>
      <c r="G720" s="430"/>
      <c r="H720" s="431"/>
      <c r="I720" s="432"/>
      <c r="J720" s="336"/>
      <c r="K720" s="338"/>
      <c r="O720" s="393"/>
      <c r="P720" s="407"/>
    </row>
    <row r="721" spans="1:16" s="342" customFormat="1" x14ac:dyDescent="0.25">
      <c r="A721" s="336"/>
      <c r="B721" s="330"/>
      <c r="C721" s="402"/>
      <c r="D721" s="336"/>
      <c r="E721" s="429"/>
      <c r="F721" s="336"/>
      <c r="G721" s="430"/>
      <c r="H721" s="431"/>
      <c r="I721" s="432"/>
      <c r="J721" s="336"/>
      <c r="K721" s="338"/>
      <c r="O721" s="393"/>
      <c r="P721" s="407"/>
    </row>
    <row r="722" spans="1:16" s="342" customFormat="1" x14ac:dyDescent="0.25">
      <c r="A722" s="336"/>
      <c r="B722" s="330"/>
      <c r="C722" s="402"/>
      <c r="D722" s="336"/>
      <c r="E722" s="429"/>
      <c r="F722" s="336"/>
      <c r="G722" s="430"/>
      <c r="H722" s="431"/>
      <c r="I722" s="432"/>
      <c r="J722" s="336"/>
      <c r="K722" s="338"/>
      <c r="O722" s="393"/>
      <c r="P722" s="407"/>
    </row>
    <row r="723" spans="1:16" s="342" customFormat="1" x14ac:dyDescent="0.25">
      <c r="A723" s="336"/>
      <c r="B723" s="330"/>
      <c r="C723" s="402"/>
      <c r="D723" s="336"/>
      <c r="E723" s="429"/>
      <c r="F723" s="336"/>
      <c r="G723" s="430"/>
      <c r="H723" s="431"/>
      <c r="I723" s="432"/>
      <c r="J723" s="336"/>
      <c r="K723" s="338"/>
      <c r="O723" s="393"/>
      <c r="P723" s="407"/>
    </row>
    <row r="724" spans="1:16" s="342" customFormat="1" x14ac:dyDescent="0.25">
      <c r="A724" s="336"/>
      <c r="B724" s="330"/>
      <c r="C724" s="402"/>
      <c r="D724" s="336"/>
      <c r="E724" s="429"/>
      <c r="F724" s="336"/>
      <c r="G724" s="430"/>
      <c r="H724" s="431"/>
      <c r="I724" s="432"/>
      <c r="J724" s="336"/>
      <c r="K724" s="338"/>
      <c r="O724" s="393"/>
      <c r="P724" s="407"/>
    </row>
    <row r="725" spans="1:16" s="342" customFormat="1" x14ac:dyDescent="0.25">
      <c r="A725" s="336"/>
      <c r="B725" s="330"/>
      <c r="C725" s="402"/>
      <c r="D725" s="336"/>
      <c r="E725" s="429"/>
      <c r="F725" s="336"/>
      <c r="G725" s="430"/>
      <c r="H725" s="431"/>
      <c r="I725" s="432"/>
      <c r="J725" s="336"/>
      <c r="K725" s="338"/>
      <c r="O725" s="393"/>
      <c r="P725" s="407"/>
    </row>
    <row r="726" spans="1:16" s="342" customFormat="1" x14ac:dyDescent="0.25">
      <c r="A726" s="336"/>
      <c r="B726" s="330"/>
      <c r="C726" s="402"/>
      <c r="D726" s="336"/>
      <c r="E726" s="429"/>
      <c r="F726" s="336"/>
      <c r="G726" s="430"/>
      <c r="H726" s="431"/>
      <c r="I726" s="432"/>
      <c r="J726" s="336"/>
      <c r="K726" s="338"/>
      <c r="O726" s="393"/>
      <c r="P726" s="407"/>
    </row>
    <row r="727" spans="1:16" s="342" customFormat="1" x14ac:dyDescent="0.25">
      <c r="A727" s="336"/>
      <c r="B727" s="330"/>
      <c r="C727" s="402"/>
      <c r="D727" s="336"/>
      <c r="E727" s="429"/>
      <c r="F727" s="336"/>
      <c r="G727" s="430"/>
      <c r="H727" s="431"/>
      <c r="I727" s="432"/>
      <c r="J727" s="336"/>
      <c r="K727" s="338"/>
      <c r="O727" s="393"/>
      <c r="P727" s="407"/>
    </row>
    <row r="728" spans="1:16" s="342" customFormat="1" x14ac:dyDescent="0.25">
      <c r="A728" s="336"/>
      <c r="B728" s="330"/>
      <c r="C728" s="402"/>
      <c r="D728" s="336"/>
      <c r="E728" s="429"/>
      <c r="F728" s="336"/>
      <c r="G728" s="430"/>
      <c r="H728" s="431"/>
      <c r="I728" s="432"/>
      <c r="J728" s="336"/>
      <c r="K728" s="338"/>
      <c r="O728" s="393"/>
      <c r="P728" s="407"/>
    </row>
    <row r="729" spans="1:16" s="342" customFormat="1" x14ac:dyDescent="0.25">
      <c r="A729" s="336"/>
      <c r="B729" s="330"/>
      <c r="C729" s="402"/>
      <c r="D729" s="336"/>
      <c r="E729" s="429"/>
      <c r="F729" s="336"/>
      <c r="G729" s="430"/>
      <c r="H729" s="431"/>
      <c r="I729" s="432"/>
      <c r="J729" s="336"/>
      <c r="K729" s="338"/>
      <c r="O729" s="393"/>
      <c r="P729" s="407"/>
    </row>
    <row r="730" spans="1:16" s="342" customFormat="1" x14ac:dyDescent="0.25">
      <c r="A730" s="336"/>
      <c r="B730" s="330"/>
      <c r="C730" s="402"/>
      <c r="D730" s="336"/>
      <c r="E730" s="429"/>
      <c r="F730" s="336"/>
      <c r="G730" s="430"/>
      <c r="H730" s="431"/>
      <c r="I730" s="432"/>
      <c r="J730" s="336"/>
      <c r="K730" s="338"/>
      <c r="O730" s="393"/>
      <c r="P730" s="407"/>
    </row>
    <row r="731" spans="1:16" s="342" customFormat="1" x14ac:dyDescent="0.25">
      <c r="A731" s="336"/>
      <c r="B731" s="330"/>
      <c r="C731" s="402"/>
      <c r="D731" s="336"/>
      <c r="E731" s="429"/>
      <c r="F731" s="336"/>
      <c r="G731" s="430"/>
      <c r="H731" s="431"/>
      <c r="I731" s="432"/>
      <c r="J731" s="336"/>
      <c r="K731" s="338"/>
      <c r="O731" s="393"/>
      <c r="P731" s="407"/>
    </row>
    <row r="732" spans="1:16" s="342" customFormat="1" x14ac:dyDescent="0.25">
      <c r="A732" s="336"/>
      <c r="B732" s="330"/>
      <c r="C732" s="402"/>
      <c r="D732" s="336"/>
      <c r="E732" s="429"/>
      <c r="F732" s="336"/>
      <c r="G732" s="430"/>
      <c r="H732" s="431"/>
      <c r="I732" s="432"/>
      <c r="J732" s="336"/>
      <c r="K732" s="338"/>
      <c r="O732" s="393"/>
      <c r="P732" s="407"/>
    </row>
    <row r="733" spans="1:16" s="342" customFormat="1" x14ac:dyDescent="0.25">
      <c r="A733" s="336"/>
      <c r="B733" s="330"/>
      <c r="C733" s="402"/>
      <c r="D733" s="336"/>
      <c r="E733" s="429"/>
      <c r="F733" s="336"/>
      <c r="G733" s="430"/>
      <c r="H733" s="431"/>
      <c r="I733" s="432"/>
      <c r="J733" s="336"/>
      <c r="K733" s="338"/>
      <c r="O733" s="393"/>
      <c r="P733" s="407"/>
    </row>
    <row r="734" spans="1:16" s="342" customFormat="1" x14ac:dyDescent="0.25">
      <c r="A734" s="336"/>
      <c r="B734" s="330"/>
      <c r="C734" s="402"/>
      <c r="D734" s="336"/>
      <c r="E734" s="429"/>
      <c r="F734" s="336"/>
      <c r="G734" s="430"/>
      <c r="H734" s="431"/>
      <c r="I734" s="432"/>
      <c r="J734" s="336"/>
      <c r="K734" s="338"/>
      <c r="O734" s="393"/>
      <c r="P734" s="407"/>
    </row>
    <row r="735" spans="1:16" s="342" customFormat="1" x14ac:dyDescent="0.25">
      <c r="A735" s="336"/>
      <c r="B735" s="330"/>
      <c r="C735" s="402"/>
      <c r="D735" s="336"/>
      <c r="E735" s="429"/>
      <c r="F735" s="336"/>
      <c r="G735" s="430"/>
      <c r="H735" s="431"/>
      <c r="I735" s="432"/>
      <c r="J735" s="336"/>
      <c r="K735" s="338"/>
      <c r="O735" s="393"/>
      <c r="P735" s="407"/>
    </row>
    <row r="736" spans="1:16" s="342" customFormat="1" x14ac:dyDescent="0.25">
      <c r="A736" s="336"/>
      <c r="B736" s="330"/>
      <c r="C736" s="402"/>
      <c r="D736" s="336"/>
      <c r="E736" s="429"/>
      <c r="F736" s="336"/>
      <c r="G736" s="430"/>
      <c r="H736" s="431"/>
      <c r="I736" s="432"/>
      <c r="J736" s="336"/>
      <c r="K736" s="338"/>
      <c r="O736" s="393"/>
      <c r="P736" s="407"/>
    </row>
    <row r="737" spans="1:16" s="342" customFormat="1" x14ac:dyDescent="0.25">
      <c r="A737" s="336"/>
      <c r="B737" s="330"/>
      <c r="C737" s="402"/>
      <c r="D737" s="336"/>
      <c r="E737" s="429"/>
      <c r="F737" s="336"/>
      <c r="G737" s="430"/>
      <c r="H737" s="431"/>
      <c r="I737" s="432"/>
      <c r="J737" s="336"/>
      <c r="K737" s="338"/>
      <c r="O737" s="393"/>
      <c r="P737" s="407"/>
    </row>
    <row r="738" spans="1:16" s="342" customFormat="1" x14ac:dyDescent="0.25">
      <c r="A738" s="336"/>
      <c r="B738" s="330"/>
      <c r="C738" s="402"/>
      <c r="D738" s="336"/>
      <c r="E738" s="429"/>
      <c r="F738" s="336"/>
      <c r="G738" s="430"/>
      <c r="H738" s="431"/>
      <c r="I738" s="432"/>
      <c r="J738" s="336"/>
      <c r="K738" s="338"/>
      <c r="O738" s="393"/>
      <c r="P738" s="407"/>
    </row>
    <row r="739" spans="1:16" s="342" customFormat="1" x14ac:dyDescent="0.25">
      <c r="A739" s="336"/>
      <c r="B739" s="330"/>
      <c r="C739" s="402"/>
      <c r="D739" s="336"/>
      <c r="E739" s="429"/>
      <c r="F739" s="336"/>
      <c r="G739" s="430"/>
      <c r="H739" s="431"/>
      <c r="I739" s="432"/>
      <c r="J739" s="336"/>
      <c r="K739" s="338"/>
      <c r="O739" s="393"/>
      <c r="P739" s="407"/>
    </row>
    <row r="740" spans="1:16" s="342" customFormat="1" x14ac:dyDescent="0.25">
      <c r="A740" s="336"/>
      <c r="B740" s="330"/>
      <c r="C740" s="402"/>
      <c r="D740" s="336"/>
      <c r="E740" s="429"/>
      <c r="F740" s="336"/>
      <c r="G740" s="430"/>
      <c r="H740" s="431"/>
      <c r="I740" s="432"/>
      <c r="J740" s="336"/>
      <c r="K740" s="338"/>
      <c r="O740" s="393"/>
      <c r="P740" s="407"/>
    </row>
    <row r="741" spans="1:16" s="342" customFormat="1" x14ac:dyDescent="0.25">
      <c r="A741" s="336"/>
      <c r="B741" s="330"/>
      <c r="C741" s="402"/>
      <c r="D741" s="336"/>
      <c r="E741" s="429"/>
      <c r="F741" s="336"/>
      <c r="G741" s="430"/>
      <c r="H741" s="431"/>
      <c r="I741" s="432"/>
      <c r="J741" s="336"/>
      <c r="K741" s="338"/>
      <c r="O741" s="393"/>
      <c r="P741" s="407"/>
    </row>
    <row r="742" spans="1:16" s="342" customFormat="1" x14ac:dyDescent="0.25">
      <c r="A742" s="336"/>
      <c r="B742" s="330"/>
      <c r="C742" s="402"/>
      <c r="D742" s="336"/>
      <c r="E742" s="429"/>
      <c r="F742" s="336"/>
      <c r="G742" s="430"/>
      <c r="H742" s="431"/>
      <c r="I742" s="432"/>
      <c r="J742" s="336"/>
      <c r="K742" s="338"/>
      <c r="O742" s="393"/>
      <c r="P742" s="407"/>
    </row>
    <row r="743" spans="1:16" s="342" customFormat="1" x14ac:dyDescent="0.25">
      <c r="A743" s="336"/>
      <c r="B743" s="330"/>
      <c r="C743" s="402"/>
      <c r="D743" s="336"/>
      <c r="E743" s="429"/>
      <c r="F743" s="336"/>
      <c r="G743" s="430"/>
      <c r="H743" s="431"/>
      <c r="I743" s="432"/>
      <c r="J743" s="336"/>
      <c r="K743" s="338"/>
      <c r="O743" s="393"/>
      <c r="P743" s="407"/>
    </row>
    <row r="744" spans="1:16" s="342" customFormat="1" x14ac:dyDescent="0.25">
      <c r="A744" s="336"/>
      <c r="B744" s="330"/>
      <c r="C744" s="402"/>
      <c r="D744" s="336"/>
      <c r="E744" s="429"/>
      <c r="F744" s="336"/>
      <c r="G744" s="430"/>
      <c r="H744" s="431"/>
      <c r="I744" s="432"/>
      <c r="J744" s="336"/>
      <c r="K744" s="338"/>
      <c r="O744" s="393"/>
      <c r="P744" s="407"/>
    </row>
    <row r="745" spans="1:16" s="342" customFormat="1" x14ac:dyDescent="0.25">
      <c r="A745" s="336"/>
      <c r="B745" s="330"/>
      <c r="C745" s="402"/>
      <c r="D745" s="336"/>
      <c r="E745" s="429"/>
      <c r="F745" s="336"/>
      <c r="G745" s="430"/>
      <c r="H745" s="431"/>
      <c r="I745" s="432"/>
      <c r="J745" s="336"/>
      <c r="K745" s="338"/>
      <c r="O745" s="393"/>
      <c r="P745" s="407"/>
    </row>
    <row r="746" spans="1:16" s="342" customFormat="1" x14ac:dyDescent="0.25">
      <c r="A746" s="336"/>
      <c r="B746" s="330"/>
      <c r="C746" s="402"/>
      <c r="D746" s="336"/>
      <c r="E746" s="429"/>
      <c r="F746" s="336"/>
      <c r="G746" s="430"/>
      <c r="H746" s="431"/>
      <c r="I746" s="432"/>
      <c r="J746" s="336"/>
      <c r="K746" s="338"/>
      <c r="O746" s="393"/>
      <c r="P746" s="407"/>
    </row>
    <row r="747" spans="1:16" s="342" customFormat="1" x14ac:dyDescent="0.25">
      <c r="A747" s="336"/>
      <c r="B747" s="330"/>
      <c r="C747" s="402"/>
      <c r="D747" s="336"/>
      <c r="E747" s="429"/>
      <c r="F747" s="336"/>
      <c r="G747" s="430"/>
      <c r="H747" s="431"/>
      <c r="I747" s="432"/>
      <c r="J747" s="336"/>
      <c r="K747" s="338"/>
      <c r="O747" s="393"/>
      <c r="P747" s="407"/>
    </row>
    <row r="748" spans="1:16" s="342" customFormat="1" x14ac:dyDescent="0.25">
      <c r="A748" s="336"/>
      <c r="B748" s="330"/>
      <c r="C748" s="402"/>
      <c r="D748" s="336"/>
      <c r="E748" s="429"/>
      <c r="F748" s="336"/>
      <c r="G748" s="430"/>
      <c r="H748" s="431"/>
      <c r="I748" s="432"/>
      <c r="J748" s="336"/>
      <c r="K748" s="338"/>
      <c r="O748" s="393"/>
      <c r="P748" s="407"/>
    </row>
    <row r="749" spans="1:16" s="342" customFormat="1" x14ac:dyDescent="0.25">
      <c r="A749" s="336"/>
      <c r="B749" s="330"/>
      <c r="C749" s="402"/>
      <c r="D749" s="336"/>
      <c r="E749" s="429"/>
      <c r="F749" s="336"/>
      <c r="G749" s="430"/>
      <c r="H749" s="431"/>
      <c r="I749" s="432"/>
      <c r="J749" s="336"/>
      <c r="K749" s="338"/>
      <c r="O749" s="393"/>
      <c r="P749" s="407"/>
    </row>
    <row r="750" spans="1:16" s="342" customFormat="1" x14ac:dyDescent="0.25">
      <c r="A750" s="336"/>
      <c r="B750" s="330"/>
      <c r="C750" s="402"/>
      <c r="D750" s="336"/>
      <c r="E750" s="429"/>
      <c r="F750" s="336"/>
      <c r="G750" s="430"/>
      <c r="H750" s="431"/>
      <c r="I750" s="432"/>
      <c r="J750" s="336"/>
      <c r="K750" s="338"/>
      <c r="O750" s="393"/>
      <c r="P750" s="407"/>
    </row>
    <row r="751" spans="1:16" s="342" customFormat="1" x14ac:dyDescent="0.25">
      <c r="A751" s="336"/>
      <c r="B751" s="330"/>
      <c r="C751" s="402"/>
      <c r="D751" s="336"/>
      <c r="E751" s="429"/>
      <c r="F751" s="336"/>
      <c r="G751" s="430"/>
      <c r="H751" s="431"/>
      <c r="I751" s="432"/>
      <c r="J751" s="336"/>
      <c r="K751" s="338"/>
      <c r="O751" s="393"/>
      <c r="P751" s="407"/>
    </row>
    <row r="752" spans="1:16" s="342" customFormat="1" x14ac:dyDescent="0.25">
      <c r="A752" s="336"/>
      <c r="B752" s="330"/>
      <c r="C752" s="402"/>
      <c r="D752" s="336"/>
      <c r="E752" s="429"/>
      <c r="F752" s="336"/>
      <c r="G752" s="430"/>
      <c r="H752" s="431"/>
      <c r="I752" s="432"/>
      <c r="J752" s="336"/>
      <c r="K752" s="338"/>
      <c r="O752" s="393"/>
      <c r="P752" s="407"/>
    </row>
    <row r="753" spans="1:16" s="342" customFormat="1" x14ac:dyDescent="0.25">
      <c r="A753" s="336"/>
      <c r="B753" s="330"/>
      <c r="C753" s="402"/>
      <c r="D753" s="336"/>
      <c r="E753" s="429"/>
      <c r="F753" s="336"/>
      <c r="G753" s="430"/>
      <c r="H753" s="431"/>
      <c r="I753" s="432"/>
      <c r="J753" s="336"/>
      <c r="K753" s="338"/>
      <c r="O753" s="393"/>
      <c r="P753" s="407"/>
    </row>
    <row r="754" spans="1:16" s="342" customFormat="1" x14ac:dyDescent="0.25">
      <c r="A754" s="336"/>
      <c r="B754" s="330"/>
      <c r="C754" s="402"/>
      <c r="D754" s="336"/>
      <c r="E754" s="429"/>
      <c r="F754" s="336"/>
      <c r="G754" s="430"/>
      <c r="H754" s="431"/>
      <c r="I754" s="432"/>
      <c r="J754" s="336"/>
      <c r="K754" s="338"/>
      <c r="O754" s="393"/>
      <c r="P754" s="407"/>
    </row>
    <row r="755" spans="1:16" s="342" customFormat="1" x14ac:dyDescent="0.25">
      <c r="A755" s="336"/>
      <c r="B755" s="330"/>
      <c r="C755" s="402"/>
      <c r="D755" s="336"/>
      <c r="E755" s="429"/>
      <c r="F755" s="336"/>
      <c r="G755" s="430"/>
      <c r="H755" s="431"/>
      <c r="I755" s="432"/>
      <c r="J755" s="336"/>
      <c r="K755" s="338"/>
      <c r="O755" s="393"/>
      <c r="P755" s="407"/>
    </row>
    <row r="756" spans="1:16" s="342" customFormat="1" x14ac:dyDescent="0.25">
      <c r="A756" s="336"/>
      <c r="B756" s="330"/>
      <c r="C756" s="402"/>
      <c r="D756" s="336"/>
      <c r="E756" s="429"/>
      <c r="F756" s="336"/>
      <c r="G756" s="430"/>
      <c r="H756" s="431"/>
      <c r="I756" s="432"/>
      <c r="J756" s="336"/>
      <c r="K756" s="338"/>
      <c r="O756" s="393"/>
      <c r="P756" s="407"/>
    </row>
    <row r="757" spans="1:16" s="342" customFormat="1" x14ac:dyDescent="0.25">
      <c r="A757" s="336"/>
      <c r="B757" s="330"/>
      <c r="C757" s="402"/>
      <c r="D757" s="336"/>
      <c r="E757" s="429"/>
      <c r="F757" s="336"/>
      <c r="G757" s="430"/>
      <c r="H757" s="431"/>
      <c r="I757" s="432"/>
      <c r="J757" s="336"/>
      <c r="K757" s="338"/>
      <c r="O757" s="393"/>
      <c r="P757" s="407"/>
    </row>
    <row r="758" spans="1:16" s="342" customFormat="1" x14ac:dyDescent="0.25">
      <c r="A758" s="336"/>
      <c r="B758" s="330"/>
      <c r="C758" s="402"/>
      <c r="D758" s="336"/>
      <c r="E758" s="429"/>
      <c r="F758" s="336"/>
      <c r="G758" s="430"/>
      <c r="H758" s="431"/>
      <c r="I758" s="432"/>
      <c r="J758" s="336"/>
      <c r="K758" s="338"/>
      <c r="O758" s="393"/>
      <c r="P758" s="407"/>
    </row>
    <row r="759" spans="1:16" s="342" customFormat="1" x14ac:dyDescent="0.25">
      <c r="A759" s="336"/>
      <c r="B759" s="330"/>
      <c r="C759" s="402"/>
      <c r="D759" s="336"/>
      <c r="E759" s="429"/>
      <c r="F759" s="336"/>
      <c r="G759" s="430"/>
      <c r="H759" s="431"/>
      <c r="I759" s="432"/>
      <c r="J759" s="336"/>
      <c r="K759" s="338"/>
      <c r="O759" s="393"/>
      <c r="P759" s="407"/>
    </row>
    <row r="760" spans="1:16" s="342" customFormat="1" x14ac:dyDescent="0.25">
      <c r="A760" s="336"/>
      <c r="B760" s="330"/>
      <c r="C760" s="402"/>
      <c r="D760" s="336"/>
      <c r="E760" s="429"/>
      <c r="F760" s="336"/>
      <c r="G760" s="430"/>
      <c r="H760" s="431"/>
      <c r="I760" s="432"/>
      <c r="J760" s="336"/>
      <c r="K760" s="338"/>
      <c r="O760" s="393"/>
      <c r="P760" s="407"/>
    </row>
    <row r="761" spans="1:16" s="342" customFormat="1" x14ac:dyDescent="0.25">
      <c r="A761" s="336"/>
      <c r="B761" s="330"/>
      <c r="C761" s="402"/>
      <c r="D761" s="336"/>
      <c r="E761" s="429"/>
      <c r="F761" s="336"/>
      <c r="G761" s="430"/>
      <c r="H761" s="431"/>
      <c r="I761" s="432"/>
      <c r="J761" s="336"/>
      <c r="K761" s="338"/>
      <c r="O761" s="393"/>
      <c r="P761" s="407"/>
    </row>
    <row r="762" spans="1:16" s="342" customFormat="1" x14ac:dyDescent="0.25">
      <c r="A762" s="336"/>
      <c r="B762" s="330"/>
      <c r="C762" s="402"/>
      <c r="D762" s="336"/>
      <c r="E762" s="429"/>
      <c r="F762" s="336"/>
      <c r="G762" s="430"/>
      <c r="H762" s="431"/>
      <c r="I762" s="432"/>
      <c r="J762" s="336"/>
      <c r="K762" s="338"/>
      <c r="O762" s="393"/>
      <c r="P762" s="407"/>
    </row>
    <row r="763" spans="1:16" s="342" customFormat="1" x14ac:dyDescent="0.25">
      <c r="A763" s="336"/>
      <c r="B763" s="330"/>
      <c r="C763" s="402"/>
      <c r="D763" s="336"/>
      <c r="E763" s="429"/>
      <c r="F763" s="336"/>
      <c r="G763" s="430"/>
      <c r="H763" s="431"/>
      <c r="I763" s="432"/>
      <c r="J763" s="336"/>
      <c r="K763" s="338"/>
      <c r="O763" s="393"/>
      <c r="P763" s="407"/>
    </row>
    <row r="764" spans="1:16" s="342" customFormat="1" x14ac:dyDescent="0.25">
      <c r="A764" s="336"/>
      <c r="B764" s="330"/>
      <c r="C764" s="402"/>
      <c r="D764" s="336"/>
      <c r="E764" s="429"/>
      <c r="F764" s="336"/>
      <c r="G764" s="430"/>
      <c r="H764" s="431"/>
      <c r="I764" s="432"/>
      <c r="J764" s="336"/>
      <c r="K764" s="338"/>
      <c r="O764" s="393"/>
      <c r="P764" s="407"/>
    </row>
    <row r="765" spans="1:16" s="342" customFormat="1" x14ac:dyDescent="0.25">
      <c r="A765" s="336"/>
      <c r="B765" s="330"/>
      <c r="C765" s="402"/>
      <c r="D765" s="336"/>
      <c r="E765" s="429"/>
      <c r="F765" s="336"/>
      <c r="G765" s="430"/>
      <c r="H765" s="431"/>
      <c r="I765" s="432"/>
      <c r="J765" s="336"/>
      <c r="K765" s="338"/>
      <c r="O765" s="393"/>
      <c r="P765" s="407"/>
    </row>
    <row r="766" spans="1:16" s="342" customFormat="1" x14ac:dyDescent="0.25">
      <c r="A766" s="336"/>
      <c r="B766" s="330"/>
      <c r="C766" s="402"/>
      <c r="D766" s="336"/>
      <c r="E766" s="429"/>
      <c r="F766" s="336"/>
      <c r="G766" s="430"/>
      <c r="H766" s="431"/>
      <c r="I766" s="432"/>
      <c r="J766" s="336"/>
      <c r="K766" s="338"/>
      <c r="O766" s="393"/>
      <c r="P766" s="407"/>
    </row>
    <row r="767" spans="1:16" s="342" customFormat="1" x14ac:dyDescent="0.25">
      <c r="A767" s="336"/>
      <c r="B767" s="330"/>
      <c r="C767" s="402"/>
      <c r="D767" s="336"/>
      <c r="E767" s="429"/>
      <c r="F767" s="336"/>
      <c r="G767" s="430"/>
      <c r="H767" s="431"/>
      <c r="I767" s="432"/>
      <c r="J767" s="336"/>
      <c r="K767" s="338"/>
      <c r="O767" s="393"/>
      <c r="P767" s="407"/>
    </row>
    <row r="768" spans="1:16" s="342" customFormat="1" x14ac:dyDescent="0.25">
      <c r="A768" s="336"/>
      <c r="B768" s="330"/>
      <c r="C768" s="402"/>
      <c r="D768" s="336"/>
      <c r="E768" s="429"/>
      <c r="F768" s="336"/>
      <c r="G768" s="430"/>
      <c r="H768" s="431"/>
      <c r="I768" s="432"/>
      <c r="J768" s="336"/>
      <c r="K768" s="338"/>
      <c r="O768" s="393"/>
      <c r="P768" s="407"/>
    </row>
    <row r="769" spans="1:16" s="342" customFormat="1" x14ac:dyDescent="0.25">
      <c r="A769" s="336"/>
      <c r="B769" s="330"/>
      <c r="C769" s="402"/>
      <c r="D769" s="336"/>
      <c r="E769" s="429"/>
      <c r="F769" s="336"/>
      <c r="G769" s="430"/>
      <c r="H769" s="431"/>
      <c r="I769" s="432"/>
      <c r="J769" s="336"/>
      <c r="K769" s="338"/>
      <c r="O769" s="393"/>
      <c r="P769" s="407"/>
    </row>
    <row r="770" spans="1:16" s="342" customFormat="1" x14ac:dyDescent="0.25">
      <c r="A770" s="336"/>
      <c r="B770" s="330"/>
      <c r="C770" s="402"/>
      <c r="D770" s="336"/>
      <c r="E770" s="429"/>
      <c r="F770" s="336"/>
      <c r="G770" s="430"/>
      <c r="H770" s="431"/>
      <c r="I770" s="432"/>
      <c r="J770" s="336"/>
      <c r="K770" s="338"/>
      <c r="O770" s="393"/>
      <c r="P770" s="407"/>
    </row>
    <row r="771" spans="1:16" s="342" customFormat="1" x14ac:dyDescent="0.25">
      <c r="A771" s="336"/>
      <c r="B771" s="330"/>
      <c r="C771" s="402"/>
      <c r="D771" s="336"/>
      <c r="E771" s="429"/>
      <c r="F771" s="336"/>
      <c r="G771" s="430"/>
      <c r="H771" s="431"/>
      <c r="I771" s="432"/>
      <c r="J771" s="336"/>
      <c r="K771" s="338"/>
      <c r="O771" s="393"/>
      <c r="P771" s="407"/>
    </row>
    <row r="772" spans="1:16" s="342" customFormat="1" x14ac:dyDescent="0.25">
      <c r="A772" s="336"/>
      <c r="B772" s="330"/>
      <c r="C772" s="402"/>
      <c r="D772" s="336"/>
      <c r="E772" s="429"/>
      <c r="F772" s="336"/>
      <c r="G772" s="430"/>
      <c r="H772" s="431"/>
      <c r="I772" s="432"/>
      <c r="J772" s="336"/>
      <c r="K772" s="338"/>
      <c r="O772" s="393"/>
      <c r="P772" s="407"/>
    </row>
    <row r="773" spans="1:16" s="342" customFormat="1" x14ac:dyDescent="0.25">
      <c r="A773" s="336"/>
      <c r="B773" s="330"/>
      <c r="C773" s="402"/>
      <c r="D773" s="336"/>
      <c r="E773" s="429"/>
      <c r="F773" s="336"/>
      <c r="G773" s="430"/>
      <c r="H773" s="431"/>
      <c r="I773" s="432"/>
      <c r="J773" s="336"/>
      <c r="K773" s="338"/>
      <c r="O773" s="393"/>
      <c r="P773" s="407"/>
    </row>
    <row r="774" spans="1:16" s="342" customFormat="1" x14ac:dyDescent="0.25">
      <c r="A774" s="336"/>
      <c r="B774" s="330"/>
      <c r="C774" s="402"/>
      <c r="D774" s="336"/>
      <c r="E774" s="429"/>
      <c r="F774" s="336"/>
      <c r="G774" s="430"/>
      <c r="H774" s="431"/>
      <c r="I774" s="432"/>
      <c r="J774" s="336"/>
      <c r="K774" s="338"/>
      <c r="O774" s="393"/>
      <c r="P774" s="407"/>
    </row>
    <row r="775" spans="1:16" s="342" customFormat="1" x14ac:dyDescent="0.25">
      <c r="A775" s="336"/>
      <c r="B775" s="330"/>
      <c r="C775" s="402"/>
      <c r="D775" s="336"/>
      <c r="E775" s="429"/>
      <c r="F775" s="336"/>
      <c r="G775" s="430"/>
      <c r="H775" s="431"/>
      <c r="I775" s="432"/>
      <c r="J775" s="336"/>
      <c r="K775" s="338"/>
      <c r="O775" s="393"/>
      <c r="P775" s="407"/>
    </row>
    <row r="776" spans="1:16" s="342" customFormat="1" x14ac:dyDescent="0.25">
      <c r="A776" s="336"/>
      <c r="B776" s="330"/>
      <c r="C776" s="402"/>
      <c r="D776" s="336"/>
      <c r="E776" s="429"/>
      <c r="F776" s="336"/>
      <c r="G776" s="430"/>
      <c r="H776" s="431"/>
      <c r="I776" s="432"/>
      <c r="J776" s="336"/>
      <c r="K776" s="338"/>
      <c r="O776" s="393"/>
      <c r="P776" s="407"/>
    </row>
    <row r="777" spans="1:16" s="342" customFormat="1" x14ac:dyDescent="0.25">
      <c r="A777" s="336"/>
      <c r="B777" s="330"/>
      <c r="C777" s="402"/>
      <c r="D777" s="336"/>
      <c r="E777" s="429"/>
      <c r="F777" s="336"/>
      <c r="G777" s="430"/>
      <c r="H777" s="431"/>
      <c r="I777" s="432"/>
      <c r="J777" s="336"/>
      <c r="K777" s="338"/>
      <c r="O777" s="393"/>
      <c r="P777" s="407"/>
    </row>
    <row r="778" spans="1:16" s="342" customFormat="1" x14ac:dyDescent="0.25">
      <c r="A778" s="336"/>
      <c r="B778" s="330"/>
      <c r="C778" s="402"/>
      <c r="D778" s="336"/>
      <c r="E778" s="429"/>
      <c r="F778" s="336"/>
      <c r="G778" s="430"/>
      <c r="H778" s="431"/>
      <c r="I778" s="432"/>
      <c r="J778" s="336"/>
      <c r="K778" s="338"/>
      <c r="O778" s="393"/>
      <c r="P778" s="407"/>
    </row>
    <row r="779" spans="1:16" s="342" customFormat="1" x14ac:dyDescent="0.25">
      <c r="A779" s="336"/>
      <c r="B779" s="330"/>
      <c r="C779" s="402"/>
      <c r="D779" s="336"/>
      <c r="E779" s="429"/>
      <c r="F779" s="336"/>
      <c r="G779" s="430"/>
      <c r="H779" s="431"/>
      <c r="I779" s="432"/>
      <c r="J779" s="336"/>
      <c r="K779" s="338"/>
      <c r="O779" s="393"/>
      <c r="P779" s="407"/>
    </row>
    <row r="780" spans="1:16" s="342" customFormat="1" x14ac:dyDescent="0.25">
      <c r="A780" s="336"/>
      <c r="B780" s="330"/>
      <c r="C780" s="402"/>
      <c r="D780" s="336"/>
      <c r="E780" s="429"/>
      <c r="F780" s="336"/>
      <c r="G780" s="430"/>
      <c r="H780" s="431"/>
      <c r="I780" s="432"/>
      <c r="J780" s="336"/>
      <c r="K780" s="338"/>
      <c r="O780" s="393"/>
      <c r="P780" s="407"/>
    </row>
    <row r="781" spans="1:16" s="342" customFormat="1" x14ac:dyDescent="0.25">
      <c r="A781" s="336"/>
      <c r="B781" s="330"/>
      <c r="C781" s="402"/>
      <c r="D781" s="336"/>
      <c r="E781" s="429"/>
      <c r="F781" s="336"/>
      <c r="G781" s="430"/>
      <c r="H781" s="431"/>
      <c r="I781" s="432"/>
      <c r="J781" s="336"/>
      <c r="K781" s="338"/>
      <c r="O781" s="393"/>
      <c r="P781" s="407"/>
    </row>
    <row r="782" spans="1:16" s="342" customFormat="1" x14ac:dyDescent="0.25">
      <c r="A782" s="336"/>
      <c r="B782" s="330"/>
      <c r="C782" s="402"/>
      <c r="D782" s="336"/>
      <c r="E782" s="429"/>
      <c r="F782" s="336"/>
      <c r="G782" s="430"/>
      <c r="H782" s="431"/>
      <c r="I782" s="432"/>
      <c r="J782" s="336"/>
      <c r="K782" s="338"/>
      <c r="O782" s="393"/>
      <c r="P782" s="407"/>
    </row>
    <row r="783" spans="1:16" s="342" customFormat="1" x14ac:dyDescent="0.25">
      <c r="A783" s="336"/>
      <c r="B783" s="330"/>
      <c r="C783" s="402"/>
      <c r="D783" s="336"/>
      <c r="E783" s="429"/>
      <c r="F783" s="336"/>
      <c r="G783" s="430"/>
      <c r="H783" s="431"/>
      <c r="I783" s="432"/>
      <c r="J783" s="336"/>
      <c r="K783" s="338"/>
      <c r="O783" s="393"/>
      <c r="P783" s="407"/>
    </row>
    <row r="784" spans="1:16" s="342" customFormat="1" x14ac:dyDescent="0.25">
      <c r="A784" s="336"/>
      <c r="B784" s="330"/>
      <c r="C784" s="402"/>
      <c r="D784" s="336"/>
      <c r="E784" s="429"/>
      <c r="F784" s="336"/>
      <c r="G784" s="430"/>
      <c r="H784" s="431"/>
      <c r="I784" s="432"/>
      <c r="J784" s="336"/>
      <c r="K784" s="338"/>
      <c r="O784" s="393"/>
      <c r="P784" s="407"/>
    </row>
    <row r="785" spans="1:16" s="342" customFormat="1" x14ac:dyDescent="0.25">
      <c r="A785" s="336"/>
      <c r="B785" s="330"/>
      <c r="C785" s="402"/>
      <c r="D785" s="336"/>
      <c r="E785" s="429"/>
      <c r="F785" s="336"/>
      <c r="G785" s="430"/>
      <c r="H785" s="431"/>
      <c r="I785" s="432"/>
      <c r="J785" s="336"/>
      <c r="K785" s="338"/>
      <c r="O785" s="393"/>
      <c r="P785" s="407"/>
    </row>
    <row r="786" spans="1:16" s="342" customFormat="1" x14ac:dyDescent="0.25">
      <c r="A786" s="336"/>
      <c r="B786" s="330"/>
      <c r="C786" s="402"/>
      <c r="D786" s="336"/>
      <c r="E786" s="429"/>
      <c r="F786" s="336"/>
      <c r="G786" s="430"/>
      <c r="H786" s="431"/>
      <c r="I786" s="432"/>
      <c r="J786" s="336"/>
      <c r="K786" s="338"/>
      <c r="O786" s="393"/>
      <c r="P786" s="407"/>
    </row>
    <row r="787" spans="1:16" s="342" customFormat="1" x14ac:dyDescent="0.25">
      <c r="A787" s="336"/>
      <c r="B787" s="330"/>
      <c r="C787" s="402"/>
      <c r="D787" s="336"/>
      <c r="E787" s="429"/>
      <c r="F787" s="336"/>
      <c r="G787" s="430"/>
      <c r="H787" s="431"/>
      <c r="I787" s="432"/>
      <c r="J787" s="336"/>
      <c r="K787" s="338"/>
      <c r="O787" s="393"/>
      <c r="P787" s="407"/>
    </row>
    <row r="788" spans="1:16" s="342" customFormat="1" x14ac:dyDescent="0.25">
      <c r="A788" s="336"/>
      <c r="B788" s="330"/>
      <c r="C788" s="402"/>
      <c r="D788" s="336"/>
      <c r="E788" s="429"/>
      <c r="F788" s="336"/>
      <c r="G788" s="430"/>
      <c r="H788" s="431"/>
      <c r="I788" s="432"/>
      <c r="J788" s="336"/>
      <c r="K788" s="338"/>
      <c r="O788" s="393"/>
      <c r="P788" s="407"/>
    </row>
    <row r="789" spans="1:16" s="342" customFormat="1" x14ac:dyDescent="0.25">
      <c r="A789" s="336"/>
      <c r="B789" s="330"/>
      <c r="C789" s="402"/>
      <c r="D789" s="336"/>
      <c r="E789" s="429"/>
      <c r="F789" s="336"/>
      <c r="G789" s="430"/>
      <c r="H789" s="431"/>
      <c r="I789" s="432"/>
      <c r="J789" s="336"/>
      <c r="K789" s="338"/>
      <c r="O789" s="393"/>
      <c r="P789" s="407"/>
    </row>
    <row r="790" spans="1:16" s="342" customFormat="1" x14ac:dyDescent="0.25">
      <c r="A790" s="336"/>
      <c r="B790" s="330"/>
      <c r="C790" s="402"/>
      <c r="D790" s="336"/>
      <c r="E790" s="429"/>
      <c r="F790" s="336"/>
      <c r="G790" s="430"/>
      <c r="H790" s="431"/>
      <c r="I790" s="432"/>
      <c r="J790" s="336"/>
      <c r="K790" s="338"/>
      <c r="O790" s="393"/>
      <c r="P790" s="407"/>
    </row>
    <row r="791" spans="1:16" s="342" customFormat="1" x14ac:dyDescent="0.25">
      <c r="A791" s="336"/>
      <c r="B791" s="330"/>
      <c r="C791" s="402"/>
      <c r="D791" s="336"/>
      <c r="E791" s="429"/>
      <c r="F791" s="336"/>
      <c r="G791" s="430"/>
      <c r="H791" s="431"/>
      <c r="I791" s="432"/>
      <c r="J791" s="336"/>
      <c r="K791" s="338"/>
      <c r="O791" s="393"/>
      <c r="P791" s="407"/>
    </row>
    <row r="792" spans="1:16" s="342" customFormat="1" x14ac:dyDescent="0.25">
      <c r="A792" s="336"/>
      <c r="B792" s="330"/>
      <c r="C792" s="402"/>
      <c r="D792" s="336"/>
      <c r="E792" s="429"/>
      <c r="F792" s="336"/>
      <c r="G792" s="430"/>
      <c r="H792" s="431"/>
      <c r="I792" s="432"/>
      <c r="J792" s="336"/>
      <c r="K792" s="338"/>
      <c r="O792" s="393"/>
      <c r="P792" s="407"/>
    </row>
    <row r="793" spans="1:16" s="342" customFormat="1" x14ac:dyDescent="0.25">
      <c r="A793" s="336"/>
      <c r="B793" s="330"/>
      <c r="C793" s="402"/>
      <c r="D793" s="336"/>
      <c r="E793" s="429"/>
      <c r="F793" s="336"/>
      <c r="G793" s="430"/>
      <c r="H793" s="431"/>
      <c r="I793" s="432"/>
      <c r="J793" s="336"/>
      <c r="K793" s="338"/>
      <c r="O793" s="393"/>
      <c r="P793" s="407"/>
    </row>
    <row r="794" spans="1:16" s="342" customFormat="1" x14ac:dyDescent="0.25">
      <c r="A794" s="336"/>
      <c r="B794" s="330"/>
      <c r="C794" s="402"/>
      <c r="D794" s="336"/>
      <c r="E794" s="429"/>
      <c r="F794" s="336"/>
      <c r="G794" s="430"/>
      <c r="H794" s="431"/>
      <c r="I794" s="432"/>
      <c r="J794" s="336"/>
      <c r="K794" s="338"/>
      <c r="O794" s="393"/>
      <c r="P794" s="407"/>
    </row>
    <row r="795" spans="1:16" s="342" customFormat="1" x14ac:dyDescent="0.25">
      <c r="A795" s="336"/>
      <c r="B795" s="330"/>
      <c r="C795" s="402"/>
      <c r="D795" s="336"/>
      <c r="E795" s="429"/>
      <c r="F795" s="336"/>
      <c r="G795" s="430"/>
      <c r="H795" s="431"/>
      <c r="I795" s="432"/>
      <c r="J795" s="336"/>
      <c r="K795" s="338"/>
      <c r="O795" s="393"/>
      <c r="P795" s="407"/>
    </row>
    <row r="796" spans="1:16" s="342" customFormat="1" x14ac:dyDescent="0.25">
      <c r="A796" s="336"/>
      <c r="B796" s="330"/>
      <c r="C796" s="402"/>
      <c r="D796" s="336"/>
      <c r="E796" s="429"/>
      <c r="F796" s="336"/>
      <c r="G796" s="430"/>
      <c r="H796" s="431"/>
      <c r="I796" s="432"/>
      <c r="J796" s="336"/>
      <c r="K796" s="338"/>
      <c r="O796" s="393"/>
      <c r="P796" s="407"/>
    </row>
    <row r="797" spans="1:16" s="342" customFormat="1" x14ac:dyDescent="0.25">
      <c r="A797" s="336"/>
      <c r="B797" s="330"/>
      <c r="C797" s="402"/>
      <c r="D797" s="336"/>
      <c r="E797" s="429"/>
      <c r="F797" s="336"/>
      <c r="G797" s="430"/>
      <c r="H797" s="431"/>
      <c r="I797" s="432"/>
      <c r="J797" s="336"/>
      <c r="K797" s="338"/>
      <c r="O797" s="393"/>
      <c r="P797" s="407"/>
    </row>
    <row r="798" spans="1:16" s="342" customFormat="1" x14ac:dyDescent="0.25">
      <c r="A798" s="336"/>
      <c r="B798" s="330"/>
      <c r="C798" s="402"/>
      <c r="D798" s="336"/>
      <c r="E798" s="429"/>
      <c r="F798" s="336"/>
      <c r="G798" s="430"/>
      <c r="H798" s="431"/>
      <c r="I798" s="432"/>
      <c r="J798" s="336"/>
      <c r="K798" s="338"/>
      <c r="O798" s="393"/>
      <c r="P798" s="407"/>
    </row>
    <row r="799" spans="1:16" s="342" customFormat="1" x14ac:dyDescent="0.25">
      <c r="A799" s="336"/>
      <c r="B799" s="330"/>
      <c r="C799" s="402"/>
      <c r="D799" s="336"/>
      <c r="E799" s="429"/>
      <c r="F799" s="336"/>
      <c r="G799" s="430"/>
      <c r="H799" s="431"/>
      <c r="I799" s="432"/>
      <c r="J799" s="336"/>
      <c r="K799" s="338"/>
      <c r="O799" s="393"/>
      <c r="P799" s="407"/>
    </row>
    <row r="800" spans="1:16" s="342" customFormat="1" x14ac:dyDescent="0.25">
      <c r="A800" s="336"/>
      <c r="B800" s="330"/>
      <c r="C800" s="402"/>
      <c r="D800" s="336"/>
      <c r="E800" s="429"/>
      <c r="F800" s="336"/>
      <c r="G800" s="430"/>
      <c r="H800" s="431"/>
      <c r="I800" s="432"/>
      <c r="J800" s="336"/>
      <c r="K800" s="338"/>
      <c r="O800" s="393"/>
      <c r="P800" s="407"/>
    </row>
    <row r="801" spans="1:16" s="342" customFormat="1" x14ac:dyDescent="0.25">
      <c r="A801" s="336"/>
      <c r="B801" s="330"/>
      <c r="C801" s="402"/>
      <c r="D801" s="336"/>
      <c r="E801" s="429"/>
      <c r="F801" s="336"/>
      <c r="G801" s="430"/>
      <c r="H801" s="431"/>
      <c r="I801" s="432"/>
      <c r="J801" s="336"/>
      <c r="K801" s="338"/>
      <c r="O801" s="393"/>
      <c r="P801" s="407"/>
    </row>
    <row r="802" spans="1:16" s="342" customFormat="1" x14ac:dyDescent="0.25">
      <c r="A802" s="336"/>
      <c r="B802" s="330"/>
      <c r="C802" s="402"/>
      <c r="D802" s="336"/>
      <c r="E802" s="429"/>
      <c r="F802" s="336"/>
      <c r="G802" s="430"/>
      <c r="H802" s="431"/>
      <c r="I802" s="432"/>
      <c r="J802" s="336"/>
      <c r="K802" s="338"/>
      <c r="O802" s="393"/>
      <c r="P802" s="407"/>
    </row>
    <row r="803" spans="1:16" s="342" customFormat="1" x14ac:dyDescent="0.25">
      <c r="A803" s="336"/>
      <c r="B803" s="330"/>
      <c r="C803" s="402"/>
      <c r="D803" s="336"/>
      <c r="E803" s="429"/>
      <c r="F803" s="336"/>
      <c r="G803" s="430"/>
      <c r="H803" s="431"/>
      <c r="I803" s="432"/>
      <c r="J803" s="336"/>
      <c r="K803" s="338"/>
      <c r="O803" s="393"/>
      <c r="P803" s="407"/>
    </row>
    <row r="804" spans="1:16" s="342" customFormat="1" x14ac:dyDescent="0.25">
      <c r="A804" s="336"/>
      <c r="B804" s="330"/>
      <c r="C804" s="402"/>
      <c r="D804" s="336"/>
      <c r="E804" s="429"/>
      <c r="F804" s="336"/>
      <c r="G804" s="430"/>
      <c r="H804" s="431"/>
      <c r="I804" s="432"/>
      <c r="J804" s="336"/>
      <c r="K804" s="338"/>
      <c r="O804" s="393"/>
      <c r="P804" s="407"/>
    </row>
    <row r="805" spans="1:16" s="342" customFormat="1" x14ac:dyDescent="0.25">
      <c r="A805" s="336"/>
      <c r="B805" s="330"/>
      <c r="C805" s="402"/>
      <c r="D805" s="336"/>
      <c r="E805" s="429"/>
      <c r="F805" s="336"/>
      <c r="G805" s="430"/>
      <c r="H805" s="431"/>
      <c r="I805" s="432"/>
      <c r="J805" s="336"/>
      <c r="K805" s="338"/>
      <c r="O805" s="393"/>
      <c r="P805" s="407"/>
    </row>
    <row r="806" spans="1:16" s="342" customFormat="1" x14ac:dyDescent="0.25">
      <c r="A806" s="336"/>
      <c r="B806" s="330"/>
      <c r="C806" s="402"/>
      <c r="D806" s="336"/>
      <c r="E806" s="429"/>
      <c r="F806" s="336"/>
      <c r="G806" s="430"/>
      <c r="H806" s="431"/>
      <c r="I806" s="432"/>
      <c r="J806" s="336"/>
      <c r="K806" s="338"/>
      <c r="O806" s="393"/>
      <c r="P806" s="407"/>
    </row>
    <row r="807" spans="1:16" s="342" customFormat="1" x14ac:dyDescent="0.25">
      <c r="A807" s="336"/>
      <c r="B807" s="330"/>
      <c r="C807" s="402"/>
      <c r="D807" s="336"/>
      <c r="E807" s="429"/>
      <c r="F807" s="336"/>
      <c r="G807" s="430"/>
      <c r="H807" s="431"/>
      <c r="I807" s="432"/>
      <c r="J807" s="336"/>
      <c r="K807" s="338"/>
      <c r="O807" s="393"/>
      <c r="P807" s="407"/>
    </row>
    <row r="808" spans="1:16" s="342" customFormat="1" x14ac:dyDescent="0.25">
      <c r="A808" s="336"/>
      <c r="B808" s="330"/>
      <c r="C808" s="402"/>
      <c r="D808" s="336"/>
      <c r="E808" s="429"/>
      <c r="F808" s="336"/>
      <c r="G808" s="430"/>
      <c r="H808" s="431"/>
      <c r="I808" s="432"/>
      <c r="J808" s="336"/>
      <c r="K808" s="338"/>
      <c r="O808" s="393"/>
      <c r="P808" s="407"/>
    </row>
    <row r="809" spans="1:16" s="342" customFormat="1" x14ac:dyDescent="0.25">
      <c r="A809" s="336"/>
      <c r="B809" s="330"/>
      <c r="C809" s="402"/>
      <c r="D809" s="336"/>
      <c r="E809" s="429"/>
      <c r="F809" s="336"/>
      <c r="G809" s="430"/>
      <c r="H809" s="431"/>
      <c r="I809" s="432"/>
      <c r="J809" s="336"/>
      <c r="K809" s="338"/>
      <c r="O809" s="393"/>
      <c r="P809" s="407"/>
    </row>
    <row r="810" spans="1:16" s="342" customFormat="1" x14ac:dyDescent="0.25">
      <c r="A810" s="336"/>
      <c r="B810" s="330"/>
      <c r="C810" s="402"/>
      <c r="D810" s="336"/>
      <c r="E810" s="429"/>
      <c r="F810" s="336"/>
      <c r="G810" s="430"/>
      <c r="H810" s="431"/>
      <c r="I810" s="432"/>
      <c r="J810" s="336"/>
      <c r="K810" s="338"/>
      <c r="O810" s="393"/>
      <c r="P810" s="407"/>
    </row>
    <row r="811" spans="1:16" s="342" customFormat="1" x14ac:dyDescent="0.25">
      <c r="A811" s="336"/>
      <c r="B811" s="330"/>
      <c r="C811" s="402"/>
      <c r="D811" s="336"/>
      <c r="E811" s="429"/>
      <c r="F811" s="336"/>
      <c r="G811" s="430"/>
      <c r="H811" s="431"/>
      <c r="I811" s="432"/>
      <c r="J811" s="336"/>
      <c r="K811" s="338"/>
      <c r="O811" s="393"/>
      <c r="P811" s="407"/>
    </row>
    <row r="812" spans="1:16" s="342" customFormat="1" x14ac:dyDescent="0.25">
      <c r="A812" s="336"/>
      <c r="B812" s="330"/>
      <c r="C812" s="402"/>
      <c r="D812" s="336"/>
      <c r="E812" s="429"/>
      <c r="F812" s="336"/>
      <c r="G812" s="430"/>
      <c r="H812" s="431"/>
      <c r="I812" s="432"/>
      <c r="J812" s="336"/>
      <c r="K812" s="338"/>
      <c r="O812" s="393"/>
      <c r="P812" s="407"/>
    </row>
    <row r="813" spans="1:16" s="342" customFormat="1" x14ac:dyDescent="0.25">
      <c r="A813" s="336"/>
      <c r="B813" s="330"/>
      <c r="C813" s="402"/>
      <c r="D813" s="336"/>
      <c r="E813" s="429"/>
      <c r="F813" s="336"/>
      <c r="G813" s="430"/>
      <c r="H813" s="431"/>
      <c r="I813" s="432"/>
      <c r="J813" s="336"/>
      <c r="K813" s="338"/>
      <c r="O813" s="393"/>
      <c r="P813" s="407"/>
    </row>
    <row r="814" spans="1:16" s="342" customFormat="1" x14ac:dyDescent="0.25">
      <c r="A814" s="336"/>
      <c r="B814" s="330"/>
      <c r="C814" s="402"/>
      <c r="D814" s="336"/>
      <c r="E814" s="429"/>
      <c r="F814" s="336"/>
      <c r="G814" s="430"/>
      <c r="H814" s="431"/>
      <c r="I814" s="432"/>
      <c r="J814" s="336"/>
      <c r="K814" s="338"/>
      <c r="O814" s="393"/>
      <c r="P814" s="407"/>
    </row>
    <row r="815" spans="1:16" s="342" customFormat="1" x14ac:dyDescent="0.25">
      <c r="A815" s="336"/>
      <c r="B815" s="330"/>
      <c r="C815" s="402"/>
      <c r="D815" s="336"/>
      <c r="E815" s="429"/>
      <c r="F815" s="336"/>
      <c r="G815" s="430"/>
      <c r="H815" s="431"/>
      <c r="I815" s="432"/>
      <c r="J815" s="336"/>
      <c r="K815" s="338"/>
      <c r="O815" s="393"/>
      <c r="P815" s="407"/>
    </row>
    <row r="816" spans="1:16" s="342" customFormat="1" x14ac:dyDescent="0.25">
      <c r="A816" s="336"/>
      <c r="B816" s="330"/>
      <c r="C816" s="402"/>
      <c r="D816" s="336"/>
      <c r="E816" s="429"/>
      <c r="F816" s="336"/>
      <c r="G816" s="430"/>
      <c r="H816" s="431"/>
      <c r="I816" s="432"/>
      <c r="J816" s="336"/>
      <c r="K816" s="338"/>
      <c r="O816" s="393"/>
      <c r="P816" s="407"/>
    </row>
    <row r="817" spans="1:16" s="342" customFormat="1" x14ac:dyDescent="0.25">
      <c r="A817" s="336"/>
      <c r="B817" s="330"/>
      <c r="C817" s="402"/>
      <c r="D817" s="336"/>
      <c r="E817" s="429"/>
      <c r="F817" s="336"/>
      <c r="G817" s="430"/>
      <c r="H817" s="431"/>
      <c r="I817" s="432"/>
      <c r="J817" s="336"/>
      <c r="K817" s="338"/>
      <c r="O817" s="393"/>
      <c r="P817" s="407"/>
    </row>
    <row r="818" spans="1:16" s="342" customFormat="1" x14ac:dyDescent="0.25">
      <c r="A818" s="336"/>
      <c r="B818" s="330"/>
      <c r="C818" s="402"/>
      <c r="D818" s="336"/>
      <c r="E818" s="429"/>
      <c r="F818" s="336"/>
      <c r="G818" s="430"/>
      <c r="H818" s="431"/>
      <c r="I818" s="432"/>
      <c r="J818" s="336"/>
      <c r="K818" s="338"/>
      <c r="O818" s="393"/>
      <c r="P818" s="407"/>
    </row>
    <row r="819" spans="1:16" s="342" customFormat="1" x14ac:dyDescent="0.25">
      <c r="A819" s="336"/>
      <c r="B819" s="330"/>
      <c r="C819" s="402"/>
      <c r="D819" s="336"/>
      <c r="E819" s="429"/>
      <c r="F819" s="336"/>
      <c r="G819" s="430"/>
      <c r="H819" s="431"/>
      <c r="I819" s="432"/>
      <c r="J819" s="336"/>
      <c r="K819" s="338"/>
      <c r="O819" s="393"/>
      <c r="P819" s="407"/>
    </row>
    <row r="820" spans="1:16" s="342" customFormat="1" x14ac:dyDescent="0.25">
      <c r="A820" s="336"/>
      <c r="B820" s="330"/>
      <c r="C820" s="402"/>
      <c r="D820" s="336"/>
      <c r="E820" s="429"/>
      <c r="F820" s="336"/>
      <c r="G820" s="430"/>
      <c r="H820" s="431"/>
      <c r="I820" s="432"/>
      <c r="J820" s="336"/>
      <c r="K820" s="338"/>
      <c r="O820" s="393"/>
      <c r="P820" s="407"/>
    </row>
    <row r="821" spans="1:16" s="342" customFormat="1" x14ac:dyDescent="0.25">
      <c r="A821" s="336"/>
      <c r="B821" s="330"/>
      <c r="C821" s="402"/>
      <c r="D821" s="336"/>
      <c r="E821" s="429"/>
      <c r="F821" s="336"/>
      <c r="G821" s="430"/>
      <c r="H821" s="431"/>
      <c r="I821" s="432"/>
      <c r="J821" s="336"/>
      <c r="K821" s="338"/>
      <c r="O821" s="393"/>
      <c r="P821" s="407"/>
    </row>
    <row r="822" spans="1:16" s="342" customFormat="1" x14ac:dyDescent="0.25">
      <c r="A822" s="336"/>
      <c r="B822" s="330"/>
      <c r="C822" s="402"/>
      <c r="D822" s="336"/>
      <c r="E822" s="429"/>
      <c r="F822" s="336"/>
      <c r="G822" s="430"/>
      <c r="H822" s="431"/>
      <c r="I822" s="432"/>
      <c r="J822" s="336"/>
      <c r="K822" s="338"/>
      <c r="O822" s="393"/>
      <c r="P822" s="407"/>
    </row>
    <row r="823" spans="1:16" s="342" customFormat="1" x14ac:dyDescent="0.25">
      <c r="A823" s="336"/>
      <c r="B823" s="330"/>
      <c r="C823" s="402"/>
      <c r="D823" s="336"/>
      <c r="E823" s="429"/>
      <c r="F823" s="336"/>
      <c r="G823" s="430"/>
      <c r="H823" s="431"/>
      <c r="I823" s="432"/>
      <c r="J823" s="336"/>
      <c r="K823" s="338"/>
      <c r="O823" s="393"/>
      <c r="P823" s="407"/>
    </row>
    <row r="824" spans="1:16" s="342" customFormat="1" x14ac:dyDescent="0.25">
      <c r="A824" s="336"/>
      <c r="B824" s="330"/>
      <c r="C824" s="402"/>
      <c r="D824" s="336"/>
      <c r="E824" s="429"/>
      <c r="F824" s="336"/>
      <c r="G824" s="430"/>
      <c r="H824" s="431"/>
      <c r="I824" s="432"/>
      <c r="J824" s="336"/>
      <c r="K824" s="338"/>
      <c r="O824" s="393"/>
      <c r="P824" s="407"/>
    </row>
    <row r="825" spans="1:16" s="342" customFormat="1" x14ac:dyDescent="0.25">
      <c r="A825" s="336"/>
      <c r="B825" s="330"/>
      <c r="C825" s="402"/>
      <c r="D825" s="336"/>
      <c r="E825" s="429"/>
      <c r="F825" s="336"/>
      <c r="G825" s="430"/>
      <c r="H825" s="431"/>
      <c r="I825" s="432"/>
      <c r="J825" s="336"/>
      <c r="K825" s="338"/>
      <c r="O825" s="393"/>
      <c r="P825" s="407"/>
    </row>
    <row r="826" spans="1:16" s="342" customFormat="1" x14ac:dyDescent="0.25">
      <c r="A826" s="336"/>
      <c r="B826" s="330"/>
      <c r="C826" s="402"/>
      <c r="D826" s="336"/>
      <c r="E826" s="429"/>
      <c r="F826" s="336"/>
      <c r="G826" s="430"/>
      <c r="H826" s="431"/>
      <c r="I826" s="432"/>
      <c r="J826" s="336"/>
      <c r="K826" s="338"/>
      <c r="O826" s="393"/>
      <c r="P826" s="407"/>
    </row>
    <row r="827" spans="1:16" s="342" customFormat="1" x14ac:dyDescent="0.25">
      <c r="A827" s="336"/>
      <c r="B827" s="330"/>
      <c r="C827" s="402"/>
      <c r="D827" s="336"/>
      <c r="E827" s="429"/>
      <c r="F827" s="336"/>
      <c r="G827" s="430"/>
      <c r="H827" s="431"/>
      <c r="I827" s="432"/>
      <c r="J827" s="336"/>
      <c r="K827" s="338"/>
      <c r="O827" s="393"/>
      <c r="P827" s="407"/>
    </row>
    <row r="828" spans="1:16" s="342" customFormat="1" x14ac:dyDescent="0.25">
      <c r="A828" s="336"/>
      <c r="B828" s="330"/>
      <c r="C828" s="402"/>
      <c r="D828" s="336"/>
      <c r="E828" s="429"/>
      <c r="F828" s="336"/>
      <c r="G828" s="430"/>
      <c r="H828" s="431"/>
      <c r="I828" s="432"/>
      <c r="J828" s="336"/>
      <c r="K828" s="338"/>
      <c r="O828" s="393"/>
      <c r="P828" s="407"/>
    </row>
    <row r="829" spans="1:16" s="342" customFormat="1" x14ac:dyDescent="0.25">
      <c r="A829" s="336"/>
      <c r="B829" s="330"/>
      <c r="C829" s="402"/>
      <c r="D829" s="336"/>
      <c r="E829" s="429"/>
      <c r="F829" s="336"/>
      <c r="G829" s="430"/>
      <c r="H829" s="431"/>
      <c r="I829" s="432"/>
      <c r="J829" s="336"/>
      <c r="K829" s="338"/>
      <c r="O829" s="393"/>
      <c r="P829" s="407"/>
    </row>
    <row r="830" spans="1:16" s="342" customFormat="1" x14ac:dyDescent="0.25">
      <c r="A830" s="336"/>
      <c r="B830" s="330"/>
      <c r="C830" s="402"/>
      <c r="D830" s="336"/>
      <c r="E830" s="429"/>
      <c r="F830" s="336"/>
      <c r="G830" s="430"/>
      <c r="H830" s="431"/>
      <c r="I830" s="432"/>
      <c r="J830" s="336"/>
      <c r="K830" s="338"/>
      <c r="O830" s="393"/>
      <c r="P830" s="407"/>
    </row>
    <row r="831" spans="1:16" s="342" customFormat="1" x14ac:dyDescent="0.25">
      <c r="A831" s="336"/>
      <c r="B831" s="330"/>
      <c r="C831" s="402"/>
      <c r="D831" s="336"/>
      <c r="E831" s="429"/>
      <c r="F831" s="336"/>
      <c r="G831" s="430"/>
      <c r="H831" s="431"/>
      <c r="I831" s="432"/>
      <c r="J831" s="336"/>
      <c r="K831" s="338"/>
      <c r="O831" s="393"/>
      <c r="P831" s="407"/>
    </row>
    <row r="832" spans="1:16" s="342" customFormat="1" x14ac:dyDescent="0.25">
      <c r="A832" s="336"/>
      <c r="B832" s="330"/>
      <c r="C832" s="402"/>
      <c r="D832" s="336"/>
      <c r="E832" s="429"/>
      <c r="F832" s="336"/>
      <c r="G832" s="430"/>
      <c r="H832" s="431"/>
      <c r="I832" s="432"/>
      <c r="J832" s="336"/>
      <c r="K832" s="338"/>
      <c r="O832" s="393"/>
      <c r="P832" s="407"/>
    </row>
    <row r="833" spans="1:16" s="342" customFormat="1" x14ac:dyDescent="0.25">
      <c r="A833" s="336"/>
      <c r="B833" s="330"/>
      <c r="C833" s="402"/>
      <c r="D833" s="336"/>
      <c r="E833" s="429"/>
      <c r="F833" s="336"/>
      <c r="G833" s="430"/>
      <c r="H833" s="431"/>
      <c r="I833" s="432"/>
      <c r="J833" s="336"/>
      <c r="K833" s="338"/>
      <c r="O833" s="393"/>
      <c r="P833" s="407"/>
    </row>
    <row r="834" spans="1:16" s="342" customFormat="1" x14ac:dyDescent="0.25">
      <c r="A834" s="336"/>
      <c r="B834" s="330"/>
      <c r="C834" s="402"/>
      <c r="D834" s="336"/>
      <c r="E834" s="429"/>
      <c r="F834" s="336"/>
      <c r="G834" s="430"/>
      <c r="H834" s="431"/>
      <c r="I834" s="432"/>
      <c r="J834" s="336"/>
      <c r="K834" s="338"/>
      <c r="O834" s="393"/>
      <c r="P834" s="407"/>
    </row>
    <row r="835" spans="1:16" s="342" customFormat="1" x14ac:dyDescent="0.25">
      <c r="A835" s="336"/>
      <c r="B835" s="330"/>
      <c r="C835" s="402"/>
      <c r="D835" s="336"/>
      <c r="E835" s="429"/>
      <c r="F835" s="336"/>
      <c r="G835" s="430"/>
      <c r="H835" s="431"/>
      <c r="I835" s="432"/>
      <c r="J835" s="336"/>
      <c r="K835" s="338"/>
      <c r="O835" s="393"/>
      <c r="P835" s="407"/>
    </row>
    <row r="836" spans="1:16" s="342" customFormat="1" x14ac:dyDescent="0.25">
      <c r="A836" s="336"/>
      <c r="B836" s="330"/>
      <c r="C836" s="402"/>
      <c r="D836" s="336"/>
      <c r="E836" s="429"/>
      <c r="F836" s="336"/>
      <c r="G836" s="430"/>
      <c r="H836" s="431"/>
      <c r="I836" s="432"/>
      <c r="J836" s="336"/>
      <c r="K836" s="338"/>
      <c r="O836" s="393"/>
      <c r="P836" s="407"/>
    </row>
    <row r="837" spans="1:16" s="342" customFormat="1" x14ac:dyDescent="0.25">
      <c r="A837" s="336"/>
      <c r="B837" s="330"/>
      <c r="C837" s="402"/>
      <c r="D837" s="336"/>
      <c r="E837" s="429"/>
      <c r="F837" s="336"/>
      <c r="G837" s="430"/>
      <c r="H837" s="431"/>
      <c r="I837" s="432"/>
      <c r="J837" s="336"/>
      <c r="K837" s="338"/>
      <c r="O837" s="393"/>
      <c r="P837" s="407"/>
    </row>
    <row r="838" spans="1:16" s="342" customFormat="1" x14ac:dyDescent="0.25">
      <c r="A838" s="336"/>
      <c r="B838" s="330"/>
      <c r="C838" s="402"/>
      <c r="D838" s="336"/>
      <c r="E838" s="429"/>
      <c r="F838" s="336"/>
      <c r="G838" s="430"/>
      <c r="H838" s="431"/>
      <c r="I838" s="432"/>
      <c r="J838" s="336"/>
      <c r="K838" s="338"/>
      <c r="O838" s="393"/>
      <c r="P838" s="407"/>
    </row>
    <row r="839" spans="1:16" s="342" customFormat="1" x14ac:dyDescent="0.25">
      <c r="A839" s="336"/>
      <c r="B839" s="330"/>
      <c r="C839" s="402"/>
      <c r="D839" s="336"/>
      <c r="E839" s="429"/>
      <c r="F839" s="336"/>
      <c r="G839" s="430"/>
      <c r="H839" s="431"/>
      <c r="I839" s="432"/>
      <c r="J839" s="336"/>
      <c r="K839" s="338"/>
      <c r="O839" s="393"/>
      <c r="P839" s="407"/>
    </row>
    <row r="840" spans="1:16" s="342" customFormat="1" x14ac:dyDescent="0.25">
      <c r="A840" s="336"/>
      <c r="B840" s="330"/>
      <c r="C840" s="402"/>
      <c r="D840" s="336"/>
      <c r="E840" s="429"/>
      <c r="F840" s="336"/>
      <c r="G840" s="430"/>
      <c r="H840" s="431"/>
      <c r="I840" s="432"/>
      <c r="J840" s="336"/>
      <c r="K840" s="338"/>
      <c r="O840" s="393"/>
      <c r="P840" s="407"/>
    </row>
    <row r="841" spans="1:16" s="342" customFormat="1" x14ac:dyDescent="0.25">
      <c r="A841" s="336"/>
      <c r="B841" s="330"/>
      <c r="C841" s="402"/>
      <c r="D841" s="336"/>
      <c r="E841" s="429"/>
      <c r="F841" s="336"/>
      <c r="G841" s="430"/>
      <c r="H841" s="431"/>
      <c r="I841" s="432"/>
      <c r="J841" s="336"/>
      <c r="K841" s="338"/>
      <c r="O841" s="393"/>
      <c r="P841" s="407"/>
    </row>
    <row r="842" spans="1:16" s="342" customFormat="1" x14ac:dyDescent="0.25">
      <c r="A842" s="336"/>
      <c r="B842" s="330"/>
      <c r="C842" s="402"/>
      <c r="D842" s="336"/>
      <c r="E842" s="429"/>
      <c r="F842" s="336"/>
      <c r="G842" s="430"/>
      <c r="H842" s="431"/>
      <c r="I842" s="432"/>
      <c r="J842" s="336"/>
      <c r="K842" s="338"/>
      <c r="O842" s="393"/>
      <c r="P842" s="407"/>
    </row>
    <row r="843" spans="1:16" s="342" customFormat="1" x14ac:dyDescent="0.25">
      <c r="A843" s="336"/>
      <c r="B843" s="330"/>
      <c r="C843" s="402"/>
      <c r="D843" s="336"/>
      <c r="E843" s="429"/>
      <c r="F843" s="336"/>
      <c r="G843" s="430"/>
      <c r="H843" s="431"/>
      <c r="I843" s="432"/>
      <c r="J843" s="336"/>
      <c r="K843" s="338"/>
      <c r="O843" s="393"/>
      <c r="P843" s="407"/>
    </row>
    <row r="844" spans="1:16" s="342" customFormat="1" x14ac:dyDescent="0.25">
      <c r="A844" s="336"/>
      <c r="B844" s="330"/>
      <c r="C844" s="402"/>
      <c r="D844" s="336"/>
      <c r="E844" s="429"/>
      <c r="F844" s="336"/>
      <c r="G844" s="430"/>
      <c r="H844" s="431"/>
      <c r="I844" s="432"/>
      <c r="J844" s="336"/>
      <c r="K844" s="338"/>
      <c r="O844" s="393"/>
      <c r="P844" s="407"/>
    </row>
    <row r="845" spans="1:16" s="342" customFormat="1" x14ac:dyDescent="0.25">
      <c r="A845" s="336"/>
      <c r="B845" s="330"/>
      <c r="C845" s="402"/>
      <c r="D845" s="336"/>
      <c r="E845" s="429"/>
      <c r="F845" s="336"/>
      <c r="G845" s="430"/>
      <c r="H845" s="431"/>
      <c r="I845" s="432"/>
      <c r="J845" s="336"/>
      <c r="K845" s="338"/>
      <c r="O845" s="393"/>
      <c r="P845" s="407"/>
    </row>
    <row r="846" spans="1:16" s="342" customFormat="1" x14ac:dyDescent="0.25">
      <c r="A846" s="336"/>
      <c r="B846" s="330"/>
      <c r="C846" s="402"/>
      <c r="D846" s="336"/>
      <c r="E846" s="429"/>
      <c r="F846" s="336"/>
      <c r="G846" s="430"/>
      <c r="H846" s="431"/>
      <c r="I846" s="432"/>
      <c r="J846" s="336"/>
      <c r="K846" s="338"/>
      <c r="O846" s="393"/>
      <c r="P846" s="407"/>
    </row>
    <row r="847" spans="1:16" s="342" customFormat="1" x14ac:dyDescent="0.25">
      <c r="A847" s="336"/>
      <c r="B847" s="330"/>
      <c r="C847" s="402"/>
      <c r="D847" s="336"/>
      <c r="E847" s="429"/>
      <c r="F847" s="336"/>
      <c r="G847" s="430"/>
      <c r="H847" s="431"/>
      <c r="I847" s="432"/>
      <c r="J847" s="336"/>
      <c r="K847" s="338"/>
      <c r="O847" s="393"/>
      <c r="P847" s="407"/>
    </row>
    <row r="848" spans="1:16" s="342" customFormat="1" x14ac:dyDescent="0.25">
      <c r="A848" s="336"/>
      <c r="B848" s="330"/>
      <c r="C848" s="402"/>
      <c r="D848" s="336"/>
      <c r="E848" s="429"/>
      <c r="F848" s="336"/>
      <c r="G848" s="430"/>
      <c r="H848" s="431"/>
      <c r="I848" s="432"/>
      <c r="J848" s="336"/>
      <c r="K848" s="338"/>
      <c r="O848" s="393"/>
      <c r="P848" s="407"/>
    </row>
    <row r="849" spans="1:16" s="342" customFormat="1" x14ac:dyDescent="0.25">
      <c r="A849" s="336"/>
      <c r="B849" s="330"/>
      <c r="C849" s="402"/>
      <c r="D849" s="336"/>
      <c r="E849" s="429"/>
      <c r="F849" s="336"/>
      <c r="G849" s="430"/>
      <c r="H849" s="431"/>
      <c r="I849" s="432"/>
      <c r="J849" s="336"/>
      <c r="K849" s="338"/>
      <c r="O849" s="393"/>
      <c r="P849" s="407"/>
    </row>
    <row r="850" spans="1:16" s="342" customFormat="1" x14ac:dyDescent="0.25">
      <c r="A850" s="336"/>
      <c r="B850" s="330"/>
      <c r="C850" s="402"/>
      <c r="D850" s="336"/>
      <c r="E850" s="429"/>
      <c r="F850" s="336"/>
      <c r="G850" s="430"/>
      <c r="H850" s="431"/>
      <c r="I850" s="432"/>
      <c r="J850" s="336"/>
      <c r="K850" s="338"/>
      <c r="O850" s="393"/>
      <c r="P850" s="407"/>
    </row>
    <row r="851" spans="1:16" s="342" customFormat="1" x14ac:dyDescent="0.25">
      <c r="A851" s="336"/>
      <c r="B851" s="330"/>
      <c r="C851" s="402"/>
      <c r="D851" s="336"/>
      <c r="E851" s="429"/>
      <c r="F851" s="336"/>
      <c r="G851" s="430"/>
      <c r="H851" s="431"/>
      <c r="I851" s="432"/>
      <c r="J851" s="336"/>
      <c r="K851" s="338"/>
      <c r="O851" s="393"/>
      <c r="P851" s="407"/>
    </row>
    <row r="852" spans="1:16" s="342" customFormat="1" x14ac:dyDescent="0.25">
      <c r="A852" s="336"/>
      <c r="B852" s="330"/>
      <c r="C852" s="402"/>
      <c r="D852" s="336"/>
      <c r="E852" s="429"/>
      <c r="F852" s="336"/>
      <c r="G852" s="430"/>
      <c r="H852" s="431"/>
      <c r="I852" s="432"/>
      <c r="J852" s="336"/>
      <c r="K852" s="338"/>
      <c r="O852" s="393"/>
      <c r="P852" s="407"/>
    </row>
    <row r="853" spans="1:16" s="342" customFormat="1" x14ac:dyDescent="0.25">
      <c r="A853" s="336"/>
      <c r="B853" s="330"/>
      <c r="C853" s="402"/>
      <c r="D853" s="336"/>
      <c r="E853" s="429"/>
      <c r="F853" s="336"/>
      <c r="G853" s="430"/>
      <c r="H853" s="431"/>
      <c r="I853" s="432"/>
      <c r="J853" s="336"/>
      <c r="K853" s="338"/>
      <c r="O853" s="393"/>
      <c r="P853" s="407"/>
    </row>
    <row r="854" spans="1:16" s="342" customFormat="1" x14ac:dyDescent="0.25">
      <c r="A854" s="336"/>
      <c r="B854" s="330"/>
      <c r="C854" s="402"/>
      <c r="D854" s="336"/>
      <c r="E854" s="429"/>
      <c r="F854" s="336"/>
      <c r="G854" s="430"/>
      <c r="H854" s="431"/>
      <c r="I854" s="432"/>
      <c r="J854" s="336"/>
      <c r="K854" s="338"/>
      <c r="O854" s="393"/>
      <c r="P854" s="407"/>
    </row>
    <row r="855" spans="1:16" s="342" customFormat="1" x14ac:dyDescent="0.25">
      <c r="A855" s="336"/>
      <c r="B855" s="330"/>
      <c r="C855" s="402"/>
      <c r="D855" s="336"/>
      <c r="E855" s="429"/>
      <c r="F855" s="336"/>
      <c r="G855" s="430"/>
      <c r="H855" s="431"/>
      <c r="I855" s="432"/>
      <c r="J855" s="336"/>
      <c r="K855" s="338"/>
      <c r="O855" s="393"/>
      <c r="P855" s="407"/>
    </row>
    <row r="856" spans="1:16" s="342" customFormat="1" x14ac:dyDescent="0.25">
      <c r="A856" s="336"/>
      <c r="B856" s="330"/>
      <c r="C856" s="402"/>
      <c r="D856" s="336"/>
      <c r="E856" s="429"/>
      <c r="F856" s="336"/>
      <c r="G856" s="430"/>
      <c r="H856" s="431"/>
      <c r="I856" s="432"/>
      <c r="J856" s="336"/>
      <c r="K856" s="338"/>
      <c r="O856" s="393"/>
      <c r="P856" s="407"/>
    </row>
    <row r="857" spans="1:16" s="342" customFormat="1" x14ac:dyDescent="0.25">
      <c r="A857" s="336"/>
      <c r="B857" s="330"/>
      <c r="C857" s="402"/>
      <c r="D857" s="336"/>
      <c r="E857" s="429"/>
      <c r="F857" s="336"/>
      <c r="G857" s="430"/>
      <c r="H857" s="431"/>
      <c r="I857" s="432"/>
      <c r="J857" s="336"/>
      <c r="K857" s="338"/>
      <c r="O857" s="393"/>
      <c r="P857" s="407"/>
    </row>
    <row r="858" spans="1:16" s="342" customFormat="1" x14ac:dyDescent="0.25">
      <c r="A858" s="336"/>
      <c r="B858" s="330"/>
      <c r="C858" s="402"/>
      <c r="D858" s="336"/>
      <c r="E858" s="429"/>
      <c r="F858" s="336"/>
      <c r="G858" s="430"/>
      <c r="H858" s="431"/>
      <c r="I858" s="432"/>
      <c r="J858" s="336"/>
      <c r="K858" s="338"/>
      <c r="O858" s="393"/>
      <c r="P858" s="407"/>
    </row>
    <row r="859" spans="1:16" s="342" customFormat="1" x14ac:dyDescent="0.25">
      <c r="A859" s="336"/>
      <c r="B859" s="330"/>
      <c r="C859" s="402"/>
      <c r="D859" s="336"/>
      <c r="E859" s="429"/>
      <c r="F859" s="336"/>
      <c r="G859" s="430"/>
      <c r="H859" s="431"/>
      <c r="I859" s="432"/>
      <c r="J859" s="336"/>
      <c r="K859" s="338"/>
      <c r="O859" s="393"/>
      <c r="P859" s="407"/>
    </row>
    <row r="860" spans="1:16" s="342" customFormat="1" x14ac:dyDescent="0.25">
      <c r="A860" s="336"/>
      <c r="B860" s="330"/>
      <c r="C860" s="402"/>
      <c r="D860" s="336"/>
      <c r="E860" s="429"/>
      <c r="F860" s="336"/>
      <c r="G860" s="430"/>
      <c r="H860" s="431"/>
      <c r="I860" s="432"/>
      <c r="J860" s="336"/>
      <c r="K860" s="338"/>
      <c r="O860" s="393"/>
      <c r="P860" s="407"/>
    </row>
    <row r="861" spans="1:16" s="342" customFormat="1" x14ac:dyDescent="0.25">
      <c r="A861" s="336"/>
      <c r="B861" s="330"/>
      <c r="C861" s="402"/>
      <c r="D861" s="336"/>
      <c r="E861" s="429"/>
      <c r="F861" s="336"/>
      <c r="G861" s="430"/>
      <c r="H861" s="431"/>
      <c r="I861" s="432"/>
      <c r="J861" s="336"/>
      <c r="K861" s="338"/>
      <c r="O861" s="393"/>
      <c r="P861" s="407"/>
    </row>
    <row r="862" spans="1:16" s="342" customFormat="1" x14ac:dyDescent="0.25">
      <c r="A862" s="336"/>
      <c r="B862" s="330"/>
      <c r="C862" s="402"/>
      <c r="D862" s="336"/>
      <c r="E862" s="429"/>
      <c r="F862" s="336"/>
      <c r="G862" s="430"/>
      <c r="H862" s="431"/>
      <c r="I862" s="432"/>
      <c r="J862" s="336"/>
      <c r="K862" s="338"/>
      <c r="O862" s="393"/>
      <c r="P862" s="407"/>
    </row>
    <row r="863" spans="1:16" s="342" customFormat="1" x14ac:dyDescent="0.25">
      <c r="A863" s="336"/>
      <c r="B863" s="330"/>
      <c r="C863" s="402"/>
      <c r="D863" s="336"/>
      <c r="E863" s="429"/>
      <c r="F863" s="336"/>
      <c r="G863" s="430"/>
      <c r="H863" s="431"/>
      <c r="I863" s="432"/>
      <c r="J863" s="336"/>
      <c r="K863" s="338"/>
      <c r="O863" s="393"/>
      <c r="P863" s="407"/>
    </row>
    <row r="864" spans="1:16" s="342" customFormat="1" x14ac:dyDescent="0.25">
      <c r="A864" s="336"/>
      <c r="B864" s="330"/>
      <c r="C864" s="402"/>
      <c r="D864" s="336"/>
      <c r="E864" s="429"/>
      <c r="F864" s="336"/>
      <c r="G864" s="430"/>
      <c r="H864" s="431"/>
      <c r="I864" s="432"/>
      <c r="J864" s="336"/>
      <c r="K864" s="338"/>
      <c r="O864" s="393"/>
      <c r="P864" s="407"/>
    </row>
    <row r="865" spans="1:16" s="342" customFormat="1" x14ac:dyDescent="0.25">
      <c r="A865" s="336"/>
      <c r="B865" s="330"/>
      <c r="C865" s="402"/>
      <c r="D865" s="336"/>
      <c r="E865" s="429"/>
      <c r="F865" s="336"/>
      <c r="G865" s="430"/>
      <c r="H865" s="431"/>
      <c r="I865" s="432"/>
      <c r="J865" s="336"/>
      <c r="K865" s="338"/>
      <c r="O865" s="393"/>
      <c r="P865" s="407"/>
    </row>
    <row r="866" spans="1:16" s="342" customFormat="1" x14ac:dyDescent="0.25">
      <c r="A866" s="336"/>
      <c r="B866" s="330"/>
      <c r="C866" s="402"/>
      <c r="D866" s="336"/>
      <c r="E866" s="429"/>
      <c r="F866" s="336"/>
      <c r="G866" s="430"/>
      <c r="H866" s="431"/>
      <c r="I866" s="432"/>
      <c r="J866" s="336"/>
      <c r="K866" s="338"/>
      <c r="O866" s="393"/>
      <c r="P866" s="407"/>
    </row>
    <row r="867" spans="1:16" s="342" customFormat="1" x14ac:dyDescent="0.25">
      <c r="A867" s="336"/>
      <c r="B867" s="330"/>
      <c r="C867" s="402"/>
      <c r="D867" s="336"/>
      <c r="E867" s="429"/>
      <c r="F867" s="336"/>
      <c r="G867" s="430"/>
      <c r="H867" s="431"/>
      <c r="I867" s="432"/>
      <c r="J867" s="336"/>
      <c r="K867" s="338"/>
      <c r="O867" s="393"/>
      <c r="P867" s="407"/>
    </row>
    <row r="868" spans="1:16" s="342" customFormat="1" x14ac:dyDescent="0.25">
      <c r="A868" s="336"/>
      <c r="B868" s="330"/>
      <c r="C868" s="402"/>
      <c r="D868" s="336"/>
      <c r="E868" s="429"/>
      <c r="F868" s="336"/>
      <c r="G868" s="430"/>
      <c r="H868" s="431"/>
      <c r="I868" s="432"/>
      <c r="J868" s="336"/>
      <c r="K868" s="338"/>
      <c r="O868" s="393"/>
      <c r="P868" s="407"/>
    </row>
    <row r="869" spans="1:16" s="342" customFormat="1" x14ac:dyDescent="0.25">
      <c r="A869" s="336"/>
      <c r="B869" s="330"/>
      <c r="C869" s="402"/>
      <c r="D869" s="336"/>
      <c r="E869" s="429"/>
      <c r="F869" s="336"/>
      <c r="G869" s="430"/>
      <c r="H869" s="431"/>
      <c r="I869" s="432"/>
      <c r="J869" s="336"/>
      <c r="K869" s="338"/>
      <c r="O869" s="393"/>
      <c r="P869" s="407"/>
    </row>
    <row r="870" spans="1:16" s="342" customFormat="1" x14ac:dyDescent="0.25">
      <c r="A870" s="336"/>
      <c r="B870" s="330"/>
      <c r="C870" s="402"/>
      <c r="D870" s="336"/>
      <c r="E870" s="429"/>
      <c r="F870" s="336"/>
      <c r="G870" s="430"/>
      <c r="H870" s="431"/>
      <c r="I870" s="432"/>
      <c r="J870" s="336"/>
      <c r="K870" s="338"/>
      <c r="O870" s="393"/>
      <c r="P870" s="407"/>
    </row>
    <row r="871" spans="1:16" s="342" customFormat="1" x14ac:dyDescent="0.25">
      <c r="A871" s="336"/>
      <c r="B871" s="330"/>
      <c r="C871" s="402"/>
      <c r="D871" s="336"/>
      <c r="E871" s="429"/>
      <c r="F871" s="336"/>
      <c r="G871" s="430"/>
      <c r="H871" s="431"/>
      <c r="I871" s="432"/>
      <c r="J871" s="336"/>
      <c r="K871" s="338"/>
      <c r="O871" s="393"/>
      <c r="P871" s="407"/>
    </row>
    <row r="872" spans="1:16" s="342" customFormat="1" x14ac:dyDescent="0.25">
      <c r="A872" s="336"/>
      <c r="B872" s="330"/>
      <c r="C872" s="402"/>
      <c r="D872" s="336"/>
      <c r="E872" s="429"/>
      <c r="F872" s="336"/>
      <c r="G872" s="430"/>
      <c r="H872" s="431"/>
      <c r="I872" s="432"/>
      <c r="J872" s="336"/>
      <c r="K872" s="338"/>
      <c r="O872" s="393"/>
      <c r="P872" s="407"/>
    </row>
    <row r="873" spans="1:16" s="342" customFormat="1" x14ac:dyDescent="0.25">
      <c r="A873" s="336"/>
      <c r="B873" s="330"/>
      <c r="C873" s="402"/>
      <c r="D873" s="336"/>
      <c r="E873" s="429"/>
      <c r="F873" s="336"/>
      <c r="G873" s="430"/>
      <c r="H873" s="431"/>
      <c r="I873" s="432"/>
      <c r="J873" s="336"/>
      <c r="K873" s="338"/>
      <c r="O873" s="393"/>
      <c r="P873" s="407"/>
    </row>
    <row r="874" spans="1:16" s="342" customFormat="1" x14ac:dyDescent="0.25">
      <c r="A874" s="336"/>
      <c r="B874" s="330"/>
      <c r="C874" s="402"/>
      <c r="D874" s="336"/>
      <c r="E874" s="429"/>
      <c r="F874" s="336"/>
      <c r="G874" s="430"/>
      <c r="H874" s="431"/>
      <c r="I874" s="432"/>
      <c r="J874" s="336"/>
      <c r="K874" s="338"/>
      <c r="O874" s="393"/>
      <c r="P874" s="407"/>
    </row>
    <row r="875" spans="1:16" s="342" customFormat="1" x14ac:dyDescent="0.25">
      <c r="A875" s="336"/>
      <c r="B875" s="330"/>
      <c r="C875" s="402"/>
      <c r="D875" s="336"/>
      <c r="E875" s="429"/>
      <c r="F875" s="336"/>
      <c r="G875" s="430"/>
      <c r="H875" s="431"/>
      <c r="I875" s="432"/>
      <c r="J875" s="336"/>
      <c r="K875" s="338"/>
      <c r="O875" s="393"/>
      <c r="P875" s="407"/>
    </row>
    <row r="876" spans="1:16" s="342" customFormat="1" x14ac:dyDescent="0.25">
      <c r="A876" s="336"/>
      <c r="B876" s="330"/>
      <c r="C876" s="402"/>
      <c r="D876" s="336"/>
      <c r="E876" s="429"/>
      <c r="F876" s="336"/>
      <c r="G876" s="430"/>
      <c r="H876" s="431"/>
      <c r="I876" s="432"/>
      <c r="J876" s="336"/>
      <c r="K876" s="338"/>
      <c r="O876" s="393"/>
      <c r="P876" s="407"/>
    </row>
    <row r="877" spans="1:16" s="342" customFormat="1" x14ac:dyDescent="0.25">
      <c r="A877" s="336"/>
      <c r="B877" s="330"/>
      <c r="C877" s="402"/>
      <c r="D877" s="336"/>
      <c r="E877" s="429"/>
      <c r="F877" s="336"/>
      <c r="G877" s="430"/>
      <c r="H877" s="431"/>
      <c r="I877" s="432"/>
      <c r="J877" s="336"/>
      <c r="K877" s="338"/>
      <c r="O877" s="393"/>
      <c r="P877" s="407"/>
    </row>
    <row r="878" spans="1:16" s="342" customFormat="1" x14ac:dyDescent="0.25">
      <c r="A878" s="336"/>
      <c r="B878" s="330"/>
      <c r="C878" s="402"/>
      <c r="D878" s="336"/>
      <c r="E878" s="429"/>
      <c r="F878" s="336"/>
      <c r="G878" s="430"/>
      <c r="H878" s="431"/>
      <c r="I878" s="432"/>
      <c r="J878" s="336"/>
      <c r="K878" s="338"/>
      <c r="O878" s="393"/>
      <c r="P878" s="407"/>
    </row>
    <row r="879" spans="1:16" s="342" customFormat="1" x14ac:dyDescent="0.25">
      <c r="A879" s="336"/>
      <c r="B879" s="330"/>
      <c r="C879" s="402"/>
      <c r="D879" s="336"/>
      <c r="E879" s="429"/>
      <c r="F879" s="336"/>
      <c r="G879" s="430"/>
      <c r="H879" s="431"/>
      <c r="I879" s="432"/>
      <c r="J879" s="336"/>
      <c r="K879" s="338"/>
      <c r="O879" s="393"/>
      <c r="P879" s="407"/>
    </row>
    <row r="880" spans="1:16" s="342" customFormat="1" x14ac:dyDescent="0.25">
      <c r="A880" s="336"/>
      <c r="B880" s="330"/>
      <c r="C880" s="402"/>
      <c r="D880" s="336"/>
      <c r="E880" s="429"/>
      <c r="F880" s="336"/>
      <c r="G880" s="430"/>
      <c r="H880" s="431"/>
      <c r="I880" s="432"/>
      <c r="J880" s="336"/>
      <c r="K880" s="338"/>
      <c r="O880" s="393"/>
      <c r="P880" s="407"/>
    </row>
    <row r="881" spans="1:16" s="342" customFormat="1" x14ac:dyDescent="0.25">
      <c r="A881" s="336"/>
      <c r="B881" s="330"/>
      <c r="C881" s="402"/>
      <c r="D881" s="336"/>
      <c r="E881" s="429"/>
      <c r="F881" s="336"/>
      <c r="G881" s="430"/>
      <c r="H881" s="431"/>
      <c r="I881" s="432"/>
      <c r="J881" s="336"/>
      <c r="K881" s="338"/>
      <c r="O881" s="393"/>
      <c r="P881" s="407"/>
    </row>
    <row r="882" spans="1:16" s="342" customFormat="1" x14ac:dyDescent="0.25">
      <c r="A882" s="336"/>
      <c r="B882" s="330"/>
      <c r="C882" s="402"/>
      <c r="D882" s="336"/>
      <c r="E882" s="429"/>
      <c r="F882" s="336"/>
      <c r="G882" s="430"/>
      <c r="H882" s="431"/>
      <c r="I882" s="432"/>
      <c r="J882" s="336"/>
      <c r="K882" s="338"/>
      <c r="O882" s="393"/>
      <c r="P882" s="407"/>
    </row>
    <row r="883" spans="1:16" s="342" customFormat="1" x14ac:dyDescent="0.25">
      <c r="A883" s="336"/>
      <c r="B883" s="330"/>
      <c r="C883" s="402"/>
      <c r="D883" s="336"/>
      <c r="E883" s="429"/>
      <c r="F883" s="336"/>
      <c r="G883" s="430"/>
      <c r="H883" s="431"/>
      <c r="I883" s="432"/>
      <c r="J883" s="336"/>
      <c r="K883" s="338"/>
      <c r="O883" s="393"/>
      <c r="P883" s="407"/>
    </row>
    <row r="884" spans="1:16" s="342" customFormat="1" x14ac:dyDescent="0.25">
      <c r="A884" s="336"/>
      <c r="B884" s="330"/>
      <c r="C884" s="402"/>
      <c r="D884" s="336"/>
      <c r="E884" s="429"/>
      <c r="F884" s="336"/>
      <c r="G884" s="430"/>
      <c r="H884" s="431"/>
      <c r="I884" s="432"/>
      <c r="J884" s="336"/>
      <c r="K884" s="338"/>
      <c r="O884" s="393"/>
      <c r="P884" s="407"/>
    </row>
    <row r="885" spans="1:16" s="342" customFormat="1" x14ac:dyDescent="0.25">
      <c r="A885" s="336"/>
      <c r="B885" s="330"/>
      <c r="C885" s="402"/>
      <c r="D885" s="336"/>
      <c r="E885" s="429"/>
      <c r="F885" s="336"/>
      <c r="G885" s="430"/>
      <c r="H885" s="431"/>
      <c r="I885" s="432"/>
      <c r="J885" s="336"/>
      <c r="K885" s="338"/>
      <c r="O885" s="393"/>
      <c r="P885" s="407"/>
    </row>
    <row r="886" spans="1:16" s="342" customFormat="1" x14ac:dyDescent="0.25">
      <c r="A886" s="336"/>
      <c r="B886" s="330"/>
      <c r="C886" s="402"/>
      <c r="D886" s="336"/>
      <c r="E886" s="429"/>
      <c r="F886" s="336"/>
      <c r="G886" s="430"/>
      <c r="H886" s="431"/>
      <c r="I886" s="432"/>
      <c r="J886" s="336"/>
      <c r="K886" s="338"/>
      <c r="O886" s="393"/>
      <c r="P886" s="407"/>
    </row>
    <row r="887" spans="1:16" s="342" customFormat="1" x14ac:dyDescent="0.25">
      <c r="A887" s="336"/>
      <c r="B887" s="330"/>
      <c r="C887" s="402"/>
      <c r="D887" s="336"/>
      <c r="E887" s="429"/>
      <c r="F887" s="336"/>
      <c r="G887" s="430"/>
      <c r="H887" s="431"/>
      <c r="I887" s="432"/>
      <c r="J887" s="336"/>
      <c r="K887" s="338"/>
      <c r="O887" s="393"/>
      <c r="P887" s="407"/>
    </row>
    <row r="888" spans="1:16" s="342" customFormat="1" x14ac:dyDescent="0.25">
      <c r="A888" s="336"/>
      <c r="B888" s="330"/>
      <c r="C888" s="402"/>
      <c r="D888" s="336"/>
      <c r="E888" s="429"/>
      <c r="F888" s="336"/>
      <c r="G888" s="430"/>
      <c r="H888" s="431"/>
      <c r="I888" s="432"/>
      <c r="J888" s="336"/>
      <c r="K888" s="338"/>
      <c r="O888" s="393"/>
      <c r="P888" s="407"/>
    </row>
    <row r="889" spans="1:16" s="342" customFormat="1" x14ac:dyDescent="0.25">
      <c r="A889" s="336"/>
      <c r="B889" s="330"/>
      <c r="C889" s="402"/>
      <c r="D889" s="336"/>
      <c r="E889" s="429"/>
      <c r="F889" s="336"/>
      <c r="G889" s="430"/>
      <c r="H889" s="431"/>
      <c r="I889" s="432"/>
      <c r="J889" s="336"/>
      <c r="K889" s="338"/>
      <c r="O889" s="393"/>
      <c r="P889" s="407"/>
    </row>
    <row r="890" spans="1:16" s="342" customFormat="1" x14ac:dyDescent="0.25">
      <c r="A890" s="336"/>
      <c r="B890" s="330"/>
      <c r="C890" s="402"/>
      <c r="D890" s="336"/>
      <c r="E890" s="429"/>
      <c r="F890" s="336"/>
      <c r="G890" s="430"/>
      <c r="H890" s="431"/>
      <c r="I890" s="432"/>
      <c r="J890" s="336"/>
      <c r="K890" s="338"/>
      <c r="O890" s="393"/>
      <c r="P890" s="407"/>
    </row>
    <row r="891" spans="1:16" s="342" customFormat="1" x14ac:dyDescent="0.25">
      <c r="A891" s="336"/>
      <c r="B891" s="330"/>
      <c r="C891" s="402"/>
      <c r="D891" s="336"/>
      <c r="E891" s="429"/>
      <c r="F891" s="336"/>
      <c r="G891" s="430"/>
      <c r="H891" s="431"/>
      <c r="I891" s="432"/>
      <c r="J891" s="336"/>
      <c r="K891" s="338"/>
      <c r="O891" s="393"/>
      <c r="P891" s="407"/>
    </row>
    <row r="892" spans="1:16" s="342" customFormat="1" x14ac:dyDescent="0.25">
      <c r="A892" s="336"/>
      <c r="B892" s="330"/>
      <c r="C892" s="402"/>
      <c r="D892" s="336"/>
      <c r="E892" s="429"/>
      <c r="F892" s="336"/>
      <c r="G892" s="430"/>
      <c r="H892" s="431"/>
      <c r="I892" s="432"/>
      <c r="J892" s="336"/>
      <c r="K892" s="338"/>
      <c r="O892" s="393"/>
      <c r="P892" s="407"/>
    </row>
    <row r="893" spans="1:16" s="342" customFormat="1" x14ac:dyDescent="0.25">
      <c r="A893" s="336"/>
      <c r="B893" s="330"/>
      <c r="C893" s="402"/>
      <c r="D893" s="336"/>
      <c r="E893" s="429"/>
      <c r="F893" s="336"/>
      <c r="G893" s="430"/>
      <c r="H893" s="431"/>
      <c r="I893" s="432"/>
      <c r="J893" s="336"/>
      <c r="K893" s="338"/>
      <c r="O893" s="393"/>
      <c r="P893" s="407"/>
    </row>
    <row r="894" spans="1:16" s="342" customFormat="1" x14ac:dyDescent="0.25">
      <c r="A894" s="336"/>
      <c r="B894" s="330"/>
      <c r="C894" s="402"/>
      <c r="D894" s="336"/>
      <c r="E894" s="429"/>
      <c r="F894" s="336"/>
      <c r="G894" s="430"/>
      <c r="H894" s="431"/>
      <c r="I894" s="432"/>
      <c r="J894" s="336"/>
      <c r="K894" s="338"/>
      <c r="O894" s="393"/>
      <c r="P894" s="407"/>
    </row>
    <row r="895" spans="1:16" s="342" customFormat="1" x14ac:dyDescent="0.25">
      <c r="A895" s="336"/>
      <c r="B895" s="330"/>
      <c r="C895" s="402"/>
      <c r="D895" s="336"/>
      <c r="E895" s="429"/>
      <c r="F895" s="336"/>
      <c r="G895" s="430"/>
      <c r="H895" s="431"/>
      <c r="I895" s="432"/>
      <c r="J895" s="336"/>
      <c r="K895" s="338"/>
      <c r="O895" s="393"/>
      <c r="P895" s="407"/>
    </row>
    <row r="896" spans="1:16" s="342" customFormat="1" x14ac:dyDescent="0.25">
      <c r="A896" s="336"/>
      <c r="B896" s="330"/>
      <c r="C896" s="402"/>
      <c r="D896" s="336"/>
      <c r="E896" s="429"/>
      <c r="F896" s="336"/>
      <c r="G896" s="430"/>
      <c r="H896" s="431"/>
      <c r="I896" s="432"/>
      <c r="J896" s="336"/>
      <c r="K896" s="338"/>
      <c r="O896" s="393"/>
      <c r="P896" s="407"/>
    </row>
    <row r="897" spans="1:16" s="342" customFormat="1" x14ac:dyDescent="0.25">
      <c r="A897" s="336"/>
      <c r="B897" s="330"/>
      <c r="C897" s="402"/>
      <c r="D897" s="336"/>
      <c r="E897" s="429"/>
      <c r="F897" s="336"/>
      <c r="G897" s="430"/>
      <c r="H897" s="431"/>
      <c r="I897" s="432"/>
      <c r="J897" s="336"/>
      <c r="K897" s="338"/>
      <c r="O897" s="393"/>
      <c r="P897" s="407"/>
    </row>
    <row r="898" spans="1:16" s="342" customFormat="1" x14ac:dyDescent="0.25">
      <c r="A898" s="336"/>
      <c r="B898" s="330"/>
      <c r="C898" s="402"/>
      <c r="D898" s="336"/>
      <c r="E898" s="429"/>
      <c r="F898" s="336"/>
      <c r="G898" s="430"/>
      <c r="H898" s="431"/>
      <c r="I898" s="432"/>
      <c r="J898" s="336"/>
      <c r="K898" s="338"/>
      <c r="O898" s="393"/>
      <c r="P898" s="407"/>
    </row>
    <row r="899" spans="1:16" s="342" customFormat="1" x14ac:dyDescent="0.25">
      <c r="A899" s="336"/>
      <c r="B899" s="330"/>
      <c r="C899" s="402"/>
      <c r="D899" s="336"/>
      <c r="E899" s="429"/>
      <c r="F899" s="336"/>
      <c r="G899" s="430"/>
      <c r="H899" s="431"/>
      <c r="I899" s="432"/>
      <c r="J899" s="336"/>
      <c r="K899" s="338"/>
      <c r="O899" s="393"/>
      <c r="P899" s="407"/>
    </row>
    <row r="900" spans="1:16" s="342" customFormat="1" x14ac:dyDescent="0.25">
      <c r="A900" s="336"/>
      <c r="B900" s="330"/>
      <c r="C900" s="402"/>
      <c r="D900" s="336"/>
      <c r="E900" s="429"/>
      <c r="F900" s="336"/>
      <c r="G900" s="430"/>
      <c r="H900" s="431"/>
      <c r="I900" s="432"/>
      <c r="J900" s="336"/>
      <c r="K900" s="338"/>
      <c r="O900" s="393"/>
      <c r="P900" s="407"/>
    </row>
    <row r="901" spans="1:16" s="342" customFormat="1" x14ac:dyDescent="0.25">
      <c r="A901" s="336"/>
      <c r="B901" s="330"/>
      <c r="C901" s="402"/>
      <c r="D901" s="336"/>
      <c r="E901" s="429"/>
      <c r="F901" s="336"/>
      <c r="G901" s="430"/>
      <c r="H901" s="431"/>
      <c r="I901" s="432"/>
      <c r="J901" s="336"/>
      <c r="K901" s="338"/>
      <c r="O901" s="393"/>
      <c r="P901" s="407"/>
    </row>
    <row r="902" spans="1:16" s="342" customFormat="1" x14ac:dyDescent="0.25">
      <c r="A902" s="336"/>
      <c r="B902" s="330"/>
      <c r="C902" s="402"/>
      <c r="D902" s="336"/>
      <c r="E902" s="429"/>
      <c r="F902" s="336"/>
      <c r="G902" s="430"/>
      <c r="H902" s="431"/>
      <c r="I902" s="432"/>
      <c r="J902" s="336"/>
      <c r="K902" s="338"/>
      <c r="O902" s="393"/>
      <c r="P902" s="407"/>
    </row>
    <row r="903" spans="1:16" s="342" customFormat="1" x14ac:dyDescent="0.25">
      <c r="A903" s="336"/>
      <c r="B903" s="330"/>
      <c r="C903" s="402"/>
      <c r="D903" s="336"/>
      <c r="E903" s="429"/>
      <c r="F903" s="336"/>
      <c r="G903" s="430"/>
      <c r="H903" s="431"/>
      <c r="I903" s="432"/>
      <c r="J903" s="336"/>
      <c r="K903" s="338"/>
      <c r="O903" s="393"/>
      <c r="P903" s="407"/>
    </row>
    <row r="904" spans="1:16" s="342" customFormat="1" x14ac:dyDescent="0.25">
      <c r="A904" s="336"/>
      <c r="B904" s="330"/>
      <c r="C904" s="402"/>
      <c r="D904" s="336"/>
      <c r="E904" s="429"/>
      <c r="F904" s="336"/>
      <c r="G904" s="430"/>
      <c r="H904" s="431"/>
      <c r="I904" s="432"/>
      <c r="J904" s="336"/>
      <c r="K904" s="338"/>
      <c r="O904" s="393"/>
      <c r="P904" s="407"/>
    </row>
    <row r="905" spans="1:16" s="342" customFormat="1" x14ac:dyDescent="0.25">
      <c r="A905" s="336"/>
      <c r="B905" s="330"/>
      <c r="C905" s="402"/>
      <c r="D905" s="336"/>
      <c r="E905" s="429"/>
      <c r="F905" s="336"/>
      <c r="G905" s="430"/>
      <c r="H905" s="431"/>
      <c r="I905" s="432"/>
      <c r="J905" s="336"/>
      <c r="K905" s="338"/>
      <c r="O905" s="393"/>
      <c r="P905" s="407"/>
    </row>
    <row r="906" spans="1:16" s="342" customFormat="1" x14ac:dyDescent="0.25">
      <c r="A906" s="336"/>
      <c r="B906" s="330"/>
      <c r="C906" s="402"/>
      <c r="D906" s="336"/>
      <c r="E906" s="429"/>
      <c r="F906" s="336"/>
      <c r="G906" s="430"/>
      <c r="H906" s="431"/>
      <c r="I906" s="432"/>
      <c r="J906" s="336"/>
      <c r="K906" s="338"/>
      <c r="O906" s="393"/>
      <c r="P906" s="407"/>
    </row>
    <row r="907" spans="1:16" s="342" customFormat="1" x14ac:dyDescent="0.25">
      <c r="A907" s="336"/>
      <c r="B907" s="330"/>
      <c r="C907" s="402"/>
      <c r="D907" s="336"/>
      <c r="E907" s="429"/>
      <c r="F907" s="336"/>
      <c r="G907" s="430"/>
      <c r="H907" s="431"/>
      <c r="I907" s="432"/>
      <c r="J907" s="336"/>
      <c r="K907" s="338"/>
      <c r="O907" s="393"/>
      <c r="P907" s="407"/>
    </row>
    <row r="908" spans="1:16" s="342" customFormat="1" x14ac:dyDescent="0.25">
      <c r="A908" s="336"/>
      <c r="B908" s="330"/>
      <c r="C908" s="402"/>
      <c r="D908" s="336"/>
      <c r="E908" s="429"/>
      <c r="F908" s="336"/>
      <c r="G908" s="430"/>
      <c r="H908" s="431"/>
      <c r="I908" s="432"/>
      <c r="J908" s="336"/>
      <c r="K908" s="338"/>
      <c r="O908" s="393"/>
      <c r="P908" s="407"/>
    </row>
    <row r="909" spans="1:16" s="342" customFormat="1" x14ac:dyDescent="0.25">
      <c r="A909" s="336"/>
      <c r="B909" s="330"/>
      <c r="C909" s="402"/>
      <c r="D909" s="336"/>
      <c r="E909" s="429"/>
      <c r="F909" s="336"/>
      <c r="G909" s="430"/>
      <c r="H909" s="431"/>
      <c r="I909" s="432"/>
      <c r="J909" s="336"/>
      <c r="K909" s="338"/>
      <c r="O909" s="393"/>
      <c r="P909" s="407"/>
    </row>
    <row r="910" spans="1:16" s="342" customFormat="1" x14ac:dyDescent="0.25">
      <c r="A910" s="336"/>
      <c r="B910" s="330"/>
      <c r="C910" s="402"/>
      <c r="D910" s="336"/>
      <c r="E910" s="429"/>
      <c r="F910" s="336"/>
      <c r="G910" s="430"/>
      <c r="H910" s="431"/>
      <c r="I910" s="432"/>
      <c r="J910" s="336"/>
      <c r="K910" s="338"/>
      <c r="O910" s="393"/>
      <c r="P910" s="407"/>
    </row>
    <row r="911" spans="1:16" s="342" customFormat="1" x14ac:dyDescent="0.25">
      <c r="A911" s="336"/>
      <c r="B911" s="330"/>
      <c r="C911" s="402"/>
      <c r="D911" s="336"/>
      <c r="E911" s="429"/>
      <c r="F911" s="336"/>
      <c r="G911" s="430"/>
      <c r="H911" s="431"/>
      <c r="I911" s="432"/>
      <c r="J911" s="336"/>
      <c r="K911" s="338"/>
      <c r="O911" s="393"/>
      <c r="P911" s="407"/>
    </row>
    <row r="912" spans="1:16" s="342" customFormat="1" x14ac:dyDescent="0.25">
      <c r="A912" s="336"/>
      <c r="B912" s="330"/>
      <c r="C912" s="402"/>
      <c r="D912" s="336"/>
      <c r="E912" s="429"/>
      <c r="F912" s="336"/>
      <c r="G912" s="430"/>
      <c r="H912" s="431"/>
      <c r="I912" s="432"/>
      <c r="J912" s="336"/>
      <c r="K912" s="338"/>
      <c r="O912" s="393"/>
      <c r="P912" s="407"/>
    </row>
    <row r="913" spans="1:16" s="342" customFormat="1" x14ac:dyDescent="0.25">
      <c r="A913" s="336"/>
      <c r="B913" s="330"/>
      <c r="C913" s="402"/>
      <c r="D913" s="336"/>
      <c r="E913" s="429"/>
      <c r="F913" s="336"/>
      <c r="G913" s="430"/>
      <c r="H913" s="431"/>
      <c r="I913" s="432"/>
      <c r="J913" s="336"/>
      <c r="K913" s="338"/>
      <c r="O913" s="393"/>
      <c r="P913" s="407"/>
    </row>
    <row r="914" spans="1:16" s="342" customFormat="1" x14ac:dyDescent="0.25">
      <c r="A914" s="336"/>
      <c r="B914" s="330"/>
      <c r="C914" s="402"/>
      <c r="D914" s="336"/>
      <c r="E914" s="429"/>
      <c r="F914" s="336"/>
      <c r="G914" s="430"/>
      <c r="H914" s="431"/>
      <c r="I914" s="432"/>
      <c r="J914" s="336"/>
      <c r="K914" s="338"/>
      <c r="O914" s="393"/>
      <c r="P914" s="407"/>
    </row>
    <row r="915" spans="1:16" s="342" customFormat="1" x14ac:dyDescent="0.25">
      <c r="A915" s="336"/>
      <c r="B915" s="330"/>
      <c r="C915" s="402"/>
      <c r="D915" s="336"/>
      <c r="E915" s="429"/>
      <c r="F915" s="336"/>
      <c r="G915" s="430"/>
      <c r="H915" s="431"/>
      <c r="I915" s="432"/>
      <c r="J915" s="336"/>
      <c r="K915" s="338"/>
      <c r="O915" s="393"/>
      <c r="P915" s="407"/>
    </row>
    <row r="916" spans="1:16" s="342" customFormat="1" x14ac:dyDescent="0.25">
      <c r="A916" s="336"/>
      <c r="B916" s="330"/>
      <c r="C916" s="402"/>
      <c r="D916" s="336"/>
      <c r="E916" s="429"/>
      <c r="F916" s="336"/>
      <c r="G916" s="430"/>
      <c r="H916" s="431"/>
      <c r="I916" s="432"/>
      <c r="J916" s="336"/>
      <c r="K916" s="338"/>
      <c r="O916" s="393"/>
      <c r="P916" s="407"/>
    </row>
    <row r="917" spans="1:16" s="342" customFormat="1" x14ac:dyDescent="0.25">
      <c r="A917" s="336"/>
      <c r="B917" s="330"/>
      <c r="C917" s="402"/>
      <c r="D917" s="336"/>
      <c r="E917" s="429"/>
      <c r="F917" s="336"/>
      <c r="G917" s="430"/>
      <c r="H917" s="431"/>
      <c r="I917" s="432"/>
      <c r="J917" s="336"/>
      <c r="K917" s="338"/>
      <c r="O917" s="393"/>
      <c r="P917" s="407"/>
    </row>
    <row r="918" spans="1:16" s="342" customFormat="1" x14ac:dyDescent="0.25">
      <c r="A918" s="336"/>
      <c r="B918" s="330"/>
      <c r="C918" s="402"/>
      <c r="D918" s="336"/>
      <c r="E918" s="429"/>
      <c r="F918" s="336"/>
      <c r="G918" s="430"/>
      <c r="H918" s="431"/>
      <c r="I918" s="432"/>
      <c r="J918" s="336"/>
      <c r="K918" s="338"/>
      <c r="O918" s="393"/>
      <c r="P918" s="407"/>
    </row>
    <row r="919" spans="1:16" s="342" customFormat="1" x14ac:dyDescent="0.25">
      <c r="A919" s="336"/>
      <c r="B919" s="330"/>
      <c r="C919" s="402"/>
      <c r="D919" s="336"/>
      <c r="E919" s="429"/>
      <c r="F919" s="336"/>
      <c r="G919" s="430"/>
      <c r="H919" s="431"/>
      <c r="I919" s="432"/>
      <c r="J919" s="336"/>
      <c r="K919" s="338"/>
      <c r="O919" s="393"/>
      <c r="P919" s="407"/>
    </row>
    <row r="920" spans="1:16" s="342" customFormat="1" x14ac:dyDescent="0.25">
      <c r="A920" s="336"/>
      <c r="B920" s="330"/>
      <c r="C920" s="402"/>
      <c r="D920" s="336"/>
      <c r="E920" s="429"/>
      <c r="F920" s="336"/>
      <c r="G920" s="430"/>
      <c r="H920" s="431"/>
      <c r="I920" s="432"/>
      <c r="J920" s="336"/>
      <c r="K920" s="338"/>
      <c r="O920" s="393"/>
      <c r="P920" s="407"/>
    </row>
    <row r="921" spans="1:16" s="342" customFormat="1" x14ac:dyDescent="0.25">
      <c r="A921" s="336"/>
      <c r="B921" s="330"/>
      <c r="C921" s="402"/>
      <c r="D921" s="336"/>
      <c r="E921" s="429"/>
      <c r="F921" s="336"/>
      <c r="G921" s="430"/>
      <c r="H921" s="431"/>
      <c r="I921" s="432"/>
      <c r="J921" s="336"/>
      <c r="K921" s="338"/>
      <c r="O921" s="393"/>
      <c r="P921" s="407"/>
    </row>
    <row r="922" spans="1:16" s="342" customFormat="1" x14ac:dyDescent="0.25">
      <c r="A922" s="336"/>
      <c r="B922" s="330"/>
      <c r="C922" s="402"/>
      <c r="D922" s="336"/>
      <c r="E922" s="429"/>
      <c r="F922" s="336"/>
      <c r="G922" s="430"/>
      <c r="H922" s="431"/>
      <c r="I922" s="432"/>
      <c r="J922" s="336"/>
      <c r="K922" s="338"/>
      <c r="O922" s="393"/>
      <c r="P922" s="407"/>
    </row>
    <row r="923" spans="1:16" s="342" customFormat="1" x14ac:dyDescent="0.25">
      <c r="A923" s="336"/>
      <c r="B923" s="330"/>
      <c r="C923" s="402"/>
      <c r="D923" s="336"/>
      <c r="E923" s="429"/>
      <c r="F923" s="336"/>
      <c r="G923" s="430"/>
      <c r="H923" s="431"/>
      <c r="I923" s="432"/>
      <c r="J923" s="336"/>
      <c r="K923" s="338"/>
      <c r="O923" s="393"/>
      <c r="P923" s="407"/>
    </row>
    <row r="924" spans="1:16" s="342" customFormat="1" x14ac:dyDescent="0.25">
      <c r="A924" s="336"/>
      <c r="B924" s="330"/>
      <c r="C924" s="402"/>
      <c r="D924" s="336"/>
      <c r="E924" s="429"/>
      <c r="F924" s="336"/>
      <c r="G924" s="430"/>
      <c r="H924" s="431"/>
      <c r="I924" s="432"/>
      <c r="J924" s="336"/>
      <c r="K924" s="338"/>
      <c r="O924" s="393"/>
      <c r="P924" s="407"/>
    </row>
    <row r="925" spans="1:16" s="342" customFormat="1" x14ac:dyDescent="0.25">
      <c r="A925" s="336"/>
      <c r="B925" s="330"/>
      <c r="C925" s="402"/>
      <c r="D925" s="336"/>
      <c r="E925" s="429"/>
      <c r="F925" s="336"/>
      <c r="G925" s="430"/>
      <c r="H925" s="431"/>
      <c r="I925" s="432"/>
      <c r="J925" s="336"/>
      <c r="K925" s="338"/>
      <c r="O925" s="393"/>
      <c r="P925" s="407"/>
    </row>
    <row r="926" spans="1:16" s="342" customFormat="1" x14ac:dyDescent="0.25">
      <c r="A926" s="336"/>
      <c r="B926" s="330"/>
      <c r="C926" s="402"/>
      <c r="D926" s="336"/>
      <c r="E926" s="429"/>
      <c r="F926" s="336"/>
      <c r="G926" s="430"/>
      <c r="H926" s="431"/>
      <c r="I926" s="432"/>
      <c r="J926" s="336"/>
      <c r="K926" s="338"/>
      <c r="O926" s="393"/>
      <c r="P926" s="407"/>
    </row>
    <row r="927" spans="1:16" s="342" customFormat="1" x14ac:dyDescent="0.25">
      <c r="A927" s="336"/>
      <c r="B927" s="330"/>
      <c r="C927" s="402"/>
      <c r="D927" s="336"/>
      <c r="E927" s="429"/>
      <c r="F927" s="336"/>
      <c r="G927" s="430"/>
      <c r="H927" s="431"/>
      <c r="I927" s="432"/>
      <c r="J927" s="336"/>
      <c r="K927" s="338"/>
      <c r="O927" s="393"/>
      <c r="P927" s="407"/>
    </row>
    <row r="928" spans="1:16" s="342" customFormat="1" x14ac:dyDescent="0.25">
      <c r="A928" s="336"/>
      <c r="B928" s="330"/>
      <c r="C928" s="402"/>
      <c r="D928" s="336"/>
      <c r="E928" s="429"/>
      <c r="F928" s="336"/>
      <c r="G928" s="430"/>
      <c r="H928" s="431"/>
      <c r="I928" s="432"/>
      <c r="J928" s="336"/>
      <c r="K928" s="338"/>
      <c r="O928" s="393"/>
      <c r="P928" s="407"/>
    </row>
    <row r="929" spans="1:16" s="342" customFormat="1" x14ac:dyDescent="0.25">
      <c r="A929" s="336"/>
      <c r="B929" s="330"/>
      <c r="C929" s="402"/>
      <c r="D929" s="336"/>
      <c r="E929" s="429"/>
      <c r="F929" s="336"/>
      <c r="G929" s="430"/>
      <c r="H929" s="431"/>
      <c r="I929" s="432"/>
      <c r="J929" s="336"/>
      <c r="K929" s="338"/>
      <c r="O929" s="393"/>
      <c r="P929" s="407"/>
    </row>
    <row r="930" spans="1:16" s="342" customFormat="1" x14ac:dyDescent="0.25">
      <c r="A930" s="336"/>
      <c r="B930" s="330"/>
      <c r="C930" s="402"/>
      <c r="D930" s="336"/>
      <c r="E930" s="429"/>
      <c r="F930" s="336"/>
      <c r="G930" s="430"/>
      <c r="H930" s="431"/>
      <c r="I930" s="432"/>
      <c r="J930" s="336"/>
      <c r="K930" s="338"/>
      <c r="O930" s="393"/>
      <c r="P930" s="407"/>
    </row>
    <row r="931" spans="1:16" s="342" customFormat="1" x14ac:dyDescent="0.25">
      <c r="A931" s="336"/>
      <c r="B931" s="330"/>
      <c r="C931" s="402"/>
      <c r="D931" s="336"/>
      <c r="E931" s="429"/>
      <c r="F931" s="336"/>
      <c r="G931" s="430"/>
      <c r="H931" s="431"/>
      <c r="I931" s="432"/>
      <c r="J931" s="336"/>
      <c r="K931" s="338"/>
      <c r="O931" s="393"/>
      <c r="P931" s="407"/>
    </row>
    <row r="932" spans="1:16" s="342" customFormat="1" x14ac:dyDescent="0.25">
      <c r="A932" s="336"/>
      <c r="B932" s="330"/>
      <c r="C932" s="402"/>
      <c r="D932" s="336"/>
      <c r="E932" s="429"/>
      <c r="F932" s="336"/>
      <c r="G932" s="430"/>
      <c r="H932" s="431"/>
      <c r="I932" s="432"/>
      <c r="J932" s="336"/>
      <c r="K932" s="338"/>
      <c r="O932" s="393"/>
      <c r="P932" s="407"/>
    </row>
    <row r="933" spans="1:16" s="342" customFormat="1" x14ac:dyDescent="0.25">
      <c r="A933" s="336"/>
      <c r="B933" s="330"/>
      <c r="C933" s="402"/>
      <c r="D933" s="336"/>
      <c r="E933" s="429"/>
      <c r="F933" s="336"/>
      <c r="G933" s="430"/>
      <c r="H933" s="431"/>
      <c r="I933" s="432"/>
      <c r="J933" s="336"/>
      <c r="K933" s="338"/>
      <c r="O933" s="393"/>
      <c r="P933" s="407"/>
    </row>
    <row r="934" spans="1:16" s="342" customFormat="1" x14ac:dyDescent="0.25">
      <c r="A934" s="336"/>
      <c r="B934" s="330"/>
      <c r="C934" s="402"/>
      <c r="D934" s="336"/>
      <c r="E934" s="429"/>
      <c r="F934" s="336"/>
      <c r="G934" s="430"/>
      <c r="H934" s="431"/>
      <c r="I934" s="432"/>
      <c r="J934" s="336"/>
      <c r="K934" s="338"/>
      <c r="O934" s="393"/>
      <c r="P934" s="407"/>
    </row>
    <row r="935" spans="1:16" s="342" customFormat="1" x14ac:dyDescent="0.25">
      <c r="A935" s="336"/>
      <c r="B935" s="330"/>
      <c r="C935" s="402"/>
      <c r="D935" s="336"/>
      <c r="E935" s="429"/>
      <c r="F935" s="336"/>
      <c r="G935" s="430"/>
      <c r="H935" s="431"/>
      <c r="I935" s="432"/>
      <c r="J935" s="336"/>
      <c r="K935" s="338"/>
      <c r="O935" s="393"/>
      <c r="P935" s="407"/>
    </row>
    <row r="936" spans="1:16" s="342" customFormat="1" x14ac:dyDescent="0.25">
      <c r="A936" s="336"/>
      <c r="B936" s="330"/>
      <c r="C936" s="402"/>
      <c r="D936" s="336"/>
      <c r="E936" s="429"/>
      <c r="F936" s="336"/>
      <c r="G936" s="430"/>
      <c r="H936" s="431"/>
      <c r="I936" s="432"/>
      <c r="J936" s="336"/>
      <c r="K936" s="338"/>
      <c r="O936" s="393"/>
      <c r="P936" s="407"/>
    </row>
    <row r="937" spans="1:16" s="342" customFormat="1" x14ac:dyDescent="0.25">
      <c r="A937" s="336"/>
      <c r="B937" s="330"/>
      <c r="C937" s="402"/>
      <c r="D937" s="336"/>
      <c r="E937" s="429"/>
      <c r="F937" s="336"/>
      <c r="G937" s="430"/>
      <c r="H937" s="431"/>
      <c r="I937" s="432"/>
      <c r="J937" s="336"/>
      <c r="K937" s="338"/>
      <c r="O937" s="393"/>
      <c r="P937" s="407"/>
    </row>
    <row r="938" spans="1:16" s="342" customFormat="1" x14ac:dyDescent="0.25">
      <c r="A938" s="336"/>
      <c r="B938" s="330"/>
      <c r="C938" s="402"/>
      <c r="D938" s="336"/>
      <c r="E938" s="429"/>
      <c r="F938" s="336"/>
      <c r="G938" s="430"/>
      <c r="H938" s="431"/>
      <c r="I938" s="432"/>
      <c r="J938" s="336"/>
      <c r="K938" s="338"/>
      <c r="O938" s="393"/>
      <c r="P938" s="407"/>
    </row>
    <row r="939" spans="1:16" s="342" customFormat="1" x14ac:dyDescent="0.25">
      <c r="A939" s="336"/>
      <c r="B939" s="330"/>
      <c r="C939" s="402"/>
      <c r="D939" s="336"/>
      <c r="E939" s="429"/>
      <c r="F939" s="336"/>
      <c r="G939" s="430"/>
      <c r="H939" s="431"/>
      <c r="I939" s="432"/>
      <c r="J939" s="336"/>
      <c r="K939" s="338"/>
      <c r="O939" s="393"/>
      <c r="P939" s="407"/>
    </row>
    <row r="940" spans="1:16" s="342" customFormat="1" x14ac:dyDescent="0.25">
      <c r="A940" s="336"/>
      <c r="B940" s="330"/>
      <c r="C940" s="402"/>
      <c r="D940" s="336"/>
      <c r="E940" s="429"/>
      <c r="F940" s="336"/>
      <c r="G940" s="430"/>
      <c r="H940" s="431"/>
      <c r="I940" s="432"/>
      <c r="J940" s="336"/>
      <c r="K940" s="338"/>
      <c r="O940" s="393"/>
      <c r="P940" s="407"/>
    </row>
    <row r="941" spans="1:16" s="342" customFormat="1" x14ac:dyDescent="0.25">
      <c r="A941" s="336"/>
      <c r="B941" s="330"/>
      <c r="C941" s="402"/>
      <c r="D941" s="336"/>
      <c r="E941" s="429"/>
      <c r="F941" s="336"/>
      <c r="G941" s="430"/>
      <c r="H941" s="431"/>
      <c r="I941" s="432"/>
      <c r="J941" s="336"/>
      <c r="K941" s="338"/>
      <c r="O941" s="393"/>
      <c r="P941" s="407"/>
    </row>
    <row r="942" spans="1:16" s="342" customFormat="1" x14ac:dyDescent="0.25">
      <c r="A942" s="336"/>
      <c r="B942" s="330"/>
      <c r="C942" s="402"/>
      <c r="D942" s="336"/>
      <c r="E942" s="429"/>
      <c r="F942" s="336"/>
      <c r="G942" s="430"/>
      <c r="H942" s="431"/>
      <c r="I942" s="432"/>
      <c r="J942" s="336"/>
      <c r="K942" s="338"/>
      <c r="O942" s="393"/>
      <c r="P942" s="407"/>
    </row>
    <row r="943" spans="1:16" s="342" customFormat="1" x14ac:dyDescent="0.25">
      <c r="A943" s="336"/>
      <c r="B943" s="330"/>
      <c r="C943" s="402"/>
      <c r="D943" s="336"/>
      <c r="E943" s="429"/>
      <c r="F943" s="336"/>
      <c r="G943" s="430"/>
      <c r="H943" s="431"/>
      <c r="I943" s="432"/>
      <c r="J943" s="336"/>
      <c r="K943" s="338"/>
      <c r="O943" s="393"/>
      <c r="P943" s="407"/>
    </row>
    <row r="944" spans="1:16" s="342" customFormat="1" x14ac:dyDescent="0.25">
      <c r="A944" s="336"/>
      <c r="B944" s="330"/>
      <c r="C944" s="402"/>
      <c r="D944" s="336"/>
      <c r="E944" s="429"/>
      <c r="F944" s="336"/>
      <c r="G944" s="430"/>
      <c r="H944" s="431"/>
      <c r="I944" s="432"/>
      <c r="J944" s="336"/>
      <c r="K944" s="338"/>
      <c r="O944" s="393"/>
      <c r="P944" s="407"/>
    </row>
    <row r="945" spans="1:16" s="342" customFormat="1" x14ac:dyDescent="0.25">
      <c r="A945" s="336"/>
      <c r="B945" s="330"/>
      <c r="C945" s="402"/>
      <c r="D945" s="336"/>
      <c r="E945" s="429"/>
      <c r="F945" s="336"/>
      <c r="G945" s="430"/>
      <c r="H945" s="431"/>
      <c r="I945" s="432"/>
      <c r="J945" s="336"/>
      <c r="K945" s="338"/>
      <c r="O945" s="393"/>
      <c r="P945" s="407"/>
    </row>
    <row r="946" spans="1:16" s="342" customFormat="1" x14ac:dyDescent="0.25">
      <c r="A946" s="336"/>
      <c r="B946" s="330"/>
      <c r="C946" s="402"/>
      <c r="D946" s="336"/>
      <c r="E946" s="429"/>
      <c r="F946" s="336"/>
      <c r="G946" s="430"/>
      <c r="H946" s="431"/>
      <c r="I946" s="432"/>
      <c r="J946" s="336"/>
      <c r="K946" s="338"/>
      <c r="O946" s="393"/>
      <c r="P946" s="407"/>
    </row>
    <row r="947" spans="1:16" s="342" customFormat="1" x14ac:dyDescent="0.25">
      <c r="A947" s="336"/>
      <c r="B947" s="330"/>
      <c r="C947" s="402"/>
      <c r="D947" s="336"/>
      <c r="E947" s="429"/>
      <c r="F947" s="336"/>
      <c r="G947" s="430"/>
      <c r="H947" s="431"/>
      <c r="I947" s="432"/>
      <c r="J947" s="336"/>
      <c r="K947" s="338"/>
      <c r="O947" s="393"/>
      <c r="P947" s="407"/>
    </row>
    <row r="948" spans="1:16" s="342" customFormat="1" x14ac:dyDescent="0.25">
      <c r="A948" s="336"/>
      <c r="B948" s="330"/>
      <c r="C948" s="402"/>
      <c r="D948" s="336"/>
      <c r="E948" s="429"/>
      <c r="F948" s="336"/>
      <c r="G948" s="430"/>
      <c r="H948" s="431"/>
      <c r="I948" s="432"/>
      <c r="J948" s="336"/>
      <c r="K948" s="338"/>
      <c r="O948" s="393"/>
      <c r="P948" s="407"/>
    </row>
    <row r="949" spans="1:16" s="342" customFormat="1" x14ac:dyDescent="0.25">
      <c r="A949" s="336"/>
      <c r="B949" s="330"/>
      <c r="C949" s="402"/>
      <c r="D949" s="336"/>
      <c r="E949" s="429"/>
      <c r="F949" s="336"/>
      <c r="G949" s="430"/>
      <c r="H949" s="431"/>
      <c r="I949" s="432"/>
      <c r="J949" s="336"/>
      <c r="K949" s="338"/>
      <c r="O949" s="393"/>
      <c r="P949" s="407"/>
    </row>
    <row r="950" spans="1:16" s="342" customFormat="1" x14ac:dyDescent="0.25">
      <c r="A950" s="336"/>
      <c r="B950" s="330"/>
      <c r="C950" s="402"/>
      <c r="D950" s="336"/>
      <c r="E950" s="429"/>
      <c r="F950" s="336"/>
      <c r="G950" s="430"/>
      <c r="H950" s="431"/>
      <c r="I950" s="432"/>
      <c r="J950" s="336"/>
      <c r="K950" s="338"/>
      <c r="O950" s="393"/>
      <c r="P950" s="407"/>
    </row>
    <row r="951" spans="1:16" s="342" customFormat="1" x14ac:dyDescent="0.25">
      <c r="A951" s="336"/>
      <c r="B951" s="330"/>
      <c r="C951" s="402"/>
      <c r="D951" s="336"/>
      <c r="E951" s="429"/>
      <c r="F951" s="336"/>
      <c r="G951" s="430"/>
      <c r="H951" s="431"/>
      <c r="I951" s="432"/>
      <c r="J951" s="336"/>
      <c r="K951" s="338"/>
      <c r="O951" s="393"/>
      <c r="P951" s="407"/>
    </row>
    <row r="952" spans="1:16" s="342" customFormat="1" x14ac:dyDescent="0.25">
      <c r="A952" s="336"/>
      <c r="B952" s="330"/>
      <c r="C952" s="402"/>
      <c r="D952" s="336"/>
      <c r="E952" s="429"/>
      <c r="F952" s="336"/>
      <c r="G952" s="430"/>
      <c r="H952" s="431"/>
      <c r="I952" s="432"/>
      <c r="J952" s="336"/>
      <c r="K952" s="338"/>
      <c r="O952" s="393"/>
      <c r="P952" s="407"/>
    </row>
    <row r="953" spans="1:16" s="342" customFormat="1" x14ac:dyDescent="0.25">
      <c r="A953" s="336"/>
      <c r="B953" s="330"/>
      <c r="C953" s="402"/>
      <c r="D953" s="336"/>
      <c r="E953" s="429"/>
      <c r="F953" s="336"/>
      <c r="G953" s="430"/>
      <c r="H953" s="431"/>
      <c r="I953" s="432"/>
      <c r="J953" s="336"/>
      <c r="K953" s="338"/>
      <c r="O953" s="393"/>
      <c r="P953" s="407"/>
    </row>
    <row r="954" spans="1:16" s="342" customFormat="1" x14ac:dyDescent="0.25">
      <c r="A954" s="336"/>
      <c r="B954" s="330"/>
      <c r="C954" s="402"/>
      <c r="D954" s="336"/>
      <c r="E954" s="429"/>
      <c r="F954" s="336"/>
      <c r="G954" s="430"/>
      <c r="H954" s="431"/>
      <c r="I954" s="432"/>
      <c r="J954" s="336"/>
      <c r="K954" s="338"/>
      <c r="O954" s="393"/>
      <c r="P954" s="407"/>
    </row>
    <row r="955" spans="1:16" s="342" customFormat="1" x14ac:dyDescent="0.25">
      <c r="A955" s="336"/>
      <c r="B955" s="330"/>
      <c r="C955" s="402"/>
      <c r="D955" s="336"/>
      <c r="E955" s="429"/>
      <c r="F955" s="336"/>
      <c r="G955" s="430"/>
      <c r="H955" s="431"/>
      <c r="I955" s="432"/>
      <c r="J955" s="336"/>
      <c r="K955" s="338"/>
      <c r="O955" s="393"/>
      <c r="P955" s="407"/>
    </row>
    <row r="956" spans="1:16" s="342" customFormat="1" x14ac:dyDescent="0.25">
      <c r="A956" s="336"/>
      <c r="B956" s="330"/>
      <c r="C956" s="402"/>
      <c r="D956" s="336"/>
      <c r="E956" s="429"/>
      <c r="F956" s="336"/>
      <c r="G956" s="430"/>
      <c r="H956" s="431"/>
      <c r="I956" s="432"/>
      <c r="J956" s="336"/>
      <c r="K956" s="338"/>
      <c r="O956" s="393"/>
      <c r="P956" s="407"/>
    </row>
    <row r="957" spans="1:16" s="342" customFormat="1" x14ac:dyDescent="0.25">
      <c r="A957" s="336"/>
      <c r="B957" s="330"/>
      <c r="C957" s="402"/>
      <c r="D957" s="336"/>
      <c r="E957" s="429"/>
      <c r="F957" s="336"/>
      <c r="G957" s="430"/>
      <c r="H957" s="431"/>
      <c r="I957" s="432"/>
      <c r="J957" s="336"/>
      <c r="K957" s="338"/>
      <c r="O957" s="393"/>
      <c r="P957" s="407"/>
    </row>
    <row r="958" spans="1:16" s="342" customFormat="1" x14ac:dyDescent="0.25">
      <c r="A958" s="336"/>
      <c r="B958" s="330"/>
      <c r="C958" s="402"/>
      <c r="D958" s="336"/>
      <c r="E958" s="429"/>
      <c r="F958" s="336"/>
      <c r="G958" s="430"/>
      <c r="H958" s="431"/>
      <c r="I958" s="432"/>
      <c r="J958" s="336"/>
      <c r="K958" s="338"/>
      <c r="O958" s="393"/>
      <c r="P958" s="407"/>
    </row>
    <row r="959" spans="1:16" s="342" customFormat="1" x14ac:dyDescent="0.25">
      <c r="A959" s="336"/>
      <c r="B959" s="330"/>
      <c r="C959" s="402"/>
      <c r="D959" s="336"/>
      <c r="E959" s="429"/>
      <c r="F959" s="336"/>
      <c r="G959" s="430"/>
      <c r="H959" s="431"/>
      <c r="I959" s="432"/>
      <c r="J959" s="336"/>
      <c r="K959" s="338"/>
      <c r="O959" s="393"/>
      <c r="P959" s="407"/>
    </row>
    <row r="960" spans="1:16" s="342" customFormat="1" x14ac:dyDescent="0.25">
      <c r="A960" s="336"/>
      <c r="B960" s="330"/>
      <c r="C960" s="402"/>
      <c r="D960" s="336"/>
      <c r="E960" s="429"/>
      <c r="F960" s="336"/>
      <c r="G960" s="430"/>
      <c r="H960" s="431"/>
      <c r="I960" s="432"/>
      <c r="J960" s="336"/>
      <c r="K960" s="338"/>
      <c r="O960" s="393"/>
      <c r="P960" s="407"/>
    </row>
    <row r="961" spans="1:16" s="342" customFormat="1" x14ac:dyDescent="0.25">
      <c r="A961" s="336"/>
      <c r="B961" s="330"/>
      <c r="C961" s="402"/>
      <c r="D961" s="336"/>
      <c r="E961" s="429"/>
      <c r="F961" s="336"/>
      <c r="G961" s="430"/>
      <c r="H961" s="431"/>
      <c r="I961" s="432"/>
      <c r="J961" s="336"/>
      <c r="K961" s="338"/>
      <c r="O961" s="393"/>
      <c r="P961" s="407"/>
    </row>
    <row r="962" spans="1:16" s="342" customFormat="1" x14ac:dyDescent="0.25">
      <c r="A962" s="336"/>
      <c r="B962" s="330"/>
      <c r="C962" s="402"/>
      <c r="D962" s="336"/>
      <c r="E962" s="429"/>
      <c r="F962" s="336"/>
      <c r="G962" s="430"/>
      <c r="H962" s="431"/>
      <c r="I962" s="432"/>
      <c r="J962" s="336"/>
      <c r="K962" s="338"/>
      <c r="O962" s="393"/>
      <c r="P962" s="407"/>
    </row>
    <row r="963" spans="1:16" s="342" customFormat="1" x14ac:dyDescent="0.25">
      <c r="A963" s="336"/>
      <c r="B963" s="330"/>
      <c r="C963" s="402"/>
      <c r="D963" s="336"/>
      <c r="E963" s="429"/>
      <c r="F963" s="336"/>
      <c r="G963" s="430"/>
      <c r="H963" s="431"/>
      <c r="I963" s="432"/>
      <c r="J963" s="336"/>
      <c r="K963" s="338"/>
      <c r="O963" s="393"/>
      <c r="P963" s="407"/>
    </row>
    <row r="964" spans="1:16" s="342" customFormat="1" x14ac:dyDescent="0.25">
      <c r="A964" s="336"/>
      <c r="B964" s="330"/>
      <c r="C964" s="402"/>
      <c r="D964" s="336"/>
      <c r="E964" s="429"/>
      <c r="F964" s="336"/>
      <c r="G964" s="430"/>
      <c r="H964" s="431"/>
      <c r="I964" s="432"/>
      <c r="J964" s="336"/>
      <c r="K964" s="338"/>
      <c r="O964" s="393"/>
      <c r="P964" s="407"/>
    </row>
    <row r="965" spans="1:16" s="342" customFormat="1" x14ac:dyDescent="0.25">
      <c r="A965" s="336"/>
      <c r="B965" s="330"/>
      <c r="C965" s="402"/>
      <c r="D965" s="336"/>
      <c r="E965" s="429"/>
      <c r="F965" s="336"/>
      <c r="G965" s="430"/>
      <c r="H965" s="431"/>
      <c r="I965" s="432"/>
      <c r="J965" s="336"/>
      <c r="K965" s="338"/>
      <c r="O965" s="393"/>
      <c r="P965" s="407"/>
    </row>
    <row r="966" spans="1:16" s="342" customFormat="1" x14ac:dyDescent="0.25">
      <c r="A966" s="336"/>
      <c r="B966" s="330"/>
      <c r="C966" s="402"/>
      <c r="D966" s="336"/>
      <c r="E966" s="429"/>
      <c r="F966" s="336"/>
      <c r="G966" s="430"/>
      <c r="H966" s="431"/>
      <c r="I966" s="432"/>
      <c r="J966" s="336"/>
      <c r="K966" s="338"/>
      <c r="O966" s="393"/>
      <c r="P966" s="407"/>
    </row>
    <row r="967" spans="1:16" s="342" customFormat="1" x14ac:dyDescent="0.25">
      <c r="A967" s="336"/>
      <c r="B967" s="330"/>
      <c r="C967" s="402"/>
      <c r="D967" s="336"/>
      <c r="E967" s="429"/>
      <c r="F967" s="336"/>
      <c r="G967" s="430"/>
      <c r="H967" s="431"/>
      <c r="I967" s="432"/>
      <c r="J967" s="336"/>
      <c r="K967" s="338"/>
      <c r="O967" s="393"/>
      <c r="P967" s="407"/>
    </row>
    <row r="968" spans="1:16" s="342" customFormat="1" x14ac:dyDescent="0.25">
      <c r="A968" s="336"/>
      <c r="B968" s="330"/>
      <c r="C968" s="402"/>
      <c r="D968" s="336"/>
      <c r="E968" s="429"/>
      <c r="F968" s="336"/>
      <c r="G968" s="430"/>
      <c r="H968" s="431"/>
      <c r="I968" s="432"/>
      <c r="J968" s="336"/>
      <c r="K968" s="338"/>
      <c r="O968" s="393"/>
      <c r="P968" s="407"/>
    </row>
    <row r="969" spans="1:16" s="342" customFormat="1" x14ac:dyDescent="0.25">
      <c r="A969" s="336"/>
      <c r="B969" s="330"/>
      <c r="C969" s="402"/>
      <c r="D969" s="336"/>
      <c r="E969" s="429"/>
      <c r="F969" s="336"/>
      <c r="G969" s="430"/>
      <c r="H969" s="431"/>
      <c r="I969" s="432"/>
      <c r="J969" s="336"/>
      <c r="K969" s="338"/>
      <c r="O969" s="393"/>
      <c r="P969" s="407"/>
    </row>
    <row r="970" spans="1:16" s="342" customFormat="1" x14ac:dyDescent="0.25">
      <c r="A970" s="336"/>
      <c r="B970" s="330"/>
      <c r="C970" s="402"/>
      <c r="D970" s="336"/>
      <c r="E970" s="429"/>
      <c r="F970" s="336"/>
      <c r="G970" s="430"/>
      <c r="H970" s="431"/>
      <c r="I970" s="432"/>
      <c r="J970" s="336"/>
      <c r="K970" s="338"/>
      <c r="O970" s="393"/>
      <c r="P970" s="407"/>
    </row>
    <row r="971" spans="1:16" s="342" customFormat="1" x14ac:dyDescent="0.25">
      <c r="A971" s="336"/>
      <c r="B971" s="330"/>
      <c r="C971" s="402"/>
      <c r="D971" s="336"/>
      <c r="E971" s="429"/>
      <c r="F971" s="336"/>
      <c r="G971" s="430"/>
      <c r="H971" s="431"/>
      <c r="I971" s="432"/>
      <c r="J971" s="336"/>
      <c r="K971" s="338"/>
      <c r="O971" s="393"/>
      <c r="P971" s="407"/>
    </row>
    <row r="972" spans="1:16" s="342" customFormat="1" x14ac:dyDescent="0.25">
      <c r="A972" s="336"/>
      <c r="B972" s="330"/>
      <c r="C972" s="402"/>
      <c r="D972" s="336"/>
      <c r="E972" s="429"/>
      <c r="F972" s="336"/>
      <c r="G972" s="430"/>
      <c r="H972" s="431"/>
      <c r="I972" s="432"/>
      <c r="J972" s="336"/>
      <c r="K972" s="338"/>
      <c r="O972" s="393"/>
      <c r="P972" s="407"/>
    </row>
    <row r="973" spans="1:16" s="342" customFormat="1" x14ac:dyDescent="0.25">
      <c r="A973" s="336"/>
      <c r="B973" s="330"/>
      <c r="C973" s="402"/>
      <c r="D973" s="336"/>
      <c r="E973" s="429"/>
      <c r="F973" s="336"/>
      <c r="G973" s="430"/>
      <c r="H973" s="431"/>
      <c r="I973" s="432"/>
      <c r="J973" s="336"/>
      <c r="K973" s="338"/>
      <c r="O973" s="393"/>
      <c r="P973" s="407"/>
    </row>
    <row r="974" spans="1:16" s="342" customFormat="1" x14ac:dyDescent="0.25">
      <c r="A974" s="336"/>
      <c r="B974" s="330"/>
      <c r="C974" s="402"/>
      <c r="D974" s="336"/>
      <c r="E974" s="429"/>
      <c r="F974" s="336"/>
      <c r="G974" s="430"/>
      <c r="H974" s="431"/>
      <c r="I974" s="432"/>
      <c r="J974" s="336"/>
      <c r="K974" s="338"/>
      <c r="O974" s="393"/>
      <c r="P974" s="407"/>
    </row>
    <row r="975" spans="1:16" s="342" customFormat="1" x14ac:dyDescent="0.25">
      <c r="A975" s="336"/>
      <c r="B975" s="330"/>
      <c r="C975" s="402"/>
      <c r="D975" s="336"/>
      <c r="E975" s="429"/>
      <c r="F975" s="336"/>
      <c r="G975" s="430"/>
      <c r="H975" s="431"/>
      <c r="I975" s="432"/>
      <c r="J975" s="336"/>
      <c r="K975" s="338"/>
      <c r="O975" s="393"/>
      <c r="P975" s="407"/>
    </row>
    <row r="976" spans="1:16" s="342" customFormat="1" x14ac:dyDescent="0.25">
      <c r="A976" s="336"/>
      <c r="B976" s="330"/>
      <c r="C976" s="402"/>
      <c r="D976" s="336"/>
      <c r="E976" s="429"/>
      <c r="F976" s="336"/>
      <c r="G976" s="430"/>
      <c r="H976" s="431"/>
      <c r="I976" s="432"/>
      <c r="J976" s="336"/>
      <c r="K976" s="338"/>
      <c r="O976" s="393"/>
      <c r="P976" s="407"/>
    </row>
    <row r="977" spans="1:16" s="342" customFormat="1" x14ac:dyDescent="0.25">
      <c r="A977" s="336"/>
      <c r="B977" s="330"/>
      <c r="C977" s="402"/>
      <c r="D977" s="336"/>
      <c r="E977" s="429"/>
      <c r="F977" s="336"/>
      <c r="G977" s="430"/>
      <c r="H977" s="431"/>
      <c r="I977" s="432"/>
      <c r="J977" s="336"/>
      <c r="K977" s="338"/>
      <c r="O977" s="393"/>
      <c r="P977" s="407"/>
    </row>
    <row r="978" spans="1:16" s="342" customFormat="1" x14ac:dyDescent="0.25">
      <c r="A978" s="336"/>
      <c r="B978" s="330"/>
      <c r="C978" s="402"/>
      <c r="D978" s="336"/>
      <c r="E978" s="429"/>
      <c r="F978" s="336"/>
      <c r="G978" s="430"/>
      <c r="H978" s="431"/>
      <c r="I978" s="432"/>
      <c r="J978" s="336"/>
      <c r="K978" s="338"/>
      <c r="O978" s="393"/>
      <c r="P978" s="407"/>
    </row>
    <row r="979" spans="1:16" s="342" customFormat="1" x14ac:dyDescent="0.25">
      <c r="A979" s="336"/>
      <c r="B979" s="330"/>
      <c r="C979" s="402"/>
      <c r="D979" s="336"/>
      <c r="E979" s="429"/>
      <c r="F979" s="336"/>
      <c r="G979" s="430"/>
      <c r="H979" s="431"/>
      <c r="I979" s="432"/>
      <c r="J979" s="336"/>
      <c r="K979" s="338"/>
      <c r="O979" s="393"/>
      <c r="P979" s="407"/>
    </row>
    <row r="980" spans="1:16" s="342" customFormat="1" x14ac:dyDescent="0.25">
      <c r="A980" s="336"/>
      <c r="B980" s="330"/>
      <c r="C980" s="402"/>
      <c r="D980" s="336"/>
      <c r="E980" s="429"/>
      <c r="F980" s="336"/>
      <c r="G980" s="430"/>
      <c r="H980" s="431"/>
      <c r="I980" s="432"/>
      <c r="J980" s="336"/>
      <c r="K980" s="338"/>
      <c r="O980" s="393"/>
      <c r="P980" s="407"/>
    </row>
    <row r="981" spans="1:16" s="342" customFormat="1" x14ac:dyDescent="0.25">
      <c r="A981" s="336"/>
      <c r="B981" s="330"/>
      <c r="C981" s="402"/>
      <c r="D981" s="336"/>
      <c r="E981" s="429"/>
      <c r="F981" s="336"/>
      <c r="G981" s="430"/>
      <c r="H981" s="431"/>
      <c r="I981" s="432"/>
      <c r="J981" s="336"/>
      <c r="K981" s="338"/>
      <c r="O981" s="393"/>
      <c r="P981" s="407"/>
    </row>
    <row r="982" spans="1:16" s="342" customFormat="1" x14ac:dyDescent="0.25">
      <c r="A982" s="336"/>
      <c r="B982" s="330"/>
      <c r="C982" s="402"/>
      <c r="D982" s="336"/>
      <c r="E982" s="429"/>
      <c r="F982" s="336"/>
      <c r="G982" s="430"/>
      <c r="H982" s="431"/>
      <c r="I982" s="432"/>
      <c r="J982" s="336"/>
      <c r="K982" s="338"/>
      <c r="O982" s="393"/>
      <c r="P982" s="407"/>
    </row>
    <row r="983" spans="1:16" s="342" customFormat="1" x14ac:dyDescent="0.25">
      <c r="A983" s="336"/>
      <c r="B983" s="330"/>
      <c r="C983" s="402"/>
      <c r="D983" s="336"/>
      <c r="E983" s="429"/>
      <c r="F983" s="336"/>
      <c r="G983" s="430"/>
      <c r="H983" s="431"/>
      <c r="I983" s="432"/>
      <c r="J983" s="336"/>
      <c r="K983" s="338"/>
      <c r="O983" s="393"/>
      <c r="P983" s="407"/>
    </row>
    <row r="984" spans="1:16" s="342" customFormat="1" x14ac:dyDescent="0.25">
      <c r="A984" s="336"/>
      <c r="B984" s="330"/>
      <c r="C984" s="402"/>
      <c r="D984" s="336"/>
      <c r="E984" s="429"/>
      <c r="F984" s="336"/>
      <c r="G984" s="430"/>
      <c r="H984" s="431"/>
      <c r="I984" s="432"/>
      <c r="J984" s="336"/>
      <c r="K984" s="338"/>
      <c r="O984" s="393"/>
      <c r="P984" s="407"/>
    </row>
    <row r="985" spans="1:16" s="342" customFormat="1" x14ac:dyDescent="0.25">
      <c r="A985" s="336"/>
      <c r="B985" s="330"/>
      <c r="C985" s="402"/>
      <c r="D985" s="336"/>
      <c r="E985" s="429"/>
      <c r="F985" s="336"/>
      <c r="G985" s="430"/>
      <c r="H985" s="431"/>
      <c r="I985" s="432"/>
      <c r="J985" s="336"/>
      <c r="K985" s="338"/>
      <c r="O985" s="393"/>
      <c r="P985" s="407"/>
    </row>
    <row r="986" spans="1:16" s="342" customFormat="1" x14ac:dyDescent="0.25">
      <c r="A986" s="336"/>
      <c r="B986" s="330"/>
      <c r="C986" s="402"/>
      <c r="D986" s="336"/>
      <c r="E986" s="429"/>
      <c r="F986" s="336"/>
      <c r="G986" s="430"/>
      <c r="H986" s="431"/>
      <c r="I986" s="432"/>
      <c r="J986" s="336"/>
      <c r="K986" s="338"/>
      <c r="O986" s="393"/>
      <c r="P986" s="407"/>
    </row>
    <row r="987" spans="1:16" s="342" customFormat="1" x14ac:dyDescent="0.25">
      <c r="A987" s="336"/>
      <c r="B987" s="330"/>
      <c r="C987" s="402"/>
      <c r="D987" s="336"/>
      <c r="E987" s="429"/>
      <c r="F987" s="336"/>
      <c r="G987" s="430"/>
      <c r="H987" s="431"/>
      <c r="I987" s="432"/>
      <c r="J987" s="336"/>
      <c r="K987" s="338"/>
      <c r="O987" s="393"/>
      <c r="P987" s="407"/>
    </row>
    <row r="988" spans="1:16" s="342" customFormat="1" x14ac:dyDescent="0.25">
      <c r="A988" s="336"/>
      <c r="B988" s="330"/>
      <c r="C988" s="402"/>
      <c r="D988" s="336"/>
      <c r="E988" s="429"/>
      <c r="F988" s="336"/>
      <c r="G988" s="430"/>
      <c r="H988" s="431"/>
      <c r="I988" s="432"/>
      <c r="J988" s="336"/>
      <c r="K988" s="338"/>
      <c r="O988" s="393"/>
      <c r="P988" s="407"/>
    </row>
    <row r="989" spans="1:16" s="342" customFormat="1" x14ac:dyDescent="0.25">
      <c r="A989" s="336"/>
      <c r="B989" s="330"/>
      <c r="C989" s="402"/>
      <c r="D989" s="336"/>
      <c r="E989" s="429"/>
      <c r="F989" s="336"/>
      <c r="G989" s="430"/>
      <c r="H989" s="431"/>
      <c r="I989" s="432"/>
      <c r="J989" s="336"/>
      <c r="K989" s="338"/>
      <c r="O989" s="393"/>
      <c r="P989" s="407"/>
    </row>
    <row r="990" spans="1:16" s="342" customFormat="1" x14ac:dyDescent="0.25">
      <c r="A990" s="336"/>
      <c r="B990" s="330"/>
      <c r="C990" s="402"/>
      <c r="D990" s="336"/>
      <c r="E990" s="429"/>
      <c r="F990" s="336"/>
      <c r="G990" s="430"/>
      <c r="H990" s="431"/>
      <c r="I990" s="432"/>
      <c r="J990" s="336"/>
      <c r="K990" s="338"/>
      <c r="O990" s="393"/>
      <c r="P990" s="407"/>
    </row>
    <row r="991" spans="1:16" s="342" customFormat="1" x14ac:dyDescent="0.25">
      <c r="A991" s="336"/>
      <c r="B991" s="330"/>
      <c r="C991" s="402"/>
      <c r="D991" s="336"/>
      <c r="E991" s="429"/>
      <c r="F991" s="336"/>
      <c r="G991" s="430"/>
      <c r="H991" s="431"/>
      <c r="I991" s="432"/>
      <c r="J991" s="336"/>
      <c r="K991" s="338"/>
      <c r="O991" s="393"/>
      <c r="P991" s="407"/>
    </row>
    <row r="992" spans="1:16" s="342" customFormat="1" x14ac:dyDescent="0.25">
      <c r="A992" s="336"/>
      <c r="B992" s="330"/>
      <c r="C992" s="402"/>
      <c r="D992" s="336"/>
      <c r="E992" s="429"/>
      <c r="F992" s="336"/>
      <c r="G992" s="430"/>
      <c r="H992" s="431"/>
      <c r="I992" s="432"/>
      <c r="J992" s="336"/>
      <c r="K992" s="338"/>
      <c r="O992" s="393"/>
      <c r="P992" s="407"/>
    </row>
    <row r="993" spans="1:16" s="342" customFormat="1" x14ac:dyDescent="0.25">
      <c r="A993" s="336"/>
      <c r="B993" s="330"/>
      <c r="C993" s="402"/>
      <c r="D993" s="336"/>
      <c r="E993" s="429"/>
      <c r="F993" s="336"/>
      <c r="G993" s="430"/>
      <c r="H993" s="431"/>
      <c r="I993" s="432"/>
      <c r="J993" s="336"/>
      <c r="K993" s="338"/>
      <c r="O993" s="393"/>
      <c r="P993" s="407"/>
    </row>
    <row r="994" spans="1:16" s="342" customFormat="1" x14ac:dyDescent="0.25">
      <c r="A994" s="336"/>
      <c r="B994" s="330"/>
      <c r="C994" s="402"/>
      <c r="D994" s="336"/>
      <c r="E994" s="429"/>
      <c r="F994" s="336"/>
      <c r="G994" s="430"/>
      <c r="H994" s="431"/>
      <c r="I994" s="432"/>
      <c r="J994" s="336"/>
      <c r="K994" s="338"/>
      <c r="O994" s="393"/>
      <c r="P994" s="407"/>
    </row>
    <row r="995" spans="1:16" s="342" customFormat="1" x14ac:dyDescent="0.25">
      <c r="A995" s="336"/>
      <c r="B995" s="330"/>
      <c r="C995" s="402"/>
      <c r="D995" s="336"/>
      <c r="E995" s="429"/>
      <c r="F995" s="336"/>
      <c r="G995" s="430"/>
      <c r="H995" s="431"/>
      <c r="I995" s="432"/>
      <c r="J995" s="336"/>
      <c r="K995" s="338"/>
      <c r="O995" s="393"/>
      <c r="P995" s="407"/>
    </row>
    <row r="996" spans="1:16" s="342" customFormat="1" x14ac:dyDescent="0.25">
      <c r="A996" s="336"/>
      <c r="B996" s="330"/>
      <c r="C996" s="402"/>
      <c r="D996" s="336"/>
      <c r="E996" s="429"/>
      <c r="F996" s="336"/>
      <c r="G996" s="430"/>
      <c r="H996" s="431"/>
      <c r="I996" s="432"/>
      <c r="J996" s="336"/>
      <c r="K996" s="338"/>
      <c r="O996" s="393"/>
      <c r="P996" s="407"/>
    </row>
    <row r="997" spans="1:16" s="342" customFormat="1" x14ac:dyDescent="0.25">
      <c r="A997" s="336"/>
      <c r="B997" s="330"/>
      <c r="C997" s="402"/>
      <c r="D997" s="336"/>
      <c r="E997" s="429"/>
      <c r="F997" s="336"/>
      <c r="G997" s="430"/>
      <c r="H997" s="431"/>
      <c r="I997" s="432"/>
      <c r="J997" s="336"/>
      <c r="K997" s="338"/>
      <c r="O997" s="393"/>
      <c r="P997" s="407"/>
    </row>
    <row r="998" spans="1:16" s="342" customFormat="1" x14ac:dyDescent="0.25">
      <c r="A998" s="336"/>
      <c r="B998" s="330"/>
      <c r="C998" s="402"/>
      <c r="D998" s="336"/>
      <c r="E998" s="429"/>
      <c r="F998" s="336"/>
      <c r="G998" s="430"/>
      <c r="H998" s="431"/>
      <c r="I998" s="432"/>
      <c r="J998" s="336"/>
      <c r="K998" s="338"/>
      <c r="O998" s="393"/>
      <c r="P998" s="407"/>
    </row>
    <row r="999" spans="1:16" s="342" customFormat="1" x14ac:dyDescent="0.25">
      <c r="A999" s="336"/>
      <c r="B999" s="330"/>
      <c r="C999" s="402"/>
      <c r="D999" s="336"/>
      <c r="E999" s="429"/>
      <c r="F999" s="336"/>
      <c r="G999" s="430"/>
      <c r="H999" s="431"/>
      <c r="I999" s="432"/>
      <c r="J999" s="336"/>
      <c r="K999" s="338"/>
      <c r="O999" s="393"/>
      <c r="P999" s="407"/>
    </row>
    <row r="1000" spans="1:16" s="342" customFormat="1" x14ac:dyDescent="0.25">
      <c r="A1000" s="336"/>
      <c r="B1000" s="330"/>
      <c r="C1000" s="402"/>
      <c r="D1000" s="336"/>
      <c r="E1000" s="429"/>
      <c r="F1000" s="336"/>
      <c r="G1000" s="430"/>
      <c r="H1000" s="431"/>
      <c r="I1000" s="432"/>
      <c r="J1000" s="336"/>
      <c r="K1000" s="338"/>
      <c r="O1000" s="393"/>
      <c r="P1000" s="407"/>
    </row>
    <row r="1001" spans="1:16" s="342" customFormat="1" x14ac:dyDescent="0.25">
      <c r="A1001" s="336"/>
      <c r="B1001" s="330"/>
      <c r="C1001" s="402"/>
      <c r="D1001" s="336"/>
      <c r="E1001" s="429"/>
      <c r="F1001" s="336"/>
      <c r="G1001" s="430"/>
      <c r="H1001" s="431"/>
      <c r="I1001" s="432"/>
      <c r="J1001" s="336"/>
      <c r="K1001" s="338"/>
      <c r="O1001" s="393"/>
      <c r="P1001" s="407"/>
    </row>
    <row r="1002" spans="1:16" s="342" customFormat="1" x14ac:dyDescent="0.25">
      <c r="A1002" s="336"/>
      <c r="B1002" s="330"/>
      <c r="C1002" s="402"/>
      <c r="D1002" s="336"/>
      <c r="E1002" s="429"/>
      <c r="F1002" s="336"/>
      <c r="G1002" s="430"/>
      <c r="H1002" s="431"/>
      <c r="I1002" s="432"/>
      <c r="J1002" s="336"/>
      <c r="K1002" s="338"/>
      <c r="O1002" s="393"/>
      <c r="P1002" s="407"/>
    </row>
    <row r="1003" spans="1:16" s="342" customFormat="1" x14ac:dyDescent="0.25">
      <c r="A1003" s="336"/>
      <c r="B1003" s="330"/>
      <c r="C1003" s="402"/>
      <c r="D1003" s="336"/>
      <c r="E1003" s="429"/>
      <c r="F1003" s="336"/>
      <c r="G1003" s="430"/>
      <c r="H1003" s="431"/>
      <c r="I1003" s="432"/>
      <c r="J1003" s="336"/>
      <c r="K1003" s="338"/>
      <c r="O1003" s="393"/>
      <c r="P1003" s="407"/>
    </row>
    <row r="1004" spans="1:16" s="342" customFormat="1" x14ac:dyDescent="0.25">
      <c r="A1004" s="336"/>
      <c r="B1004" s="330"/>
      <c r="C1004" s="402"/>
      <c r="D1004" s="336"/>
      <c r="E1004" s="429"/>
      <c r="F1004" s="336"/>
      <c r="G1004" s="430"/>
      <c r="H1004" s="431"/>
      <c r="I1004" s="432"/>
      <c r="J1004" s="336"/>
      <c r="K1004" s="338"/>
      <c r="O1004" s="393"/>
      <c r="P1004" s="407"/>
    </row>
    <row r="1005" spans="1:16" s="342" customFormat="1" x14ac:dyDescent="0.25">
      <c r="A1005" s="336"/>
      <c r="B1005" s="330"/>
      <c r="C1005" s="402"/>
      <c r="D1005" s="336"/>
      <c r="E1005" s="429"/>
      <c r="F1005" s="336"/>
      <c r="G1005" s="430"/>
      <c r="H1005" s="431"/>
      <c r="I1005" s="432"/>
      <c r="J1005" s="336"/>
      <c r="K1005" s="338"/>
      <c r="O1005" s="393"/>
      <c r="P1005" s="407"/>
    </row>
    <row r="1006" spans="1:16" s="342" customFormat="1" x14ac:dyDescent="0.25">
      <c r="A1006" s="336"/>
      <c r="B1006" s="330"/>
      <c r="C1006" s="402"/>
      <c r="D1006" s="336"/>
      <c r="E1006" s="429"/>
      <c r="F1006" s="336"/>
      <c r="G1006" s="430"/>
      <c r="H1006" s="431"/>
      <c r="I1006" s="432"/>
      <c r="J1006" s="336"/>
      <c r="K1006" s="338"/>
      <c r="O1006" s="393"/>
      <c r="P1006" s="407"/>
    </row>
    <row r="1007" spans="1:16" s="342" customFormat="1" x14ac:dyDescent="0.25">
      <c r="A1007" s="336"/>
      <c r="B1007" s="330"/>
      <c r="C1007" s="402"/>
      <c r="D1007" s="336"/>
      <c r="E1007" s="429"/>
      <c r="F1007" s="336"/>
      <c r="G1007" s="430"/>
      <c r="H1007" s="431"/>
      <c r="I1007" s="432"/>
      <c r="J1007" s="336"/>
      <c r="K1007" s="338"/>
      <c r="O1007" s="393"/>
      <c r="P1007" s="407"/>
    </row>
    <row r="1008" spans="1:16" s="342" customFormat="1" x14ac:dyDescent="0.25">
      <c r="A1008" s="336"/>
      <c r="B1008" s="330"/>
      <c r="C1008" s="402"/>
      <c r="D1008" s="336"/>
      <c r="E1008" s="429"/>
      <c r="F1008" s="336"/>
      <c r="G1008" s="430"/>
      <c r="H1008" s="431"/>
      <c r="I1008" s="432"/>
      <c r="J1008" s="336"/>
      <c r="K1008" s="338"/>
      <c r="O1008" s="393"/>
      <c r="P1008" s="407"/>
    </row>
    <row r="1009" spans="1:16" s="342" customFormat="1" x14ac:dyDescent="0.25">
      <c r="A1009" s="336"/>
      <c r="B1009" s="330"/>
      <c r="C1009" s="402"/>
      <c r="D1009" s="336"/>
      <c r="E1009" s="429"/>
      <c r="F1009" s="336"/>
      <c r="G1009" s="430"/>
      <c r="H1009" s="431"/>
      <c r="I1009" s="432"/>
      <c r="J1009" s="336"/>
      <c r="K1009" s="338"/>
      <c r="O1009" s="393"/>
      <c r="P1009" s="407"/>
    </row>
    <row r="1010" spans="1:16" s="342" customFormat="1" x14ac:dyDescent="0.25">
      <c r="A1010" s="336"/>
      <c r="B1010" s="330"/>
      <c r="C1010" s="402"/>
      <c r="D1010" s="336"/>
      <c r="E1010" s="429"/>
      <c r="F1010" s="336"/>
      <c r="G1010" s="430"/>
      <c r="H1010" s="431"/>
      <c r="I1010" s="432"/>
      <c r="J1010" s="336"/>
      <c r="K1010" s="338"/>
      <c r="O1010" s="393"/>
      <c r="P1010" s="407"/>
    </row>
    <row r="1011" spans="1:16" s="342" customFormat="1" x14ac:dyDescent="0.25">
      <c r="A1011" s="336"/>
      <c r="B1011" s="330"/>
      <c r="C1011" s="402"/>
      <c r="D1011" s="336"/>
      <c r="E1011" s="429"/>
      <c r="F1011" s="336"/>
      <c r="G1011" s="430"/>
      <c r="H1011" s="431"/>
      <c r="I1011" s="432"/>
      <c r="J1011" s="336"/>
      <c r="K1011" s="338"/>
      <c r="O1011" s="393"/>
      <c r="P1011" s="407"/>
    </row>
    <row r="1012" spans="1:16" s="342" customFormat="1" x14ac:dyDescent="0.25">
      <c r="A1012" s="336"/>
      <c r="B1012" s="330"/>
      <c r="C1012" s="402"/>
      <c r="D1012" s="336"/>
      <c r="E1012" s="429"/>
      <c r="F1012" s="336"/>
      <c r="G1012" s="430"/>
      <c r="H1012" s="431"/>
      <c r="I1012" s="432"/>
      <c r="J1012" s="336"/>
      <c r="K1012" s="338"/>
      <c r="O1012" s="393"/>
      <c r="P1012" s="407"/>
    </row>
    <row r="1013" spans="1:16" s="342" customFormat="1" x14ac:dyDescent="0.25">
      <c r="A1013" s="336"/>
      <c r="B1013" s="330"/>
      <c r="C1013" s="402"/>
      <c r="D1013" s="336"/>
      <c r="E1013" s="429"/>
      <c r="F1013" s="336"/>
      <c r="G1013" s="430"/>
      <c r="H1013" s="431"/>
      <c r="I1013" s="432"/>
      <c r="J1013" s="336"/>
      <c r="K1013" s="338"/>
      <c r="O1013" s="393"/>
      <c r="P1013" s="407"/>
    </row>
    <row r="1014" spans="1:16" s="342" customFormat="1" x14ac:dyDescent="0.25">
      <c r="A1014" s="336"/>
      <c r="B1014" s="330"/>
      <c r="C1014" s="402"/>
      <c r="D1014" s="336"/>
      <c r="E1014" s="429"/>
      <c r="F1014" s="336"/>
      <c r="G1014" s="430"/>
      <c r="H1014" s="431"/>
      <c r="I1014" s="432"/>
      <c r="J1014" s="336"/>
      <c r="K1014" s="338"/>
      <c r="O1014" s="393"/>
      <c r="P1014" s="407"/>
    </row>
    <row r="1015" spans="1:16" s="342" customFormat="1" x14ac:dyDescent="0.25">
      <c r="A1015" s="336"/>
      <c r="B1015" s="330"/>
      <c r="C1015" s="402"/>
      <c r="D1015" s="336"/>
      <c r="E1015" s="429"/>
      <c r="F1015" s="336"/>
      <c r="G1015" s="430"/>
      <c r="H1015" s="431"/>
      <c r="I1015" s="432"/>
      <c r="J1015" s="336"/>
      <c r="K1015" s="338"/>
      <c r="O1015" s="393"/>
      <c r="P1015" s="407"/>
    </row>
    <row r="1016" spans="1:16" s="342" customFormat="1" x14ac:dyDescent="0.25">
      <c r="A1016" s="336"/>
      <c r="B1016" s="330"/>
      <c r="C1016" s="402"/>
      <c r="D1016" s="336"/>
      <c r="E1016" s="429"/>
      <c r="F1016" s="336"/>
      <c r="G1016" s="430"/>
      <c r="H1016" s="431"/>
      <c r="I1016" s="432"/>
      <c r="J1016" s="336"/>
      <c r="K1016" s="338"/>
      <c r="O1016" s="393"/>
      <c r="P1016" s="407"/>
    </row>
    <row r="1017" spans="1:16" s="342" customFormat="1" x14ac:dyDescent="0.25">
      <c r="A1017" s="336"/>
      <c r="B1017" s="330"/>
      <c r="C1017" s="402"/>
      <c r="D1017" s="336"/>
      <c r="E1017" s="429"/>
      <c r="F1017" s="336"/>
      <c r="G1017" s="430"/>
      <c r="H1017" s="431"/>
      <c r="I1017" s="432"/>
      <c r="J1017" s="336"/>
      <c r="K1017" s="338"/>
      <c r="O1017" s="393"/>
      <c r="P1017" s="407"/>
    </row>
    <row r="1018" spans="1:16" s="342" customFormat="1" x14ac:dyDescent="0.25">
      <c r="A1018" s="336"/>
      <c r="B1018" s="330"/>
      <c r="C1018" s="402"/>
      <c r="D1018" s="336"/>
      <c r="E1018" s="429"/>
      <c r="F1018" s="336"/>
      <c r="G1018" s="430"/>
      <c r="H1018" s="431"/>
      <c r="I1018" s="432"/>
      <c r="J1018" s="336"/>
      <c r="K1018" s="338"/>
      <c r="O1018" s="393"/>
      <c r="P1018" s="407"/>
    </row>
    <row r="1019" spans="1:16" s="342" customFormat="1" x14ac:dyDescent="0.25">
      <c r="A1019" s="336"/>
      <c r="B1019" s="330"/>
      <c r="C1019" s="402"/>
      <c r="D1019" s="336"/>
      <c r="E1019" s="429"/>
      <c r="F1019" s="336"/>
      <c r="G1019" s="430"/>
      <c r="H1019" s="431"/>
      <c r="I1019" s="432"/>
      <c r="J1019" s="336"/>
      <c r="K1019" s="338"/>
      <c r="O1019" s="393"/>
      <c r="P1019" s="407"/>
    </row>
    <row r="1020" spans="1:16" s="342" customFormat="1" x14ac:dyDescent="0.25">
      <c r="A1020" s="336"/>
      <c r="B1020" s="330"/>
      <c r="C1020" s="402"/>
      <c r="D1020" s="336"/>
      <c r="E1020" s="429"/>
      <c r="F1020" s="336"/>
      <c r="G1020" s="430"/>
      <c r="H1020" s="431"/>
      <c r="I1020" s="432"/>
      <c r="J1020" s="336"/>
      <c r="K1020" s="338"/>
      <c r="O1020" s="393"/>
      <c r="P1020" s="407"/>
    </row>
    <row r="1021" spans="1:16" s="342" customFormat="1" x14ac:dyDescent="0.25">
      <c r="A1021" s="336"/>
      <c r="B1021" s="330"/>
      <c r="C1021" s="402"/>
      <c r="D1021" s="336"/>
      <c r="E1021" s="429"/>
      <c r="F1021" s="336"/>
      <c r="G1021" s="430"/>
      <c r="H1021" s="431"/>
      <c r="I1021" s="432"/>
      <c r="J1021" s="336"/>
      <c r="K1021" s="338"/>
      <c r="O1021" s="393"/>
      <c r="P1021" s="407"/>
    </row>
    <row r="1022" spans="1:16" s="342" customFormat="1" x14ac:dyDescent="0.25">
      <c r="A1022" s="336"/>
      <c r="B1022" s="330"/>
      <c r="C1022" s="402"/>
      <c r="D1022" s="336"/>
      <c r="E1022" s="429"/>
      <c r="F1022" s="336"/>
      <c r="G1022" s="430"/>
      <c r="H1022" s="431"/>
      <c r="I1022" s="432"/>
      <c r="J1022" s="336"/>
      <c r="K1022" s="338"/>
      <c r="O1022" s="393"/>
      <c r="P1022" s="407"/>
    </row>
    <row r="1023" spans="1:16" s="342" customFormat="1" x14ac:dyDescent="0.25">
      <c r="A1023" s="336"/>
      <c r="B1023" s="330"/>
      <c r="C1023" s="402"/>
      <c r="D1023" s="336"/>
      <c r="E1023" s="429"/>
      <c r="F1023" s="336"/>
      <c r="G1023" s="430"/>
      <c r="H1023" s="431"/>
      <c r="I1023" s="432"/>
      <c r="J1023" s="336"/>
      <c r="K1023" s="338"/>
      <c r="O1023" s="393"/>
      <c r="P1023" s="407"/>
    </row>
    <row r="1024" spans="1:16" s="342" customFormat="1" x14ac:dyDescent="0.25">
      <c r="A1024" s="336"/>
      <c r="B1024" s="330"/>
      <c r="C1024" s="402"/>
      <c r="D1024" s="336"/>
      <c r="E1024" s="429"/>
      <c r="F1024" s="336"/>
      <c r="G1024" s="430"/>
      <c r="H1024" s="431"/>
      <c r="I1024" s="432"/>
      <c r="J1024" s="336"/>
      <c r="K1024" s="338"/>
      <c r="O1024" s="393"/>
      <c r="P1024" s="407"/>
    </row>
    <row r="1025" spans="1:16" s="342" customFormat="1" x14ac:dyDescent="0.25">
      <c r="A1025" s="336"/>
      <c r="B1025" s="330"/>
      <c r="C1025" s="402"/>
      <c r="D1025" s="336"/>
      <c r="E1025" s="429"/>
      <c r="F1025" s="336"/>
      <c r="G1025" s="430"/>
      <c r="H1025" s="431"/>
      <c r="I1025" s="432"/>
      <c r="J1025" s="336"/>
      <c r="K1025" s="338"/>
      <c r="O1025" s="393"/>
      <c r="P1025" s="407"/>
    </row>
    <row r="1026" spans="1:16" s="342" customFormat="1" x14ac:dyDescent="0.25">
      <c r="A1026" s="336"/>
      <c r="B1026" s="330"/>
      <c r="C1026" s="402"/>
      <c r="D1026" s="336"/>
      <c r="E1026" s="429"/>
      <c r="F1026" s="336"/>
      <c r="G1026" s="430"/>
      <c r="H1026" s="431"/>
      <c r="I1026" s="432"/>
      <c r="J1026" s="336"/>
      <c r="K1026" s="338"/>
      <c r="O1026" s="393"/>
      <c r="P1026" s="407"/>
    </row>
    <row r="1027" spans="1:16" s="342" customFormat="1" x14ac:dyDescent="0.25">
      <c r="A1027" s="336"/>
      <c r="B1027" s="330"/>
      <c r="C1027" s="402"/>
      <c r="D1027" s="336"/>
      <c r="E1027" s="429"/>
      <c r="F1027" s="336"/>
      <c r="G1027" s="430"/>
      <c r="H1027" s="431"/>
      <c r="I1027" s="432"/>
      <c r="J1027" s="336"/>
      <c r="K1027" s="338"/>
      <c r="O1027" s="393"/>
      <c r="P1027" s="407"/>
    </row>
    <row r="1028" spans="1:16" s="342" customFormat="1" x14ac:dyDescent="0.25">
      <c r="A1028" s="336"/>
      <c r="B1028" s="330"/>
      <c r="C1028" s="402"/>
      <c r="D1028" s="336"/>
      <c r="E1028" s="429"/>
      <c r="F1028" s="336"/>
      <c r="G1028" s="430"/>
      <c r="H1028" s="431"/>
      <c r="I1028" s="432"/>
      <c r="J1028" s="336"/>
      <c r="K1028" s="338"/>
      <c r="O1028" s="393"/>
      <c r="P1028" s="407"/>
    </row>
    <row r="1029" spans="1:16" s="342" customFormat="1" x14ac:dyDescent="0.25">
      <c r="A1029" s="336"/>
      <c r="B1029" s="330"/>
      <c r="C1029" s="402"/>
      <c r="D1029" s="336"/>
      <c r="E1029" s="429"/>
      <c r="F1029" s="336"/>
      <c r="G1029" s="430"/>
      <c r="H1029" s="431"/>
      <c r="I1029" s="432"/>
      <c r="J1029" s="336"/>
      <c r="K1029" s="338"/>
      <c r="O1029" s="393"/>
      <c r="P1029" s="407"/>
    </row>
    <row r="1030" spans="1:16" s="342" customFormat="1" x14ac:dyDescent="0.25">
      <c r="A1030" s="336"/>
      <c r="B1030" s="330"/>
      <c r="C1030" s="402"/>
      <c r="D1030" s="336"/>
      <c r="E1030" s="429"/>
      <c r="F1030" s="336"/>
      <c r="G1030" s="430"/>
      <c r="H1030" s="431"/>
      <c r="I1030" s="432"/>
      <c r="J1030" s="336"/>
      <c r="K1030" s="338"/>
      <c r="O1030" s="393"/>
      <c r="P1030" s="407"/>
    </row>
    <row r="1031" spans="1:16" s="342" customFormat="1" x14ac:dyDescent="0.25">
      <c r="A1031" s="336"/>
      <c r="B1031" s="330"/>
      <c r="C1031" s="402"/>
      <c r="D1031" s="336"/>
      <c r="E1031" s="429"/>
      <c r="F1031" s="336"/>
      <c r="G1031" s="430"/>
      <c r="H1031" s="431"/>
      <c r="I1031" s="432"/>
      <c r="J1031" s="336"/>
      <c r="K1031" s="338"/>
      <c r="O1031" s="393"/>
      <c r="P1031" s="407"/>
    </row>
    <row r="1032" spans="1:16" s="342" customFormat="1" x14ac:dyDescent="0.25">
      <c r="A1032" s="336"/>
      <c r="B1032" s="330"/>
      <c r="C1032" s="402"/>
      <c r="D1032" s="336"/>
      <c r="E1032" s="429"/>
      <c r="F1032" s="336"/>
      <c r="G1032" s="430"/>
      <c r="H1032" s="431"/>
      <c r="I1032" s="432"/>
      <c r="J1032" s="336"/>
      <c r="K1032" s="338"/>
      <c r="O1032" s="393"/>
      <c r="P1032" s="407"/>
    </row>
    <row r="1033" spans="1:16" s="342" customFormat="1" x14ac:dyDescent="0.25">
      <c r="A1033" s="336"/>
      <c r="B1033" s="330"/>
      <c r="C1033" s="402"/>
      <c r="D1033" s="336"/>
      <c r="E1033" s="429"/>
      <c r="F1033" s="336"/>
      <c r="G1033" s="430"/>
      <c r="H1033" s="431"/>
      <c r="I1033" s="432"/>
      <c r="J1033" s="336"/>
      <c r="K1033" s="338"/>
      <c r="O1033" s="393"/>
      <c r="P1033" s="407"/>
    </row>
    <row r="1034" spans="1:16" s="342" customFormat="1" x14ac:dyDescent="0.25">
      <c r="A1034" s="336"/>
      <c r="B1034" s="330"/>
      <c r="C1034" s="402"/>
      <c r="D1034" s="336"/>
      <c r="E1034" s="429"/>
      <c r="F1034" s="336"/>
      <c r="G1034" s="430"/>
      <c r="H1034" s="431"/>
      <c r="I1034" s="432"/>
      <c r="J1034" s="336"/>
      <c r="K1034" s="338"/>
      <c r="O1034" s="393"/>
      <c r="P1034" s="407"/>
    </row>
    <row r="1035" spans="1:16" s="342" customFormat="1" x14ac:dyDescent="0.25">
      <c r="A1035" s="336"/>
      <c r="B1035" s="330"/>
      <c r="C1035" s="402"/>
      <c r="D1035" s="336"/>
      <c r="E1035" s="429"/>
      <c r="F1035" s="336"/>
      <c r="G1035" s="430"/>
      <c r="H1035" s="431"/>
      <c r="I1035" s="432"/>
      <c r="J1035" s="336"/>
      <c r="K1035" s="338"/>
      <c r="O1035" s="393"/>
      <c r="P1035" s="407"/>
    </row>
    <row r="1036" spans="1:16" s="342" customFormat="1" x14ac:dyDescent="0.25">
      <c r="A1036" s="336"/>
      <c r="B1036" s="330"/>
      <c r="C1036" s="402"/>
      <c r="D1036" s="336"/>
      <c r="E1036" s="429"/>
      <c r="F1036" s="336"/>
      <c r="G1036" s="430"/>
      <c r="H1036" s="431"/>
      <c r="I1036" s="432"/>
      <c r="J1036" s="336"/>
      <c r="K1036" s="338"/>
      <c r="O1036" s="393"/>
      <c r="P1036" s="407"/>
    </row>
    <row r="1037" spans="1:16" s="342" customFormat="1" x14ac:dyDescent="0.25">
      <c r="A1037" s="336"/>
      <c r="B1037" s="330"/>
      <c r="C1037" s="402"/>
      <c r="D1037" s="336"/>
      <c r="E1037" s="429"/>
      <c r="F1037" s="336"/>
      <c r="G1037" s="430"/>
      <c r="H1037" s="431"/>
      <c r="I1037" s="432"/>
      <c r="J1037" s="336"/>
      <c r="K1037" s="338"/>
      <c r="O1037" s="393"/>
      <c r="P1037" s="407"/>
    </row>
    <row r="1038" spans="1:16" s="342" customFormat="1" x14ac:dyDescent="0.25">
      <c r="A1038" s="336"/>
      <c r="B1038" s="330"/>
      <c r="C1038" s="402"/>
      <c r="D1038" s="336"/>
      <c r="E1038" s="429"/>
      <c r="F1038" s="336"/>
      <c r="G1038" s="430"/>
      <c r="H1038" s="431"/>
      <c r="I1038" s="432"/>
      <c r="J1038" s="336"/>
      <c r="K1038" s="338"/>
      <c r="O1038" s="393"/>
      <c r="P1038" s="407"/>
    </row>
    <row r="1039" spans="1:16" s="342" customFormat="1" x14ac:dyDescent="0.25">
      <c r="A1039" s="336"/>
      <c r="B1039" s="330"/>
      <c r="C1039" s="402"/>
      <c r="D1039" s="336"/>
      <c r="E1039" s="429"/>
      <c r="F1039" s="336"/>
      <c r="G1039" s="430"/>
      <c r="H1039" s="431"/>
      <c r="I1039" s="432"/>
      <c r="J1039" s="336"/>
      <c r="K1039" s="338"/>
      <c r="O1039" s="393"/>
      <c r="P1039" s="407"/>
    </row>
    <row r="1040" spans="1:16" s="342" customFormat="1" x14ac:dyDescent="0.25">
      <c r="A1040" s="336"/>
      <c r="B1040" s="330"/>
      <c r="C1040" s="402"/>
      <c r="D1040" s="336"/>
      <c r="E1040" s="429"/>
      <c r="F1040" s="336"/>
      <c r="G1040" s="430"/>
      <c r="H1040" s="431"/>
      <c r="I1040" s="432"/>
      <c r="J1040" s="336"/>
      <c r="K1040" s="338"/>
      <c r="O1040" s="393"/>
      <c r="P1040" s="407"/>
    </row>
    <row r="1041" spans="1:16" s="342" customFormat="1" x14ac:dyDescent="0.25">
      <c r="A1041" s="336"/>
      <c r="B1041" s="330"/>
      <c r="C1041" s="402"/>
      <c r="D1041" s="336"/>
      <c r="E1041" s="429"/>
      <c r="F1041" s="336"/>
      <c r="G1041" s="430"/>
      <c r="H1041" s="431"/>
      <c r="I1041" s="432"/>
      <c r="J1041" s="336"/>
      <c r="K1041" s="338"/>
      <c r="O1041" s="393"/>
      <c r="P1041" s="407"/>
    </row>
    <row r="1042" spans="1:16" s="342" customFormat="1" x14ac:dyDescent="0.25">
      <c r="A1042" s="336"/>
      <c r="B1042" s="330"/>
      <c r="C1042" s="402"/>
      <c r="D1042" s="336"/>
      <c r="E1042" s="429"/>
      <c r="F1042" s="336"/>
      <c r="G1042" s="430"/>
      <c r="H1042" s="431"/>
      <c r="I1042" s="432"/>
      <c r="J1042" s="336"/>
      <c r="K1042" s="338"/>
      <c r="O1042" s="393"/>
      <c r="P1042" s="407"/>
    </row>
    <row r="1043" spans="1:16" s="342" customFormat="1" x14ac:dyDescent="0.25">
      <c r="A1043" s="336"/>
      <c r="B1043" s="330"/>
      <c r="C1043" s="402"/>
      <c r="D1043" s="336"/>
      <c r="E1043" s="429"/>
      <c r="F1043" s="336"/>
      <c r="G1043" s="430"/>
      <c r="H1043" s="431"/>
      <c r="I1043" s="432"/>
      <c r="J1043" s="336"/>
      <c r="K1043" s="338"/>
      <c r="O1043" s="393"/>
      <c r="P1043" s="407"/>
    </row>
    <row r="1044" spans="1:16" s="342" customFormat="1" x14ac:dyDescent="0.25">
      <c r="A1044" s="336"/>
      <c r="B1044" s="330"/>
      <c r="C1044" s="402"/>
      <c r="D1044" s="336"/>
      <c r="E1044" s="429"/>
      <c r="F1044" s="336"/>
      <c r="G1044" s="430"/>
      <c r="H1044" s="431"/>
      <c r="I1044" s="432"/>
      <c r="J1044" s="336"/>
      <c r="K1044" s="338"/>
      <c r="O1044" s="393"/>
      <c r="P1044" s="407"/>
    </row>
    <row r="1045" spans="1:16" s="342" customFormat="1" x14ac:dyDescent="0.25">
      <c r="A1045" s="336"/>
      <c r="B1045" s="330"/>
      <c r="C1045" s="402"/>
      <c r="D1045" s="336"/>
      <c r="E1045" s="429"/>
      <c r="F1045" s="336"/>
      <c r="G1045" s="430"/>
      <c r="H1045" s="431"/>
      <c r="I1045" s="432"/>
      <c r="J1045" s="336"/>
      <c r="K1045" s="338"/>
      <c r="O1045" s="393"/>
      <c r="P1045" s="407"/>
    </row>
    <row r="1046" spans="1:16" s="342" customFormat="1" x14ac:dyDescent="0.25">
      <c r="A1046" s="336"/>
      <c r="B1046" s="330"/>
      <c r="C1046" s="402"/>
      <c r="D1046" s="336"/>
      <c r="E1046" s="429"/>
      <c r="F1046" s="336"/>
      <c r="G1046" s="430"/>
      <c r="H1046" s="431"/>
      <c r="I1046" s="432"/>
      <c r="J1046" s="336"/>
      <c r="K1046" s="338"/>
      <c r="O1046" s="393"/>
      <c r="P1046" s="407"/>
    </row>
    <row r="1047" spans="1:16" s="342" customFormat="1" x14ac:dyDescent="0.25">
      <c r="A1047" s="336"/>
      <c r="B1047" s="330"/>
      <c r="C1047" s="402"/>
      <c r="D1047" s="336"/>
      <c r="E1047" s="429"/>
      <c r="F1047" s="336"/>
      <c r="G1047" s="430"/>
      <c r="H1047" s="431"/>
      <c r="I1047" s="432"/>
      <c r="J1047" s="336"/>
      <c r="K1047" s="338"/>
      <c r="O1047" s="393"/>
      <c r="P1047" s="407"/>
    </row>
    <row r="1048" spans="1:16" s="342" customFormat="1" x14ac:dyDescent="0.25">
      <c r="A1048" s="336"/>
      <c r="B1048" s="330"/>
      <c r="C1048" s="402"/>
      <c r="D1048" s="336"/>
      <c r="E1048" s="429"/>
      <c r="F1048" s="336"/>
      <c r="G1048" s="430"/>
      <c r="H1048" s="431"/>
      <c r="I1048" s="432"/>
      <c r="J1048" s="336"/>
      <c r="K1048" s="338"/>
      <c r="O1048" s="393"/>
      <c r="P1048" s="407"/>
    </row>
    <row r="1049" spans="1:16" s="342" customFormat="1" x14ac:dyDescent="0.25">
      <c r="A1049" s="336"/>
      <c r="B1049" s="330"/>
      <c r="C1049" s="402"/>
      <c r="D1049" s="336"/>
      <c r="E1049" s="429"/>
      <c r="F1049" s="336"/>
      <c r="G1049" s="430"/>
      <c r="H1049" s="431"/>
      <c r="I1049" s="432"/>
      <c r="J1049" s="336"/>
      <c r="K1049" s="338"/>
      <c r="O1049" s="393"/>
      <c r="P1049" s="407"/>
    </row>
    <row r="1050" spans="1:16" s="342" customFormat="1" x14ac:dyDescent="0.25">
      <c r="A1050" s="336"/>
      <c r="B1050" s="330"/>
      <c r="C1050" s="402"/>
      <c r="D1050" s="336"/>
      <c r="E1050" s="429"/>
      <c r="F1050" s="336"/>
      <c r="G1050" s="430"/>
      <c r="H1050" s="431"/>
      <c r="I1050" s="432"/>
      <c r="J1050" s="336"/>
      <c r="K1050" s="338"/>
      <c r="O1050" s="393"/>
      <c r="P1050" s="407"/>
    </row>
    <row r="1051" spans="1:16" s="342" customFormat="1" x14ac:dyDescent="0.25">
      <c r="A1051" s="336"/>
      <c r="B1051" s="330"/>
      <c r="C1051" s="402"/>
      <c r="D1051" s="336"/>
      <c r="E1051" s="429"/>
      <c r="F1051" s="336"/>
      <c r="G1051" s="430"/>
      <c r="H1051" s="431"/>
      <c r="I1051" s="432"/>
      <c r="J1051" s="336"/>
      <c r="K1051" s="338"/>
      <c r="O1051" s="393"/>
      <c r="P1051" s="407"/>
    </row>
    <row r="1052" spans="1:16" s="342" customFormat="1" x14ac:dyDescent="0.25">
      <c r="A1052" s="336"/>
      <c r="B1052" s="330"/>
      <c r="C1052" s="402"/>
      <c r="D1052" s="336"/>
      <c r="E1052" s="429"/>
      <c r="F1052" s="336"/>
      <c r="G1052" s="430"/>
      <c r="H1052" s="431"/>
      <c r="I1052" s="432"/>
      <c r="J1052" s="336"/>
      <c r="K1052" s="338"/>
      <c r="O1052" s="393"/>
      <c r="P1052" s="407"/>
    </row>
    <row r="1053" spans="1:16" s="342" customFormat="1" x14ac:dyDescent="0.25">
      <c r="A1053" s="336"/>
      <c r="B1053" s="330"/>
      <c r="C1053" s="402"/>
      <c r="D1053" s="336"/>
      <c r="E1053" s="429"/>
      <c r="F1053" s="336"/>
      <c r="G1053" s="430"/>
      <c r="H1053" s="431"/>
      <c r="I1053" s="432"/>
      <c r="J1053" s="336"/>
      <c r="K1053" s="338"/>
      <c r="O1053" s="393"/>
      <c r="P1053" s="407"/>
    </row>
    <row r="1054" spans="1:16" s="342" customFormat="1" x14ac:dyDescent="0.25">
      <c r="A1054" s="336"/>
      <c r="B1054" s="330"/>
      <c r="C1054" s="402"/>
      <c r="D1054" s="336"/>
      <c r="E1054" s="429"/>
      <c r="F1054" s="336"/>
      <c r="G1054" s="430"/>
      <c r="H1054" s="431"/>
      <c r="I1054" s="432"/>
      <c r="J1054" s="336"/>
      <c r="K1054" s="338"/>
      <c r="O1054" s="393"/>
      <c r="P1054" s="407"/>
    </row>
    <row r="1055" spans="1:16" s="342" customFormat="1" x14ac:dyDescent="0.25">
      <c r="A1055" s="336"/>
      <c r="B1055" s="330"/>
      <c r="C1055" s="402"/>
      <c r="D1055" s="336"/>
      <c r="E1055" s="429"/>
      <c r="F1055" s="336"/>
      <c r="G1055" s="430"/>
      <c r="H1055" s="431"/>
      <c r="I1055" s="432"/>
      <c r="J1055" s="336"/>
      <c r="K1055" s="338"/>
      <c r="O1055" s="393"/>
      <c r="P1055" s="407"/>
    </row>
    <row r="1056" spans="1:16" s="342" customFormat="1" x14ac:dyDescent="0.25">
      <c r="A1056" s="336"/>
      <c r="B1056" s="330"/>
      <c r="C1056" s="402"/>
      <c r="D1056" s="336"/>
      <c r="E1056" s="429"/>
      <c r="F1056" s="336"/>
      <c r="G1056" s="430"/>
      <c r="H1056" s="431"/>
      <c r="I1056" s="432"/>
      <c r="J1056" s="336"/>
      <c r="K1056" s="338"/>
      <c r="O1056" s="393"/>
      <c r="P1056" s="407"/>
    </row>
    <row r="1057" spans="1:16" s="342" customFormat="1" x14ac:dyDescent="0.25">
      <c r="A1057" s="336"/>
      <c r="B1057" s="330"/>
      <c r="C1057" s="402"/>
      <c r="D1057" s="336"/>
      <c r="E1057" s="429"/>
      <c r="F1057" s="336"/>
      <c r="G1057" s="430"/>
      <c r="H1057" s="431"/>
      <c r="I1057" s="432"/>
      <c r="J1057" s="336"/>
      <c r="K1057" s="338"/>
      <c r="O1057" s="393"/>
      <c r="P1057" s="407"/>
    </row>
    <row r="1058" spans="1:16" s="342" customFormat="1" x14ac:dyDescent="0.25">
      <c r="A1058" s="336"/>
      <c r="B1058" s="330"/>
      <c r="C1058" s="402"/>
      <c r="D1058" s="336"/>
      <c r="E1058" s="429"/>
      <c r="F1058" s="336"/>
      <c r="G1058" s="430"/>
      <c r="H1058" s="431"/>
      <c r="I1058" s="432"/>
      <c r="J1058" s="336"/>
      <c r="K1058" s="338"/>
      <c r="O1058" s="393"/>
      <c r="P1058" s="407"/>
    </row>
    <row r="1059" spans="1:16" s="342" customFormat="1" x14ac:dyDescent="0.25">
      <c r="A1059" s="336"/>
      <c r="B1059" s="330"/>
      <c r="C1059" s="402"/>
      <c r="D1059" s="336"/>
      <c r="E1059" s="429"/>
      <c r="F1059" s="336"/>
      <c r="G1059" s="430"/>
      <c r="H1059" s="431"/>
      <c r="I1059" s="432"/>
      <c r="J1059" s="336"/>
      <c r="K1059" s="338"/>
      <c r="O1059" s="393"/>
      <c r="P1059" s="407"/>
    </row>
    <row r="1060" spans="1:16" s="342" customFormat="1" x14ac:dyDescent="0.25">
      <c r="A1060" s="336"/>
      <c r="B1060" s="330"/>
      <c r="C1060" s="402"/>
      <c r="D1060" s="336"/>
      <c r="E1060" s="429"/>
      <c r="F1060" s="336"/>
      <c r="G1060" s="430"/>
      <c r="H1060" s="431"/>
      <c r="I1060" s="432"/>
      <c r="J1060" s="336"/>
      <c r="K1060" s="338"/>
      <c r="O1060" s="393"/>
      <c r="P1060" s="407"/>
    </row>
    <row r="1061" spans="1:16" s="342" customFormat="1" x14ac:dyDescent="0.25">
      <c r="A1061" s="336"/>
      <c r="B1061" s="330"/>
      <c r="C1061" s="402"/>
      <c r="D1061" s="336"/>
      <c r="E1061" s="429"/>
      <c r="F1061" s="336"/>
      <c r="G1061" s="430"/>
      <c r="H1061" s="431"/>
      <c r="I1061" s="432"/>
      <c r="J1061" s="336"/>
      <c r="K1061" s="338"/>
      <c r="O1061" s="393"/>
      <c r="P1061" s="407"/>
    </row>
    <row r="1062" spans="1:16" s="342" customFormat="1" x14ac:dyDescent="0.25">
      <c r="A1062" s="336"/>
      <c r="B1062" s="330"/>
      <c r="C1062" s="402"/>
      <c r="D1062" s="336"/>
      <c r="E1062" s="429"/>
      <c r="F1062" s="336"/>
      <c r="G1062" s="430"/>
      <c r="H1062" s="431"/>
      <c r="I1062" s="432"/>
      <c r="J1062" s="336"/>
      <c r="K1062" s="338"/>
      <c r="O1062" s="393"/>
      <c r="P1062" s="407"/>
    </row>
    <row r="1063" spans="1:16" s="342" customFormat="1" x14ac:dyDescent="0.25">
      <c r="A1063" s="336"/>
      <c r="B1063" s="330"/>
      <c r="C1063" s="402"/>
      <c r="D1063" s="336"/>
      <c r="E1063" s="429"/>
      <c r="F1063" s="336"/>
      <c r="G1063" s="430"/>
      <c r="H1063" s="431"/>
      <c r="I1063" s="432"/>
      <c r="J1063" s="336"/>
      <c r="K1063" s="338"/>
      <c r="O1063" s="393"/>
      <c r="P1063" s="407"/>
    </row>
    <row r="1064" spans="1:16" s="342" customFormat="1" x14ac:dyDescent="0.25">
      <c r="A1064" s="336"/>
      <c r="B1064" s="330"/>
      <c r="C1064" s="402"/>
      <c r="D1064" s="336"/>
      <c r="E1064" s="429"/>
      <c r="F1064" s="336"/>
      <c r="G1064" s="430"/>
      <c r="H1064" s="431"/>
      <c r="I1064" s="432"/>
      <c r="J1064" s="336"/>
      <c r="K1064" s="338"/>
      <c r="O1064" s="393"/>
      <c r="P1064" s="407"/>
    </row>
    <row r="1065" spans="1:16" s="342" customFormat="1" x14ac:dyDescent="0.25">
      <c r="A1065" s="336"/>
      <c r="B1065" s="330"/>
      <c r="C1065" s="402"/>
      <c r="D1065" s="336"/>
      <c r="E1065" s="429"/>
      <c r="F1065" s="336"/>
      <c r="G1065" s="430"/>
      <c r="H1065" s="431"/>
      <c r="I1065" s="432"/>
      <c r="J1065" s="336"/>
      <c r="K1065" s="338"/>
      <c r="O1065" s="393"/>
      <c r="P1065" s="407"/>
    </row>
    <row r="1066" spans="1:16" s="342" customFormat="1" x14ac:dyDescent="0.25">
      <c r="A1066" s="336"/>
      <c r="B1066" s="330"/>
      <c r="C1066" s="402"/>
      <c r="D1066" s="336"/>
      <c r="E1066" s="429"/>
      <c r="F1066" s="336"/>
      <c r="G1066" s="430"/>
      <c r="H1066" s="431"/>
      <c r="I1066" s="432"/>
      <c r="J1066" s="336"/>
      <c r="K1066" s="338"/>
      <c r="O1066" s="393"/>
      <c r="P1066" s="407"/>
    </row>
    <row r="1067" spans="1:16" s="342" customFormat="1" x14ac:dyDescent="0.25">
      <c r="A1067" s="336"/>
      <c r="B1067" s="330"/>
      <c r="C1067" s="402"/>
      <c r="D1067" s="336"/>
      <c r="E1067" s="429"/>
      <c r="F1067" s="336"/>
      <c r="G1067" s="430"/>
      <c r="H1067" s="431"/>
      <c r="I1067" s="432"/>
      <c r="J1067" s="336"/>
      <c r="K1067" s="338"/>
      <c r="O1067" s="393"/>
      <c r="P1067" s="407"/>
    </row>
    <row r="1068" spans="1:16" s="342" customFormat="1" x14ac:dyDescent="0.25">
      <c r="A1068" s="336"/>
      <c r="B1068" s="330"/>
      <c r="C1068" s="402"/>
      <c r="D1068" s="336"/>
      <c r="E1068" s="429"/>
      <c r="F1068" s="336"/>
      <c r="G1068" s="430"/>
      <c r="H1068" s="431"/>
      <c r="I1068" s="432"/>
      <c r="J1068" s="336"/>
      <c r="K1068" s="338"/>
      <c r="O1068" s="393"/>
      <c r="P1068" s="407"/>
    </row>
    <row r="1069" spans="1:16" s="342" customFormat="1" x14ac:dyDescent="0.25">
      <c r="A1069" s="336"/>
      <c r="B1069" s="330"/>
      <c r="C1069" s="402"/>
      <c r="D1069" s="336"/>
      <c r="E1069" s="429"/>
      <c r="F1069" s="336"/>
      <c r="G1069" s="430"/>
      <c r="H1069" s="431"/>
      <c r="I1069" s="432"/>
      <c r="J1069" s="336"/>
      <c r="K1069" s="338"/>
      <c r="O1069" s="393"/>
      <c r="P1069" s="407"/>
    </row>
    <row r="1070" spans="1:16" s="342" customFormat="1" x14ac:dyDescent="0.25">
      <c r="A1070" s="336"/>
      <c r="B1070" s="330"/>
      <c r="C1070" s="402"/>
      <c r="D1070" s="336"/>
      <c r="E1070" s="429"/>
      <c r="F1070" s="336"/>
      <c r="G1070" s="430"/>
      <c r="H1070" s="431"/>
      <c r="I1070" s="432"/>
      <c r="J1070" s="336"/>
      <c r="K1070" s="338"/>
      <c r="O1070" s="393"/>
      <c r="P1070" s="407"/>
    </row>
    <row r="1071" spans="1:16" s="342" customFormat="1" x14ac:dyDescent="0.25">
      <c r="A1071" s="336"/>
      <c r="B1071" s="330"/>
      <c r="C1071" s="402"/>
      <c r="D1071" s="336"/>
      <c r="E1071" s="429"/>
      <c r="F1071" s="336"/>
      <c r="G1071" s="430"/>
      <c r="H1071" s="431"/>
      <c r="I1071" s="432"/>
      <c r="J1071" s="336"/>
      <c r="K1071" s="338"/>
      <c r="O1071" s="393"/>
      <c r="P1071" s="407"/>
    </row>
    <row r="1072" spans="1:16" s="342" customFormat="1" x14ac:dyDescent="0.25">
      <c r="A1072" s="336"/>
      <c r="B1072" s="330"/>
      <c r="C1072" s="402"/>
      <c r="D1072" s="336"/>
      <c r="E1072" s="429"/>
      <c r="F1072" s="336"/>
      <c r="G1072" s="430"/>
      <c r="H1072" s="431"/>
      <c r="I1072" s="432"/>
      <c r="J1072" s="336"/>
      <c r="K1072" s="338"/>
      <c r="O1072" s="393"/>
      <c r="P1072" s="407"/>
    </row>
    <row r="1073" spans="1:16" s="342" customFormat="1" x14ac:dyDescent="0.25">
      <c r="A1073" s="336"/>
      <c r="B1073" s="330"/>
      <c r="C1073" s="402"/>
      <c r="D1073" s="336"/>
      <c r="E1073" s="429"/>
      <c r="F1073" s="336"/>
      <c r="G1073" s="430"/>
      <c r="H1073" s="431"/>
      <c r="I1073" s="432"/>
      <c r="J1073" s="336"/>
      <c r="K1073" s="338"/>
      <c r="O1073" s="393"/>
      <c r="P1073" s="407"/>
    </row>
    <row r="1074" spans="1:16" s="342" customFormat="1" x14ac:dyDescent="0.25">
      <c r="A1074" s="336"/>
      <c r="B1074" s="330"/>
      <c r="C1074" s="402"/>
      <c r="D1074" s="336"/>
      <c r="E1074" s="429"/>
      <c r="F1074" s="336"/>
      <c r="G1074" s="430"/>
      <c r="H1074" s="431"/>
      <c r="I1074" s="432"/>
      <c r="J1074" s="336"/>
      <c r="K1074" s="338"/>
      <c r="O1074" s="393"/>
      <c r="P1074" s="407"/>
    </row>
    <row r="1075" spans="1:16" s="342" customFormat="1" x14ac:dyDescent="0.25">
      <c r="A1075" s="336"/>
      <c r="B1075" s="330"/>
      <c r="C1075" s="402"/>
      <c r="D1075" s="336"/>
      <c r="E1075" s="429"/>
      <c r="F1075" s="336"/>
      <c r="G1075" s="430"/>
      <c r="H1075" s="431"/>
      <c r="I1075" s="432"/>
      <c r="J1075" s="336"/>
      <c r="K1075" s="338"/>
      <c r="O1075" s="393"/>
      <c r="P1075" s="407"/>
    </row>
    <row r="1076" spans="1:16" s="342" customFormat="1" x14ac:dyDescent="0.25">
      <c r="A1076" s="336"/>
      <c r="B1076" s="330"/>
      <c r="C1076" s="402"/>
      <c r="D1076" s="336"/>
      <c r="E1076" s="429"/>
      <c r="F1076" s="336"/>
      <c r="G1076" s="430"/>
      <c r="H1076" s="431"/>
      <c r="I1076" s="432"/>
      <c r="J1076" s="336"/>
      <c r="K1076" s="338"/>
      <c r="O1076" s="393"/>
      <c r="P1076" s="407"/>
    </row>
    <row r="1077" spans="1:16" s="342" customFormat="1" x14ac:dyDescent="0.25">
      <c r="A1077" s="336"/>
      <c r="B1077" s="330"/>
      <c r="C1077" s="402"/>
      <c r="D1077" s="336"/>
      <c r="E1077" s="429"/>
      <c r="F1077" s="336"/>
      <c r="G1077" s="430"/>
      <c r="H1077" s="431"/>
      <c r="I1077" s="432"/>
      <c r="J1077" s="336"/>
      <c r="K1077" s="338"/>
      <c r="O1077" s="393"/>
      <c r="P1077" s="407"/>
    </row>
    <row r="1078" spans="1:16" s="342" customFormat="1" x14ac:dyDescent="0.25">
      <c r="A1078" s="336"/>
      <c r="B1078" s="330"/>
      <c r="C1078" s="402"/>
      <c r="D1078" s="336"/>
      <c r="E1078" s="429"/>
      <c r="F1078" s="336"/>
      <c r="G1078" s="430"/>
      <c r="H1078" s="431"/>
      <c r="I1078" s="432"/>
      <c r="J1078" s="336"/>
      <c r="K1078" s="338"/>
      <c r="O1078" s="393"/>
      <c r="P1078" s="407"/>
    </row>
    <row r="1079" spans="1:16" s="342" customFormat="1" x14ac:dyDescent="0.25">
      <c r="A1079" s="336"/>
      <c r="B1079" s="330"/>
      <c r="C1079" s="402"/>
      <c r="D1079" s="336"/>
      <c r="E1079" s="429"/>
      <c r="F1079" s="336"/>
      <c r="G1079" s="430"/>
      <c r="H1079" s="431"/>
      <c r="I1079" s="432"/>
      <c r="J1079" s="336"/>
      <c r="K1079" s="338"/>
      <c r="O1079" s="393"/>
      <c r="P1079" s="407"/>
    </row>
    <row r="1080" spans="1:16" s="342" customFormat="1" x14ac:dyDescent="0.25">
      <c r="A1080" s="336"/>
      <c r="B1080" s="330"/>
      <c r="C1080" s="402"/>
      <c r="D1080" s="336"/>
      <c r="E1080" s="429"/>
      <c r="F1080" s="336"/>
      <c r="G1080" s="430"/>
      <c r="H1080" s="431"/>
      <c r="I1080" s="432"/>
      <c r="J1080" s="336"/>
      <c r="K1080" s="338"/>
      <c r="O1080" s="393"/>
      <c r="P1080" s="407"/>
    </row>
    <row r="1081" spans="1:16" s="342" customFormat="1" x14ac:dyDescent="0.25">
      <c r="A1081" s="336"/>
      <c r="B1081" s="330"/>
      <c r="C1081" s="402"/>
      <c r="D1081" s="336"/>
      <c r="E1081" s="429"/>
      <c r="F1081" s="336"/>
      <c r="G1081" s="430"/>
      <c r="H1081" s="431"/>
      <c r="I1081" s="432"/>
      <c r="J1081" s="336"/>
      <c r="K1081" s="338"/>
      <c r="O1081" s="393"/>
      <c r="P1081" s="407"/>
    </row>
    <row r="1082" spans="1:16" s="342" customFormat="1" x14ac:dyDescent="0.25">
      <c r="A1082" s="336"/>
      <c r="B1082" s="330"/>
      <c r="C1082" s="402"/>
      <c r="D1082" s="336"/>
      <c r="E1082" s="429"/>
      <c r="F1082" s="336"/>
      <c r="G1082" s="430"/>
      <c r="H1082" s="431"/>
      <c r="I1082" s="432"/>
      <c r="J1082" s="336"/>
      <c r="K1082" s="338"/>
      <c r="O1082" s="393"/>
      <c r="P1082" s="407"/>
    </row>
    <row r="1083" spans="1:16" s="342" customFormat="1" x14ac:dyDescent="0.25">
      <c r="A1083" s="336"/>
      <c r="B1083" s="330"/>
      <c r="C1083" s="402"/>
      <c r="D1083" s="336"/>
      <c r="E1083" s="429"/>
      <c r="F1083" s="336"/>
      <c r="G1083" s="430"/>
      <c r="H1083" s="431"/>
      <c r="I1083" s="432"/>
      <c r="J1083" s="336"/>
      <c r="K1083" s="338"/>
      <c r="O1083" s="393"/>
      <c r="P1083" s="407"/>
    </row>
    <row r="1084" spans="1:16" s="342" customFormat="1" x14ac:dyDescent="0.25">
      <c r="A1084" s="336"/>
      <c r="B1084" s="330"/>
      <c r="C1084" s="402"/>
      <c r="D1084" s="336"/>
      <c r="E1084" s="429"/>
      <c r="F1084" s="336"/>
      <c r="G1084" s="430"/>
      <c r="H1084" s="431"/>
      <c r="I1084" s="432"/>
      <c r="J1084" s="336"/>
      <c r="K1084" s="338"/>
      <c r="O1084" s="393"/>
      <c r="P1084" s="407"/>
    </row>
    <row r="1085" spans="1:16" s="342" customFormat="1" x14ac:dyDescent="0.25">
      <c r="A1085" s="336"/>
      <c r="B1085" s="330"/>
      <c r="C1085" s="402"/>
      <c r="D1085" s="336"/>
      <c r="E1085" s="429"/>
      <c r="F1085" s="336"/>
      <c r="G1085" s="430"/>
      <c r="H1085" s="431"/>
      <c r="I1085" s="432"/>
      <c r="J1085" s="336"/>
      <c r="K1085" s="338"/>
      <c r="O1085" s="393"/>
      <c r="P1085" s="407"/>
    </row>
    <row r="1086" spans="1:16" s="342" customFormat="1" x14ac:dyDescent="0.25">
      <c r="A1086" s="336"/>
      <c r="B1086" s="330"/>
      <c r="C1086" s="402"/>
      <c r="D1086" s="336"/>
      <c r="E1086" s="429"/>
      <c r="F1086" s="336"/>
      <c r="G1086" s="430"/>
      <c r="H1086" s="431"/>
      <c r="I1086" s="432"/>
      <c r="J1086" s="336"/>
      <c r="K1086" s="338"/>
      <c r="O1086" s="393"/>
      <c r="P1086" s="407"/>
    </row>
    <row r="1087" spans="1:16" s="342" customFormat="1" x14ac:dyDescent="0.25">
      <c r="A1087" s="336"/>
      <c r="B1087" s="330"/>
      <c r="C1087" s="402"/>
      <c r="D1087" s="336"/>
      <c r="E1087" s="429"/>
      <c r="F1087" s="336"/>
      <c r="G1087" s="430"/>
      <c r="H1087" s="431"/>
      <c r="I1087" s="432"/>
      <c r="J1087" s="336"/>
      <c r="K1087" s="338"/>
      <c r="O1087" s="393"/>
      <c r="P1087" s="407"/>
    </row>
    <row r="1088" spans="1:16" s="342" customFormat="1" x14ac:dyDescent="0.25">
      <c r="A1088" s="336"/>
      <c r="B1088" s="330"/>
      <c r="C1088" s="402"/>
      <c r="D1088" s="336"/>
      <c r="E1088" s="429"/>
      <c r="F1088" s="336"/>
      <c r="G1088" s="430"/>
      <c r="H1088" s="431"/>
      <c r="I1088" s="432"/>
      <c r="J1088" s="336"/>
      <c r="K1088" s="338"/>
      <c r="O1088" s="393"/>
      <c r="P1088" s="407"/>
    </row>
    <row r="1089" spans="1:16" s="342" customFormat="1" x14ac:dyDescent="0.25">
      <c r="A1089" s="336"/>
      <c r="B1089" s="330"/>
      <c r="C1089" s="402"/>
      <c r="D1089" s="336"/>
      <c r="E1089" s="429"/>
      <c r="F1089" s="336"/>
      <c r="G1089" s="430"/>
      <c r="H1089" s="431"/>
      <c r="I1089" s="432"/>
      <c r="J1089" s="336"/>
      <c r="K1089" s="338"/>
      <c r="O1089" s="393"/>
      <c r="P1089" s="407"/>
    </row>
    <row r="1090" spans="1:16" s="342" customFormat="1" x14ac:dyDescent="0.25">
      <c r="A1090" s="336"/>
      <c r="B1090" s="330"/>
      <c r="C1090" s="402"/>
      <c r="D1090" s="336"/>
      <c r="E1090" s="429"/>
      <c r="F1090" s="336"/>
      <c r="G1090" s="430"/>
      <c r="H1090" s="431"/>
      <c r="I1090" s="432"/>
      <c r="J1090" s="336"/>
      <c r="K1090" s="338"/>
      <c r="O1090" s="393"/>
      <c r="P1090" s="407"/>
    </row>
    <row r="1091" spans="1:16" s="342" customFormat="1" x14ac:dyDescent="0.25">
      <c r="A1091" s="336"/>
      <c r="B1091" s="330"/>
      <c r="C1091" s="402"/>
      <c r="D1091" s="336"/>
      <c r="E1091" s="429"/>
      <c r="F1091" s="336"/>
      <c r="G1091" s="430"/>
      <c r="H1091" s="431"/>
      <c r="I1091" s="432"/>
      <c r="J1091" s="336"/>
      <c r="K1091" s="338"/>
      <c r="O1091" s="393"/>
      <c r="P1091" s="407"/>
    </row>
    <row r="1092" spans="1:16" s="342" customFormat="1" x14ac:dyDescent="0.25">
      <c r="A1092" s="336"/>
      <c r="B1092" s="330"/>
      <c r="C1092" s="402"/>
      <c r="D1092" s="336"/>
      <c r="E1092" s="429"/>
      <c r="F1092" s="336"/>
      <c r="G1092" s="430"/>
      <c r="H1092" s="431"/>
      <c r="I1092" s="432"/>
      <c r="J1092" s="336"/>
      <c r="K1092" s="338"/>
      <c r="O1092" s="393"/>
      <c r="P1092" s="407"/>
    </row>
    <row r="1093" spans="1:16" s="342" customFormat="1" x14ac:dyDescent="0.25">
      <c r="A1093" s="336"/>
      <c r="B1093" s="330"/>
      <c r="C1093" s="402"/>
      <c r="D1093" s="336"/>
      <c r="E1093" s="429"/>
      <c r="F1093" s="336"/>
      <c r="G1093" s="430"/>
      <c r="H1093" s="431"/>
      <c r="I1093" s="432"/>
      <c r="J1093" s="336"/>
      <c r="K1093" s="338"/>
      <c r="O1093" s="393"/>
      <c r="P1093" s="407"/>
    </row>
    <row r="1094" spans="1:16" s="342" customFormat="1" x14ac:dyDescent="0.25">
      <c r="A1094" s="336"/>
      <c r="B1094" s="330"/>
      <c r="C1094" s="402"/>
      <c r="D1094" s="336"/>
      <c r="E1094" s="429"/>
      <c r="F1094" s="336"/>
      <c r="G1094" s="430"/>
      <c r="H1094" s="431"/>
      <c r="I1094" s="432"/>
      <c r="J1094" s="336"/>
      <c r="K1094" s="338"/>
      <c r="O1094" s="393"/>
      <c r="P1094" s="407"/>
    </row>
    <row r="1095" spans="1:16" s="342" customFormat="1" x14ac:dyDescent="0.25">
      <c r="A1095" s="336"/>
      <c r="B1095" s="330"/>
      <c r="C1095" s="402"/>
      <c r="D1095" s="336"/>
      <c r="E1095" s="429"/>
      <c r="F1095" s="336"/>
      <c r="G1095" s="430"/>
      <c r="H1095" s="431"/>
      <c r="I1095" s="432"/>
      <c r="J1095" s="336"/>
      <c r="K1095" s="338"/>
      <c r="O1095" s="393"/>
      <c r="P1095" s="407"/>
    </row>
    <row r="1096" spans="1:16" s="342" customFormat="1" x14ac:dyDescent="0.25">
      <c r="A1096" s="336"/>
      <c r="B1096" s="330"/>
      <c r="C1096" s="402"/>
      <c r="D1096" s="336"/>
      <c r="E1096" s="429"/>
      <c r="F1096" s="336"/>
      <c r="G1096" s="430"/>
      <c r="H1096" s="431"/>
      <c r="I1096" s="432"/>
      <c r="J1096" s="336"/>
      <c r="K1096" s="338"/>
      <c r="O1096" s="393"/>
      <c r="P1096" s="407"/>
    </row>
    <row r="1097" spans="1:16" s="342" customFormat="1" x14ac:dyDescent="0.25">
      <c r="A1097" s="336"/>
      <c r="B1097" s="330"/>
      <c r="C1097" s="402"/>
      <c r="D1097" s="336"/>
      <c r="E1097" s="429"/>
      <c r="F1097" s="336"/>
      <c r="G1097" s="430"/>
      <c r="H1097" s="431"/>
      <c r="I1097" s="432"/>
      <c r="J1097" s="336"/>
      <c r="K1097" s="338"/>
      <c r="O1097" s="393"/>
      <c r="P1097" s="407"/>
    </row>
    <row r="1098" spans="1:16" s="342" customFormat="1" x14ac:dyDescent="0.25">
      <c r="A1098" s="336"/>
      <c r="B1098" s="330"/>
      <c r="C1098" s="402"/>
      <c r="D1098" s="336"/>
      <c r="E1098" s="429"/>
      <c r="F1098" s="336"/>
      <c r="G1098" s="430"/>
      <c r="H1098" s="431"/>
      <c r="I1098" s="432"/>
      <c r="J1098" s="336"/>
      <c r="K1098" s="338"/>
      <c r="O1098" s="393"/>
      <c r="P1098" s="407"/>
    </row>
    <row r="1099" spans="1:16" s="342" customFormat="1" x14ac:dyDescent="0.25">
      <c r="A1099" s="336"/>
      <c r="B1099" s="330"/>
      <c r="C1099" s="402"/>
      <c r="D1099" s="336"/>
      <c r="E1099" s="429"/>
      <c r="F1099" s="336"/>
      <c r="G1099" s="430"/>
      <c r="H1099" s="431"/>
      <c r="I1099" s="432"/>
      <c r="J1099" s="336"/>
      <c r="K1099" s="338"/>
      <c r="O1099" s="393"/>
      <c r="P1099" s="407"/>
    </row>
    <row r="1100" spans="1:16" s="342" customFormat="1" x14ac:dyDescent="0.25">
      <c r="A1100" s="336"/>
      <c r="B1100" s="330"/>
      <c r="C1100" s="402"/>
      <c r="D1100" s="336"/>
      <c r="E1100" s="429"/>
      <c r="F1100" s="336"/>
      <c r="G1100" s="430"/>
      <c r="H1100" s="431"/>
      <c r="I1100" s="432"/>
      <c r="J1100" s="336"/>
      <c r="K1100" s="338"/>
      <c r="O1100" s="393"/>
      <c r="P1100" s="407"/>
    </row>
    <row r="1101" spans="1:16" s="342" customFormat="1" x14ac:dyDescent="0.25">
      <c r="A1101" s="336"/>
      <c r="B1101" s="330"/>
      <c r="C1101" s="402"/>
      <c r="D1101" s="336"/>
      <c r="E1101" s="429"/>
      <c r="F1101" s="336"/>
      <c r="G1101" s="430"/>
      <c r="H1101" s="431"/>
      <c r="I1101" s="432"/>
      <c r="J1101" s="336"/>
      <c r="K1101" s="338"/>
      <c r="O1101" s="393"/>
      <c r="P1101" s="407"/>
    </row>
    <row r="1102" spans="1:16" s="342" customFormat="1" x14ac:dyDescent="0.25">
      <c r="A1102" s="336"/>
      <c r="B1102" s="330"/>
      <c r="C1102" s="402"/>
      <c r="D1102" s="336"/>
      <c r="E1102" s="429"/>
      <c r="F1102" s="336"/>
      <c r="G1102" s="430"/>
      <c r="H1102" s="431"/>
      <c r="I1102" s="432"/>
      <c r="J1102" s="336"/>
      <c r="K1102" s="338"/>
      <c r="O1102" s="393"/>
      <c r="P1102" s="407"/>
    </row>
    <row r="1103" spans="1:16" s="342" customFormat="1" x14ac:dyDescent="0.25">
      <c r="A1103" s="336"/>
      <c r="B1103" s="330"/>
      <c r="C1103" s="402"/>
      <c r="D1103" s="336"/>
      <c r="E1103" s="429"/>
      <c r="F1103" s="336"/>
      <c r="G1103" s="430"/>
      <c r="H1103" s="431"/>
      <c r="I1103" s="432"/>
      <c r="J1103" s="336"/>
      <c r="K1103" s="338"/>
      <c r="O1103" s="393"/>
      <c r="P1103" s="407"/>
    </row>
    <row r="1104" spans="1:16" s="342" customFormat="1" x14ac:dyDescent="0.25">
      <c r="A1104" s="336"/>
      <c r="B1104" s="330"/>
      <c r="C1104" s="402"/>
      <c r="D1104" s="336"/>
      <c r="E1104" s="429"/>
      <c r="F1104" s="336"/>
      <c r="G1104" s="430"/>
      <c r="H1104" s="431"/>
      <c r="I1104" s="432"/>
      <c r="J1104" s="336"/>
      <c r="K1104" s="338"/>
      <c r="O1104" s="393"/>
      <c r="P1104" s="407"/>
    </row>
    <row r="1105" spans="1:16" s="342" customFormat="1" x14ac:dyDescent="0.25">
      <c r="A1105" s="336"/>
      <c r="B1105" s="330"/>
      <c r="C1105" s="402"/>
      <c r="D1105" s="336"/>
      <c r="E1105" s="429"/>
      <c r="F1105" s="336"/>
      <c r="G1105" s="430"/>
      <c r="H1105" s="431"/>
      <c r="I1105" s="432"/>
      <c r="J1105" s="336"/>
      <c r="K1105" s="338"/>
      <c r="O1105" s="393"/>
      <c r="P1105" s="407"/>
    </row>
    <row r="1106" spans="1:16" s="342" customFormat="1" x14ac:dyDescent="0.25">
      <c r="A1106" s="336"/>
      <c r="B1106" s="330"/>
      <c r="C1106" s="402"/>
      <c r="D1106" s="336"/>
      <c r="E1106" s="429"/>
      <c r="F1106" s="336"/>
      <c r="G1106" s="430"/>
      <c r="H1106" s="431"/>
      <c r="I1106" s="432"/>
      <c r="J1106" s="336"/>
      <c r="K1106" s="338"/>
      <c r="O1106" s="393"/>
      <c r="P1106" s="407"/>
    </row>
    <row r="1107" spans="1:16" s="342" customFormat="1" x14ac:dyDescent="0.25">
      <c r="A1107" s="336"/>
      <c r="B1107" s="330"/>
      <c r="C1107" s="402"/>
      <c r="D1107" s="336"/>
      <c r="E1107" s="429"/>
      <c r="F1107" s="336"/>
      <c r="G1107" s="430"/>
      <c r="H1107" s="431"/>
      <c r="I1107" s="432"/>
      <c r="J1107" s="336"/>
      <c r="K1107" s="338"/>
      <c r="O1107" s="393"/>
      <c r="P1107" s="407"/>
    </row>
    <row r="1108" spans="1:16" s="342" customFormat="1" x14ac:dyDescent="0.25">
      <c r="A1108" s="336"/>
      <c r="B1108" s="330"/>
      <c r="C1108" s="402"/>
      <c r="D1108" s="336"/>
      <c r="E1108" s="429"/>
      <c r="F1108" s="336"/>
      <c r="G1108" s="430"/>
      <c r="H1108" s="431"/>
      <c r="I1108" s="432"/>
      <c r="J1108" s="336"/>
      <c r="K1108" s="338"/>
      <c r="O1108" s="393"/>
      <c r="P1108" s="407"/>
    </row>
    <row r="1109" spans="1:16" s="342" customFormat="1" x14ac:dyDescent="0.25">
      <c r="A1109" s="336"/>
      <c r="B1109" s="330"/>
      <c r="C1109" s="402"/>
      <c r="D1109" s="336"/>
      <c r="E1109" s="429"/>
      <c r="F1109" s="336"/>
      <c r="G1109" s="430"/>
      <c r="H1109" s="431"/>
      <c r="I1109" s="432"/>
      <c r="J1109" s="336"/>
      <c r="K1109" s="338"/>
      <c r="O1109" s="393"/>
      <c r="P1109" s="407"/>
    </row>
    <row r="1110" spans="1:16" s="342" customFormat="1" x14ac:dyDescent="0.25">
      <c r="A1110" s="336"/>
      <c r="B1110" s="330"/>
      <c r="C1110" s="402"/>
      <c r="D1110" s="336"/>
      <c r="E1110" s="429"/>
      <c r="F1110" s="336"/>
      <c r="G1110" s="430"/>
      <c r="H1110" s="431"/>
      <c r="I1110" s="432"/>
      <c r="J1110" s="336"/>
      <c r="K1110" s="338"/>
      <c r="O1110" s="393"/>
      <c r="P1110" s="407"/>
    </row>
    <row r="1111" spans="1:16" s="342" customFormat="1" x14ac:dyDescent="0.25">
      <c r="A1111" s="336"/>
      <c r="B1111" s="330"/>
      <c r="C1111" s="402"/>
      <c r="D1111" s="336"/>
      <c r="E1111" s="429"/>
      <c r="F1111" s="336"/>
      <c r="G1111" s="430"/>
      <c r="H1111" s="431"/>
      <c r="I1111" s="432"/>
      <c r="J1111" s="336"/>
      <c r="K1111" s="338"/>
      <c r="O1111" s="393"/>
      <c r="P1111" s="407"/>
    </row>
    <row r="1112" spans="1:16" s="342" customFormat="1" x14ac:dyDescent="0.25">
      <c r="A1112" s="336"/>
      <c r="B1112" s="330"/>
      <c r="C1112" s="402"/>
      <c r="D1112" s="336"/>
      <c r="E1112" s="429"/>
      <c r="F1112" s="336"/>
      <c r="G1112" s="430"/>
      <c r="H1112" s="431"/>
      <c r="I1112" s="432"/>
      <c r="J1112" s="336"/>
      <c r="K1112" s="338"/>
      <c r="O1112" s="393"/>
      <c r="P1112" s="407"/>
    </row>
    <row r="1113" spans="1:16" s="342" customFormat="1" x14ac:dyDescent="0.25">
      <c r="A1113" s="336"/>
      <c r="B1113" s="330"/>
      <c r="C1113" s="402"/>
      <c r="D1113" s="336"/>
      <c r="E1113" s="429"/>
      <c r="F1113" s="336"/>
      <c r="G1113" s="430"/>
      <c r="H1113" s="431"/>
      <c r="I1113" s="432"/>
      <c r="J1113" s="336"/>
      <c r="K1113" s="338"/>
      <c r="O1113" s="393"/>
      <c r="P1113" s="407"/>
    </row>
    <row r="1114" spans="1:16" s="342" customFormat="1" x14ac:dyDescent="0.25">
      <c r="A1114" s="336"/>
      <c r="B1114" s="330"/>
      <c r="C1114" s="402"/>
      <c r="D1114" s="336"/>
      <c r="E1114" s="429"/>
      <c r="F1114" s="336"/>
      <c r="G1114" s="430"/>
      <c r="H1114" s="431"/>
      <c r="I1114" s="432"/>
      <c r="J1114" s="336"/>
      <c r="K1114" s="338"/>
      <c r="O1114" s="393"/>
      <c r="P1114" s="407"/>
    </row>
    <row r="1115" spans="1:16" s="342" customFormat="1" x14ac:dyDescent="0.25">
      <c r="A1115" s="336"/>
      <c r="B1115" s="330"/>
      <c r="C1115" s="402"/>
      <c r="D1115" s="336"/>
      <c r="E1115" s="429"/>
      <c r="F1115" s="336"/>
      <c r="G1115" s="430"/>
      <c r="H1115" s="431"/>
      <c r="I1115" s="432"/>
      <c r="J1115" s="336"/>
      <c r="K1115" s="338"/>
      <c r="O1115" s="393"/>
      <c r="P1115" s="407"/>
    </row>
    <row r="1116" spans="1:16" s="342" customFormat="1" x14ac:dyDescent="0.25">
      <c r="A1116" s="336"/>
      <c r="B1116" s="330"/>
      <c r="C1116" s="402"/>
      <c r="D1116" s="336"/>
      <c r="E1116" s="429"/>
      <c r="F1116" s="336"/>
      <c r="G1116" s="430"/>
      <c r="H1116" s="431"/>
      <c r="I1116" s="432"/>
      <c r="J1116" s="336"/>
      <c r="K1116" s="338"/>
      <c r="O1116" s="393"/>
      <c r="P1116" s="407"/>
    </row>
    <row r="1117" spans="1:16" s="342" customFormat="1" x14ac:dyDescent="0.25">
      <c r="A1117" s="336"/>
      <c r="B1117" s="330"/>
      <c r="C1117" s="402"/>
      <c r="D1117" s="336"/>
      <c r="E1117" s="429"/>
      <c r="F1117" s="336"/>
      <c r="G1117" s="430"/>
      <c r="H1117" s="431"/>
      <c r="I1117" s="432"/>
      <c r="J1117" s="336"/>
      <c r="K1117" s="338"/>
      <c r="O1117" s="393"/>
      <c r="P1117" s="407"/>
    </row>
    <row r="1118" spans="1:16" s="342" customFormat="1" x14ac:dyDescent="0.25">
      <c r="A1118" s="336"/>
      <c r="B1118" s="330"/>
      <c r="C1118" s="402"/>
      <c r="D1118" s="336"/>
      <c r="E1118" s="429"/>
      <c r="F1118" s="336"/>
      <c r="G1118" s="430"/>
      <c r="H1118" s="431"/>
      <c r="I1118" s="432"/>
      <c r="J1118" s="336"/>
      <c r="K1118" s="338"/>
      <c r="O1118" s="393"/>
      <c r="P1118" s="407"/>
    </row>
    <row r="1119" spans="1:16" s="342" customFormat="1" x14ac:dyDescent="0.25">
      <c r="A1119" s="336"/>
      <c r="B1119" s="330"/>
      <c r="C1119" s="402"/>
      <c r="D1119" s="336"/>
      <c r="E1119" s="429"/>
      <c r="F1119" s="336"/>
      <c r="G1119" s="430"/>
      <c r="H1119" s="431"/>
      <c r="I1119" s="432"/>
      <c r="J1119" s="336"/>
      <c r="K1119" s="338"/>
      <c r="O1119" s="393"/>
      <c r="P1119" s="407"/>
    </row>
    <row r="1120" spans="1:16" s="342" customFormat="1" x14ac:dyDescent="0.25">
      <c r="A1120" s="336"/>
      <c r="B1120" s="330"/>
      <c r="C1120" s="402"/>
      <c r="D1120" s="336"/>
      <c r="E1120" s="429"/>
      <c r="F1120" s="336"/>
      <c r="G1120" s="430"/>
      <c r="H1120" s="431"/>
      <c r="I1120" s="432"/>
      <c r="J1120" s="336"/>
      <c r="K1120" s="338"/>
      <c r="O1120" s="393"/>
      <c r="P1120" s="407"/>
    </row>
    <row r="1121" spans="1:16" s="342" customFormat="1" x14ac:dyDescent="0.25">
      <c r="A1121" s="336"/>
      <c r="B1121" s="330"/>
      <c r="C1121" s="402"/>
      <c r="D1121" s="336"/>
      <c r="E1121" s="429"/>
      <c r="F1121" s="336"/>
      <c r="G1121" s="430"/>
      <c r="H1121" s="431"/>
      <c r="I1121" s="432"/>
      <c r="J1121" s="336"/>
      <c r="K1121" s="338"/>
      <c r="O1121" s="393"/>
      <c r="P1121" s="407"/>
    </row>
    <row r="1122" spans="1:16" s="342" customFormat="1" x14ac:dyDescent="0.25">
      <c r="A1122" s="336"/>
      <c r="B1122" s="330"/>
      <c r="C1122" s="402"/>
      <c r="D1122" s="336"/>
      <c r="E1122" s="429"/>
      <c r="F1122" s="336"/>
      <c r="G1122" s="430"/>
      <c r="H1122" s="431"/>
      <c r="I1122" s="432"/>
      <c r="J1122" s="336"/>
      <c r="K1122" s="338"/>
      <c r="O1122" s="393"/>
      <c r="P1122" s="407"/>
    </row>
    <row r="1123" spans="1:16" s="342" customFormat="1" x14ac:dyDescent="0.25">
      <c r="A1123" s="336"/>
      <c r="B1123" s="330"/>
      <c r="C1123" s="402"/>
      <c r="D1123" s="336"/>
      <c r="E1123" s="429"/>
      <c r="F1123" s="336"/>
      <c r="G1123" s="430"/>
      <c r="H1123" s="431"/>
      <c r="I1123" s="432"/>
      <c r="J1123" s="336"/>
      <c r="K1123" s="338"/>
      <c r="O1123" s="393"/>
      <c r="P1123" s="407"/>
    </row>
    <row r="1124" spans="1:16" s="342" customFormat="1" x14ac:dyDescent="0.25">
      <c r="A1124" s="336"/>
      <c r="B1124" s="330"/>
      <c r="C1124" s="402"/>
      <c r="D1124" s="336"/>
      <c r="E1124" s="429"/>
      <c r="F1124" s="336"/>
      <c r="G1124" s="430"/>
      <c r="H1124" s="431"/>
      <c r="I1124" s="432"/>
      <c r="J1124" s="336"/>
      <c r="K1124" s="338"/>
      <c r="O1124" s="393"/>
      <c r="P1124" s="407"/>
    </row>
    <row r="1125" spans="1:16" s="342" customFormat="1" x14ac:dyDescent="0.25">
      <c r="A1125" s="336"/>
      <c r="B1125" s="330"/>
      <c r="C1125" s="402"/>
      <c r="D1125" s="336"/>
      <c r="E1125" s="429"/>
      <c r="F1125" s="336"/>
      <c r="G1125" s="430"/>
      <c r="H1125" s="431"/>
      <c r="I1125" s="432"/>
      <c r="J1125" s="336"/>
      <c r="K1125" s="338"/>
      <c r="O1125" s="393"/>
      <c r="P1125" s="407"/>
    </row>
    <row r="1126" spans="1:16" s="342" customFormat="1" x14ac:dyDescent="0.25">
      <c r="A1126" s="336"/>
      <c r="B1126" s="330"/>
      <c r="C1126" s="402"/>
      <c r="D1126" s="336"/>
      <c r="E1126" s="429"/>
      <c r="F1126" s="336"/>
      <c r="G1126" s="430"/>
      <c r="H1126" s="431"/>
      <c r="I1126" s="432"/>
      <c r="J1126" s="336"/>
      <c r="K1126" s="338"/>
      <c r="O1126" s="393"/>
      <c r="P1126" s="407"/>
    </row>
    <row r="1127" spans="1:16" s="342" customFormat="1" x14ac:dyDescent="0.25">
      <c r="A1127" s="336"/>
      <c r="B1127" s="330"/>
      <c r="C1127" s="402"/>
      <c r="D1127" s="336"/>
      <c r="E1127" s="429"/>
      <c r="F1127" s="336"/>
      <c r="G1127" s="430"/>
      <c r="H1127" s="431"/>
      <c r="I1127" s="432"/>
      <c r="J1127" s="336"/>
      <c r="K1127" s="338"/>
      <c r="O1127" s="393"/>
      <c r="P1127" s="407"/>
    </row>
    <row r="1128" spans="1:16" s="342" customFormat="1" x14ac:dyDescent="0.25">
      <c r="A1128" s="336"/>
      <c r="B1128" s="330"/>
      <c r="C1128" s="402"/>
      <c r="D1128" s="336"/>
      <c r="E1128" s="429"/>
      <c r="F1128" s="336"/>
      <c r="G1128" s="430"/>
      <c r="H1128" s="431"/>
      <c r="I1128" s="432"/>
      <c r="J1128" s="336"/>
      <c r="K1128" s="338"/>
      <c r="O1128" s="393"/>
      <c r="P1128" s="407"/>
    </row>
    <row r="1129" spans="1:16" s="342" customFormat="1" x14ac:dyDescent="0.25">
      <c r="A1129" s="336"/>
      <c r="B1129" s="330"/>
      <c r="C1129" s="402"/>
      <c r="D1129" s="336"/>
      <c r="E1129" s="429"/>
      <c r="F1129" s="336"/>
      <c r="G1129" s="430"/>
      <c r="H1129" s="431"/>
      <c r="I1129" s="432"/>
      <c r="J1129" s="336"/>
      <c r="K1129" s="338"/>
      <c r="O1129" s="393"/>
      <c r="P1129" s="407"/>
    </row>
    <row r="1130" spans="1:16" s="342" customFormat="1" x14ac:dyDescent="0.25">
      <c r="A1130" s="336"/>
      <c r="B1130" s="330"/>
      <c r="C1130" s="402"/>
      <c r="D1130" s="336"/>
      <c r="E1130" s="429"/>
      <c r="F1130" s="336"/>
      <c r="G1130" s="430"/>
      <c r="H1130" s="431"/>
      <c r="I1130" s="432"/>
      <c r="J1130" s="336"/>
      <c r="K1130" s="338"/>
      <c r="O1130" s="393"/>
      <c r="P1130" s="407"/>
    </row>
    <row r="1131" spans="1:16" s="342" customFormat="1" x14ac:dyDescent="0.25">
      <c r="A1131" s="336"/>
      <c r="B1131" s="330"/>
      <c r="C1131" s="402"/>
      <c r="D1131" s="336"/>
      <c r="E1131" s="429"/>
      <c r="F1131" s="336"/>
      <c r="G1131" s="430"/>
      <c r="H1131" s="431"/>
      <c r="I1131" s="432"/>
      <c r="J1131" s="336"/>
      <c r="K1131" s="338"/>
      <c r="O1131" s="393"/>
      <c r="P1131" s="407"/>
    </row>
    <row r="1132" spans="1:16" s="342" customFormat="1" x14ac:dyDescent="0.25">
      <c r="A1132" s="336"/>
      <c r="B1132" s="330"/>
      <c r="C1132" s="402"/>
      <c r="D1132" s="336"/>
      <c r="E1132" s="429"/>
      <c r="F1132" s="336"/>
      <c r="G1132" s="430"/>
      <c r="H1132" s="431"/>
      <c r="I1132" s="432"/>
      <c r="J1132" s="336"/>
      <c r="K1132" s="338"/>
      <c r="O1132" s="393"/>
      <c r="P1132" s="407"/>
    </row>
    <row r="1133" spans="1:16" s="342" customFormat="1" x14ac:dyDescent="0.25">
      <c r="A1133" s="336"/>
      <c r="B1133" s="330"/>
      <c r="C1133" s="402"/>
      <c r="D1133" s="336"/>
      <c r="E1133" s="429"/>
      <c r="F1133" s="336"/>
      <c r="G1133" s="430"/>
      <c r="H1133" s="431"/>
      <c r="I1133" s="432"/>
      <c r="J1133" s="336"/>
      <c r="K1133" s="338"/>
      <c r="O1133" s="393"/>
      <c r="P1133" s="407"/>
    </row>
    <row r="1134" spans="1:16" s="342" customFormat="1" x14ac:dyDescent="0.25">
      <c r="A1134" s="336"/>
      <c r="B1134" s="330"/>
      <c r="C1134" s="402"/>
      <c r="D1134" s="336"/>
      <c r="E1134" s="429"/>
      <c r="F1134" s="336"/>
      <c r="G1134" s="430"/>
      <c r="H1134" s="431"/>
      <c r="I1134" s="432"/>
      <c r="J1134" s="336"/>
      <c r="K1134" s="338"/>
      <c r="O1134" s="393"/>
      <c r="P1134" s="407"/>
    </row>
    <row r="1135" spans="1:16" s="342" customFormat="1" x14ac:dyDescent="0.25">
      <c r="A1135" s="336"/>
      <c r="B1135" s="330"/>
      <c r="C1135" s="402"/>
      <c r="D1135" s="336"/>
      <c r="E1135" s="429"/>
      <c r="F1135" s="336"/>
      <c r="G1135" s="430"/>
      <c r="H1135" s="431"/>
      <c r="I1135" s="432"/>
      <c r="J1135" s="336"/>
      <c r="K1135" s="338"/>
      <c r="O1135" s="393"/>
      <c r="P1135" s="407"/>
    </row>
    <row r="1136" spans="1:16" s="342" customFormat="1" x14ac:dyDescent="0.25">
      <c r="A1136" s="336"/>
      <c r="B1136" s="330"/>
      <c r="C1136" s="402"/>
      <c r="D1136" s="336"/>
      <c r="E1136" s="429"/>
      <c r="F1136" s="336"/>
      <c r="G1136" s="430"/>
      <c r="H1136" s="431"/>
      <c r="I1136" s="432"/>
      <c r="J1136" s="336"/>
      <c r="K1136" s="338"/>
      <c r="O1136" s="393"/>
      <c r="P1136" s="407"/>
    </row>
    <row r="1137" spans="1:16" s="342" customFormat="1" x14ac:dyDescent="0.25">
      <c r="A1137" s="336"/>
      <c r="B1137" s="330"/>
      <c r="C1137" s="402"/>
      <c r="D1137" s="336"/>
      <c r="E1137" s="429"/>
      <c r="F1137" s="336"/>
      <c r="G1137" s="430"/>
      <c r="H1137" s="431"/>
      <c r="I1137" s="432"/>
      <c r="J1137" s="336"/>
      <c r="K1137" s="338"/>
      <c r="O1137" s="393"/>
      <c r="P1137" s="407"/>
    </row>
    <row r="1138" spans="1:16" s="342" customFormat="1" x14ac:dyDescent="0.25">
      <c r="A1138" s="336"/>
      <c r="B1138" s="330"/>
      <c r="C1138" s="402"/>
      <c r="D1138" s="336"/>
      <c r="E1138" s="429"/>
      <c r="F1138" s="336"/>
      <c r="G1138" s="430"/>
      <c r="H1138" s="431"/>
      <c r="I1138" s="432"/>
      <c r="J1138" s="336"/>
      <c r="K1138" s="338"/>
      <c r="O1138" s="393"/>
      <c r="P1138" s="407"/>
    </row>
    <row r="1139" spans="1:16" s="342" customFormat="1" x14ac:dyDescent="0.25">
      <c r="A1139" s="336"/>
      <c r="B1139" s="330"/>
      <c r="C1139" s="402"/>
      <c r="D1139" s="336"/>
      <c r="E1139" s="429"/>
      <c r="F1139" s="336"/>
      <c r="G1139" s="430"/>
      <c r="H1139" s="431"/>
      <c r="I1139" s="432"/>
      <c r="J1139" s="336"/>
      <c r="K1139" s="338"/>
      <c r="O1139" s="393"/>
      <c r="P1139" s="407"/>
    </row>
    <row r="1140" spans="1:16" s="342" customFormat="1" x14ac:dyDescent="0.25">
      <c r="A1140" s="336"/>
      <c r="B1140" s="330"/>
      <c r="C1140" s="402"/>
      <c r="D1140" s="336"/>
      <c r="E1140" s="429"/>
      <c r="F1140" s="336"/>
      <c r="G1140" s="430"/>
      <c r="H1140" s="431"/>
      <c r="I1140" s="432"/>
      <c r="J1140" s="336"/>
      <c r="K1140" s="338"/>
      <c r="O1140" s="393"/>
      <c r="P1140" s="407"/>
    </row>
    <row r="1141" spans="1:16" s="342" customFormat="1" x14ac:dyDescent="0.25">
      <c r="A1141" s="336"/>
      <c r="B1141" s="330"/>
      <c r="C1141" s="402"/>
      <c r="D1141" s="336"/>
      <c r="E1141" s="429"/>
      <c r="F1141" s="336"/>
      <c r="G1141" s="430"/>
      <c r="H1141" s="431"/>
      <c r="I1141" s="432"/>
      <c r="J1141" s="336"/>
      <c r="K1141" s="338"/>
      <c r="O1141" s="393"/>
      <c r="P1141" s="407"/>
    </row>
    <row r="1142" spans="1:16" s="342" customFormat="1" x14ac:dyDescent="0.25">
      <c r="A1142" s="336"/>
      <c r="B1142" s="330"/>
      <c r="C1142" s="402"/>
      <c r="D1142" s="336"/>
      <c r="E1142" s="429"/>
      <c r="F1142" s="336"/>
      <c r="G1142" s="430"/>
      <c r="H1142" s="431"/>
      <c r="I1142" s="432"/>
      <c r="J1142" s="336"/>
      <c r="K1142" s="338"/>
      <c r="O1142" s="393"/>
      <c r="P1142" s="407"/>
    </row>
    <row r="1143" spans="1:16" s="342" customFormat="1" x14ac:dyDescent="0.25">
      <c r="A1143" s="336"/>
      <c r="B1143" s="330"/>
      <c r="C1143" s="402"/>
      <c r="D1143" s="336"/>
      <c r="E1143" s="429"/>
      <c r="F1143" s="336"/>
      <c r="G1143" s="430"/>
      <c r="H1143" s="431"/>
      <c r="I1143" s="432"/>
      <c r="J1143" s="336"/>
      <c r="K1143" s="338"/>
      <c r="O1143" s="393"/>
      <c r="P1143" s="407"/>
    </row>
    <row r="1144" spans="1:16" s="342" customFormat="1" x14ac:dyDescent="0.25">
      <c r="A1144" s="336"/>
      <c r="B1144" s="330"/>
      <c r="C1144" s="402"/>
      <c r="D1144" s="336"/>
      <c r="E1144" s="429"/>
      <c r="F1144" s="336"/>
      <c r="G1144" s="430"/>
      <c r="H1144" s="431"/>
      <c r="I1144" s="432"/>
      <c r="J1144" s="336"/>
      <c r="K1144" s="338"/>
      <c r="O1144" s="393"/>
      <c r="P1144" s="407"/>
    </row>
    <row r="1145" spans="1:16" s="342" customFormat="1" x14ac:dyDescent="0.25">
      <c r="A1145" s="336"/>
      <c r="B1145" s="330"/>
      <c r="C1145" s="402"/>
      <c r="D1145" s="336"/>
      <c r="E1145" s="429"/>
      <c r="F1145" s="336"/>
      <c r="G1145" s="430"/>
      <c r="H1145" s="431"/>
      <c r="I1145" s="432"/>
      <c r="J1145" s="336"/>
      <c r="K1145" s="338"/>
      <c r="O1145" s="393"/>
      <c r="P1145" s="407"/>
    </row>
    <row r="1146" spans="1:16" s="342" customFormat="1" x14ac:dyDescent="0.25">
      <c r="A1146" s="336"/>
      <c r="B1146" s="330"/>
      <c r="C1146" s="402"/>
      <c r="D1146" s="336"/>
      <c r="E1146" s="429"/>
      <c r="F1146" s="336"/>
      <c r="G1146" s="430"/>
      <c r="H1146" s="431"/>
      <c r="I1146" s="432"/>
      <c r="J1146" s="336"/>
      <c r="K1146" s="338"/>
      <c r="O1146" s="393"/>
      <c r="P1146" s="407"/>
    </row>
    <row r="1147" spans="1:16" s="342" customFormat="1" x14ac:dyDescent="0.25">
      <c r="A1147" s="336"/>
      <c r="B1147" s="330"/>
      <c r="C1147" s="402"/>
      <c r="D1147" s="336"/>
      <c r="E1147" s="429"/>
      <c r="F1147" s="336"/>
      <c r="G1147" s="430"/>
      <c r="H1147" s="431"/>
      <c r="I1147" s="432"/>
      <c r="J1147" s="336"/>
      <c r="K1147" s="338"/>
      <c r="O1147" s="393"/>
      <c r="P1147" s="407"/>
    </row>
    <row r="1148" spans="1:16" s="342" customFormat="1" x14ac:dyDescent="0.25">
      <c r="A1148" s="336"/>
      <c r="B1148" s="330"/>
      <c r="C1148" s="402"/>
      <c r="D1148" s="336"/>
      <c r="E1148" s="429"/>
      <c r="F1148" s="336"/>
      <c r="G1148" s="430"/>
      <c r="H1148" s="431"/>
      <c r="I1148" s="432"/>
      <c r="J1148" s="336"/>
      <c r="K1148" s="338"/>
      <c r="O1148" s="393"/>
      <c r="P1148" s="407"/>
    </row>
    <row r="1149" spans="1:16" s="342" customFormat="1" x14ac:dyDescent="0.25">
      <c r="A1149" s="336"/>
      <c r="B1149" s="330"/>
      <c r="C1149" s="402"/>
      <c r="D1149" s="336"/>
      <c r="E1149" s="429"/>
      <c r="F1149" s="336"/>
      <c r="G1149" s="430"/>
      <c r="H1149" s="431"/>
      <c r="I1149" s="432"/>
      <c r="J1149" s="336"/>
      <c r="K1149" s="338"/>
      <c r="O1149" s="393"/>
      <c r="P1149" s="407"/>
    </row>
    <row r="1150" spans="1:16" s="342" customFormat="1" x14ac:dyDescent="0.25">
      <c r="A1150" s="336"/>
      <c r="B1150" s="330"/>
      <c r="C1150" s="402"/>
      <c r="D1150" s="336"/>
      <c r="E1150" s="429"/>
      <c r="F1150" s="336"/>
      <c r="G1150" s="430"/>
      <c r="H1150" s="431"/>
      <c r="I1150" s="432"/>
      <c r="J1150" s="336"/>
      <c r="K1150" s="338"/>
      <c r="O1150" s="393"/>
      <c r="P1150" s="407"/>
    </row>
    <row r="1151" spans="1:16" s="342" customFormat="1" x14ac:dyDescent="0.25">
      <c r="A1151" s="336"/>
      <c r="B1151" s="330"/>
      <c r="C1151" s="402"/>
      <c r="D1151" s="336"/>
      <c r="E1151" s="429"/>
      <c r="F1151" s="336"/>
      <c r="G1151" s="430"/>
      <c r="H1151" s="431"/>
      <c r="I1151" s="432"/>
      <c r="J1151" s="336"/>
      <c r="K1151" s="338"/>
      <c r="O1151" s="393"/>
      <c r="P1151" s="407"/>
    </row>
    <row r="1152" spans="1:16" s="342" customFormat="1" x14ac:dyDescent="0.25">
      <c r="A1152" s="336"/>
      <c r="B1152" s="330"/>
      <c r="C1152" s="402"/>
      <c r="D1152" s="336"/>
      <c r="E1152" s="429"/>
      <c r="F1152" s="336"/>
      <c r="G1152" s="430"/>
      <c r="H1152" s="431"/>
      <c r="I1152" s="432"/>
      <c r="J1152" s="336"/>
      <c r="K1152" s="338"/>
      <c r="O1152" s="393"/>
      <c r="P1152" s="407"/>
    </row>
    <row r="1153" spans="1:16" s="342" customFormat="1" x14ac:dyDescent="0.25">
      <c r="A1153" s="336"/>
      <c r="B1153" s="330"/>
      <c r="C1153" s="402"/>
      <c r="D1153" s="336"/>
      <c r="E1153" s="429"/>
      <c r="F1153" s="336"/>
      <c r="G1153" s="430"/>
      <c r="H1153" s="431"/>
      <c r="I1153" s="432"/>
      <c r="J1153" s="336"/>
      <c r="K1153" s="338"/>
      <c r="O1153" s="393"/>
      <c r="P1153" s="407"/>
    </row>
    <row r="1154" spans="1:16" s="342" customFormat="1" x14ac:dyDescent="0.25">
      <c r="A1154" s="336"/>
      <c r="B1154" s="330"/>
      <c r="C1154" s="402"/>
      <c r="D1154" s="336"/>
      <c r="E1154" s="429"/>
      <c r="F1154" s="336"/>
      <c r="G1154" s="430"/>
      <c r="H1154" s="431"/>
      <c r="I1154" s="432"/>
      <c r="J1154" s="336"/>
      <c r="K1154" s="338"/>
      <c r="O1154" s="393"/>
      <c r="P1154" s="407"/>
    </row>
    <row r="1155" spans="1:16" s="342" customFormat="1" x14ac:dyDescent="0.25">
      <c r="A1155" s="336"/>
      <c r="B1155" s="330"/>
      <c r="C1155" s="402"/>
      <c r="D1155" s="336"/>
      <c r="E1155" s="429"/>
      <c r="F1155" s="336"/>
      <c r="G1155" s="430"/>
      <c r="H1155" s="431"/>
      <c r="I1155" s="432"/>
      <c r="J1155" s="336"/>
      <c r="K1155" s="338"/>
      <c r="O1155" s="393"/>
      <c r="P1155" s="407"/>
    </row>
    <row r="1156" spans="1:16" s="342" customFormat="1" x14ac:dyDescent="0.25">
      <c r="A1156" s="336"/>
      <c r="B1156" s="330"/>
      <c r="C1156" s="402"/>
      <c r="D1156" s="336"/>
      <c r="E1156" s="429"/>
      <c r="F1156" s="336"/>
      <c r="G1156" s="430"/>
      <c r="H1156" s="431"/>
      <c r="I1156" s="432"/>
      <c r="J1156" s="336"/>
      <c r="K1156" s="338"/>
      <c r="O1156" s="393"/>
      <c r="P1156" s="407"/>
    </row>
    <row r="1157" spans="1:16" s="342" customFormat="1" x14ac:dyDescent="0.25">
      <c r="A1157" s="336"/>
      <c r="B1157" s="330"/>
      <c r="C1157" s="402"/>
      <c r="D1157" s="336"/>
      <c r="E1157" s="429"/>
      <c r="F1157" s="336"/>
      <c r="G1157" s="430"/>
      <c r="H1157" s="431"/>
      <c r="I1157" s="432"/>
      <c r="J1157" s="336"/>
      <c r="K1157" s="338"/>
      <c r="O1157" s="393"/>
      <c r="P1157" s="407"/>
    </row>
    <row r="1158" spans="1:16" s="342" customFormat="1" x14ac:dyDescent="0.25">
      <c r="A1158" s="336"/>
      <c r="B1158" s="330"/>
      <c r="C1158" s="402"/>
      <c r="D1158" s="336"/>
      <c r="E1158" s="429"/>
      <c r="F1158" s="336"/>
      <c r="G1158" s="430"/>
      <c r="H1158" s="431"/>
      <c r="I1158" s="432"/>
      <c r="J1158" s="336"/>
      <c r="K1158" s="338"/>
      <c r="O1158" s="393"/>
      <c r="P1158" s="407"/>
    </row>
    <row r="1159" spans="1:16" s="342" customFormat="1" x14ac:dyDescent="0.25">
      <c r="A1159" s="336"/>
      <c r="B1159" s="330"/>
      <c r="C1159" s="402"/>
      <c r="D1159" s="336"/>
      <c r="E1159" s="429"/>
      <c r="F1159" s="336"/>
      <c r="G1159" s="430"/>
      <c r="H1159" s="431"/>
      <c r="I1159" s="432"/>
      <c r="J1159" s="336"/>
      <c r="K1159" s="338"/>
      <c r="O1159" s="393"/>
      <c r="P1159" s="407"/>
    </row>
    <row r="1160" spans="1:16" s="342" customFormat="1" x14ac:dyDescent="0.25">
      <c r="A1160" s="336"/>
      <c r="B1160" s="330"/>
      <c r="C1160" s="402"/>
      <c r="D1160" s="336"/>
      <c r="E1160" s="429"/>
      <c r="F1160" s="336"/>
      <c r="G1160" s="430"/>
      <c r="H1160" s="431"/>
      <c r="I1160" s="432"/>
      <c r="J1160" s="336"/>
      <c r="K1160" s="338"/>
      <c r="O1160" s="393"/>
      <c r="P1160" s="407"/>
    </row>
    <row r="1161" spans="1:16" s="342" customFormat="1" x14ac:dyDescent="0.25">
      <c r="A1161" s="336"/>
      <c r="B1161" s="330"/>
      <c r="C1161" s="402"/>
      <c r="D1161" s="336"/>
      <c r="E1161" s="429"/>
      <c r="F1161" s="336"/>
      <c r="G1161" s="430"/>
      <c r="H1161" s="431"/>
      <c r="I1161" s="432"/>
      <c r="J1161" s="336"/>
      <c r="K1161" s="338"/>
      <c r="O1161" s="393"/>
      <c r="P1161" s="407"/>
    </row>
    <row r="1162" spans="1:16" s="342" customFormat="1" x14ac:dyDescent="0.25">
      <c r="A1162" s="336"/>
      <c r="B1162" s="330"/>
      <c r="C1162" s="402"/>
      <c r="D1162" s="336"/>
      <c r="E1162" s="429"/>
      <c r="F1162" s="336"/>
      <c r="G1162" s="430"/>
      <c r="H1162" s="431"/>
      <c r="I1162" s="432"/>
      <c r="J1162" s="336"/>
      <c r="K1162" s="338"/>
      <c r="O1162" s="393"/>
      <c r="P1162" s="407"/>
    </row>
    <row r="1163" spans="1:16" s="342" customFormat="1" x14ac:dyDescent="0.25">
      <c r="A1163" s="336"/>
      <c r="B1163" s="330"/>
      <c r="C1163" s="402"/>
      <c r="D1163" s="336"/>
      <c r="E1163" s="429"/>
      <c r="F1163" s="336"/>
      <c r="G1163" s="430"/>
      <c r="H1163" s="431"/>
      <c r="I1163" s="432"/>
      <c r="J1163" s="336"/>
      <c r="K1163" s="338"/>
      <c r="O1163" s="393"/>
      <c r="P1163" s="407"/>
    </row>
    <row r="1164" spans="1:16" s="342" customFormat="1" x14ac:dyDescent="0.25">
      <c r="A1164" s="336"/>
      <c r="B1164" s="330"/>
      <c r="C1164" s="402"/>
      <c r="D1164" s="336"/>
      <c r="E1164" s="429"/>
      <c r="F1164" s="336"/>
      <c r="G1164" s="430"/>
      <c r="H1164" s="431"/>
      <c r="I1164" s="432"/>
      <c r="J1164" s="336"/>
      <c r="K1164" s="338"/>
      <c r="O1164" s="393"/>
      <c r="P1164" s="407"/>
    </row>
    <row r="1165" spans="1:16" s="342" customFormat="1" x14ac:dyDescent="0.25">
      <c r="A1165" s="336"/>
      <c r="B1165" s="330"/>
      <c r="C1165" s="402"/>
      <c r="D1165" s="336"/>
      <c r="E1165" s="429"/>
      <c r="F1165" s="336"/>
      <c r="G1165" s="430"/>
      <c r="H1165" s="431"/>
      <c r="I1165" s="432"/>
      <c r="J1165" s="336"/>
      <c r="K1165" s="338"/>
      <c r="O1165" s="393"/>
      <c r="P1165" s="407"/>
    </row>
    <row r="1166" spans="1:16" s="342" customFormat="1" x14ac:dyDescent="0.25">
      <c r="A1166" s="336"/>
      <c r="B1166" s="330"/>
      <c r="C1166" s="402"/>
      <c r="D1166" s="336"/>
      <c r="E1166" s="429"/>
      <c r="F1166" s="336"/>
      <c r="G1166" s="430"/>
      <c r="H1166" s="431"/>
      <c r="I1166" s="432"/>
      <c r="J1166" s="336"/>
      <c r="K1166" s="338"/>
      <c r="O1166" s="393"/>
      <c r="P1166" s="407"/>
    </row>
    <row r="1167" spans="1:16" s="342" customFormat="1" x14ac:dyDescent="0.25">
      <c r="A1167" s="336"/>
      <c r="B1167" s="330"/>
      <c r="C1167" s="402"/>
      <c r="D1167" s="336"/>
      <c r="E1167" s="429"/>
      <c r="F1167" s="336"/>
      <c r="G1167" s="430"/>
      <c r="H1167" s="431"/>
      <c r="I1167" s="432"/>
      <c r="J1167" s="336"/>
      <c r="K1167" s="338"/>
      <c r="O1167" s="393"/>
      <c r="P1167" s="407"/>
    </row>
    <row r="1168" spans="1:16" s="342" customFormat="1" x14ac:dyDescent="0.25">
      <c r="A1168" s="336"/>
      <c r="B1168" s="330"/>
      <c r="C1168" s="402"/>
      <c r="D1168" s="336"/>
      <c r="E1168" s="429"/>
      <c r="F1168" s="336"/>
      <c r="G1168" s="430"/>
      <c r="H1168" s="431"/>
      <c r="I1168" s="432"/>
      <c r="J1168" s="336"/>
      <c r="K1168" s="338"/>
      <c r="O1168" s="393"/>
      <c r="P1168" s="407"/>
    </row>
    <row r="1169" spans="1:16" s="342" customFormat="1" x14ac:dyDescent="0.25">
      <c r="A1169" s="336"/>
      <c r="B1169" s="330"/>
      <c r="C1169" s="402"/>
      <c r="D1169" s="336"/>
      <c r="E1169" s="429"/>
      <c r="F1169" s="336"/>
      <c r="G1169" s="430"/>
      <c r="H1169" s="431"/>
      <c r="I1169" s="432"/>
      <c r="J1169" s="336"/>
      <c r="K1169" s="338"/>
      <c r="O1169" s="393"/>
      <c r="P1169" s="407"/>
    </row>
    <row r="1170" spans="1:16" s="342" customFormat="1" x14ac:dyDescent="0.25">
      <c r="A1170" s="336"/>
      <c r="B1170" s="330"/>
      <c r="C1170" s="402"/>
      <c r="D1170" s="336"/>
      <c r="E1170" s="429"/>
      <c r="F1170" s="336"/>
      <c r="G1170" s="430"/>
      <c r="H1170" s="431"/>
      <c r="I1170" s="432"/>
      <c r="J1170" s="336"/>
      <c r="K1170" s="338"/>
      <c r="O1170" s="393"/>
      <c r="P1170" s="407"/>
    </row>
    <row r="1171" spans="1:16" s="342" customFormat="1" x14ac:dyDescent="0.25">
      <c r="A1171" s="336"/>
      <c r="B1171" s="330"/>
      <c r="C1171" s="402"/>
      <c r="D1171" s="336"/>
      <c r="E1171" s="429"/>
      <c r="F1171" s="336"/>
      <c r="G1171" s="430"/>
      <c r="H1171" s="431"/>
      <c r="I1171" s="432"/>
      <c r="J1171" s="336"/>
      <c r="K1171" s="338"/>
      <c r="O1171" s="393"/>
      <c r="P1171" s="407"/>
    </row>
    <row r="1172" spans="1:16" s="342" customFormat="1" x14ac:dyDescent="0.25">
      <c r="A1172" s="336"/>
      <c r="B1172" s="330"/>
      <c r="C1172" s="402"/>
      <c r="D1172" s="336"/>
      <c r="E1172" s="429"/>
      <c r="F1172" s="336"/>
      <c r="G1172" s="430"/>
      <c r="H1172" s="431"/>
      <c r="I1172" s="432"/>
      <c r="J1172" s="336"/>
      <c r="K1172" s="338"/>
      <c r="O1172" s="393"/>
      <c r="P1172" s="407"/>
    </row>
    <row r="1173" spans="1:16" s="342" customFormat="1" x14ac:dyDescent="0.25">
      <c r="A1173" s="336"/>
      <c r="B1173" s="330"/>
      <c r="C1173" s="402"/>
      <c r="D1173" s="336"/>
      <c r="E1173" s="429"/>
      <c r="F1173" s="336"/>
      <c r="G1173" s="430"/>
      <c r="H1173" s="431"/>
      <c r="I1173" s="432"/>
      <c r="J1173" s="336"/>
      <c r="K1173" s="338"/>
      <c r="O1173" s="393"/>
      <c r="P1173" s="407"/>
    </row>
    <row r="1174" spans="1:16" s="342" customFormat="1" x14ac:dyDescent="0.25">
      <c r="A1174" s="336"/>
      <c r="B1174" s="330"/>
      <c r="C1174" s="402"/>
      <c r="D1174" s="336"/>
      <c r="E1174" s="429"/>
      <c r="F1174" s="336"/>
      <c r="G1174" s="430"/>
      <c r="H1174" s="431"/>
      <c r="I1174" s="432"/>
      <c r="J1174" s="336"/>
      <c r="K1174" s="338"/>
      <c r="O1174" s="393"/>
      <c r="P1174" s="407"/>
    </row>
    <row r="1175" spans="1:16" s="342" customFormat="1" x14ac:dyDescent="0.25">
      <c r="A1175" s="336"/>
      <c r="B1175" s="330"/>
      <c r="C1175" s="402"/>
      <c r="D1175" s="336"/>
      <c r="E1175" s="429"/>
      <c r="F1175" s="336"/>
      <c r="G1175" s="430"/>
      <c r="H1175" s="431"/>
      <c r="I1175" s="432"/>
      <c r="J1175" s="336"/>
      <c r="K1175" s="338"/>
      <c r="O1175" s="393"/>
      <c r="P1175" s="407"/>
    </row>
    <row r="1176" spans="1:16" s="342" customFormat="1" x14ac:dyDescent="0.25">
      <c r="A1176" s="336"/>
      <c r="B1176" s="330"/>
      <c r="C1176" s="402"/>
      <c r="D1176" s="336"/>
      <c r="E1176" s="429"/>
      <c r="F1176" s="336"/>
      <c r="G1176" s="430"/>
      <c r="H1176" s="431"/>
      <c r="I1176" s="432"/>
      <c r="J1176" s="336"/>
      <c r="K1176" s="338"/>
      <c r="O1176" s="393"/>
      <c r="P1176" s="407"/>
    </row>
    <row r="1177" spans="1:16" s="342" customFormat="1" x14ac:dyDescent="0.25">
      <c r="A1177" s="336"/>
      <c r="B1177" s="330"/>
      <c r="C1177" s="402"/>
      <c r="D1177" s="336"/>
      <c r="E1177" s="429"/>
      <c r="F1177" s="336"/>
      <c r="G1177" s="430"/>
      <c r="H1177" s="431"/>
      <c r="I1177" s="432"/>
      <c r="J1177" s="336"/>
      <c r="K1177" s="338"/>
      <c r="O1177" s="393"/>
      <c r="P1177" s="407"/>
    </row>
    <row r="1178" spans="1:16" s="342" customFormat="1" x14ac:dyDescent="0.25">
      <c r="A1178" s="336"/>
      <c r="B1178" s="330"/>
      <c r="C1178" s="402"/>
      <c r="D1178" s="336"/>
      <c r="E1178" s="429"/>
      <c r="F1178" s="336"/>
      <c r="G1178" s="430"/>
      <c r="H1178" s="431"/>
      <c r="I1178" s="432"/>
      <c r="J1178" s="336"/>
      <c r="K1178" s="338"/>
      <c r="O1178" s="393"/>
      <c r="P1178" s="407"/>
    </row>
    <row r="1179" spans="1:16" s="342" customFormat="1" x14ac:dyDescent="0.25">
      <c r="A1179" s="336"/>
      <c r="B1179" s="330"/>
      <c r="C1179" s="402"/>
      <c r="D1179" s="336"/>
      <c r="E1179" s="429"/>
      <c r="F1179" s="336"/>
      <c r="G1179" s="430"/>
      <c r="H1179" s="431"/>
      <c r="I1179" s="432"/>
      <c r="J1179" s="336"/>
      <c r="K1179" s="338"/>
      <c r="O1179" s="393"/>
      <c r="P1179" s="407"/>
    </row>
    <row r="1180" spans="1:16" s="342" customFormat="1" x14ac:dyDescent="0.25">
      <c r="A1180" s="336"/>
      <c r="B1180" s="330"/>
      <c r="C1180" s="402"/>
      <c r="D1180" s="336"/>
      <c r="E1180" s="429"/>
      <c r="F1180" s="336"/>
      <c r="G1180" s="430"/>
      <c r="H1180" s="431"/>
      <c r="I1180" s="432"/>
      <c r="J1180" s="336"/>
      <c r="K1180" s="338"/>
      <c r="O1180" s="393"/>
      <c r="P1180" s="407"/>
    </row>
    <row r="1181" spans="1:16" s="342" customFormat="1" x14ac:dyDescent="0.25">
      <c r="A1181" s="336"/>
      <c r="B1181" s="330"/>
      <c r="C1181" s="402"/>
      <c r="D1181" s="336"/>
      <c r="E1181" s="429"/>
      <c r="F1181" s="336"/>
      <c r="G1181" s="430"/>
      <c r="H1181" s="431"/>
      <c r="I1181" s="432"/>
      <c r="J1181" s="336"/>
      <c r="K1181" s="338"/>
      <c r="O1181" s="393"/>
      <c r="P1181" s="407"/>
    </row>
    <row r="1182" spans="1:16" s="342" customFormat="1" x14ac:dyDescent="0.25">
      <c r="A1182" s="336"/>
      <c r="B1182" s="330"/>
      <c r="C1182" s="402"/>
      <c r="D1182" s="336"/>
      <c r="E1182" s="429"/>
      <c r="F1182" s="336"/>
      <c r="G1182" s="430"/>
      <c r="H1182" s="431"/>
      <c r="I1182" s="432"/>
      <c r="J1182" s="336"/>
      <c r="K1182" s="338"/>
      <c r="O1182" s="393"/>
      <c r="P1182" s="407"/>
    </row>
    <row r="1183" spans="1:16" s="342" customFormat="1" x14ac:dyDescent="0.25">
      <c r="A1183" s="336"/>
      <c r="B1183" s="330"/>
      <c r="C1183" s="402"/>
      <c r="D1183" s="336"/>
      <c r="E1183" s="429"/>
      <c r="F1183" s="336"/>
      <c r="G1183" s="430"/>
      <c r="H1183" s="431"/>
      <c r="I1183" s="432"/>
      <c r="J1183" s="336"/>
      <c r="K1183" s="338"/>
      <c r="O1183" s="393"/>
      <c r="P1183" s="407"/>
    </row>
    <row r="1184" spans="1:16" s="342" customFormat="1" x14ac:dyDescent="0.25">
      <c r="A1184" s="336"/>
      <c r="B1184" s="330"/>
      <c r="C1184" s="402"/>
      <c r="D1184" s="336"/>
      <c r="E1184" s="429"/>
      <c r="F1184" s="336"/>
      <c r="G1184" s="430"/>
      <c r="H1184" s="431"/>
      <c r="I1184" s="432"/>
      <c r="J1184" s="336"/>
      <c r="K1184" s="338"/>
      <c r="O1184" s="393"/>
      <c r="P1184" s="407"/>
    </row>
    <row r="1185" spans="1:16" s="342" customFormat="1" x14ac:dyDescent="0.25">
      <c r="A1185" s="336"/>
      <c r="B1185" s="330"/>
      <c r="C1185" s="402"/>
      <c r="D1185" s="336"/>
      <c r="E1185" s="429"/>
      <c r="F1185" s="336"/>
      <c r="G1185" s="430"/>
      <c r="H1185" s="431"/>
      <c r="I1185" s="432"/>
      <c r="J1185" s="336"/>
      <c r="K1185" s="338"/>
      <c r="O1185" s="393"/>
      <c r="P1185" s="407"/>
    </row>
    <row r="1186" spans="1:16" s="342" customFormat="1" x14ac:dyDescent="0.25">
      <c r="A1186" s="336"/>
      <c r="B1186" s="330"/>
      <c r="C1186" s="402"/>
      <c r="D1186" s="336"/>
      <c r="E1186" s="429"/>
      <c r="F1186" s="336"/>
      <c r="G1186" s="430"/>
      <c r="H1186" s="431"/>
      <c r="I1186" s="432"/>
      <c r="J1186" s="336"/>
      <c r="K1186" s="338"/>
      <c r="O1186" s="393"/>
      <c r="P1186" s="407"/>
    </row>
    <row r="1187" spans="1:16" s="342" customFormat="1" x14ac:dyDescent="0.25">
      <c r="A1187" s="336"/>
      <c r="B1187" s="330"/>
      <c r="C1187" s="402"/>
      <c r="D1187" s="336"/>
      <c r="E1187" s="429"/>
      <c r="F1187" s="336"/>
      <c r="G1187" s="430"/>
      <c r="H1187" s="431"/>
      <c r="I1187" s="432"/>
      <c r="J1187" s="336"/>
      <c r="K1187" s="338"/>
      <c r="O1187" s="393"/>
      <c r="P1187" s="407"/>
    </row>
    <row r="1188" spans="1:16" s="342" customFormat="1" x14ac:dyDescent="0.25">
      <c r="A1188" s="336"/>
      <c r="B1188" s="330"/>
      <c r="C1188" s="402"/>
      <c r="D1188" s="336"/>
      <c r="E1188" s="429"/>
      <c r="F1188" s="336"/>
      <c r="G1188" s="430"/>
      <c r="H1188" s="431"/>
      <c r="I1188" s="432"/>
      <c r="J1188" s="336"/>
      <c r="K1188" s="338"/>
      <c r="O1188" s="393"/>
      <c r="P1188" s="407"/>
    </row>
    <row r="1189" spans="1:16" s="342" customFormat="1" x14ac:dyDescent="0.25">
      <c r="A1189" s="336"/>
      <c r="B1189" s="330"/>
      <c r="C1189" s="402"/>
      <c r="D1189" s="336"/>
      <c r="E1189" s="429"/>
      <c r="F1189" s="336"/>
      <c r="G1189" s="430"/>
      <c r="H1189" s="431"/>
      <c r="I1189" s="432"/>
      <c r="J1189" s="336"/>
      <c r="K1189" s="338"/>
      <c r="O1189" s="393"/>
      <c r="P1189" s="407"/>
    </row>
    <row r="1190" spans="1:16" s="342" customFormat="1" x14ac:dyDescent="0.25">
      <c r="A1190" s="336"/>
      <c r="B1190" s="330"/>
      <c r="C1190" s="402"/>
      <c r="D1190" s="336"/>
      <c r="E1190" s="429"/>
      <c r="F1190" s="336"/>
      <c r="G1190" s="430"/>
      <c r="H1190" s="431"/>
      <c r="I1190" s="432"/>
      <c r="J1190" s="336"/>
      <c r="K1190" s="338"/>
      <c r="O1190" s="393"/>
      <c r="P1190" s="407"/>
    </row>
    <row r="1191" spans="1:16" s="342" customFormat="1" x14ac:dyDescent="0.25">
      <c r="A1191" s="336"/>
      <c r="B1191" s="330"/>
      <c r="C1191" s="402"/>
      <c r="D1191" s="336"/>
      <c r="E1191" s="429"/>
      <c r="F1191" s="336"/>
      <c r="G1191" s="430"/>
      <c r="H1191" s="431"/>
      <c r="I1191" s="432"/>
      <c r="J1191" s="336"/>
      <c r="K1191" s="338"/>
      <c r="O1191" s="393"/>
      <c r="P1191" s="407"/>
    </row>
    <row r="1192" spans="1:16" s="342" customFormat="1" x14ac:dyDescent="0.25">
      <c r="A1192" s="336"/>
      <c r="B1192" s="330"/>
      <c r="C1192" s="402"/>
      <c r="D1192" s="336"/>
      <c r="E1192" s="429"/>
      <c r="F1192" s="336"/>
      <c r="G1192" s="430"/>
      <c r="H1192" s="431"/>
      <c r="I1192" s="432"/>
      <c r="J1192" s="336"/>
      <c r="K1192" s="338"/>
      <c r="O1192" s="393"/>
      <c r="P1192" s="407"/>
    </row>
    <row r="1193" spans="1:16" s="342" customFormat="1" x14ac:dyDescent="0.25">
      <c r="A1193" s="336"/>
      <c r="B1193" s="330"/>
      <c r="C1193" s="402"/>
      <c r="D1193" s="336"/>
      <c r="E1193" s="429"/>
      <c r="F1193" s="336"/>
      <c r="G1193" s="430"/>
      <c r="H1193" s="431"/>
      <c r="I1193" s="432"/>
      <c r="J1193" s="336"/>
      <c r="K1193" s="338"/>
      <c r="O1193" s="393"/>
      <c r="P1193" s="407"/>
    </row>
    <row r="1194" spans="1:16" s="342" customFormat="1" x14ac:dyDescent="0.25">
      <c r="A1194" s="336"/>
      <c r="B1194" s="330"/>
      <c r="C1194" s="402"/>
      <c r="D1194" s="336"/>
      <c r="E1194" s="429"/>
      <c r="F1194" s="336"/>
      <c r="G1194" s="430"/>
      <c r="H1194" s="431"/>
      <c r="I1194" s="432"/>
      <c r="J1194" s="336"/>
      <c r="K1194" s="338"/>
      <c r="O1194" s="393"/>
      <c r="P1194" s="407"/>
    </row>
    <row r="1195" spans="1:16" s="342" customFormat="1" x14ac:dyDescent="0.25">
      <c r="A1195" s="336"/>
      <c r="B1195" s="330"/>
      <c r="C1195" s="402"/>
      <c r="D1195" s="336"/>
      <c r="E1195" s="429"/>
      <c r="F1195" s="336"/>
      <c r="G1195" s="430"/>
      <c r="H1195" s="431"/>
      <c r="I1195" s="432"/>
      <c r="J1195" s="336"/>
      <c r="K1195" s="338"/>
      <c r="O1195" s="393"/>
      <c r="P1195" s="407"/>
    </row>
    <row r="1196" spans="1:16" s="342" customFormat="1" x14ac:dyDescent="0.25">
      <c r="A1196" s="336"/>
      <c r="B1196" s="330"/>
      <c r="C1196" s="402"/>
      <c r="D1196" s="336"/>
      <c r="E1196" s="429"/>
      <c r="F1196" s="336"/>
      <c r="G1196" s="430"/>
      <c r="H1196" s="431"/>
      <c r="I1196" s="432"/>
      <c r="J1196" s="336"/>
      <c r="K1196" s="338"/>
      <c r="O1196" s="393"/>
      <c r="P1196" s="407"/>
    </row>
    <row r="1197" spans="1:16" s="342" customFormat="1" x14ac:dyDescent="0.25">
      <c r="A1197" s="336"/>
      <c r="B1197" s="330"/>
      <c r="C1197" s="402"/>
      <c r="D1197" s="336"/>
      <c r="E1197" s="429"/>
      <c r="F1197" s="336"/>
      <c r="G1197" s="430"/>
      <c r="H1197" s="431"/>
      <c r="I1197" s="432"/>
      <c r="J1197" s="336"/>
      <c r="K1197" s="338"/>
      <c r="O1197" s="393"/>
      <c r="P1197" s="407"/>
    </row>
    <row r="1198" spans="1:16" s="342" customFormat="1" x14ac:dyDescent="0.25">
      <c r="A1198" s="336"/>
      <c r="B1198" s="330"/>
      <c r="C1198" s="402"/>
      <c r="D1198" s="336"/>
      <c r="E1198" s="429"/>
      <c r="F1198" s="336"/>
      <c r="G1198" s="430"/>
      <c r="H1198" s="431"/>
      <c r="I1198" s="432"/>
      <c r="J1198" s="336"/>
      <c r="K1198" s="338"/>
      <c r="O1198" s="393"/>
      <c r="P1198" s="407"/>
    </row>
    <row r="1199" spans="1:16" s="342" customFormat="1" x14ac:dyDescent="0.25">
      <c r="A1199" s="336"/>
      <c r="B1199" s="330"/>
      <c r="C1199" s="402"/>
      <c r="D1199" s="336"/>
      <c r="E1199" s="429"/>
      <c r="F1199" s="336"/>
      <c r="G1199" s="430"/>
      <c r="H1199" s="431"/>
      <c r="I1199" s="432"/>
      <c r="J1199" s="336"/>
      <c r="K1199" s="338"/>
      <c r="O1199" s="393"/>
      <c r="P1199" s="407"/>
    </row>
    <row r="1200" spans="1:16" s="342" customFormat="1" x14ac:dyDescent="0.25">
      <c r="A1200" s="336"/>
      <c r="B1200" s="330"/>
      <c r="C1200" s="402"/>
      <c r="D1200" s="336"/>
      <c r="E1200" s="429"/>
      <c r="F1200" s="336"/>
      <c r="G1200" s="430"/>
      <c r="H1200" s="431"/>
      <c r="I1200" s="432"/>
      <c r="J1200" s="336"/>
      <c r="K1200" s="338"/>
      <c r="O1200" s="393"/>
      <c r="P1200" s="407"/>
    </row>
    <row r="1201" spans="1:16" s="342" customFormat="1" x14ac:dyDescent="0.25">
      <c r="A1201" s="336"/>
      <c r="B1201" s="330"/>
      <c r="C1201" s="402"/>
      <c r="D1201" s="336"/>
      <c r="E1201" s="429"/>
      <c r="F1201" s="336"/>
      <c r="G1201" s="430"/>
      <c r="H1201" s="431"/>
      <c r="I1201" s="432"/>
      <c r="J1201" s="336"/>
      <c r="K1201" s="338"/>
      <c r="O1201" s="393"/>
      <c r="P1201" s="407"/>
    </row>
    <row r="1202" spans="1:16" s="342" customFormat="1" x14ac:dyDescent="0.25">
      <c r="A1202" s="336"/>
      <c r="B1202" s="330"/>
      <c r="C1202" s="402"/>
      <c r="D1202" s="336"/>
      <c r="E1202" s="429"/>
      <c r="F1202" s="336"/>
      <c r="G1202" s="430"/>
      <c r="H1202" s="431"/>
      <c r="I1202" s="432"/>
      <c r="J1202" s="336"/>
      <c r="K1202" s="338"/>
      <c r="O1202" s="393"/>
      <c r="P1202" s="407"/>
    </row>
    <row r="1203" spans="1:16" s="342" customFormat="1" x14ac:dyDescent="0.25">
      <c r="A1203" s="336"/>
      <c r="B1203" s="330"/>
      <c r="C1203" s="402"/>
      <c r="D1203" s="336"/>
      <c r="E1203" s="429"/>
      <c r="F1203" s="336"/>
      <c r="G1203" s="430"/>
      <c r="H1203" s="431"/>
      <c r="I1203" s="432"/>
      <c r="J1203" s="336"/>
      <c r="K1203" s="338"/>
      <c r="O1203" s="393"/>
      <c r="P1203" s="407"/>
    </row>
    <row r="1204" spans="1:16" s="342" customFormat="1" x14ac:dyDescent="0.25">
      <c r="A1204" s="336"/>
      <c r="B1204" s="330"/>
      <c r="C1204" s="402"/>
      <c r="D1204" s="336"/>
      <c r="E1204" s="429"/>
      <c r="F1204" s="336"/>
      <c r="G1204" s="430"/>
      <c r="H1204" s="431"/>
      <c r="I1204" s="432"/>
      <c r="J1204" s="336"/>
      <c r="K1204" s="338"/>
      <c r="O1204" s="393"/>
      <c r="P1204" s="407"/>
    </row>
    <row r="1205" spans="1:16" s="342" customFormat="1" x14ac:dyDescent="0.25">
      <c r="A1205" s="336"/>
      <c r="B1205" s="330"/>
      <c r="C1205" s="402"/>
      <c r="D1205" s="336"/>
      <c r="E1205" s="429"/>
      <c r="F1205" s="336"/>
      <c r="G1205" s="430"/>
      <c r="H1205" s="431"/>
      <c r="I1205" s="432"/>
      <c r="J1205" s="336"/>
      <c r="K1205" s="338"/>
      <c r="O1205" s="393"/>
      <c r="P1205" s="407"/>
    </row>
    <row r="1206" spans="1:16" s="342" customFormat="1" x14ac:dyDescent="0.25">
      <c r="A1206" s="336"/>
      <c r="B1206" s="330"/>
      <c r="C1206" s="402"/>
      <c r="D1206" s="336"/>
      <c r="E1206" s="429"/>
      <c r="F1206" s="336"/>
      <c r="G1206" s="430"/>
      <c r="H1206" s="431"/>
      <c r="I1206" s="432"/>
      <c r="J1206" s="336"/>
      <c r="K1206" s="338"/>
      <c r="O1206" s="393"/>
      <c r="P1206" s="407"/>
    </row>
    <row r="1207" spans="1:16" s="342" customFormat="1" x14ac:dyDescent="0.25">
      <c r="A1207" s="336"/>
      <c r="B1207" s="330"/>
      <c r="C1207" s="402"/>
      <c r="D1207" s="336"/>
      <c r="E1207" s="429"/>
      <c r="F1207" s="336"/>
      <c r="G1207" s="430"/>
      <c r="H1207" s="431"/>
      <c r="I1207" s="432"/>
      <c r="J1207" s="336"/>
      <c r="K1207" s="338"/>
      <c r="O1207" s="393"/>
      <c r="P1207" s="407"/>
    </row>
    <row r="1208" spans="1:16" s="342" customFormat="1" x14ac:dyDescent="0.25">
      <c r="A1208" s="336"/>
      <c r="B1208" s="330"/>
      <c r="C1208" s="402"/>
      <c r="D1208" s="336"/>
      <c r="E1208" s="429"/>
      <c r="F1208" s="336"/>
      <c r="G1208" s="430"/>
      <c r="H1208" s="431"/>
      <c r="I1208" s="432"/>
      <c r="J1208" s="336"/>
      <c r="K1208" s="338"/>
      <c r="O1208" s="393"/>
      <c r="P1208" s="407"/>
    </row>
    <row r="1209" spans="1:16" s="342" customFormat="1" x14ac:dyDescent="0.25">
      <c r="A1209" s="336"/>
      <c r="B1209" s="330"/>
      <c r="C1209" s="402"/>
      <c r="D1209" s="336"/>
      <c r="E1209" s="429"/>
      <c r="F1209" s="336"/>
      <c r="G1209" s="430"/>
      <c r="H1209" s="431"/>
      <c r="I1209" s="432"/>
      <c r="J1209" s="336"/>
      <c r="K1209" s="338"/>
      <c r="O1209" s="393"/>
      <c r="P1209" s="407"/>
    </row>
    <row r="1210" spans="1:16" s="342" customFormat="1" x14ac:dyDescent="0.25">
      <c r="A1210" s="336"/>
      <c r="B1210" s="330"/>
      <c r="C1210" s="402"/>
      <c r="D1210" s="336"/>
      <c r="E1210" s="429"/>
      <c r="F1210" s="336"/>
      <c r="G1210" s="430"/>
      <c r="H1210" s="431"/>
      <c r="I1210" s="432"/>
      <c r="J1210" s="336"/>
      <c r="K1210" s="338"/>
      <c r="O1210" s="393"/>
      <c r="P1210" s="407"/>
    </row>
    <row r="1211" spans="1:16" s="342" customFormat="1" x14ac:dyDescent="0.25">
      <c r="A1211" s="336"/>
      <c r="B1211" s="330"/>
      <c r="C1211" s="402"/>
      <c r="D1211" s="336"/>
      <c r="E1211" s="429"/>
      <c r="F1211" s="336"/>
      <c r="G1211" s="430"/>
      <c r="H1211" s="431"/>
      <c r="I1211" s="432"/>
      <c r="J1211" s="336"/>
      <c r="K1211" s="338"/>
      <c r="O1211" s="393"/>
      <c r="P1211" s="407"/>
    </row>
    <row r="1212" spans="1:16" s="342" customFormat="1" x14ac:dyDescent="0.25">
      <c r="A1212" s="336"/>
      <c r="B1212" s="330"/>
      <c r="C1212" s="402"/>
      <c r="D1212" s="336"/>
      <c r="E1212" s="429"/>
      <c r="F1212" s="336"/>
      <c r="G1212" s="430"/>
      <c r="H1212" s="431"/>
      <c r="I1212" s="432"/>
      <c r="J1212" s="336"/>
      <c r="K1212" s="338"/>
      <c r="O1212" s="393"/>
      <c r="P1212" s="407"/>
    </row>
    <row r="1213" spans="1:16" s="342" customFormat="1" x14ac:dyDescent="0.25">
      <c r="A1213" s="336"/>
      <c r="B1213" s="330"/>
      <c r="C1213" s="402"/>
      <c r="D1213" s="336"/>
      <c r="E1213" s="429"/>
      <c r="F1213" s="336"/>
      <c r="G1213" s="430"/>
      <c r="H1213" s="431"/>
      <c r="I1213" s="432"/>
      <c r="J1213" s="336"/>
      <c r="K1213" s="338"/>
      <c r="O1213" s="393"/>
      <c r="P1213" s="407"/>
    </row>
    <row r="1214" spans="1:16" s="342" customFormat="1" x14ac:dyDescent="0.25">
      <c r="A1214" s="336"/>
      <c r="B1214" s="330"/>
      <c r="C1214" s="402"/>
      <c r="D1214" s="336"/>
      <c r="E1214" s="429"/>
      <c r="F1214" s="336"/>
      <c r="G1214" s="430"/>
      <c r="H1214" s="431"/>
      <c r="I1214" s="432"/>
      <c r="J1214" s="336"/>
      <c r="K1214" s="338"/>
      <c r="O1214" s="393"/>
      <c r="P1214" s="407"/>
    </row>
    <row r="1215" spans="1:16" s="342" customFormat="1" x14ac:dyDescent="0.25">
      <c r="A1215" s="336"/>
      <c r="B1215" s="330"/>
      <c r="C1215" s="402"/>
      <c r="D1215" s="336"/>
      <c r="E1215" s="429"/>
      <c r="F1215" s="336"/>
      <c r="G1215" s="430"/>
      <c r="H1215" s="431"/>
      <c r="I1215" s="432"/>
      <c r="J1215" s="336"/>
      <c r="K1215" s="338"/>
      <c r="O1215" s="393"/>
      <c r="P1215" s="407"/>
    </row>
    <row r="1216" spans="1:16" s="342" customFormat="1" x14ac:dyDescent="0.25">
      <c r="A1216" s="336"/>
      <c r="B1216" s="330"/>
      <c r="C1216" s="402"/>
      <c r="D1216" s="336"/>
      <c r="E1216" s="429"/>
      <c r="F1216" s="336"/>
      <c r="G1216" s="430"/>
      <c r="H1216" s="431"/>
      <c r="I1216" s="432"/>
      <c r="J1216" s="336"/>
      <c r="K1216" s="338"/>
      <c r="O1216" s="393"/>
      <c r="P1216" s="407"/>
    </row>
    <row r="1217" spans="1:16" s="342" customFormat="1" x14ac:dyDescent="0.25">
      <c r="A1217" s="336"/>
      <c r="B1217" s="330"/>
      <c r="C1217" s="402"/>
      <c r="D1217" s="336"/>
      <c r="E1217" s="429"/>
      <c r="F1217" s="336"/>
      <c r="G1217" s="430"/>
      <c r="H1217" s="431"/>
      <c r="I1217" s="432"/>
      <c r="J1217" s="336"/>
      <c r="K1217" s="338"/>
      <c r="O1217" s="393"/>
      <c r="P1217" s="407"/>
    </row>
    <row r="1218" spans="1:16" s="342" customFormat="1" x14ac:dyDescent="0.25">
      <c r="A1218" s="336"/>
      <c r="B1218" s="330"/>
      <c r="C1218" s="402"/>
      <c r="D1218" s="336"/>
      <c r="E1218" s="429"/>
      <c r="F1218" s="336"/>
      <c r="G1218" s="430"/>
      <c r="H1218" s="431"/>
      <c r="I1218" s="432"/>
      <c r="J1218" s="336"/>
      <c r="K1218" s="338"/>
      <c r="O1218" s="393"/>
      <c r="P1218" s="407"/>
    </row>
    <row r="1219" spans="1:16" s="342" customFormat="1" x14ac:dyDescent="0.25">
      <c r="A1219" s="336"/>
      <c r="B1219" s="330"/>
      <c r="C1219" s="402"/>
      <c r="D1219" s="336"/>
      <c r="E1219" s="429"/>
      <c r="F1219" s="336"/>
      <c r="G1219" s="430"/>
      <c r="H1219" s="431"/>
      <c r="I1219" s="432"/>
      <c r="J1219" s="336"/>
      <c r="K1219" s="338"/>
      <c r="O1219" s="393"/>
      <c r="P1219" s="407"/>
    </row>
    <row r="1220" spans="1:16" s="342" customFormat="1" x14ac:dyDescent="0.25">
      <c r="A1220" s="336"/>
      <c r="B1220" s="330"/>
      <c r="C1220" s="402"/>
      <c r="D1220" s="336"/>
      <c r="E1220" s="429"/>
      <c r="F1220" s="336"/>
      <c r="G1220" s="430"/>
      <c r="H1220" s="431"/>
      <c r="I1220" s="432"/>
      <c r="J1220" s="336"/>
      <c r="K1220" s="338"/>
      <c r="O1220" s="393"/>
      <c r="P1220" s="407"/>
    </row>
    <row r="1221" spans="1:16" s="342" customFormat="1" x14ac:dyDescent="0.25">
      <c r="A1221" s="336"/>
      <c r="B1221" s="330"/>
      <c r="C1221" s="402"/>
      <c r="D1221" s="336"/>
      <c r="E1221" s="429"/>
      <c r="F1221" s="336"/>
      <c r="G1221" s="430"/>
      <c r="H1221" s="431"/>
      <c r="I1221" s="432"/>
      <c r="J1221" s="336"/>
      <c r="K1221" s="338"/>
      <c r="O1221" s="393"/>
      <c r="P1221" s="407"/>
    </row>
    <row r="1222" spans="1:16" s="342" customFormat="1" x14ac:dyDescent="0.25">
      <c r="A1222" s="336"/>
      <c r="B1222" s="330"/>
      <c r="C1222" s="402"/>
      <c r="D1222" s="336"/>
      <c r="E1222" s="429"/>
      <c r="F1222" s="336"/>
      <c r="G1222" s="430"/>
      <c r="H1222" s="431"/>
      <c r="I1222" s="432"/>
      <c r="J1222" s="336"/>
      <c r="K1222" s="338"/>
      <c r="O1222" s="393"/>
      <c r="P1222" s="407"/>
    </row>
    <row r="1223" spans="1:16" s="342" customFormat="1" x14ac:dyDescent="0.25">
      <c r="A1223" s="336"/>
      <c r="B1223" s="330"/>
      <c r="C1223" s="402"/>
      <c r="D1223" s="336"/>
      <c r="E1223" s="429"/>
      <c r="F1223" s="336"/>
      <c r="G1223" s="430"/>
      <c r="H1223" s="431"/>
      <c r="I1223" s="432"/>
      <c r="J1223" s="336"/>
      <c r="K1223" s="338"/>
      <c r="O1223" s="393"/>
      <c r="P1223" s="407"/>
    </row>
    <row r="1224" spans="1:16" s="342" customFormat="1" x14ac:dyDescent="0.25">
      <c r="A1224" s="336"/>
      <c r="B1224" s="330"/>
      <c r="C1224" s="402"/>
      <c r="D1224" s="336"/>
      <c r="E1224" s="429"/>
      <c r="F1224" s="336"/>
      <c r="G1224" s="430"/>
      <c r="H1224" s="431"/>
      <c r="I1224" s="432"/>
      <c r="J1224" s="336"/>
      <c r="K1224" s="338"/>
      <c r="O1224" s="393"/>
      <c r="P1224" s="407"/>
    </row>
    <row r="1225" spans="1:16" s="342" customFormat="1" x14ac:dyDescent="0.25">
      <c r="A1225" s="336"/>
      <c r="B1225" s="330"/>
      <c r="C1225" s="402"/>
      <c r="D1225" s="336"/>
      <c r="E1225" s="429"/>
      <c r="F1225" s="336"/>
      <c r="G1225" s="430"/>
      <c r="H1225" s="431"/>
      <c r="I1225" s="432"/>
      <c r="J1225" s="336"/>
      <c r="K1225" s="338"/>
      <c r="O1225" s="393"/>
      <c r="P1225" s="407"/>
    </row>
    <row r="1226" spans="1:16" s="342" customFormat="1" x14ac:dyDescent="0.25">
      <c r="A1226" s="336"/>
      <c r="B1226" s="330"/>
      <c r="C1226" s="402"/>
      <c r="D1226" s="336"/>
      <c r="E1226" s="429"/>
      <c r="F1226" s="336"/>
      <c r="G1226" s="430"/>
      <c r="H1226" s="431"/>
      <c r="I1226" s="432"/>
      <c r="J1226" s="336"/>
      <c r="K1226" s="338"/>
      <c r="O1226" s="393"/>
      <c r="P1226" s="407"/>
    </row>
    <row r="1227" spans="1:16" s="342" customFormat="1" x14ac:dyDescent="0.25">
      <c r="A1227" s="336"/>
      <c r="B1227" s="330"/>
      <c r="C1227" s="402"/>
      <c r="D1227" s="336"/>
      <c r="E1227" s="429"/>
      <c r="F1227" s="336"/>
      <c r="G1227" s="430"/>
      <c r="H1227" s="431"/>
      <c r="I1227" s="432"/>
      <c r="J1227" s="336"/>
      <c r="K1227" s="338"/>
      <c r="O1227" s="393"/>
      <c r="P1227" s="407"/>
    </row>
    <row r="1228" spans="1:16" s="342" customFormat="1" x14ac:dyDescent="0.25">
      <c r="A1228" s="336"/>
      <c r="B1228" s="330"/>
      <c r="C1228" s="402"/>
      <c r="D1228" s="336"/>
      <c r="E1228" s="429"/>
      <c r="F1228" s="336"/>
      <c r="G1228" s="430"/>
      <c r="H1228" s="431"/>
      <c r="I1228" s="432"/>
      <c r="J1228" s="336"/>
      <c r="K1228" s="338"/>
      <c r="O1228" s="393"/>
      <c r="P1228" s="407"/>
    </row>
    <row r="1229" spans="1:16" s="342" customFormat="1" x14ac:dyDescent="0.25">
      <c r="A1229" s="336"/>
      <c r="B1229" s="330"/>
      <c r="C1229" s="402"/>
      <c r="D1229" s="336"/>
      <c r="E1229" s="429"/>
      <c r="F1229" s="336"/>
      <c r="G1229" s="430"/>
      <c r="H1229" s="431"/>
      <c r="I1229" s="432"/>
      <c r="J1229" s="336"/>
      <c r="K1229" s="338"/>
      <c r="O1229" s="393"/>
      <c r="P1229" s="407"/>
    </row>
    <row r="1230" spans="1:16" s="342" customFormat="1" x14ac:dyDescent="0.25">
      <c r="A1230" s="336"/>
      <c r="B1230" s="330"/>
      <c r="C1230" s="402"/>
      <c r="D1230" s="336"/>
      <c r="E1230" s="429"/>
      <c r="F1230" s="336"/>
      <c r="G1230" s="430"/>
      <c r="H1230" s="431"/>
      <c r="I1230" s="432"/>
      <c r="J1230" s="336"/>
      <c r="K1230" s="338"/>
      <c r="O1230" s="393"/>
      <c r="P1230" s="407"/>
    </row>
    <row r="1231" spans="1:16" s="342" customFormat="1" x14ac:dyDescent="0.25">
      <c r="A1231" s="336"/>
      <c r="B1231" s="330"/>
      <c r="C1231" s="402"/>
      <c r="D1231" s="336"/>
      <c r="E1231" s="429"/>
      <c r="F1231" s="336"/>
      <c r="G1231" s="430"/>
      <c r="H1231" s="431"/>
      <c r="I1231" s="432"/>
      <c r="J1231" s="336"/>
      <c r="K1231" s="338"/>
      <c r="O1231" s="393"/>
      <c r="P1231" s="407"/>
    </row>
    <row r="1232" spans="1:16" s="342" customFormat="1" x14ac:dyDescent="0.25">
      <c r="A1232" s="336"/>
      <c r="B1232" s="330"/>
      <c r="C1232" s="402"/>
      <c r="D1232" s="336"/>
      <c r="E1232" s="429"/>
      <c r="F1232" s="336"/>
      <c r="G1232" s="430"/>
      <c r="H1232" s="431"/>
      <c r="I1232" s="432"/>
      <c r="J1232" s="336"/>
      <c r="K1232" s="338"/>
      <c r="O1232" s="393"/>
      <c r="P1232" s="407"/>
    </row>
    <row r="1233" spans="1:16" s="342" customFormat="1" x14ac:dyDescent="0.25">
      <c r="A1233" s="336"/>
      <c r="B1233" s="330"/>
      <c r="C1233" s="402"/>
      <c r="D1233" s="336"/>
      <c r="E1233" s="429"/>
      <c r="F1233" s="336"/>
      <c r="G1233" s="430"/>
      <c r="H1233" s="431"/>
      <c r="I1233" s="432"/>
      <c r="J1233" s="336"/>
      <c r="K1233" s="338"/>
      <c r="O1233" s="393"/>
      <c r="P1233" s="407"/>
    </row>
    <row r="1234" spans="1:16" s="342" customFormat="1" x14ac:dyDescent="0.25">
      <c r="A1234" s="336"/>
      <c r="B1234" s="330"/>
      <c r="C1234" s="402"/>
      <c r="D1234" s="336"/>
      <c r="E1234" s="429"/>
      <c r="F1234" s="336"/>
      <c r="G1234" s="430"/>
      <c r="H1234" s="431"/>
      <c r="I1234" s="432"/>
      <c r="J1234" s="336"/>
      <c r="K1234" s="338"/>
      <c r="O1234" s="393"/>
      <c r="P1234" s="407"/>
    </row>
    <row r="1235" spans="1:16" s="342" customFormat="1" x14ac:dyDescent="0.25">
      <c r="A1235" s="336"/>
      <c r="B1235" s="330"/>
      <c r="C1235" s="402"/>
      <c r="D1235" s="336"/>
      <c r="E1235" s="429"/>
      <c r="F1235" s="336"/>
      <c r="G1235" s="430"/>
      <c r="H1235" s="431"/>
      <c r="I1235" s="432"/>
      <c r="J1235" s="336"/>
      <c r="K1235" s="338"/>
      <c r="O1235" s="393"/>
      <c r="P1235" s="407"/>
    </row>
    <row r="1236" spans="1:16" s="342" customFormat="1" x14ac:dyDescent="0.25">
      <c r="A1236" s="336"/>
      <c r="B1236" s="330"/>
      <c r="C1236" s="402"/>
      <c r="D1236" s="336"/>
      <c r="E1236" s="429"/>
      <c r="F1236" s="336"/>
      <c r="G1236" s="430"/>
      <c r="H1236" s="431"/>
      <c r="I1236" s="432"/>
      <c r="J1236" s="336"/>
      <c r="K1236" s="338"/>
      <c r="O1236" s="393"/>
      <c r="P1236" s="407"/>
    </row>
    <row r="1237" spans="1:16" s="342" customFormat="1" x14ac:dyDescent="0.25">
      <c r="A1237" s="336"/>
      <c r="B1237" s="330"/>
      <c r="C1237" s="402"/>
      <c r="D1237" s="336"/>
      <c r="E1237" s="429"/>
      <c r="F1237" s="336"/>
      <c r="G1237" s="430"/>
      <c r="H1237" s="431"/>
      <c r="I1237" s="432"/>
      <c r="J1237" s="336"/>
      <c r="K1237" s="338"/>
      <c r="O1237" s="393"/>
      <c r="P1237" s="407"/>
    </row>
    <row r="1238" spans="1:16" s="342" customFormat="1" x14ac:dyDescent="0.25">
      <c r="A1238" s="336"/>
      <c r="B1238" s="330"/>
      <c r="C1238" s="402"/>
      <c r="D1238" s="336"/>
      <c r="E1238" s="429"/>
      <c r="F1238" s="336"/>
      <c r="G1238" s="430"/>
      <c r="H1238" s="431"/>
      <c r="I1238" s="432"/>
      <c r="J1238" s="336"/>
      <c r="K1238" s="338"/>
      <c r="O1238" s="393"/>
      <c r="P1238" s="407"/>
    </row>
    <row r="1239" spans="1:16" s="342" customFormat="1" x14ac:dyDescent="0.25">
      <c r="A1239" s="336"/>
      <c r="B1239" s="330"/>
      <c r="C1239" s="402"/>
      <c r="D1239" s="336"/>
      <c r="E1239" s="429"/>
      <c r="F1239" s="336"/>
      <c r="G1239" s="430"/>
      <c r="H1239" s="431"/>
      <c r="I1239" s="432"/>
      <c r="J1239" s="336"/>
      <c r="K1239" s="338"/>
      <c r="O1239" s="393"/>
      <c r="P1239" s="407"/>
    </row>
    <row r="1240" spans="1:16" s="342" customFormat="1" x14ac:dyDescent="0.25">
      <c r="A1240" s="336"/>
      <c r="B1240" s="330"/>
      <c r="C1240" s="402"/>
      <c r="D1240" s="336"/>
      <c r="E1240" s="429"/>
      <c r="F1240" s="336"/>
      <c r="G1240" s="430"/>
      <c r="H1240" s="431"/>
      <c r="I1240" s="432"/>
      <c r="J1240" s="336"/>
      <c r="K1240" s="338"/>
      <c r="O1240" s="393"/>
      <c r="P1240" s="407"/>
    </row>
    <row r="1241" spans="1:16" s="342" customFormat="1" x14ac:dyDescent="0.25">
      <c r="A1241" s="336"/>
      <c r="B1241" s="330"/>
      <c r="C1241" s="402"/>
      <c r="D1241" s="336"/>
      <c r="E1241" s="429"/>
      <c r="F1241" s="336"/>
      <c r="G1241" s="430"/>
      <c r="H1241" s="431"/>
      <c r="I1241" s="432"/>
      <c r="J1241" s="336"/>
      <c r="K1241" s="338"/>
      <c r="O1241" s="393"/>
      <c r="P1241" s="407"/>
    </row>
    <row r="1242" spans="1:16" s="342" customFormat="1" x14ac:dyDescent="0.25">
      <c r="A1242" s="336"/>
      <c r="B1242" s="330"/>
      <c r="C1242" s="402"/>
      <c r="D1242" s="336"/>
      <c r="E1242" s="429"/>
      <c r="F1242" s="336"/>
      <c r="G1242" s="430"/>
      <c r="H1242" s="431"/>
      <c r="I1242" s="432"/>
      <c r="J1242" s="336"/>
      <c r="K1242" s="338"/>
      <c r="O1242" s="393"/>
      <c r="P1242" s="407"/>
    </row>
    <row r="1243" spans="1:16" s="342" customFormat="1" x14ac:dyDescent="0.25">
      <c r="A1243" s="336"/>
      <c r="B1243" s="330"/>
      <c r="C1243" s="402"/>
      <c r="D1243" s="336"/>
      <c r="E1243" s="429"/>
      <c r="F1243" s="336"/>
      <c r="G1243" s="430"/>
      <c r="H1243" s="431"/>
      <c r="I1243" s="432"/>
      <c r="J1243" s="336"/>
      <c r="K1243" s="338"/>
      <c r="O1243" s="393"/>
      <c r="P1243" s="407"/>
    </row>
    <row r="1244" spans="1:16" s="342" customFormat="1" x14ac:dyDescent="0.25">
      <c r="A1244" s="336"/>
      <c r="B1244" s="330"/>
      <c r="C1244" s="402"/>
      <c r="D1244" s="336"/>
      <c r="E1244" s="429"/>
      <c r="F1244" s="336"/>
      <c r="G1244" s="430"/>
      <c r="H1244" s="431"/>
      <c r="I1244" s="432"/>
      <c r="J1244" s="336"/>
      <c r="K1244" s="338"/>
      <c r="O1244" s="393"/>
      <c r="P1244" s="407"/>
    </row>
    <row r="1245" spans="1:16" s="342" customFormat="1" x14ac:dyDescent="0.25">
      <c r="A1245" s="336"/>
      <c r="B1245" s="330"/>
      <c r="C1245" s="402"/>
      <c r="D1245" s="336"/>
      <c r="E1245" s="429"/>
      <c r="F1245" s="336"/>
      <c r="G1245" s="430"/>
      <c r="H1245" s="431"/>
      <c r="I1245" s="432"/>
      <c r="J1245" s="336"/>
      <c r="K1245" s="338"/>
      <c r="O1245" s="393"/>
      <c r="P1245" s="407"/>
    </row>
    <row r="1246" spans="1:16" s="342" customFormat="1" x14ac:dyDescent="0.25">
      <c r="A1246" s="336"/>
      <c r="B1246" s="330"/>
      <c r="C1246" s="402"/>
      <c r="D1246" s="336"/>
      <c r="E1246" s="429"/>
      <c r="F1246" s="336"/>
      <c r="G1246" s="430"/>
      <c r="H1246" s="431"/>
      <c r="I1246" s="432"/>
      <c r="J1246" s="336"/>
      <c r="K1246" s="338"/>
      <c r="O1246" s="393"/>
      <c r="P1246" s="407"/>
    </row>
    <row r="1247" spans="1:16" s="342" customFormat="1" x14ac:dyDescent="0.25">
      <c r="A1247" s="336"/>
      <c r="B1247" s="330"/>
      <c r="C1247" s="402"/>
      <c r="D1247" s="336"/>
      <c r="E1247" s="429"/>
      <c r="F1247" s="336"/>
      <c r="G1247" s="430"/>
      <c r="H1247" s="431"/>
      <c r="I1247" s="432"/>
      <c r="J1247" s="336"/>
      <c r="K1247" s="338"/>
      <c r="O1247" s="393"/>
      <c r="P1247" s="407"/>
    </row>
    <row r="1248" spans="1:16" s="342" customFormat="1" x14ac:dyDescent="0.25">
      <c r="A1248" s="336"/>
      <c r="B1248" s="330"/>
      <c r="C1248" s="402"/>
      <c r="D1248" s="336"/>
      <c r="E1248" s="429"/>
      <c r="F1248" s="336"/>
      <c r="G1248" s="430"/>
      <c r="H1248" s="431"/>
      <c r="I1248" s="432"/>
      <c r="J1248" s="336"/>
      <c r="K1248" s="338"/>
      <c r="O1248" s="393"/>
      <c r="P1248" s="407"/>
    </row>
    <row r="1249" spans="1:16" s="342" customFormat="1" x14ac:dyDescent="0.25">
      <c r="A1249" s="336"/>
      <c r="B1249" s="330"/>
      <c r="C1249" s="402"/>
      <c r="D1249" s="336"/>
      <c r="E1249" s="429"/>
      <c r="F1249" s="336"/>
      <c r="G1249" s="430"/>
      <c r="H1249" s="431"/>
      <c r="I1249" s="432"/>
      <c r="J1249" s="336"/>
      <c r="K1249" s="338"/>
      <c r="O1249" s="393"/>
      <c r="P1249" s="407"/>
    </row>
    <row r="1250" spans="1:16" s="342" customFormat="1" x14ac:dyDescent="0.25">
      <c r="A1250" s="336"/>
      <c r="B1250" s="330"/>
      <c r="C1250" s="402"/>
      <c r="D1250" s="336"/>
      <c r="E1250" s="429"/>
      <c r="F1250" s="336"/>
      <c r="G1250" s="430"/>
      <c r="H1250" s="431"/>
      <c r="I1250" s="432"/>
      <c r="J1250" s="336"/>
      <c r="K1250" s="338"/>
      <c r="O1250" s="393"/>
      <c r="P1250" s="407"/>
    </row>
    <row r="1251" spans="1:16" s="342" customFormat="1" x14ac:dyDescent="0.25">
      <c r="A1251" s="336"/>
      <c r="B1251" s="330"/>
      <c r="C1251" s="402"/>
      <c r="D1251" s="336"/>
      <c r="E1251" s="429"/>
      <c r="F1251" s="336"/>
      <c r="G1251" s="430"/>
      <c r="H1251" s="431"/>
      <c r="I1251" s="432"/>
      <c r="J1251" s="336"/>
      <c r="K1251" s="338"/>
      <c r="O1251" s="393"/>
      <c r="P1251" s="407"/>
    </row>
    <row r="1252" spans="1:16" s="342" customFormat="1" x14ac:dyDescent="0.25">
      <c r="A1252" s="336"/>
      <c r="B1252" s="330"/>
      <c r="C1252" s="402"/>
      <c r="D1252" s="336"/>
      <c r="E1252" s="429"/>
      <c r="F1252" s="336"/>
      <c r="G1252" s="430"/>
      <c r="H1252" s="431"/>
      <c r="I1252" s="432"/>
      <c r="J1252" s="336"/>
      <c r="K1252" s="338"/>
      <c r="O1252" s="393"/>
      <c r="P1252" s="407"/>
    </row>
    <row r="1253" spans="1:16" s="342" customFormat="1" x14ac:dyDescent="0.25">
      <c r="A1253" s="336"/>
      <c r="B1253" s="330"/>
      <c r="C1253" s="402"/>
      <c r="D1253" s="336"/>
      <c r="E1253" s="429"/>
      <c r="F1253" s="336"/>
      <c r="G1253" s="430"/>
      <c r="H1253" s="431"/>
      <c r="I1253" s="432"/>
      <c r="J1253" s="336"/>
      <c r="K1253" s="338"/>
      <c r="O1253" s="393"/>
      <c r="P1253" s="407"/>
    </row>
    <row r="1254" spans="1:16" s="342" customFormat="1" x14ac:dyDescent="0.25">
      <c r="A1254" s="336"/>
      <c r="B1254" s="330"/>
      <c r="C1254" s="402"/>
      <c r="D1254" s="336"/>
      <c r="E1254" s="429"/>
      <c r="F1254" s="336"/>
      <c r="G1254" s="430"/>
      <c r="H1254" s="431"/>
      <c r="I1254" s="432"/>
      <c r="J1254" s="336"/>
      <c r="K1254" s="338"/>
      <c r="O1254" s="393"/>
      <c r="P1254" s="407"/>
    </row>
    <row r="1255" spans="1:16" s="342" customFormat="1" x14ac:dyDescent="0.25">
      <c r="A1255" s="336"/>
      <c r="B1255" s="330"/>
      <c r="C1255" s="402"/>
      <c r="D1255" s="336"/>
      <c r="E1255" s="429"/>
      <c r="F1255" s="336"/>
      <c r="G1255" s="430"/>
      <c r="H1255" s="431"/>
      <c r="I1255" s="432"/>
      <c r="J1255" s="336"/>
      <c r="K1255" s="338"/>
      <c r="O1255" s="393"/>
      <c r="P1255" s="407"/>
    </row>
    <row r="1256" spans="1:16" s="342" customFormat="1" x14ac:dyDescent="0.25">
      <c r="A1256" s="336"/>
      <c r="B1256" s="330"/>
      <c r="C1256" s="402"/>
      <c r="D1256" s="336"/>
      <c r="E1256" s="429"/>
      <c r="F1256" s="336"/>
      <c r="G1256" s="430"/>
      <c r="H1256" s="431"/>
      <c r="I1256" s="432"/>
      <c r="J1256" s="336"/>
      <c r="K1256" s="338"/>
      <c r="O1256" s="393"/>
      <c r="P1256" s="407"/>
    </row>
    <row r="1257" spans="1:16" s="342" customFormat="1" x14ac:dyDescent="0.25">
      <c r="A1257" s="336"/>
      <c r="B1257" s="330"/>
      <c r="C1257" s="402"/>
      <c r="D1257" s="336"/>
      <c r="E1257" s="429"/>
      <c r="F1257" s="336"/>
      <c r="G1257" s="430"/>
      <c r="H1257" s="431"/>
      <c r="I1257" s="432"/>
      <c r="J1257" s="336"/>
      <c r="K1257" s="338"/>
      <c r="O1257" s="393"/>
      <c r="P1257" s="407"/>
    </row>
    <row r="1258" spans="1:16" s="342" customFormat="1" x14ac:dyDescent="0.25">
      <c r="A1258" s="336"/>
      <c r="B1258" s="330"/>
      <c r="C1258" s="402"/>
      <c r="D1258" s="336"/>
      <c r="E1258" s="429"/>
      <c r="F1258" s="336"/>
      <c r="G1258" s="430"/>
      <c r="H1258" s="431"/>
      <c r="I1258" s="432"/>
      <c r="J1258" s="336"/>
      <c r="K1258" s="338"/>
      <c r="O1258" s="393"/>
      <c r="P1258" s="407"/>
    </row>
    <row r="1259" spans="1:16" s="342" customFormat="1" x14ac:dyDescent="0.25">
      <c r="A1259" s="336"/>
      <c r="B1259" s="330"/>
      <c r="C1259" s="402"/>
      <c r="D1259" s="336"/>
      <c r="E1259" s="429"/>
      <c r="F1259" s="336"/>
      <c r="G1259" s="430"/>
      <c r="H1259" s="431"/>
      <c r="I1259" s="432"/>
      <c r="J1259" s="336"/>
      <c r="K1259" s="338"/>
      <c r="O1259" s="393"/>
      <c r="P1259" s="407"/>
    </row>
    <row r="1260" spans="1:16" s="342" customFormat="1" x14ac:dyDescent="0.25">
      <c r="A1260" s="336"/>
      <c r="B1260" s="330"/>
      <c r="C1260" s="402"/>
      <c r="D1260" s="336"/>
      <c r="E1260" s="429"/>
      <c r="F1260" s="336"/>
      <c r="G1260" s="430"/>
      <c r="H1260" s="431"/>
      <c r="I1260" s="432"/>
      <c r="J1260" s="336"/>
      <c r="K1260" s="338"/>
      <c r="O1260" s="393"/>
      <c r="P1260" s="407"/>
    </row>
    <row r="1261" spans="1:16" s="342" customFormat="1" x14ac:dyDescent="0.25">
      <c r="A1261" s="336"/>
      <c r="B1261" s="330"/>
      <c r="C1261" s="402"/>
      <c r="D1261" s="336"/>
      <c r="E1261" s="429"/>
      <c r="F1261" s="336"/>
      <c r="G1261" s="430"/>
      <c r="H1261" s="431"/>
      <c r="I1261" s="432"/>
      <c r="J1261" s="336"/>
      <c r="K1261" s="338"/>
      <c r="O1261" s="393"/>
      <c r="P1261" s="407"/>
    </row>
    <row r="1262" spans="1:16" s="342" customFormat="1" x14ac:dyDescent="0.25">
      <c r="A1262" s="336"/>
      <c r="B1262" s="330"/>
      <c r="C1262" s="402"/>
      <c r="D1262" s="336"/>
      <c r="E1262" s="429"/>
      <c r="F1262" s="336"/>
      <c r="G1262" s="430"/>
      <c r="H1262" s="431"/>
      <c r="I1262" s="432"/>
      <c r="J1262" s="336"/>
      <c r="K1262" s="338"/>
      <c r="O1262" s="393"/>
      <c r="P1262" s="407"/>
    </row>
    <row r="1263" spans="1:16" s="342" customFormat="1" x14ac:dyDescent="0.25">
      <c r="A1263" s="336"/>
      <c r="B1263" s="330"/>
      <c r="C1263" s="402"/>
      <c r="D1263" s="336"/>
      <c r="E1263" s="429"/>
      <c r="F1263" s="336"/>
      <c r="G1263" s="430"/>
      <c r="H1263" s="431"/>
      <c r="I1263" s="432"/>
      <c r="J1263" s="336"/>
      <c r="K1263" s="338"/>
      <c r="O1263" s="393"/>
      <c r="P1263" s="407"/>
    </row>
    <row r="1264" spans="1:16" s="342" customFormat="1" x14ac:dyDescent="0.25">
      <c r="A1264" s="336"/>
      <c r="B1264" s="330"/>
      <c r="C1264" s="402"/>
      <c r="D1264" s="336"/>
      <c r="E1264" s="429"/>
      <c r="F1264" s="336"/>
      <c r="G1264" s="430"/>
      <c r="H1264" s="431"/>
      <c r="I1264" s="432"/>
      <c r="J1264" s="336"/>
      <c r="K1264" s="338"/>
      <c r="O1264" s="393"/>
      <c r="P1264" s="407"/>
    </row>
    <row r="1265" spans="1:16" s="342" customFormat="1" x14ac:dyDescent="0.25">
      <c r="A1265" s="336"/>
      <c r="B1265" s="330"/>
      <c r="C1265" s="402"/>
      <c r="D1265" s="336"/>
      <c r="E1265" s="429"/>
      <c r="F1265" s="336"/>
      <c r="G1265" s="430"/>
      <c r="H1265" s="431"/>
      <c r="I1265" s="432"/>
      <c r="J1265" s="336"/>
      <c r="K1265" s="338"/>
      <c r="O1265" s="393"/>
      <c r="P1265" s="407"/>
    </row>
    <row r="1266" spans="1:16" s="342" customFormat="1" x14ac:dyDescent="0.25">
      <c r="A1266" s="336"/>
      <c r="B1266" s="330"/>
      <c r="C1266" s="402"/>
      <c r="D1266" s="336"/>
      <c r="E1266" s="429"/>
      <c r="F1266" s="336"/>
      <c r="G1266" s="430"/>
      <c r="H1266" s="431"/>
      <c r="I1266" s="432"/>
      <c r="J1266" s="336"/>
      <c r="K1266" s="338"/>
      <c r="O1266" s="393"/>
      <c r="P1266" s="407"/>
    </row>
    <row r="1267" spans="1:16" s="342" customFormat="1" x14ac:dyDescent="0.25">
      <c r="A1267" s="336"/>
      <c r="B1267" s="330"/>
      <c r="C1267" s="402"/>
      <c r="D1267" s="336"/>
      <c r="E1267" s="429"/>
      <c r="F1267" s="336"/>
      <c r="G1267" s="430"/>
      <c r="H1267" s="431"/>
      <c r="I1267" s="432"/>
      <c r="J1267" s="336"/>
      <c r="K1267" s="338"/>
      <c r="O1267" s="393"/>
      <c r="P1267" s="407"/>
    </row>
    <row r="1268" spans="1:16" s="342" customFormat="1" x14ac:dyDescent="0.25">
      <c r="A1268" s="336"/>
      <c r="B1268" s="330"/>
      <c r="C1268" s="402"/>
      <c r="D1268" s="336"/>
      <c r="E1268" s="429"/>
      <c r="F1268" s="336"/>
      <c r="G1268" s="430"/>
      <c r="H1268" s="431"/>
      <c r="I1268" s="432"/>
      <c r="J1268" s="336"/>
      <c r="K1268" s="338"/>
      <c r="O1268" s="393"/>
      <c r="P1268" s="407"/>
    </row>
    <row r="1269" spans="1:16" s="342" customFormat="1" x14ac:dyDescent="0.25">
      <c r="A1269" s="336"/>
      <c r="B1269" s="330"/>
      <c r="C1269" s="402"/>
      <c r="D1269" s="336"/>
      <c r="E1269" s="429"/>
      <c r="F1269" s="336"/>
      <c r="G1269" s="430"/>
      <c r="H1269" s="431"/>
      <c r="I1269" s="432"/>
      <c r="J1269" s="336"/>
      <c r="K1269" s="338"/>
      <c r="O1269" s="393"/>
      <c r="P1269" s="407"/>
    </row>
    <row r="1270" spans="1:16" s="342" customFormat="1" x14ac:dyDescent="0.25">
      <c r="A1270" s="336"/>
      <c r="B1270" s="330"/>
      <c r="C1270" s="402"/>
      <c r="D1270" s="336"/>
      <c r="E1270" s="429"/>
      <c r="F1270" s="336"/>
      <c r="G1270" s="430"/>
      <c r="H1270" s="431"/>
      <c r="I1270" s="432"/>
      <c r="J1270" s="336"/>
      <c r="K1270" s="338"/>
      <c r="O1270" s="393"/>
      <c r="P1270" s="407"/>
    </row>
    <row r="1271" spans="1:16" s="342" customFormat="1" x14ac:dyDescent="0.25">
      <c r="A1271" s="336"/>
      <c r="B1271" s="330"/>
      <c r="C1271" s="402"/>
      <c r="D1271" s="336"/>
      <c r="E1271" s="429"/>
      <c r="F1271" s="336"/>
      <c r="G1271" s="430"/>
      <c r="H1271" s="431"/>
      <c r="I1271" s="432"/>
      <c r="J1271" s="336"/>
      <c r="K1271" s="338"/>
      <c r="O1271" s="393"/>
      <c r="P1271" s="407"/>
    </row>
    <row r="1272" spans="1:16" s="342" customFormat="1" x14ac:dyDescent="0.25">
      <c r="A1272" s="336"/>
      <c r="B1272" s="330"/>
      <c r="C1272" s="402"/>
      <c r="D1272" s="336"/>
      <c r="E1272" s="429"/>
      <c r="F1272" s="336"/>
      <c r="G1272" s="430"/>
      <c r="H1272" s="431"/>
      <c r="I1272" s="432"/>
      <c r="J1272" s="336"/>
      <c r="K1272" s="338"/>
      <c r="O1272" s="393"/>
      <c r="P1272" s="407"/>
    </row>
    <row r="1273" spans="1:16" s="342" customFormat="1" x14ac:dyDescent="0.25">
      <c r="A1273" s="336"/>
      <c r="B1273" s="330"/>
      <c r="C1273" s="402"/>
      <c r="D1273" s="336"/>
      <c r="E1273" s="429"/>
      <c r="F1273" s="336"/>
      <c r="G1273" s="430"/>
      <c r="H1273" s="431"/>
      <c r="I1273" s="432"/>
      <c r="J1273" s="336"/>
      <c r="K1273" s="338"/>
      <c r="O1273" s="393"/>
      <c r="P1273" s="407"/>
    </row>
    <row r="1274" spans="1:16" s="342" customFormat="1" x14ac:dyDescent="0.25">
      <c r="A1274" s="336"/>
      <c r="B1274" s="330"/>
      <c r="C1274" s="402"/>
      <c r="D1274" s="336"/>
      <c r="E1274" s="429"/>
      <c r="F1274" s="336"/>
      <c r="G1274" s="430"/>
      <c r="H1274" s="431"/>
      <c r="I1274" s="432"/>
      <c r="J1274" s="336"/>
      <c r="K1274" s="338"/>
      <c r="O1274" s="393"/>
      <c r="P1274" s="407"/>
    </row>
    <row r="1275" spans="1:16" s="342" customFormat="1" x14ac:dyDescent="0.25">
      <c r="A1275" s="336"/>
      <c r="B1275" s="330"/>
      <c r="C1275" s="402"/>
      <c r="D1275" s="336"/>
      <c r="E1275" s="429"/>
      <c r="F1275" s="336"/>
      <c r="G1275" s="430"/>
      <c r="H1275" s="431"/>
      <c r="I1275" s="432"/>
      <c r="J1275" s="336"/>
      <c r="K1275" s="338"/>
      <c r="O1275" s="393"/>
      <c r="P1275" s="407"/>
    </row>
    <row r="1276" spans="1:16" s="342" customFormat="1" x14ac:dyDescent="0.25">
      <c r="A1276" s="336"/>
      <c r="B1276" s="330"/>
      <c r="C1276" s="402"/>
      <c r="D1276" s="336"/>
      <c r="E1276" s="429"/>
      <c r="F1276" s="336"/>
      <c r="G1276" s="430"/>
      <c r="H1276" s="431"/>
      <c r="I1276" s="432"/>
      <c r="J1276" s="336"/>
      <c r="K1276" s="338"/>
      <c r="O1276" s="393"/>
      <c r="P1276" s="407"/>
    </row>
    <row r="1277" spans="1:16" s="342" customFormat="1" x14ac:dyDescent="0.25">
      <c r="A1277" s="336"/>
      <c r="B1277" s="330"/>
      <c r="C1277" s="402"/>
      <c r="D1277" s="336"/>
      <c r="E1277" s="429"/>
      <c r="F1277" s="336"/>
      <c r="G1277" s="430"/>
      <c r="H1277" s="431"/>
      <c r="I1277" s="432"/>
      <c r="J1277" s="336"/>
      <c r="K1277" s="338"/>
      <c r="O1277" s="393"/>
      <c r="P1277" s="407"/>
    </row>
    <row r="1278" spans="1:16" s="342" customFormat="1" x14ac:dyDescent="0.25">
      <c r="A1278" s="336"/>
      <c r="B1278" s="330"/>
      <c r="C1278" s="402"/>
      <c r="D1278" s="336"/>
      <c r="E1278" s="429"/>
      <c r="F1278" s="336"/>
      <c r="G1278" s="430"/>
      <c r="H1278" s="431"/>
      <c r="I1278" s="432"/>
      <c r="J1278" s="336"/>
      <c r="K1278" s="338"/>
      <c r="O1278" s="393"/>
      <c r="P1278" s="407"/>
    </row>
    <row r="1279" spans="1:16" s="342" customFormat="1" x14ac:dyDescent="0.25">
      <c r="A1279" s="336"/>
      <c r="B1279" s="330"/>
      <c r="C1279" s="402"/>
      <c r="D1279" s="336"/>
      <c r="E1279" s="429"/>
      <c r="F1279" s="336"/>
      <c r="G1279" s="430"/>
      <c r="H1279" s="431"/>
      <c r="I1279" s="432"/>
      <c r="J1279" s="336"/>
      <c r="K1279" s="338"/>
      <c r="O1279" s="393"/>
      <c r="P1279" s="407"/>
    </row>
    <row r="1280" spans="1:16" s="342" customFormat="1" x14ac:dyDescent="0.25">
      <c r="A1280" s="336"/>
      <c r="B1280" s="330"/>
      <c r="C1280" s="402"/>
      <c r="D1280" s="336"/>
      <c r="E1280" s="429"/>
      <c r="F1280" s="336"/>
      <c r="G1280" s="430"/>
      <c r="H1280" s="431"/>
      <c r="I1280" s="432"/>
      <c r="J1280" s="336"/>
      <c r="K1280" s="338"/>
      <c r="O1280" s="393"/>
      <c r="P1280" s="407"/>
    </row>
    <row r="1281" spans="1:16" s="342" customFormat="1" x14ac:dyDescent="0.25">
      <c r="A1281" s="336"/>
      <c r="B1281" s="330"/>
      <c r="C1281" s="402"/>
      <c r="D1281" s="336"/>
      <c r="E1281" s="429"/>
      <c r="F1281" s="336"/>
      <c r="G1281" s="430"/>
      <c r="H1281" s="431"/>
      <c r="I1281" s="432"/>
      <c r="J1281" s="336"/>
      <c r="K1281" s="338"/>
      <c r="O1281" s="393"/>
      <c r="P1281" s="407"/>
    </row>
    <row r="1282" spans="1:16" s="342" customFormat="1" x14ac:dyDescent="0.25">
      <c r="A1282" s="336"/>
      <c r="B1282" s="330"/>
      <c r="C1282" s="402"/>
      <c r="D1282" s="336"/>
      <c r="E1282" s="429"/>
      <c r="F1282" s="336"/>
      <c r="G1282" s="430"/>
      <c r="H1282" s="431"/>
      <c r="I1282" s="432"/>
      <c r="J1282" s="336"/>
      <c r="K1282" s="338"/>
      <c r="O1282" s="393"/>
      <c r="P1282" s="407"/>
    </row>
    <row r="1283" spans="1:16" s="342" customFormat="1" x14ac:dyDescent="0.25">
      <c r="A1283" s="336"/>
      <c r="B1283" s="330"/>
      <c r="C1283" s="402"/>
      <c r="D1283" s="336"/>
      <c r="E1283" s="429"/>
      <c r="F1283" s="336"/>
      <c r="G1283" s="430"/>
      <c r="H1283" s="431"/>
      <c r="I1283" s="432"/>
      <c r="J1283" s="336"/>
      <c r="K1283" s="338"/>
      <c r="O1283" s="393"/>
      <c r="P1283" s="407"/>
    </row>
    <row r="1284" spans="1:16" s="342" customFormat="1" x14ac:dyDescent="0.25">
      <c r="A1284" s="336"/>
      <c r="B1284" s="330"/>
      <c r="C1284" s="402"/>
      <c r="D1284" s="336"/>
      <c r="E1284" s="429"/>
      <c r="F1284" s="336"/>
      <c r="G1284" s="430"/>
      <c r="H1284" s="431"/>
      <c r="I1284" s="432"/>
      <c r="J1284" s="336"/>
      <c r="K1284" s="338"/>
      <c r="O1284" s="393"/>
      <c r="P1284" s="407"/>
    </row>
    <row r="1285" spans="1:16" s="342" customFormat="1" x14ac:dyDescent="0.25">
      <c r="A1285" s="336"/>
      <c r="B1285" s="330"/>
      <c r="C1285" s="402"/>
      <c r="D1285" s="336"/>
      <c r="E1285" s="429"/>
      <c r="F1285" s="336"/>
      <c r="G1285" s="430"/>
      <c r="H1285" s="431"/>
      <c r="I1285" s="432"/>
      <c r="J1285" s="336"/>
      <c r="K1285" s="338"/>
      <c r="O1285" s="393"/>
      <c r="P1285" s="407"/>
    </row>
    <row r="1286" spans="1:16" s="342" customFormat="1" x14ac:dyDescent="0.25">
      <c r="A1286" s="336"/>
      <c r="B1286" s="330"/>
      <c r="C1286" s="402"/>
      <c r="D1286" s="336"/>
      <c r="E1286" s="429"/>
      <c r="F1286" s="336"/>
      <c r="G1286" s="430"/>
      <c r="H1286" s="431"/>
      <c r="I1286" s="432"/>
      <c r="J1286" s="336"/>
      <c r="K1286" s="338"/>
      <c r="O1286" s="393"/>
      <c r="P1286" s="407"/>
    </row>
    <row r="1287" spans="1:16" s="342" customFormat="1" x14ac:dyDescent="0.25">
      <c r="A1287" s="336"/>
      <c r="B1287" s="330"/>
      <c r="C1287" s="402"/>
      <c r="D1287" s="336"/>
      <c r="E1287" s="429"/>
      <c r="F1287" s="336"/>
      <c r="G1287" s="430"/>
      <c r="H1287" s="431"/>
      <c r="I1287" s="432"/>
      <c r="J1287" s="336"/>
      <c r="K1287" s="338"/>
      <c r="O1287" s="393"/>
      <c r="P1287" s="407"/>
    </row>
    <row r="1288" spans="1:16" s="342" customFormat="1" x14ac:dyDescent="0.25">
      <c r="A1288" s="336"/>
      <c r="B1288" s="330"/>
      <c r="C1288" s="402"/>
      <c r="D1288" s="336"/>
      <c r="E1288" s="429"/>
      <c r="F1288" s="336"/>
      <c r="G1288" s="430"/>
      <c r="H1288" s="431"/>
      <c r="I1288" s="432"/>
      <c r="J1288" s="336"/>
      <c r="K1288" s="338"/>
      <c r="O1288" s="393"/>
      <c r="P1288" s="407"/>
    </row>
    <row r="1289" spans="1:16" s="342" customFormat="1" x14ac:dyDescent="0.25">
      <c r="A1289" s="336"/>
      <c r="B1289" s="330"/>
      <c r="C1289" s="402"/>
      <c r="D1289" s="336"/>
      <c r="E1289" s="429"/>
      <c r="F1289" s="336"/>
      <c r="G1289" s="430"/>
      <c r="H1289" s="431"/>
      <c r="I1289" s="432"/>
      <c r="J1289" s="336"/>
      <c r="K1289" s="338"/>
      <c r="O1289" s="393"/>
      <c r="P1289" s="407"/>
    </row>
    <row r="1290" spans="1:16" s="342" customFormat="1" x14ac:dyDescent="0.25">
      <c r="A1290" s="336"/>
      <c r="B1290" s="330"/>
      <c r="C1290" s="402"/>
      <c r="D1290" s="336"/>
      <c r="E1290" s="429"/>
      <c r="F1290" s="336"/>
      <c r="G1290" s="430"/>
      <c r="H1290" s="431"/>
      <c r="I1290" s="432"/>
      <c r="J1290" s="336"/>
      <c r="K1290" s="338"/>
      <c r="O1290" s="393"/>
      <c r="P1290" s="407"/>
    </row>
    <row r="1291" spans="1:16" s="342" customFormat="1" x14ac:dyDescent="0.25">
      <c r="A1291" s="336"/>
      <c r="B1291" s="330"/>
      <c r="C1291" s="402"/>
      <c r="D1291" s="336"/>
      <c r="E1291" s="429"/>
      <c r="F1291" s="336"/>
      <c r="G1291" s="430"/>
      <c r="H1291" s="431"/>
      <c r="I1291" s="432"/>
      <c r="J1291" s="336"/>
      <c r="K1291" s="338"/>
      <c r="O1291" s="393"/>
      <c r="P1291" s="407"/>
    </row>
    <row r="1292" spans="1:16" s="342" customFormat="1" x14ac:dyDescent="0.25">
      <c r="A1292" s="336"/>
      <c r="B1292" s="330"/>
      <c r="C1292" s="402"/>
      <c r="D1292" s="336"/>
      <c r="E1292" s="429"/>
      <c r="F1292" s="336"/>
      <c r="G1292" s="430"/>
      <c r="H1292" s="431"/>
      <c r="I1292" s="432"/>
      <c r="J1292" s="336"/>
      <c r="K1292" s="338"/>
      <c r="O1292" s="393"/>
      <c r="P1292" s="407"/>
    </row>
    <row r="1293" spans="1:16" s="342" customFormat="1" x14ac:dyDescent="0.25">
      <c r="A1293" s="336"/>
      <c r="B1293" s="330"/>
      <c r="C1293" s="402"/>
      <c r="D1293" s="336"/>
      <c r="E1293" s="429"/>
      <c r="F1293" s="336"/>
      <c r="G1293" s="430"/>
      <c r="H1293" s="431"/>
      <c r="I1293" s="432"/>
      <c r="J1293" s="336"/>
      <c r="K1293" s="338"/>
      <c r="O1293" s="393"/>
      <c r="P1293" s="407"/>
    </row>
    <row r="1294" spans="1:16" s="342" customFormat="1" x14ac:dyDescent="0.25">
      <c r="A1294" s="336"/>
      <c r="B1294" s="330"/>
      <c r="C1294" s="402"/>
      <c r="D1294" s="336"/>
      <c r="E1294" s="429"/>
      <c r="F1294" s="336"/>
      <c r="G1294" s="430"/>
      <c r="H1294" s="431"/>
      <c r="I1294" s="432"/>
      <c r="J1294" s="336"/>
      <c r="K1294" s="338"/>
      <c r="O1294" s="393"/>
      <c r="P1294" s="407"/>
    </row>
    <row r="1295" spans="1:16" s="342" customFormat="1" x14ac:dyDescent="0.25">
      <c r="A1295" s="336"/>
      <c r="B1295" s="330"/>
      <c r="C1295" s="402"/>
      <c r="D1295" s="336"/>
      <c r="E1295" s="429"/>
      <c r="F1295" s="336"/>
      <c r="G1295" s="430"/>
      <c r="H1295" s="431"/>
      <c r="I1295" s="432"/>
      <c r="J1295" s="336"/>
      <c r="K1295" s="338"/>
      <c r="O1295" s="393"/>
      <c r="P1295" s="407"/>
    </row>
    <row r="1296" spans="1:16" s="342" customFormat="1" x14ac:dyDescent="0.25">
      <c r="A1296" s="336"/>
      <c r="B1296" s="330"/>
      <c r="C1296" s="402"/>
      <c r="D1296" s="336"/>
      <c r="E1296" s="429"/>
      <c r="F1296" s="336"/>
      <c r="G1296" s="430"/>
      <c r="H1296" s="431"/>
      <c r="I1296" s="432"/>
      <c r="J1296" s="336"/>
      <c r="K1296" s="338"/>
      <c r="O1296" s="393"/>
      <c r="P1296" s="407"/>
    </row>
    <row r="1297" spans="1:16" s="342" customFormat="1" x14ac:dyDescent="0.25">
      <c r="A1297" s="336"/>
      <c r="B1297" s="330"/>
      <c r="C1297" s="402"/>
      <c r="D1297" s="336"/>
      <c r="E1297" s="429"/>
      <c r="F1297" s="336"/>
      <c r="G1297" s="430"/>
      <c r="H1297" s="431"/>
      <c r="I1297" s="432"/>
      <c r="J1297" s="336"/>
      <c r="K1297" s="338"/>
      <c r="O1297" s="393"/>
      <c r="P1297" s="407"/>
    </row>
    <row r="1298" spans="1:16" s="342" customFormat="1" x14ac:dyDescent="0.25">
      <c r="A1298" s="336"/>
      <c r="B1298" s="330"/>
      <c r="C1298" s="402"/>
      <c r="D1298" s="336"/>
      <c r="E1298" s="429"/>
      <c r="F1298" s="336"/>
      <c r="G1298" s="430"/>
      <c r="H1298" s="431"/>
      <c r="I1298" s="432"/>
      <c r="J1298" s="336"/>
      <c r="K1298" s="338"/>
      <c r="O1298" s="393"/>
      <c r="P1298" s="407"/>
    </row>
    <row r="1299" spans="1:16" s="342" customFormat="1" x14ac:dyDescent="0.25">
      <c r="A1299" s="336"/>
      <c r="B1299" s="330"/>
      <c r="C1299" s="402"/>
      <c r="D1299" s="336"/>
      <c r="E1299" s="429"/>
      <c r="F1299" s="336"/>
      <c r="G1299" s="430"/>
      <c r="H1299" s="431"/>
      <c r="I1299" s="432"/>
      <c r="J1299" s="336"/>
      <c r="K1299" s="338"/>
      <c r="O1299" s="393"/>
      <c r="P1299" s="407"/>
    </row>
    <row r="1300" spans="1:16" s="342" customFormat="1" x14ac:dyDescent="0.25">
      <c r="A1300" s="336"/>
      <c r="B1300" s="330"/>
      <c r="C1300" s="402"/>
      <c r="D1300" s="336"/>
      <c r="E1300" s="429"/>
      <c r="F1300" s="336"/>
      <c r="G1300" s="430"/>
      <c r="H1300" s="431"/>
      <c r="I1300" s="432"/>
      <c r="J1300" s="336"/>
      <c r="K1300" s="338"/>
      <c r="O1300" s="393"/>
      <c r="P1300" s="407"/>
    </row>
    <row r="1301" spans="1:16" s="342" customFormat="1" x14ac:dyDescent="0.25">
      <c r="A1301" s="336"/>
      <c r="B1301" s="330"/>
      <c r="C1301" s="402"/>
      <c r="D1301" s="336"/>
      <c r="E1301" s="429"/>
      <c r="F1301" s="336"/>
      <c r="G1301" s="430"/>
      <c r="H1301" s="431"/>
      <c r="I1301" s="432"/>
      <c r="J1301" s="336"/>
      <c r="K1301" s="338"/>
      <c r="O1301" s="393"/>
      <c r="P1301" s="407"/>
    </row>
    <row r="1302" spans="1:16" s="342" customFormat="1" x14ac:dyDescent="0.25">
      <c r="A1302" s="336"/>
      <c r="B1302" s="330"/>
      <c r="C1302" s="402"/>
      <c r="D1302" s="336"/>
      <c r="E1302" s="429"/>
      <c r="F1302" s="336"/>
      <c r="G1302" s="430"/>
      <c r="H1302" s="431"/>
      <c r="I1302" s="432"/>
      <c r="J1302" s="336"/>
      <c r="K1302" s="338"/>
      <c r="O1302" s="393"/>
      <c r="P1302" s="407"/>
    </row>
    <row r="1303" spans="1:16" s="342" customFormat="1" x14ac:dyDescent="0.25">
      <c r="A1303" s="336"/>
      <c r="B1303" s="330"/>
      <c r="C1303" s="402"/>
      <c r="D1303" s="336"/>
      <c r="E1303" s="429"/>
      <c r="F1303" s="336"/>
      <c r="G1303" s="430"/>
      <c r="H1303" s="431"/>
      <c r="I1303" s="432"/>
      <c r="J1303" s="336"/>
      <c r="K1303" s="338"/>
      <c r="O1303" s="393"/>
      <c r="P1303" s="407"/>
    </row>
    <row r="1304" spans="1:16" s="342" customFormat="1" x14ac:dyDescent="0.25">
      <c r="A1304" s="336"/>
      <c r="B1304" s="330"/>
      <c r="C1304" s="402"/>
      <c r="D1304" s="336"/>
      <c r="E1304" s="429"/>
      <c r="F1304" s="336"/>
      <c r="G1304" s="430"/>
      <c r="H1304" s="431"/>
      <c r="I1304" s="432"/>
      <c r="J1304" s="336"/>
      <c r="K1304" s="338"/>
      <c r="O1304" s="393"/>
      <c r="P1304" s="407"/>
    </row>
    <row r="1305" spans="1:16" s="342" customFormat="1" x14ac:dyDescent="0.25">
      <c r="A1305" s="336"/>
      <c r="B1305" s="330"/>
      <c r="C1305" s="402"/>
      <c r="D1305" s="336"/>
      <c r="E1305" s="429"/>
      <c r="F1305" s="336"/>
      <c r="G1305" s="430"/>
      <c r="H1305" s="431"/>
      <c r="I1305" s="432"/>
      <c r="J1305" s="336"/>
      <c r="K1305" s="338"/>
      <c r="O1305" s="393"/>
      <c r="P1305" s="407"/>
    </row>
    <row r="1306" spans="1:16" s="342" customFormat="1" x14ac:dyDescent="0.25">
      <c r="A1306" s="336"/>
      <c r="B1306" s="330"/>
      <c r="C1306" s="402"/>
      <c r="D1306" s="336"/>
      <c r="E1306" s="429"/>
      <c r="F1306" s="336"/>
      <c r="G1306" s="430"/>
      <c r="H1306" s="431"/>
      <c r="I1306" s="432"/>
      <c r="J1306" s="336"/>
      <c r="K1306" s="338"/>
      <c r="O1306" s="393"/>
      <c r="P1306" s="407"/>
    </row>
    <row r="1307" spans="1:16" s="342" customFormat="1" x14ac:dyDescent="0.25">
      <c r="A1307" s="336"/>
      <c r="B1307" s="330"/>
      <c r="C1307" s="402"/>
      <c r="D1307" s="336"/>
      <c r="E1307" s="429"/>
      <c r="F1307" s="336"/>
      <c r="G1307" s="430"/>
      <c r="H1307" s="431"/>
      <c r="I1307" s="432"/>
      <c r="J1307" s="336"/>
      <c r="K1307" s="338"/>
      <c r="O1307" s="393"/>
      <c r="P1307" s="407"/>
    </row>
    <row r="1308" spans="1:16" s="342" customFormat="1" x14ac:dyDescent="0.25">
      <c r="A1308" s="336"/>
      <c r="B1308" s="330"/>
      <c r="C1308" s="402"/>
      <c r="D1308" s="336"/>
      <c r="E1308" s="429"/>
      <c r="F1308" s="336"/>
      <c r="G1308" s="430"/>
      <c r="H1308" s="431"/>
      <c r="I1308" s="432"/>
      <c r="J1308" s="336"/>
      <c r="K1308" s="338"/>
      <c r="O1308" s="393"/>
      <c r="P1308" s="407"/>
    </row>
    <row r="1309" spans="1:16" s="342" customFormat="1" x14ac:dyDescent="0.25">
      <c r="A1309" s="336"/>
      <c r="B1309" s="330"/>
      <c r="C1309" s="402"/>
      <c r="D1309" s="336"/>
      <c r="E1309" s="429"/>
      <c r="F1309" s="336"/>
      <c r="G1309" s="430"/>
      <c r="H1309" s="431"/>
      <c r="I1309" s="432"/>
      <c r="J1309" s="336"/>
      <c r="K1309" s="338"/>
      <c r="O1309" s="393"/>
      <c r="P1309" s="407"/>
    </row>
    <row r="1310" spans="1:16" s="342" customFormat="1" x14ac:dyDescent="0.25">
      <c r="A1310" s="336"/>
      <c r="B1310" s="330"/>
      <c r="C1310" s="402"/>
      <c r="D1310" s="336"/>
      <c r="E1310" s="429"/>
      <c r="F1310" s="336"/>
      <c r="G1310" s="430"/>
      <c r="H1310" s="431"/>
      <c r="I1310" s="432"/>
      <c r="J1310" s="336"/>
      <c r="K1310" s="338"/>
      <c r="O1310" s="393"/>
      <c r="P1310" s="407"/>
    </row>
    <row r="1311" spans="1:16" s="342" customFormat="1" x14ac:dyDescent="0.25">
      <c r="A1311" s="336"/>
      <c r="B1311" s="330"/>
      <c r="C1311" s="402"/>
      <c r="D1311" s="336"/>
      <c r="E1311" s="429"/>
      <c r="F1311" s="336"/>
      <c r="G1311" s="430"/>
      <c r="H1311" s="431"/>
      <c r="I1311" s="432"/>
      <c r="J1311" s="336"/>
      <c r="K1311" s="338"/>
      <c r="O1311" s="393"/>
      <c r="P1311" s="407"/>
    </row>
    <row r="1312" spans="1:16" s="342" customFormat="1" x14ac:dyDescent="0.25">
      <c r="A1312" s="336"/>
      <c r="B1312" s="330"/>
      <c r="C1312" s="402"/>
      <c r="D1312" s="336"/>
      <c r="E1312" s="429"/>
      <c r="F1312" s="336"/>
      <c r="G1312" s="430"/>
      <c r="H1312" s="431"/>
      <c r="I1312" s="432"/>
      <c r="J1312" s="336"/>
      <c r="K1312" s="338"/>
      <c r="O1312" s="393"/>
      <c r="P1312" s="407"/>
    </row>
    <row r="1313" spans="1:16" s="342" customFormat="1" x14ac:dyDescent="0.25">
      <c r="A1313" s="336"/>
      <c r="B1313" s="330"/>
      <c r="C1313" s="402"/>
      <c r="D1313" s="336"/>
      <c r="E1313" s="429"/>
      <c r="F1313" s="336"/>
      <c r="G1313" s="430"/>
      <c r="H1313" s="431"/>
      <c r="I1313" s="432"/>
      <c r="J1313" s="336"/>
      <c r="K1313" s="338"/>
      <c r="O1313" s="393"/>
      <c r="P1313" s="407"/>
    </row>
    <row r="1314" spans="1:16" s="342" customFormat="1" x14ac:dyDescent="0.25">
      <c r="A1314" s="336"/>
      <c r="B1314" s="330"/>
      <c r="C1314" s="402"/>
      <c r="D1314" s="336"/>
      <c r="E1314" s="429"/>
      <c r="F1314" s="336"/>
      <c r="G1314" s="430"/>
      <c r="H1314" s="431"/>
      <c r="I1314" s="432"/>
      <c r="J1314" s="336"/>
      <c r="K1314" s="338"/>
      <c r="O1314" s="393"/>
      <c r="P1314" s="407"/>
    </row>
    <row r="1315" spans="1:16" s="342" customFormat="1" x14ac:dyDescent="0.25">
      <c r="A1315" s="336"/>
      <c r="B1315" s="330"/>
      <c r="C1315" s="402"/>
      <c r="D1315" s="336"/>
      <c r="E1315" s="429"/>
      <c r="F1315" s="336"/>
      <c r="G1315" s="430"/>
      <c r="H1315" s="431"/>
      <c r="I1315" s="432"/>
      <c r="J1315" s="336"/>
      <c r="K1315" s="338"/>
      <c r="O1315" s="393"/>
      <c r="P1315" s="407"/>
    </row>
    <row r="1316" spans="1:16" s="342" customFormat="1" x14ac:dyDescent="0.25">
      <c r="A1316" s="336"/>
      <c r="B1316" s="330"/>
      <c r="C1316" s="402"/>
      <c r="D1316" s="336"/>
      <c r="E1316" s="429"/>
      <c r="F1316" s="336"/>
      <c r="G1316" s="430"/>
      <c r="H1316" s="431"/>
      <c r="I1316" s="432"/>
      <c r="J1316" s="336"/>
      <c r="K1316" s="338"/>
      <c r="O1316" s="393"/>
      <c r="P1316" s="407"/>
    </row>
    <row r="1317" spans="1:16" s="342" customFormat="1" x14ac:dyDescent="0.25">
      <c r="A1317" s="336"/>
      <c r="B1317" s="330"/>
      <c r="C1317" s="402"/>
      <c r="D1317" s="336"/>
      <c r="E1317" s="429"/>
      <c r="F1317" s="336"/>
      <c r="G1317" s="430"/>
      <c r="H1317" s="431"/>
      <c r="I1317" s="432"/>
      <c r="J1317" s="336"/>
      <c r="K1317" s="338"/>
      <c r="O1317" s="393"/>
      <c r="P1317" s="407"/>
    </row>
    <row r="1318" spans="1:16" s="342" customFormat="1" x14ac:dyDescent="0.25">
      <c r="A1318" s="336"/>
      <c r="B1318" s="330"/>
      <c r="C1318" s="402"/>
      <c r="D1318" s="336"/>
      <c r="E1318" s="429"/>
      <c r="F1318" s="336"/>
      <c r="G1318" s="430"/>
      <c r="H1318" s="431"/>
      <c r="I1318" s="432"/>
      <c r="J1318" s="336"/>
      <c r="K1318" s="338"/>
      <c r="O1318" s="393"/>
      <c r="P1318" s="407"/>
    </row>
    <row r="1319" spans="1:16" s="342" customFormat="1" x14ac:dyDescent="0.25">
      <c r="A1319" s="336"/>
      <c r="B1319" s="330"/>
      <c r="C1319" s="402"/>
      <c r="D1319" s="336"/>
      <c r="E1319" s="429"/>
      <c r="F1319" s="336"/>
      <c r="G1319" s="430"/>
      <c r="H1319" s="431"/>
      <c r="I1319" s="432"/>
      <c r="J1319" s="336"/>
      <c r="K1319" s="338"/>
      <c r="O1319" s="393"/>
      <c r="P1319" s="407"/>
    </row>
    <row r="1320" spans="1:16" s="342" customFormat="1" x14ac:dyDescent="0.25">
      <c r="A1320" s="336"/>
      <c r="B1320" s="330"/>
      <c r="C1320" s="402"/>
      <c r="D1320" s="336"/>
      <c r="E1320" s="429"/>
      <c r="F1320" s="336"/>
      <c r="G1320" s="430"/>
      <c r="H1320" s="431"/>
      <c r="I1320" s="432"/>
      <c r="J1320" s="336"/>
      <c r="K1320" s="338"/>
      <c r="O1320" s="393"/>
      <c r="P1320" s="407"/>
    </row>
    <row r="1321" spans="1:16" s="342" customFormat="1" x14ac:dyDescent="0.25">
      <c r="A1321" s="336"/>
      <c r="B1321" s="330"/>
      <c r="C1321" s="402"/>
      <c r="D1321" s="336"/>
      <c r="E1321" s="429"/>
      <c r="F1321" s="336"/>
      <c r="G1321" s="430"/>
      <c r="H1321" s="431"/>
      <c r="I1321" s="432"/>
      <c r="J1321" s="336"/>
      <c r="K1321" s="338"/>
      <c r="O1321" s="393"/>
      <c r="P1321" s="407"/>
    </row>
    <row r="1322" spans="1:16" s="342" customFormat="1" x14ac:dyDescent="0.25">
      <c r="A1322" s="336"/>
      <c r="B1322" s="330"/>
      <c r="C1322" s="402"/>
      <c r="D1322" s="336"/>
      <c r="E1322" s="429"/>
      <c r="F1322" s="336"/>
      <c r="G1322" s="430"/>
      <c r="H1322" s="431"/>
      <c r="I1322" s="432"/>
      <c r="J1322" s="336"/>
      <c r="K1322" s="338"/>
      <c r="O1322" s="393"/>
      <c r="P1322" s="407"/>
    </row>
    <row r="1323" spans="1:16" s="342" customFormat="1" x14ac:dyDescent="0.25">
      <c r="A1323" s="336"/>
      <c r="B1323" s="330"/>
      <c r="C1323" s="402"/>
      <c r="D1323" s="336"/>
      <c r="E1323" s="429"/>
      <c r="F1323" s="336"/>
      <c r="G1323" s="430"/>
      <c r="H1323" s="431"/>
      <c r="I1323" s="432"/>
      <c r="J1323" s="336"/>
      <c r="K1323" s="338"/>
      <c r="O1323" s="393"/>
      <c r="P1323" s="407"/>
    </row>
    <row r="1324" spans="1:16" s="342" customFormat="1" x14ac:dyDescent="0.25">
      <c r="A1324" s="336"/>
      <c r="B1324" s="330"/>
      <c r="C1324" s="402"/>
      <c r="D1324" s="336"/>
      <c r="E1324" s="429"/>
      <c r="F1324" s="336"/>
      <c r="G1324" s="430"/>
      <c r="H1324" s="431"/>
      <c r="I1324" s="432"/>
      <c r="J1324" s="336"/>
      <c r="K1324" s="338"/>
      <c r="O1324" s="393"/>
      <c r="P1324" s="407"/>
    </row>
    <row r="1325" spans="1:16" s="342" customFormat="1" x14ac:dyDescent="0.25">
      <c r="A1325" s="336"/>
      <c r="B1325" s="330"/>
      <c r="C1325" s="402"/>
      <c r="D1325" s="336"/>
      <c r="E1325" s="429"/>
      <c r="F1325" s="336"/>
      <c r="G1325" s="430"/>
      <c r="H1325" s="431"/>
      <c r="I1325" s="432"/>
      <c r="J1325" s="336"/>
      <c r="K1325" s="338"/>
      <c r="O1325" s="393"/>
      <c r="P1325" s="407"/>
    </row>
    <row r="1326" spans="1:16" s="342" customFormat="1" x14ac:dyDescent="0.25">
      <c r="A1326" s="336"/>
      <c r="B1326" s="330"/>
      <c r="C1326" s="402"/>
      <c r="D1326" s="336"/>
      <c r="E1326" s="429"/>
      <c r="F1326" s="336"/>
      <c r="G1326" s="430"/>
      <c r="H1326" s="431"/>
      <c r="I1326" s="432"/>
      <c r="J1326" s="336"/>
      <c r="K1326" s="338"/>
      <c r="O1326" s="393"/>
      <c r="P1326" s="407"/>
    </row>
    <row r="1327" spans="1:16" s="342" customFormat="1" x14ac:dyDescent="0.25">
      <c r="A1327" s="336"/>
      <c r="B1327" s="330"/>
      <c r="C1327" s="402"/>
      <c r="D1327" s="336"/>
      <c r="E1327" s="429"/>
      <c r="F1327" s="336"/>
      <c r="G1327" s="430"/>
      <c r="H1327" s="431"/>
      <c r="I1327" s="432"/>
      <c r="J1327" s="336"/>
      <c r="K1327" s="338"/>
      <c r="O1327" s="393"/>
      <c r="P1327" s="407"/>
    </row>
    <row r="1328" spans="1:16" s="342" customFormat="1" x14ac:dyDescent="0.25">
      <c r="A1328" s="336"/>
      <c r="B1328" s="330"/>
      <c r="C1328" s="402"/>
      <c r="D1328" s="336"/>
      <c r="E1328" s="429"/>
      <c r="F1328" s="336"/>
      <c r="G1328" s="430"/>
      <c r="H1328" s="431"/>
      <c r="I1328" s="432"/>
      <c r="J1328" s="336"/>
      <c r="K1328" s="338"/>
      <c r="O1328" s="393"/>
      <c r="P1328" s="407"/>
    </row>
    <row r="1329" spans="1:16" s="342" customFormat="1" x14ac:dyDescent="0.25">
      <c r="A1329" s="336"/>
      <c r="B1329" s="330"/>
      <c r="C1329" s="402"/>
      <c r="D1329" s="336"/>
      <c r="E1329" s="429"/>
      <c r="F1329" s="336"/>
      <c r="G1329" s="430"/>
      <c r="H1329" s="431"/>
      <c r="I1329" s="432"/>
      <c r="J1329" s="336"/>
      <c r="K1329" s="338"/>
      <c r="O1329" s="393"/>
      <c r="P1329" s="407"/>
    </row>
    <row r="1330" spans="1:16" s="342" customFormat="1" x14ac:dyDescent="0.25">
      <c r="A1330" s="336"/>
      <c r="B1330" s="330"/>
      <c r="C1330" s="402"/>
      <c r="D1330" s="336"/>
      <c r="E1330" s="429"/>
      <c r="F1330" s="336"/>
      <c r="G1330" s="430"/>
      <c r="H1330" s="431"/>
      <c r="I1330" s="432"/>
      <c r="J1330" s="336"/>
      <c r="K1330" s="338"/>
      <c r="O1330" s="393"/>
      <c r="P1330" s="407"/>
    </row>
    <row r="1331" spans="1:16" s="342" customFormat="1" x14ac:dyDescent="0.25">
      <c r="A1331" s="336"/>
      <c r="B1331" s="330"/>
      <c r="C1331" s="402"/>
      <c r="D1331" s="336"/>
      <c r="E1331" s="429"/>
      <c r="F1331" s="336"/>
      <c r="G1331" s="430"/>
      <c r="H1331" s="431"/>
      <c r="I1331" s="432"/>
      <c r="J1331" s="336"/>
      <c r="K1331" s="338"/>
      <c r="O1331" s="393"/>
      <c r="P1331" s="407"/>
    </row>
    <row r="1332" spans="1:16" s="342" customFormat="1" x14ac:dyDescent="0.25">
      <c r="A1332" s="336"/>
      <c r="B1332" s="330"/>
      <c r="C1332" s="402"/>
      <c r="D1332" s="336"/>
      <c r="E1332" s="429"/>
      <c r="F1332" s="336"/>
      <c r="G1332" s="430"/>
      <c r="H1332" s="431"/>
      <c r="I1332" s="432"/>
      <c r="J1332" s="336"/>
      <c r="K1332" s="338"/>
      <c r="O1332" s="393"/>
      <c r="P1332" s="407"/>
    </row>
    <row r="1333" spans="1:16" s="342" customFormat="1" x14ac:dyDescent="0.25">
      <c r="A1333" s="336"/>
      <c r="B1333" s="330"/>
      <c r="C1333" s="402"/>
      <c r="D1333" s="336"/>
      <c r="E1333" s="429"/>
      <c r="F1333" s="336"/>
      <c r="G1333" s="430"/>
      <c r="H1333" s="431"/>
      <c r="I1333" s="432"/>
      <c r="J1333" s="336"/>
      <c r="K1333" s="338"/>
      <c r="O1333" s="393"/>
      <c r="P1333" s="407"/>
    </row>
    <row r="1334" spans="1:16" s="342" customFormat="1" x14ac:dyDescent="0.25">
      <c r="A1334" s="336"/>
      <c r="B1334" s="330"/>
      <c r="C1334" s="402"/>
      <c r="D1334" s="336"/>
      <c r="E1334" s="429"/>
      <c r="F1334" s="336"/>
      <c r="G1334" s="430"/>
      <c r="H1334" s="431"/>
      <c r="I1334" s="432"/>
      <c r="J1334" s="336"/>
      <c r="K1334" s="338"/>
      <c r="O1334" s="393"/>
      <c r="P1334" s="407"/>
    </row>
    <row r="1335" spans="1:16" s="342" customFormat="1" x14ac:dyDescent="0.25">
      <c r="A1335" s="336"/>
      <c r="B1335" s="330"/>
      <c r="C1335" s="402"/>
      <c r="D1335" s="336"/>
      <c r="E1335" s="429"/>
      <c r="F1335" s="336"/>
      <c r="G1335" s="430"/>
      <c r="H1335" s="431"/>
      <c r="I1335" s="432"/>
      <c r="J1335" s="336"/>
      <c r="K1335" s="338"/>
      <c r="O1335" s="393"/>
      <c r="P1335" s="407"/>
    </row>
    <row r="1336" spans="1:16" s="342" customFormat="1" x14ac:dyDescent="0.25">
      <c r="A1336" s="336"/>
      <c r="B1336" s="330"/>
      <c r="C1336" s="402"/>
      <c r="D1336" s="336"/>
      <c r="E1336" s="429"/>
      <c r="F1336" s="336"/>
      <c r="G1336" s="430"/>
      <c r="H1336" s="431"/>
      <c r="I1336" s="432"/>
      <c r="J1336" s="336"/>
      <c r="K1336" s="338"/>
      <c r="O1336" s="393"/>
      <c r="P1336" s="407"/>
    </row>
    <row r="1337" spans="1:16" s="342" customFormat="1" x14ac:dyDescent="0.25">
      <c r="A1337" s="336"/>
      <c r="B1337" s="330"/>
      <c r="C1337" s="402"/>
      <c r="D1337" s="336"/>
      <c r="E1337" s="429"/>
      <c r="F1337" s="336"/>
      <c r="G1337" s="430"/>
      <c r="H1337" s="431"/>
      <c r="I1337" s="432"/>
      <c r="J1337" s="336"/>
      <c r="K1337" s="338"/>
      <c r="O1337" s="393"/>
      <c r="P1337" s="407"/>
    </row>
    <row r="1338" spans="1:16" s="342" customFormat="1" x14ac:dyDescent="0.25">
      <c r="A1338" s="336"/>
      <c r="B1338" s="330"/>
      <c r="C1338" s="402"/>
      <c r="D1338" s="336"/>
      <c r="E1338" s="429"/>
      <c r="F1338" s="336"/>
      <c r="G1338" s="430"/>
      <c r="H1338" s="431"/>
      <c r="I1338" s="432"/>
      <c r="J1338" s="336"/>
      <c r="K1338" s="338"/>
      <c r="O1338" s="393"/>
      <c r="P1338" s="407"/>
    </row>
    <row r="1339" spans="1:16" s="342" customFormat="1" x14ac:dyDescent="0.25">
      <c r="A1339" s="336"/>
      <c r="B1339" s="330"/>
      <c r="C1339" s="402"/>
      <c r="D1339" s="336"/>
      <c r="E1339" s="429"/>
      <c r="F1339" s="336"/>
      <c r="G1339" s="430"/>
      <c r="H1339" s="431"/>
      <c r="I1339" s="432"/>
      <c r="J1339" s="336"/>
      <c r="K1339" s="338"/>
      <c r="O1339" s="393"/>
      <c r="P1339" s="407"/>
    </row>
    <row r="1340" spans="1:16" s="342" customFormat="1" x14ac:dyDescent="0.25">
      <c r="A1340" s="336"/>
      <c r="B1340" s="330"/>
      <c r="C1340" s="402"/>
      <c r="D1340" s="336"/>
      <c r="E1340" s="429"/>
      <c r="F1340" s="336"/>
      <c r="G1340" s="430"/>
      <c r="H1340" s="431"/>
      <c r="I1340" s="432"/>
      <c r="J1340" s="336"/>
      <c r="K1340" s="338"/>
      <c r="O1340" s="393"/>
      <c r="P1340" s="407"/>
    </row>
    <row r="1341" spans="1:16" s="342" customFormat="1" x14ac:dyDescent="0.25">
      <c r="A1341" s="336"/>
      <c r="B1341" s="330"/>
      <c r="C1341" s="402"/>
      <c r="D1341" s="336"/>
      <c r="E1341" s="429"/>
      <c r="F1341" s="336"/>
      <c r="G1341" s="430"/>
      <c r="H1341" s="431"/>
      <c r="I1341" s="432"/>
      <c r="J1341" s="336"/>
      <c r="K1341" s="338"/>
      <c r="O1341" s="393"/>
      <c r="P1341" s="407"/>
    </row>
    <row r="1342" spans="1:16" s="342" customFormat="1" x14ac:dyDescent="0.25">
      <c r="A1342" s="336"/>
      <c r="B1342" s="330"/>
      <c r="C1342" s="402"/>
      <c r="D1342" s="336"/>
      <c r="E1342" s="429"/>
      <c r="F1342" s="336"/>
      <c r="G1342" s="430"/>
      <c r="H1342" s="431"/>
      <c r="I1342" s="432"/>
      <c r="J1342" s="336"/>
      <c r="K1342" s="338"/>
      <c r="O1342" s="393"/>
      <c r="P1342" s="407"/>
    </row>
    <row r="1343" spans="1:16" s="342" customFormat="1" x14ac:dyDescent="0.25">
      <c r="A1343" s="336"/>
      <c r="B1343" s="330"/>
      <c r="C1343" s="402"/>
      <c r="D1343" s="336"/>
      <c r="E1343" s="429"/>
      <c r="F1343" s="336"/>
      <c r="G1343" s="430"/>
      <c r="H1343" s="431"/>
      <c r="I1343" s="432"/>
      <c r="J1343" s="336"/>
      <c r="K1343" s="338"/>
      <c r="O1343" s="393"/>
      <c r="P1343" s="407"/>
    </row>
    <row r="1344" spans="1:16" s="342" customFormat="1" x14ac:dyDescent="0.25">
      <c r="A1344" s="336"/>
      <c r="B1344" s="330"/>
      <c r="C1344" s="402"/>
      <c r="D1344" s="336"/>
      <c r="E1344" s="429"/>
      <c r="F1344" s="336"/>
      <c r="G1344" s="430"/>
      <c r="H1344" s="431"/>
      <c r="I1344" s="432"/>
      <c r="J1344" s="336"/>
      <c r="K1344" s="338"/>
      <c r="O1344" s="393"/>
      <c r="P1344" s="407"/>
    </row>
    <row r="1345" spans="1:16" s="342" customFormat="1" x14ac:dyDescent="0.25">
      <c r="A1345" s="336"/>
      <c r="B1345" s="330"/>
      <c r="C1345" s="402"/>
      <c r="D1345" s="336"/>
      <c r="E1345" s="429"/>
      <c r="F1345" s="336"/>
      <c r="G1345" s="430"/>
      <c r="H1345" s="431"/>
      <c r="I1345" s="432"/>
      <c r="J1345" s="336"/>
      <c r="K1345" s="338"/>
      <c r="O1345" s="393"/>
      <c r="P1345" s="407"/>
    </row>
    <row r="1346" spans="1:16" s="342" customFormat="1" x14ac:dyDescent="0.25">
      <c r="A1346" s="336"/>
      <c r="B1346" s="330"/>
      <c r="C1346" s="402"/>
      <c r="D1346" s="336"/>
      <c r="E1346" s="429"/>
      <c r="F1346" s="336"/>
      <c r="G1346" s="430"/>
      <c r="H1346" s="431"/>
      <c r="I1346" s="432"/>
      <c r="J1346" s="336"/>
      <c r="K1346" s="338"/>
      <c r="O1346" s="393"/>
      <c r="P1346" s="407"/>
    </row>
    <row r="1347" spans="1:16" s="342" customFormat="1" x14ac:dyDescent="0.25">
      <c r="A1347" s="336"/>
      <c r="B1347" s="330"/>
      <c r="C1347" s="402"/>
      <c r="D1347" s="336"/>
      <c r="E1347" s="429"/>
      <c r="F1347" s="336"/>
      <c r="G1347" s="430"/>
      <c r="H1347" s="431"/>
      <c r="I1347" s="432"/>
      <c r="J1347" s="336"/>
      <c r="K1347" s="338"/>
      <c r="O1347" s="393"/>
      <c r="P1347" s="407"/>
    </row>
    <row r="1348" spans="1:16" s="342" customFormat="1" x14ac:dyDescent="0.25">
      <c r="A1348" s="336"/>
      <c r="B1348" s="330"/>
      <c r="C1348" s="402"/>
      <c r="D1348" s="336"/>
      <c r="E1348" s="429"/>
      <c r="F1348" s="336"/>
      <c r="G1348" s="430"/>
      <c r="H1348" s="431"/>
      <c r="I1348" s="432"/>
      <c r="J1348" s="336"/>
      <c r="K1348" s="338"/>
      <c r="O1348" s="393"/>
      <c r="P1348" s="407"/>
    </row>
    <row r="1349" spans="1:16" s="342" customFormat="1" x14ac:dyDescent="0.25">
      <c r="A1349" s="336"/>
      <c r="B1349" s="330"/>
      <c r="C1349" s="402"/>
      <c r="D1349" s="336"/>
      <c r="E1349" s="429"/>
      <c r="F1349" s="336"/>
      <c r="G1349" s="430"/>
      <c r="H1349" s="431"/>
      <c r="I1349" s="432"/>
      <c r="J1349" s="336"/>
      <c r="K1349" s="338"/>
      <c r="O1349" s="393"/>
      <c r="P1349" s="407"/>
    </row>
    <row r="1350" spans="1:16" s="342" customFormat="1" x14ac:dyDescent="0.25">
      <c r="A1350" s="336"/>
      <c r="B1350" s="330"/>
      <c r="C1350" s="402"/>
      <c r="D1350" s="336"/>
      <c r="E1350" s="429"/>
      <c r="F1350" s="336"/>
      <c r="G1350" s="430"/>
      <c r="H1350" s="431"/>
      <c r="I1350" s="432"/>
      <c r="J1350" s="336"/>
      <c r="K1350" s="338"/>
      <c r="O1350" s="393"/>
      <c r="P1350" s="407"/>
    </row>
    <row r="1351" spans="1:16" s="342" customFormat="1" x14ac:dyDescent="0.25">
      <c r="A1351" s="336"/>
      <c r="B1351" s="330"/>
      <c r="C1351" s="402"/>
      <c r="D1351" s="336"/>
      <c r="E1351" s="429"/>
      <c r="F1351" s="336"/>
      <c r="G1351" s="430"/>
      <c r="H1351" s="431"/>
      <c r="I1351" s="432"/>
      <c r="J1351" s="336"/>
      <c r="K1351" s="338"/>
      <c r="O1351" s="393"/>
      <c r="P1351" s="407"/>
    </row>
    <row r="1352" spans="1:16" s="342" customFormat="1" x14ac:dyDescent="0.25">
      <c r="A1352" s="336"/>
      <c r="B1352" s="330"/>
      <c r="C1352" s="402"/>
      <c r="D1352" s="336"/>
      <c r="E1352" s="429"/>
      <c r="F1352" s="336"/>
      <c r="G1352" s="430"/>
      <c r="H1352" s="431"/>
      <c r="I1352" s="432"/>
      <c r="J1352" s="336"/>
      <c r="K1352" s="338"/>
      <c r="O1352" s="393"/>
      <c r="P1352" s="407"/>
    </row>
    <row r="1353" spans="1:16" s="342" customFormat="1" x14ac:dyDescent="0.25">
      <c r="A1353" s="336"/>
      <c r="B1353" s="330"/>
      <c r="C1353" s="402"/>
      <c r="D1353" s="336"/>
      <c r="E1353" s="429"/>
      <c r="F1353" s="336"/>
      <c r="G1353" s="430"/>
      <c r="H1353" s="431"/>
      <c r="I1353" s="432"/>
      <c r="J1353" s="336"/>
      <c r="K1353" s="338"/>
      <c r="O1353" s="393"/>
      <c r="P1353" s="407"/>
    </row>
    <row r="1354" spans="1:16" s="342" customFormat="1" x14ac:dyDescent="0.25">
      <c r="A1354" s="336"/>
      <c r="B1354" s="330"/>
      <c r="C1354" s="402"/>
      <c r="D1354" s="336"/>
      <c r="E1354" s="429"/>
      <c r="F1354" s="336"/>
      <c r="G1354" s="430"/>
      <c r="H1354" s="431"/>
      <c r="I1354" s="432"/>
      <c r="J1354" s="336"/>
      <c r="K1354" s="338"/>
      <c r="O1354" s="393"/>
      <c r="P1354" s="407"/>
    </row>
    <row r="1355" spans="1:16" s="342" customFormat="1" x14ac:dyDescent="0.25">
      <c r="A1355" s="336"/>
      <c r="B1355" s="330"/>
      <c r="C1355" s="402"/>
      <c r="D1355" s="336"/>
      <c r="E1355" s="429"/>
      <c r="F1355" s="336"/>
      <c r="G1355" s="430"/>
      <c r="H1355" s="431"/>
      <c r="I1355" s="432"/>
      <c r="J1355" s="336"/>
      <c r="K1355" s="338"/>
      <c r="O1355" s="393"/>
      <c r="P1355" s="407"/>
    </row>
    <row r="1356" spans="1:16" s="342" customFormat="1" x14ac:dyDescent="0.25">
      <c r="A1356" s="336"/>
      <c r="B1356" s="330"/>
      <c r="C1356" s="402"/>
      <c r="D1356" s="336"/>
      <c r="E1356" s="429"/>
      <c r="F1356" s="336"/>
      <c r="G1356" s="430"/>
      <c r="H1356" s="431"/>
      <c r="I1356" s="432"/>
      <c r="J1356" s="336"/>
      <c r="K1356" s="338"/>
      <c r="O1356" s="393"/>
      <c r="P1356" s="407"/>
    </row>
    <row r="1357" spans="1:16" s="342" customFormat="1" x14ac:dyDescent="0.25">
      <c r="A1357" s="336"/>
      <c r="B1357" s="330"/>
      <c r="C1357" s="402"/>
      <c r="D1357" s="336"/>
      <c r="E1357" s="429"/>
      <c r="F1357" s="336"/>
      <c r="G1357" s="430"/>
      <c r="H1357" s="431"/>
      <c r="I1357" s="432"/>
      <c r="J1357" s="336"/>
      <c r="K1357" s="338"/>
      <c r="O1357" s="393"/>
      <c r="P1357" s="407"/>
    </row>
    <row r="1358" spans="1:16" s="342" customFormat="1" x14ac:dyDescent="0.25">
      <c r="A1358" s="336"/>
      <c r="B1358" s="330"/>
      <c r="C1358" s="402"/>
      <c r="D1358" s="336"/>
      <c r="E1358" s="429"/>
      <c r="F1358" s="336"/>
      <c r="G1358" s="430"/>
      <c r="H1358" s="431"/>
      <c r="I1358" s="432"/>
      <c r="J1358" s="336"/>
      <c r="K1358" s="338"/>
      <c r="O1358" s="393"/>
      <c r="P1358" s="407"/>
    </row>
    <row r="1359" spans="1:16" s="342" customFormat="1" x14ac:dyDescent="0.25">
      <c r="A1359" s="336"/>
      <c r="B1359" s="330"/>
      <c r="C1359" s="402"/>
      <c r="D1359" s="336"/>
      <c r="E1359" s="429"/>
      <c r="F1359" s="336"/>
      <c r="G1359" s="430"/>
      <c r="H1359" s="431"/>
      <c r="I1359" s="432"/>
      <c r="J1359" s="336"/>
      <c r="K1359" s="338"/>
      <c r="O1359" s="393"/>
      <c r="P1359" s="407"/>
    </row>
    <row r="1360" spans="1:16" s="342" customFormat="1" x14ac:dyDescent="0.25">
      <c r="A1360" s="336"/>
      <c r="B1360" s="330"/>
      <c r="C1360" s="402"/>
      <c r="D1360" s="336"/>
      <c r="E1360" s="429"/>
      <c r="F1360" s="336"/>
      <c r="G1360" s="430"/>
      <c r="H1360" s="431"/>
      <c r="I1360" s="432"/>
      <c r="J1360" s="336"/>
      <c r="K1360" s="338"/>
      <c r="O1360" s="393"/>
      <c r="P1360" s="407"/>
    </row>
    <row r="1361" spans="1:16" s="342" customFormat="1" x14ac:dyDescent="0.25">
      <c r="A1361" s="336"/>
      <c r="B1361" s="330"/>
      <c r="C1361" s="402"/>
      <c r="D1361" s="336"/>
      <c r="E1361" s="429"/>
      <c r="F1361" s="336"/>
      <c r="G1361" s="430"/>
      <c r="H1361" s="431"/>
      <c r="I1361" s="432"/>
      <c r="J1361" s="336"/>
      <c r="K1361" s="338"/>
      <c r="O1361" s="393"/>
      <c r="P1361" s="407"/>
    </row>
    <row r="1362" spans="1:16" s="342" customFormat="1" x14ac:dyDescent="0.25">
      <c r="A1362" s="336"/>
      <c r="B1362" s="330"/>
      <c r="C1362" s="402"/>
      <c r="D1362" s="336"/>
      <c r="E1362" s="429"/>
      <c r="F1362" s="336"/>
      <c r="G1362" s="430"/>
      <c r="H1362" s="431"/>
      <c r="I1362" s="432"/>
      <c r="J1362" s="336"/>
      <c r="K1362" s="338"/>
      <c r="O1362" s="393"/>
      <c r="P1362" s="407"/>
    </row>
    <row r="1363" spans="1:16" s="342" customFormat="1" x14ac:dyDescent="0.25">
      <c r="A1363" s="336"/>
      <c r="B1363" s="330"/>
      <c r="C1363" s="402"/>
      <c r="D1363" s="336"/>
      <c r="E1363" s="429"/>
      <c r="F1363" s="336"/>
      <c r="G1363" s="430"/>
      <c r="H1363" s="431"/>
      <c r="I1363" s="432"/>
      <c r="J1363" s="336"/>
      <c r="K1363" s="338"/>
      <c r="O1363" s="393"/>
      <c r="P1363" s="407"/>
    </row>
    <row r="1364" spans="1:16" s="342" customFormat="1" x14ac:dyDescent="0.25">
      <c r="A1364" s="336"/>
      <c r="B1364" s="330"/>
      <c r="C1364" s="402"/>
      <c r="D1364" s="336"/>
      <c r="E1364" s="429"/>
      <c r="F1364" s="336"/>
      <c r="G1364" s="430"/>
      <c r="H1364" s="431"/>
      <c r="I1364" s="432"/>
      <c r="J1364" s="336"/>
      <c r="K1364" s="338"/>
      <c r="O1364" s="393"/>
      <c r="P1364" s="407"/>
    </row>
    <row r="1365" spans="1:16" s="342" customFormat="1" x14ac:dyDescent="0.25">
      <c r="A1365" s="336"/>
      <c r="B1365" s="330"/>
      <c r="C1365" s="402"/>
      <c r="D1365" s="336"/>
      <c r="E1365" s="429"/>
      <c r="F1365" s="336"/>
      <c r="G1365" s="430"/>
      <c r="H1365" s="431"/>
      <c r="I1365" s="432"/>
      <c r="J1365" s="336"/>
      <c r="K1365" s="338"/>
      <c r="O1365" s="393"/>
      <c r="P1365" s="407"/>
    </row>
    <row r="1366" spans="1:16" s="342" customFormat="1" x14ac:dyDescent="0.25">
      <c r="A1366" s="336"/>
      <c r="B1366" s="330"/>
      <c r="C1366" s="402"/>
      <c r="D1366" s="336"/>
      <c r="E1366" s="429"/>
      <c r="F1366" s="336"/>
      <c r="G1366" s="430"/>
      <c r="H1366" s="431"/>
      <c r="I1366" s="432"/>
      <c r="J1366" s="336"/>
      <c r="K1366" s="338"/>
      <c r="O1366" s="393"/>
      <c r="P1366" s="407"/>
    </row>
    <row r="1367" spans="1:16" s="342" customFormat="1" x14ac:dyDescent="0.25">
      <c r="A1367" s="336"/>
      <c r="B1367" s="330"/>
      <c r="C1367" s="402"/>
      <c r="D1367" s="336"/>
      <c r="E1367" s="429"/>
      <c r="F1367" s="336"/>
      <c r="G1367" s="430"/>
      <c r="H1367" s="431"/>
      <c r="I1367" s="432"/>
      <c r="J1367" s="336"/>
      <c r="K1367" s="338"/>
      <c r="O1367" s="393"/>
      <c r="P1367" s="407"/>
    </row>
    <row r="1368" spans="1:16" s="342" customFormat="1" x14ac:dyDescent="0.25">
      <c r="A1368" s="336"/>
      <c r="B1368" s="330"/>
      <c r="C1368" s="402"/>
      <c r="D1368" s="336"/>
      <c r="E1368" s="429"/>
      <c r="F1368" s="336"/>
      <c r="G1368" s="430"/>
      <c r="H1368" s="431"/>
      <c r="I1368" s="432"/>
      <c r="J1368" s="336"/>
      <c r="K1368" s="338"/>
      <c r="O1368" s="393"/>
      <c r="P1368" s="407"/>
    </row>
    <row r="1369" spans="1:16" s="342" customFormat="1" x14ac:dyDescent="0.25">
      <c r="A1369" s="336"/>
      <c r="B1369" s="330"/>
      <c r="C1369" s="402"/>
      <c r="D1369" s="336"/>
      <c r="E1369" s="429"/>
      <c r="F1369" s="336"/>
      <c r="G1369" s="430"/>
      <c r="H1369" s="431"/>
      <c r="I1369" s="432"/>
      <c r="J1369" s="336"/>
      <c r="K1369" s="338"/>
      <c r="O1369" s="393"/>
      <c r="P1369" s="407"/>
    </row>
    <row r="1370" spans="1:16" s="342" customFormat="1" x14ac:dyDescent="0.25">
      <c r="A1370" s="336"/>
      <c r="B1370" s="330"/>
      <c r="C1370" s="402"/>
      <c r="D1370" s="336"/>
      <c r="E1370" s="429"/>
      <c r="F1370" s="336"/>
      <c r="G1370" s="430"/>
      <c r="H1370" s="431"/>
      <c r="I1370" s="432"/>
      <c r="J1370" s="336"/>
      <c r="K1370" s="338"/>
      <c r="O1370" s="393"/>
      <c r="P1370" s="407"/>
    </row>
    <row r="1371" spans="1:16" s="342" customFormat="1" x14ac:dyDescent="0.25">
      <c r="A1371" s="336"/>
      <c r="B1371" s="330"/>
      <c r="C1371" s="402"/>
      <c r="D1371" s="336"/>
      <c r="E1371" s="429"/>
      <c r="F1371" s="336"/>
      <c r="G1371" s="430"/>
      <c r="H1371" s="431"/>
      <c r="I1371" s="432"/>
      <c r="J1371" s="336"/>
      <c r="K1371" s="338"/>
      <c r="O1371" s="393"/>
      <c r="P1371" s="407"/>
    </row>
    <row r="1372" spans="1:16" s="342" customFormat="1" x14ac:dyDescent="0.25">
      <c r="A1372" s="336"/>
      <c r="B1372" s="330"/>
      <c r="C1372" s="402"/>
      <c r="D1372" s="336"/>
      <c r="E1372" s="429"/>
      <c r="F1372" s="336"/>
      <c r="G1372" s="430"/>
      <c r="H1372" s="431"/>
      <c r="I1372" s="432"/>
      <c r="J1372" s="336"/>
      <c r="K1372" s="338"/>
      <c r="O1372" s="393"/>
      <c r="P1372" s="407"/>
    </row>
    <row r="1373" spans="1:16" s="342" customFormat="1" x14ac:dyDescent="0.25">
      <c r="A1373" s="336"/>
      <c r="B1373" s="330"/>
      <c r="C1373" s="402"/>
      <c r="D1373" s="336"/>
      <c r="E1373" s="429"/>
      <c r="F1373" s="336"/>
      <c r="G1373" s="430"/>
      <c r="H1373" s="431"/>
      <c r="I1373" s="432"/>
      <c r="J1373" s="336"/>
      <c r="K1373" s="338"/>
      <c r="O1373" s="393"/>
      <c r="P1373" s="407"/>
    </row>
    <row r="1374" spans="1:16" s="342" customFormat="1" x14ac:dyDescent="0.25">
      <c r="A1374" s="336"/>
      <c r="B1374" s="330"/>
      <c r="C1374" s="402"/>
      <c r="D1374" s="336"/>
      <c r="E1374" s="429"/>
      <c r="F1374" s="336"/>
      <c r="G1374" s="430"/>
      <c r="H1374" s="431"/>
      <c r="I1374" s="432"/>
      <c r="J1374" s="336"/>
      <c r="K1374" s="338"/>
      <c r="O1374" s="393"/>
      <c r="P1374" s="407"/>
    </row>
    <row r="1375" spans="1:16" s="342" customFormat="1" x14ac:dyDescent="0.25">
      <c r="A1375" s="336"/>
      <c r="B1375" s="330"/>
      <c r="C1375" s="402"/>
      <c r="D1375" s="336"/>
      <c r="E1375" s="429"/>
      <c r="F1375" s="336"/>
      <c r="G1375" s="430"/>
      <c r="H1375" s="431"/>
      <c r="I1375" s="432"/>
      <c r="J1375" s="336"/>
      <c r="K1375" s="338"/>
      <c r="O1375" s="393"/>
      <c r="P1375" s="407"/>
    </row>
    <row r="1376" spans="1:16" s="342" customFormat="1" x14ac:dyDescent="0.25">
      <c r="A1376" s="336"/>
      <c r="B1376" s="330"/>
      <c r="C1376" s="402"/>
      <c r="D1376" s="336"/>
      <c r="E1376" s="429"/>
      <c r="F1376" s="336"/>
      <c r="G1376" s="430"/>
      <c r="H1376" s="431"/>
      <c r="I1376" s="432"/>
      <c r="J1376" s="336"/>
      <c r="K1376" s="338"/>
      <c r="O1376" s="393"/>
      <c r="P1376" s="407"/>
    </row>
    <row r="1377" spans="1:16" s="342" customFormat="1" x14ac:dyDescent="0.25">
      <c r="A1377" s="336"/>
      <c r="B1377" s="330"/>
      <c r="C1377" s="402"/>
      <c r="D1377" s="336"/>
      <c r="E1377" s="429"/>
      <c r="F1377" s="336"/>
      <c r="G1377" s="430"/>
      <c r="H1377" s="431"/>
      <c r="I1377" s="432"/>
      <c r="J1377" s="336"/>
      <c r="K1377" s="338"/>
      <c r="O1377" s="393"/>
      <c r="P1377" s="407"/>
    </row>
    <row r="1378" spans="1:16" s="342" customFormat="1" x14ac:dyDescent="0.25">
      <c r="A1378" s="336"/>
      <c r="B1378" s="330"/>
      <c r="C1378" s="402"/>
      <c r="D1378" s="336"/>
      <c r="E1378" s="429"/>
      <c r="F1378" s="336"/>
      <c r="G1378" s="430"/>
      <c r="H1378" s="431"/>
      <c r="I1378" s="432"/>
      <c r="J1378" s="336"/>
      <c r="K1378" s="338"/>
      <c r="O1378" s="393"/>
      <c r="P1378" s="407"/>
    </row>
    <row r="1379" spans="1:16" s="342" customFormat="1" x14ac:dyDescent="0.25">
      <c r="A1379" s="336"/>
      <c r="B1379" s="330"/>
      <c r="C1379" s="402"/>
      <c r="D1379" s="336"/>
      <c r="E1379" s="429"/>
      <c r="F1379" s="336"/>
      <c r="G1379" s="430"/>
      <c r="H1379" s="431"/>
      <c r="I1379" s="432"/>
      <c r="J1379" s="336"/>
      <c r="K1379" s="338"/>
      <c r="O1379" s="393"/>
      <c r="P1379" s="407"/>
    </row>
    <row r="1380" spans="1:16" s="342" customFormat="1" x14ac:dyDescent="0.25">
      <c r="A1380" s="336"/>
      <c r="B1380" s="330"/>
      <c r="C1380" s="402"/>
      <c r="D1380" s="336"/>
      <c r="E1380" s="429"/>
      <c r="F1380" s="336"/>
      <c r="G1380" s="430"/>
      <c r="H1380" s="431"/>
      <c r="I1380" s="432"/>
      <c r="J1380" s="336"/>
      <c r="K1380" s="338"/>
      <c r="O1380" s="393"/>
      <c r="P1380" s="407"/>
    </row>
    <row r="1381" spans="1:16" s="342" customFormat="1" x14ac:dyDescent="0.25">
      <c r="A1381" s="336"/>
      <c r="B1381" s="330"/>
      <c r="C1381" s="402"/>
      <c r="D1381" s="336"/>
      <c r="E1381" s="429"/>
      <c r="F1381" s="336"/>
      <c r="G1381" s="430"/>
      <c r="H1381" s="431"/>
      <c r="I1381" s="432"/>
      <c r="J1381" s="336"/>
      <c r="K1381" s="338"/>
      <c r="O1381" s="393"/>
      <c r="P1381" s="407"/>
    </row>
    <row r="1382" spans="1:16" s="342" customFormat="1" x14ac:dyDescent="0.25">
      <c r="A1382" s="336"/>
      <c r="B1382" s="330"/>
      <c r="C1382" s="402"/>
      <c r="D1382" s="336"/>
      <c r="E1382" s="429"/>
      <c r="F1382" s="336"/>
      <c r="G1382" s="430"/>
      <c r="H1382" s="431"/>
      <c r="I1382" s="432"/>
      <c r="J1382" s="336"/>
      <c r="K1382" s="338"/>
      <c r="O1382" s="393"/>
      <c r="P1382" s="407"/>
    </row>
    <row r="1383" spans="1:16" s="342" customFormat="1" x14ac:dyDescent="0.25">
      <c r="A1383" s="336"/>
      <c r="B1383" s="330"/>
      <c r="C1383" s="402"/>
      <c r="D1383" s="336"/>
      <c r="E1383" s="429"/>
      <c r="F1383" s="336"/>
      <c r="G1383" s="430"/>
      <c r="H1383" s="431"/>
      <c r="I1383" s="432"/>
      <c r="J1383" s="336"/>
      <c r="K1383" s="338"/>
      <c r="O1383" s="393"/>
      <c r="P1383" s="407"/>
    </row>
    <row r="1384" spans="1:16" s="342" customFormat="1" x14ac:dyDescent="0.25">
      <c r="A1384" s="336"/>
      <c r="B1384" s="330"/>
      <c r="C1384" s="402"/>
      <c r="D1384" s="336"/>
      <c r="E1384" s="429"/>
      <c r="F1384" s="336"/>
      <c r="G1384" s="430"/>
      <c r="H1384" s="431"/>
      <c r="I1384" s="432"/>
      <c r="J1384" s="336"/>
      <c r="K1384" s="338"/>
      <c r="O1384" s="393"/>
      <c r="P1384" s="407"/>
    </row>
    <row r="1385" spans="1:16" s="342" customFormat="1" x14ac:dyDescent="0.25">
      <c r="A1385" s="336"/>
      <c r="B1385" s="330"/>
      <c r="C1385" s="402"/>
      <c r="D1385" s="336"/>
      <c r="E1385" s="429"/>
      <c r="F1385" s="336"/>
      <c r="G1385" s="430"/>
      <c r="H1385" s="431"/>
      <c r="I1385" s="432"/>
      <c r="J1385" s="336"/>
      <c r="K1385" s="338"/>
      <c r="O1385" s="393"/>
      <c r="P1385" s="407"/>
    </row>
    <row r="1386" spans="1:16" s="342" customFormat="1" x14ac:dyDescent="0.25">
      <c r="A1386" s="336"/>
      <c r="B1386" s="330"/>
      <c r="C1386" s="402"/>
      <c r="D1386" s="336"/>
      <c r="E1386" s="429"/>
      <c r="F1386" s="336"/>
      <c r="G1386" s="430"/>
      <c r="H1386" s="431"/>
      <c r="I1386" s="432"/>
      <c r="J1386" s="336"/>
      <c r="K1386" s="338"/>
      <c r="O1386" s="393"/>
      <c r="P1386" s="407"/>
    </row>
    <row r="1387" spans="1:16" s="342" customFormat="1" x14ac:dyDescent="0.25">
      <c r="A1387" s="336"/>
      <c r="B1387" s="330"/>
      <c r="C1387" s="402"/>
      <c r="D1387" s="336"/>
      <c r="E1387" s="429"/>
      <c r="F1387" s="336"/>
      <c r="G1387" s="430"/>
      <c r="H1387" s="431"/>
      <c r="I1387" s="432"/>
      <c r="J1387" s="336"/>
      <c r="K1387" s="338"/>
      <c r="O1387" s="393"/>
      <c r="P1387" s="407"/>
    </row>
    <row r="1388" spans="1:16" s="342" customFormat="1" x14ac:dyDescent="0.25">
      <c r="A1388" s="336"/>
      <c r="B1388" s="330"/>
      <c r="C1388" s="402"/>
      <c r="D1388" s="336"/>
      <c r="E1388" s="429"/>
      <c r="F1388" s="336"/>
      <c r="G1388" s="430"/>
      <c r="H1388" s="431"/>
      <c r="I1388" s="432"/>
      <c r="J1388" s="336"/>
      <c r="K1388" s="338"/>
      <c r="O1388" s="393"/>
      <c r="P1388" s="407"/>
    </row>
    <row r="1389" spans="1:16" s="342" customFormat="1" x14ac:dyDescent="0.25">
      <c r="A1389" s="336"/>
      <c r="B1389" s="330"/>
      <c r="C1389" s="402"/>
      <c r="D1389" s="336"/>
      <c r="E1389" s="429"/>
      <c r="F1389" s="336"/>
      <c r="G1389" s="430"/>
      <c r="H1389" s="431"/>
      <c r="I1389" s="432"/>
      <c r="J1389" s="336"/>
      <c r="K1389" s="338"/>
      <c r="O1389" s="393"/>
      <c r="P1389" s="407"/>
    </row>
    <row r="1390" spans="1:16" s="342" customFormat="1" x14ac:dyDescent="0.25">
      <c r="A1390" s="336"/>
      <c r="B1390" s="330"/>
      <c r="C1390" s="402"/>
      <c r="D1390" s="336"/>
      <c r="E1390" s="429"/>
      <c r="F1390" s="336"/>
      <c r="G1390" s="430"/>
      <c r="H1390" s="431"/>
      <c r="I1390" s="432"/>
      <c r="J1390" s="336"/>
      <c r="K1390" s="338"/>
      <c r="O1390" s="393"/>
      <c r="P1390" s="407"/>
    </row>
    <row r="1391" spans="1:16" s="342" customFormat="1" x14ac:dyDescent="0.25">
      <c r="A1391" s="336"/>
      <c r="B1391" s="330"/>
      <c r="C1391" s="402"/>
      <c r="D1391" s="336"/>
      <c r="E1391" s="429"/>
      <c r="F1391" s="336"/>
      <c r="G1391" s="430"/>
      <c r="H1391" s="431"/>
      <c r="I1391" s="432"/>
      <c r="J1391" s="336"/>
      <c r="K1391" s="338"/>
      <c r="O1391" s="393"/>
      <c r="P1391" s="407"/>
    </row>
    <row r="1392" spans="1:16" s="342" customFormat="1" x14ac:dyDescent="0.25">
      <c r="A1392" s="336"/>
      <c r="B1392" s="330"/>
      <c r="C1392" s="402"/>
      <c r="D1392" s="336"/>
      <c r="E1392" s="429"/>
      <c r="F1392" s="336"/>
      <c r="G1392" s="430"/>
      <c r="H1392" s="431"/>
      <c r="I1392" s="432"/>
      <c r="J1392" s="336"/>
      <c r="K1392" s="338"/>
      <c r="O1392" s="393"/>
      <c r="P1392" s="407"/>
    </row>
    <row r="1393" spans="1:16" s="342" customFormat="1" x14ac:dyDescent="0.25">
      <c r="A1393" s="336"/>
      <c r="B1393" s="330"/>
      <c r="C1393" s="402"/>
      <c r="D1393" s="336"/>
      <c r="E1393" s="429"/>
      <c r="F1393" s="336"/>
      <c r="G1393" s="430"/>
      <c r="H1393" s="431"/>
      <c r="I1393" s="432"/>
      <c r="J1393" s="336"/>
      <c r="K1393" s="338"/>
      <c r="O1393" s="393"/>
      <c r="P1393" s="407"/>
    </row>
    <row r="1394" spans="1:16" s="342" customFormat="1" x14ac:dyDescent="0.25">
      <c r="A1394" s="336"/>
      <c r="B1394" s="330"/>
      <c r="C1394" s="402"/>
      <c r="D1394" s="336"/>
      <c r="E1394" s="429"/>
      <c r="F1394" s="336"/>
      <c r="G1394" s="430"/>
      <c r="H1394" s="431"/>
      <c r="I1394" s="432"/>
      <c r="J1394" s="336"/>
      <c r="K1394" s="338"/>
      <c r="O1394" s="393"/>
      <c r="P1394" s="407"/>
    </row>
    <row r="1395" spans="1:16" s="342" customFormat="1" x14ac:dyDescent="0.25">
      <c r="A1395" s="336"/>
      <c r="B1395" s="330"/>
      <c r="C1395" s="402"/>
      <c r="D1395" s="336"/>
      <c r="E1395" s="429"/>
      <c r="F1395" s="336"/>
      <c r="G1395" s="430"/>
      <c r="H1395" s="431"/>
      <c r="I1395" s="432"/>
      <c r="J1395" s="336"/>
      <c r="K1395" s="338"/>
      <c r="O1395" s="393"/>
      <c r="P1395" s="407"/>
    </row>
    <row r="1396" spans="1:16" s="342" customFormat="1" x14ac:dyDescent="0.25">
      <c r="A1396" s="336"/>
      <c r="B1396" s="330"/>
      <c r="C1396" s="402"/>
      <c r="D1396" s="336"/>
      <c r="E1396" s="429"/>
      <c r="F1396" s="336"/>
      <c r="G1396" s="430"/>
      <c r="H1396" s="431"/>
      <c r="I1396" s="432"/>
      <c r="J1396" s="336"/>
      <c r="K1396" s="338"/>
      <c r="O1396" s="393"/>
      <c r="P1396" s="407"/>
    </row>
    <row r="1397" spans="1:16" s="342" customFormat="1" x14ac:dyDescent="0.25">
      <c r="A1397" s="336"/>
      <c r="B1397" s="330"/>
      <c r="C1397" s="402"/>
      <c r="D1397" s="336"/>
      <c r="E1397" s="429"/>
      <c r="F1397" s="336"/>
      <c r="G1397" s="430"/>
      <c r="H1397" s="431"/>
      <c r="I1397" s="432"/>
      <c r="J1397" s="336"/>
      <c r="K1397" s="338"/>
      <c r="O1397" s="393"/>
      <c r="P1397" s="407"/>
    </row>
    <row r="1398" spans="1:16" s="342" customFormat="1" x14ac:dyDescent="0.25">
      <c r="A1398" s="336"/>
      <c r="B1398" s="330"/>
      <c r="C1398" s="402"/>
      <c r="D1398" s="336"/>
      <c r="E1398" s="429"/>
      <c r="F1398" s="336"/>
      <c r="G1398" s="430"/>
      <c r="H1398" s="431"/>
      <c r="I1398" s="432"/>
      <c r="J1398" s="336"/>
      <c r="K1398" s="338"/>
      <c r="O1398" s="393"/>
      <c r="P1398" s="407"/>
    </row>
    <row r="1399" spans="1:16" s="342" customFormat="1" x14ac:dyDescent="0.25">
      <c r="A1399" s="336"/>
      <c r="B1399" s="330"/>
      <c r="C1399" s="402"/>
      <c r="D1399" s="336"/>
      <c r="E1399" s="429"/>
      <c r="F1399" s="336"/>
      <c r="G1399" s="430"/>
      <c r="H1399" s="431"/>
      <c r="I1399" s="432"/>
      <c r="J1399" s="336"/>
      <c r="K1399" s="338"/>
      <c r="O1399" s="393"/>
      <c r="P1399" s="407"/>
    </row>
    <row r="1400" spans="1:16" s="342" customFormat="1" x14ac:dyDescent="0.25">
      <c r="A1400" s="336"/>
      <c r="B1400" s="330"/>
      <c r="C1400" s="402"/>
      <c r="D1400" s="336"/>
      <c r="E1400" s="429"/>
      <c r="F1400" s="336"/>
      <c r="G1400" s="430"/>
      <c r="H1400" s="431"/>
      <c r="I1400" s="432"/>
      <c r="J1400" s="336"/>
      <c r="K1400" s="338"/>
      <c r="O1400" s="393"/>
      <c r="P1400" s="407"/>
    </row>
    <row r="1401" spans="1:16" s="342" customFormat="1" x14ac:dyDescent="0.25">
      <c r="A1401" s="336"/>
      <c r="B1401" s="330"/>
      <c r="C1401" s="402"/>
      <c r="D1401" s="336"/>
      <c r="E1401" s="429"/>
      <c r="F1401" s="336"/>
      <c r="G1401" s="430"/>
      <c r="H1401" s="431"/>
      <c r="I1401" s="432"/>
      <c r="J1401" s="336"/>
      <c r="K1401" s="338"/>
      <c r="O1401" s="393"/>
      <c r="P1401" s="407"/>
    </row>
    <row r="1402" spans="1:16" s="342" customFormat="1" x14ac:dyDescent="0.25">
      <c r="A1402" s="336"/>
      <c r="B1402" s="330"/>
      <c r="C1402" s="402"/>
      <c r="D1402" s="336"/>
      <c r="E1402" s="429"/>
      <c r="F1402" s="336"/>
      <c r="G1402" s="430"/>
      <c r="H1402" s="431"/>
      <c r="I1402" s="432"/>
      <c r="J1402" s="336"/>
      <c r="K1402" s="338"/>
      <c r="O1402" s="393"/>
      <c r="P1402" s="407"/>
    </row>
    <row r="1403" spans="1:16" s="342" customFormat="1" x14ac:dyDescent="0.25">
      <c r="A1403" s="336"/>
      <c r="B1403" s="330"/>
      <c r="C1403" s="402"/>
      <c r="D1403" s="336"/>
      <c r="E1403" s="429"/>
      <c r="F1403" s="336"/>
      <c r="G1403" s="430"/>
      <c r="H1403" s="431"/>
      <c r="I1403" s="432"/>
      <c r="J1403" s="336"/>
      <c r="K1403" s="338"/>
      <c r="O1403" s="393"/>
      <c r="P1403" s="407"/>
    </row>
    <row r="1404" spans="1:16" s="342" customFormat="1" x14ac:dyDescent="0.25">
      <c r="A1404" s="336"/>
      <c r="B1404" s="330"/>
      <c r="C1404" s="402"/>
      <c r="D1404" s="336"/>
      <c r="E1404" s="429"/>
      <c r="F1404" s="336"/>
      <c r="G1404" s="430"/>
      <c r="H1404" s="431"/>
      <c r="I1404" s="432"/>
      <c r="J1404" s="336"/>
      <c r="K1404" s="338"/>
      <c r="O1404" s="393"/>
      <c r="P1404" s="407"/>
    </row>
    <row r="1405" spans="1:16" s="342" customFormat="1" x14ac:dyDescent="0.25">
      <c r="A1405" s="336"/>
      <c r="B1405" s="330"/>
      <c r="C1405" s="402"/>
      <c r="D1405" s="336"/>
      <c r="E1405" s="429"/>
      <c r="F1405" s="336"/>
      <c r="G1405" s="430"/>
      <c r="H1405" s="431"/>
      <c r="I1405" s="432"/>
      <c r="J1405" s="336"/>
      <c r="K1405" s="338"/>
      <c r="O1405" s="393"/>
      <c r="P1405" s="407"/>
    </row>
    <row r="1406" spans="1:16" s="342" customFormat="1" x14ac:dyDescent="0.25">
      <c r="A1406" s="336"/>
      <c r="B1406" s="330"/>
      <c r="C1406" s="402"/>
      <c r="D1406" s="336"/>
      <c r="E1406" s="429"/>
      <c r="F1406" s="336"/>
      <c r="G1406" s="430"/>
      <c r="H1406" s="431"/>
      <c r="I1406" s="432"/>
      <c r="J1406" s="336"/>
      <c r="K1406" s="338"/>
      <c r="O1406" s="393"/>
      <c r="P1406" s="407"/>
    </row>
    <row r="1407" spans="1:16" s="342" customFormat="1" x14ac:dyDescent="0.25">
      <c r="A1407" s="336"/>
      <c r="B1407" s="330"/>
      <c r="C1407" s="402"/>
      <c r="D1407" s="336"/>
      <c r="E1407" s="429"/>
      <c r="F1407" s="336"/>
      <c r="G1407" s="430"/>
      <c r="H1407" s="431"/>
      <c r="I1407" s="432"/>
      <c r="J1407" s="336"/>
      <c r="K1407" s="338"/>
      <c r="O1407" s="393"/>
      <c r="P1407" s="407"/>
    </row>
    <row r="1408" spans="1:16" s="342" customFormat="1" x14ac:dyDescent="0.25">
      <c r="A1408" s="336"/>
      <c r="B1408" s="330"/>
      <c r="C1408" s="402"/>
      <c r="D1408" s="336"/>
      <c r="E1408" s="429"/>
      <c r="F1408" s="336"/>
      <c r="G1408" s="430"/>
      <c r="H1408" s="431"/>
      <c r="I1408" s="432"/>
      <c r="J1408" s="336"/>
      <c r="K1408" s="338"/>
      <c r="O1408" s="393"/>
      <c r="P1408" s="407"/>
    </row>
    <row r="1409" spans="1:16" s="342" customFormat="1" x14ac:dyDescent="0.25">
      <c r="A1409" s="336"/>
      <c r="B1409" s="330"/>
      <c r="C1409" s="402"/>
      <c r="D1409" s="336"/>
      <c r="E1409" s="429"/>
      <c r="F1409" s="336"/>
      <c r="G1409" s="430"/>
      <c r="H1409" s="431"/>
      <c r="I1409" s="432"/>
      <c r="J1409" s="336"/>
      <c r="K1409" s="338"/>
      <c r="O1409" s="393"/>
      <c r="P1409" s="407"/>
    </row>
    <row r="1410" spans="1:16" s="342" customFormat="1" x14ac:dyDescent="0.25">
      <c r="A1410" s="336"/>
      <c r="B1410" s="330"/>
      <c r="C1410" s="402"/>
      <c r="D1410" s="336"/>
      <c r="E1410" s="429"/>
      <c r="F1410" s="336"/>
      <c r="G1410" s="430"/>
      <c r="H1410" s="431"/>
      <c r="I1410" s="432"/>
      <c r="J1410" s="336"/>
      <c r="K1410" s="338"/>
      <c r="O1410" s="393"/>
      <c r="P1410" s="407"/>
    </row>
    <row r="1411" spans="1:16" s="342" customFormat="1" x14ac:dyDescent="0.25">
      <c r="A1411" s="336"/>
      <c r="B1411" s="330"/>
      <c r="C1411" s="402"/>
      <c r="D1411" s="336"/>
      <c r="E1411" s="429"/>
      <c r="F1411" s="336"/>
      <c r="G1411" s="430"/>
      <c r="H1411" s="431"/>
      <c r="I1411" s="432"/>
      <c r="J1411" s="336"/>
      <c r="K1411" s="338"/>
      <c r="O1411" s="393"/>
      <c r="P1411" s="407"/>
    </row>
    <row r="1412" spans="1:16" s="342" customFormat="1" x14ac:dyDescent="0.25">
      <c r="A1412" s="336"/>
      <c r="B1412" s="330"/>
      <c r="C1412" s="402"/>
      <c r="D1412" s="336"/>
      <c r="E1412" s="429"/>
      <c r="F1412" s="336"/>
      <c r="G1412" s="430"/>
      <c r="H1412" s="431"/>
      <c r="I1412" s="432"/>
      <c r="J1412" s="336"/>
      <c r="K1412" s="338"/>
      <c r="O1412" s="393"/>
      <c r="P1412" s="407"/>
    </row>
    <row r="1413" spans="1:16" s="342" customFormat="1" x14ac:dyDescent="0.25">
      <c r="A1413" s="336"/>
      <c r="B1413" s="330"/>
      <c r="C1413" s="402"/>
      <c r="D1413" s="336"/>
      <c r="E1413" s="429"/>
      <c r="F1413" s="336"/>
      <c r="G1413" s="430"/>
      <c r="H1413" s="431"/>
      <c r="I1413" s="432"/>
      <c r="J1413" s="336"/>
      <c r="K1413" s="338"/>
      <c r="O1413" s="393"/>
      <c r="P1413" s="407"/>
    </row>
    <row r="1414" spans="1:16" s="342" customFormat="1" x14ac:dyDescent="0.25">
      <c r="A1414" s="336"/>
      <c r="B1414" s="330"/>
      <c r="C1414" s="402"/>
      <c r="D1414" s="336"/>
      <c r="E1414" s="429"/>
      <c r="F1414" s="336"/>
      <c r="G1414" s="430"/>
      <c r="H1414" s="431"/>
      <c r="I1414" s="432"/>
      <c r="J1414" s="336"/>
      <c r="K1414" s="338"/>
      <c r="O1414" s="393"/>
      <c r="P1414" s="407"/>
    </row>
    <row r="1415" spans="1:16" s="342" customFormat="1" x14ac:dyDescent="0.25">
      <c r="A1415" s="336"/>
      <c r="B1415" s="330"/>
      <c r="C1415" s="402"/>
      <c r="D1415" s="336"/>
      <c r="E1415" s="429"/>
      <c r="F1415" s="336"/>
      <c r="G1415" s="430"/>
      <c r="H1415" s="431"/>
      <c r="I1415" s="432"/>
      <c r="J1415" s="336"/>
      <c r="K1415" s="338"/>
      <c r="O1415" s="393"/>
      <c r="P1415" s="407"/>
    </row>
    <row r="1416" spans="1:16" s="342" customFormat="1" x14ac:dyDescent="0.25">
      <c r="A1416" s="336"/>
      <c r="B1416" s="330"/>
      <c r="C1416" s="402"/>
      <c r="D1416" s="336"/>
      <c r="E1416" s="429"/>
      <c r="F1416" s="336"/>
      <c r="G1416" s="430"/>
      <c r="H1416" s="431"/>
      <c r="I1416" s="432"/>
      <c r="J1416" s="336"/>
      <c r="K1416" s="338"/>
      <c r="O1416" s="393"/>
      <c r="P1416" s="407"/>
    </row>
    <row r="1417" spans="1:16" s="342" customFormat="1" x14ac:dyDescent="0.25">
      <c r="A1417" s="336"/>
      <c r="B1417" s="330"/>
      <c r="C1417" s="402"/>
      <c r="D1417" s="336"/>
      <c r="E1417" s="429"/>
      <c r="F1417" s="336"/>
      <c r="G1417" s="430"/>
      <c r="H1417" s="431"/>
      <c r="I1417" s="432"/>
      <c r="J1417" s="336"/>
      <c r="K1417" s="338"/>
      <c r="O1417" s="393"/>
      <c r="P1417" s="407"/>
    </row>
    <row r="1418" spans="1:16" s="342" customFormat="1" x14ac:dyDescent="0.25">
      <c r="A1418" s="336"/>
      <c r="B1418" s="330"/>
      <c r="C1418" s="402"/>
      <c r="D1418" s="336"/>
      <c r="E1418" s="429"/>
      <c r="F1418" s="336"/>
      <c r="G1418" s="430"/>
      <c r="H1418" s="431"/>
      <c r="I1418" s="432"/>
      <c r="J1418" s="336"/>
      <c r="K1418" s="338"/>
      <c r="O1418" s="393"/>
      <c r="P1418" s="407"/>
    </row>
    <row r="1419" spans="1:16" s="342" customFormat="1" x14ac:dyDescent="0.25">
      <c r="A1419" s="336"/>
      <c r="B1419" s="330"/>
      <c r="C1419" s="402"/>
      <c r="D1419" s="336"/>
      <c r="E1419" s="429"/>
      <c r="F1419" s="336"/>
      <c r="G1419" s="430"/>
      <c r="H1419" s="431"/>
      <c r="I1419" s="432"/>
      <c r="J1419" s="336"/>
      <c r="K1419" s="338"/>
      <c r="O1419" s="393"/>
      <c r="P1419" s="407"/>
    </row>
    <row r="1420" spans="1:16" s="342" customFormat="1" x14ac:dyDescent="0.25">
      <c r="A1420" s="336"/>
      <c r="B1420" s="330"/>
      <c r="C1420" s="402"/>
      <c r="D1420" s="336"/>
      <c r="E1420" s="429"/>
      <c r="F1420" s="336"/>
      <c r="G1420" s="430"/>
      <c r="H1420" s="431"/>
      <c r="I1420" s="432"/>
      <c r="J1420" s="336"/>
      <c r="K1420" s="338"/>
      <c r="O1420" s="393"/>
      <c r="P1420" s="407"/>
    </row>
    <row r="1421" spans="1:16" s="342" customFormat="1" x14ac:dyDescent="0.25">
      <c r="A1421" s="336"/>
      <c r="B1421" s="330"/>
      <c r="C1421" s="402"/>
      <c r="D1421" s="336"/>
      <c r="E1421" s="429"/>
      <c r="F1421" s="336"/>
      <c r="G1421" s="430"/>
      <c r="H1421" s="431"/>
      <c r="I1421" s="432"/>
      <c r="J1421" s="336"/>
      <c r="K1421" s="338"/>
      <c r="O1421" s="393"/>
      <c r="P1421" s="407"/>
    </row>
    <row r="1422" spans="1:16" s="342" customFormat="1" x14ac:dyDescent="0.25">
      <c r="A1422" s="336"/>
      <c r="B1422" s="330"/>
      <c r="C1422" s="402"/>
      <c r="D1422" s="336"/>
      <c r="E1422" s="429"/>
      <c r="F1422" s="336"/>
      <c r="G1422" s="430"/>
      <c r="H1422" s="431"/>
      <c r="I1422" s="432"/>
      <c r="J1422" s="336"/>
      <c r="K1422" s="338"/>
      <c r="O1422" s="393"/>
      <c r="P1422" s="407"/>
    </row>
    <row r="1423" spans="1:16" s="342" customFormat="1" x14ac:dyDescent="0.25">
      <c r="A1423" s="336"/>
      <c r="B1423" s="330"/>
      <c r="C1423" s="402"/>
      <c r="D1423" s="336"/>
      <c r="E1423" s="429"/>
      <c r="F1423" s="336"/>
      <c r="G1423" s="430"/>
      <c r="H1423" s="431"/>
      <c r="I1423" s="432"/>
      <c r="J1423" s="336"/>
      <c r="K1423" s="338"/>
      <c r="O1423" s="393"/>
      <c r="P1423" s="407"/>
    </row>
    <row r="1424" spans="1:16" s="342" customFormat="1" x14ac:dyDescent="0.25">
      <c r="A1424" s="336"/>
      <c r="B1424" s="330"/>
      <c r="C1424" s="402"/>
      <c r="D1424" s="336"/>
      <c r="E1424" s="429"/>
      <c r="F1424" s="336"/>
      <c r="G1424" s="430"/>
      <c r="H1424" s="431"/>
      <c r="I1424" s="432"/>
      <c r="J1424" s="336"/>
      <c r="K1424" s="338"/>
      <c r="O1424" s="393"/>
      <c r="P1424" s="407"/>
    </row>
    <row r="1425" spans="1:16" s="342" customFormat="1" x14ac:dyDescent="0.25">
      <c r="A1425" s="336"/>
      <c r="B1425" s="330"/>
      <c r="C1425" s="402"/>
      <c r="D1425" s="336"/>
      <c r="E1425" s="429"/>
      <c r="F1425" s="336"/>
      <c r="G1425" s="430"/>
      <c r="H1425" s="431"/>
      <c r="I1425" s="432"/>
      <c r="J1425" s="336"/>
      <c r="K1425" s="338"/>
      <c r="O1425" s="393"/>
      <c r="P1425" s="407"/>
    </row>
    <row r="1426" spans="1:16" s="342" customFormat="1" x14ac:dyDescent="0.25">
      <c r="A1426" s="336"/>
      <c r="B1426" s="330"/>
      <c r="C1426" s="402"/>
      <c r="D1426" s="336"/>
      <c r="E1426" s="429"/>
      <c r="F1426" s="336"/>
      <c r="G1426" s="430"/>
      <c r="H1426" s="431"/>
      <c r="I1426" s="432"/>
      <c r="J1426" s="336"/>
      <c r="K1426" s="338"/>
      <c r="O1426" s="393"/>
      <c r="P1426" s="407"/>
    </row>
    <row r="1427" spans="1:16" s="342" customFormat="1" x14ac:dyDescent="0.25">
      <c r="A1427" s="336"/>
      <c r="B1427" s="330"/>
      <c r="C1427" s="402"/>
      <c r="D1427" s="336"/>
      <c r="E1427" s="429"/>
      <c r="F1427" s="336"/>
      <c r="G1427" s="430"/>
      <c r="H1427" s="431"/>
      <c r="I1427" s="432"/>
      <c r="J1427" s="336"/>
      <c r="K1427" s="338"/>
      <c r="O1427" s="393"/>
      <c r="P1427" s="407"/>
    </row>
    <row r="1428" spans="1:16" s="342" customFormat="1" x14ac:dyDescent="0.25">
      <c r="A1428" s="336"/>
      <c r="B1428" s="330"/>
      <c r="C1428" s="402"/>
      <c r="D1428" s="336"/>
      <c r="E1428" s="429"/>
      <c r="F1428" s="336"/>
      <c r="G1428" s="430"/>
      <c r="H1428" s="431"/>
      <c r="I1428" s="432"/>
      <c r="J1428" s="336"/>
      <c r="K1428" s="338"/>
      <c r="O1428" s="393"/>
      <c r="P1428" s="407"/>
    </row>
    <row r="1429" spans="1:16" s="342" customFormat="1" x14ac:dyDescent="0.25">
      <c r="A1429" s="336"/>
      <c r="B1429" s="330"/>
      <c r="C1429" s="402"/>
      <c r="D1429" s="336"/>
      <c r="E1429" s="429"/>
      <c r="F1429" s="336"/>
      <c r="G1429" s="430"/>
      <c r="H1429" s="431"/>
      <c r="I1429" s="432"/>
      <c r="J1429" s="336"/>
      <c r="K1429" s="338"/>
      <c r="O1429" s="393"/>
      <c r="P1429" s="407"/>
    </row>
    <row r="1430" spans="1:16" s="342" customFormat="1" x14ac:dyDescent="0.25">
      <c r="A1430" s="336"/>
      <c r="B1430" s="330"/>
      <c r="C1430" s="402"/>
      <c r="D1430" s="336"/>
      <c r="E1430" s="429"/>
      <c r="F1430" s="336"/>
      <c r="G1430" s="430"/>
      <c r="H1430" s="431"/>
      <c r="I1430" s="432"/>
      <c r="J1430" s="336"/>
      <c r="K1430" s="338"/>
      <c r="O1430" s="393"/>
      <c r="P1430" s="407"/>
    </row>
    <row r="1431" spans="1:16" s="342" customFormat="1" x14ac:dyDescent="0.25">
      <c r="A1431" s="336"/>
      <c r="B1431" s="330"/>
      <c r="C1431" s="402"/>
      <c r="D1431" s="336"/>
      <c r="E1431" s="429"/>
      <c r="F1431" s="336"/>
      <c r="G1431" s="430"/>
      <c r="H1431" s="431"/>
      <c r="I1431" s="432"/>
      <c r="J1431" s="336"/>
      <c r="K1431" s="338"/>
      <c r="O1431" s="393"/>
      <c r="P1431" s="407"/>
    </row>
    <row r="1432" spans="1:16" s="342" customFormat="1" x14ac:dyDescent="0.25">
      <c r="A1432" s="336"/>
      <c r="B1432" s="330"/>
      <c r="C1432" s="402"/>
      <c r="D1432" s="336"/>
      <c r="E1432" s="429"/>
      <c r="F1432" s="336"/>
      <c r="G1432" s="430"/>
      <c r="H1432" s="431"/>
      <c r="I1432" s="432"/>
      <c r="J1432" s="336"/>
      <c r="K1432" s="338"/>
      <c r="O1432" s="393"/>
      <c r="P1432" s="407"/>
    </row>
    <row r="1433" spans="1:16" s="342" customFormat="1" x14ac:dyDescent="0.25">
      <c r="A1433" s="336"/>
      <c r="B1433" s="330"/>
      <c r="C1433" s="402"/>
      <c r="D1433" s="336"/>
      <c r="E1433" s="429"/>
      <c r="F1433" s="336"/>
      <c r="G1433" s="430"/>
      <c r="H1433" s="431"/>
      <c r="I1433" s="432"/>
      <c r="J1433" s="336"/>
      <c r="K1433" s="338"/>
      <c r="O1433" s="393"/>
      <c r="P1433" s="407"/>
    </row>
    <row r="1434" spans="1:16" s="342" customFormat="1" x14ac:dyDescent="0.25">
      <c r="A1434" s="336"/>
      <c r="B1434" s="330"/>
      <c r="C1434" s="402"/>
      <c r="D1434" s="336"/>
      <c r="E1434" s="429"/>
      <c r="F1434" s="336"/>
      <c r="G1434" s="430"/>
      <c r="H1434" s="431"/>
      <c r="I1434" s="432"/>
      <c r="J1434" s="336"/>
      <c r="K1434" s="338"/>
      <c r="O1434" s="393"/>
      <c r="P1434" s="407"/>
    </row>
    <row r="1435" spans="1:16" s="342" customFormat="1" x14ac:dyDescent="0.25">
      <c r="A1435" s="336"/>
      <c r="B1435" s="330"/>
      <c r="C1435" s="402"/>
      <c r="D1435" s="336"/>
      <c r="E1435" s="429"/>
      <c r="F1435" s="336"/>
      <c r="G1435" s="430"/>
      <c r="H1435" s="431"/>
      <c r="I1435" s="432"/>
      <c r="J1435" s="336"/>
      <c r="K1435" s="338"/>
      <c r="O1435" s="393"/>
      <c r="P1435" s="407"/>
    </row>
    <row r="1436" spans="1:16" s="342" customFormat="1" x14ac:dyDescent="0.25">
      <c r="A1436" s="336"/>
      <c r="B1436" s="330"/>
      <c r="C1436" s="402"/>
      <c r="D1436" s="336"/>
      <c r="E1436" s="429"/>
      <c r="F1436" s="336"/>
      <c r="G1436" s="430"/>
      <c r="H1436" s="431"/>
      <c r="I1436" s="432"/>
      <c r="J1436" s="336"/>
      <c r="K1436" s="338"/>
      <c r="O1436" s="393"/>
      <c r="P1436" s="407"/>
    </row>
    <row r="1437" spans="1:16" s="342" customFormat="1" x14ac:dyDescent="0.25">
      <c r="A1437" s="336"/>
      <c r="B1437" s="330"/>
      <c r="C1437" s="402"/>
      <c r="D1437" s="336"/>
      <c r="E1437" s="429"/>
      <c r="F1437" s="336"/>
      <c r="G1437" s="430"/>
      <c r="H1437" s="431"/>
      <c r="I1437" s="432"/>
      <c r="J1437" s="336"/>
      <c r="K1437" s="338"/>
      <c r="O1437" s="393"/>
      <c r="P1437" s="407"/>
    </row>
    <row r="1438" spans="1:16" s="342" customFormat="1" x14ac:dyDescent="0.25">
      <c r="A1438" s="336"/>
      <c r="B1438" s="330"/>
      <c r="C1438" s="402"/>
      <c r="D1438" s="336"/>
      <c r="E1438" s="429"/>
      <c r="F1438" s="336"/>
      <c r="G1438" s="430"/>
      <c r="H1438" s="431"/>
      <c r="I1438" s="432"/>
      <c r="J1438" s="336"/>
      <c r="K1438" s="338"/>
      <c r="O1438" s="393"/>
      <c r="P1438" s="407"/>
    </row>
    <row r="1439" spans="1:16" s="342" customFormat="1" x14ac:dyDescent="0.25">
      <c r="A1439" s="336"/>
      <c r="B1439" s="330"/>
      <c r="C1439" s="402"/>
      <c r="D1439" s="336"/>
      <c r="E1439" s="429"/>
      <c r="F1439" s="336"/>
      <c r="G1439" s="430"/>
      <c r="H1439" s="431"/>
      <c r="I1439" s="432"/>
      <c r="J1439" s="336"/>
      <c r="K1439" s="338"/>
      <c r="O1439" s="393"/>
      <c r="P1439" s="407"/>
    </row>
    <row r="1440" spans="1:16" s="342" customFormat="1" x14ac:dyDescent="0.25">
      <c r="A1440" s="336"/>
      <c r="B1440" s="330"/>
      <c r="C1440" s="402"/>
      <c r="D1440" s="336"/>
      <c r="E1440" s="429"/>
      <c r="F1440" s="336"/>
      <c r="G1440" s="430"/>
      <c r="H1440" s="431"/>
      <c r="I1440" s="432"/>
      <c r="J1440" s="336"/>
      <c r="K1440" s="338"/>
      <c r="O1440" s="393"/>
      <c r="P1440" s="407"/>
    </row>
    <row r="1441" spans="1:16" s="342" customFormat="1" x14ac:dyDescent="0.25">
      <c r="A1441" s="336"/>
      <c r="B1441" s="330"/>
      <c r="C1441" s="402"/>
      <c r="D1441" s="336"/>
      <c r="E1441" s="429"/>
      <c r="F1441" s="336"/>
      <c r="G1441" s="430"/>
      <c r="H1441" s="431"/>
      <c r="I1441" s="432"/>
      <c r="J1441" s="336"/>
      <c r="K1441" s="338"/>
      <c r="O1441" s="393"/>
      <c r="P1441" s="407"/>
    </row>
    <row r="1442" spans="1:16" s="342" customFormat="1" x14ac:dyDescent="0.25">
      <c r="A1442" s="336"/>
      <c r="B1442" s="330"/>
      <c r="C1442" s="402"/>
      <c r="D1442" s="336"/>
      <c r="E1442" s="429"/>
      <c r="F1442" s="336"/>
      <c r="G1442" s="430"/>
      <c r="H1442" s="431"/>
      <c r="I1442" s="432"/>
      <c r="J1442" s="336"/>
      <c r="K1442" s="338"/>
      <c r="O1442" s="393"/>
      <c r="P1442" s="407"/>
    </row>
    <row r="1443" spans="1:16" s="342" customFormat="1" x14ac:dyDescent="0.25">
      <c r="A1443" s="336"/>
      <c r="B1443" s="330"/>
      <c r="C1443" s="402"/>
      <c r="D1443" s="336"/>
      <c r="E1443" s="429"/>
      <c r="F1443" s="336"/>
      <c r="G1443" s="430"/>
      <c r="H1443" s="431"/>
      <c r="I1443" s="432"/>
      <c r="J1443" s="336"/>
      <c r="K1443" s="338"/>
      <c r="O1443" s="393"/>
      <c r="P1443" s="407"/>
    </row>
    <row r="1444" spans="1:16" s="342" customFormat="1" x14ac:dyDescent="0.25">
      <c r="A1444" s="336"/>
      <c r="B1444" s="330"/>
      <c r="C1444" s="402"/>
      <c r="D1444" s="336"/>
      <c r="E1444" s="429"/>
      <c r="F1444" s="336"/>
      <c r="G1444" s="430"/>
      <c r="H1444" s="431"/>
      <c r="I1444" s="432"/>
      <c r="J1444" s="336"/>
      <c r="K1444" s="338"/>
      <c r="O1444" s="393"/>
      <c r="P1444" s="407"/>
    </row>
    <row r="1445" spans="1:16" s="342" customFormat="1" x14ac:dyDescent="0.25">
      <c r="A1445" s="336"/>
      <c r="B1445" s="330"/>
      <c r="C1445" s="402"/>
      <c r="D1445" s="336"/>
      <c r="E1445" s="429"/>
      <c r="F1445" s="336"/>
      <c r="G1445" s="430"/>
      <c r="H1445" s="431"/>
      <c r="I1445" s="432"/>
      <c r="J1445" s="336"/>
      <c r="K1445" s="338"/>
      <c r="O1445" s="393"/>
      <c r="P1445" s="407"/>
    </row>
    <row r="1446" spans="1:16" s="342" customFormat="1" x14ac:dyDescent="0.25">
      <c r="A1446" s="336"/>
      <c r="B1446" s="330"/>
      <c r="C1446" s="402"/>
      <c r="D1446" s="336"/>
      <c r="E1446" s="429"/>
      <c r="F1446" s="336"/>
      <c r="G1446" s="430"/>
      <c r="H1446" s="431"/>
      <c r="I1446" s="432"/>
      <c r="J1446" s="336"/>
      <c r="K1446" s="338"/>
      <c r="O1446" s="393"/>
      <c r="P1446" s="407"/>
    </row>
    <row r="1447" spans="1:16" s="342" customFormat="1" x14ac:dyDescent="0.25">
      <c r="A1447" s="336"/>
      <c r="B1447" s="330"/>
      <c r="C1447" s="402"/>
      <c r="D1447" s="336"/>
      <c r="E1447" s="429"/>
      <c r="F1447" s="336"/>
      <c r="G1447" s="430"/>
      <c r="H1447" s="431"/>
      <c r="I1447" s="432"/>
      <c r="J1447" s="336"/>
      <c r="K1447" s="338"/>
      <c r="O1447" s="393"/>
      <c r="P1447" s="407"/>
    </row>
    <row r="1448" spans="1:16" s="342" customFormat="1" x14ac:dyDescent="0.25">
      <c r="A1448" s="336"/>
      <c r="B1448" s="330"/>
      <c r="C1448" s="402"/>
      <c r="D1448" s="336"/>
      <c r="E1448" s="429"/>
      <c r="F1448" s="336"/>
      <c r="G1448" s="430"/>
      <c r="H1448" s="431"/>
      <c r="I1448" s="432"/>
      <c r="J1448" s="336"/>
      <c r="K1448" s="338"/>
      <c r="O1448" s="393"/>
      <c r="P1448" s="407"/>
    </row>
    <row r="1449" spans="1:16" s="342" customFormat="1" x14ac:dyDescent="0.25">
      <c r="A1449" s="336"/>
      <c r="B1449" s="330"/>
      <c r="C1449" s="402"/>
      <c r="D1449" s="336"/>
      <c r="E1449" s="429"/>
      <c r="F1449" s="336"/>
      <c r="G1449" s="430"/>
      <c r="H1449" s="431"/>
      <c r="I1449" s="432"/>
      <c r="J1449" s="336"/>
      <c r="K1449" s="338"/>
      <c r="O1449" s="393"/>
      <c r="P1449" s="407"/>
    </row>
    <row r="1450" spans="1:16" s="342" customFormat="1" x14ac:dyDescent="0.25">
      <c r="A1450" s="336"/>
      <c r="B1450" s="330"/>
      <c r="C1450" s="402"/>
      <c r="D1450" s="336"/>
      <c r="E1450" s="429"/>
      <c r="F1450" s="336"/>
      <c r="G1450" s="430"/>
      <c r="H1450" s="431"/>
      <c r="I1450" s="432"/>
      <c r="J1450" s="336"/>
      <c r="K1450" s="338"/>
      <c r="O1450" s="393"/>
      <c r="P1450" s="407"/>
    </row>
    <row r="1451" spans="1:16" s="342" customFormat="1" x14ac:dyDescent="0.25">
      <c r="A1451" s="336"/>
      <c r="B1451" s="330"/>
      <c r="C1451" s="402"/>
      <c r="D1451" s="336"/>
      <c r="E1451" s="429"/>
      <c r="F1451" s="336"/>
      <c r="G1451" s="430"/>
      <c r="H1451" s="431"/>
      <c r="I1451" s="432"/>
      <c r="J1451" s="336"/>
      <c r="K1451" s="338"/>
      <c r="O1451" s="393"/>
      <c r="P1451" s="407"/>
    </row>
    <row r="1452" spans="1:16" s="342" customFormat="1" x14ac:dyDescent="0.25">
      <c r="A1452" s="336"/>
      <c r="B1452" s="330"/>
      <c r="C1452" s="402"/>
      <c r="D1452" s="336"/>
      <c r="E1452" s="429"/>
      <c r="F1452" s="336"/>
      <c r="G1452" s="430"/>
      <c r="H1452" s="431"/>
      <c r="I1452" s="432"/>
      <c r="J1452" s="336"/>
      <c r="K1452" s="338"/>
      <c r="O1452" s="393"/>
      <c r="P1452" s="407"/>
    </row>
    <row r="1453" spans="1:16" s="342" customFormat="1" x14ac:dyDescent="0.25">
      <c r="A1453" s="336"/>
      <c r="B1453" s="330"/>
      <c r="C1453" s="402"/>
      <c r="D1453" s="336"/>
      <c r="E1453" s="429"/>
      <c r="F1453" s="336"/>
      <c r="G1453" s="430"/>
      <c r="H1453" s="431"/>
      <c r="I1453" s="432"/>
      <c r="J1453" s="336"/>
      <c r="K1453" s="338"/>
      <c r="O1453" s="393"/>
      <c r="P1453" s="407"/>
    </row>
    <row r="1454" spans="1:16" s="342" customFormat="1" x14ac:dyDescent="0.25">
      <c r="A1454" s="336"/>
      <c r="B1454" s="330"/>
      <c r="C1454" s="402"/>
      <c r="D1454" s="336"/>
      <c r="E1454" s="429"/>
      <c r="F1454" s="336"/>
      <c r="G1454" s="430"/>
      <c r="H1454" s="431"/>
      <c r="I1454" s="432"/>
      <c r="J1454" s="336"/>
      <c r="K1454" s="338"/>
      <c r="O1454" s="393"/>
      <c r="P1454" s="407"/>
    </row>
    <row r="1455" spans="1:16" s="342" customFormat="1" x14ac:dyDescent="0.25">
      <c r="A1455" s="336"/>
      <c r="B1455" s="330"/>
      <c r="C1455" s="402"/>
      <c r="D1455" s="336"/>
      <c r="E1455" s="429"/>
      <c r="F1455" s="336"/>
      <c r="G1455" s="430"/>
      <c r="H1455" s="431"/>
      <c r="I1455" s="432"/>
      <c r="J1455" s="336"/>
      <c r="K1455" s="338"/>
      <c r="O1455" s="393"/>
      <c r="P1455" s="407"/>
    </row>
    <row r="1456" spans="1:16" s="342" customFormat="1" x14ac:dyDescent="0.25">
      <c r="A1456" s="336"/>
      <c r="B1456" s="330"/>
      <c r="C1456" s="402"/>
      <c r="D1456" s="336"/>
      <c r="E1456" s="429"/>
      <c r="F1456" s="336"/>
      <c r="G1456" s="430"/>
      <c r="H1456" s="431"/>
      <c r="I1456" s="432"/>
      <c r="J1456" s="336"/>
      <c r="K1456" s="338"/>
      <c r="O1456" s="393"/>
      <c r="P1456" s="407"/>
    </row>
    <row r="1457" spans="1:16" s="342" customFormat="1" x14ac:dyDescent="0.25">
      <c r="A1457" s="336"/>
      <c r="B1457" s="330"/>
      <c r="C1457" s="402"/>
      <c r="D1457" s="336"/>
      <c r="E1457" s="429"/>
      <c r="F1457" s="336"/>
      <c r="G1457" s="430"/>
      <c r="H1457" s="431"/>
      <c r="I1457" s="432"/>
      <c r="J1457" s="336"/>
      <c r="K1457" s="338"/>
      <c r="O1457" s="393"/>
      <c r="P1457" s="407"/>
    </row>
    <row r="1458" spans="1:16" s="342" customFormat="1" x14ac:dyDescent="0.25">
      <c r="A1458" s="336"/>
      <c r="B1458" s="330"/>
      <c r="C1458" s="402"/>
      <c r="D1458" s="336"/>
      <c r="E1458" s="429"/>
      <c r="F1458" s="336"/>
      <c r="G1458" s="430"/>
      <c r="H1458" s="431"/>
      <c r="I1458" s="432"/>
      <c r="J1458" s="336"/>
      <c r="K1458" s="338"/>
      <c r="O1458" s="393"/>
      <c r="P1458" s="407"/>
    </row>
    <row r="1459" spans="1:16" s="342" customFormat="1" x14ac:dyDescent="0.25">
      <c r="A1459" s="336"/>
      <c r="B1459" s="330"/>
      <c r="C1459" s="402"/>
      <c r="D1459" s="336"/>
      <c r="E1459" s="429"/>
      <c r="F1459" s="336"/>
      <c r="G1459" s="430"/>
      <c r="H1459" s="431"/>
      <c r="I1459" s="432"/>
      <c r="J1459" s="336"/>
      <c r="K1459" s="338"/>
      <c r="O1459" s="393"/>
      <c r="P1459" s="407"/>
    </row>
    <row r="1460" spans="1:16" s="342" customFormat="1" x14ac:dyDescent="0.25">
      <c r="A1460" s="336"/>
      <c r="B1460" s="330"/>
      <c r="C1460" s="402"/>
      <c r="D1460" s="336"/>
      <c r="E1460" s="429"/>
      <c r="F1460" s="336"/>
      <c r="G1460" s="430"/>
      <c r="H1460" s="431"/>
      <c r="I1460" s="432"/>
      <c r="J1460" s="336"/>
      <c r="K1460" s="338"/>
      <c r="O1460" s="393"/>
      <c r="P1460" s="407"/>
    </row>
    <row r="1461" spans="1:16" s="342" customFormat="1" x14ac:dyDescent="0.25">
      <c r="A1461" s="336"/>
      <c r="B1461" s="330"/>
      <c r="C1461" s="402"/>
      <c r="D1461" s="336"/>
      <c r="E1461" s="429"/>
      <c r="F1461" s="336"/>
      <c r="G1461" s="430"/>
      <c r="H1461" s="431"/>
      <c r="I1461" s="432"/>
      <c r="J1461" s="336"/>
      <c r="K1461" s="338"/>
      <c r="O1461" s="393"/>
      <c r="P1461" s="407"/>
    </row>
    <row r="1462" spans="1:16" s="342" customFormat="1" x14ac:dyDescent="0.25">
      <c r="A1462" s="336"/>
      <c r="B1462" s="330"/>
      <c r="C1462" s="402"/>
      <c r="D1462" s="336"/>
      <c r="E1462" s="429"/>
      <c r="F1462" s="336"/>
      <c r="G1462" s="430"/>
      <c r="H1462" s="431"/>
      <c r="I1462" s="432"/>
      <c r="J1462" s="336"/>
      <c r="K1462" s="338"/>
      <c r="O1462" s="393"/>
      <c r="P1462" s="407"/>
    </row>
    <row r="1463" spans="1:16" s="342" customFormat="1" x14ac:dyDescent="0.25">
      <c r="A1463" s="336"/>
      <c r="B1463" s="330"/>
      <c r="C1463" s="402"/>
      <c r="D1463" s="336"/>
      <c r="E1463" s="429"/>
      <c r="F1463" s="336"/>
      <c r="G1463" s="430"/>
      <c r="H1463" s="431"/>
      <c r="I1463" s="432"/>
      <c r="J1463" s="336"/>
      <c r="K1463" s="338"/>
      <c r="O1463" s="393"/>
      <c r="P1463" s="407"/>
    </row>
    <row r="1464" spans="1:16" s="342" customFormat="1" x14ac:dyDescent="0.25">
      <c r="A1464" s="336"/>
      <c r="B1464" s="330"/>
      <c r="C1464" s="402"/>
      <c r="D1464" s="336"/>
      <c r="E1464" s="429"/>
      <c r="F1464" s="336"/>
      <c r="G1464" s="430"/>
      <c r="H1464" s="431"/>
      <c r="I1464" s="432"/>
      <c r="J1464" s="336"/>
      <c r="K1464" s="338"/>
      <c r="O1464" s="393"/>
      <c r="P1464" s="407"/>
    </row>
    <row r="1465" spans="1:16" s="342" customFormat="1" x14ac:dyDescent="0.25">
      <c r="A1465" s="336"/>
      <c r="B1465" s="330"/>
      <c r="C1465" s="402"/>
      <c r="D1465" s="336"/>
      <c r="E1465" s="429"/>
      <c r="F1465" s="336"/>
      <c r="G1465" s="430"/>
      <c r="H1465" s="431"/>
      <c r="I1465" s="432"/>
      <c r="J1465" s="336"/>
      <c r="K1465" s="338"/>
      <c r="O1465" s="393"/>
      <c r="P1465" s="407"/>
    </row>
    <row r="1466" spans="1:16" s="342" customFormat="1" x14ac:dyDescent="0.25">
      <c r="A1466" s="336"/>
      <c r="B1466" s="330"/>
      <c r="C1466" s="402"/>
      <c r="D1466" s="336"/>
      <c r="E1466" s="429"/>
      <c r="F1466" s="336"/>
      <c r="G1466" s="430"/>
      <c r="H1466" s="431"/>
      <c r="I1466" s="432"/>
      <c r="J1466" s="336"/>
      <c r="K1466" s="338"/>
      <c r="O1466" s="393"/>
      <c r="P1466" s="407"/>
    </row>
    <row r="1467" spans="1:16" s="342" customFormat="1" x14ac:dyDescent="0.25">
      <c r="A1467" s="336"/>
      <c r="B1467" s="330"/>
      <c r="C1467" s="402"/>
      <c r="D1467" s="336"/>
      <c r="E1467" s="429"/>
      <c r="F1467" s="336"/>
      <c r="G1467" s="430"/>
      <c r="H1467" s="431"/>
      <c r="I1467" s="432"/>
      <c r="J1467" s="336"/>
      <c r="K1467" s="338"/>
      <c r="O1467" s="393"/>
      <c r="P1467" s="407"/>
    </row>
    <row r="1468" spans="1:16" s="342" customFormat="1" x14ac:dyDescent="0.25">
      <c r="A1468" s="336"/>
      <c r="B1468" s="330"/>
      <c r="C1468" s="402"/>
      <c r="D1468" s="336"/>
      <c r="E1468" s="429"/>
      <c r="F1468" s="336"/>
      <c r="G1468" s="430"/>
      <c r="H1468" s="431"/>
      <c r="I1468" s="432"/>
      <c r="J1468" s="336"/>
      <c r="K1468" s="338"/>
      <c r="O1468" s="393"/>
      <c r="P1468" s="407"/>
    </row>
    <row r="1469" spans="1:16" s="342" customFormat="1" x14ac:dyDescent="0.25">
      <c r="A1469" s="336"/>
      <c r="B1469" s="330"/>
      <c r="C1469" s="402"/>
      <c r="D1469" s="336"/>
      <c r="E1469" s="429"/>
      <c r="F1469" s="336"/>
      <c r="G1469" s="430"/>
      <c r="H1469" s="431"/>
      <c r="I1469" s="432"/>
      <c r="J1469" s="336"/>
      <c r="K1469" s="338"/>
      <c r="O1469" s="393"/>
      <c r="P1469" s="407"/>
    </row>
    <row r="1470" spans="1:16" s="342" customFormat="1" x14ac:dyDescent="0.25">
      <c r="A1470" s="336"/>
      <c r="B1470" s="330"/>
      <c r="C1470" s="402"/>
      <c r="D1470" s="336"/>
      <c r="E1470" s="429"/>
      <c r="F1470" s="336"/>
      <c r="G1470" s="430"/>
      <c r="H1470" s="431"/>
      <c r="I1470" s="432"/>
      <c r="J1470" s="336"/>
      <c r="K1470" s="338"/>
      <c r="O1470" s="393"/>
      <c r="P1470" s="407"/>
    </row>
    <row r="1471" spans="1:16" s="342" customFormat="1" x14ac:dyDescent="0.25">
      <c r="A1471" s="336"/>
      <c r="B1471" s="330"/>
      <c r="C1471" s="402"/>
      <c r="D1471" s="336"/>
      <c r="E1471" s="429"/>
      <c r="F1471" s="336"/>
      <c r="G1471" s="430"/>
      <c r="H1471" s="431"/>
      <c r="I1471" s="432"/>
      <c r="J1471" s="336"/>
      <c r="K1471" s="338"/>
      <c r="O1471" s="393"/>
      <c r="P1471" s="407"/>
    </row>
    <row r="1472" spans="1:16" s="342" customFormat="1" x14ac:dyDescent="0.25">
      <c r="A1472" s="336"/>
      <c r="B1472" s="330"/>
      <c r="C1472" s="402"/>
      <c r="D1472" s="336"/>
      <c r="E1472" s="429"/>
      <c r="F1472" s="336"/>
      <c r="G1472" s="430"/>
      <c r="H1472" s="431"/>
      <c r="I1472" s="432"/>
      <c r="J1472" s="336"/>
      <c r="K1472" s="338"/>
      <c r="O1472" s="393"/>
      <c r="P1472" s="407"/>
    </row>
    <row r="1473" spans="1:16" s="342" customFormat="1" x14ac:dyDescent="0.25">
      <c r="A1473" s="336"/>
      <c r="B1473" s="330"/>
      <c r="C1473" s="402"/>
      <c r="D1473" s="336"/>
      <c r="E1473" s="429"/>
      <c r="F1473" s="336"/>
      <c r="G1473" s="430"/>
      <c r="H1473" s="431"/>
      <c r="I1473" s="432"/>
      <c r="J1473" s="336"/>
      <c r="K1473" s="338"/>
      <c r="O1473" s="393"/>
      <c r="P1473" s="407"/>
    </row>
    <row r="1474" spans="1:16" s="342" customFormat="1" x14ac:dyDescent="0.25">
      <c r="A1474" s="336"/>
      <c r="B1474" s="330"/>
      <c r="C1474" s="402"/>
      <c r="D1474" s="336"/>
      <c r="E1474" s="429"/>
      <c r="F1474" s="336"/>
      <c r="G1474" s="430"/>
      <c r="H1474" s="431"/>
      <c r="I1474" s="432"/>
      <c r="J1474" s="336"/>
      <c r="K1474" s="338"/>
      <c r="O1474" s="393"/>
      <c r="P1474" s="407"/>
    </row>
    <row r="1475" spans="1:16" s="342" customFormat="1" x14ac:dyDescent="0.25">
      <c r="A1475" s="336"/>
      <c r="B1475" s="330"/>
      <c r="C1475" s="402"/>
      <c r="D1475" s="336"/>
      <c r="E1475" s="429"/>
      <c r="F1475" s="336"/>
      <c r="G1475" s="430"/>
      <c r="H1475" s="431"/>
      <c r="I1475" s="432"/>
      <c r="J1475" s="336"/>
      <c r="K1475" s="338"/>
      <c r="O1475" s="393"/>
      <c r="P1475" s="407"/>
    </row>
    <row r="1476" spans="1:16" s="342" customFormat="1" x14ac:dyDescent="0.25">
      <c r="A1476" s="336"/>
      <c r="B1476" s="330"/>
      <c r="C1476" s="402"/>
      <c r="D1476" s="336"/>
      <c r="E1476" s="429"/>
      <c r="F1476" s="336"/>
      <c r="G1476" s="430"/>
      <c r="H1476" s="431"/>
      <c r="I1476" s="432"/>
      <c r="J1476" s="336"/>
      <c r="K1476" s="338"/>
      <c r="O1476" s="393"/>
      <c r="P1476" s="407"/>
    </row>
    <row r="1477" spans="1:16" s="342" customFormat="1" x14ac:dyDescent="0.25">
      <c r="A1477" s="336"/>
      <c r="B1477" s="330"/>
      <c r="C1477" s="402"/>
      <c r="D1477" s="336"/>
      <c r="E1477" s="429"/>
      <c r="F1477" s="336"/>
      <c r="G1477" s="430"/>
      <c r="H1477" s="431"/>
      <c r="I1477" s="432"/>
      <c r="J1477" s="336"/>
      <c r="K1477" s="338"/>
      <c r="O1477" s="393"/>
      <c r="P1477" s="407"/>
    </row>
    <row r="1478" spans="1:16" s="342" customFormat="1" x14ac:dyDescent="0.25">
      <c r="A1478" s="336"/>
      <c r="B1478" s="330"/>
      <c r="C1478" s="402"/>
      <c r="D1478" s="336"/>
      <c r="E1478" s="429"/>
      <c r="F1478" s="336"/>
      <c r="G1478" s="430"/>
      <c r="H1478" s="431"/>
      <c r="I1478" s="432"/>
      <c r="J1478" s="336"/>
      <c r="K1478" s="338"/>
      <c r="O1478" s="393"/>
      <c r="P1478" s="407"/>
    </row>
    <row r="1479" spans="1:16" s="342" customFormat="1" x14ac:dyDescent="0.25">
      <c r="A1479" s="336"/>
      <c r="B1479" s="330"/>
      <c r="C1479" s="402"/>
      <c r="D1479" s="336"/>
      <c r="E1479" s="429"/>
      <c r="F1479" s="336"/>
      <c r="G1479" s="430"/>
      <c r="H1479" s="431"/>
      <c r="I1479" s="432"/>
      <c r="J1479" s="336"/>
      <c r="K1479" s="338"/>
      <c r="O1479" s="393"/>
      <c r="P1479" s="407"/>
    </row>
    <row r="1480" spans="1:16" s="342" customFormat="1" x14ac:dyDescent="0.25">
      <c r="A1480" s="336"/>
      <c r="B1480" s="330"/>
      <c r="C1480" s="402"/>
      <c r="D1480" s="336"/>
      <c r="E1480" s="429"/>
      <c r="F1480" s="336"/>
      <c r="G1480" s="430"/>
      <c r="H1480" s="431"/>
      <c r="I1480" s="432"/>
      <c r="J1480" s="336"/>
      <c r="K1480" s="338"/>
      <c r="O1480" s="393"/>
      <c r="P1480" s="407"/>
    </row>
    <row r="1481" spans="1:16" s="342" customFormat="1" x14ac:dyDescent="0.25">
      <c r="A1481" s="336"/>
      <c r="B1481" s="330"/>
      <c r="C1481" s="402"/>
      <c r="D1481" s="336"/>
      <c r="E1481" s="429"/>
      <c r="F1481" s="336"/>
      <c r="G1481" s="430"/>
      <c r="H1481" s="431"/>
      <c r="I1481" s="432"/>
      <c r="J1481" s="336"/>
      <c r="K1481" s="338"/>
      <c r="O1481" s="393"/>
      <c r="P1481" s="407"/>
    </row>
    <row r="1482" spans="1:16" s="342" customFormat="1" x14ac:dyDescent="0.25">
      <c r="A1482" s="336"/>
      <c r="B1482" s="330"/>
      <c r="C1482" s="402"/>
      <c r="D1482" s="336"/>
      <c r="E1482" s="429"/>
      <c r="F1482" s="336"/>
      <c r="G1482" s="430"/>
      <c r="H1482" s="431"/>
      <c r="I1482" s="432"/>
      <c r="J1482" s="336"/>
      <c r="K1482" s="338"/>
      <c r="O1482" s="393"/>
      <c r="P1482" s="407"/>
    </row>
    <row r="1483" spans="1:16" s="342" customFormat="1" x14ac:dyDescent="0.25">
      <c r="A1483" s="336"/>
      <c r="B1483" s="330"/>
      <c r="C1483" s="402"/>
      <c r="D1483" s="336"/>
      <c r="E1483" s="429"/>
      <c r="F1483" s="336"/>
      <c r="G1483" s="430"/>
      <c r="H1483" s="431"/>
      <c r="I1483" s="432"/>
      <c r="J1483" s="336"/>
      <c r="K1483" s="338"/>
      <c r="O1483" s="393"/>
      <c r="P1483" s="407"/>
    </row>
    <row r="1484" spans="1:16" s="342" customFormat="1" x14ac:dyDescent="0.25">
      <c r="A1484" s="336"/>
      <c r="B1484" s="330"/>
      <c r="C1484" s="402"/>
      <c r="D1484" s="336"/>
      <c r="E1484" s="429"/>
      <c r="F1484" s="336"/>
      <c r="G1484" s="430"/>
      <c r="H1484" s="431"/>
      <c r="I1484" s="432"/>
      <c r="J1484" s="336"/>
      <c r="K1484" s="338"/>
      <c r="O1484" s="393"/>
      <c r="P1484" s="407"/>
    </row>
    <row r="1485" spans="1:16" s="342" customFormat="1" x14ac:dyDescent="0.25">
      <c r="A1485" s="336"/>
      <c r="B1485" s="330"/>
      <c r="C1485" s="402"/>
      <c r="D1485" s="336"/>
      <c r="E1485" s="429"/>
      <c r="F1485" s="336"/>
      <c r="G1485" s="430"/>
      <c r="H1485" s="431"/>
      <c r="I1485" s="432"/>
      <c r="J1485" s="336"/>
      <c r="K1485" s="338"/>
      <c r="O1485" s="393"/>
      <c r="P1485" s="407"/>
    </row>
    <row r="1486" spans="1:16" s="342" customFormat="1" x14ac:dyDescent="0.25">
      <c r="A1486" s="336"/>
      <c r="B1486" s="330"/>
      <c r="C1486" s="402"/>
      <c r="D1486" s="336"/>
      <c r="E1486" s="429"/>
      <c r="F1486" s="336"/>
      <c r="G1486" s="430"/>
      <c r="H1486" s="431"/>
      <c r="I1486" s="432"/>
      <c r="J1486" s="336"/>
      <c r="K1486" s="338"/>
      <c r="O1486" s="393"/>
      <c r="P1486" s="407"/>
    </row>
    <row r="1487" spans="1:16" s="342" customFormat="1" x14ac:dyDescent="0.25">
      <c r="A1487" s="336"/>
      <c r="B1487" s="330"/>
      <c r="C1487" s="402"/>
      <c r="D1487" s="336"/>
      <c r="E1487" s="429"/>
      <c r="F1487" s="336"/>
      <c r="G1487" s="430"/>
      <c r="H1487" s="431"/>
      <c r="I1487" s="432"/>
      <c r="J1487" s="336"/>
      <c r="K1487" s="338"/>
      <c r="O1487" s="393"/>
      <c r="P1487" s="407"/>
    </row>
    <row r="1488" spans="1:16" s="342" customFormat="1" x14ac:dyDescent="0.25">
      <c r="A1488" s="336"/>
      <c r="B1488" s="330"/>
      <c r="C1488" s="402"/>
      <c r="D1488" s="336"/>
      <c r="E1488" s="429"/>
      <c r="F1488" s="336"/>
      <c r="G1488" s="430"/>
      <c r="H1488" s="431"/>
      <c r="I1488" s="432"/>
      <c r="J1488" s="336"/>
      <c r="K1488" s="338"/>
      <c r="O1488" s="393"/>
      <c r="P1488" s="407"/>
    </row>
    <row r="1489" spans="1:16" s="342" customFormat="1" x14ac:dyDescent="0.25">
      <c r="A1489" s="336"/>
      <c r="B1489" s="330"/>
      <c r="C1489" s="402"/>
      <c r="D1489" s="336"/>
      <c r="E1489" s="429"/>
      <c r="F1489" s="336"/>
      <c r="G1489" s="430"/>
      <c r="H1489" s="431"/>
      <c r="I1489" s="432"/>
      <c r="J1489" s="336"/>
      <c r="K1489" s="338"/>
      <c r="O1489" s="393"/>
      <c r="P1489" s="407"/>
    </row>
    <row r="1490" spans="1:16" s="342" customFormat="1" x14ac:dyDescent="0.25">
      <c r="A1490" s="336"/>
      <c r="B1490" s="330"/>
      <c r="C1490" s="402"/>
      <c r="D1490" s="336"/>
      <c r="E1490" s="429"/>
      <c r="F1490" s="336"/>
      <c r="G1490" s="430"/>
      <c r="H1490" s="431"/>
      <c r="I1490" s="432"/>
      <c r="J1490" s="336"/>
      <c r="K1490" s="338"/>
      <c r="O1490" s="393"/>
      <c r="P1490" s="407"/>
    </row>
    <row r="1491" spans="1:16" s="342" customFormat="1" x14ac:dyDescent="0.25">
      <c r="A1491" s="336"/>
      <c r="B1491" s="330"/>
      <c r="C1491" s="402"/>
      <c r="D1491" s="336"/>
      <c r="E1491" s="429"/>
      <c r="F1491" s="336"/>
      <c r="G1491" s="430"/>
      <c r="H1491" s="431"/>
      <c r="I1491" s="432"/>
      <c r="J1491" s="336"/>
      <c r="K1491" s="338"/>
      <c r="O1491" s="393"/>
      <c r="P1491" s="407"/>
    </row>
    <row r="1492" spans="1:16" s="342" customFormat="1" x14ac:dyDescent="0.25">
      <c r="A1492" s="336"/>
      <c r="B1492" s="330"/>
      <c r="C1492" s="402"/>
      <c r="D1492" s="336"/>
      <c r="E1492" s="429"/>
      <c r="F1492" s="336"/>
      <c r="G1492" s="430"/>
      <c r="H1492" s="431"/>
      <c r="I1492" s="432"/>
      <c r="J1492" s="336"/>
      <c r="K1492" s="338"/>
      <c r="O1492" s="393"/>
      <c r="P1492" s="407"/>
    </row>
    <row r="1493" spans="1:16" s="342" customFormat="1" x14ac:dyDescent="0.25">
      <c r="A1493" s="336"/>
      <c r="B1493" s="330"/>
      <c r="C1493" s="402"/>
      <c r="D1493" s="336"/>
      <c r="E1493" s="429"/>
      <c r="F1493" s="336"/>
      <c r="G1493" s="430"/>
      <c r="H1493" s="431"/>
      <c r="I1493" s="432"/>
      <c r="J1493" s="336"/>
      <c r="K1493" s="338"/>
      <c r="O1493" s="393"/>
      <c r="P1493" s="407"/>
    </row>
    <row r="1494" spans="1:16" s="342" customFormat="1" x14ac:dyDescent="0.25">
      <c r="A1494" s="336"/>
      <c r="B1494" s="330"/>
      <c r="C1494" s="402"/>
      <c r="D1494" s="336"/>
      <c r="E1494" s="429"/>
      <c r="F1494" s="336"/>
      <c r="G1494" s="430"/>
      <c r="H1494" s="431"/>
      <c r="I1494" s="432"/>
      <c r="J1494" s="336"/>
      <c r="K1494" s="338"/>
      <c r="O1494" s="393"/>
      <c r="P1494" s="407"/>
    </row>
    <row r="1495" spans="1:16" s="342" customFormat="1" x14ac:dyDescent="0.25">
      <c r="A1495" s="336"/>
      <c r="B1495" s="330"/>
      <c r="C1495" s="402"/>
      <c r="D1495" s="336"/>
      <c r="E1495" s="429"/>
      <c r="F1495" s="336"/>
      <c r="G1495" s="430"/>
      <c r="H1495" s="431"/>
      <c r="I1495" s="432"/>
      <c r="J1495" s="336"/>
      <c r="K1495" s="338"/>
      <c r="O1495" s="393"/>
      <c r="P1495" s="407"/>
    </row>
    <row r="1496" spans="1:16" s="342" customFormat="1" x14ac:dyDescent="0.25">
      <c r="A1496" s="336"/>
      <c r="B1496" s="330"/>
      <c r="C1496" s="402"/>
      <c r="D1496" s="336"/>
      <c r="E1496" s="429"/>
      <c r="F1496" s="336"/>
      <c r="G1496" s="430"/>
      <c r="H1496" s="431"/>
      <c r="I1496" s="432"/>
      <c r="J1496" s="336"/>
      <c r="K1496" s="338"/>
      <c r="O1496" s="393"/>
      <c r="P1496" s="407"/>
    </row>
    <row r="1497" spans="1:16" s="342" customFormat="1" x14ac:dyDescent="0.25">
      <c r="A1497" s="336"/>
      <c r="B1497" s="330"/>
      <c r="C1497" s="402"/>
      <c r="D1497" s="336"/>
      <c r="E1497" s="429"/>
      <c r="F1497" s="336"/>
      <c r="G1497" s="430"/>
      <c r="H1497" s="431"/>
      <c r="I1497" s="432"/>
      <c r="J1497" s="336"/>
      <c r="K1497" s="338"/>
      <c r="O1497" s="393"/>
      <c r="P1497" s="407"/>
    </row>
    <row r="1498" spans="1:16" s="342" customFormat="1" x14ac:dyDescent="0.25">
      <c r="A1498" s="336"/>
      <c r="B1498" s="330"/>
      <c r="C1498" s="402"/>
      <c r="D1498" s="336"/>
      <c r="E1498" s="429"/>
      <c r="F1498" s="336"/>
      <c r="G1498" s="430"/>
      <c r="H1498" s="431"/>
      <c r="I1498" s="432"/>
      <c r="J1498" s="336"/>
      <c r="K1498" s="338"/>
      <c r="O1498" s="393"/>
      <c r="P1498" s="407"/>
    </row>
    <row r="1499" spans="1:16" s="342" customFormat="1" x14ac:dyDescent="0.25">
      <c r="A1499" s="336"/>
      <c r="B1499" s="330"/>
      <c r="C1499" s="402"/>
      <c r="D1499" s="336"/>
      <c r="E1499" s="429"/>
      <c r="F1499" s="336"/>
      <c r="G1499" s="430"/>
      <c r="H1499" s="431"/>
      <c r="I1499" s="432"/>
      <c r="J1499" s="336"/>
      <c r="K1499" s="338"/>
      <c r="O1499" s="393"/>
      <c r="P1499" s="407"/>
    </row>
    <row r="1500" spans="1:16" s="342" customFormat="1" x14ac:dyDescent="0.25">
      <c r="A1500" s="336"/>
      <c r="B1500" s="330"/>
      <c r="C1500" s="402"/>
      <c r="D1500" s="336"/>
      <c r="E1500" s="429"/>
      <c r="F1500" s="336"/>
      <c r="G1500" s="430"/>
      <c r="H1500" s="431"/>
      <c r="I1500" s="432"/>
      <c r="J1500" s="336"/>
      <c r="K1500" s="338"/>
      <c r="O1500" s="393"/>
      <c r="P1500" s="407"/>
    </row>
    <row r="1501" spans="1:16" s="342" customFormat="1" x14ac:dyDescent="0.25">
      <c r="A1501" s="336"/>
      <c r="B1501" s="330"/>
      <c r="C1501" s="402"/>
      <c r="D1501" s="336"/>
      <c r="E1501" s="429"/>
      <c r="F1501" s="336"/>
      <c r="G1501" s="430"/>
      <c r="H1501" s="431"/>
      <c r="I1501" s="432"/>
      <c r="J1501" s="336"/>
      <c r="K1501" s="338"/>
      <c r="O1501" s="393"/>
      <c r="P1501" s="407"/>
    </row>
    <row r="1502" spans="1:16" s="342" customFormat="1" x14ac:dyDescent="0.25">
      <c r="A1502" s="336"/>
      <c r="B1502" s="330"/>
      <c r="C1502" s="402"/>
      <c r="D1502" s="336"/>
      <c r="E1502" s="429"/>
      <c r="F1502" s="336"/>
      <c r="G1502" s="430"/>
      <c r="H1502" s="431"/>
      <c r="I1502" s="432"/>
      <c r="J1502" s="336"/>
      <c r="K1502" s="338"/>
      <c r="O1502" s="393"/>
      <c r="P1502" s="407"/>
    </row>
    <row r="1503" spans="1:16" s="342" customFormat="1" x14ac:dyDescent="0.25">
      <c r="A1503" s="336"/>
      <c r="B1503" s="330"/>
      <c r="C1503" s="402"/>
      <c r="D1503" s="336"/>
      <c r="E1503" s="429"/>
      <c r="F1503" s="336"/>
      <c r="G1503" s="430"/>
      <c r="H1503" s="431"/>
      <c r="I1503" s="432"/>
      <c r="J1503" s="336"/>
      <c r="K1503" s="338"/>
      <c r="O1503" s="393"/>
      <c r="P1503" s="407"/>
    </row>
    <row r="1504" spans="1:16" s="342" customFormat="1" x14ac:dyDescent="0.25">
      <c r="A1504" s="336"/>
      <c r="B1504" s="330"/>
      <c r="C1504" s="402"/>
      <c r="D1504" s="336"/>
      <c r="E1504" s="429"/>
      <c r="F1504" s="336"/>
      <c r="G1504" s="430"/>
      <c r="H1504" s="431"/>
      <c r="I1504" s="432"/>
      <c r="J1504" s="336"/>
      <c r="K1504" s="338"/>
      <c r="O1504" s="393"/>
      <c r="P1504" s="407"/>
    </row>
    <row r="1505" spans="1:16" s="342" customFormat="1" x14ac:dyDescent="0.25">
      <c r="A1505" s="336"/>
      <c r="B1505" s="330"/>
      <c r="C1505" s="402"/>
      <c r="D1505" s="336"/>
      <c r="E1505" s="429"/>
      <c r="F1505" s="336"/>
      <c r="G1505" s="430"/>
      <c r="H1505" s="431"/>
      <c r="I1505" s="432"/>
      <c r="J1505" s="336"/>
      <c r="K1505" s="338"/>
      <c r="O1505" s="393"/>
      <c r="P1505" s="407"/>
    </row>
    <row r="1506" spans="1:16" s="342" customFormat="1" x14ac:dyDescent="0.25">
      <c r="A1506" s="336"/>
      <c r="B1506" s="330"/>
      <c r="C1506" s="402"/>
      <c r="D1506" s="336"/>
      <c r="E1506" s="429"/>
      <c r="F1506" s="336"/>
      <c r="G1506" s="430"/>
      <c r="H1506" s="431"/>
      <c r="I1506" s="432"/>
      <c r="J1506" s="336"/>
      <c r="K1506" s="338"/>
      <c r="O1506" s="393"/>
      <c r="P1506" s="407"/>
    </row>
    <row r="1507" spans="1:16" s="342" customFormat="1" x14ac:dyDescent="0.25">
      <c r="A1507" s="336"/>
      <c r="B1507" s="330"/>
      <c r="C1507" s="402"/>
      <c r="D1507" s="336"/>
      <c r="E1507" s="429"/>
      <c r="F1507" s="336"/>
      <c r="G1507" s="430"/>
      <c r="H1507" s="431"/>
      <c r="I1507" s="432"/>
      <c r="J1507" s="336"/>
      <c r="K1507" s="338"/>
      <c r="O1507" s="393"/>
      <c r="P1507" s="407"/>
    </row>
    <row r="1508" spans="1:16" s="342" customFormat="1" x14ac:dyDescent="0.25">
      <c r="A1508" s="336"/>
      <c r="B1508" s="330"/>
      <c r="C1508" s="402"/>
      <c r="D1508" s="336"/>
      <c r="E1508" s="429"/>
      <c r="F1508" s="336"/>
      <c r="G1508" s="430"/>
      <c r="H1508" s="431"/>
      <c r="I1508" s="432"/>
      <c r="J1508" s="336"/>
      <c r="K1508" s="338"/>
      <c r="O1508" s="393"/>
      <c r="P1508" s="407"/>
    </row>
    <row r="1509" spans="1:16" s="342" customFormat="1" x14ac:dyDescent="0.25">
      <c r="A1509" s="336"/>
      <c r="B1509" s="330"/>
      <c r="C1509" s="402"/>
      <c r="D1509" s="336"/>
      <c r="E1509" s="429"/>
      <c r="F1509" s="336"/>
      <c r="G1509" s="430"/>
      <c r="H1509" s="431"/>
      <c r="I1509" s="432"/>
      <c r="J1509" s="336"/>
      <c r="K1509" s="338"/>
      <c r="O1509" s="393"/>
      <c r="P1509" s="407"/>
    </row>
    <row r="1510" spans="1:16" s="342" customFormat="1" x14ac:dyDescent="0.25">
      <c r="A1510" s="336"/>
      <c r="B1510" s="330"/>
      <c r="C1510" s="402"/>
      <c r="D1510" s="336"/>
      <c r="E1510" s="429"/>
      <c r="F1510" s="336"/>
      <c r="G1510" s="430"/>
      <c r="H1510" s="431"/>
      <c r="I1510" s="432"/>
      <c r="J1510" s="336"/>
      <c r="K1510" s="338"/>
      <c r="O1510" s="393"/>
      <c r="P1510" s="407"/>
    </row>
    <row r="1511" spans="1:16" s="342" customFormat="1" x14ac:dyDescent="0.25">
      <c r="A1511" s="336"/>
      <c r="B1511" s="330"/>
      <c r="C1511" s="402"/>
      <c r="D1511" s="336"/>
      <c r="E1511" s="429"/>
      <c r="F1511" s="336"/>
      <c r="G1511" s="430"/>
      <c r="H1511" s="431"/>
      <c r="I1511" s="432"/>
      <c r="J1511" s="336"/>
      <c r="K1511" s="338"/>
      <c r="O1511" s="393"/>
      <c r="P1511" s="407"/>
    </row>
    <row r="1512" spans="1:16" s="342" customFormat="1" x14ac:dyDescent="0.25">
      <c r="A1512" s="336"/>
      <c r="B1512" s="330"/>
      <c r="C1512" s="402"/>
      <c r="D1512" s="336"/>
      <c r="E1512" s="429"/>
      <c r="F1512" s="336"/>
      <c r="G1512" s="430"/>
      <c r="H1512" s="431"/>
      <c r="I1512" s="432"/>
      <c r="J1512" s="336"/>
      <c r="K1512" s="338"/>
      <c r="O1512" s="393"/>
      <c r="P1512" s="407"/>
    </row>
    <row r="1513" spans="1:16" s="342" customFormat="1" x14ac:dyDescent="0.25">
      <c r="A1513" s="336"/>
      <c r="B1513" s="330"/>
      <c r="C1513" s="402"/>
      <c r="D1513" s="336"/>
      <c r="E1513" s="429"/>
      <c r="F1513" s="336"/>
      <c r="G1513" s="430"/>
      <c r="H1513" s="431"/>
      <c r="I1513" s="432"/>
      <c r="J1513" s="336"/>
      <c r="K1513" s="338"/>
      <c r="O1513" s="393"/>
      <c r="P1513" s="407"/>
    </row>
    <row r="1514" spans="1:16" s="342" customFormat="1" x14ac:dyDescent="0.25">
      <c r="A1514" s="336"/>
      <c r="B1514" s="330"/>
      <c r="C1514" s="402"/>
      <c r="D1514" s="336"/>
      <c r="E1514" s="429"/>
      <c r="F1514" s="336"/>
      <c r="G1514" s="430"/>
      <c r="H1514" s="431"/>
      <c r="I1514" s="432"/>
      <c r="J1514" s="336"/>
      <c r="K1514" s="338"/>
      <c r="O1514" s="393"/>
      <c r="P1514" s="407"/>
    </row>
    <row r="1515" spans="1:16" s="342" customFormat="1" x14ac:dyDescent="0.25">
      <c r="A1515" s="336"/>
      <c r="B1515" s="330"/>
      <c r="C1515" s="402"/>
      <c r="D1515" s="336"/>
      <c r="E1515" s="429"/>
      <c r="F1515" s="336"/>
      <c r="G1515" s="430"/>
      <c r="H1515" s="431"/>
      <c r="I1515" s="432"/>
      <c r="J1515" s="336"/>
      <c r="K1515" s="338"/>
      <c r="O1515" s="393"/>
      <c r="P1515" s="407"/>
    </row>
    <row r="1516" spans="1:16" s="342" customFormat="1" x14ac:dyDescent="0.25">
      <c r="A1516" s="336"/>
      <c r="B1516" s="330"/>
      <c r="C1516" s="402"/>
      <c r="D1516" s="336"/>
      <c r="E1516" s="429"/>
      <c r="F1516" s="336"/>
      <c r="G1516" s="430"/>
      <c r="H1516" s="431"/>
      <c r="I1516" s="432"/>
      <c r="J1516" s="336"/>
      <c r="K1516" s="338"/>
      <c r="O1516" s="393"/>
      <c r="P1516" s="407"/>
    </row>
    <row r="1517" spans="1:16" s="342" customFormat="1" x14ac:dyDescent="0.25">
      <c r="A1517" s="336"/>
      <c r="B1517" s="330"/>
      <c r="C1517" s="402"/>
      <c r="D1517" s="336"/>
      <c r="E1517" s="429"/>
      <c r="F1517" s="336"/>
      <c r="G1517" s="430"/>
      <c r="H1517" s="431"/>
      <c r="I1517" s="432"/>
      <c r="J1517" s="336"/>
      <c r="K1517" s="338"/>
      <c r="O1517" s="393"/>
      <c r="P1517" s="407"/>
    </row>
    <row r="1518" spans="1:16" s="342" customFormat="1" x14ac:dyDescent="0.25">
      <c r="A1518" s="336"/>
      <c r="B1518" s="330"/>
      <c r="C1518" s="402"/>
      <c r="D1518" s="336"/>
      <c r="E1518" s="429"/>
      <c r="F1518" s="336"/>
      <c r="G1518" s="430"/>
      <c r="H1518" s="431"/>
      <c r="I1518" s="432"/>
      <c r="J1518" s="336"/>
      <c r="K1518" s="338"/>
      <c r="O1518" s="393"/>
      <c r="P1518" s="407"/>
    </row>
    <row r="1519" spans="1:16" s="342" customFormat="1" x14ac:dyDescent="0.25">
      <c r="A1519" s="336"/>
      <c r="B1519" s="330"/>
      <c r="C1519" s="402"/>
      <c r="D1519" s="336"/>
      <c r="E1519" s="429"/>
      <c r="F1519" s="336"/>
      <c r="G1519" s="430"/>
      <c r="H1519" s="431"/>
      <c r="I1519" s="432"/>
      <c r="J1519" s="336"/>
      <c r="K1519" s="338"/>
      <c r="O1519" s="393"/>
      <c r="P1519" s="407"/>
    </row>
    <row r="1520" spans="1:16" s="342" customFormat="1" x14ac:dyDescent="0.25">
      <c r="A1520" s="336"/>
      <c r="B1520" s="330"/>
      <c r="C1520" s="402"/>
      <c r="D1520" s="336"/>
      <c r="E1520" s="429"/>
      <c r="F1520" s="336"/>
      <c r="G1520" s="430"/>
      <c r="H1520" s="431"/>
      <c r="I1520" s="432"/>
      <c r="J1520" s="336"/>
      <c r="K1520" s="338"/>
      <c r="O1520" s="393"/>
      <c r="P1520" s="407"/>
    </row>
    <row r="1521" spans="1:16" s="342" customFormat="1" x14ac:dyDescent="0.25">
      <c r="A1521" s="336"/>
      <c r="B1521" s="330"/>
      <c r="C1521" s="402"/>
      <c r="D1521" s="336"/>
      <c r="E1521" s="429"/>
      <c r="F1521" s="336"/>
      <c r="G1521" s="430"/>
      <c r="H1521" s="431"/>
      <c r="I1521" s="432"/>
      <c r="J1521" s="336"/>
      <c r="K1521" s="338"/>
      <c r="O1521" s="393"/>
      <c r="P1521" s="407"/>
    </row>
    <row r="1522" spans="1:16" s="342" customFormat="1" x14ac:dyDescent="0.25">
      <c r="A1522" s="336"/>
      <c r="B1522" s="330"/>
      <c r="C1522" s="402"/>
      <c r="D1522" s="336"/>
      <c r="E1522" s="429"/>
      <c r="F1522" s="336"/>
      <c r="G1522" s="430"/>
      <c r="H1522" s="431"/>
      <c r="I1522" s="432"/>
      <c r="J1522" s="336"/>
      <c r="K1522" s="338"/>
      <c r="O1522" s="393"/>
      <c r="P1522" s="407"/>
    </row>
    <row r="1523" spans="1:16" s="342" customFormat="1" x14ac:dyDescent="0.25">
      <c r="A1523" s="336"/>
      <c r="B1523" s="330"/>
      <c r="C1523" s="402"/>
      <c r="D1523" s="336"/>
      <c r="E1523" s="429"/>
      <c r="F1523" s="336"/>
      <c r="G1523" s="430"/>
      <c r="H1523" s="431"/>
      <c r="I1523" s="432"/>
      <c r="J1523" s="336"/>
      <c r="K1523" s="338"/>
      <c r="O1523" s="393"/>
      <c r="P1523" s="407"/>
    </row>
    <row r="1524" spans="1:16" s="342" customFormat="1" x14ac:dyDescent="0.25">
      <c r="A1524" s="336"/>
      <c r="B1524" s="330"/>
      <c r="C1524" s="402"/>
      <c r="D1524" s="336"/>
      <c r="E1524" s="429"/>
      <c r="F1524" s="336"/>
      <c r="G1524" s="430"/>
      <c r="H1524" s="431"/>
      <c r="I1524" s="432"/>
      <c r="J1524" s="336"/>
      <c r="K1524" s="338"/>
      <c r="O1524" s="393"/>
      <c r="P1524" s="407"/>
    </row>
    <row r="1525" spans="1:16" s="342" customFormat="1" x14ac:dyDescent="0.25">
      <c r="A1525" s="336"/>
      <c r="B1525" s="330"/>
      <c r="C1525" s="402"/>
      <c r="D1525" s="336"/>
      <c r="E1525" s="429"/>
      <c r="F1525" s="336"/>
      <c r="G1525" s="430"/>
      <c r="H1525" s="431"/>
      <c r="I1525" s="432"/>
      <c r="J1525" s="336"/>
      <c r="K1525" s="338"/>
      <c r="O1525" s="393"/>
      <c r="P1525" s="407"/>
    </row>
    <row r="1526" spans="1:16" s="342" customFormat="1" x14ac:dyDescent="0.25">
      <c r="A1526" s="336"/>
      <c r="B1526" s="330"/>
      <c r="C1526" s="402"/>
      <c r="D1526" s="336"/>
      <c r="E1526" s="429"/>
      <c r="F1526" s="336"/>
      <c r="G1526" s="430"/>
      <c r="H1526" s="431"/>
      <c r="I1526" s="432"/>
      <c r="J1526" s="336"/>
      <c r="K1526" s="338"/>
      <c r="O1526" s="393"/>
      <c r="P1526" s="407"/>
    </row>
    <row r="1527" spans="1:16" s="342" customFormat="1" x14ac:dyDescent="0.25">
      <c r="A1527" s="336"/>
      <c r="B1527" s="330"/>
      <c r="C1527" s="402"/>
      <c r="D1527" s="336"/>
      <c r="E1527" s="429"/>
      <c r="F1527" s="336"/>
      <c r="G1527" s="430"/>
      <c r="H1527" s="431"/>
      <c r="I1527" s="432"/>
      <c r="J1527" s="336"/>
      <c r="K1527" s="338"/>
      <c r="O1527" s="393"/>
      <c r="P1527" s="407"/>
    </row>
    <row r="1528" spans="1:16" s="342" customFormat="1" x14ac:dyDescent="0.25">
      <c r="A1528" s="336"/>
      <c r="B1528" s="330"/>
      <c r="C1528" s="402"/>
      <c r="D1528" s="336"/>
      <c r="E1528" s="429"/>
      <c r="F1528" s="336"/>
      <c r="G1528" s="430"/>
      <c r="H1528" s="431"/>
      <c r="I1528" s="432"/>
      <c r="J1528" s="336"/>
      <c r="K1528" s="338"/>
      <c r="O1528" s="393"/>
      <c r="P1528" s="407"/>
    </row>
    <row r="1529" spans="1:16" s="342" customFormat="1" x14ac:dyDescent="0.25">
      <c r="A1529" s="336"/>
      <c r="B1529" s="330"/>
      <c r="C1529" s="402"/>
      <c r="D1529" s="336"/>
      <c r="E1529" s="429"/>
      <c r="F1529" s="336"/>
      <c r="G1529" s="430"/>
      <c r="H1529" s="431"/>
      <c r="I1529" s="432"/>
      <c r="J1529" s="336"/>
      <c r="K1529" s="338"/>
      <c r="O1529" s="393"/>
      <c r="P1529" s="407"/>
    </row>
    <row r="1530" spans="1:16" s="342" customFormat="1" x14ac:dyDescent="0.25">
      <c r="A1530" s="336"/>
      <c r="B1530" s="330"/>
      <c r="C1530" s="402"/>
      <c r="D1530" s="336"/>
      <c r="E1530" s="429"/>
      <c r="F1530" s="336"/>
      <c r="G1530" s="430"/>
      <c r="H1530" s="431"/>
      <c r="I1530" s="432"/>
      <c r="J1530" s="336"/>
      <c r="K1530" s="338"/>
      <c r="O1530" s="393"/>
      <c r="P1530" s="407"/>
    </row>
    <row r="1531" spans="1:16" s="342" customFormat="1" x14ac:dyDescent="0.25">
      <c r="A1531" s="336"/>
      <c r="B1531" s="330"/>
      <c r="C1531" s="402"/>
      <c r="D1531" s="336"/>
      <c r="E1531" s="429"/>
      <c r="F1531" s="336"/>
      <c r="G1531" s="430"/>
      <c r="H1531" s="431"/>
      <c r="I1531" s="432"/>
      <c r="J1531" s="336"/>
      <c r="K1531" s="338"/>
      <c r="O1531" s="393"/>
      <c r="P1531" s="407"/>
    </row>
    <row r="1532" spans="1:16" s="342" customFormat="1" x14ac:dyDescent="0.25">
      <c r="A1532" s="336"/>
      <c r="B1532" s="330"/>
      <c r="C1532" s="402"/>
      <c r="D1532" s="336"/>
      <c r="E1532" s="429"/>
      <c r="F1532" s="336"/>
      <c r="G1532" s="430"/>
      <c r="H1532" s="431"/>
      <c r="I1532" s="432"/>
      <c r="J1532" s="336"/>
      <c r="K1532" s="338"/>
      <c r="O1532" s="393"/>
      <c r="P1532" s="407"/>
    </row>
    <row r="1533" spans="1:16" s="342" customFormat="1" x14ac:dyDescent="0.25">
      <c r="A1533" s="336"/>
      <c r="B1533" s="330"/>
      <c r="C1533" s="402"/>
      <c r="D1533" s="336"/>
      <c r="E1533" s="429"/>
      <c r="F1533" s="336"/>
      <c r="G1533" s="430"/>
      <c r="H1533" s="431"/>
      <c r="I1533" s="432"/>
      <c r="J1533" s="336"/>
      <c r="K1533" s="338"/>
      <c r="O1533" s="393"/>
      <c r="P1533" s="407"/>
    </row>
    <row r="1534" spans="1:16" s="342" customFormat="1" x14ac:dyDescent="0.25">
      <c r="A1534" s="336"/>
      <c r="B1534" s="330"/>
      <c r="C1534" s="402"/>
      <c r="D1534" s="336"/>
      <c r="E1534" s="429"/>
      <c r="F1534" s="336"/>
      <c r="G1534" s="430"/>
      <c r="H1534" s="431"/>
      <c r="I1534" s="432"/>
      <c r="J1534" s="336"/>
      <c r="K1534" s="338"/>
      <c r="O1534" s="393"/>
      <c r="P1534" s="407"/>
    </row>
    <row r="1535" spans="1:16" s="342" customFormat="1" x14ac:dyDescent="0.25">
      <c r="A1535" s="336"/>
      <c r="B1535" s="330"/>
      <c r="C1535" s="402"/>
      <c r="D1535" s="336"/>
      <c r="E1535" s="429"/>
      <c r="F1535" s="336"/>
      <c r="G1535" s="430"/>
      <c r="H1535" s="431"/>
      <c r="I1535" s="432"/>
      <c r="J1535" s="336"/>
      <c r="K1535" s="338"/>
      <c r="O1535" s="393"/>
      <c r="P1535" s="407"/>
    </row>
    <row r="1536" spans="1:16" s="342" customFormat="1" x14ac:dyDescent="0.25">
      <c r="A1536" s="336"/>
      <c r="B1536" s="330"/>
      <c r="C1536" s="402"/>
      <c r="D1536" s="336"/>
      <c r="E1536" s="429"/>
      <c r="F1536" s="336"/>
      <c r="G1536" s="430"/>
      <c r="H1536" s="431"/>
      <c r="I1536" s="432"/>
      <c r="J1536" s="336"/>
      <c r="K1536" s="338"/>
      <c r="O1536" s="393"/>
      <c r="P1536" s="407"/>
    </row>
    <row r="1537" spans="1:16" s="342" customFormat="1" x14ac:dyDescent="0.25">
      <c r="A1537" s="336"/>
      <c r="B1537" s="330"/>
      <c r="C1537" s="402"/>
      <c r="D1537" s="336"/>
      <c r="E1537" s="429"/>
      <c r="F1537" s="336"/>
      <c r="G1537" s="430"/>
      <c r="H1537" s="431"/>
      <c r="I1537" s="432"/>
      <c r="J1537" s="336"/>
      <c r="K1537" s="338"/>
      <c r="O1537" s="393"/>
      <c r="P1537" s="407"/>
    </row>
    <row r="1538" spans="1:16" s="342" customFormat="1" x14ac:dyDescent="0.25">
      <c r="A1538" s="336"/>
      <c r="B1538" s="330"/>
      <c r="C1538" s="402"/>
      <c r="D1538" s="336"/>
      <c r="E1538" s="429"/>
      <c r="F1538" s="336"/>
      <c r="G1538" s="430"/>
      <c r="H1538" s="431"/>
      <c r="I1538" s="432"/>
      <c r="J1538" s="336"/>
      <c r="K1538" s="338"/>
      <c r="O1538" s="393"/>
      <c r="P1538" s="407"/>
    </row>
    <row r="1539" spans="1:16" s="342" customFormat="1" x14ac:dyDescent="0.25">
      <c r="A1539" s="336"/>
      <c r="B1539" s="330"/>
      <c r="C1539" s="402"/>
      <c r="D1539" s="336"/>
      <c r="E1539" s="429"/>
      <c r="F1539" s="336"/>
      <c r="G1539" s="430"/>
      <c r="H1539" s="431"/>
      <c r="I1539" s="432"/>
      <c r="J1539" s="336"/>
      <c r="K1539" s="338"/>
      <c r="O1539" s="393"/>
      <c r="P1539" s="407"/>
    </row>
    <row r="1540" spans="1:16" s="342" customFormat="1" x14ac:dyDescent="0.25">
      <c r="A1540" s="336"/>
      <c r="B1540" s="330"/>
      <c r="C1540" s="402"/>
      <c r="D1540" s="336"/>
      <c r="E1540" s="429"/>
      <c r="F1540" s="336"/>
      <c r="G1540" s="430"/>
      <c r="H1540" s="431"/>
      <c r="I1540" s="432"/>
      <c r="J1540" s="336"/>
      <c r="K1540" s="338"/>
      <c r="O1540" s="393"/>
      <c r="P1540" s="407"/>
    </row>
    <row r="1541" spans="1:16" s="342" customFormat="1" x14ac:dyDescent="0.25">
      <c r="A1541" s="336"/>
      <c r="B1541" s="330"/>
      <c r="C1541" s="402"/>
      <c r="D1541" s="336"/>
      <c r="E1541" s="429"/>
      <c r="F1541" s="336"/>
      <c r="G1541" s="430"/>
      <c r="H1541" s="431"/>
      <c r="I1541" s="432"/>
      <c r="J1541" s="336"/>
      <c r="K1541" s="338"/>
      <c r="O1541" s="393"/>
      <c r="P1541" s="407"/>
    </row>
    <row r="1542" spans="1:16" s="342" customFormat="1" x14ac:dyDescent="0.25">
      <c r="A1542" s="336"/>
      <c r="B1542" s="330"/>
      <c r="C1542" s="402"/>
      <c r="D1542" s="336"/>
      <c r="E1542" s="429"/>
      <c r="F1542" s="336"/>
      <c r="G1542" s="430"/>
      <c r="H1542" s="431"/>
      <c r="I1542" s="432"/>
      <c r="J1542" s="336"/>
      <c r="K1542" s="338"/>
      <c r="O1542" s="393"/>
      <c r="P1542" s="407"/>
    </row>
    <row r="1543" spans="1:16" s="342" customFormat="1" x14ac:dyDescent="0.25">
      <c r="A1543" s="336"/>
      <c r="B1543" s="330"/>
      <c r="C1543" s="402"/>
      <c r="D1543" s="336"/>
      <c r="E1543" s="429"/>
      <c r="F1543" s="336"/>
      <c r="G1543" s="430"/>
      <c r="H1543" s="431"/>
      <c r="I1543" s="432"/>
      <c r="J1543" s="336"/>
      <c r="K1543" s="338"/>
      <c r="O1543" s="393"/>
      <c r="P1543" s="407"/>
    </row>
    <row r="1544" spans="1:16" s="342" customFormat="1" x14ac:dyDescent="0.25">
      <c r="A1544" s="336"/>
      <c r="B1544" s="330"/>
      <c r="C1544" s="402"/>
      <c r="D1544" s="336"/>
      <c r="E1544" s="429"/>
      <c r="F1544" s="336"/>
      <c r="G1544" s="430"/>
      <c r="H1544" s="431"/>
      <c r="I1544" s="432"/>
      <c r="J1544" s="336"/>
      <c r="K1544" s="338"/>
      <c r="O1544" s="393"/>
      <c r="P1544" s="407"/>
    </row>
    <row r="1545" spans="1:16" s="342" customFormat="1" x14ac:dyDescent="0.25">
      <c r="A1545" s="336"/>
      <c r="B1545" s="330"/>
      <c r="C1545" s="402"/>
      <c r="D1545" s="336"/>
      <c r="E1545" s="429"/>
      <c r="F1545" s="336"/>
      <c r="G1545" s="430"/>
      <c r="H1545" s="431"/>
      <c r="I1545" s="432"/>
      <c r="J1545" s="336"/>
      <c r="K1545" s="338"/>
      <c r="O1545" s="393"/>
      <c r="P1545" s="407"/>
    </row>
    <row r="1546" spans="1:16" s="342" customFormat="1" x14ac:dyDescent="0.25">
      <c r="A1546" s="336"/>
      <c r="B1546" s="330"/>
      <c r="C1546" s="402"/>
      <c r="D1546" s="336"/>
      <c r="E1546" s="429"/>
      <c r="F1546" s="336"/>
      <c r="G1546" s="430"/>
      <c r="H1546" s="431"/>
      <c r="I1546" s="432"/>
      <c r="J1546" s="336"/>
      <c r="K1546" s="338"/>
      <c r="O1546" s="393"/>
      <c r="P1546" s="407"/>
    </row>
    <row r="1547" spans="1:16" s="342" customFormat="1" x14ac:dyDescent="0.25">
      <c r="A1547" s="336"/>
      <c r="B1547" s="330"/>
      <c r="C1547" s="402"/>
      <c r="D1547" s="336"/>
      <c r="E1547" s="429"/>
      <c r="F1547" s="336"/>
      <c r="G1547" s="430"/>
      <c r="H1547" s="431"/>
      <c r="I1547" s="432"/>
      <c r="J1547" s="336"/>
      <c r="K1547" s="338"/>
      <c r="O1547" s="393"/>
      <c r="P1547" s="407"/>
    </row>
    <row r="1548" spans="1:16" s="342" customFormat="1" x14ac:dyDescent="0.25">
      <c r="A1548" s="336"/>
      <c r="B1548" s="330"/>
      <c r="C1548" s="402"/>
      <c r="D1548" s="336"/>
      <c r="E1548" s="429"/>
      <c r="F1548" s="336"/>
      <c r="G1548" s="430"/>
      <c r="H1548" s="431"/>
      <c r="I1548" s="432"/>
      <c r="J1548" s="336"/>
      <c r="K1548" s="338"/>
      <c r="O1548" s="393"/>
      <c r="P1548" s="407"/>
    </row>
    <row r="1549" spans="1:16" s="342" customFormat="1" x14ac:dyDescent="0.25">
      <c r="A1549" s="336"/>
      <c r="B1549" s="330"/>
      <c r="C1549" s="402"/>
      <c r="D1549" s="336"/>
      <c r="E1549" s="429"/>
      <c r="F1549" s="336"/>
      <c r="G1549" s="430"/>
      <c r="H1549" s="431"/>
      <c r="I1549" s="432"/>
      <c r="J1549" s="336"/>
      <c r="K1549" s="338"/>
      <c r="O1549" s="393"/>
      <c r="P1549" s="407"/>
    </row>
    <row r="1550" spans="1:16" s="342" customFormat="1" x14ac:dyDescent="0.25">
      <c r="A1550" s="336"/>
      <c r="B1550" s="330"/>
      <c r="C1550" s="402"/>
      <c r="D1550" s="336"/>
      <c r="E1550" s="429"/>
      <c r="F1550" s="336"/>
      <c r="G1550" s="430"/>
      <c r="H1550" s="431"/>
      <c r="I1550" s="432"/>
      <c r="J1550" s="336"/>
      <c r="K1550" s="338"/>
      <c r="O1550" s="393"/>
      <c r="P1550" s="407"/>
    </row>
    <row r="1551" spans="1:16" s="342" customFormat="1" x14ac:dyDescent="0.25">
      <c r="A1551" s="336"/>
      <c r="B1551" s="330"/>
      <c r="C1551" s="402"/>
      <c r="D1551" s="336"/>
      <c r="E1551" s="429"/>
      <c r="F1551" s="336"/>
      <c r="G1551" s="430"/>
      <c r="H1551" s="431"/>
      <c r="I1551" s="432"/>
      <c r="J1551" s="336"/>
      <c r="K1551" s="338"/>
      <c r="O1551" s="393"/>
      <c r="P1551" s="407"/>
    </row>
    <row r="1552" spans="1:16" s="342" customFormat="1" x14ac:dyDescent="0.25">
      <c r="A1552" s="336"/>
      <c r="B1552" s="330"/>
      <c r="C1552" s="402"/>
      <c r="D1552" s="336"/>
      <c r="E1552" s="429"/>
      <c r="F1552" s="336"/>
      <c r="G1552" s="430"/>
      <c r="H1552" s="431"/>
      <c r="I1552" s="432"/>
      <c r="J1552" s="336"/>
      <c r="K1552" s="338"/>
      <c r="O1552" s="393"/>
      <c r="P1552" s="407"/>
    </row>
    <row r="1553" spans="1:16" s="342" customFormat="1" x14ac:dyDescent="0.25">
      <c r="A1553" s="336"/>
      <c r="B1553" s="330"/>
      <c r="C1553" s="402"/>
      <c r="D1553" s="336"/>
      <c r="E1553" s="429"/>
      <c r="F1553" s="336"/>
      <c r="G1553" s="430"/>
      <c r="H1553" s="431"/>
      <c r="I1553" s="432"/>
      <c r="J1553" s="336"/>
      <c r="K1553" s="338"/>
      <c r="O1553" s="393"/>
      <c r="P1553" s="407"/>
    </row>
    <row r="1554" spans="1:16" s="342" customFormat="1" x14ac:dyDescent="0.25">
      <c r="A1554" s="336"/>
      <c r="B1554" s="330"/>
      <c r="C1554" s="402"/>
      <c r="D1554" s="336"/>
      <c r="E1554" s="429"/>
      <c r="F1554" s="336"/>
      <c r="G1554" s="430"/>
      <c r="H1554" s="431"/>
      <c r="I1554" s="432"/>
      <c r="J1554" s="336"/>
      <c r="K1554" s="338"/>
      <c r="O1554" s="393"/>
      <c r="P1554" s="407"/>
    </row>
    <row r="1555" spans="1:16" s="342" customFormat="1" x14ac:dyDescent="0.25">
      <c r="A1555" s="336"/>
      <c r="B1555" s="330"/>
      <c r="C1555" s="402"/>
      <c r="D1555" s="336"/>
      <c r="E1555" s="429"/>
      <c r="F1555" s="336"/>
      <c r="G1555" s="430"/>
      <c r="H1555" s="431"/>
      <c r="I1555" s="432"/>
      <c r="J1555" s="336"/>
      <c r="K1555" s="338"/>
      <c r="O1555" s="393"/>
      <c r="P1555" s="407"/>
    </row>
    <row r="1556" spans="1:16" s="342" customFormat="1" x14ac:dyDescent="0.25">
      <c r="A1556" s="336"/>
      <c r="B1556" s="330"/>
      <c r="C1556" s="402"/>
      <c r="D1556" s="336"/>
      <c r="E1556" s="429"/>
      <c r="F1556" s="336"/>
      <c r="G1556" s="430"/>
      <c r="H1556" s="431"/>
      <c r="I1556" s="432"/>
      <c r="J1556" s="336"/>
      <c r="K1556" s="338"/>
      <c r="O1556" s="393"/>
      <c r="P1556" s="407"/>
    </row>
    <row r="1557" spans="1:16" s="342" customFormat="1" x14ac:dyDescent="0.25">
      <c r="A1557" s="336"/>
      <c r="B1557" s="330"/>
      <c r="C1557" s="402"/>
      <c r="D1557" s="336"/>
      <c r="E1557" s="429"/>
      <c r="F1557" s="336"/>
      <c r="G1557" s="430"/>
      <c r="H1557" s="431"/>
      <c r="I1557" s="432"/>
      <c r="J1557" s="336"/>
      <c r="K1557" s="338"/>
      <c r="O1557" s="393"/>
      <c r="P1557" s="407"/>
    </row>
    <row r="1558" spans="1:16" s="342" customFormat="1" x14ac:dyDescent="0.25">
      <c r="A1558" s="336"/>
      <c r="B1558" s="330"/>
      <c r="C1558" s="402"/>
      <c r="D1558" s="336"/>
      <c r="E1558" s="429"/>
      <c r="F1558" s="336"/>
      <c r="G1558" s="430"/>
      <c r="H1558" s="431"/>
      <c r="I1558" s="432"/>
      <c r="J1558" s="336"/>
      <c r="K1558" s="338"/>
      <c r="O1558" s="393"/>
      <c r="P1558" s="407"/>
    </row>
    <row r="1559" spans="1:16" s="342" customFormat="1" x14ac:dyDescent="0.25">
      <c r="A1559" s="336"/>
      <c r="B1559" s="330"/>
      <c r="C1559" s="402"/>
      <c r="D1559" s="336"/>
      <c r="E1559" s="429"/>
      <c r="F1559" s="336"/>
      <c r="G1559" s="430"/>
      <c r="H1559" s="431"/>
      <c r="I1559" s="432"/>
      <c r="J1559" s="336"/>
      <c r="K1559" s="338"/>
      <c r="O1559" s="393"/>
      <c r="P1559" s="407"/>
    </row>
    <row r="1560" spans="1:16" s="342" customFormat="1" x14ac:dyDescent="0.25">
      <c r="A1560" s="336"/>
      <c r="B1560" s="330"/>
      <c r="C1560" s="402"/>
      <c r="D1560" s="336"/>
      <c r="E1560" s="429"/>
      <c r="F1560" s="336"/>
      <c r="G1560" s="430"/>
      <c r="H1560" s="431"/>
      <c r="I1560" s="432"/>
      <c r="J1560" s="336"/>
      <c r="K1560" s="338"/>
      <c r="O1560" s="393"/>
      <c r="P1560" s="407"/>
    </row>
    <row r="1561" spans="1:16" s="342" customFormat="1" x14ac:dyDescent="0.25">
      <c r="A1561" s="336"/>
      <c r="B1561" s="330"/>
      <c r="C1561" s="402"/>
      <c r="D1561" s="336"/>
      <c r="E1561" s="429"/>
      <c r="F1561" s="336"/>
      <c r="G1561" s="430"/>
      <c r="H1561" s="431"/>
      <c r="I1561" s="432"/>
      <c r="J1561" s="336"/>
      <c r="K1561" s="338"/>
      <c r="O1561" s="393"/>
      <c r="P1561" s="407"/>
    </row>
    <row r="1562" spans="1:16" s="342" customFormat="1" x14ac:dyDescent="0.25">
      <c r="A1562" s="336"/>
      <c r="B1562" s="330"/>
      <c r="C1562" s="402"/>
      <c r="D1562" s="336"/>
      <c r="E1562" s="429"/>
      <c r="F1562" s="336"/>
      <c r="G1562" s="430"/>
      <c r="H1562" s="431"/>
      <c r="I1562" s="432"/>
      <c r="J1562" s="336"/>
      <c r="K1562" s="338"/>
      <c r="O1562" s="393"/>
      <c r="P1562" s="407"/>
    </row>
    <row r="1563" spans="1:16" s="342" customFormat="1" x14ac:dyDescent="0.25">
      <c r="A1563" s="336"/>
      <c r="B1563" s="330"/>
      <c r="C1563" s="402"/>
      <c r="D1563" s="336"/>
      <c r="E1563" s="429"/>
      <c r="F1563" s="336"/>
      <c r="G1563" s="430"/>
      <c r="H1563" s="431"/>
      <c r="I1563" s="432"/>
      <c r="J1563" s="336"/>
      <c r="K1563" s="338"/>
      <c r="O1563" s="393"/>
      <c r="P1563" s="407"/>
    </row>
    <row r="1564" spans="1:16" s="342" customFormat="1" x14ac:dyDescent="0.25">
      <c r="A1564" s="336"/>
      <c r="B1564" s="330"/>
      <c r="C1564" s="402"/>
      <c r="D1564" s="336"/>
      <c r="E1564" s="429"/>
      <c r="F1564" s="336"/>
      <c r="G1564" s="430"/>
      <c r="H1564" s="431"/>
      <c r="I1564" s="432"/>
      <c r="J1564" s="336"/>
      <c r="K1564" s="338"/>
      <c r="O1564" s="393"/>
      <c r="P1564" s="407"/>
    </row>
    <row r="1565" spans="1:16" s="342" customFormat="1" x14ac:dyDescent="0.25">
      <c r="A1565" s="336"/>
      <c r="B1565" s="330"/>
      <c r="C1565" s="402"/>
      <c r="D1565" s="336"/>
      <c r="E1565" s="429"/>
      <c r="F1565" s="336"/>
      <c r="G1565" s="430"/>
      <c r="H1565" s="431"/>
      <c r="I1565" s="432"/>
      <c r="J1565" s="336"/>
      <c r="K1565" s="338"/>
      <c r="O1565" s="393"/>
      <c r="P1565" s="407"/>
    </row>
    <row r="1566" spans="1:16" s="342" customFormat="1" x14ac:dyDescent="0.25">
      <c r="A1566" s="336"/>
      <c r="B1566" s="330"/>
      <c r="C1566" s="402"/>
      <c r="D1566" s="336"/>
      <c r="E1566" s="429"/>
      <c r="F1566" s="336"/>
      <c r="G1566" s="430"/>
      <c r="H1566" s="431"/>
      <c r="I1566" s="432"/>
      <c r="J1566" s="336"/>
      <c r="K1566" s="338"/>
      <c r="O1566" s="393"/>
      <c r="P1566" s="407"/>
    </row>
    <row r="1567" spans="1:16" s="342" customFormat="1" x14ac:dyDescent="0.25">
      <c r="A1567" s="336"/>
      <c r="B1567" s="330"/>
      <c r="C1567" s="402"/>
      <c r="D1567" s="336"/>
      <c r="E1567" s="429"/>
      <c r="F1567" s="336"/>
      <c r="G1567" s="430"/>
      <c r="H1567" s="431"/>
      <c r="I1567" s="432"/>
      <c r="J1567" s="336"/>
      <c r="K1567" s="338"/>
      <c r="O1567" s="393"/>
      <c r="P1567" s="407"/>
    </row>
    <row r="1568" spans="1:16" s="342" customFormat="1" x14ac:dyDescent="0.25">
      <c r="A1568" s="336"/>
      <c r="B1568" s="330"/>
      <c r="C1568" s="402"/>
      <c r="D1568" s="336"/>
      <c r="E1568" s="429"/>
      <c r="F1568" s="336"/>
      <c r="G1568" s="430"/>
      <c r="H1568" s="431"/>
      <c r="I1568" s="432"/>
      <c r="J1568" s="336"/>
      <c r="K1568" s="338"/>
      <c r="O1568" s="393"/>
      <c r="P1568" s="407"/>
    </row>
    <row r="1569" spans="1:16" s="342" customFormat="1" x14ac:dyDescent="0.25">
      <c r="A1569" s="336"/>
      <c r="B1569" s="330"/>
      <c r="C1569" s="402"/>
      <c r="D1569" s="336"/>
      <c r="E1569" s="429"/>
      <c r="F1569" s="336"/>
      <c r="G1569" s="430"/>
      <c r="H1569" s="431"/>
      <c r="I1569" s="432"/>
      <c r="J1569" s="336"/>
      <c r="K1569" s="338"/>
      <c r="O1569" s="393"/>
      <c r="P1569" s="407"/>
    </row>
    <row r="1570" spans="1:16" s="342" customFormat="1" x14ac:dyDescent="0.25">
      <c r="A1570" s="336"/>
      <c r="B1570" s="330"/>
      <c r="C1570" s="402"/>
      <c r="D1570" s="336"/>
      <c r="E1570" s="429"/>
      <c r="F1570" s="336"/>
      <c r="G1570" s="430"/>
      <c r="H1570" s="431"/>
      <c r="I1570" s="432"/>
      <c r="J1570" s="336"/>
      <c r="K1570" s="338"/>
      <c r="O1570" s="393"/>
      <c r="P1570" s="407"/>
    </row>
    <row r="1571" spans="1:16" s="342" customFormat="1" x14ac:dyDescent="0.25">
      <c r="A1571" s="336"/>
      <c r="B1571" s="330"/>
      <c r="C1571" s="402"/>
      <c r="D1571" s="336"/>
      <c r="E1571" s="429"/>
      <c r="F1571" s="336"/>
      <c r="G1571" s="430"/>
      <c r="H1571" s="431"/>
      <c r="I1571" s="432"/>
      <c r="J1571" s="336"/>
      <c r="K1571" s="338"/>
      <c r="O1571" s="393"/>
      <c r="P1571" s="407"/>
    </row>
    <row r="1572" spans="1:16" s="342" customFormat="1" x14ac:dyDescent="0.25">
      <c r="A1572" s="336"/>
      <c r="B1572" s="330"/>
      <c r="C1572" s="402"/>
      <c r="D1572" s="336"/>
      <c r="E1572" s="429"/>
      <c r="F1572" s="336"/>
      <c r="G1572" s="430"/>
      <c r="H1572" s="431"/>
      <c r="I1572" s="432"/>
      <c r="J1572" s="336"/>
      <c r="K1572" s="338"/>
      <c r="O1572" s="393"/>
      <c r="P1572" s="407"/>
    </row>
    <row r="1573" spans="1:16" s="342" customFormat="1" x14ac:dyDescent="0.25">
      <c r="A1573" s="336"/>
      <c r="B1573" s="330"/>
      <c r="C1573" s="402"/>
      <c r="D1573" s="336"/>
      <c r="E1573" s="429"/>
      <c r="F1573" s="336"/>
      <c r="G1573" s="430"/>
      <c r="H1573" s="431"/>
      <c r="I1573" s="432"/>
      <c r="J1573" s="336"/>
      <c r="K1573" s="338"/>
      <c r="O1573" s="393"/>
      <c r="P1573" s="407"/>
    </row>
    <row r="1574" spans="1:16" s="342" customFormat="1" x14ac:dyDescent="0.25">
      <c r="A1574" s="336"/>
      <c r="B1574" s="330"/>
      <c r="C1574" s="402"/>
      <c r="D1574" s="336"/>
      <c r="E1574" s="429"/>
      <c r="F1574" s="336"/>
      <c r="G1574" s="430"/>
      <c r="H1574" s="431"/>
      <c r="I1574" s="432"/>
      <c r="J1574" s="336"/>
      <c r="K1574" s="338"/>
      <c r="O1574" s="393"/>
      <c r="P1574" s="407"/>
    </row>
    <row r="1575" spans="1:16" s="342" customFormat="1" x14ac:dyDescent="0.25">
      <c r="A1575" s="336"/>
      <c r="B1575" s="330"/>
      <c r="C1575" s="402"/>
      <c r="D1575" s="336"/>
      <c r="E1575" s="429"/>
      <c r="F1575" s="336"/>
      <c r="G1575" s="430"/>
      <c r="H1575" s="431"/>
      <c r="I1575" s="432"/>
      <c r="J1575" s="336"/>
      <c r="K1575" s="338"/>
      <c r="O1575" s="393"/>
      <c r="P1575" s="407"/>
    </row>
    <row r="1576" spans="1:16" s="342" customFormat="1" x14ac:dyDescent="0.25">
      <c r="A1576" s="336"/>
      <c r="B1576" s="330"/>
      <c r="C1576" s="402"/>
      <c r="D1576" s="336"/>
      <c r="E1576" s="429"/>
      <c r="F1576" s="336"/>
      <c r="G1576" s="430"/>
      <c r="H1576" s="431"/>
      <c r="I1576" s="432"/>
      <c r="J1576" s="336"/>
      <c r="K1576" s="338"/>
      <c r="O1576" s="393"/>
      <c r="P1576" s="407"/>
    </row>
    <row r="1577" spans="1:16" s="342" customFormat="1" x14ac:dyDescent="0.25">
      <c r="A1577" s="336"/>
      <c r="B1577" s="330"/>
      <c r="C1577" s="402"/>
      <c r="D1577" s="336"/>
      <c r="E1577" s="429"/>
      <c r="F1577" s="336"/>
      <c r="G1577" s="430"/>
      <c r="H1577" s="431"/>
      <c r="I1577" s="432"/>
      <c r="J1577" s="336"/>
      <c r="K1577" s="338"/>
      <c r="O1577" s="393"/>
      <c r="P1577" s="407"/>
    </row>
    <row r="1578" spans="1:16" s="342" customFormat="1" x14ac:dyDescent="0.25">
      <c r="A1578" s="336"/>
      <c r="B1578" s="330"/>
      <c r="C1578" s="402"/>
      <c r="D1578" s="336"/>
      <c r="E1578" s="429"/>
      <c r="F1578" s="336"/>
      <c r="G1578" s="430"/>
      <c r="H1578" s="431"/>
      <c r="I1578" s="432"/>
      <c r="J1578" s="336"/>
      <c r="K1578" s="338"/>
      <c r="O1578" s="393"/>
      <c r="P1578" s="407"/>
    </row>
    <row r="1579" spans="1:16" s="342" customFormat="1" x14ac:dyDescent="0.25">
      <c r="A1579" s="336"/>
      <c r="B1579" s="330"/>
      <c r="C1579" s="402"/>
      <c r="D1579" s="336"/>
      <c r="E1579" s="429"/>
      <c r="F1579" s="336"/>
      <c r="G1579" s="430"/>
      <c r="H1579" s="431"/>
      <c r="I1579" s="432"/>
      <c r="J1579" s="336"/>
      <c r="K1579" s="338"/>
      <c r="O1579" s="393"/>
      <c r="P1579" s="407"/>
    </row>
    <row r="1580" spans="1:16" s="342" customFormat="1" x14ac:dyDescent="0.25">
      <c r="A1580" s="336"/>
      <c r="B1580" s="330"/>
      <c r="C1580" s="402"/>
      <c r="D1580" s="336"/>
      <c r="E1580" s="429"/>
      <c r="F1580" s="336"/>
      <c r="G1580" s="430"/>
      <c r="H1580" s="431"/>
      <c r="I1580" s="432"/>
      <c r="J1580" s="336"/>
      <c r="K1580" s="338"/>
      <c r="O1580" s="393"/>
      <c r="P1580" s="407"/>
    </row>
    <row r="1581" spans="1:16" s="342" customFormat="1" x14ac:dyDescent="0.25">
      <c r="A1581" s="336"/>
      <c r="B1581" s="330"/>
      <c r="C1581" s="402"/>
      <c r="D1581" s="336"/>
      <c r="E1581" s="429"/>
      <c r="F1581" s="336"/>
      <c r="G1581" s="430"/>
      <c r="H1581" s="431"/>
      <c r="I1581" s="432"/>
      <c r="J1581" s="336"/>
      <c r="K1581" s="338"/>
      <c r="O1581" s="393"/>
      <c r="P1581" s="407"/>
    </row>
    <row r="1582" spans="1:16" s="342" customFormat="1" x14ac:dyDescent="0.25">
      <c r="A1582" s="336"/>
      <c r="B1582" s="330"/>
      <c r="C1582" s="402"/>
      <c r="D1582" s="336"/>
      <c r="E1582" s="429"/>
      <c r="F1582" s="336"/>
      <c r="G1582" s="430"/>
      <c r="H1582" s="431"/>
      <c r="I1582" s="432"/>
      <c r="J1582" s="336"/>
      <c r="K1582" s="338"/>
      <c r="O1582" s="393"/>
      <c r="P1582" s="407"/>
    </row>
    <row r="1583" spans="1:16" s="342" customFormat="1" x14ac:dyDescent="0.25">
      <c r="A1583" s="336"/>
      <c r="B1583" s="330"/>
      <c r="C1583" s="402"/>
      <c r="D1583" s="336"/>
      <c r="E1583" s="429"/>
      <c r="F1583" s="336"/>
      <c r="G1583" s="430"/>
      <c r="H1583" s="431"/>
      <c r="I1583" s="432"/>
      <c r="J1583" s="336"/>
      <c r="K1583" s="338"/>
      <c r="O1583" s="393"/>
      <c r="P1583" s="407"/>
    </row>
    <row r="1584" spans="1:16" s="342" customFormat="1" x14ac:dyDescent="0.25">
      <c r="A1584" s="336"/>
      <c r="B1584" s="330"/>
      <c r="C1584" s="402"/>
      <c r="D1584" s="336"/>
      <c r="E1584" s="429"/>
      <c r="F1584" s="336"/>
      <c r="G1584" s="430"/>
      <c r="H1584" s="431"/>
      <c r="I1584" s="432"/>
      <c r="J1584" s="336"/>
      <c r="K1584" s="338"/>
      <c r="O1584" s="393"/>
      <c r="P1584" s="407"/>
    </row>
    <row r="1585" spans="1:16" s="342" customFormat="1" x14ac:dyDescent="0.25">
      <c r="A1585" s="336"/>
      <c r="B1585" s="330"/>
      <c r="C1585" s="402"/>
      <c r="D1585" s="336"/>
      <c r="E1585" s="429"/>
      <c r="F1585" s="336"/>
      <c r="G1585" s="430"/>
      <c r="H1585" s="431"/>
      <c r="I1585" s="432"/>
      <c r="J1585" s="336"/>
      <c r="K1585" s="338"/>
      <c r="O1585" s="393"/>
      <c r="P1585" s="407"/>
    </row>
    <row r="1586" spans="1:16" s="342" customFormat="1" x14ac:dyDescent="0.25">
      <c r="A1586" s="336"/>
      <c r="B1586" s="330"/>
      <c r="C1586" s="402"/>
      <c r="D1586" s="336"/>
      <c r="E1586" s="429"/>
      <c r="F1586" s="336"/>
      <c r="G1586" s="430"/>
      <c r="H1586" s="431"/>
      <c r="I1586" s="432"/>
      <c r="J1586" s="336"/>
      <c r="K1586" s="338"/>
      <c r="O1586" s="393"/>
      <c r="P1586" s="407"/>
    </row>
    <row r="1587" spans="1:16" s="342" customFormat="1" x14ac:dyDescent="0.25">
      <c r="A1587" s="336"/>
      <c r="B1587" s="330"/>
      <c r="C1587" s="402"/>
      <c r="D1587" s="336"/>
      <c r="E1587" s="429"/>
      <c r="F1587" s="336"/>
      <c r="G1587" s="430"/>
      <c r="H1587" s="431"/>
      <c r="I1587" s="432"/>
      <c r="J1587" s="336"/>
      <c r="K1587" s="338"/>
      <c r="O1587" s="393"/>
      <c r="P1587" s="407"/>
    </row>
    <row r="1588" spans="1:16" s="342" customFormat="1" x14ac:dyDescent="0.25">
      <c r="A1588" s="336"/>
      <c r="B1588" s="330"/>
      <c r="C1588" s="402"/>
      <c r="D1588" s="336"/>
      <c r="E1588" s="429"/>
      <c r="F1588" s="336"/>
      <c r="G1588" s="430"/>
      <c r="H1588" s="431"/>
      <c r="I1588" s="432"/>
      <c r="J1588" s="336"/>
      <c r="K1588" s="338"/>
      <c r="O1588" s="393"/>
      <c r="P1588" s="407"/>
    </row>
    <row r="1589" spans="1:16" s="342" customFormat="1" x14ac:dyDescent="0.25">
      <c r="A1589" s="336"/>
      <c r="B1589" s="330"/>
      <c r="C1589" s="402"/>
      <c r="D1589" s="336"/>
      <c r="E1589" s="429"/>
      <c r="F1589" s="336"/>
      <c r="G1589" s="430"/>
      <c r="H1589" s="431"/>
      <c r="I1589" s="432"/>
      <c r="J1589" s="336"/>
      <c r="K1589" s="338"/>
      <c r="O1589" s="393"/>
      <c r="P1589" s="407"/>
    </row>
    <row r="1590" spans="1:16" s="342" customFormat="1" x14ac:dyDescent="0.25">
      <c r="A1590" s="336"/>
      <c r="B1590" s="330"/>
      <c r="C1590" s="402"/>
      <c r="D1590" s="336"/>
      <c r="E1590" s="429"/>
      <c r="F1590" s="336"/>
      <c r="G1590" s="430"/>
      <c r="H1590" s="431"/>
      <c r="I1590" s="432"/>
      <c r="J1590" s="336"/>
      <c r="K1590" s="338"/>
      <c r="O1590" s="393"/>
      <c r="P1590" s="407"/>
    </row>
    <row r="1591" spans="1:16" s="342" customFormat="1" x14ac:dyDescent="0.25">
      <c r="A1591" s="336"/>
      <c r="B1591" s="330"/>
      <c r="C1591" s="402"/>
      <c r="D1591" s="336"/>
      <c r="E1591" s="429"/>
      <c r="F1591" s="336"/>
      <c r="G1591" s="430"/>
      <c r="H1591" s="431"/>
      <c r="I1591" s="432"/>
      <c r="J1591" s="336"/>
      <c r="K1591" s="338"/>
      <c r="O1591" s="393"/>
      <c r="P1591" s="407"/>
    </row>
    <row r="1592" spans="1:16" s="342" customFormat="1" x14ac:dyDescent="0.25">
      <c r="A1592" s="336"/>
      <c r="B1592" s="330"/>
      <c r="C1592" s="402"/>
      <c r="D1592" s="336"/>
      <c r="E1592" s="429"/>
      <c r="F1592" s="336"/>
      <c r="G1592" s="430"/>
      <c r="H1592" s="431"/>
      <c r="I1592" s="432"/>
      <c r="J1592" s="336"/>
      <c r="K1592" s="338"/>
      <c r="O1592" s="393"/>
      <c r="P1592" s="407"/>
    </row>
    <row r="1593" spans="1:16" s="342" customFormat="1" x14ac:dyDescent="0.25">
      <c r="A1593" s="336"/>
      <c r="B1593" s="330"/>
      <c r="C1593" s="402"/>
      <c r="D1593" s="336"/>
      <c r="E1593" s="429"/>
      <c r="F1593" s="336"/>
      <c r="G1593" s="430"/>
      <c r="H1593" s="431"/>
      <c r="I1593" s="432"/>
      <c r="J1593" s="336"/>
      <c r="K1593" s="338"/>
      <c r="O1593" s="393"/>
      <c r="P1593" s="407"/>
    </row>
    <row r="1594" spans="1:16" s="342" customFormat="1" x14ac:dyDescent="0.25">
      <c r="A1594" s="336"/>
      <c r="B1594" s="330"/>
      <c r="C1594" s="402"/>
      <c r="D1594" s="336"/>
      <c r="E1594" s="429"/>
      <c r="F1594" s="336"/>
      <c r="G1594" s="430"/>
      <c r="H1594" s="431"/>
      <c r="I1594" s="432"/>
      <c r="J1594" s="336"/>
      <c r="K1594" s="338"/>
      <c r="O1594" s="393"/>
      <c r="P1594" s="407"/>
    </row>
    <row r="1595" spans="1:16" s="342" customFormat="1" x14ac:dyDescent="0.25">
      <c r="A1595" s="336"/>
      <c r="B1595" s="330"/>
      <c r="C1595" s="402"/>
      <c r="D1595" s="336"/>
      <c r="E1595" s="429"/>
      <c r="F1595" s="336"/>
      <c r="G1595" s="430"/>
      <c r="H1595" s="431"/>
      <c r="I1595" s="432"/>
      <c r="J1595" s="336"/>
      <c r="K1595" s="338"/>
      <c r="O1595" s="393"/>
      <c r="P1595" s="407"/>
    </row>
    <row r="1596" spans="1:16" s="342" customFormat="1" x14ac:dyDescent="0.25">
      <c r="A1596" s="336"/>
      <c r="B1596" s="330"/>
      <c r="C1596" s="402"/>
      <c r="D1596" s="336"/>
      <c r="E1596" s="429"/>
      <c r="F1596" s="336"/>
      <c r="G1596" s="430"/>
      <c r="H1596" s="431"/>
      <c r="I1596" s="432"/>
      <c r="J1596" s="336"/>
      <c r="K1596" s="338"/>
      <c r="O1596" s="393"/>
      <c r="P1596" s="407"/>
    </row>
    <row r="1597" spans="1:16" s="342" customFormat="1" x14ac:dyDescent="0.25">
      <c r="A1597" s="336"/>
      <c r="B1597" s="330"/>
      <c r="C1597" s="402"/>
      <c r="D1597" s="336"/>
      <c r="E1597" s="429"/>
      <c r="F1597" s="336"/>
      <c r="G1597" s="430"/>
      <c r="H1597" s="431"/>
      <c r="I1597" s="432"/>
      <c r="J1597" s="336"/>
      <c r="K1597" s="338"/>
      <c r="O1597" s="393"/>
      <c r="P1597" s="407"/>
    </row>
    <row r="1598" spans="1:16" s="342" customFormat="1" x14ac:dyDescent="0.25">
      <c r="A1598" s="336"/>
      <c r="B1598" s="330"/>
      <c r="C1598" s="402"/>
      <c r="D1598" s="336"/>
      <c r="E1598" s="429"/>
      <c r="F1598" s="336"/>
      <c r="G1598" s="430"/>
      <c r="H1598" s="431"/>
      <c r="I1598" s="432"/>
      <c r="J1598" s="336"/>
      <c r="K1598" s="338"/>
      <c r="O1598" s="393"/>
      <c r="P1598" s="407"/>
    </row>
    <row r="1599" spans="1:16" s="342" customFormat="1" x14ac:dyDescent="0.25">
      <c r="A1599" s="336"/>
      <c r="B1599" s="330"/>
      <c r="C1599" s="402"/>
      <c r="D1599" s="336"/>
      <c r="E1599" s="429"/>
      <c r="F1599" s="336"/>
      <c r="G1599" s="430"/>
      <c r="H1599" s="431"/>
      <c r="I1599" s="432"/>
      <c r="J1599" s="336"/>
      <c r="K1599" s="338"/>
      <c r="O1599" s="393"/>
      <c r="P1599" s="407"/>
    </row>
    <row r="1600" spans="1:16" s="342" customFormat="1" x14ac:dyDescent="0.25">
      <c r="A1600" s="336"/>
      <c r="B1600" s="330"/>
      <c r="C1600" s="402"/>
      <c r="D1600" s="336"/>
      <c r="E1600" s="429"/>
      <c r="F1600" s="336"/>
      <c r="G1600" s="430"/>
      <c r="H1600" s="431"/>
      <c r="I1600" s="432"/>
      <c r="J1600" s="336"/>
      <c r="K1600" s="338"/>
      <c r="O1600" s="393"/>
      <c r="P1600" s="407"/>
    </row>
    <row r="1601" spans="1:16" s="342" customFormat="1" x14ac:dyDescent="0.25">
      <c r="A1601" s="336"/>
      <c r="B1601" s="330"/>
      <c r="C1601" s="402"/>
      <c r="D1601" s="336"/>
      <c r="E1601" s="429"/>
      <c r="F1601" s="336"/>
      <c r="G1601" s="430"/>
      <c r="H1601" s="431"/>
      <c r="I1601" s="432"/>
      <c r="J1601" s="336"/>
      <c r="K1601" s="338"/>
      <c r="O1601" s="393"/>
      <c r="P1601" s="407"/>
    </row>
    <row r="1602" spans="1:16" s="342" customFormat="1" x14ac:dyDescent="0.25">
      <c r="A1602" s="336"/>
      <c r="B1602" s="330"/>
      <c r="C1602" s="402"/>
      <c r="D1602" s="336"/>
      <c r="E1602" s="429"/>
      <c r="F1602" s="336"/>
      <c r="G1602" s="430"/>
      <c r="H1602" s="431"/>
      <c r="I1602" s="432"/>
      <c r="J1602" s="336"/>
      <c r="K1602" s="338"/>
      <c r="O1602" s="393"/>
      <c r="P1602" s="407"/>
    </row>
    <row r="1603" spans="1:16" s="342" customFormat="1" x14ac:dyDescent="0.25">
      <c r="A1603" s="336"/>
      <c r="B1603" s="330"/>
      <c r="C1603" s="402"/>
      <c r="D1603" s="336"/>
      <c r="E1603" s="429"/>
      <c r="F1603" s="336"/>
      <c r="G1603" s="430"/>
      <c r="H1603" s="431"/>
      <c r="I1603" s="432"/>
      <c r="J1603" s="336"/>
      <c r="K1603" s="338"/>
      <c r="O1603" s="393"/>
      <c r="P1603" s="407"/>
    </row>
    <row r="1604" spans="1:16" s="342" customFormat="1" x14ac:dyDescent="0.25">
      <c r="A1604" s="336"/>
      <c r="B1604" s="330"/>
      <c r="C1604" s="402"/>
      <c r="D1604" s="336"/>
      <c r="E1604" s="429"/>
      <c r="F1604" s="336"/>
      <c r="G1604" s="430"/>
      <c r="H1604" s="431"/>
      <c r="I1604" s="432"/>
      <c r="J1604" s="336"/>
      <c r="K1604" s="338"/>
      <c r="O1604" s="393"/>
      <c r="P1604" s="407"/>
    </row>
    <row r="1605" spans="1:16" s="342" customFormat="1" x14ac:dyDescent="0.25">
      <c r="A1605" s="336"/>
      <c r="B1605" s="330"/>
      <c r="C1605" s="402"/>
      <c r="D1605" s="336"/>
      <c r="E1605" s="429"/>
      <c r="F1605" s="336"/>
      <c r="G1605" s="430"/>
      <c r="H1605" s="431"/>
      <c r="I1605" s="432"/>
      <c r="J1605" s="336"/>
      <c r="K1605" s="338"/>
      <c r="O1605" s="393"/>
      <c r="P1605" s="407"/>
    </row>
    <row r="1606" spans="1:16" s="342" customFormat="1" x14ac:dyDescent="0.25">
      <c r="A1606" s="336"/>
      <c r="B1606" s="330"/>
      <c r="C1606" s="402"/>
      <c r="D1606" s="336"/>
      <c r="E1606" s="429"/>
      <c r="F1606" s="336"/>
      <c r="G1606" s="430"/>
      <c r="H1606" s="431"/>
      <c r="I1606" s="432"/>
      <c r="J1606" s="336"/>
      <c r="K1606" s="338"/>
      <c r="O1606" s="393"/>
      <c r="P1606" s="407"/>
    </row>
    <row r="1607" spans="1:16" s="342" customFormat="1" x14ac:dyDescent="0.25">
      <c r="A1607" s="336"/>
      <c r="B1607" s="330"/>
      <c r="C1607" s="402"/>
      <c r="D1607" s="336"/>
      <c r="E1607" s="429"/>
      <c r="F1607" s="336"/>
      <c r="G1607" s="430"/>
      <c r="H1607" s="431"/>
      <c r="I1607" s="432"/>
      <c r="J1607" s="336"/>
      <c r="K1607" s="338"/>
      <c r="O1607" s="393"/>
      <c r="P1607" s="407"/>
    </row>
    <row r="1608" spans="1:16" s="342" customFormat="1" x14ac:dyDescent="0.25">
      <c r="A1608" s="336"/>
      <c r="B1608" s="330"/>
      <c r="C1608" s="402"/>
      <c r="D1608" s="336"/>
      <c r="E1608" s="429"/>
      <c r="F1608" s="336"/>
      <c r="G1608" s="430"/>
      <c r="H1608" s="431"/>
      <c r="I1608" s="432"/>
      <c r="J1608" s="336"/>
      <c r="K1608" s="338"/>
      <c r="O1608" s="393"/>
      <c r="P1608" s="407"/>
    </row>
    <row r="1609" spans="1:16" s="342" customFormat="1" x14ac:dyDescent="0.25">
      <c r="A1609" s="336"/>
      <c r="B1609" s="330"/>
      <c r="C1609" s="402"/>
      <c r="D1609" s="336"/>
      <c r="E1609" s="429"/>
      <c r="F1609" s="336"/>
      <c r="G1609" s="430"/>
      <c r="H1609" s="431"/>
      <c r="I1609" s="432"/>
      <c r="J1609" s="336"/>
      <c r="K1609" s="338"/>
      <c r="O1609" s="393"/>
      <c r="P1609" s="407"/>
    </row>
    <row r="1610" spans="1:16" s="342" customFormat="1" x14ac:dyDescent="0.25">
      <c r="A1610" s="336"/>
      <c r="B1610" s="330"/>
      <c r="C1610" s="402"/>
      <c r="D1610" s="336"/>
      <c r="E1610" s="429"/>
      <c r="F1610" s="336"/>
      <c r="G1610" s="430"/>
      <c r="H1610" s="431"/>
      <c r="I1610" s="432"/>
      <c r="J1610" s="336"/>
      <c r="K1610" s="338"/>
      <c r="O1610" s="393"/>
      <c r="P1610" s="407"/>
    </row>
    <row r="1611" spans="1:16" s="342" customFormat="1" x14ac:dyDescent="0.25">
      <c r="A1611" s="336"/>
      <c r="B1611" s="330"/>
      <c r="C1611" s="402"/>
      <c r="D1611" s="336"/>
      <c r="E1611" s="429"/>
      <c r="F1611" s="336"/>
      <c r="G1611" s="430"/>
      <c r="H1611" s="431"/>
      <c r="I1611" s="432"/>
      <c r="J1611" s="336"/>
      <c r="K1611" s="338"/>
      <c r="O1611" s="393"/>
      <c r="P1611" s="407"/>
    </row>
    <row r="1612" spans="1:16" s="342" customFormat="1" x14ac:dyDescent="0.25">
      <c r="A1612" s="336"/>
      <c r="B1612" s="330"/>
      <c r="C1612" s="402"/>
      <c r="D1612" s="336"/>
      <c r="E1612" s="429"/>
      <c r="F1612" s="336"/>
      <c r="G1612" s="430"/>
      <c r="H1612" s="431"/>
      <c r="I1612" s="432"/>
      <c r="J1612" s="336"/>
      <c r="K1612" s="338"/>
      <c r="O1612" s="393"/>
      <c r="P1612" s="407"/>
    </row>
    <row r="1613" spans="1:16" s="342" customFormat="1" x14ac:dyDescent="0.25">
      <c r="A1613" s="336"/>
      <c r="B1613" s="330"/>
      <c r="C1613" s="402"/>
      <c r="D1613" s="336"/>
      <c r="E1613" s="429"/>
      <c r="F1613" s="336"/>
      <c r="G1613" s="430"/>
      <c r="H1613" s="431"/>
      <c r="I1613" s="432"/>
      <c r="J1613" s="336"/>
      <c r="K1613" s="338"/>
      <c r="O1613" s="393"/>
      <c r="P1613" s="407"/>
    </row>
    <row r="1614" spans="1:16" s="342" customFormat="1" x14ac:dyDescent="0.25">
      <c r="A1614" s="336"/>
      <c r="B1614" s="330"/>
      <c r="C1614" s="402"/>
      <c r="D1614" s="336"/>
      <c r="E1614" s="429"/>
      <c r="F1614" s="336"/>
      <c r="G1614" s="430"/>
      <c r="H1614" s="431"/>
      <c r="I1614" s="432"/>
      <c r="J1614" s="336"/>
      <c r="K1614" s="338"/>
      <c r="O1614" s="393"/>
      <c r="P1614" s="407"/>
    </row>
    <row r="1615" spans="1:16" s="342" customFormat="1" x14ac:dyDescent="0.25">
      <c r="A1615" s="336"/>
      <c r="B1615" s="330"/>
      <c r="C1615" s="402"/>
      <c r="D1615" s="336"/>
      <c r="E1615" s="429"/>
      <c r="F1615" s="336"/>
      <c r="G1615" s="430"/>
      <c r="H1615" s="431"/>
      <c r="I1615" s="432"/>
      <c r="J1615" s="336"/>
      <c r="K1615" s="338"/>
      <c r="O1615" s="393"/>
      <c r="P1615" s="407"/>
    </row>
    <row r="1616" spans="1:16" s="342" customFormat="1" x14ac:dyDescent="0.25">
      <c r="A1616" s="336"/>
      <c r="B1616" s="330"/>
      <c r="C1616" s="402"/>
      <c r="D1616" s="336"/>
      <c r="E1616" s="429"/>
      <c r="F1616" s="336"/>
      <c r="G1616" s="430"/>
      <c r="H1616" s="431"/>
      <c r="I1616" s="432"/>
      <c r="J1616" s="336"/>
      <c r="K1616" s="338"/>
      <c r="O1616" s="393"/>
      <c r="P1616" s="407"/>
    </row>
    <row r="1617" spans="1:16" s="342" customFormat="1" x14ac:dyDescent="0.25">
      <c r="A1617" s="336"/>
      <c r="B1617" s="330"/>
      <c r="C1617" s="402"/>
      <c r="D1617" s="336"/>
      <c r="E1617" s="429"/>
      <c r="F1617" s="336"/>
      <c r="G1617" s="430"/>
      <c r="H1617" s="431"/>
      <c r="I1617" s="432"/>
      <c r="J1617" s="336"/>
      <c r="K1617" s="338"/>
      <c r="O1617" s="393"/>
      <c r="P1617" s="407"/>
    </row>
    <row r="1618" spans="1:16" s="342" customFormat="1" x14ac:dyDescent="0.25">
      <c r="A1618" s="336"/>
      <c r="B1618" s="330"/>
      <c r="C1618" s="402"/>
      <c r="D1618" s="336"/>
      <c r="E1618" s="429"/>
      <c r="F1618" s="336"/>
      <c r="G1618" s="430"/>
      <c r="H1618" s="431"/>
      <c r="I1618" s="432"/>
      <c r="J1618" s="336"/>
      <c r="K1618" s="338"/>
      <c r="O1618" s="393"/>
      <c r="P1618" s="407"/>
    </row>
    <row r="1619" spans="1:16" s="342" customFormat="1" x14ac:dyDescent="0.25">
      <c r="A1619" s="336"/>
      <c r="B1619" s="330"/>
      <c r="C1619" s="402"/>
      <c r="D1619" s="336"/>
      <c r="E1619" s="429"/>
      <c r="F1619" s="336"/>
      <c r="G1619" s="430"/>
      <c r="H1619" s="431"/>
      <c r="I1619" s="432"/>
      <c r="J1619" s="336"/>
      <c r="K1619" s="338"/>
      <c r="O1619" s="393"/>
      <c r="P1619" s="407"/>
    </row>
    <row r="1620" spans="1:16" s="342" customFormat="1" x14ac:dyDescent="0.25">
      <c r="A1620" s="336"/>
      <c r="B1620" s="330"/>
      <c r="C1620" s="402"/>
      <c r="D1620" s="336"/>
      <c r="E1620" s="429"/>
      <c r="F1620" s="336"/>
      <c r="G1620" s="430"/>
      <c r="H1620" s="431"/>
      <c r="I1620" s="432"/>
      <c r="J1620" s="336"/>
      <c r="K1620" s="338"/>
      <c r="O1620" s="393"/>
      <c r="P1620" s="407"/>
    </row>
    <row r="1621" spans="1:16" s="342" customFormat="1" x14ac:dyDescent="0.25">
      <c r="A1621" s="336"/>
      <c r="B1621" s="330"/>
      <c r="C1621" s="402"/>
      <c r="D1621" s="336"/>
      <c r="E1621" s="429"/>
      <c r="F1621" s="336"/>
      <c r="G1621" s="430"/>
      <c r="H1621" s="431"/>
      <c r="I1621" s="432"/>
      <c r="J1621" s="336"/>
      <c r="K1621" s="338"/>
      <c r="O1621" s="393"/>
      <c r="P1621" s="407"/>
    </row>
    <row r="1622" spans="1:16" s="342" customFormat="1" x14ac:dyDescent="0.25">
      <c r="A1622" s="336"/>
      <c r="B1622" s="330"/>
      <c r="C1622" s="402"/>
      <c r="D1622" s="336"/>
      <c r="E1622" s="429"/>
      <c r="F1622" s="336"/>
      <c r="G1622" s="430"/>
      <c r="H1622" s="431"/>
      <c r="I1622" s="432"/>
      <c r="J1622" s="336"/>
      <c r="K1622" s="338"/>
      <c r="O1622" s="393"/>
      <c r="P1622" s="407"/>
    </row>
    <row r="1623" spans="1:16" s="342" customFormat="1" x14ac:dyDescent="0.25">
      <c r="A1623" s="336"/>
      <c r="B1623" s="330"/>
      <c r="C1623" s="402"/>
      <c r="D1623" s="336"/>
      <c r="E1623" s="429"/>
      <c r="F1623" s="336"/>
      <c r="G1623" s="430"/>
      <c r="H1623" s="431"/>
      <c r="I1623" s="432"/>
      <c r="J1623" s="336"/>
      <c r="K1623" s="338"/>
      <c r="O1623" s="393"/>
      <c r="P1623" s="407"/>
    </row>
    <row r="1624" spans="1:16" s="342" customFormat="1" x14ac:dyDescent="0.25">
      <c r="A1624" s="336"/>
      <c r="B1624" s="330"/>
      <c r="C1624" s="402"/>
      <c r="D1624" s="336"/>
      <c r="E1624" s="429"/>
      <c r="F1624" s="336"/>
      <c r="G1624" s="430"/>
      <c r="H1624" s="431"/>
      <c r="I1624" s="432"/>
      <c r="J1624" s="336"/>
      <c r="K1624" s="338"/>
      <c r="O1624" s="393"/>
      <c r="P1624" s="407"/>
    </row>
    <row r="1625" spans="1:16" s="342" customFormat="1" x14ac:dyDescent="0.25">
      <c r="A1625" s="336"/>
      <c r="B1625" s="330"/>
      <c r="C1625" s="402"/>
      <c r="D1625" s="336"/>
      <c r="E1625" s="429"/>
      <c r="F1625" s="336"/>
      <c r="G1625" s="430"/>
      <c r="H1625" s="431"/>
      <c r="I1625" s="432"/>
      <c r="J1625" s="336"/>
      <c r="K1625" s="338"/>
      <c r="O1625" s="393"/>
      <c r="P1625" s="407"/>
    </row>
    <row r="1626" spans="1:16" s="342" customFormat="1" x14ac:dyDescent="0.25">
      <c r="A1626" s="336"/>
      <c r="B1626" s="330"/>
      <c r="C1626" s="402"/>
      <c r="D1626" s="336"/>
      <c r="E1626" s="429"/>
      <c r="F1626" s="336"/>
      <c r="G1626" s="430"/>
      <c r="H1626" s="431"/>
      <c r="I1626" s="432"/>
      <c r="J1626" s="336"/>
      <c r="K1626" s="338"/>
      <c r="O1626" s="393"/>
      <c r="P1626" s="407"/>
    </row>
    <row r="1627" spans="1:16" s="342" customFormat="1" x14ac:dyDescent="0.25">
      <c r="A1627" s="336"/>
      <c r="B1627" s="330"/>
      <c r="C1627" s="402"/>
      <c r="D1627" s="336"/>
      <c r="E1627" s="429"/>
      <c r="F1627" s="336"/>
      <c r="G1627" s="430"/>
      <c r="H1627" s="431"/>
      <c r="I1627" s="432"/>
      <c r="J1627" s="336"/>
      <c r="K1627" s="338"/>
      <c r="O1627" s="393"/>
      <c r="P1627" s="407"/>
    </row>
    <row r="1628" spans="1:16" s="342" customFormat="1" x14ac:dyDescent="0.25">
      <c r="A1628" s="336"/>
      <c r="B1628" s="330"/>
      <c r="C1628" s="402"/>
      <c r="D1628" s="336"/>
      <c r="E1628" s="429"/>
      <c r="F1628" s="336"/>
      <c r="G1628" s="430"/>
      <c r="H1628" s="431"/>
      <c r="I1628" s="432"/>
      <c r="J1628" s="336"/>
      <c r="K1628" s="338"/>
      <c r="O1628" s="393"/>
      <c r="P1628" s="407"/>
    </row>
    <row r="1629" spans="1:16" s="342" customFormat="1" x14ac:dyDescent="0.25">
      <c r="A1629" s="336"/>
      <c r="B1629" s="330"/>
      <c r="C1629" s="402"/>
      <c r="D1629" s="336"/>
      <c r="E1629" s="429"/>
      <c r="F1629" s="336"/>
      <c r="G1629" s="430"/>
      <c r="H1629" s="431"/>
      <c r="I1629" s="432"/>
      <c r="J1629" s="336"/>
      <c r="K1629" s="338"/>
      <c r="O1629" s="393"/>
      <c r="P1629" s="407"/>
    </row>
    <row r="1630" spans="1:16" s="342" customFormat="1" x14ac:dyDescent="0.25">
      <c r="A1630" s="336"/>
      <c r="B1630" s="330"/>
      <c r="C1630" s="402"/>
      <c r="D1630" s="336"/>
      <c r="E1630" s="429"/>
      <c r="F1630" s="336"/>
      <c r="G1630" s="430"/>
      <c r="H1630" s="431"/>
      <c r="I1630" s="432"/>
      <c r="J1630" s="336"/>
      <c r="K1630" s="338"/>
      <c r="O1630" s="393"/>
      <c r="P1630" s="407"/>
    </row>
    <row r="1631" spans="1:16" s="342" customFormat="1" x14ac:dyDescent="0.25">
      <c r="A1631" s="336"/>
      <c r="B1631" s="330"/>
      <c r="C1631" s="402"/>
      <c r="D1631" s="336"/>
      <c r="E1631" s="429"/>
      <c r="F1631" s="336"/>
      <c r="G1631" s="430"/>
      <c r="H1631" s="431"/>
      <c r="I1631" s="432"/>
      <c r="J1631" s="336"/>
      <c r="K1631" s="338"/>
      <c r="O1631" s="393"/>
      <c r="P1631" s="407"/>
    </row>
    <row r="1632" spans="1:16" s="342" customFormat="1" x14ac:dyDescent="0.25">
      <c r="A1632" s="336"/>
      <c r="B1632" s="330"/>
      <c r="C1632" s="402"/>
      <c r="D1632" s="336"/>
      <c r="E1632" s="429"/>
      <c r="F1632" s="336"/>
      <c r="G1632" s="430"/>
      <c r="H1632" s="431"/>
      <c r="I1632" s="432"/>
      <c r="J1632" s="336"/>
      <c r="K1632" s="338"/>
      <c r="O1632" s="393"/>
      <c r="P1632" s="407"/>
    </row>
    <row r="1633" spans="1:16" s="342" customFormat="1" x14ac:dyDescent="0.25">
      <c r="A1633" s="336"/>
      <c r="B1633" s="330"/>
      <c r="C1633" s="402"/>
      <c r="D1633" s="336"/>
      <c r="E1633" s="429"/>
      <c r="F1633" s="336"/>
      <c r="G1633" s="430"/>
      <c r="H1633" s="431"/>
      <c r="I1633" s="432"/>
      <c r="J1633" s="336"/>
      <c r="K1633" s="338"/>
      <c r="O1633" s="393"/>
      <c r="P1633" s="407"/>
    </row>
    <row r="1634" spans="1:16" s="342" customFormat="1" x14ac:dyDescent="0.25">
      <c r="A1634" s="336"/>
      <c r="B1634" s="330"/>
      <c r="C1634" s="402"/>
      <c r="D1634" s="336"/>
      <c r="E1634" s="429"/>
      <c r="F1634" s="336"/>
      <c r="G1634" s="430"/>
      <c r="H1634" s="431"/>
      <c r="I1634" s="432"/>
      <c r="J1634" s="336"/>
      <c r="K1634" s="338"/>
      <c r="O1634" s="393"/>
      <c r="P1634" s="407"/>
    </row>
    <row r="1635" spans="1:16" s="342" customFormat="1" x14ac:dyDescent="0.25">
      <c r="A1635" s="336"/>
      <c r="B1635" s="330"/>
      <c r="C1635" s="402"/>
      <c r="D1635" s="336"/>
      <c r="E1635" s="429"/>
      <c r="F1635" s="336"/>
      <c r="G1635" s="430"/>
      <c r="H1635" s="431"/>
      <c r="I1635" s="432"/>
      <c r="J1635" s="336"/>
      <c r="K1635" s="338"/>
      <c r="O1635" s="393"/>
      <c r="P1635" s="407"/>
    </row>
    <row r="1636" spans="1:16" s="342" customFormat="1" x14ac:dyDescent="0.25">
      <c r="A1636" s="336"/>
      <c r="B1636" s="330"/>
      <c r="C1636" s="402"/>
      <c r="D1636" s="336"/>
      <c r="E1636" s="429"/>
      <c r="F1636" s="336"/>
      <c r="G1636" s="430"/>
      <c r="H1636" s="431"/>
      <c r="I1636" s="432"/>
      <c r="J1636" s="336"/>
      <c r="K1636" s="338"/>
      <c r="O1636" s="393"/>
      <c r="P1636" s="407"/>
    </row>
    <row r="1637" spans="1:16" s="342" customFormat="1" x14ac:dyDescent="0.25">
      <c r="A1637" s="336"/>
      <c r="B1637" s="330"/>
      <c r="C1637" s="402"/>
      <c r="D1637" s="336"/>
      <c r="E1637" s="429"/>
      <c r="F1637" s="336"/>
      <c r="G1637" s="430"/>
      <c r="H1637" s="431"/>
      <c r="I1637" s="432"/>
      <c r="J1637" s="336"/>
      <c r="K1637" s="338"/>
      <c r="O1637" s="393"/>
      <c r="P1637" s="407"/>
    </row>
    <row r="1638" spans="1:16" s="342" customFormat="1" x14ac:dyDescent="0.25">
      <c r="A1638" s="336"/>
      <c r="B1638" s="330"/>
      <c r="C1638" s="402"/>
      <c r="D1638" s="336"/>
      <c r="E1638" s="429"/>
      <c r="F1638" s="336"/>
      <c r="G1638" s="430"/>
      <c r="H1638" s="431"/>
      <c r="I1638" s="432"/>
      <c r="J1638" s="336"/>
      <c r="K1638" s="338"/>
      <c r="O1638" s="393"/>
      <c r="P1638" s="407"/>
    </row>
    <row r="1639" spans="1:16" s="342" customFormat="1" x14ac:dyDescent="0.25">
      <c r="A1639" s="336"/>
      <c r="B1639" s="330"/>
      <c r="C1639" s="402"/>
      <c r="D1639" s="336"/>
      <c r="E1639" s="429"/>
      <c r="F1639" s="336"/>
      <c r="G1639" s="430"/>
      <c r="H1639" s="431"/>
      <c r="I1639" s="432"/>
      <c r="J1639" s="336"/>
      <c r="K1639" s="338"/>
      <c r="O1639" s="393"/>
      <c r="P1639" s="407"/>
    </row>
    <row r="1640" spans="1:16" s="342" customFormat="1" x14ac:dyDescent="0.25">
      <c r="A1640" s="336"/>
      <c r="B1640" s="330"/>
      <c r="C1640" s="402"/>
      <c r="D1640" s="336"/>
      <c r="E1640" s="429"/>
      <c r="F1640" s="336"/>
      <c r="G1640" s="430"/>
      <c r="H1640" s="431"/>
      <c r="I1640" s="432"/>
      <c r="J1640" s="336"/>
      <c r="K1640" s="338"/>
      <c r="O1640" s="393"/>
      <c r="P1640" s="407"/>
    </row>
    <row r="1641" spans="1:16" s="342" customFormat="1" x14ac:dyDescent="0.25">
      <c r="A1641" s="336"/>
      <c r="B1641" s="330"/>
      <c r="C1641" s="402"/>
      <c r="D1641" s="336"/>
      <c r="E1641" s="429"/>
      <c r="F1641" s="336"/>
      <c r="G1641" s="430"/>
      <c r="H1641" s="431"/>
      <c r="I1641" s="432"/>
      <c r="J1641" s="336"/>
      <c r="K1641" s="338"/>
      <c r="O1641" s="393"/>
      <c r="P1641" s="407"/>
    </row>
    <row r="1642" spans="1:16" s="342" customFormat="1" x14ac:dyDescent="0.25">
      <c r="A1642" s="336"/>
      <c r="B1642" s="330"/>
      <c r="C1642" s="402"/>
      <c r="D1642" s="336"/>
      <c r="E1642" s="429"/>
      <c r="F1642" s="336"/>
      <c r="G1642" s="430"/>
      <c r="H1642" s="431"/>
      <c r="I1642" s="432"/>
      <c r="J1642" s="336"/>
      <c r="K1642" s="338"/>
      <c r="O1642" s="393"/>
      <c r="P1642" s="407"/>
    </row>
    <row r="1643" spans="1:16" s="342" customFormat="1" x14ac:dyDescent="0.25">
      <c r="A1643" s="336"/>
      <c r="B1643" s="330"/>
      <c r="C1643" s="402"/>
      <c r="D1643" s="336"/>
      <c r="E1643" s="429"/>
      <c r="F1643" s="336"/>
      <c r="G1643" s="430"/>
      <c r="H1643" s="431"/>
      <c r="I1643" s="432"/>
      <c r="J1643" s="336"/>
      <c r="K1643" s="338"/>
      <c r="O1643" s="393"/>
      <c r="P1643" s="407"/>
    </row>
    <row r="1644" spans="1:16" s="342" customFormat="1" x14ac:dyDescent="0.25">
      <c r="A1644" s="336"/>
      <c r="B1644" s="330"/>
      <c r="C1644" s="402"/>
      <c r="D1644" s="336"/>
      <c r="E1644" s="429"/>
      <c r="F1644" s="336"/>
      <c r="G1644" s="430"/>
      <c r="H1644" s="431"/>
      <c r="I1644" s="432"/>
      <c r="J1644" s="336"/>
      <c r="K1644" s="338"/>
      <c r="O1644" s="393"/>
      <c r="P1644" s="407"/>
    </row>
    <row r="1645" spans="1:16" s="342" customFormat="1" x14ac:dyDescent="0.25">
      <c r="A1645" s="336"/>
      <c r="B1645" s="330"/>
      <c r="C1645" s="402"/>
      <c r="D1645" s="336"/>
      <c r="E1645" s="429"/>
      <c r="F1645" s="336"/>
      <c r="G1645" s="430"/>
      <c r="H1645" s="431"/>
      <c r="I1645" s="432"/>
      <c r="J1645" s="336"/>
      <c r="K1645" s="338"/>
      <c r="O1645" s="393"/>
      <c r="P1645" s="407"/>
    </row>
    <row r="1646" spans="1:16" s="342" customFormat="1" x14ac:dyDescent="0.25">
      <c r="A1646" s="336"/>
      <c r="B1646" s="330"/>
      <c r="C1646" s="402"/>
      <c r="D1646" s="336"/>
      <c r="E1646" s="429"/>
      <c r="F1646" s="336"/>
      <c r="G1646" s="430"/>
      <c r="H1646" s="431"/>
      <c r="I1646" s="432"/>
      <c r="J1646" s="336"/>
      <c r="K1646" s="338"/>
      <c r="O1646" s="393"/>
      <c r="P1646" s="407"/>
    </row>
    <row r="1647" spans="1:16" s="342" customFormat="1" x14ac:dyDescent="0.25">
      <c r="A1647" s="336"/>
      <c r="B1647" s="330"/>
      <c r="C1647" s="402"/>
      <c r="D1647" s="336"/>
      <c r="E1647" s="429"/>
      <c r="F1647" s="336"/>
      <c r="G1647" s="430"/>
      <c r="H1647" s="431"/>
      <c r="I1647" s="432"/>
      <c r="J1647" s="336"/>
      <c r="K1647" s="338"/>
      <c r="O1647" s="393"/>
      <c r="P1647" s="407"/>
    </row>
    <row r="1648" spans="1:16" s="342" customFormat="1" x14ac:dyDescent="0.25">
      <c r="A1648" s="336"/>
      <c r="B1648" s="330"/>
      <c r="C1648" s="402"/>
      <c r="D1648" s="336"/>
      <c r="E1648" s="429"/>
      <c r="F1648" s="336"/>
      <c r="G1648" s="430"/>
      <c r="H1648" s="431"/>
      <c r="I1648" s="432"/>
      <c r="J1648" s="336"/>
      <c r="K1648" s="338"/>
      <c r="O1648" s="393"/>
      <c r="P1648" s="407"/>
    </row>
    <row r="1649" spans="1:16" s="342" customFormat="1" x14ac:dyDescent="0.25">
      <c r="A1649" s="336"/>
      <c r="B1649" s="330"/>
      <c r="C1649" s="402"/>
      <c r="D1649" s="336"/>
      <c r="E1649" s="429"/>
      <c r="F1649" s="336"/>
      <c r="G1649" s="430"/>
      <c r="H1649" s="431"/>
      <c r="I1649" s="432"/>
      <c r="J1649" s="336"/>
      <c r="K1649" s="338"/>
      <c r="O1649" s="393"/>
      <c r="P1649" s="407"/>
    </row>
    <row r="1650" spans="1:16" s="342" customFormat="1" x14ac:dyDescent="0.25">
      <c r="A1650" s="336"/>
      <c r="B1650" s="330"/>
      <c r="C1650" s="402"/>
      <c r="D1650" s="336"/>
      <c r="E1650" s="429"/>
      <c r="F1650" s="336"/>
      <c r="G1650" s="430"/>
      <c r="H1650" s="431"/>
      <c r="I1650" s="432"/>
      <c r="J1650" s="336"/>
      <c r="K1650" s="338"/>
      <c r="O1650" s="393"/>
      <c r="P1650" s="407"/>
    </row>
    <row r="1651" spans="1:16" s="342" customFormat="1" x14ac:dyDescent="0.25">
      <c r="A1651" s="336"/>
      <c r="B1651" s="330"/>
      <c r="C1651" s="402"/>
      <c r="D1651" s="336"/>
      <c r="E1651" s="429"/>
      <c r="F1651" s="336"/>
      <c r="G1651" s="430"/>
      <c r="H1651" s="431"/>
      <c r="I1651" s="432"/>
      <c r="J1651" s="336"/>
      <c r="K1651" s="338"/>
      <c r="O1651" s="393"/>
      <c r="P1651" s="407"/>
    </row>
    <row r="1652" spans="1:16" s="342" customFormat="1" x14ac:dyDescent="0.25">
      <c r="A1652" s="336"/>
      <c r="B1652" s="330"/>
      <c r="C1652" s="402"/>
      <c r="D1652" s="336"/>
      <c r="E1652" s="429"/>
      <c r="F1652" s="336"/>
      <c r="G1652" s="430"/>
      <c r="H1652" s="431"/>
      <c r="I1652" s="432"/>
      <c r="J1652" s="336"/>
      <c r="K1652" s="338"/>
      <c r="O1652" s="393"/>
      <c r="P1652" s="407"/>
    </row>
    <row r="1653" spans="1:16" s="342" customFormat="1" x14ac:dyDescent="0.25">
      <c r="A1653" s="336"/>
      <c r="B1653" s="330"/>
      <c r="C1653" s="402"/>
      <c r="D1653" s="336"/>
      <c r="E1653" s="429"/>
      <c r="F1653" s="336"/>
      <c r="G1653" s="430"/>
      <c r="H1653" s="431"/>
      <c r="I1653" s="432"/>
      <c r="J1653" s="336"/>
      <c r="K1653" s="338"/>
      <c r="O1653" s="393"/>
      <c r="P1653" s="407"/>
    </row>
    <row r="1654" spans="1:16" s="342" customFormat="1" x14ac:dyDescent="0.25">
      <c r="A1654" s="336"/>
      <c r="B1654" s="330"/>
      <c r="C1654" s="402"/>
      <c r="D1654" s="336"/>
      <c r="E1654" s="429"/>
      <c r="F1654" s="336"/>
      <c r="G1654" s="430"/>
      <c r="H1654" s="431"/>
      <c r="I1654" s="432"/>
      <c r="J1654" s="336"/>
      <c r="K1654" s="338"/>
      <c r="O1654" s="393"/>
      <c r="P1654" s="407"/>
    </row>
    <row r="1655" spans="1:16" s="342" customFormat="1" x14ac:dyDescent="0.25">
      <c r="A1655" s="336"/>
      <c r="B1655" s="330"/>
      <c r="C1655" s="402"/>
      <c r="D1655" s="336"/>
      <c r="E1655" s="429"/>
      <c r="F1655" s="336"/>
      <c r="G1655" s="430"/>
      <c r="H1655" s="431"/>
      <c r="I1655" s="432"/>
      <c r="J1655" s="336"/>
      <c r="K1655" s="338"/>
      <c r="O1655" s="393"/>
      <c r="P1655" s="407"/>
    </row>
    <row r="1656" spans="1:16" s="342" customFormat="1" x14ac:dyDescent="0.25">
      <c r="A1656" s="336"/>
      <c r="B1656" s="330"/>
      <c r="C1656" s="402"/>
      <c r="D1656" s="336"/>
      <c r="E1656" s="429"/>
      <c r="F1656" s="336"/>
      <c r="G1656" s="430"/>
      <c r="H1656" s="431"/>
      <c r="I1656" s="432"/>
      <c r="J1656" s="336"/>
      <c r="K1656" s="338"/>
      <c r="O1656" s="393"/>
      <c r="P1656" s="407"/>
    </row>
    <row r="1657" spans="1:16" s="342" customFormat="1" x14ac:dyDescent="0.25">
      <c r="A1657" s="336"/>
      <c r="B1657" s="330"/>
      <c r="C1657" s="402"/>
      <c r="D1657" s="336"/>
      <c r="E1657" s="429"/>
      <c r="F1657" s="336"/>
      <c r="G1657" s="430"/>
      <c r="H1657" s="431"/>
      <c r="I1657" s="432"/>
      <c r="J1657" s="336"/>
      <c r="K1657" s="338"/>
      <c r="O1657" s="393"/>
      <c r="P1657" s="407"/>
    </row>
    <row r="1658" spans="1:16" s="342" customFormat="1" x14ac:dyDescent="0.25">
      <c r="A1658" s="336"/>
      <c r="B1658" s="330"/>
      <c r="C1658" s="402"/>
      <c r="D1658" s="336"/>
      <c r="E1658" s="429"/>
      <c r="F1658" s="336"/>
      <c r="G1658" s="430"/>
      <c r="H1658" s="431"/>
      <c r="I1658" s="432"/>
      <c r="J1658" s="336"/>
      <c r="K1658" s="338"/>
      <c r="O1658" s="393"/>
      <c r="P1658" s="407"/>
    </row>
    <row r="1659" spans="1:16" s="342" customFormat="1" x14ac:dyDescent="0.25">
      <c r="A1659" s="336"/>
      <c r="B1659" s="330"/>
      <c r="C1659" s="402"/>
      <c r="D1659" s="336"/>
      <c r="E1659" s="429"/>
      <c r="F1659" s="336"/>
      <c r="G1659" s="430"/>
      <c r="H1659" s="431"/>
      <c r="I1659" s="432"/>
      <c r="J1659" s="336"/>
      <c r="K1659" s="338"/>
      <c r="O1659" s="393"/>
      <c r="P1659" s="407"/>
    </row>
    <row r="1660" spans="1:16" s="342" customFormat="1" x14ac:dyDescent="0.25">
      <c r="A1660" s="336"/>
      <c r="B1660" s="330"/>
      <c r="C1660" s="402"/>
      <c r="D1660" s="336"/>
      <c r="E1660" s="429"/>
      <c r="F1660" s="336"/>
      <c r="G1660" s="430"/>
      <c r="H1660" s="431"/>
      <c r="I1660" s="432"/>
      <c r="J1660" s="336"/>
      <c r="K1660" s="338"/>
      <c r="O1660" s="393"/>
      <c r="P1660" s="407"/>
    </row>
    <row r="1661" spans="1:16" s="342" customFormat="1" x14ac:dyDescent="0.25">
      <c r="A1661" s="336"/>
      <c r="B1661" s="330"/>
      <c r="C1661" s="402"/>
      <c r="D1661" s="336"/>
      <c r="E1661" s="429"/>
      <c r="F1661" s="336"/>
      <c r="G1661" s="430"/>
      <c r="H1661" s="431"/>
      <c r="I1661" s="432"/>
      <c r="J1661" s="336"/>
      <c r="K1661" s="338"/>
      <c r="O1661" s="393"/>
      <c r="P1661" s="407"/>
    </row>
    <row r="1662" spans="1:16" s="342" customFormat="1" x14ac:dyDescent="0.25">
      <c r="A1662" s="336"/>
      <c r="B1662" s="330"/>
      <c r="C1662" s="402"/>
      <c r="D1662" s="336"/>
      <c r="E1662" s="429"/>
      <c r="F1662" s="336"/>
      <c r="G1662" s="430"/>
      <c r="H1662" s="431"/>
      <c r="I1662" s="432"/>
      <c r="J1662" s="336"/>
      <c r="K1662" s="338"/>
      <c r="O1662" s="393"/>
      <c r="P1662" s="407"/>
    </row>
    <row r="1663" spans="1:16" s="342" customFormat="1" x14ac:dyDescent="0.25">
      <c r="A1663" s="336"/>
      <c r="B1663" s="330"/>
      <c r="C1663" s="402"/>
      <c r="D1663" s="336"/>
      <c r="E1663" s="429"/>
      <c r="F1663" s="336"/>
      <c r="G1663" s="430"/>
      <c r="H1663" s="431"/>
      <c r="I1663" s="432"/>
      <c r="J1663" s="336"/>
      <c r="K1663" s="338"/>
      <c r="O1663" s="393"/>
      <c r="P1663" s="407"/>
    </row>
    <row r="1664" spans="1:16" s="342" customFormat="1" x14ac:dyDescent="0.25">
      <c r="A1664" s="336"/>
      <c r="B1664" s="330"/>
      <c r="C1664" s="402"/>
      <c r="D1664" s="336"/>
      <c r="E1664" s="429"/>
      <c r="F1664" s="336"/>
      <c r="G1664" s="430"/>
      <c r="H1664" s="431"/>
      <c r="I1664" s="432"/>
      <c r="J1664" s="336"/>
      <c r="K1664" s="338"/>
      <c r="O1664" s="393"/>
      <c r="P1664" s="407"/>
    </row>
    <row r="1665" spans="1:16" s="342" customFormat="1" x14ac:dyDescent="0.25">
      <c r="A1665" s="336"/>
      <c r="B1665" s="330"/>
      <c r="C1665" s="402"/>
      <c r="D1665" s="336"/>
      <c r="E1665" s="429"/>
      <c r="F1665" s="336"/>
      <c r="G1665" s="430"/>
      <c r="H1665" s="431"/>
      <c r="I1665" s="432"/>
      <c r="J1665" s="336"/>
      <c r="K1665" s="338"/>
      <c r="O1665" s="393"/>
      <c r="P1665" s="407"/>
    </row>
    <row r="1666" spans="1:16" s="342" customFormat="1" x14ac:dyDescent="0.25">
      <c r="A1666" s="336"/>
      <c r="B1666" s="330"/>
      <c r="C1666" s="402"/>
      <c r="D1666" s="336"/>
      <c r="E1666" s="429"/>
      <c r="F1666" s="336"/>
      <c r="G1666" s="430"/>
      <c r="H1666" s="431"/>
      <c r="I1666" s="432"/>
      <c r="J1666" s="336"/>
      <c r="K1666" s="338"/>
      <c r="O1666" s="393"/>
      <c r="P1666" s="407"/>
    </row>
    <row r="1667" spans="1:16" s="342" customFormat="1" x14ac:dyDescent="0.25">
      <c r="A1667" s="336"/>
      <c r="B1667" s="330"/>
      <c r="C1667" s="402"/>
      <c r="D1667" s="336"/>
      <c r="E1667" s="429"/>
      <c r="F1667" s="336"/>
      <c r="G1667" s="430"/>
      <c r="H1667" s="431"/>
      <c r="I1667" s="432"/>
      <c r="J1667" s="336"/>
      <c r="K1667" s="338"/>
      <c r="O1667" s="393"/>
      <c r="P1667" s="407"/>
    </row>
    <row r="1668" spans="1:16" s="342" customFormat="1" x14ac:dyDescent="0.25">
      <c r="A1668" s="336"/>
      <c r="B1668" s="330"/>
      <c r="C1668" s="402"/>
      <c r="D1668" s="336"/>
      <c r="E1668" s="429"/>
      <c r="F1668" s="336"/>
      <c r="G1668" s="430"/>
      <c r="H1668" s="431"/>
      <c r="I1668" s="432"/>
      <c r="J1668" s="336"/>
      <c r="K1668" s="338"/>
      <c r="O1668" s="393"/>
      <c r="P1668" s="407"/>
    </row>
    <row r="1669" spans="1:16" s="342" customFormat="1" x14ac:dyDescent="0.25">
      <c r="A1669" s="336"/>
      <c r="B1669" s="330"/>
      <c r="C1669" s="402"/>
      <c r="D1669" s="336"/>
      <c r="E1669" s="429"/>
      <c r="F1669" s="336"/>
      <c r="G1669" s="430"/>
      <c r="H1669" s="431"/>
      <c r="I1669" s="432"/>
      <c r="J1669" s="336"/>
      <c r="K1669" s="338"/>
      <c r="O1669" s="393"/>
      <c r="P1669" s="407"/>
    </row>
    <row r="1670" spans="1:16" s="342" customFormat="1" x14ac:dyDescent="0.25">
      <c r="A1670" s="336"/>
      <c r="B1670" s="330"/>
      <c r="C1670" s="402"/>
      <c r="D1670" s="336"/>
      <c r="E1670" s="429"/>
      <c r="F1670" s="336"/>
      <c r="G1670" s="430"/>
      <c r="H1670" s="431"/>
      <c r="I1670" s="432"/>
      <c r="J1670" s="336"/>
      <c r="K1670" s="338"/>
      <c r="O1670" s="393"/>
      <c r="P1670" s="407"/>
    </row>
    <row r="1671" spans="1:16" s="342" customFormat="1" x14ac:dyDescent="0.25">
      <c r="A1671" s="336"/>
      <c r="B1671" s="330"/>
      <c r="C1671" s="402"/>
      <c r="D1671" s="336"/>
      <c r="E1671" s="429"/>
      <c r="F1671" s="336"/>
      <c r="G1671" s="430"/>
      <c r="H1671" s="431"/>
      <c r="I1671" s="432"/>
      <c r="J1671" s="336"/>
      <c r="K1671" s="338"/>
      <c r="O1671" s="393"/>
      <c r="P1671" s="407"/>
    </row>
    <row r="1672" spans="1:16" s="342" customFormat="1" x14ac:dyDescent="0.25">
      <c r="A1672" s="336"/>
      <c r="B1672" s="330"/>
      <c r="C1672" s="402"/>
      <c r="D1672" s="336"/>
      <c r="E1672" s="429"/>
      <c r="F1672" s="336"/>
      <c r="G1672" s="430"/>
      <c r="H1672" s="431"/>
      <c r="I1672" s="432"/>
      <c r="J1672" s="336"/>
      <c r="K1672" s="338"/>
      <c r="O1672" s="393"/>
      <c r="P1672" s="407"/>
    </row>
    <row r="1673" spans="1:16" s="342" customFormat="1" x14ac:dyDescent="0.25">
      <c r="A1673" s="336"/>
      <c r="B1673" s="330"/>
      <c r="C1673" s="402"/>
      <c r="D1673" s="336"/>
      <c r="E1673" s="429"/>
      <c r="F1673" s="336"/>
      <c r="G1673" s="430"/>
      <c r="H1673" s="431"/>
      <c r="I1673" s="432"/>
      <c r="J1673" s="336"/>
      <c r="K1673" s="338"/>
      <c r="O1673" s="393"/>
      <c r="P1673" s="407"/>
    </row>
    <row r="1674" spans="1:16" s="342" customFormat="1" x14ac:dyDescent="0.25">
      <c r="A1674" s="336"/>
      <c r="B1674" s="330"/>
      <c r="C1674" s="402"/>
      <c r="D1674" s="336"/>
      <c r="E1674" s="429"/>
      <c r="F1674" s="336"/>
      <c r="G1674" s="430"/>
      <c r="H1674" s="431"/>
      <c r="I1674" s="432"/>
      <c r="J1674" s="336"/>
      <c r="K1674" s="338"/>
      <c r="O1674" s="393"/>
      <c r="P1674" s="407"/>
    </row>
    <row r="1675" spans="1:16" s="342" customFormat="1" x14ac:dyDescent="0.25">
      <c r="A1675" s="336"/>
      <c r="B1675" s="330"/>
      <c r="C1675" s="402"/>
      <c r="D1675" s="336"/>
      <c r="E1675" s="429"/>
      <c r="F1675" s="336"/>
      <c r="G1675" s="430"/>
      <c r="H1675" s="431"/>
      <c r="I1675" s="432"/>
      <c r="J1675" s="336"/>
      <c r="K1675" s="338"/>
      <c r="O1675" s="393"/>
      <c r="P1675" s="407"/>
    </row>
    <row r="1676" spans="1:16" s="342" customFormat="1" x14ac:dyDescent="0.25">
      <c r="A1676" s="336"/>
      <c r="B1676" s="330"/>
      <c r="C1676" s="402"/>
      <c r="D1676" s="336"/>
      <c r="E1676" s="429"/>
      <c r="F1676" s="336"/>
      <c r="G1676" s="430"/>
      <c r="H1676" s="431"/>
      <c r="I1676" s="432"/>
      <c r="J1676" s="336"/>
      <c r="K1676" s="338"/>
      <c r="O1676" s="393"/>
      <c r="P1676" s="407"/>
    </row>
    <row r="1677" spans="1:16" s="342" customFormat="1" x14ac:dyDescent="0.25">
      <c r="A1677" s="336"/>
      <c r="B1677" s="330"/>
      <c r="C1677" s="402"/>
      <c r="D1677" s="336"/>
      <c r="E1677" s="429"/>
      <c r="F1677" s="336"/>
      <c r="G1677" s="430"/>
      <c r="H1677" s="431"/>
      <c r="I1677" s="432"/>
      <c r="J1677" s="336"/>
      <c r="K1677" s="338"/>
      <c r="O1677" s="393"/>
      <c r="P1677" s="407"/>
    </row>
    <row r="1678" spans="1:16" s="342" customFormat="1" x14ac:dyDescent="0.25">
      <c r="A1678" s="336"/>
      <c r="B1678" s="330"/>
      <c r="C1678" s="402"/>
      <c r="D1678" s="336"/>
      <c r="E1678" s="429"/>
      <c r="F1678" s="336"/>
      <c r="G1678" s="430"/>
      <c r="H1678" s="431"/>
      <c r="I1678" s="432"/>
      <c r="J1678" s="336"/>
      <c r="K1678" s="338"/>
      <c r="O1678" s="393"/>
      <c r="P1678" s="407"/>
    </row>
    <row r="1679" spans="1:16" s="342" customFormat="1" x14ac:dyDescent="0.25">
      <c r="A1679" s="336"/>
      <c r="B1679" s="330"/>
      <c r="C1679" s="402"/>
      <c r="D1679" s="336"/>
      <c r="E1679" s="429"/>
      <c r="F1679" s="336"/>
      <c r="G1679" s="430"/>
      <c r="H1679" s="431"/>
      <c r="I1679" s="432"/>
      <c r="J1679" s="336"/>
      <c r="K1679" s="338"/>
      <c r="O1679" s="393"/>
      <c r="P1679" s="407"/>
    </row>
    <row r="1680" spans="1:16" s="342" customFormat="1" x14ac:dyDescent="0.25">
      <c r="A1680" s="336"/>
      <c r="B1680" s="330"/>
      <c r="C1680" s="402"/>
      <c r="D1680" s="336"/>
      <c r="E1680" s="429"/>
      <c r="F1680" s="336"/>
      <c r="G1680" s="430"/>
      <c r="H1680" s="431"/>
      <c r="I1680" s="432"/>
      <c r="J1680" s="336"/>
      <c r="K1680" s="338"/>
      <c r="O1680" s="393"/>
      <c r="P1680" s="407"/>
    </row>
    <row r="1681" spans="1:16" s="342" customFormat="1" x14ac:dyDescent="0.25">
      <c r="A1681" s="336"/>
      <c r="B1681" s="330"/>
      <c r="C1681" s="402"/>
      <c r="D1681" s="336"/>
      <c r="E1681" s="429"/>
      <c r="F1681" s="336"/>
      <c r="G1681" s="430"/>
      <c r="H1681" s="431"/>
      <c r="I1681" s="432"/>
      <c r="J1681" s="336"/>
      <c r="K1681" s="338"/>
      <c r="O1681" s="393"/>
      <c r="P1681" s="407"/>
    </row>
    <row r="1682" spans="1:16" s="342" customFormat="1" x14ac:dyDescent="0.25">
      <c r="A1682" s="336"/>
      <c r="B1682" s="330"/>
      <c r="C1682" s="402"/>
      <c r="D1682" s="336"/>
      <c r="E1682" s="429"/>
      <c r="F1682" s="336"/>
      <c r="G1682" s="430"/>
      <c r="H1682" s="431"/>
      <c r="I1682" s="432"/>
      <c r="J1682" s="336"/>
      <c r="K1682" s="338"/>
      <c r="O1682" s="393"/>
      <c r="P1682" s="407"/>
    </row>
    <row r="1683" spans="1:16" s="342" customFormat="1" x14ac:dyDescent="0.25">
      <c r="A1683" s="336"/>
      <c r="B1683" s="330"/>
      <c r="C1683" s="402"/>
      <c r="D1683" s="336"/>
      <c r="E1683" s="429"/>
      <c r="F1683" s="336"/>
      <c r="G1683" s="430"/>
      <c r="H1683" s="431"/>
      <c r="I1683" s="432"/>
      <c r="J1683" s="336"/>
      <c r="K1683" s="338"/>
      <c r="O1683" s="393"/>
      <c r="P1683" s="407"/>
    </row>
    <row r="1684" spans="1:16" s="342" customFormat="1" x14ac:dyDescent="0.25">
      <c r="A1684" s="336"/>
      <c r="B1684" s="330"/>
      <c r="C1684" s="402"/>
      <c r="D1684" s="336"/>
      <c r="E1684" s="429"/>
      <c r="F1684" s="336"/>
      <c r="G1684" s="430"/>
      <c r="H1684" s="431"/>
      <c r="I1684" s="432"/>
      <c r="J1684" s="336"/>
      <c r="K1684" s="338"/>
      <c r="O1684" s="393"/>
      <c r="P1684" s="407"/>
    </row>
    <row r="1685" spans="1:16" s="342" customFormat="1" x14ac:dyDescent="0.25">
      <c r="A1685" s="336"/>
      <c r="B1685" s="330"/>
      <c r="C1685" s="402"/>
      <c r="D1685" s="336"/>
      <c r="E1685" s="429"/>
      <c r="F1685" s="336"/>
      <c r="G1685" s="430"/>
      <c r="H1685" s="431"/>
      <c r="I1685" s="432"/>
      <c r="J1685" s="336"/>
      <c r="K1685" s="338"/>
      <c r="O1685" s="393"/>
      <c r="P1685" s="407"/>
    </row>
    <row r="1686" spans="1:16" s="342" customFormat="1" x14ac:dyDescent="0.25">
      <c r="A1686" s="336"/>
      <c r="B1686" s="330"/>
      <c r="C1686" s="402"/>
      <c r="D1686" s="336"/>
      <c r="E1686" s="429"/>
      <c r="F1686" s="336"/>
      <c r="G1686" s="430"/>
      <c r="H1686" s="431"/>
      <c r="I1686" s="432"/>
      <c r="J1686" s="336"/>
      <c r="K1686" s="338"/>
      <c r="O1686" s="393"/>
      <c r="P1686" s="407"/>
    </row>
    <row r="1687" spans="1:16" s="342" customFormat="1" x14ac:dyDescent="0.25">
      <c r="A1687" s="336"/>
      <c r="B1687" s="330"/>
      <c r="C1687" s="402"/>
      <c r="D1687" s="336"/>
      <c r="E1687" s="429"/>
      <c r="F1687" s="336"/>
      <c r="G1687" s="430"/>
      <c r="H1687" s="431"/>
      <c r="I1687" s="432"/>
      <c r="J1687" s="336"/>
      <c r="K1687" s="338"/>
      <c r="O1687" s="393"/>
      <c r="P1687" s="407"/>
    </row>
    <row r="1688" spans="1:16" s="342" customFormat="1" x14ac:dyDescent="0.25">
      <c r="A1688" s="336"/>
      <c r="B1688" s="330"/>
      <c r="C1688" s="402"/>
      <c r="D1688" s="336"/>
      <c r="E1688" s="429"/>
      <c r="F1688" s="336"/>
      <c r="G1688" s="430"/>
      <c r="H1688" s="431"/>
      <c r="I1688" s="432"/>
      <c r="J1688" s="336"/>
      <c r="K1688" s="338"/>
      <c r="O1688" s="393"/>
      <c r="P1688" s="407"/>
    </row>
    <row r="1689" spans="1:16" s="342" customFormat="1" x14ac:dyDescent="0.25">
      <c r="A1689" s="336"/>
      <c r="B1689" s="330"/>
      <c r="C1689" s="402"/>
      <c r="D1689" s="336"/>
      <c r="E1689" s="429"/>
      <c r="F1689" s="336"/>
      <c r="G1689" s="430"/>
      <c r="H1689" s="431"/>
      <c r="I1689" s="432"/>
      <c r="J1689" s="336"/>
      <c r="K1689" s="338"/>
      <c r="O1689" s="393"/>
      <c r="P1689" s="407"/>
    </row>
    <row r="1690" spans="1:16" s="342" customFormat="1" x14ac:dyDescent="0.25">
      <c r="A1690" s="336"/>
      <c r="B1690" s="330"/>
      <c r="C1690" s="402"/>
      <c r="D1690" s="336"/>
      <c r="E1690" s="429"/>
      <c r="F1690" s="336"/>
      <c r="G1690" s="430"/>
      <c r="H1690" s="431"/>
      <c r="I1690" s="432"/>
      <c r="J1690" s="336"/>
      <c r="K1690" s="338"/>
      <c r="O1690" s="393"/>
      <c r="P1690" s="407"/>
    </row>
    <row r="1691" spans="1:16" s="342" customFormat="1" x14ac:dyDescent="0.25">
      <c r="A1691" s="336"/>
      <c r="B1691" s="330"/>
      <c r="C1691" s="402"/>
      <c r="D1691" s="336"/>
      <c r="E1691" s="429"/>
      <c r="F1691" s="336"/>
      <c r="G1691" s="430"/>
      <c r="H1691" s="431"/>
      <c r="I1691" s="432"/>
      <c r="J1691" s="336"/>
      <c r="K1691" s="338"/>
      <c r="O1691" s="393"/>
      <c r="P1691" s="407"/>
    </row>
    <row r="1692" spans="1:16" s="342" customFormat="1" x14ac:dyDescent="0.25">
      <c r="A1692" s="336"/>
      <c r="B1692" s="330"/>
      <c r="C1692" s="402"/>
      <c r="D1692" s="336"/>
      <c r="E1692" s="429"/>
      <c r="F1692" s="336"/>
      <c r="G1692" s="430"/>
      <c r="H1692" s="431"/>
      <c r="I1692" s="432"/>
      <c r="J1692" s="336"/>
      <c r="K1692" s="338"/>
      <c r="O1692" s="393"/>
      <c r="P1692" s="407"/>
    </row>
    <row r="1693" spans="1:16" s="342" customFormat="1" x14ac:dyDescent="0.25">
      <c r="A1693" s="336"/>
      <c r="B1693" s="330"/>
      <c r="C1693" s="402"/>
      <c r="D1693" s="336"/>
      <c r="E1693" s="429"/>
      <c r="F1693" s="336"/>
      <c r="G1693" s="430"/>
      <c r="H1693" s="431"/>
      <c r="I1693" s="432"/>
      <c r="J1693" s="336"/>
      <c r="K1693" s="338"/>
      <c r="O1693" s="393"/>
      <c r="P1693" s="407"/>
    </row>
    <row r="1694" spans="1:16" s="342" customFormat="1" x14ac:dyDescent="0.25">
      <c r="A1694" s="336"/>
      <c r="B1694" s="330"/>
      <c r="C1694" s="402"/>
      <c r="D1694" s="336"/>
      <c r="E1694" s="429"/>
      <c r="F1694" s="336"/>
      <c r="G1694" s="430"/>
      <c r="H1694" s="431"/>
      <c r="I1694" s="432"/>
      <c r="J1694" s="336"/>
      <c r="K1694" s="338"/>
      <c r="O1694" s="393"/>
      <c r="P1694" s="407"/>
    </row>
    <row r="1695" spans="1:16" s="342" customFormat="1" x14ac:dyDescent="0.25">
      <c r="A1695" s="336"/>
      <c r="B1695" s="330"/>
      <c r="C1695" s="402"/>
      <c r="D1695" s="336"/>
      <c r="E1695" s="429"/>
      <c r="F1695" s="336"/>
      <c r="G1695" s="430"/>
      <c r="H1695" s="431"/>
      <c r="I1695" s="432"/>
      <c r="J1695" s="336"/>
      <c r="K1695" s="338"/>
      <c r="O1695" s="393"/>
      <c r="P1695" s="407"/>
    </row>
    <row r="1696" spans="1:16" s="342" customFormat="1" x14ac:dyDescent="0.25">
      <c r="A1696" s="336"/>
      <c r="B1696" s="330"/>
      <c r="C1696" s="402"/>
      <c r="D1696" s="336"/>
      <c r="E1696" s="429"/>
      <c r="F1696" s="336"/>
      <c r="G1696" s="430"/>
      <c r="H1696" s="431"/>
      <c r="I1696" s="432"/>
      <c r="J1696" s="336"/>
      <c r="K1696" s="338"/>
      <c r="O1696" s="393"/>
      <c r="P1696" s="407"/>
    </row>
    <row r="1697" spans="1:16" s="342" customFormat="1" x14ac:dyDescent="0.25">
      <c r="A1697" s="336"/>
      <c r="B1697" s="330"/>
      <c r="C1697" s="402"/>
      <c r="D1697" s="336"/>
      <c r="E1697" s="429"/>
      <c r="F1697" s="336"/>
      <c r="G1697" s="430"/>
      <c r="H1697" s="431"/>
      <c r="I1697" s="432"/>
      <c r="J1697" s="336"/>
      <c r="K1697" s="338"/>
      <c r="O1697" s="393"/>
      <c r="P1697" s="407"/>
    </row>
    <row r="1698" spans="1:16" s="342" customFormat="1" x14ac:dyDescent="0.25">
      <c r="A1698" s="336"/>
      <c r="B1698" s="330"/>
      <c r="C1698" s="402"/>
      <c r="D1698" s="336"/>
      <c r="E1698" s="429"/>
      <c r="F1698" s="336"/>
      <c r="G1698" s="430"/>
      <c r="H1698" s="431"/>
      <c r="I1698" s="432"/>
      <c r="J1698" s="336"/>
      <c r="K1698" s="338"/>
      <c r="O1698" s="393"/>
      <c r="P1698" s="407"/>
    </row>
    <row r="1699" spans="1:16" s="342" customFormat="1" x14ac:dyDescent="0.25">
      <c r="A1699" s="336"/>
      <c r="B1699" s="330"/>
      <c r="C1699" s="402"/>
      <c r="D1699" s="336"/>
      <c r="E1699" s="429"/>
      <c r="F1699" s="336"/>
      <c r="G1699" s="430"/>
      <c r="H1699" s="431"/>
      <c r="I1699" s="432"/>
      <c r="J1699" s="336"/>
      <c r="K1699" s="338"/>
      <c r="O1699" s="393"/>
      <c r="P1699" s="407"/>
    </row>
    <row r="1700" spans="1:16" s="342" customFormat="1" x14ac:dyDescent="0.25">
      <c r="A1700" s="336"/>
      <c r="B1700" s="330"/>
      <c r="C1700" s="402"/>
      <c r="D1700" s="336"/>
      <c r="E1700" s="429"/>
      <c r="F1700" s="336"/>
      <c r="G1700" s="430"/>
      <c r="H1700" s="431"/>
      <c r="I1700" s="432"/>
      <c r="J1700" s="336"/>
      <c r="K1700" s="338"/>
      <c r="O1700" s="393"/>
      <c r="P1700" s="407"/>
    </row>
    <row r="1701" spans="1:16" s="342" customFormat="1" x14ac:dyDescent="0.25">
      <c r="A1701" s="336"/>
      <c r="B1701" s="330"/>
      <c r="C1701" s="402"/>
      <c r="D1701" s="336"/>
      <c r="E1701" s="429"/>
      <c r="F1701" s="336"/>
      <c r="G1701" s="430"/>
      <c r="H1701" s="431"/>
      <c r="I1701" s="432"/>
      <c r="J1701" s="336"/>
      <c r="K1701" s="338"/>
      <c r="O1701" s="393"/>
      <c r="P1701" s="407"/>
    </row>
    <row r="1702" spans="1:16" s="342" customFormat="1" x14ac:dyDescent="0.25">
      <c r="A1702" s="336"/>
      <c r="B1702" s="330"/>
      <c r="C1702" s="402"/>
      <c r="D1702" s="336"/>
      <c r="E1702" s="429"/>
      <c r="F1702" s="336"/>
      <c r="G1702" s="430"/>
      <c r="H1702" s="431"/>
      <c r="I1702" s="432"/>
      <c r="J1702" s="336"/>
      <c r="K1702" s="338"/>
      <c r="O1702" s="393"/>
      <c r="P1702" s="407"/>
    </row>
    <row r="1703" spans="1:16" s="342" customFormat="1" x14ac:dyDescent="0.25">
      <c r="A1703" s="336"/>
      <c r="B1703" s="330"/>
      <c r="C1703" s="402"/>
      <c r="D1703" s="336"/>
      <c r="E1703" s="429"/>
      <c r="F1703" s="336"/>
      <c r="G1703" s="430"/>
      <c r="H1703" s="431"/>
      <c r="I1703" s="432"/>
      <c r="J1703" s="336"/>
      <c r="K1703" s="338"/>
      <c r="O1703" s="393"/>
      <c r="P1703" s="407"/>
    </row>
    <row r="1704" spans="1:16" s="342" customFormat="1" x14ac:dyDescent="0.25">
      <c r="A1704" s="336"/>
      <c r="B1704" s="330"/>
      <c r="C1704" s="402"/>
      <c r="D1704" s="336"/>
      <c r="E1704" s="429"/>
      <c r="F1704" s="336"/>
      <c r="G1704" s="430"/>
      <c r="H1704" s="431"/>
      <c r="I1704" s="432"/>
      <c r="J1704" s="336"/>
      <c r="K1704" s="338"/>
      <c r="O1704" s="393"/>
      <c r="P1704" s="407"/>
    </row>
    <row r="1705" spans="1:16" s="342" customFormat="1" x14ac:dyDescent="0.25">
      <c r="A1705" s="336"/>
      <c r="B1705" s="330"/>
      <c r="C1705" s="402"/>
      <c r="D1705" s="336"/>
      <c r="E1705" s="429"/>
      <c r="F1705" s="336"/>
      <c r="G1705" s="430"/>
      <c r="H1705" s="431"/>
      <c r="I1705" s="432"/>
      <c r="J1705" s="336"/>
      <c r="K1705" s="338"/>
      <c r="O1705" s="393"/>
      <c r="P1705" s="407"/>
    </row>
    <row r="1706" spans="1:16" s="342" customFormat="1" x14ac:dyDescent="0.25">
      <c r="A1706" s="336"/>
      <c r="B1706" s="330"/>
      <c r="C1706" s="402"/>
      <c r="D1706" s="336"/>
      <c r="E1706" s="429"/>
      <c r="F1706" s="336"/>
      <c r="G1706" s="430"/>
      <c r="H1706" s="431"/>
      <c r="I1706" s="432"/>
      <c r="J1706" s="336"/>
      <c r="K1706" s="338"/>
      <c r="O1706" s="393"/>
      <c r="P1706" s="407"/>
    </row>
    <row r="1707" spans="1:16" s="342" customFormat="1" x14ac:dyDescent="0.25">
      <c r="A1707" s="336"/>
      <c r="B1707" s="330"/>
      <c r="C1707" s="402"/>
      <c r="D1707" s="336"/>
      <c r="E1707" s="429"/>
      <c r="F1707" s="336"/>
      <c r="G1707" s="430"/>
      <c r="H1707" s="431"/>
      <c r="I1707" s="432"/>
      <c r="J1707" s="336"/>
      <c r="K1707" s="338"/>
      <c r="O1707" s="393"/>
      <c r="P1707" s="407"/>
    </row>
    <row r="1708" spans="1:16" s="342" customFormat="1" x14ac:dyDescent="0.25">
      <c r="A1708" s="336"/>
      <c r="B1708" s="330"/>
      <c r="C1708" s="402"/>
      <c r="D1708" s="336"/>
      <c r="E1708" s="429"/>
      <c r="F1708" s="336"/>
      <c r="G1708" s="430"/>
      <c r="H1708" s="431"/>
      <c r="I1708" s="432"/>
      <c r="J1708" s="336"/>
      <c r="K1708" s="338"/>
      <c r="O1708" s="393"/>
      <c r="P1708" s="407"/>
    </row>
    <row r="1709" spans="1:16" s="342" customFormat="1" x14ac:dyDescent="0.25">
      <c r="A1709" s="336"/>
      <c r="B1709" s="330"/>
      <c r="C1709" s="402"/>
      <c r="D1709" s="336"/>
      <c r="E1709" s="429"/>
      <c r="F1709" s="336"/>
      <c r="G1709" s="430"/>
      <c r="H1709" s="431"/>
      <c r="I1709" s="432"/>
      <c r="J1709" s="336"/>
      <c r="K1709" s="338"/>
      <c r="O1709" s="393"/>
      <c r="P1709" s="407"/>
    </row>
    <row r="1710" spans="1:16" s="342" customFormat="1" x14ac:dyDescent="0.25">
      <c r="A1710" s="336"/>
      <c r="B1710" s="330"/>
      <c r="C1710" s="402"/>
      <c r="D1710" s="336"/>
      <c r="E1710" s="429"/>
      <c r="F1710" s="336"/>
      <c r="G1710" s="430"/>
      <c r="H1710" s="431"/>
      <c r="I1710" s="432"/>
      <c r="J1710" s="336"/>
      <c r="K1710" s="338"/>
      <c r="O1710" s="393"/>
      <c r="P1710" s="407"/>
    </row>
    <row r="1711" spans="1:16" s="342" customFormat="1" x14ac:dyDescent="0.25">
      <c r="A1711" s="336"/>
      <c r="B1711" s="330"/>
      <c r="C1711" s="402"/>
      <c r="D1711" s="336"/>
      <c r="E1711" s="429"/>
      <c r="F1711" s="336"/>
      <c r="G1711" s="430"/>
      <c r="H1711" s="431"/>
      <c r="I1711" s="432"/>
      <c r="J1711" s="336"/>
      <c r="K1711" s="338"/>
      <c r="O1711" s="393"/>
      <c r="P1711" s="407"/>
    </row>
    <row r="1712" spans="1:16" s="342" customFormat="1" x14ac:dyDescent="0.25">
      <c r="A1712" s="336"/>
      <c r="B1712" s="330"/>
      <c r="C1712" s="402"/>
      <c r="D1712" s="336"/>
      <c r="E1712" s="429"/>
      <c r="F1712" s="336"/>
      <c r="G1712" s="430"/>
      <c r="H1712" s="431"/>
      <c r="I1712" s="432"/>
      <c r="J1712" s="336"/>
      <c r="K1712" s="338"/>
      <c r="O1712" s="393"/>
      <c r="P1712" s="407"/>
    </row>
    <row r="1713" spans="1:16" s="342" customFormat="1" x14ac:dyDescent="0.25">
      <c r="A1713" s="336"/>
      <c r="B1713" s="330"/>
      <c r="C1713" s="402"/>
      <c r="D1713" s="336"/>
      <c r="E1713" s="429"/>
      <c r="F1713" s="336"/>
      <c r="G1713" s="430"/>
      <c r="H1713" s="431"/>
      <c r="I1713" s="432"/>
      <c r="J1713" s="336"/>
      <c r="K1713" s="338"/>
      <c r="O1713" s="393"/>
      <c r="P1713" s="407"/>
    </row>
    <row r="1714" spans="1:16" s="342" customFormat="1" x14ac:dyDescent="0.25">
      <c r="A1714" s="336"/>
      <c r="B1714" s="330"/>
      <c r="C1714" s="402"/>
      <c r="D1714" s="336"/>
      <c r="E1714" s="429"/>
      <c r="F1714" s="336"/>
      <c r="G1714" s="430"/>
      <c r="H1714" s="431"/>
      <c r="I1714" s="432"/>
      <c r="J1714" s="336"/>
      <c r="K1714" s="338"/>
      <c r="O1714" s="393"/>
      <c r="P1714" s="407"/>
    </row>
    <row r="1715" spans="1:16" s="342" customFormat="1" x14ac:dyDescent="0.25">
      <c r="A1715" s="336"/>
      <c r="B1715" s="330"/>
      <c r="C1715" s="402"/>
      <c r="D1715" s="336"/>
      <c r="E1715" s="429"/>
      <c r="F1715" s="336"/>
      <c r="G1715" s="430"/>
      <c r="H1715" s="431"/>
      <c r="I1715" s="432"/>
      <c r="J1715" s="336"/>
      <c r="K1715" s="338"/>
      <c r="O1715" s="393"/>
      <c r="P1715" s="407"/>
    </row>
    <row r="1716" spans="1:16" s="342" customFormat="1" x14ac:dyDescent="0.25">
      <c r="A1716" s="336"/>
      <c r="B1716" s="330"/>
      <c r="C1716" s="402"/>
      <c r="D1716" s="336"/>
      <c r="E1716" s="429"/>
      <c r="F1716" s="336"/>
      <c r="G1716" s="430"/>
      <c r="H1716" s="431"/>
      <c r="I1716" s="432"/>
      <c r="J1716" s="336"/>
      <c r="K1716" s="338"/>
      <c r="O1716" s="393"/>
      <c r="P1716" s="407"/>
    </row>
    <row r="1717" spans="1:16" s="342" customFormat="1" x14ac:dyDescent="0.25">
      <c r="A1717" s="336"/>
      <c r="B1717" s="330"/>
      <c r="C1717" s="402"/>
      <c r="D1717" s="336"/>
      <c r="E1717" s="429"/>
      <c r="F1717" s="336"/>
      <c r="G1717" s="430"/>
      <c r="H1717" s="431"/>
      <c r="I1717" s="432"/>
      <c r="J1717" s="336"/>
      <c r="K1717" s="338"/>
      <c r="O1717" s="393"/>
      <c r="P1717" s="407"/>
    </row>
    <row r="1718" spans="1:16" s="342" customFormat="1" x14ac:dyDescent="0.25">
      <c r="A1718" s="336"/>
      <c r="B1718" s="330"/>
      <c r="C1718" s="402"/>
      <c r="D1718" s="336"/>
      <c r="E1718" s="429"/>
      <c r="F1718" s="336"/>
      <c r="G1718" s="430"/>
      <c r="H1718" s="431"/>
      <c r="I1718" s="432"/>
      <c r="J1718" s="336"/>
      <c r="K1718" s="338"/>
      <c r="O1718" s="393"/>
      <c r="P1718" s="407"/>
    </row>
    <row r="1719" spans="1:16" s="342" customFormat="1" x14ac:dyDescent="0.25">
      <c r="A1719" s="336"/>
      <c r="B1719" s="330"/>
      <c r="C1719" s="402"/>
      <c r="D1719" s="336"/>
      <c r="E1719" s="429"/>
      <c r="F1719" s="336"/>
      <c r="G1719" s="430"/>
      <c r="H1719" s="431"/>
      <c r="I1719" s="432"/>
      <c r="J1719" s="336"/>
      <c r="K1719" s="338"/>
      <c r="O1719" s="393"/>
      <c r="P1719" s="407"/>
    </row>
    <row r="1720" spans="1:16" s="342" customFormat="1" x14ac:dyDescent="0.25">
      <c r="A1720" s="336"/>
      <c r="B1720" s="330"/>
      <c r="C1720" s="402"/>
      <c r="D1720" s="336"/>
      <c r="E1720" s="429"/>
      <c r="F1720" s="336"/>
      <c r="G1720" s="430"/>
      <c r="H1720" s="431"/>
      <c r="I1720" s="432"/>
      <c r="J1720" s="336"/>
      <c r="K1720" s="338"/>
      <c r="O1720" s="393"/>
      <c r="P1720" s="407"/>
    </row>
    <row r="1721" spans="1:16" s="342" customFormat="1" x14ac:dyDescent="0.25">
      <c r="A1721" s="336"/>
      <c r="B1721" s="330"/>
      <c r="C1721" s="402"/>
      <c r="D1721" s="336"/>
      <c r="E1721" s="429"/>
      <c r="F1721" s="336"/>
      <c r="G1721" s="430"/>
      <c r="H1721" s="431"/>
      <c r="I1721" s="432"/>
      <c r="J1721" s="336"/>
      <c r="K1721" s="338"/>
      <c r="O1721" s="393"/>
      <c r="P1721" s="407"/>
    </row>
    <row r="1722" spans="1:16" s="342" customFormat="1" x14ac:dyDescent="0.25">
      <c r="A1722" s="336"/>
      <c r="B1722" s="330"/>
      <c r="C1722" s="402"/>
      <c r="D1722" s="336"/>
      <c r="E1722" s="429"/>
      <c r="F1722" s="336"/>
      <c r="G1722" s="430"/>
      <c r="H1722" s="431"/>
      <c r="I1722" s="432"/>
      <c r="J1722" s="336"/>
      <c r="K1722" s="338"/>
      <c r="O1722" s="393"/>
      <c r="P1722" s="407"/>
    </row>
    <row r="1723" spans="1:16" s="342" customFormat="1" x14ac:dyDescent="0.25">
      <c r="A1723" s="336"/>
      <c r="B1723" s="330"/>
      <c r="C1723" s="402"/>
      <c r="D1723" s="336"/>
      <c r="E1723" s="429"/>
      <c r="F1723" s="336"/>
      <c r="G1723" s="430"/>
      <c r="H1723" s="431"/>
      <c r="I1723" s="432"/>
      <c r="J1723" s="336"/>
      <c r="K1723" s="338"/>
      <c r="O1723" s="393"/>
      <c r="P1723" s="407"/>
    </row>
    <row r="1724" spans="1:16" s="342" customFormat="1" x14ac:dyDescent="0.25">
      <c r="A1724" s="336"/>
      <c r="B1724" s="330"/>
      <c r="C1724" s="402"/>
      <c r="D1724" s="336"/>
      <c r="E1724" s="429"/>
      <c r="F1724" s="336"/>
      <c r="G1724" s="430"/>
      <c r="H1724" s="431"/>
      <c r="I1724" s="432"/>
      <c r="J1724" s="336"/>
      <c r="K1724" s="338"/>
      <c r="O1724" s="393"/>
      <c r="P1724" s="407"/>
    </row>
    <row r="1725" spans="1:16" s="342" customFormat="1" x14ac:dyDescent="0.25">
      <c r="A1725" s="336"/>
      <c r="B1725" s="330"/>
      <c r="C1725" s="402"/>
      <c r="D1725" s="336"/>
      <c r="E1725" s="429"/>
      <c r="F1725" s="336"/>
      <c r="G1725" s="430"/>
      <c r="H1725" s="431"/>
      <c r="I1725" s="432"/>
      <c r="J1725" s="336"/>
      <c r="K1725" s="338"/>
      <c r="O1725" s="393"/>
      <c r="P1725" s="407"/>
    </row>
    <row r="1726" spans="1:16" s="342" customFormat="1" x14ac:dyDescent="0.25">
      <c r="A1726" s="336"/>
      <c r="B1726" s="330"/>
      <c r="C1726" s="402"/>
      <c r="D1726" s="336"/>
      <c r="E1726" s="429"/>
      <c r="F1726" s="336"/>
      <c r="G1726" s="430"/>
      <c r="H1726" s="431"/>
      <c r="I1726" s="432"/>
      <c r="J1726" s="336"/>
      <c r="K1726" s="338"/>
      <c r="O1726" s="393"/>
      <c r="P1726" s="407"/>
    </row>
    <row r="1727" spans="1:16" s="342" customFormat="1" x14ac:dyDescent="0.25">
      <c r="A1727" s="336"/>
      <c r="B1727" s="330"/>
      <c r="C1727" s="402"/>
      <c r="D1727" s="336"/>
      <c r="E1727" s="429"/>
      <c r="F1727" s="336"/>
      <c r="G1727" s="430"/>
      <c r="H1727" s="431"/>
      <c r="I1727" s="432"/>
      <c r="J1727" s="336"/>
      <c r="K1727" s="338"/>
      <c r="O1727" s="393"/>
      <c r="P1727" s="407"/>
    </row>
    <row r="1728" spans="1:16" s="342" customFormat="1" x14ac:dyDescent="0.25">
      <c r="A1728" s="336"/>
      <c r="B1728" s="330"/>
      <c r="C1728" s="402"/>
      <c r="D1728" s="336"/>
      <c r="E1728" s="429"/>
      <c r="F1728" s="336"/>
      <c r="G1728" s="430"/>
      <c r="H1728" s="431"/>
      <c r="I1728" s="432"/>
      <c r="J1728" s="336"/>
      <c r="K1728" s="338"/>
      <c r="O1728" s="393"/>
      <c r="P1728" s="407"/>
    </row>
    <row r="1729" spans="1:16" s="342" customFormat="1" x14ac:dyDescent="0.25">
      <c r="A1729" s="336"/>
      <c r="B1729" s="330"/>
      <c r="C1729" s="402"/>
      <c r="D1729" s="336"/>
      <c r="E1729" s="429"/>
      <c r="F1729" s="336"/>
      <c r="G1729" s="430"/>
      <c r="H1729" s="431"/>
      <c r="I1729" s="432"/>
      <c r="J1729" s="336"/>
      <c r="K1729" s="338"/>
      <c r="O1729" s="393"/>
      <c r="P1729" s="407"/>
    </row>
    <row r="1730" spans="1:16" s="342" customFormat="1" x14ac:dyDescent="0.25">
      <c r="A1730" s="336"/>
      <c r="B1730" s="330"/>
      <c r="C1730" s="402"/>
      <c r="D1730" s="336"/>
      <c r="E1730" s="429"/>
      <c r="F1730" s="336"/>
      <c r="G1730" s="430"/>
      <c r="H1730" s="431"/>
      <c r="I1730" s="432"/>
      <c r="J1730" s="336"/>
      <c r="K1730" s="338"/>
      <c r="O1730" s="393"/>
      <c r="P1730" s="407"/>
    </row>
    <row r="1731" spans="1:16" s="342" customFormat="1" x14ac:dyDescent="0.25">
      <c r="A1731" s="336"/>
      <c r="B1731" s="330"/>
      <c r="C1731" s="402"/>
      <c r="D1731" s="336"/>
      <c r="E1731" s="429"/>
      <c r="F1731" s="336"/>
      <c r="G1731" s="430"/>
      <c r="H1731" s="431"/>
      <c r="I1731" s="432"/>
      <c r="J1731" s="336"/>
      <c r="K1731" s="338"/>
      <c r="O1731" s="393"/>
      <c r="P1731" s="407"/>
    </row>
    <row r="1732" spans="1:16" s="342" customFormat="1" x14ac:dyDescent="0.25">
      <c r="A1732" s="336"/>
      <c r="B1732" s="330"/>
      <c r="C1732" s="402"/>
      <c r="D1732" s="336"/>
      <c r="E1732" s="429"/>
      <c r="F1732" s="336"/>
      <c r="G1732" s="430"/>
      <c r="H1732" s="431"/>
      <c r="I1732" s="432"/>
      <c r="J1732" s="336"/>
      <c r="K1732" s="338"/>
      <c r="O1732" s="393"/>
      <c r="P1732" s="407"/>
    </row>
    <row r="1733" spans="1:16" s="342" customFormat="1" x14ac:dyDescent="0.25">
      <c r="A1733" s="336"/>
      <c r="B1733" s="330"/>
      <c r="C1733" s="402"/>
      <c r="D1733" s="336"/>
      <c r="E1733" s="429"/>
      <c r="F1733" s="336"/>
      <c r="G1733" s="430"/>
      <c r="H1733" s="431"/>
      <c r="I1733" s="432"/>
      <c r="J1733" s="336"/>
      <c r="K1733" s="338"/>
      <c r="O1733" s="393"/>
      <c r="P1733" s="407"/>
    </row>
    <row r="1734" spans="1:16" s="342" customFormat="1" x14ac:dyDescent="0.25">
      <c r="A1734" s="336"/>
      <c r="B1734" s="330"/>
      <c r="C1734" s="402"/>
      <c r="D1734" s="336"/>
      <c r="E1734" s="429"/>
      <c r="F1734" s="336"/>
      <c r="G1734" s="430"/>
      <c r="H1734" s="431"/>
      <c r="I1734" s="432"/>
      <c r="J1734" s="336"/>
      <c r="K1734" s="338"/>
      <c r="O1734" s="393"/>
      <c r="P1734" s="407"/>
    </row>
    <row r="1735" spans="1:16" s="342" customFormat="1" x14ac:dyDescent="0.25">
      <c r="A1735" s="336"/>
      <c r="B1735" s="330"/>
      <c r="C1735" s="402"/>
      <c r="D1735" s="336"/>
      <c r="E1735" s="429"/>
      <c r="F1735" s="336"/>
      <c r="G1735" s="430"/>
      <c r="H1735" s="431"/>
      <c r="I1735" s="432"/>
      <c r="J1735" s="336"/>
      <c r="K1735" s="338"/>
      <c r="O1735" s="393"/>
      <c r="P1735" s="407"/>
    </row>
    <row r="1736" spans="1:16" s="342" customFormat="1" x14ac:dyDescent="0.25">
      <c r="A1736" s="336"/>
      <c r="B1736" s="330"/>
      <c r="C1736" s="402"/>
      <c r="D1736" s="336"/>
      <c r="E1736" s="429"/>
      <c r="F1736" s="336"/>
      <c r="G1736" s="430"/>
      <c r="H1736" s="431"/>
      <c r="I1736" s="432"/>
      <c r="J1736" s="336"/>
      <c r="K1736" s="338"/>
      <c r="O1736" s="393"/>
      <c r="P1736" s="407"/>
    </row>
    <row r="1737" spans="1:16" s="342" customFormat="1" x14ac:dyDescent="0.25">
      <c r="A1737" s="336"/>
      <c r="B1737" s="330"/>
      <c r="C1737" s="402"/>
      <c r="D1737" s="336"/>
      <c r="E1737" s="429"/>
      <c r="F1737" s="336"/>
      <c r="G1737" s="430"/>
      <c r="H1737" s="431"/>
      <c r="I1737" s="432"/>
      <c r="J1737" s="336"/>
      <c r="K1737" s="338"/>
      <c r="O1737" s="393"/>
      <c r="P1737" s="407"/>
    </row>
    <row r="1738" spans="1:16" s="342" customFormat="1" x14ac:dyDescent="0.25">
      <c r="A1738" s="336"/>
      <c r="B1738" s="330"/>
      <c r="C1738" s="402"/>
      <c r="D1738" s="336"/>
      <c r="E1738" s="429"/>
      <c r="F1738" s="336"/>
      <c r="G1738" s="430"/>
      <c r="H1738" s="431"/>
      <c r="I1738" s="432"/>
      <c r="J1738" s="336"/>
      <c r="K1738" s="338"/>
      <c r="O1738" s="393"/>
      <c r="P1738" s="407"/>
    </row>
    <row r="1739" spans="1:16" s="342" customFormat="1" x14ac:dyDescent="0.25">
      <c r="A1739" s="336"/>
      <c r="B1739" s="330"/>
      <c r="C1739" s="402"/>
      <c r="D1739" s="336"/>
      <c r="E1739" s="429"/>
      <c r="F1739" s="336"/>
      <c r="G1739" s="430"/>
      <c r="H1739" s="431"/>
      <c r="I1739" s="432"/>
      <c r="J1739" s="336"/>
      <c r="K1739" s="338"/>
      <c r="O1739" s="393"/>
      <c r="P1739" s="407"/>
    </row>
    <row r="1740" spans="1:16" s="342" customFormat="1" x14ac:dyDescent="0.25">
      <c r="A1740" s="336"/>
      <c r="B1740" s="330"/>
      <c r="C1740" s="402"/>
      <c r="D1740" s="336"/>
      <c r="E1740" s="429"/>
      <c r="F1740" s="336"/>
      <c r="G1740" s="430"/>
      <c r="H1740" s="431"/>
      <c r="I1740" s="432"/>
      <c r="J1740" s="336"/>
      <c r="K1740" s="338"/>
      <c r="O1740" s="393"/>
      <c r="P1740" s="407"/>
    </row>
    <row r="1741" spans="1:16" s="342" customFormat="1" x14ac:dyDescent="0.25">
      <c r="A1741" s="336"/>
      <c r="B1741" s="330"/>
      <c r="C1741" s="402"/>
      <c r="D1741" s="336"/>
      <c r="E1741" s="429"/>
      <c r="F1741" s="336"/>
      <c r="G1741" s="430"/>
      <c r="H1741" s="431"/>
      <c r="I1741" s="432"/>
      <c r="J1741" s="336"/>
      <c r="K1741" s="338"/>
      <c r="O1741" s="393"/>
      <c r="P1741" s="407"/>
    </row>
    <row r="1742" spans="1:16" s="342" customFormat="1" x14ac:dyDescent="0.25">
      <c r="A1742" s="336"/>
      <c r="B1742" s="330"/>
      <c r="C1742" s="402"/>
      <c r="D1742" s="336"/>
      <c r="E1742" s="429"/>
      <c r="F1742" s="336"/>
      <c r="G1742" s="430"/>
      <c r="H1742" s="431"/>
      <c r="I1742" s="432"/>
      <c r="J1742" s="336"/>
      <c r="K1742" s="338"/>
      <c r="O1742" s="393"/>
      <c r="P1742" s="407"/>
    </row>
    <row r="1743" spans="1:16" s="342" customFormat="1" x14ac:dyDescent="0.25">
      <c r="A1743" s="336"/>
      <c r="B1743" s="330"/>
      <c r="C1743" s="402"/>
      <c r="D1743" s="336"/>
      <c r="E1743" s="429"/>
      <c r="F1743" s="336"/>
      <c r="G1743" s="430"/>
      <c r="H1743" s="431"/>
      <c r="I1743" s="432"/>
      <c r="J1743" s="336"/>
      <c r="K1743" s="338"/>
      <c r="O1743" s="393"/>
      <c r="P1743" s="407"/>
    </row>
    <row r="1744" spans="1:16" s="342" customFormat="1" x14ac:dyDescent="0.25">
      <c r="A1744" s="336"/>
      <c r="B1744" s="330"/>
      <c r="C1744" s="402"/>
      <c r="D1744" s="336"/>
      <c r="E1744" s="429"/>
      <c r="F1744" s="336"/>
      <c r="G1744" s="430"/>
      <c r="H1744" s="431"/>
      <c r="I1744" s="432"/>
      <c r="J1744" s="336"/>
      <c r="K1744" s="338"/>
      <c r="O1744" s="393"/>
      <c r="P1744" s="407"/>
    </row>
    <row r="1745" spans="1:16" s="342" customFormat="1" x14ac:dyDescent="0.25">
      <c r="A1745" s="336"/>
      <c r="B1745" s="330"/>
      <c r="C1745" s="402"/>
      <c r="D1745" s="336"/>
      <c r="E1745" s="429"/>
      <c r="F1745" s="336"/>
      <c r="G1745" s="430"/>
      <c r="H1745" s="431"/>
      <c r="I1745" s="432"/>
      <c r="J1745" s="336"/>
      <c r="K1745" s="338"/>
      <c r="O1745" s="393"/>
      <c r="P1745" s="407"/>
    </row>
    <row r="1746" spans="1:16" s="342" customFormat="1" x14ac:dyDescent="0.25">
      <c r="A1746" s="336"/>
      <c r="B1746" s="330"/>
      <c r="C1746" s="402"/>
      <c r="D1746" s="336"/>
      <c r="E1746" s="429"/>
      <c r="F1746" s="336"/>
      <c r="G1746" s="430"/>
      <c r="H1746" s="431"/>
      <c r="I1746" s="432"/>
      <c r="J1746" s="336"/>
      <c r="K1746" s="338"/>
      <c r="O1746" s="393"/>
      <c r="P1746" s="407"/>
    </row>
    <row r="1747" spans="1:16" s="342" customFormat="1" x14ac:dyDescent="0.25">
      <c r="A1747" s="336"/>
      <c r="B1747" s="330"/>
      <c r="C1747" s="402"/>
      <c r="D1747" s="336"/>
      <c r="E1747" s="429"/>
      <c r="F1747" s="336"/>
      <c r="G1747" s="430"/>
      <c r="H1747" s="431"/>
      <c r="I1747" s="432"/>
      <c r="J1747" s="336"/>
      <c r="K1747" s="338"/>
      <c r="O1747" s="393"/>
      <c r="P1747" s="407"/>
    </row>
    <row r="1748" spans="1:16" s="342" customFormat="1" x14ac:dyDescent="0.25">
      <c r="A1748" s="336"/>
      <c r="B1748" s="330"/>
      <c r="C1748" s="402"/>
      <c r="D1748" s="336"/>
      <c r="E1748" s="429"/>
      <c r="F1748" s="336"/>
      <c r="G1748" s="430"/>
      <c r="H1748" s="431"/>
      <c r="I1748" s="432"/>
      <c r="J1748" s="336"/>
      <c r="K1748" s="338"/>
      <c r="O1748" s="393"/>
      <c r="P1748" s="407"/>
    </row>
    <row r="1749" spans="1:16" s="342" customFormat="1" x14ac:dyDescent="0.25">
      <c r="A1749" s="336"/>
      <c r="B1749" s="330"/>
      <c r="C1749" s="402"/>
      <c r="D1749" s="336"/>
      <c r="E1749" s="429"/>
      <c r="F1749" s="336"/>
      <c r="G1749" s="430"/>
      <c r="H1749" s="431"/>
      <c r="I1749" s="432"/>
      <c r="J1749" s="336"/>
      <c r="K1749" s="338"/>
      <c r="O1749" s="393"/>
      <c r="P1749" s="407"/>
    </row>
    <row r="1750" spans="1:16" s="342" customFormat="1" x14ac:dyDescent="0.25">
      <c r="A1750" s="336"/>
      <c r="B1750" s="330"/>
      <c r="C1750" s="402"/>
      <c r="D1750" s="336"/>
      <c r="E1750" s="429"/>
      <c r="F1750" s="336"/>
      <c r="G1750" s="430"/>
      <c r="H1750" s="431"/>
      <c r="I1750" s="432"/>
      <c r="J1750" s="336"/>
      <c r="K1750" s="338"/>
      <c r="O1750" s="393"/>
      <c r="P1750" s="407"/>
    </row>
    <row r="1751" spans="1:16" s="342" customFormat="1" x14ac:dyDescent="0.25">
      <c r="A1751" s="336"/>
      <c r="B1751" s="330"/>
      <c r="C1751" s="402"/>
      <c r="D1751" s="336"/>
      <c r="E1751" s="429"/>
      <c r="F1751" s="336"/>
      <c r="G1751" s="430"/>
      <c r="H1751" s="431"/>
      <c r="I1751" s="432"/>
      <c r="J1751" s="336"/>
      <c r="K1751" s="338"/>
      <c r="O1751" s="393"/>
      <c r="P1751" s="407"/>
    </row>
    <row r="1752" spans="1:16" s="342" customFormat="1" x14ac:dyDescent="0.25">
      <c r="A1752" s="336"/>
      <c r="B1752" s="330"/>
      <c r="C1752" s="402"/>
      <c r="D1752" s="336"/>
      <c r="E1752" s="429"/>
      <c r="F1752" s="336"/>
      <c r="G1752" s="430"/>
      <c r="H1752" s="431"/>
      <c r="I1752" s="432"/>
      <c r="J1752" s="336"/>
      <c r="K1752" s="338"/>
      <c r="O1752" s="393"/>
      <c r="P1752" s="407"/>
    </row>
    <row r="1753" spans="1:16" s="342" customFormat="1" x14ac:dyDescent="0.25">
      <c r="A1753" s="336"/>
      <c r="B1753" s="330"/>
      <c r="C1753" s="402"/>
      <c r="D1753" s="336"/>
      <c r="E1753" s="429"/>
      <c r="F1753" s="336"/>
      <c r="G1753" s="430"/>
      <c r="H1753" s="431"/>
      <c r="I1753" s="432"/>
      <c r="J1753" s="336"/>
      <c r="K1753" s="338"/>
      <c r="O1753" s="393"/>
      <c r="P1753" s="407"/>
    </row>
    <row r="1754" spans="1:16" s="342" customFormat="1" x14ac:dyDescent="0.25">
      <c r="A1754" s="336"/>
      <c r="B1754" s="330"/>
      <c r="C1754" s="402"/>
      <c r="D1754" s="336"/>
      <c r="E1754" s="429"/>
      <c r="F1754" s="336"/>
      <c r="G1754" s="430"/>
      <c r="H1754" s="431"/>
      <c r="I1754" s="432"/>
      <c r="J1754" s="336"/>
      <c r="K1754" s="338"/>
      <c r="O1754" s="393"/>
      <c r="P1754" s="407"/>
    </row>
    <row r="1755" spans="1:16" s="342" customFormat="1" x14ac:dyDescent="0.25">
      <c r="A1755" s="336"/>
      <c r="B1755" s="330"/>
      <c r="C1755" s="402"/>
      <c r="D1755" s="336"/>
      <c r="E1755" s="429"/>
      <c r="F1755" s="336"/>
      <c r="G1755" s="430"/>
      <c r="H1755" s="431"/>
      <c r="I1755" s="432"/>
      <c r="J1755" s="336"/>
      <c r="K1755" s="338"/>
      <c r="O1755" s="393"/>
      <c r="P1755" s="407"/>
    </row>
    <row r="1756" spans="1:16" s="342" customFormat="1" x14ac:dyDescent="0.25">
      <c r="A1756" s="336"/>
      <c r="B1756" s="330"/>
      <c r="C1756" s="402"/>
      <c r="D1756" s="336"/>
      <c r="E1756" s="429"/>
      <c r="F1756" s="336"/>
      <c r="G1756" s="430"/>
      <c r="H1756" s="431"/>
      <c r="I1756" s="432"/>
      <c r="J1756" s="336"/>
      <c r="K1756" s="338"/>
      <c r="O1756" s="393"/>
      <c r="P1756" s="407"/>
    </row>
    <row r="1757" spans="1:16" s="342" customFormat="1" x14ac:dyDescent="0.25">
      <c r="A1757" s="336"/>
      <c r="B1757" s="330"/>
      <c r="C1757" s="402"/>
      <c r="D1757" s="336"/>
      <c r="E1757" s="429"/>
      <c r="F1757" s="336"/>
      <c r="G1757" s="430"/>
      <c r="H1757" s="431"/>
      <c r="I1757" s="432"/>
      <c r="J1757" s="336"/>
      <c r="K1757" s="338"/>
      <c r="O1757" s="393"/>
      <c r="P1757" s="407"/>
    </row>
    <row r="1758" spans="1:16" s="342" customFormat="1" x14ac:dyDescent="0.25">
      <c r="A1758" s="336"/>
      <c r="B1758" s="330"/>
      <c r="C1758" s="402"/>
      <c r="D1758" s="336"/>
      <c r="E1758" s="429"/>
      <c r="F1758" s="336"/>
      <c r="G1758" s="430"/>
      <c r="H1758" s="431"/>
      <c r="I1758" s="432"/>
      <c r="J1758" s="336"/>
      <c r="K1758" s="338"/>
      <c r="O1758" s="393"/>
      <c r="P1758" s="407"/>
    </row>
    <row r="1759" spans="1:16" s="342" customFormat="1" x14ac:dyDescent="0.25">
      <c r="A1759" s="336"/>
      <c r="B1759" s="330"/>
      <c r="C1759" s="402"/>
      <c r="D1759" s="336"/>
      <c r="E1759" s="429"/>
      <c r="F1759" s="336"/>
      <c r="G1759" s="430"/>
      <c r="H1759" s="431"/>
      <c r="I1759" s="432"/>
      <c r="J1759" s="336"/>
      <c r="K1759" s="338"/>
      <c r="O1759" s="393"/>
      <c r="P1759" s="407"/>
    </row>
    <row r="1760" spans="1:16" s="342" customFormat="1" x14ac:dyDescent="0.25">
      <c r="A1760" s="336"/>
      <c r="B1760" s="330"/>
      <c r="C1760" s="402"/>
      <c r="D1760" s="336"/>
      <c r="E1760" s="429"/>
      <c r="F1760" s="336"/>
      <c r="G1760" s="430"/>
      <c r="H1760" s="431"/>
      <c r="I1760" s="432"/>
      <c r="J1760" s="336"/>
      <c r="K1760" s="338"/>
      <c r="O1760" s="393"/>
      <c r="P1760" s="407"/>
    </row>
    <row r="1761" spans="1:16" s="342" customFormat="1" x14ac:dyDescent="0.25">
      <c r="A1761" s="336"/>
      <c r="B1761" s="330"/>
      <c r="C1761" s="402"/>
      <c r="D1761" s="336"/>
      <c r="E1761" s="429"/>
      <c r="F1761" s="336"/>
      <c r="G1761" s="430"/>
      <c r="H1761" s="431"/>
      <c r="I1761" s="432"/>
      <c r="J1761" s="336"/>
      <c r="K1761" s="338"/>
      <c r="O1761" s="393"/>
      <c r="P1761" s="407"/>
    </row>
    <row r="1762" spans="1:16" s="342" customFormat="1" x14ac:dyDescent="0.25">
      <c r="A1762" s="336"/>
      <c r="B1762" s="330"/>
      <c r="C1762" s="402"/>
      <c r="D1762" s="336"/>
      <c r="E1762" s="429"/>
      <c r="F1762" s="336"/>
      <c r="G1762" s="430"/>
      <c r="H1762" s="431"/>
      <c r="I1762" s="432"/>
      <c r="J1762" s="336"/>
      <c r="K1762" s="338"/>
      <c r="O1762" s="393"/>
      <c r="P1762" s="407"/>
    </row>
    <row r="1763" spans="1:16" s="342" customFormat="1" x14ac:dyDescent="0.25">
      <c r="A1763" s="336"/>
      <c r="B1763" s="330"/>
      <c r="C1763" s="402"/>
      <c r="D1763" s="336"/>
      <c r="E1763" s="429"/>
      <c r="F1763" s="336"/>
      <c r="G1763" s="430"/>
      <c r="H1763" s="431"/>
      <c r="I1763" s="432"/>
      <c r="J1763" s="336"/>
      <c r="K1763" s="338"/>
      <c r="O1763" s="393"/>
      <c r="P1763" s="407"/>
    </row>
    <row r="1764" spans="1:16" s="342" customFormat="1" x14ac:dyDescent="0.25">
      <c r="A1764" s="336"/>
      <c r="B1764" s="330"/>
      <c r="C1764" s="402"/>
      <c r="D1764" s="336"/>
      <c r="E1764" s="429"/>
      <c r="F1764" s="336"/>
      <c r="G1764" s="430"/>
      <c r="H1764" s="431"/>
      <c r="I1764" s="432"/>
      <c r="J1764" s="336"/>
      <c r="K1764" s="338"/>
      <c r="O1764" s="393"/>
      <c r="P1764" s="407"/>
    </row>
    <row r="1765" spans="1:16" s="342" customFormat="1" x14ac:dyDescent="0.25">
      <c r="A1765" s="336"/>
      <c r="B1765" s="330"/>
      <c r="C1765" s="402"/>
      <c r="D1765" s="336"/>
      <c r="E1765" s="429"/>
      <c r="F1765" s="336"/>
      <c r="G1765" s="430"/>
      <c r="H1765" s="431"/>
      <c r="I1765" s="432"/>
      <c r="J1765" s="336"/>
      <c r="K1765" s="338"/>
      <c r="O1765" s="393"/>
      <c r="P1765" s="407"/>
    </row>
    <row r="1766" spans="1:16" s="342" customFormat="1" x14ac:dyDescent="0.25">
      <c r="A1766" s="336"/>
      <c r="B1766" s="330"/>
      <c r="C1766" s="402"/>
      <c r="D1766" s="336"/>
      <c r="E1766" s="429"/>
      <c r="F1766" s="336"/>
      <c r="G1766" s="430"/>
      <c r="H1766" s="431"/>
      <c r="I1766" s="432"/>
      <c r="J1766" s="336"/>
      <c r="K1766" s="338"/>
      <c r="O1766" s="393"/>
      <c r="P1766" s="407"/>
    </row>
    <row r="1767" spans="1:16" s="342" customFormat="1" x14ac:dyDescent="0.25">
      <c r="A1767" s="336"/>
      <c r="B1767" s="330"/>
      <c r="C1767" s="402"/>
      <c r="D1767" s="336"/>
      <c r="E1767" s="429"/>
      <c r="F1767" s="336"/>
      <c r="G1767" s="430"/>
      <c r="H1767" s="431"/>
      <c r="I1767" s="432"/>
      <c r="J1767" s="336"/>
      <c r="K1767" s="338"/>
      <c r="O1767" s="393"/>
      <c r="P1767" s="407"/>
    </row>
    <row r="1768" spans="1:16" s="342" customFormat="1" x14ac:dyDescent="0.25">
      <c r="A1768" s="336"/>
      <c r="B1768" s="330"/>
      <c r="C1768" s="402"/>
      <c r="D1768" s="336"/>
      <c r="E1768" s="429"/>
      <c r="F1768" s="336"/>
      <c r="G1768" s="430"/>
      <c r="H1768" s="431"/>
      <c r="I1768" s="432"/>
      <c r="J1768" s="336"/>
      <c r="K1768" s="338"/>
      <c r="O1768" s="393"/>
      <c r="P1768" s="407"/>
    </row>
    <row r="1769" spans="1:16" s="342" customFormat="1" x14ac:dyDescent="0.25">
      <c r="A1769" s="336"/>
      <c r="B1769" s="330"/>
      <c r="C1769" s="402"/>
      <c r="D1769" s="336"/>
      <c r="E1769" s="429"/>
      <c r="F1769" s="336"/>
      <c r="G1769" s="430"/>
      <c r="H1769" s="431"/>
      <c r="I1769" s="432"/>
      <c r="J1769" s="336"/>
      <c r="K1769" s="338"/>
      <c r="O1769" s="393"/>
      <c r="P1769" s="407"/>
    </row>
    <row r="1770" spans="1:16" s="342" customFormat="1" x14ac:dyDescent="0.25">
      <c r="A1770" s="336"/>
      <c r="B1770" s="330"/>
      <c r="C1770" s="402"/>
      <c r="D1770" s="336"/>
      <c r="E1770" s="429"/>
      <c r="F1770" s="336"/>
      <c r="G1770" s="430"/>
      <c r="H1770" s="431"/>
      <c r="I1770" s="432"/>
      <c r="J1770" s="336"/>
      <c r="K1770" s="338"/>
      <c r="O1770" s="393"/>
      <c r="P1770" s="407"/>
    </row>
    <row r="1771" spans="1:16" s="342" customFormat="1" x14ac:dyDescent="0.25">
      <c r="A1771" s="336"/>
      <c r="B1771" s="330"/>
      <c r="C1771" s="402"/>
      <c r="D1771" s="336"/>
      <c r="E1771" s="429"/>
      <c r="F1771" s="336"/>
      <c r="G1771" s="430"/>
      <c r="H1771" s="431"/>
      <c r="I1771" s="432"/>
      <c r="J1771" s="336"/>
      <c r="K1771" s="338"/>
      <c r="O1771" s="393"/>
      <c r="P1771" s="407"/>
    </row>
    <row r="1772" spans="1:16" s="342" customFormat="1" x14ac:dyDescent="0.25">
      <c r="A1772" s="336"/>
      <c r="B1772" s="330"/>
      <c r="C1772" s="402"/>
      <c r="D1772" s="336"/>
      <c r="E1772" s="429"/>
      <c r="F1772" s="336"/>
      <c r="G1772" s="430"/>
      <c r="H1772" s="431"/>
      <c r="I1772" s="432"/>
      <c r="J1772" s="336"/>
      <c r="K1772" s="338"/>
      <c r="O1772" s="393"/>
      <c r="P1772" s="407"/>
    </row>
    <row r="1773" spans="1:16" s="342" customFormat="1" x14ac:dyDescent="0.25">
      <c r="A1773" s="336"/>
      <c r="B1773" s="330"/>
      <c r="C1773" s="402"/>
      <c r="D1773" s="336"/>
      <c r="E1773" s="429"/>
      <c r="F1773" s="336"/>
      <c r="G1773" s="430"/>
      <c r="H1773" s="431"/>
      <c r="I1773" s="432"/>
      <c r="J1773" s="336"/>
      <c r="K1773" s="338"/>
      <c r="O1773" s="393"/>
      <c r="P1773" s="407"/>
    </row>
    <row r="1774" spans="1:16" s="342" customFormat="1" x14ac:dyDescent="0.25">
      <c r="A1774" s="336"/>
      <c r="B1774" s="330"/>
      <c r="C1774" s="402"/>
      <c r="D1774" s="336"/>
      <c r="E1774" s="429"/>
      <c r="F1774" s="336"/>
      <c r="G1774" s="430"/>
      <c r="H1774" s="431"/>
      <c r="I1774" s="432"/>
      <c r="J1774" s="336"/>
      <c r="K1774" s="338"/>
      <c r="O1774" s="393"/>
      <c r="P1774" s="407"/>
    </row>
    <row r="1775" spans="1:16" s="342" customFormat="1" x14ac:dyDescent="0.25">
      <c r="A1775" s="336"/>
      <c r="B1775" s="330"/>
      <c r="C1775" s="402"/>
      <c r="D1775" s="336"/>
      <c r="E1775" s="429"/>
      <c r="F1775" s="336"/>
      <c r="G1775" s="430"/>
      <c r="H1775" s="431"/>
      <c r="I1775" s="432"/>
      <c r="J1775" s="336"/>
      <c r="K1775" s="338"/>
      <c r="O1775" s="393"/>
      <c r="P1775" s="407"/>
    </row>
    <row r="1776" spans="1:16" s="342" customFormat="1" x14ac:dyDescent="0.25">
      <c r="A1776" s="336"/>
      <c r="B1776" s="330"/>
      <c r="C1776" s="402"/>
      <c r="D1776" s="336"/>
      <c r="E1776" s="429"/>
      <c r="F1776" s="336"/>
      <c r="G1776" s="430"/>
      <c r="H1776" s="431"/>
      <c r="I1776" s="432"/>
      <c r="J1776" s="336"/>
      <c r="K1776" s="338"/>
      <c r="O1776" s="393"/>
      <c r="P1776" s="407"/>
    </row>
    <row r="1777" spans="1:16" s="342" customFormat="1" x14ac:dyDescent="0.25">
      <c r="A1777" s="336"/>
      <c r="B1777" s="330"/>
      <c r="C1777" s="402"/>
      <c r="D1777" s="336"/>
      <c r="E1777" s="429"/>
      <c r="F1777" s="336"/>
      <c r="G1777" s="430"/>
      <c r="H1777" s="431"/>
      <c r="I1777" s="432"/>
      <c r="J1777" s="336"/>
      <c r="K1777" s="338"/>
      <c r="O1777" s="393"/>
      <c r="P1777" s="407"/>
    </row>
    <row r="1778" spans="1:16" s="342" customFormat="1" x14ac:dyDescent="0.25">
      <c r="A1778" s="336"/>
      <c r="B1778" s="330"/>
      <c r="C1778" s="402"/>
      <c r="D1778" s="336"/>
      <c r="E1778" s="429"/>
      <c r="F1778" s="336"/>
      <c r="G1778" s="430"/>
      <c r="H1778" s="431"/>
      <c r="I1778" s="432"/>
      <c r="J1778" s="336"/>
      <c r="K1778" s="338"/>
      <c r="O1778" s="393"/>
      <c r="P1778" s="407"/>
    </row>
    <row r="1779" spans="1:16" s="342" customFormat="1" x14ac:dyDescent="0.25">
      <c r="A1779" s="336"/>
      <c r="B1779" s="330"/>
      <c r="C1779" s="402"/>
      <c r="D1779" s="336"/>
      <c r="E1779" s="429"/>
      <c r="F1779" s="336"/>
      <c r="G1779" s="430"/>
      <c r="H1779" s="431"/>
      <c r="I1779" s="432"/>
      <c r="J1779" s="336"/>
      <c r="K1779" s="338"/>
      <c r="O1779" s="393"/>
      <c r="P1779" s="407"/>
    </row>
    <row r="1780" spans="1:16" s="342" customFormat="1" x14ac:dyDescent="0.25">
      <c r="A1780" s="336"/>
      <c r="B1780" s="330"/>
      <c r="C1780" s="402"/>
      <c r="D1780" s="336"/>
      <c r="E1780" s="429"/>
      <c r="F1780" s="336"/>
      <c r="G1780" s="430"/>
      <c r="H1780" s="431"/>
      <c r="I1780" s="432"/>
      <c r="J1780" s="336"/>
      <c r="K1780" s="338"/>
      <c r="O1780" s="393"/>
      <c r="P1780" s="407"/>
    </row>
    <row r="1781" spans="1:16" s="342" customFormat="1" x14ac:dyDescent="0.25">
      <c r="A1781" s="336"/>
      <c r="B1781" s="330"/>
      <c r="C1781" s="402"/>
      <c r="D1781" s="336"/>
      <c r="E1781" s="429"/>
      <c r="F1781" s="336"/>
      <c r="G1781" s="430"/>
      <c r="H1781" s="431"/>
      <c r="I1781" s="432"/>
      <c r="J1781" s="336"/>
      <c r="K1781" s="338"/>
      <c r="O1781" s="393"/>
      <c r="P1781" s="407"/>
    </row>
    <row r="1782" spans="1:16" s="342" customFormat="1" x14ac:dyDescent="0.25">
      <c r="A1782" s="336"/>
      <c r="B1782" s="330"/>
      <c r="C1782" s="402"/>
      <c r="D1782" s="336"/>
      <c r="E1782" s="429"/>
      <c r="F1782" s="336"/>
      <c r="G1782" s="430"/>
      <c r="H1782" s="431"/>
      <c r="I1782" s="432"/>
      <c r="J1782" s="336"/>
      <c r="K1782" s="338"/>
      <c r="O1782" s="393"/>
      <c r="P1782" s="407"/>
    </row>
    <row r="1783" spans="1:16" s="342" customFormat="1" x14ac:dyDescent="0.25">
      <c r="A1783" s="336"/>
      <c r="B1783" s="330"/>
      <c r="C1783" s="402"/>
      <c r="D1783" s="336"/>
      <c r="E1783" s="429"/>
      <c r="F1783" s="336"/>
      <c r="G1783" s="430"/>
      <c r="H1783" s="431"/>
      <c r="I1783" s="432"/>
      <c r="J1783" s="336"/>
      <c r="K1783" s="338"/>
      <c r="O1783" s="393"/>
      <c r="P1783" s="407"/>
    </row>
    <row r="1784" spans="1:16" s="342" customFormat="1" x14ac:dyDescent="0.25">
      <c r="A1784" s="336"/>
      <c r="B1784" s="330"/>
      <c r="C1784" s="402"/>
      <c r="D1784" s="336"/>
      <c r="E1784" s="429"/>
      <c r="F1784" s="336"/>
      <c r="G1784" s="430"/>
      <c r="H1784" s="431"/>
      <c r="I1784" s="432"/>
      <c r="J1784" s="336"/>
      <c r="K1784" s="338"/>
      <c r="O1784" s="393"/>
      <c r="P1784" s="407"/>
    </row>
    <row r="1785" spans="1:16" s="342" customFormat="1" x14ac:dyDescent="0.25">
      <c r="A1785" s="336"/>
      <c r="B1785" s="330"/>
      <c r="C1785" s="402"/>
      <c r="D1785" s="336"/>
      <c r="E1785" s="429"/>
      <c r="F1785" s="336"/>
      <c r="G1785" s="430"/>
      <c r="H1785" s="431"/>
      <c r="I1785" s="432"/>
      <c r="J1785" s="336"/>
      <c r="K1785" s="338"/>
      <c r="O1785" s="393"/>
      <c r="P1785" s="407"/>
    </row>
    <row r="1786" spans="1:16" s="342" customFormat="1" x14ac:dyDescent="0.25">
      <c r="A1786" s="336"/>
      <c r="B1786" s="330"/>
      <c r="C1786" s="402"/>
      <c r="D1786" s="336"/>
      <c r="E1786" s="429"/>
      <c r="F1786" s="336"/>
      <c r="G1786" s="430"/>
      <c r="H1786" s="431"/>
      <c r="I1786" s="432"/>
      <c r="J1786" s="336"/>
      <c r="K1786" s="338"/>
      <c r="O1786" s="393"/>
      <c r="P1786" s="407"/>
    </row>
    <row r="1787" spans="1:16" s="342" customFormat="1" x14ac:dyDescent="0.25">
      <c r="A1787" s="336"/>
      <c r="B1787" s="330"/>
      <c r="C1787" s="402"/>
      <c r="D1787" s="336"/>
      <c r="E1787" s="429"/>
      <c r="F1787" s="336"/>
      <c r="G1787" s="430"/>
      <c r="H1787" s="431"/>
      <c r="I1787" s="432"/>
      <c r="J1787" s="336"/>
      <c r="K1787" s="338"/>
      <c r="O1787" s="393"/>
      <c r="P1787" s="407"/>
    </row>
    <row r="1788" spans="1:16" s="342" customFormat="1" x14ac:dyDescent="0.25">
      <c r="A1788" s="336"/>
      <c r="B1788" s="330"/>
      <c r="C1788" s="402"/>
      <c r="D1788" s="336"/>
      <c r="E1788" s="429"/>
      <c r="F1788" s="336"/>
      <c r="G1788" s="430"/>
      <c r="H1788" s="431"/>
      <c r="I1788" s="432"/>
      <c r="J1788" s="336"/>
      <c r="K1788" s="338"/>
      <c r="O1788" s="393"/>
      <c r="P1788" s="407"/>
    </row>
    <row r="1789" spans="1:16" s="342" customFormat="1" x14ac:dyDescent="0.25">
      <c r="A1789" s="336"/>
      <c r="B1789" s="330"/>
      <c r="C1789" s="402"/>
      <c r="D1789" s="336"/>
      <c r="E1789" s="429"/>
      <c r="F1789" s="336"/>
      <c r="G1789" s="430"/>
      <c r="H1789" s="431"/>
      <c r="I1789" s="432"/>
      <c r="J1789" s="336"/>
      <c r="K1789" s="338"/>
      <c r="O1789" s="393"/>
      <c r="P1789" s="407"/>
    </row>
    <row r="1790" spans="1:16" s="342" customFormat="1" x14ac:dyDescent="0.25">
      <c r="A1790" s="336"/>
      <c r="B1790" s="330"/>
      <c r="C1790" s="402"/>
      <c r="D1790" s="336"/>
      <c r="E1790" s="429"/>
      <c r="F1790" s="336"/>
      <c r="G1790" s="430"/>
      <c r="H1790" s="431"/>
      <c r="I1790" s="432"/>
      <c r="J1790" s="336"/>
      <c r="K1790" s="338"/>
      <c r="O1790" s="393"/>
      <c r="P1790" s="407"/>
    </row>
    <row r="1791" spans="1:16" s="342" customFormat="1" x14ac:dyDescent="0.25">
      <c r="A1791" s="336"/>
      <c r="B1791" s="330"/>
      <c r="C1791" s="402"/>
      <c r="D1791" s="336"/>
      <c r="E1791" s="429"/>
      <c r="F1791" s="336"/>
      <c r="G1791" s="430"/>
      <c r="H1791" s="431"/>
      <c r="I1791" s="432"/>
      <c r="J1791" s="336"/>
      <c r="K1791" s="338"/>
      <c r="O1791" s="393"/>
      <c r="P1791" s="407"/>
    </row>
    <row r="1792" spans="1:16" s="342" customFormat="1" x14ac:dyDescent="0.25">
      <c r="A1792" s="336"/>
      <c r="B1792" s="330"/>
      <c r="C1792" s="402"/>
      <c r="D1792" s="336"/>
      <c r="E1792" s="429"/>
      <c r="F1792" s="336"/>
      <c r="G1792" s="430"/>
      <c r="H1792" s="431"/>
      <c r="I1792" s="432"/>
      <c r="J1792" s="336"/>
      <c r="K1792" s="338"/>
      <c r="O1792" s="393"/>
      <c r="P1792" s="407"/>
    </row>
    <row r="1793" spans="1:16" s="342" customFormat="1" x14ac:dyDescent="0.25">
      <c r="A1793" s="336"/>
      <c r="B1793" s="330"/>
      <c r="C1793" s="402"/>
      <c r="D1793" s="336"/>
      <c r="E1793" s="429"/>
      <c r="F1793" s="336"/>
      <c r="G1793" s="430"/>
      <c r="H1793" s="431"/>
      <c r="I1793" s="432"/>
      <c r="J1793" s="336"/>
      <c r="K1793" s="338"/>
      <c r="O1793" s="393"/>
      <c r="P1793" s="407"/>
    </row>
    <row r="1794" spans="1:16" s="342" customFormat="1" x14ac:dyDescent="0.25">
      <c r="A1794" s="336"/>
      <c r="B1794" s="330"/>
      <c r="C1794" s="402"/>
      <c r="D1794" s="336"/>
      <c r="E1794" s="429"/>
      <c r="F1794" s="336"/>
      <c r="G1794" s="430"/>
      <c r="H1794" s="431"/>
      <c r="I1794" s="432"/>
      <c r="J1794" s="336"/>
      <c r="K1794" s="338"/>
      <c r="O1794" s="393"/>
      <c r="P1794" s="407"/>
    </row>
    <row r="1795" spans="1:16" s="342" customFormat="1" x14ac:dyDescent="0.25">
      <c r="A1795" s="336"/>
      <c r="B1795" s="330"/>
      <c r="C1795" s="402"/>
      <c r="D1795" s="336"/>
      <c r="E1795" s="429"/>
      <c r="F1795" s="336"/>
      <c r="G1795" s="430"/>
      <c r="H1795" s="431"/>
      <c r="I1795" s="432"/>
      <c r="J1795" s="336"/>
      <c r="K1795" s="338"/>
      <c r="O1795" s="393"/>
      <c r="P1795" s="407"/>
    </row>
    <row r="1796" spans="1:16" s="342" customFormat="1" x14ac:dyDescent="0.25">
      <c r="A1796" s="336"/>
      <c r="B1796" s="330"/>
      <c r="C1796" s="402"/>
      <c r="D1796" s="336"/>
      <c r="E1796" s="429"/>
      <c r="F1796" s="336"/>
      <c r="G1796" s="430"/>
      <c r="H1796" s="431"/>
      <c r="I1796" s="432"/>
      <c r="J1796" s="336"/>
      <c r="K1796" s="338"/>
      <c r="O1796" s="393"/>
      <c r="P1796" s="407"/>
    </row>
    <row r="1797" spans="1:16" s="342" customFormat="1" x14ac:dyDescent="0.25">
      <c r="A1797" s="336"/>
      <c r="B1797" s="330"/>
      <c r="C1797" s="402"/>
      <c r="D1797" s="336"/>
      <c r="E1797" s="429"/>
      <c r="F1797" s="336"/>
      <c r="G1797" s="430"/>
      <c r="H1797" s="431"/>
      <c r="I1797" s="432"/>
      <c r="J1797" s="336"/>
      <c r="K1797" s="338"/>
      <c r="O1797" s="393"/>
      <c r="P1797" s="407"/>
    </row>
    <row r="1798" spans="1:16" s="342" customFormat="1" x14ac:dyDescent="0.25">
      <c r="A1798" s="336"/>
      <c r="B1798" s="330"/>
      <c r="C1798" s="402"/>
      <c r="D1798" s="336"/>
      <c r="E1798" s="429"/>
      <c r="F1798" s="336"/>
      <c r="G1798" s="430"/>
      <c r="H1798" s="431"/>
      <c r="I1798" s="432"/>
      <c r="J1798" s="336"/>
      <c r="K1798" s="338"/>
      <c r="O1798" s="393"/>
      <c r="P1798" s="407"/>
    </row>
    <row r="1799" spans="1:16" s="342" customFormat="1" x14ac:dyDescent="0.25">
      <c r="A1799" s="336"/>
      <c r="B1799" s="330"/>
      <c r="C1799" s="402"/>
      <c r="D1799" s="336"/>
      <c r="E1799" s="429"/>
      <c r="F1799" s="336"/>
      <c r="G1799" s="430"/>
      <c r="H1799" s="431"/>
      <c r="I1799" s="432"/>
      <c r="J1799" s="336"/>
      <c r="K1799" s="338"/>
      <c r="O1799" s="393"/>
      <c r="P1799" s="407"/>
    </row>
    <row r="1800" spans="1:16" s="342" customFormat="1" x14ac:dyDescent="0.25">
      <c r="A1800" s="336"/>
      <c r="B1800" s="330"/>
      <c r="C1800" s="402"/>
      <c r="D1800" s="336"/>
      <c r="E1800" s="429"/>
      <c r="F1800" s="336"/>
      <c r="G1800" s="430"/>
      <c r="H1800" s="431"/>
      <c r="I1800" s="432"/>
      <c r="J1800" s="336"/>
      <c r="K1800" s="338"/>
      <c r="O1800" s="393"/>
      <c r="P1800" s="407"/>
    </row>
    <row r="1801" spans="1:16" s="342" customFormat="1" x14ac:dyDescent="0.25">
      <c r="A1801" s="336"/>
      <c r="B1801" s="330"/>
      <c r="C1801" s="402"/>
      <c r="D1801" s="336"/>
      <c r="E1801" s="429"/>
      <c r="F1801" s="336"/>
      <c r="G1801" s="430"/>
      <c r="H1801" s="431"/>
      <c r="I1801" s="432"/>
      <c r="J1801" s="336"/>
      <c r="K1801" s="338"/>
      <c r="O1801" s="393"/>
      <c r="P1801" s="407"/>
    </row>
    <row r="1802" spans="1:16" s="342" customFormat="1" x14ac:dyDescent="0.25">
      <c r="A1802" s="336"/>
      <c r="B1802" s="330"/>
      <c r="C1802" s="402"/>
      <c r="D1802" s="336"/>
      <c r="E1802" s="429"/>
      <c r="F1802" s="336"/>
      <c r="G1802" s="430"/>
      <c r="H1802" s="431"/>
      <c r="I1802" s="432"/>
      <c r="J1802" s="336"/>
      <c r="K1802" s="338"/>
      <c r="O1802" s="393"/>
      <c r="P1802" s="407"/>
    </row>
    <row r="1803" spans="1:16" s="342" customFormat="1" x14ac:dyDescent="0.25">
      <c r="A1803" s="336"/>
      <c r="B1803" s="330"/>
      <c r="C1803" s="402"/>
      <c r="D1803" s="336"/>
      <c r="E1803" s="429"/>
      <c r="F1803" s="336"/>
      <c r="G1803" s="430"/>
      <c r="H1803" s="431"/>
      <c r="I1803" s="432"/>
      <c r="J1803" s="336"/>
      <c r="K1803" s="338"/>
      <c r="O1803" s="393"/>
      <c r="P1803" s="407"/>
    </row>
    <row r="1804" spans="1:16" s="342" customFormat="1" x14ac:dyDescent="0.25">
      <c r="A1804" s="336"/>
      <c r="B1804" s="330"/>
      <c r="C1804" s="402"/>
      <c r="D1804" s="336"/>
      <c r="E1804" s="429"/>
      <c r="F1804" s="336"/>
      <c r="G1804" s="430"/>
      <c r="H1804" s="431"/>
      <c r="I1804" s="432"/>
      <c r="J1804" s="336"/>
      <c r="K1804" s="338"/>
      <c r="O1804" s="393"/>
      <c r="P1804" s="407"/>
    </row>
    <row r="1805" spans="1:16" s="342" customFormat="1" x14ac:dyDescent="0.25">
      <c r="A1805" s="336"/>
      <c r="B1805" s="330"/>
      <c r="C1805" s="402"/>
      <c r="D1805" s="336"/>
      <c r="E1805" s="429"/>
      <c r="F1805" s="336"/>
      <c r="G1805" s="430"/>
      <c r="H1805" s="431"/>
      <c r="I1805" s="432"/>
      <c r="J1805" s="336"/>
      <c r="K1805" s="338"/>
      <c r="O1805" s="393"/>
      <c r="P1805" s="407"/>
    </row>
    <row r="1806" spans="1:16" s="342" customFormat="1" x14ac:dyDescent="0.25">
      <c r="A1806" s="336"/>
      <c r="B1806" s="330"/>
      <c r="C1806" s="402"/>
      <c r="D1806" s="336"/>
      <c r="E1806" s="429"/>
      <c r="F1806" s="336"/>
      <c r="G1806" s="430"/>
      <c r="H1806" s="431"/>
      <c r="I1806" s="432"/>
      <c r="J1806" s="336"/>
      <c r="K1806" s="338"/>
      <c r="O1806" s="393"/>
      <c r="P1806" s="407"/>
    </row>
    <row r="1807" spans="1:16" s="342" customFormat="1" x14ac:dyDescent="0.25">
      <c r="A1807" s="336"/>
      <c r="B1807" s="330"/>
      <c r="C1807" s="402"/>
      <c r="D1807" s="336"/>
      <c r="E1807" s="429"/>
      <c r="F1807" s="336"/>
      <c r="G1807" s="430"/>
      <c r="H1807" s="431"/>
      <c r="I1807" s="432"/>
      <c r="J1807" s="336"/>
      <c r="K1807" s="338"/>
      <c r="O1807" s="393"/>
      <c r="P1807" s="407"/>
    </row>
    <row r="1808" spans="1:16" s="342" customFormat="1" x14ac:dyDescent="0.25">
      <c r="A1808" s="336"/>
      <c r="B1808" s="330"/>
      <c r="C1808" s="402"/>
      <c r="D1808" s="336"/>
      <c r="E1808" s="429"/>
      <c r="F1808" s="336"/>
      <c r="G1808" s="430"/>
      <c r="H1808" s="431"/>
      <c r="I1808" s="432"/>
      <c r="J1808" s="336"/>
      <c r="K1808" s="338"/>
      <c r="O1808" s="393"/>
      <c r="P1808" s="407"/>
    </row>
    <row r="1809" spans="1:16" s="342" customFormat="1" x14ac:dyDescent="0.25">
      <c r="A1809" s="336"/>
      <c r="B1809" s="330"/>
      <c r="C1809" s="402"/>
      <c r="D1809" s="336"/>
      <c r="E1809" s="429"/>
      <c r="F1809" s="336"/>
      <c r="G1809" s="430"/>
      <c r="H1809" s="431"/>
      <c r="I1809" s="432"/>
      <c r="J1809" s="336"/>
      <c r="K1809" s="338"/>
      <c r="O1809" s="393"/>
      <c r="P1809" s="407"/>
    </row>
    <row r="1810" spans="1:16" s="342" customFormat="1" x14ac:dyDescent="0.25">
      <c r="A1810" s="336"/>
      <c r="B1810" s="330"/>
      <c r="C1810" s="402"/>
      <c r="D1810" s="336"/>
      <c r="E1810" s="429"/>
      <c r="F1810" s="336"/>
      <c r="G1810" s="430"/>
      <c r="H1810" s="431"/>
      <c r="I1810" s="432"/>
      <c r="J1810" s="336"/>
      <c r="K1810" s="338"/>
      <c r="O1810" s="393"/>
      <c r="P1810" s="407"/>
    </row>
    <row r="1811" spans="1:16" s="342" customFormat="1" x14ac:dyDescent="0.25">
      <c r="A1811" s="336"/>
      <c r="B1811" s="330"/>
      <c r="C1811" s="402"/>
      <c r="D1811" s="336"/>
      <c r="E1811" s="429"/>
      <c r="F1811" s="336"/>
      <c r="G1811" s="430"/>
      <c r="H1811" s="431"/>
      <c r="I1811" s="432"/>
      <c r="J1811" s="336"/>
      <c r="K1811" s="338"/>
      <c r="O1811" s="393"/>
      <c r="P1811" s="407"/>
    </row>
    <row r="1812" spans="1:16" s="342" customFormat="1" x14ac:dyDescent="0.25">
      <c r="A1812" s="336"/>
      <c r="B1812" s="330"/>
      <c r="C1812" s="402"/>
      <c r="D1812" s="336"/>
      <c r="E1812" s="429"/>
      <c r="F1812" s="336"/>
      <c r="G1812" s="430"/>
      <c r="H1812" s="431"/>
      <c r="I1812" s="432"/>
      <c r="J1812" s="336"/>
      <c r="K1812" s="338"/>
      <c r="O1812" s="393"/>
      <c r="P1812" s="407"/>
    </row>
    <row r="1813" spans="1:16" s="342" customFormat="1" x14ac:dyDescent="0.25">
      <c r="A1813" s="336"/>
      <c r="B1813" s="330"/>
      <c r="C1813" s="402"/>
      <c r="D1813" s="336"/>
      <c r="E1813" s="429"/>
      <c r="F1813" s="336"/>
      <c r="G1813" s="430"/>
      <c r="H1813" s="431"/>
      <c r="I1813" s="432"/>
      <c r="J1813" s="336"/>
      <c r="K1813" s="338"/>
      <c r="O1813" s="393"/>
      <c r="P1813" s="407"/>
    </row>
    <row r="1814" spans="1:16" s="342" customFormat="1" x14ac:dyDescent="0.25">
      <c r="A1814" s="336"/>
      <c r="B1814" s="330"/>
      <c r="C1814" s="402"/>
      <c r="D1814" s="336"/>
      <c r="E1814" s="429"/>
      <c r="F1814" s="336"/>
      <c r="G1814" s="430"/>
      <c r="H1814" s="431"/>
      <c r="I1814" s="432"/>
      <c r="J1814" s="336"/>
      <c r="K1814" s="338"/>
      <c r="O1814" s="393"/>
      <c r="P1814" s="407"/>
    </row>
    <row r="1815" spans="1:16" s="342" customFormat="1" x14ac:dyDescent="0.25">
      <c r="A1815" s="336"/>
      <c r="B1815" s="330"/>
      <c r="C1815" s="402"/>
      <c r="D1815" s="336"/>
      <c r="E1815" s="429"/>
      <c r="F1815" s="336"/>
      <c r="G1815" s="430"/>
      <c r="H1815" s="431"/>
      <c r="I1815" s="432"/>
      <c r="J1815" s="336"/>
      <c r="K1815" s="338"/>
      <c r="O1815" s="393"/>
      <c r="P1815" s="407"/>
    </row>
    <row r="1816" spans="1:16" s="342" customFormat="1" x14ac:dyDescent="0.25">
      <c r="A1816" s="336"/>
      <c r="B1816" s="330"/>
      <c r="C1816" s="402"/>
      <c r="D1816" s="336"/>
      <c r="E1816" s="429"/>
      <c r="F1816" s="336"/>
      <c r="G1816" s="430"/>
      <c r="H1816" s="431"/>
      <c r="I1816" s="432"/>
      <c r="J1816" s="336"/>
      <c r="K1816" s="338"/>
      <c r="O1816" s="393"/>
      <c r="P1816" s="407"/>
    </row>
    <row r="1817" spans="1:16" s="342" customFormat="1" x14ac:dyDescent="0.25">
      <c r="A1817" s="336"/>
      <c r="B1817" s="330"/>
      <c r="C1817" s="402"/>
      <c r="D1817" s="336"/>
      <c r="E1817" s="429"/>
      <c r="F1817" s="336"/>
      <c r="G1817" s="430"/>
      <c r="H1817" s="431"/>
      <c r="I1817" s="432"/>
      <c r="J1817" s="336"/>
      <c r="K1817" s="338"/>
      <c r="O1817" s="393"/>
      <c r="P1817" s="407"/>
    </row>
    <row r="1818" spans="1:16" s="342" customFormat="1" x14ac:dyDescent="0.25">
      <c r="A1818" s="336"/>
      <c r="B1818" s="330"/>
      <c r="C1818" s="402"/>
      <c r="D1818" s="336"/>
      <c r="E1818" s="429"/>
      <c r="F1818" s="336"/>
      <c r="G1818" s="430"/>
      <c r="H1818" s="431"/>
      <c r="I1818" s="432"/>
      <c r="J1818" s="336"/>
      <c r="K1818" s="338"/>
      <c r="O1818" s="393"/>
      <c r="P1818" s="407"/>
    </row>
    <row r="1819" spans="1:16" s="342" customFormat="1" x14ac:dyDescent="0.25">
      <c r="A1819" s="336"/>
      <c r="B1819" s="330"/>
      <c r="C1819" s="402"/>
      <c r="D1819" s="336"/>
      <c r="E1819" s="429"/>
      <c r="F1819" s="336"/>
      <c r="G1819" s="430"/>
      <c r="H1819" s="431"/>
      <c r="I1819" s="432"/>
      <c r="J1819" s="336"/>
      <c r="K1819" s="338"/>
      <c r="O1819" s="393"/>
      <c r="P1819" s="407"/>
    </row>
    <row r="1820" spans="1:16" s="342" customFormat="1" x14ac:dyDescent="0.25">
      <c r="A1820" s="336"/>
      <c r="B1820" s="330"/>
      <c r="C1820" s="402"/>
      <c r="D1820" s="336"/>
      <c r="E1820" s="429"/>
      <c r="F1820" s="336"/>
      <c r="G1820" s="430"/>
      <c r="H1820" s="431"/>
      <c r="I1820" s="432"/>
      <c r="J1820" s="336"/>
      <c r="K1820" s="338"/>
      <c r="O1820" s="393"/>
      <c r="P1820" s="407"/>
    </row>
    <row r="1821" spans="1:16" s="342" customFormat="1" x14ac:dyDescent="0.25">
      <c r="A1821" s="336"/>
      <c r="B1821" s="330"/>
      <c r="C1821" s="402"/>
      <c r="D1821" s="336"/>
      <c r="E1821" s="429"/>
      <c r="F1821" s="336"/>
      <c r="G1821" s="430"/>
      <c r="H1821" s="431"/>
      <c r="I1821" s="432"/>
      <c r="J1821" s="336"/>
      <c r="K1821" s="338"/>
      <c r="O1821" s="393"/>
      <c r="P1821" s="407"/>
    </row>
    <row r="1822" spans="1:16" s="342" customFormat="1" x14ac:dyDescent="0.25">
      <c r="A1822" s="336"/>
      <c r="B1822" s="330"/>
      <c r="C1822" s="402"/>
      <c r="D1822" s="336"/>
      <c r="E1822" s="429"/>
      <c r="F1822" s="336"/>
      <c r="G1822" s="430"/>
      <c r="H1822" s="431"/>
      <c r="I1822" s="432"/>
      <c r="J1822" s="336"/>
      <c r="K1822" s="338"/>
      <c r="O1822" s="393"/>
      <c r="P1822" s="407"/>
    </row>
    <row r="1823" spans="1:16" s="342" customFormat="1" x14ac:dyDescent="0.25">
      <c r="A1823" s="336"/>
      <c r="B1823" s="330"/>
      <c r="C1823" s="402"/>
      <c r="D1823" s="336"/>
      <c r="E1823" s="429"/>
      <c r="F1823" s="336"/>
      <c r="G1823" s="430"/>
      <c r="H1823" s="431"/>
      <c r="I1823" s="432"/>
      <c r="J1823" s="336"/>
      <c r="K1823" s="338"/>
      <c r="O1823" s="393"/>
      <c r="P1823" s="407"/>
    </row>
    <row r="1824" spans="1:16" s="342" customFormat="1" x14ac:dyDescent="0.25">
      <c r="A1824" s="336"/>
      <c r="B1824" s="330"/>
      <c r="C1824" s="402"/>
      <c r="D1824" s="336"/>
      <c r="E1824" s="429"/>
      <c r="F1824" s="336"/>
      <c r="G1824" s="430"/>
      <c r="H1824" s="431"/>
      <c r="I1824" s="432"/>
      <c r="J1824" s="336"/>
      <c r="K1824" s="338"/>
      <c r="O1824" s="393"/>
      <c r="P1824" s="407"/>
    </row>
    <row r="1825" spans="1:16" s="342" customFormat="1" x14ac:dyDescent="0.25">
      <c r="A1825" s="336"/>
      <c r="B1825" s="330"/>
      <c r="C1825" s="402"/>
      <c r="D1825" s="336"/>
      <c r="E1825" s="429"/>
      <c r="F1825" s="336"/>
      <c r="G1825" s="430"/>
      <c r="H1825" s="431"/>
      <c r="I1825" s="432"/>
      <c r="J1825" s="336"/>
      <c r="K1825" s="338"/>
      <c r="O1825" s="393"/>
      <c r="P1825" s="407"/>
    </row>
    <row r="1826" spans="1:16" s="342" customFormat="1" x14ac:dyDescent="0.25">
      <c r="A1826" s="336"/>
      <c r="B1826" s="330"/>
      <c r="C1826" s="402"/>
      <c r="D1826" s="336"/>
      <c r="E1826" s="429"/>
      <c r="F1826" s="336"/>
      <c r="G1826" s="430"/>
      <c r="H1826" s="431"/>
      <c r="I1826" s="432"/>
      <c r="J1826" s="336"/>
      <c r="K1826" s="338"/>
      <c r="O1826" s="393"/>
      <c r="P1826" s="407"/>
    </row>
    <row r="1827" spans="1:16" s="342" customFormat="1" x14ac:dyDescent="0.25">
      <c r="A1827" s="336"/>
      <c r="B1827" s="330"/>
      <c r="C1827" s="402"/>
      <c r="D1827" s="336"/>
      <c r="E1827" s="429"/>
      <c r="F1827" s="336"/>
      <c r="G1827" s="430"/>
      <c r="H1827" s="431"/>
      <c r="I1827" s="432"/>
      <c r="J1827" s="336"/>
      <c r="K1827" s="338"/>
      <c r="O1827" s="393"/>
      <c r="P1827" s="407"/>
    </row>
    <row r="1828" spans="1:16" s="342" customFormat="1" x14ac:dyDescent="0.25">
      <c r="A1828" s="336"/>
      <c r="B1828" s="330"/>
      <c r="C1828" s="402"/>
      <c r="D1828" s="336"/>
      <c r="E1828" s="429"/>
      <c r="F1828" s="336"/>
      <c r="G1828" s="430"/>
      <c r="H1828" s="431"/>
      <c r="I1828" s="432"/>
      <c r="J1828" s="336"/>
      <c r="K1828" s="338"/>
      <c r="O1828" s="393"/>
      <c r="P1828" s="407"/>
    </row>
    <row r="1829" spans="1:16" s="342" customFormat="1" x14ac:dyDescent="0.25">
      <c r="A1829" s="336"/>
      <c r="B1829" s="330"/>
      <c r="C1829" s="402"/>
      <c r="D1829" s="336"/>
      <c r="E1829" s="429"/>
      <c r="F1829" s="336"/>
      <c r="G1829" s="430"/>
      <c r="H1829" s="431"/>
      <c r="I1829" s="432"/>
      <c r="J1829" s="336"/>
      <c r="K1829" s="338"/>
      <c r="O1829" s="393"/>
      <c r="P1829" s="407"/>
    </row>
    <row r="1830" spans="1:16" s="342" customFormat="1" x14ac:dyDescent="0.25">
      <c r="A1830" s="336"/>
      <c r="B1830" s="330"/>
      <c r="C1830" s="402"/>
      <c r="D1830" s="336"/>
      <c r="E1830" s="429"/>
      <c r="F1830" s="336"/>
      <c r="G1830" s="430"/>
      <c r="H1830" s="431"/>
      <c r="I1830" s="432"/>
      <c r="J1830" s="336"/>
      <c r="K1830" s="338"/>
      <c r="O1830" s="393"/>
      <c r="P1830" s="407"/>
    </row>
    <row r="1831" spans="1:16" s="342" customFormat="1" x14ac:dyDescent="0.25">
      <c r="A1831" s="336"/>
      <c r="B1831" s="330"/>
      <c r="C1831" s="402"/>
      <c r="D1831" s="336"/>
      <c r="E1831" s="429"/>
      <c r="F1831" s="336"/>
      <c r="G1831" s="430"/>
      <c r="H1831" s="431"/>
      <c r="I1831" s="432"/>
      <c r="J1831" s="336"/>
      <c r="K1831" s="338"/>
      <c r="O1831" s="393"/>
      <c r="P1831" s="407"/>
    </row>
    <row r="1832" spans="1:16" s="342" customFormat="1" x14ac:dyDescent="0.25">
      <c r="A1832" s="336"/>
      <c r="B1832" s="330"/>
      <c r="C1832" s="402"/>
      <c r="D1832" s="336"/>
      <c r="E1832" s="429"/>
      <c r="F1832" s="336"/>
      <c r="G1832" s="430"/>
      <c r="H1832" s="431"/>
      <c r="I1832" s="432"/>
      <c r="J1832" s="336"/>
      <c r="K1832" s="338"/>
      <c r="O1832" s="393"/>
      <c r="P1832" s="407"/>
    </row>
    <row r="1833" spans="1:16" s="342" customFormat="1" x14ac:dyDescent="0.25">
      <c r="A1833" s="336"/>
      <c r="B1833" s="330"/>
      <c r="C1833" s="402"/>
      <c r="D1833" s="336"/>
      <c r="E1833" s="429"/>
      <c r="F1833" s="336"/>
      <c r="G1833" s="430"/>
      <c r="H1833" s="431"/>
      <c r="I1833" s="432"/>
      <c r="J1833" s="336"/>
      <c r="K1833" s="338"/>
      <c r="O1833" s="393"/>
      <c r="P1833" s="407"/>
    </row>
    <row r="1834" spans="1:16" s="342" customFormat="1" x14ac:dyDescent="0.25">
      <c r="A1834" s="336"/>
      <c r="B1834" s="330"/>
      <c r="C1834" s="402"/>
      <c r="D1834" s="336"/>
      <c r="E1834" s="429"/>
      <c r="F1834" s="336"/>
      <c r="G1834" s="430"/>
      <c r="H1834" s="431"/>
      <c r="I1834" s="432"/>
      <c r="J1834" s="336"/>
      <c r="K1834" s="338"/>
      <c r="O1834" s="393"/>
      <c r="P1834" s="407"/>
    </row>
    <row r="1835" spans="1:16" s="342" customFormat="1" x14ac:dyDescent="0.25">
      <c r="A1835" s="336"/>
      <c r="B1835" s="330"/>
      <c r="C1835" s="402"/>
      <c r="D1835" s="336"/>
      <c r="E1835" s="429"/>
      <c r="F1835" s="336"/>
      <c r="G1835" s="430"/>
      <c r="H1835" s="431"/>
      <c r="I1835" s="432"/>
      <c r="J1835" s="336"/>
      <c r="K1835" s="338"/>
      <c r="O1835" s="393"/>
      <c r="P1835" s="407"/>
    </row>
    <row r="1836" spans="1:16" s="342" customFormat="1" x14ac:dyDescent="0.25">
      <c r="A1836" s="336"/>
      <c r="B1836" s="330"/>
      <c r="C1836" s="402"/>
      <c r="D1836" s="336"/>
      <c r="E1836" s="429"/>
      <c r="F1836" s="336"/>
      <c r="G1836" s="430"/>
      <c r="H1836" s="431"/>
      <c r="I1836" s="432"/>
      <c r="J1836" s="336"/>
      <c r="K1836" s="338"/>
      <c r="O1836" s="393"/>
      <c r="P1836" s="407"/>
    </row>
    <row r="1837" spans="1:16" s="342" customFormat="1" x14ac:dyDescent="0.25">
      <c r="A1837" s="336"/>
      <c r="B1837" s="330"/>
      <c r="C1837" s="402"/>
      <c r="D1837" s="336"/>
      <c r="E1837" s="429"/>
      <c r="F1837" s="336"/>
      <c r="G1837" s="430"/>
      <c r="H1837" s="431"/>
      <c r="I1837" s="432"/>
      <c r="J1837" s="336"/>
      <c r="K1837" s="338"/>
      <c r="O1837" s="393"/>
      <c r="P1837" s="407"/>
    </row>
    <row r="1838" spans="1:16" s="342" customFormat="1" x14ac:dyDescent="0.25">
      <c r="A1838" s="336"/>
      <c r="B1838" s="330"/>
      <c r="C1838" s="402"/>
      <c r="D1838" s="336"/>
      <c r="E1838" s="429"/>
      <c r="F1838" s="336"/>
      <c r="G1838" s="430"/>
      <c r="H1838" s="431"/>
      <c r="I1838" s="432"/>
      <c r="J1838" s="336"/>
      <c r="K1838" s="338"/>
      <c r="O1838" s="393"/>
      <c r="P1838" s="407"/>
    </row>
    <row r="1839" spans="1:16" s="342" customFormat="1" x14ac:dyDescent="0.25">
      <c r="A1839" s="336"/>
      <c r="B1839" s="330"/>
      <c r="C1839" s="402"/>
      <c r="D1839" s="336"/>
      <c r="E1839" s="429"/>
      <c r="F1839" s="336"/>
      <c r="G1839" s="430"/>
      <c r="H1839" s="431"/>
      <c r="I1839" s="432"/>
      <c r="J1839" s="336"/>
      <c r="K1839" s="338"/>
      <c r="O1839" s="393"/>
      <c r="P1839" s="407"/>
    </row>
    <row r="1840" spans="1:16" s="342" customFormat="1" x14ac:dyDescent="0.25">
      <c r="A1840" s="336"/>
      <c r="B1840" s="330"/>
      <c r="C1840" s="402"/>
      <c r="D1840" s="336"/>
      <c r="E1840" s="429"/>
      <c r="F1840" s="336"/>
      <c r="G1840" s="430"/>
      <c r="H1840" s="431"/>
      <c r="I1840" s="432"/>
      <c r="J1840" s="336"/>
      <c r="K1840" s="338"/>
      <c r="O1840" s="393"/>
      <c r="P1840" s="407"/>
    </row>
    <row r="1841" spans="1:16" s="342" customFormat="1" x14ac:dyDescent="0.25">
      <c r="A1841" s="336"/>
      <c r="B1841" s="330"/>
      <c r="C1841" s="402"/>
      <c r="D1841" s="336"/>
      <c r="E1841" s="429"/>
      <c r="F1841" s="336"/>
      <c r="G1841" s="430"/>
      <c r="H1841" s="431"/>
      <c r="I1841" s="432"/>
      <c r="J1841" s="336"/>
      <c r="K1841" s="338"/>
      <c r="O1841" s="393"/>
      <c r="P1841" s="407"/>
    </row>
    <row r="1842" spans="1:16" s="342" customFormat="1" x14ac:dyDescent="0.25">
      <c r="A1842" s="336"/>
      <c r="B1842" s="330"/>
      <c r="C1842" s="402"/>
      <c r="D1842" s="336"/>
      <c r="E1842" s="429"/>
      <c r="F1842" s="336"/>
      <c r="G1842" s="430"/>
      <c r="H1842" s="431"/>
      <c r="I1842" s="432"/>
      <c r="J1842" s="336"/>
      <c r="K1842" s="338"/>
      <c r="O1842" s="393"/>
      <c r="P1842" s="407"/>
    </row>
    <row r="1843" spans="1:16" s="342" customFormat="1" x14ac:dyDescent="0.25">
      <c r="A1843" s="336"/>
      <c r="B1843" s="330"/>
      <c r="C1843" s="402"/>
      <c r="D1843" s="336"/>
      <c r="E1843" s="429"/>
      <c r="F1843" s="336"/>
      <c r="G1843" s="430"/>
      <c r="H1843" s="431"/>
      <c r="I1843" s="432"/>
      <c r="J1843" s="336"/>
      <c r="K1843" s="338"/>
      <c r="O1843" s="393"/>
      <c r="P1843" s="407"/>
    </row>
    <row r="1844" spans="1:16" s="342" customFormat="1" x14ac:dyDescent="0.25">
      <c r="A1844" s="336"/>
      <c r="B1844" s="330"/>
      <c r="C1844" s="402"/>
      <c r="D1844" s="336"/>
      <c r="E1844" s="429"/>
      <c r="F1844" s="336"/>
      <c r="G1844" s="430"/>
      <c r="H1844" s="431"/>
      <c r="I1844" s="432"/>
      <c r="J1844" s="336"/>
      <c r="K1844" s="338"/>
      <c r="O1844" s="393"/>
      <c r="P1844" s="407"/>
    </row>
    <row r="1845" spans="1:16" s="342" customFormat="1" x14ac:dyDescent="0.25">
      <c r="A1845" s="336"/>
      <c r="B1845" s="330"/>
      <c r="C1845" s="402"/>
      <c r="D1845" s="336"/>
      <c r="E1845" s="429"/>
      <c r="F1845" s="336"/>
      <c r="G1845" s="430"/>
      <c r="H1845" s="431"/>
      <c r="I1845" s="432"/>
      <c r="J1845" s="336"/>
      <c r="K1845" s="338"/>
      <c r="O1845" s="393"/>
      <c r="P1845" s="407"/>
    </row>
    <row r="1846" spans="1:16" s="342" customFormat="1" x14ac:dyDescent="0.25">
      <c r="A1846" s="336"/>
      <c r="B1846" s="330"/>
      <c r="C1846" s="402"/>
      <c r="D1846" s="336"/>
      <c r="E1846" s="429"/>
      <c r="F1846" s="336"/>
      <c r="G1846" s="430"/>
      <c r="H1846" s="431"/>
      <c r="I1846" s="432"/>
      <c r="J1846" s="336"/>
      <c r="K1846" s="338"/>
      <c r="O1846" s="393"/>
      <c r="P1846" s="407"/>
    </row>
    <row r="1847" spans="1:16" s="342" customFormat="1" x14ac:dyDescent="0.25">
      <c r="A1847" s="336"/>
      <c r="B1847" s="330"/>
      <c r="C1847" s="402"/>
      <c r="D1847" s="336"/>
      <c r="E1847" s="429"/>
      <c r="F1847" s="336"/>
      <c r="G1847" s="430"/>
      <c r="H1847" s="431"/>
      <c r="I1847" s="432"/>
      <c r="J1847" s="336"/>
      <c r="K1847" s="338"/>
      <c r="O1847" s="393"/>
      <c r="P1847" s="407"/>
    </row>
    <row r="1848" spans="1:16" s="342" customFormat="1" x14ac:dyDescent="0.25">
      <c r="A1848" s="336"/>
      <c r="B1848" s="330"/>
      <c r="C1848" s="402"/>
      <c r="D1848" s="336"/>
      <c r="E1848" s="429"/>
      <c r="F1848" s="336"/>
      <c r="G1848" s="430"/>
      <c r="H1848" s="431"/>
      <c r="I1848" s="432"/>
      <c r="J1848" s="336"/>
      <c r="K1848" s="338"/>
      <c r="O1848" s="393"/>
      <c r="P1848" s="407"/>
    </row>
    <row r="1849" spans="1:16" s="342" customFormat="1" x14ac:dyDescent="0.25">
      <c r="A1849" s="336"/>
      <c r="B1849" s="330"/>
      <c r="C1849" s="402"/>
      <c r="D1849" s="336"/>
      <c r="E1849" s="429"/>
      <c r="F1849" s="336"/>
      <c r="G1849" s="430"/>
      <c r="H1849" s="431"/>
      <c r="I1849" s="432"/>
      <c r="J1849" s="336"/>
      <c r="K1849" s="338"/>
      <c r="O1849" s="393"/>
      <c r="P1849" s="407"/>
    </row>
    <row r="1850" spans="1:16" s="342" customFormat="1" x14ac:dyDescent="0.25">
      <c r="A1850" s="336"/>
      <c r="B1850" s="330"/>
      <c r="C1850" s="402"/>
      <c r="D1850" s="336"/>
      <c r="E1850" s="429"/>
      <c r="F1850" s="336"/>
      <c r="G1850" s="430"/>
      <c r="H1850" s="431"/>
      <c r="I1850" s="432"/>
      <c r="J1850" s="336"/>
      <c r="K1850" s="338"/>
      <c r="O1850" s="393"/>
      <c r="P1850" s="407"/>
    </row>
    <row r="1851" spans="1:16" s="342" customFormat="1" x14ac:dyDescent="0.25">
      <c r="A1851" s="336"/>
      <c r="B1851" s="330"/>
      <c r="C1851" s="402"/>
      <c r="D1851" s="336"/>
      <c r="E1851" s="429"/>
      <c r="F1851" s="336"/>
      <c r="G1851" s="430"/>
      <c r="H1851" s="431"/>
      <c r="I1851" s="432"/>
      <c r="J1851" s="336"/>
      <c r="K1851" s="338"/>
      <c r="O1851" s="393"/>
      <c r="P1851" s="407"/>
    </row>
    <row r="1852" spans="1:16" s="342" customFormat="1" x14ac:dyDescent="0.25">
      <c r="A1852" s="336"/>
      <c r="B1852" s="330"/>
      <c r="C1852" s="402"/>
      <c r="D1852" s="336"/>
      <c r="E1852" s="429"/>
      <c r="F1852" s="336"/>
      <c r="G1852" s="430"/>
      <c r="H1852" s="431"/>
      <c r="I1852" s="432"/>
      <c r="J1852" s="336"/>
      <c r="K1852" s="338"/>
      <c r="O1852" s="393"/>
      <c r="P1852" s="407"/>
    </row>
    <row r="1853" spans="1:16" s="342" customFormat="1" x14ac:dyDescent="0.25">
      <c r="A1853" s="336"/>
      <c r="B1853" s="330"/>
      <c r="C1853" s="402"/>
      <c r="D1853" s="336"/>
      <c r="E1853" s="429"/>
      <c r="F1853" s="336"/>
      <c r="G1853" s="430"/>
      <c r="H1853" s="431"/>
      <c r="I1853" s="432"/>
      <c r="J1853" s="336"/>
      <c r="K1853" s="338"/>
      <c r="O1853" s="393"/>
      <c r="P1853" s="407"/>
    </row>
    <row r="1854" spans="1:16" s="342" customFormat="1" x14ac:dyDescent="0.25">
      <c r="A1854" s="336"/>
      <c r="B1854" s="330"/>
      <c r="C1854" s="402"/>
      <c r="D1854" s="336"/>
      <c r="E1854" s="429"/>
      <c r="F1854" s="336"/>
      <c r="G1854" s="430"/>
      <c r="H1854" s="431"/>
      <c r="I1854" s="432"/>
      <c r="J1854" s="336"/>
      <c r="K1854" s="338"/>
      <c r="O1854" s="393"/>
      <c r="P1854" s="407"/>
    </row>
    <row r="1855" spans="1:16" s="342" customFormat="1" x14ac:dyDescent="0.25">
      <c r="A1855" s="336"/>
      <c r="B1855" s="330"/>
      <c r="C1855" s="402"/>
      <c r="D1855" s="336"/>
      <c r="E1855" s="429"/>
      <c r="F1855" s="336"/>
      <c r="G1855" s="430"/>
      <c r="H1855" s="431"/>
      <c r="I1855" s="432"/>
      <c r="J1855" s="336"/>
      <c r="K1855" s="338"/>
      <c r="O1855" s="393"/>
      <c r="P1855" s="407"/>
    </row>
    <row r="1856" spans="1:16" s="342" customFormat="1" x14ac:dyDescent="0.25">
      <c r="A1856" s="336"/>
      <c r="B1856" s="330"/>
      <c r="C1856" s="402"/>
      <c r="D1856" s="336"/>
      <c r="E1856" s="429"/>
      <c r="F1856" s="336"/>
      <c r="G1856" s="430"/>
      <c r="H1856" s="431"/>
      <c r="I1856" s="432"/>
      <c r="J1856" s="336"/>
      <c r="K1856" s="338"/>
      <c r="O1856" s="393"/>
      <c r="P1856" s="407"/>
    </row>
    <row r="1857" spans="1:16" s="342" customFormat="1" x14ac:dyDescent="0.25">
      <c r="A1857" s="336"/>
      <c r="B1857" s="330"/>
      <c r="C1857" s="402"/>
      <c r="D1857" s="336"/>
      <c r="E1857" s="429"/>
      <c r="F1857" s="336"/>
      <c r="G1857" s="430"/>
      <c r="H1857" s="431"/>
      <c r="I1857" s="432"/>
      <c r="J1857" s="336"/>
      <c r="K1857" s="338"/>
      <c r="O1857" s="393"/>
      <c r="P1857" s="407"/>
    </row>
    <row r="1858" spans="1:16" s="342" customFormat="1" x14ac:dyDescent="0.25">
      <c r="A1858" s="336"/>
      <c r="B1858" s="330"/>
      <c r="C1858" s="402"/>
      <c r="D1858" s="336"/>
      <c r="E1858" s="429"/>
      <c r="F1858" s="336"/>
      <c r="G1858" s="430"/>
      <c r="H1858" s="431"/>
      <c r="I1858" s="432"/>
      <c r="J1858" s="336"/>
      <c r="K1858" s="338"/>
      <c r="O1858" s="393"/>
      <c r="P1858" s="407"/>
    </row>
    <row r="1859" spans="1:16" s="342" customFormat="1" x14ac:dyDescent="0.25">
      <c r="A1859" s="336"/>
      <c r="B1859" s="330"/>
      <c r="C1859" s="402"/>
      <c r="D1859" s="336"/>
      <c r="E1859" s="429"/>
      <c r="F1859" s="336"/>
      <c r="G1859" s="430"/>
      <c r="H1859" s="431"/>
      <c r="I1859" s="432"/>
      <c r="J1859" s="336"/>
      <c r="K1859" s="338"/>
      <c r="O1859" s="393"/>
      <c r="P1859" s="407"/>
    </row>
    <row r="1860" spans="1:16" s="342" customFormat="1" x14ac:dyDescent="0.25">
      <c r="A1860" s="336"/>
      <c r="B1860" s="330"/>
      <c r="C1860" s="402"/>
      <c r="D1860" s="336"/>
      <c r="E1860" s="429"/>
      <c r="F1860" s="336"/>
      <c r="G1860" s="430"/>
      <c r="H1860" s="431"/>
      <c r="I1860" s="432"/>
      <c r="J1860" s="336"/>
      <c r="K1860" s="338"/>
      <c r="O1860" s="393"/>
      <c r="P1860" s="407"/>
    </row>
    <row r="1861" spans="1:16" s="342" customFormat="1" x14ac:dyDescent="0.25">
      <c r="A1861" s="336"/>
      <c r="B1861" s="330"/>
      <c r="C1861" s="402"/>
      <c r="D1861" s="336"/>
      <c r="E1861" s="429"/>
      <c r="F1861" s="336"/>
      <c r="G1861" s="430"/>
      <c r="H1861" s="431"/>
      <c r="I1861" s="432"/>
      <c r="J1861" s="336"/>
      <c r="K1861" s="338"/>
      <c r="O1861" s="393"/>
      <c r="P1861" s="407"/>
    </row>
    <row r="1862" spans="1:16" s="342" customFormat="1" x14ac:dyDescent="0.25">
      <c r="A1862" s="336"/>
      <c r="B1862" s="330"/>
      <c r="C1862" s="402"/>
      <c r="D1862" s="336"/>
      <c r="E1862" s="429"/>
      <c r="F1862" s="336"/>
      <c r="G1862" s="430"/>
      <c r="H1862" s="431"/>
      <c r="I1862" s="432"/>
      <c r="J1862" s="336"/>
      <c r="K1862" s="338"/>
      <c r="O1862" s="393"/>
      <c r="P1862" s="407"/>
    </row>
    <row r="1863" spans="1:16" s="342" customFormat="1" x14ac:dyDescent="0.25">
      <c r="A1863" s="336"/>
      <c r="B1863" s="330"/>
      <c r="C1863" s="402"/>
      <c r="D1863" s="336"/>
      <c r="E1863" s="429"/>
      <c r="F1863" s="336"/>
      <c r="G1863" s="430"/>
      <c r="H1863" s="431"/>
      <c r="I1863" s="432"/>
      <c r="J1863" s="336"/>
      <c r="K1863" s="338"/>
      <c r="O1863" s="393"/>
      <c r="P1863" s="407"/>
    </row>
    <row r="1864" spans="1:16" s="342" customFormat="1" x14ac:dyDescent="0.25">
      <c r="A1864" s="336"/>
      <c r="B1864" s="330"/>
      <c r="C1864" s="402"/>
      <c r="D1864" s="336"/>
      <c r="E1864" s="429"/>
      <c r="F1864" s="336"/>
      <c r="G1864" s="430"/>
      <c r="H1864" s="431"/>
      <c r="I1864" s="432"/>
      <c r="J1864" s="336"/>
      <c r="K1864" s="338"/>
      <c r="O1864" s="393"/>
      <c r="P1864" s="407"/>
    </row>
    <row r="1865" spans="1:16" s="342" customFormat="1" x14ac:dyDescent="0.25">
      <c r="A1865" s="336"/>
      <c r="B1865" s="330"/>
      <c r="C1865" s="402"/>
      <c r="D1865" s="336"/>
      <c r="E1865" s="429"/>
      <c r="F1865" s="336"/>
      <c r="G1865" s="430"/>
      <c r="H1865" s="431"/>
      <c r="I1865" s="432"/>
      <c r="J1865" s="336"/>
      <c r="K1865" s="338"/>
      <c r="O1865" s="393"/>
      <c r="P1865" s="407"/>
    </row>
    <row r="1866" spans="1:16" s="342" customFormat="1" x14ac:dyDescent="0.25">
      <c r="A1866" s="336"/>
      <c r="B1866" s="330"/>
      <c r="C1866" s="402"/>
      <c r="D1866" s="336"/>
      <c r="E1866" s="429"/>
      <c r="F1866" s="336"/>
      <c r="G1866" s="430"/>
      <c r="H1866" s="431"/>
      <c r="I1866" s="432"/>
      <c r="J1866" s="336"/>
      <c r="K1866" s="338"/>
      <c r="O1866" s="393"/>
      <c r="P1866" s="407"/>
    </row>
    <row r="1867" spans="1:16" s="342" customFormat="1" x14ac:dyDescent="0.25">
      <c r="A1867" s="336"/>
      <c r="B1867" s="330"/>
      <c r="C1867" s="402"/>
      <c r="D1867" s="336"/>
      <c r="E1867" s="429"/>
      <c r="F1867" s="336"/>
      <c r="G1867" s="430"/>
      <c r="H1867" s="431"/>
      <c r="I1867" s="432"/>
      <c r="J1867" s="336"/>
      <c r="K1867" s="338"/>
      <c r="O1867" s="393"/>
      <c r="P1867" s="407"/>
    </row>
    <row r="1868" spans="1:16" s="342" customFormat="1" x14ac:dyDescent="0.25">
      <c r="A1868" s="336"/>
      <c r="B1868" s="330"/>
      <c r="C1868" s="402"/>
      <c r="D1868" s="336"/>
      <c r="E1868" s="429"/>
      <c r="F1868" s="336"/>
      <c r="G1868" s="430"/>
      <c r="H1868" s="431"/>
      <c r="I1868" s="432"/>
      <c r="J1868" s="336"/>
      <c r="K1868" s="338"/>
      <c r="O1868" s="393"/>
      <c r="P1868" s="407"/>
    </row>
    <row r="1869" spans="1:16" s="342" customFormat="1" x14ac:dyDescent="0.25">
      <c r="A1869" s="336"/>
      <c r="B1869" s="330"/>
      <c r="C1869" s="402"/>
      <c r="D1869" s="336"/>
      <c r="E1869" s="429"/>
      <c r="F1869" s="336"/>
      <c r="G1869" s="430"/>
      <c r="H1869" s="431"/>
      <c r="I1869" s="432"/>
      <c r="J1869" s="336"/>
      <c r="K1869" s="338"/>
      <c r="O1869" s="393"/>
      <c r="P1869" s="407"/>
    </row>
    <row r="1870" spans="1:16" s="342" customFormat="1" x14ac:dyDescent="0.25">
      <c r="A1870" s="336"/>
      <c r="B1870" s="330"/>
      <c r="C1870" s="402"/>
      <c r="D1870" s="336"/>
      <c r="E1870" s="429"/>
      <c r="F1870" s="336"/>
      <c r="G1870" s="430"/>
      <c r="H1870" s="431"/>
      <c r="I1870" s="432"/>
      <c r="J1870" s="336"/>
      <c r="K1870" s="338"/>
      <c r="O1870" s="393"/>
      <c r="P1870" s="407"/>
    </row>
    <row r="1871" spans="1:16" s="342" customFormat="1" x14ac:dyDescent="0.25">
      <c r="A1871" s="336"/>
      <c r="B1871" s="330"/>
      <c r="C1871" s="402"/>
      <c r="D1871" s="336"/>
      <c r="E1871" s="429"/>
      <c r="F1871" s="336"/>
      <c r="G1871" s="430"/>
      <c r="H1871" s="431"/>
      <c r="I1871" s="432"/>
      <c r="J1871" s="336"/>
      <c r="K1871" s="338"/>
      <c r="O1871" s="393"/>
      <c r="P1871" s="407"/>
    </row>
    <row r="1872" spans="1:16" s="342" customFormat="1" x14ac:dyDescent="0.25">
      <c r="A1872" s="336"/>
      <c r="B1872" s="330"/>
      <c r="C1872" s="402"/>
      <c r="D1872" s="336"/>
      <c r="E1872" s="429"/>
      <c r="F1872" s="336"/>
      <c r="G1872" s="430"/>
      <c r="H1872" s="431"/>
      <c r="I1872" s="432"/>
      <c r="J1872" s="336"/>
      <c r="K1872" s="338"/>
      <c r="O1872" s="393"/>
      <c r="P1872" s="407"/>
    </row>
    <row r="1873" spans="1:16" s="342" customFormat="1" x14ac:dyDescent="0.25">
      <c r="A1873" s="336"/>
      <c r="B1873" s="330"/>
      <c r="C1873" s="402"/>
      <c r="D1873" s="336"/>
      <c r="E1873" s="429"/>
      <c r="F1873" s="336"/>
      <c r="G1873" s="430"/>
      <c r="H1873" s="431"/>
      <c r="I1873" s="432"/>
      <c r="J1873" s="336"/>
      <c r="K1873" s="338"/>
      <c r="O1873" s="393"/>
      <c r="P1873" s="407"/>
    </row>
    <row r="1874" spans="1:16" s="342" customFormat="1" x14ac:dyDescent="0.25">
      <c r="A1874" s="336"/>
      <c r="B1874" s="330"/>
      <c r="C1874" s="402"/>
      <c r="D1874" s="336"/>
      <c r="E1874" s="429"/>
      <c r="F1874" s="336"/>
      <c r="G1874" s="430"/>
      <c r="H1874" s="431"/>
      <c r="I1874" s="432"/>
      <c r="J1874" s="336"/>
      <c r="K1874" s="338"/>
      <c r="O1874" s="393"/>
      <c r="P1874" s="407"/>
    </row>
    <row r="1875" spans="1:16" s="342" customFormat="1" x14ac:dyDescent="0.25">
      <c r="A1875" s="336"/>
      <c r="B1875" s="330"/>
      <c r="C1875" s="402"/>
      <c r="D1875" s="336"/>
      <c r="E1875" s="429"/>
      <c r="F1875" s="336"/>
      <c r="G1875" s="430"/>
      <c r="H1875" s="431"/>
      <c r="I1875" s="432"/>
      <c r="J1875" s="336"/>
      <c r="K1875" s="338"/>
      <c r="O1875" s="393"/>
      <c r="P1875" s="407"/>
    </row>
    <row r="1876" spans="1:16" s="342" customFormat="1" x14ac:dyDescent="0.25">
      <c r="A1876" s="336"/>
      <c r="B1876" s="330"/>
      <c r="C1876" s="402"/>
      <c r="D1876" s="336"/>
      <c r="E1876" s="429"/>
      <c r="F1876" s="336"/>
      <c r="G1876" s="430"/>
      <c r="H1876" s="431"/>
      <c r="I1876" s="432"/>
      <c r="J1876" s="336"/>
      <c r="K1876" s="338"/>
      <c r="O1876" s="393"/>
      <c r="P1876" s="407"/>
    </row>
    <row r="1877" spans="1:16" s="342" customFormat="1" x14ac:dyDescent="0.25">
      <c r="A1877" s="336"/>
      <c r="B1877" s="330"/>
      <c r="C1877" s="402"/>
      <c r="D1877" s="336"/>
      <c r="E1877" s="429"/>
      <c r="F1877" s="336"/>
      <c r="G1877" s="430"/>
      <c r="H1877" s="431"/>
      <c r="I1877" s="432"/>
      <c r="J1877" s="336"/>
      <c r="K1877" s="338"/>
      <c r="O1877" s="393"/>
      <c r="P1877" s="407"/>
    </row>
    <row r="1878" spans="1:16" s="342" customFormat="1" x14ac:dyDescent="0.25">
      <c r="A1878" s="336"/>
      <c r="B1878" s="330"/>
      <c r="C1878" s="402"/>
      <c r="D1878" s="336"/>
      <c r="E1878" s="429"/>
      <c r="F1878" s="336"/>
      <c r="G1878" s="430"/>
      <c r="H1878" s="431"/>
      <c r="I1878" s="432"/>
      <c r="J1878" s="336"/>
      <c r="K1878" s="338"/>
      <c r="O1878" s="393"/>
      <c r="P1878" s="407"/>
    </row>
    <row r="1879" spans="1:16" s="342" customFormat="1" x14ac:dyDescent="0.25">
      <c r="A1879" s="336"/>
      <c r="B1879" s="330"/>
      <c r="C1879" s="402"/>
      <c r="D1879" s="336"/>
      <c r="E1879" s="429"/>
      <c r="F1879" s="336"/>
      <c r="G1879" s="430"/>
      <c r="H1879" s="431"/>
      <c r="I1879" s="432"/>
      <c r="J1879" s="336"/>
      <c r="K1879" s="338"/>
      <c r="O1879" s="393"/>
      <c r="P1879" s="407"/>
    </row>
    <row r="1880" spans="1:16" s="342" customFormat="1" x14ac:dyDescent="0.25">
      <c r="A1880" s="336"/>
      <c r="B1880" s="330"/>
      <c r="C1880" s="402"/>
      <c r="D1880" s="336"/>
      <c r="E1880" s="429"/>
      <c r="F1880" s="336"/>
      <c r="G1880" s="430"/>
      <c r="H1880" s="431"/>
      <c r="I1880" s="432"/>
      <c r="J1880" s="336"/>
      <c r="K1880" s="338"/>
      <c r="O1880" s="393"/>
      <c r="P1880" s="407"/>
    </row>
    <row r="1881" spans="1:16" s="342" customFormat="1" x14ac:dyDescent="0.25">
      <c r="A1881" s="336"/>
      <c r="B1881" s="330"/>
      <c r="C1881" s="402"/>
      <c r="D1881" s="336"/>
      <c r="E1881" s="429"/>
      <c r="F1881" s="336"/>
      <c r="G1881" s="430"/>
      <c r="H1881" s="431"/>
      <c r="I1881" s="432"/>
      <c r="J1881" s="336"/>
      <c r="K1881" s="338"/>
      <c r="O1881" s="393"/>
      <c r="P1881" s="407"/>
    </row>
    <row r="1882" spans="1:16" s="342" customFormat="1" x14ac:dyDescent="0.25">
      <c r="A1882" s="336"/>
      <c r="B1882" s="330"/>
      <c r="C1882" s="402"/>
      <c r="D1882" s="336"/>
      <c r="E1882" s="429"/>
      <c r="F1882" s="336"/>
      <c r="G1882" s="430"/>
      <c r="H1882" s="431"/>
      <c r="I1882" s="432"/>
      <c r="J1882" s="336"/>
      <c r="K1882" s="338"/>
      <c r="O1882" s="393"/>
      <c r="P1882" s="407"/>
    </row>
    <row r="1883" spans="1:16" s="342" customFormat="1" x14ac:dyDescent="0.25">
      <c r="A1883" s="336"/>
      <c r="B1883" s="330"/>
      <c r="C1883" s="402"/>
      <c r="D1883" s="336"/>
      <c r="E1883" s="429"/>
      <c r="F1883" s="336"/>
      <c r="G1883" s="430"/>
      <c r="H1883" s="431"/>
      <c r="I1883" s="432"/>
      <c r="J1883" s="336"/>
      <c r="K1883" s="338"/>
      <c r="O1883" s="393"/>
      <c r="P1883" s="407"/>
    </row>
    <row r="1884" spans="1:16" s="342" customFormat="1" x14ac:dyDescent="0.25">
      <c r="A1884" s="336"/>
      <c r="B1884" s="330"/>
      <c r="C1884" s="402"/>
      <c r="D1884" s="336"/>
      <c r="E1884" s="429"/>
      <c r="F1884" s="336"/>
      <c r="G1884" s="430"/>
      <c r="H1884" s="431"/>
      <c r="I1884" s="432"/>
      <c r="J1884" s="336"/>
      <c r="K1884" s="338"/>
      <c r="O1884" s="393"/>
      <c r="P1884" s="407"/>
    </row>
    <row r="1885" spans="1:16" s="342" customFormat="1" x14ac:dyDescent="0.25">
      <c r="A1885" s="336"/>
      <c r="B1885" s="330"/>
      <c r="C1885" s="402"/>
      <c r="D1885" s="336"/>
      <c r="E1885" s="429"/>
      <c r="F1885" s="336"/>
      <c r="G1885" s="430"/>
      <c r="H1885" s="431"/>
      <c r="I1885" s="432"/>
      <c r="J1885" s="336"/>
      <c r="K1885" s="338"/>
      <c r="O1885" s="393"/>
      <c r="P1885" s="407"/>
    </row>
    <row r="1886" spans="1:16" s="342" customFormat="1" x14ac:dyDescent="0.25">
      <c r="A1886" s="336"/>
      <c r="B1886" s="330"/>
      <c r="C1886" s="402"/>
      <c r="D1886" s="336"/>
      <c r="E1886" s="429"/>
      <c r="F1886" s="336"/>
      <c r="G1886" s="430"/>
      <c r="H1886" s="431"/>
      <c r="I1886" s="432"/>
      <c r="J1886" s="336"/>
      <c r="K1886" s="338"/>
      <c r="O1886" s="393"/>
      <c r="P1886" s="407"/>
    </row>
    <row r="1887" spans="1:16" s="342" customFormat="1" x14ac:dyDescent="0.25">
      <c r="A1887" s="336"/>
      <c r="B1887" s="330"/>
      <c r="C1887" s="402"/>
      <c r="D1887" s="336"/>
      <c r="E1887" s="429"/>
      <c r="F1887" s="336"/>
      <c r="G1887" s="430"/>
      <c r="H1887" s="431"/>
      <c r="I1887" s="432"/>
      <c r="J1887" s="336"/>
      <c r="K1887" s="338"/>
      <c r="O1887" s="393"/>
      <c r="P1887" s="407"/>
    </row>
    <row r="1888" spans="1:16" s="342" customFormat="1" x14ac:dyDescent="0.25">
      <c r="A1888" s="336"/>
      <c r="B1888" s="330"/>
      <c r="C1888" s="402"/>
      <c r="D1888" s="336"/>
      <c r="E1888" s="429"/>
      <c r="F1888" s="336"/>
      <c r="G1888" s="430"/>
      <c r="H1888" s="431"/>
      <c r="I1888" s="432"/>
      <c r="J1888" s="336"/>
      <c r="K1888" s="338"/>
      <c r="O1888" s="393"/>
      <c r="P1888" s="407"/>
    </row>
    <row r="1889" spans="1:16" s="342" customFormat="1" x14ac:dyDescent="0.25">
      <c r="A1889" s="336"/>
      <c r="B1889" s="330"/>
      <c r="C1889" s="402"/>
      <c r="D1889" s="336"/>
      <c r="E1889" s="429"/>
      <c r="F1889" s="336"/>
      <c r="G1889" s="430"/>
      <c r="H1889" s="431"/>
      <c r="I1889" s="432"/>
      <c r="J1889" s="336"/>
      <c r="K1889" s="338"/>
      <c r="O1889" s="393"/>
      <c r="P1889" s="407"/>
    </row>
    <row r="1890" spans="1:16" s="342" customFormat="1" x14ac:dyDescent="0.25">
      <c r="A1890" s="336"/>
      <c r="B1890" s="330"/>
      <c r="C1890" s="402"/>
      <c r="D1890" s="336"/>
      <c r="E1890" s="429"/>
      <c r="F1890" s="336"/>
      <c r="G1890" s="430"/>
      <c r="H1890" s="431"/>
      <c r="I1890" s="432"/>
      <c r="J1890" s="336"/>
      <c r="K1890" s="338"/>
      <c r="O1890" s="393"/>
      <c r="P1890" s="407"/>
    </row>
    <row r="1891" spans="1:16" s="342" customFormat="1" x14ac:dyDescent="0.25">
      <c r="A1891" s="336"/>
      <c r="B1891" s="330"/>
      <c r="C1891" s="402"/>
      <c r="D1891" s="336"/>
      <c r="E1891" s="429"/>
      <c r="F1891" s="336"/>
      <c r="G1891" s="430"/>
      <c r="H1891" s="431"/>
      <c r="I1891" s="432"/>
      <c r="J1891" s="336"/>
      <c r="K1891" s="338"/>
      <c r="O1891" s="393"/>
      <c r="P1891" s="407"/>
    </row>
    <row r="1892" spans="1:16" s="342" customFormat="1" x14ac:dyDescent="0.25">
      <c r="A1892" s="336"/>
      <c r="B1892" s="330"/>
      <c r="C1892" s="402"/>
      <c r="D1892" s="336"/>
      <c r="E1892" s="429"/>
      <c r="F1892" s="336"/>
      <c r="G1892" s="430"/>
      <c r="H1892" s="431"/>
      <c r="I1892" s="432"/>
      <c r="J1892" s="336"/>
      <c r="K1892" s="338"/>
      <c r="O1892" s="393"/>
      <c r="P1892" s="407"/>
    </row>
    <row r="1893" spans="1:16" s="342" customFormat="1" x14ac:dyDescent="0.25">
      <c r="A1893" s="336"/>
      <c r="B1893" s="330"/>
      <c r="C1893" s="402"/>
      <c r="D1893" s="336"/>
      <c r="E1893" s="429"/>
      <c r="F1893" s="336"/>
      <c r="G1893" s="430"/>
      <c r="H1893" s="431"/>
      <c r="I1893" s="432"/>
      <c r="J1893" s="336"/>
      <c r="K1893" s="338"/>
      <c r="O1893" s="393"/>
      <c r="P1893" s="407"/>
    </row>
    <row r="1894" spans="1:16" s="342" customFormat="1" x14ac:dyDescent="0.25">
      <c r="A1894" s="336"/>
      <c r="B1894" s="330"/>
      <c r="C1894" s="402"/>
      <c r="D1894" s="336"/>
      <c r="E1894" s="429"/>
      <c r="F1894" s="336"/>
      <c r="G1894" s="430"/>
      <c r="H1894" s="431"/>
      <c r="I1894" s="432"/>
      <c r="J1894" s="336"/>
      <c r="K1894" s="338"/>
      <c r="O1894" s="393"/>
      <c r="P1894" s="407"/>
    </row>
    <row r="1895" spans="1:16" s="342" customFormat="1" x14ac:dyDescent="0.25">
      <c r="A1895" s="336"/>
      <c r="B1895" s="330"/>
      <c r="C1895" s="402"/>
      <c r="D1895" s="336"/>
      <c r="E1895" s="429"/>
      <c r="F1895" s="336"/>
      <c r="G1895" s="430"/>
      <c r="H1895" s="431"/>
      <c r="I1895" s="432"/>
      <c r="J1895" s="336"/>
      <c r="K1895" s="338"/>
      <c r="O1895" s="393"/>
      <c r="P1895" s="407"/>
    </row>
    <row r="1896" spans="1:16" s="342" customFormat="1" x14ac:dyDescent="0.25">
      <c r="A1896" s="336"/>
      <c r="B1896" s="330"/>
      <c r="C1896" s="402"/>
      <c r="D1896" s="336"/>
      <c r="E1896" s="429"/>
      <c r="F1896" s="336"/>
      <c r="G1896" s="430"/>
      <c r="H1896" s="431"/>
      <c r="I1896" s="432"/>
      <c r="J1896" s="336"/>
      <c r="K1896" s="338"/>
      <c r="O1896" s="393"/>
      <c r="P1896" s="407"/>
    </row>
    <row r="1897" spans="1:16" s="342" customFormat="1" x14ac:dyDescent="0.25">
      <c r="A1897" s="336"/>
      <c r="B1897" s="330"/>
      <c r="C1897" s="402"/>
      <c r="D1897" s="336"/>
      <c r="E1897" s="429"/>
      <c r="F1897" s="336"/>
      <c r="G1897" s="430"/>
      <c r="H1897" s="431"/>
      <c r="I1897" s="432"/>
      <c r="J1897" s="336"/>
      <c r="K1897" s="338"/>
      <c r="O1897" s="393"/>
      <c r="P1897" s="407"/>
    </row>
    <row r="1898" spans="1:16" s="342" customFormat="1" x14ac:dyDescent="0.25">
      <c r="A1898" s="336"/>
      <c r="B1898" s="330"/>
      <c r="C1898" s="402"/>
      <c r="D1898" s="336"/>
      <c r="E1898" s="429"/>
      <c r="F1898" s="336"/>
      <c r="G1898" s="430"/>
      <c r="H1898" s="431"/>
      <c r="I1898" s="432"/>
      <c r="J1898" s="336"/>
      <c r="K1898" s="338"/>
      <c r="O1898" s="393"/>
      <c r="P1898" s="407"/>
    </row>
    <row r="1899" spans="1:16" s="342" customFormat="1" x14ac:dyDescent="0.25">
      <c r="A1899" s="336"/>
      <c r="B1899" s="330"/>
      <c r="C1899" s="402"/>
      <c r="D1899" s="336"/>
      <c r="E1899" s="429"/>
      <c r="F1899" s="336"/>
      <c r="G1899" s="430"/>
      <c r="H1899" s="431"/>
      <c r="I1899" s="432"/>
      <c r="J1899" s="336"/>
      <c r="K1899" s="338"/>
      <c r="O1899" s="393"/>
      <c r="P1899" s="407"/>
    </row>
    <row r="1900" spans="1:16" s="342" customFormat="1" x14ac:dyDescent="0.25">
      <c r="A1900" s="336"/>
      <c r="B1900" s="330"/>
      <c r="C1900" s="402"/>
      <c r="D1900" s="336"/>
      <c r="E1900" s="429"/>
      <c r="F1900" s="336"/>
      <c r="G1900" s="430"/>
      <c r="H1900" s="431"/>
      <c r="I1900" s="432"/>
      <c r="J1900" s="336"/>
      <c r="K1900" s="338"/>
      <c r="O1900" s="393"/>
      <c r="P1900" s="407"/>
    </row>
    <row r="1901" spans="1:16" s="342" customFormat="1" x14ac:dyDescent="0.25">
      <c r="A1901" s="336"/>
      <c r="B1901" s="330"/>
      <c r="C1901" s="402"/>
      <c r="D1901" s="336"/>
      <c r="E1901" s="429"/>
      <c r="F1901" s="336"/>
      <c r="G1901" s="430"/>
      <c r="H1901" s="431"/>
      <c r="I1901" s="432"/>
      <c r="J1901" s="336"/>
      <c r="K1901" s="338"/>
      <c r="O1901" s="393"/>
      <c r="P1901" s="407"/>
    </row>
    <row r="1902" spans="1:16" s="342" customFormat="1" x14ac:dyDescent="0.25">
      <c r="A1902" s="336"/>
      <c r="B1902" s="330"/>
      <c r="C1902" s="402"/>
      <c r="D1902" s="336"/>
      <c r="E1902" s="429"/>
      <c r="F1902" s="336"/>
      <c r="G1902" s="430"/>
      <c r="H1902" s="431"/>
      <c r="I1902" s="432"/>
      <c r="J1902" s="336"/>
      <c r="K1902" s="338"/>
      <c r="O1902" s="393"/>
      <c r="P1902" s="407"/>
    </row>
    <row r="1903" spans="1:16" s="342" customFormat="1" x14ac:dyDescent="0.25">
      <c r="A1903" s="336"/>
      <c r="B1903" s="330"/>
      <c r="C1903" s="402"/>
      <c r="D1903" s="336"/>
      <c r="E1903" s="429"/>
      <c r="F1903" s="336"/>
      <c r="G1903" s="430"/>
      <c r="H1903" s="431"/>
      <c r="I1903" s="432"/>
      <c r="J1903" s="336"/>
      <c r="K1903" s="338"/>
      <c r="O1903" s="393"/>
      <c r="P1903" s="407"/>
    </row>
    <row r="1904" spans="1:16" s="342" customFormat="1" x14ac:dyDescent="0.25">
      <c r="A1904" s="336"/>
      <c r="B1904" s="330"/>
      <c r="C1904" s="402"/>
      <c r="D1904" s="336"/>
      <c r="E1904" s="429"/>
      <c r="F1904" s="336"/>
      <c r="G1904" s="430"/>
      <c r="H1904" s="431"/>
      <c r="I1904" s="432"/>
      <c r="J1904" s="336"/>
      <c r="K1904" s="338"/>
      <c r="O1904" s="393"/>
      <c r="P1904" s="407"/>
    </row>
    <row r="1905" spans="1:16" s="342" customFormat="1" x14ac:dyDescent="0.25">
      <c r="A1905" s="336"/>
      <c r="B1905" s="330"/>
      <c r="C1905" s="402"/>
      <c r="D1905" s="336"/>
      <c r="E1905" s="429"/>
      <c r="F1905" s="336"/>
      <c r="G1905" s="430"/>
      <c r="H1905" s="431"/>
      <c r="I1905" s="432"/>
      <c r="J1905" s="336"/>
      <c r="K1905" s="338"/>
      <c r="O1905" s="393"/>
      <c r="P1905" s="407"/>
    </row>
    <row r="1906" spans="1:16" s="342" customFormat="1" x14ac:dyDescent="0.25">
      <c r="A1906" s="336"/>
      <c r="B1906" s="330"/>
      <c r="C1906" s="402"/>
      <c r="D1906" s="336"/>
      <c r="E1906" s="429"/>
      <c r="F1906" s="336"/>
      <c r="G1906" s="430"/>
      <c r="H1906" s="431"/>
      <c r="I1906" s="432"/>
      <c r="J1906" s="336"/>
      <c r="K1906" s="338"/>
      <c r="O1906" s="393"/>
      <c r="P1906" s="407"/>
    </row>
    <row r="1907" spans="1:16" s="342" customFormat="1" x14ac:dyDescent="0.25">
      <c r="A1907" s="336"/>
      <c r="B1907" s="330"/>
      <c r="C1907" s="402"/>
      <c r="D1907" s="336"/>
      <c r="E1907" s="429"/>
      <c r="F1907" s="336"/>
      <c r="G1907" s="430"/>
      <c r="H1907" s="431"/>
      <c r="I1907" s="432"/>
      <c r="J1907" s="336"/>
      <c r="K1907" s="338"/>
      <c r="O1907" s="393"/>
      <c r="P1907" s="407"/>
    </row>
    <row r="1908" spans="1:16" s="342" customFormat="1" x14ac:dyDescent="0.25">
      <c r="A1908" s="336"/>
      <c r="B1908" s="330"/>
      <c r="C1908" s="402"/>
      <c r="D1908" s="336"/>
      <c r="E1908" s="429"/>
      <c r="F1908" s="336"/>
      <c r="G1908" s="430"/>
      <c r="H1908" s="431"/>
      <c r="I1908" s="432"/>
      <c r="J1908" s="336"/>
      <c r="K1908" s="338"/>
      <c r="O1908" s="393"/>
      <c r="P1908" s="407"/>
    </row>
    <row r="1909" spans="1:16" s="342" customFormat="1" x14ac:dyDescent="0.25">
      <c r="A1909" s="336"/>
      <c r="B1909" s="330"/>
      <c r="C1909" s="402"/>
      <c r="D1909" s="336"/>
      <c r="E1909" s="429"/>
      <c r="F1909" s="336"/>
      <c r="G1909" s="430"/>
      <c r="H1909" s="431"/>
      <c r="I1909" s="432"/>
      <c r="J1909" s="336"/>
      <c r="K1909" s="338"/>
      <c r="O1909" s="393"/>
      <c r="P1909" s="407"/>
    </row>
    <row r="1910" spans="1:16" s="342" customFormat="1" x14ac:dyDescent="0.25">
      <c r="A1910" s="336"/>
      <c r="B1910" s="330"/>
      <c r="C1910" s="402"/>
      <c r="D1910" s="336"/>
      <c r="E1910" s="429"/>
      <c r="F1910" s="336"/>
      <c r="G1910" s="430"/>
      <c r="H1910" s="431"/>
      <c r="I1910" s="432"/>
      <c r="J1910" s="336"/>
      <c r="K1910" s="338"/>
      <c r="O1910" s="393"/>
      <c r="P1910" s="407"/>
    </row>
    <row r="1911" spans="1:16" s="342" customFormat="1" x14ac:dyDescent="0.25">
      <c r="A1911" s="336"/>
      <c r="B1911" s="330"/>
      <c r="C1911" s="402"/>
      <c r="D1911" s="336"/>
      <c r="E1911" s="429"/>
      <c r="F1911" s="336"/>
      <c r="G1911" s="430"/>
      <c r="H1911" s="431"/>
      <c r="I1911" s="432"/>
      <c r="J1911" s="336"/>
      <c r="K1911" s="338"/>
      <c r="O1911" s="393"/>
      <c r="P1911" s="407"/>
    </row>
    <row r="1912" spans="1:16" s="342" customFormat="1" x14ac:dyDescent="0.25">
      <c r="A1912" s="336"/>
      <c r="B1912" s="330"/>
      <c r="C1912" s="402"/>
      <c r="D1912" s="336"/>
      <c r="E1912" s="429"/>
      <c r="F1912" s="336"/>
      <c r="G1912" s="430"/>
      <c r="H1912" s="431"/>
      <c r="I1912" s="432"/>
      <c r="J1912" s="336"/>
      <c r="K1912" s="338"/>
      <c r="O1912" s="393"/>
      <c r="P1912" s="407"/>
    </row>
    <row r="1913" spans="1:16" s="342" customFormat="1" x14ac:dyDescent="0.25">
      <c r="A1913" s="336"/>
      <c r="B1913" s="330"/>
      <c r="C1913" s="402"/>
      <c r="D1913" s="336"/>
      <c r="E1913" s="429"/>
      <c r="F1913" s="336"/>
      <c r="G1913" s="430"/>
      <c r="H1913" s="431"/>
      <c r="I1913" s="432"/>
      <c r="J1913" s="336"/>
      <c r="K1913" s="338"/>
      <c r="O1913" s="393"/>
      <c r="P1913" s="407"/>
    </row>
    <row r="1914" spans="1:16" s="342" customFormat="1" x14ac:dyDescent="0.25">
      <c r="A1914" s="336"/>
      <c r="B1914" s="330"/>
      <c r="C1914" s="402"/>
      <c r="D1914" s="336"/>
      <c r="E1914" s="429"/>
      <c r="F1914" s="336"/>
      <c r="G1914" s="430"/>
      <c r="H1914" s="431"/>
      <c r="I1914" s="432"/>
      <c r="J1914" s="336"/>
      <c r="K1914" s="338"/>
      <c r="O1914" s="393"/>
      <c r="P1914" s="407"/>
    </row>
    <row r="1915" spans="1:16" s="342" customFormat="1" x14ac:dyDescent="0.25">
      <c r="A1915" s="336"/>
      <c r="B1915" s="330"/>
      <c r="C1915" s="402"/>
      <c r="D1915" s="336"/>
      <c r="E1915" s="429"/>
      <c r="F1915" s="336"/>
      <c r="G1915" s="430"/>
      <c r="H1915" s="431"/>
      <c r="I1915" s="432"/>
      <c r="J1915" s="336"/>
      <c r="K1915" s="338"/>
      <c r="O1915" s="393"/>
      <c r="P1915" s="407"/>
    </row>
    <row r="1916" spans="1:16" s="342" customFormat="1" x14ac:dyDescent="0.25">
      <c r="A1916" s="336"/>
      <c r="B1916" s="330"/>
      <c r="C1916" s="402"/>
      <c r="D1916" s="336"/>
      <c r="E1916" s="429"/>
      <c r="F1916" s="336"/>
      <c r="G1916" s="430"/>
      <c r="H1916" s="431"/>
      <c r="I1916" s="432"/>
      <c r="J1916" s="336"/>
      <c r="K1916" s="338"/>
      <c r="O1916" s="393"/>
      <c r="P1916" s="407"/>
    </row>
    <row r="1917" spans="1:16" s="342" customFormat="1" x14ac:dyDescent="0.25">
      <c r="A1917" s="336"/>
      <c r="B1917" s="330"/>
      <c r="C1917" s="402"/>
      <c r="D1917" s="336"/>
      <c r="E1917" s="429"/>
      <c r="F1917" s="336"/>
      <c r="G1917" s="430"/>
      <c r="H1917" s="431"/>
      <c r="I1917" s="432"/>
      <c r="J1917" s="336"/>
      <c r="K1917" s="338"/>
      <c r="O1917" s="393"/>
      <c r="P1917" s="407"/>
    </row>
    <row r="1918" spans="1:16" s="342" customFormat="1" x14ac:dyDescent="0.25">
      <c r="A1918" s="336"/>
      <c r="B1918" s="330"/>
      <c r="C1918" s="402"/>
      <c r="D1918" s="336"/>
      <c r="E1918" s="429"/>
      <c r="F1918" s="336"/>
      <c r="G1918" s="430"/>
      <c r="H1918" s="431"/>
      <c r="I1918" s="432"/>
      <c r="J1918" s="336"/>
      <c r="K1918" s="338"/>
      <c r="O1918" s="393"/>
      <c r="P1918" s="407"/>
    </row>
    <row r="1919" spans="1:16" s="342" customFormat="1" x14ac:dyDescent="0.25">
      <c r="A1919" s="336"/>
      <c r="B1919" s="330"/>
      <c r="C1919" s="402"/>
      <c r="D1919" s="336"/>
      <c r="E1919" s="429"/>
      <c r="F1919" s="336"/>
      <c r="G1919" s="430"/>
      <c r="H1919" s="431"/>
      <c r="I1919" s="432"/>
      <c r="J1919" s="336"/>
      <c r="K1919" s="338"/>
      <c r="O1919" s="393"/>
      <c r="P1919" s="407"/>
    </row>
    <row r="1920" spans="1:16" s="342" customFormat="1" x14ac:dyDescent="0.25">
      <c r="A1920" s="336"/>
      <c r="B1920" s="330"/>
      <c r="C1920" s="402"/>
      <c r="D1920" s="336"/>
      <c r="E1920" s="429"/>
      <c r="F1920" s="336"/>
      <c r="G1920" s="430"/>
      <c r="H1920" s="431"/>
      <c r="I1920" s="432"/>
      <c r="J1920" s="336"/>
      <c r="K1920" s="338"/>
      <c r="O1920" s="393"/>
      <c r="P1920" s="407"/>
    </row>
    <row r="1921" spans="1:16" s="342" customFormat="1" x14ac:dyDescent="0.25">
      <c r="A1921" s="336"/>
      <c r="B1921" s="330"/>
      <c r="C1921" s="402"/>
      <c r="D1921" s="336"/>
      <c r="E1921" s="429"/>
      <c r="F1921" s="336"/>
      <c r="G1921" s="430"/>
      <c r="H1921" s="431"/>
      <c r="I1921" s="432"/>
      <c r="J1921" s="336"/>
      <c r="K1921" s="338"/>
      <c r="O1921" s="393"/>
      <c r="P1921" s="407"/>
    </row>
    <row r="1922" spans="1:16" s="342" customFormat="1" x14ac:dyDescent="0.25">
      <c r="A1922" s="336"/>
      <c r="B1922" s="330"/>
      <c r="C1922" s="402"/>
      <c r="D1922" s="336"/>
      <c r="E1922" s="429"/>
      <c r="F1922" s="336"/>
      <c r="G1922" s="430"/>
      <c r="H1922" s="431"/>
      <c r="I1922" s="432"/>
      <c r="J1922" s="336"/>
      <c r="K1922" s="338"/>
      <c r="O1922" s="393"/>
      <c r="P1922" s="407"/>
    </row>
    <row r="1923" spans="1:16" s="342" customFormat="1" x14ac:dyDescent="0.25">
      <c r="A1923" s="336"/>
      <c r="B1923" s="330"/>
      <c r="C1923" s="402"/>
      <c r="D1923" s="336"/>
      <c r="E1923" s="429"/>
      <c r="F1923" s="336"/>
      <c r="G1923" s="430"/>
      <c r="H1923" s="431"/>
      <c r="I1923" s="432"/>
      <c r="J1923" s="336"/>
      <c r="K1923" s="338"/>
      <c r="O1923" s="393"/>
      <c r="P1923" s="407"/>
    </row>
    <row r="1924" spans="1:16" s="342" customFormat="1" x14ac:dyDescent="0.25">
      <c r="A1924" s="336"/>
      <c r="B1924" s="330"/>
      <c r="C1924" s="402"/>
      <c r="D1924" s="336"/>
      <c r="E1924" s="429"/>
      <c r="F1924" s="336"/>
      <c r="G1924" s="430"/>
      <c r="H1924" s="431"/>
      <c r="I1924" s="432"/>
      <c r="J1924" s="336"/>
      <c r="K1924" s="338"/>
      <c r="O1924" s="393"/>
      <c r="P1924" s="407"/>
    </row>
    <row r="1925" spans="1:16" s="342" customFormat="1" x14ac:dyDescent="0.25">
      <c r="A1925" s="336"/>
      <c r="B1925" s="330"/>
      <c r="C1925" s="402"/>
      <c r="D1925" s="336"/>
      <c r="E1925" s="429"/>
      <c r="F1925" s="336"/>
      <c r="G1925" s="430"/>
      <c r="H1925" s="431"/>
      <c r="I1925" s="432"/>
      <c r="J1925" s="336"/>
      <c r="K1925" s="338"/>
      <c r="O1925" s="393"/>
      <c r="P1925" s="407"/>
    </row>
    <row r="1926" spans="1:16" s="342" customFormat="1" x14ac:dyDescent="0.25">
      <c r="A1926" s="336"/>
      <c r="B1926" s="330"/>
      <c r="C1926" s="402"/>
      <c r="D1926" s="336"/>
      <c r="E1926" s="429"/>
      <c r="F1926" s="336"/>
      <c r="G1926" s="430"/>
      <c r="H1926" s="431"/>
      <c r="I1926" s="432"/>
      <c r="J1926" s="336"/>
      <c r="K1926" s="338"/>
      <c r="O1926" s="393"/>
      <c r="P1926" s="407"/>
    </row>
    <row r="1927" spans="1:16" s="342" customFormat="1" x14ac:dyDescent="0.25">
      <c r="A1927" s="336"/>
      <c r="B1927" s="330"/>
      <c r="C1927" s="402"/>
      <c r="D1927" s="336"/>
      <c r="E1927" s="429"/>
      <c r="F1927" s="336"/>
      <c r="G1927" s="430"/>
      <c r="H1927" s="431"/>
      <c r="I1927" s="432"/>
      <c r="J1927" s="336"/>
      <c r="K1927" s="338"/>
      <c r="O1927" s="393"/>
      <c r="P1927" s="407"/>
    </row>
    <row r="1928" spans="1:16" s="342" customFormat="1" x14ac:dyDescent="0.25">
      <c r="A1928" s="336"/>
      <c r="B1928" s="330"/>
      <c r="C1928" s="402"/>
      <c r="D1928" s="336"/>
      <c r="E1928" s="429"/>
      <c r="F1928" s="336"/>
      <c r="G1928" s="430"/>
      <c r="H1928" s="431"/>
      <c r="I1928" s="432"/>
      <c r="J1928" s="336"/>
      <c r="K1928" s="338"/>
      <c r="O1928" s="393"/>
      <c r="P1928" s="407"/>
    </row>
    <row r="1929" spans="1:16" s="342" customFormat="1" x14ac:dyDescent="0.25">
      <c r="A1929" s="336"/>
      <c r="B1929" s="330"/>
      <c r="C1929" s="402"/>
      <c r="D1929" s="336"/>
      <c r="E1929" s="429"/>
      <c r="F1929" s="336"/>
      <c r="G1929" s="430"/>
      <c r="H1929" s="431"/>
      <c r="I1929" s="432"/>
      <c r="J1929" s="336"/>
      <c r="K1929" s="338"/>
      <c r="O1929" s="393"/>
      <c r="P1929" s="407"/>
    </row>
    <row r="1930" spans="1:16" s="342" customFormat="1" x14ac:dyDescent="0.25">
      <c r="A1930" s="336"/>
      <c r="B1930" s="330"/>
      <c r="C1930" s="402"/>
      <c r="D1930" s="336"/>
      <c r="E1930" s="429"/>
      <c r="F1930" s="336"/>
      <c r="G1930" s="430"/>
      <c r="H1930" s="431"/>
      <c r="I1930" s="432"/>
      <c r="J1930" s="336"/>
      <c r="K1930" s="338"/>
      <c r="O1930" s="393"/>
      <c r="P1930" s="407"/>
    </row>
    <row r="1931" spans="1:16" s="342" customFormat="1" x14ac:dyDescent="0.25">
      <c r="A1931" s="336"/>
      <c r="B1931" s="330"/>
      <c r="C1931" s="402"/>
      <c r="D1931" s="336"/>
      <c r="E1931" s="429"/>
      <c r="F1931" s="336"/>
      <c r="G1931" s="430"/>
      <c r="H1931" s="431"/>
      <c r="I1931" s="432"/>
      <c r="J1931" s="336"/>
      <c r="K1931" s="338"/>
      <c r="O1931" s="393"/>
      <c r="P1931" s="407"/>
    </row>
    <row r="1932" spans="1:16" s="342" customFormat="1" x14ac:dyDescent="0.25">
      <c r="A1932" s="336"/>
      <c r="B1932" s="330"/>
      <c r="C1932" s="402"/>
      <c r="D1932" s="336"/>
      <c r="E1932" s="429"/>
      <c r="F1932" s="336"/>
      <c r="G1932" s="430"/>
      <c r="H1932" s="431"/>
      <c r="I1932" s="432"/>
      <c r="J1932" s="336"/>
      <c r="K1932" s="338"/>
      <c r="O1932" s="393"/>
      <c r="P1932" s="407"/>
    </row>
    <row r="1933" spans="1:16" s="342" customFormat="1" x14ac:dyDescent="0.25">
      <c r="A1933" s="336"/>
      <c r="B1933" s="330"/>
      <c r="C1933" s="402"/>
      <c r="D1933" s="336"/>
      <c r="E1933" s="429"/>
      <c r="F1933" s="336"/>
      <c r="G1933" s="430"/>
      <c r="H1933" s="431"/>
      <c r="I1933" s="432"/>
      <c r="J1933" s="336"/>
      <c r="K1933" s="338"/>
      <c r="O1933" s="393"/>
      <c r="P1933" s="407"/>
    </row>
    <row r="1934" spans="1:16" s="342" customFormat="1" x14ac:dyDescent="0.25">
      <c r="A1934" s="336"/>
      <c r="B1934" s="330"/>
      <c r="C1934" s="402"/>
      <c r="D1934" s="336"/>
      <c r="E1934" s="429"/>
      <c r="F1934" s="336"/>
      <c r="G1934" s="430"/>
      <c r="H1934" s="431"/>
      <c r="I1934" s="432"/>
      <c r="J1934" s="336"/>
      <c r="K1934" s="338"/>
      <c r="O1934" s="393"/>
      <c r="P1934" s="407"/>
    </row>
    <row r="1935" spans="1:16" s="342" customFormat="1" x14ac:dyDescent="0.25">
      <c r="A1935" s="336"/>
      <c r="B1935" s="330"/>
      <c r="C1935" s="402"/>
      <c r="D1935" s="336"/>
      <c r="E1935" s="429"/>
      <c r="F1935" s="336"/>
      <c r="G1935" s="430"/>
      <c r="H1935" s="431"/>
      <c r="I1935" s="432"/>
      <c r="J1935" s="336"/>
      <c r="K1935" s="338"/>
      <c r="O1935" s="393"/>
      <c r="P1935" s="407"/>
    </row>
    <row r="1936" spans="1:16" s="342" customFormat="1" x14ac:dyDescent="0.25">
      <c r="A1936" s="336"/>
      <c r="B1936" s="330"/>
      <c r="C1936" s="402"/>
      <c r="D1936" s="336"/>
      <c r="E1936" s="429"/>
      <c r="F1936" s="336"/>
      <c r="G1936" s="430"/>
      <c r="H1936" s="431"/>
      <c r="I1936" s="432"/>
      <c r="J1936" s="336"/>
      <c r="K1936" s="338"/>
      <c r="O1936" s="393"/>
      <c r="P1936" s="407"/>
    </row>
    <row r="1937" spans="1:16" s="342" customFormat="1" x14ac:dyDescent="0.25">
      <c r="A1937" s="336"/>
      <c r="B1937" s="330"/>
      <c r="C1937" s="402"/>
      <c r="D1937" s="336"/>
      <c r="E1937" s="429"/>
      <c r="F1937" s="336"/>
      <c r="G1937" s="430"/>
      <c r="H1937" s="431"/>
      <c r="I1937" s="432"/>
      <c r="J1937" s="336"/>
      <c r="K1937" s="338"/>
      <c r="O1937" s="393"/>
      <c r="P1937" s="407"/>
    </row>
    <row r="1938" spans="1:16" s="342" customFormat="1" x14ac:dyDescent="0.25">
      <c r="A1938" s="336"/>
      <c r="B1938" s="330"/>
      <c r="C1938" s="402"/>
      <c r="D1938" s="336"/>
      <c r="E1938" s="429"/>
      <c r="F1938" s="336"/>
      <c r="G1938" s="430"/>
      <c r="H1938" s="431"/>
      <c r="I1938" s="432"/>
      <c r="J1938" s="336"/>
      <c r="K1938" s="338"/>
      <c r="O1938" s="393"/>
      <c r="P1938" s="407"/>
    </row>
    <row r="1939" spans="1:16" s="342" customFormat="1" x14ac:dyDescent="0.25">
      <c r="A1939" s="336"/>
      <c r="B1939" s="330"/>
      <c r="C1939" s="402"/>
      <c r="D1939" s="336"/>
      <c r="E1939" s="429"/>
      <c r="F1939" s="336"/>
      <c r="G1939" s="430"/>
      <c r="H1939" s="431"/>
      <c r="I1939" s="432"/>
      <c r="J1939" s="336"/>
      <c r="K1939" s="338"/>
      <c r="O1939" s="393"/>
      <c r="P1939" s="407"/>
    </row>
    <row r="1940" spans="1:16" s="342" customFormat="1" x14ac:dyDescent="0.25">
      <c r="A1940" s="336"/>
      <c r="B1940" s="330"/>
      <c r="C1940" s="402"/>
      <c r="D1940" s="336"/>
      <c r="E1940" s="429"/>
      <c r="F1940" s="336"/>
      <c r="G1940" s="430"/>
      <c r="H1940" s="431"/>
      <c r="I1940" s="432"/>
      <c r="J1940" s="336"/>
      <c r="K1940" s="338"/>
      <c r="O1940" s="393"/>
      <c r="P1940" s="407"/>
    </row>
    <row r="1941" spans="1:16" s="342" customFormat="1" x14ac:dyDescent="0.25">
      <c r="A1941" s="336"/>
      <c r="B1941" s="330"/>
      <c r="C1941" s="402"/>
      <c r="D1941" s="336"/>
      <c r="E1941" s="429"/>
      <c r="F1941" s="336"/>
      <c r="G1941" s="430"/>
      <c r="H1941" s="431"/>
      <c r="I1941" s="432"/>
      <c r="J1941" s="336"/>
      <c r="K1941" s="338"/>
      <c r="O1941" s="393"/>
      <c r="P1941" s="407"/>
    </row>
    <row r="1942" spans="1:16" s="342" customFormat="1" x14ac:dyDescent="0.25">
      <c r="A1942" s="336"/>
      <c r="B1942" s="330"/>
      <c r="C1942" s="402"/>
      <c r="D1942" s="336"/>
      <c r="E1942" s="429"/>
      <c r="F1942" s="336"/>
      <c r="G1942" s="430"/>
      <c r="H1942" s="431"/>
      <c r="I1942" s="432"/>
      <c r="J1942" s="336"/>
      <c r="K1942" s="338"/>
      <c r="O1942" s="393"/>
      <c r="P1942" s="407"/>
    </row>
    <row r="1943" spans="1:16" s="342" customFormat="1" x14ac:dyDescent="0.25">
      <c r="A1943" s="336"/>
      <c r="B1943" s="330"/>
      <c r="C1943" s="402"/>
      <c r="D1943" s="336"/>
      <c r="E1943" s="429"/>
      <c r="F1943" s="336"/>
      <c r="G1943" s="430"/>
      <c r="H1943" s="431"/>
      <c r="I1943" s="432"/>
      <c r="J1943" s="336"/>
      <c r="K1943" s="338"/>
      <c r="O1943" s="393"/>
      <c r="P1943" s="407"/>
    </row>
    <row r="1944" spans="1:16" s="342" customFormat="1" x14ac:dyDescent="0.25">
      <c r="A1944" s="336"/>
      <c r="B1944" s="330"/>
      <c r="C1944" s="402"/>
      <c r="D1944" s="336"/>
      <c r="E1944" s="429"/>
      <c r="F1944" s="336"/>
      <c r="G1944" s="430"/>
      <c r="H1944" s="431"/>
      <c r="I1944" s="432"/>
      <c r="J1944" s="336"/>
      <c r="K1944" s="338"/>
      <c r="O1944" s="393"/>
      <c r="P1944" s="407"/>
    </row>
    <row r="1945" spans="1:16" s="342" customFormat="1" x14ac:dyDescent="0.25">
      <c r="A1945" s="336"/>
      <c r="B1945" s="330"/>
      <c r="C1945" s="402"/>
      <c r="D1945" s="336"/>
      <c r="E1945" s="429"/>
      <c r="F1945" s="336"/>
      <c r="G1945" s="430"/>
      <c r="H1945" s="431"/>
      <c r="I1945" s="432"/>
      <c r="J1945" s="336"/>
      <c r="K1945" s="338"/>
      <c r="O1945" s="393"/>
      <c r="P1945" s="407"/>
    </row>
    <row r="1946" spans="1:16" s="342" customFormat="1" x14ac:dyDescent="0.25">
      <c r="A1946" s="336"/>
      <c r="B1946" s="330"/>
      <c r="C1946" s="402"/>
      <c r="D1946" s="336"/>
      <c r="E1946" s="429"/>
      <c r="F1946" s="336"/>
      <c r="G1946" s="430"/>
      <c r="H1946" s="431"/>
      <c r="I1946" s="432"/>
      <c r="J1946" s="336"/>
      <c r="K1946" s="338"/>
      <c r="O1946" s="393"/>
      <c r="P1946" s="407"/>
    </row>
    <row r="1947" spans="1:16" s="342" customFormat="1" x14ac:dyDescent="0.25">
      <c r="A1947" s="336"/>
      <c r="B1947" s="330"/>
      <c r="C1947" s="402"/>
      <c r="D1947" s="336"/>
      <c r="E1947" s="429"/>
      <c r="F1947" s="336"/>
      <c r="G1947" s="430"/>
      <c r="H1947" s="431"/>
      <c r="I1947" s="432"/>
      <c r="J1947" s="336"/>
      <c r="K1947" s="338"/>
      <c r="O1947" s="393"/>
      <c r="P1947" s="407"/>
    </row>
    <row r="1948" spans="1:16" s="342" customFormat="1" x14ac:dyDescent="0.25">
      <c r="A1948" s="336"/>
      <c r="B1948" s="330"/>
      <c r="C1948" s="402"/>
      <c r="D1948" s="336"/>
      <c r="E1948" s="429"/>
      <c r="F1948" s="336"/>
      <c r="G1948" s="430"/>
      <c r="H1948" s="431"/>
      <c r="I1948" s="432"/>
      <c r="J1948" s="336"/>
      <c r="K1948" s="338"/>
      <c r="O1948" s="393"/>
      <c r="P1948" s="407"/>
    </row>
    <row r="1949" spans="1:16" s="342" customFormat="1" x14ac:dyDescent="0.25">
      <c r="A1949" s="336"/>
      <c r="B1949" s="330"/>
      <c r="C1949" s="402"/>
      <c r="D1949" s="336"/>
      <c r="E1949" s="429"/>
      <c r="F1949" s="336"/>
      <c r="G1949" s="430"/>
      <c r="H1949" s="431"/>
      <c r="I1949" s="432"/>
      <c r="J1949" s="336"/>
      <c r="K1949" s="338"/>
      <c r="O1949" s="393"/>
      <c r="P1949" s="407"/>
    </row>
    <row r="1950" spans="1:16" s="342" customFormat="1" x14ac:dyDescent="0.25">
      <c r="A1950" s="336"/>
      <c r="B1950" s="330"/>
      <c r="C1950" s="402"/>
      <c r="D1950" s="336"/>
      <c r="E1950" s="429"/>
      <c r="F1950" s="336"/>
      <c r="G1950" s="430"/>
      <c r="H1950" s="431"/>
      <c r="I1950" s="432"/>
      <c r="J1950" s="336"/>
      <c r="K1950" s="338"/>
      <c r="O1950" s="393"/>
      <c r="P1950" s="407"/>
    </row>
    <row r="1951" spans="1:16" s="342" customFormat="1" x14ac:dyDescent="0.25">
      <c r="A1951" s="336"/>
      <c r="B1951" s="330"/>
      <c r="C1951" s="402"/>
      <c r="D1951" s="336"/>
      <c r="E1951" s="429"/>
      <c r="F1951" s="336"/>
      <c r="G1951" s="430"/>
      <c r="H1951" s="431"/>
      <c r="I1951" s="432"/>
      <c r="J1951" s="336"/>
      <c r="K1951" s="338"/>
      <c r="O1951" s="393"/>
      <c r="P1951" s="407"/>
    </row>
    <row r="1952" spans="1:16" s="342" customFormat="1" x14ac:dyDescent="0.25">
      <c r="A1952" s="336"/>
      <c r="B1952" s="330"/>
      <c r="C1952" s="402"/>
      <c r="D1952" s="336"/>
      <c r="E1952" s="429"/>
      <c r="F1952" s="336"/>
      <c r="G1952" s="430"/>
      <c r="H1952" s="431"/>
      <c r="I1952" s="432"/>
      <c r="J1952" s="336"/>
      <c r="K1952" s="338"/>
      <c r="O1952" s="393"/>
      <c r="P1952" s="407"/>
    </row>
    <row r="1953" spans="1:16" s="342" customFormat="1" x14ac:dyDescent="0.25">
      <c r="A1953" s="336"/>
      <c r="B1953" s="330"/>
      <c r="C1953" s="402"/>
      <c r="D1953" s="336"/>
      <c r="E1953" s="429"/>
      <c r="F1953" s="336"/>
      <c r="G1953" s="430"/>
      <c r="H1953" s="431"/>
      <c r="I1953" s="432"/>
      <c r="J1953" s="336"/>
      <c r="K1953" s="338"/>
      <c r="O1953" s="393"/>
      <c r="P1953" s="407"/>
    </row>
    <row r="1954" spans="1:16" s="342" customFormat="1" x14ac:dyDescent="0.25">
      <c r="A1954" s="336"/>
      <c r="B1954" s="330"/>
      <c r="C1954" s="402"/>
      <c r="D1954" s="336"/>
      <c r="E1954" s="429"/>
      <c r="F1954" s="336"/>
      <c r="G1954" s="430"/>
      <c r="H1954" s="431"/>
      <c r="I1954" s="432"/>
      <c r="J1954" s="336"/>
      <c r="K1954" s="338"/>
      <c r="O1954" s="393"/>
      <c r="P1954" s="407"/>
    </row>
    <row r="1955" spans="1:16" s="342" customFormat="1" x14ac:dyDescent="0.25">
      <c r="A1955" s="336"/>
      <c r="B1955" s="330"/>
      <c r="C1955" s="402"/>
      <c r="D1955" s="336"/>
      <c r="E1955" s="429"/>
      <c r="F1955" s="336"/>
      <c r="G1955" s="430"/>
      <c r="H1955" s="431"/>
      <c r="I1955" s="432"/>
      <c r="J1955" s="336"/>
      <c r="K1955" s="338"/>
      <c r="O1955" s="393"/>
      <c r="P1955" s="407"/>
    </row>
    <row r="1956" spans="1:16" s="342" customFormat="1" x14ac:dyDescent="0.25">
      <c r="A1956" s="336"/>
      <c r="B1956" s="330"/>
      <c r="C1956" s="402"/>
      <c r="D1956" s="336"/>
      <c r="E1956" s="429"/>
      <c r="F1956" s="336"/>
      <c r="G1956" s="430"/>
      <c r="H1956" s="431"/>
      <c r="I1956" s="432"/>
      <c r="J1956" s="336"/>
      <c r="K1956" s="338"/>
      <c r="O1956" s="393"/>
      <c r="P1956" s="407"/>
    </row>
    <row r="1957" spans="1:16" s="342" customFormat="1" x14ac:dyDescent="0.25">
      <c r="A1957" s="336"/>
      <c r="B1957" s="330"/>
      <c r="C1957" s="402"/>
      <c r="D1957" s="336"/>
      <c r="E1957" s="429"/>
      <c r="F1957" s="336"/>
      <c r="G1957" s="430"/>
      <c r="H1957" s="431"/>
      <c r="I1957" s="432"/>
      <c r="J1957" s="336"/>
      <c r="K1957" s="338"/>
      <c r="O1957" s="393"/>
      <c r="P1957" s="407"/>
    </row>
    <row r="1958" spans="1:16" s="342" customFormat="1" x14ac:dyDescent="0.25">
      <c r="A1958" s="336"/>
      <c r="B1958" s="330"/>
      <c r="C1958" s="402"/>
      <c r="D1958" s="336"/>
      <c r="E1958" s="429"/>
      <c r="F1958" s="336"/>
      <c r="G1958" s="430"/>
      <c r="H1958" s="431"/>
      <c r="I1958" s="432"/>
      <c r="J1958" s="336"/>
      <c r="K1958" s="338"/>
      <c r="O1958" s="393"/>
      <c r="P1958" s="407"/>
    </row>
    <row r="1959" spans="1:16" s="342" customFormat="1" x14ac:dyDescent="0.25">
      <c r="A1959" s="336"/>
      <c r="B1959" s="330"/>
      <c r="C1959" s="402"/>
      <c r="D1959" s="336"/>
      <c r="E1959" s="429"/>
      <c r="F1959" s="336"/>
      <c r="G1959" s="430"/>
      <c r="H1959" s="431"/>
      <c r="I1959" s="432"/>
      <c r="J1959" s="336"/>
      <c r="K1959" s="338"/>
      <c r="O1959" s="393"/>
      <c r="P1959" s="407"/>
    </row>
    <row r="1960" spans="1:16" s="342" customFormat="1" x14ac:dyDescent="0.25">
      <c r="A1960" s="336"/>
      <c r="B1960" s="330"/>
      <c r="C1960" s="402"/>
      <c r="D1960" s="336"/>
      <c r="E1960" s="429"/>
      <c r="F1960" s="336"/>
      <c r="G1960" s="430"/>
      <c r="H1960" s="431"/>
      <c r="I1960" s="432"/>
      <c r="J1960" s="336"/>
      <c r="K1960" s="338"/>
      <c r="O1960" s="393"/>
      <c r="P1960" s="407"/>
    </row>
    <row r="1961" spans="1:16" s="342" customFormat="1" x14ac:dyDescent="0.25">
      <c r="A1961" s="336"/>
      <c r="B1961" s="330"/>
      <c r="C1961" s="402"/>
      <c r="D1961" s="336"/>
      <c r="E1961" s="429"/>
      <c r="F1961" s="336"/>
      <c r="G1961" s="430"/>
      <c r="H1961" s="431"/>
      <c r="I1961" s="432"/>
      <c r="J1961" s="336"/>
      <c r="K1961" s="338"/>
      <c r="O1961" s="393"/>
      <c r="P1961" s="407"/>
    </row>
    <row r="1962" spans="1:16" s="342" customFormat="1" x14ac:dyDescent="0.25">
      <c r="A1962" s="336"/>
      <c r="B1962" s="330"/>
      <c r="C1962" s="402"/>
      <c r="D1962" s="336"/>
      <c r="E1962" s="429"/>
      <c r="F1962" s="336"/>
      <c r="G1962" s="430"/>
      <c r="H1962" s="431"/>
      <c r="I1962" s="432"/>
      <c r="J1962" s="336"/>
      <c r="K1962" s="338"/>
      <c r="O1962" s="393"/>
      <c r="P1962" s="407"/>
    </row>
    <row r="1963" spans="1:16" s="342" customFormat="1" x14ac:dyDescent="0.25">
      <c r="A1963" s="336"/>
      <c r="B1963" s="330"/>
      <c r="C1963" s="402"/>
      <c r="D1963" s="336"/>
      <c r="E1963" s="429"/>
      <c r="F1963" s="336"/>
      <c r="G1963" s="430"/>
      <c r="H1963" s="431"/>
      <c r="I1963" s="432"/>
      <c r="J1963" s="336"/>
      <c r="K1963" s="338"/>
      <c r="O1963" s="393"/>
      <c r="P1963" s="407"/>
    </row>
    <row r="1964" spans="1:16" s="342" customFormat="1" x14ac:dyDescent="0.25">
      <c r="A1964" s="336"/>
      <c r="B1964" s="330"/>
      <c r="C1964" s="402"/>
      <c r="D1964" s="336"/>
      <c r="E1964" s="429"/>
      <c r="F1964" s="336"/>
      <c r="G1964" s="430"/>
      <c r="H1964" s="431"/>
      <c r="I1964" s="432"/>
      <c r="J1964" s="336"/>
      <c r="K1964" s="338"/>
      <c r="O1964" s="393"/>
      <c r="P1964" s="407"/>
    </row>
    <row r="1965" spans="1:16" s="342" customFormat="1" x14ac:dyDescent="0.25">
      <c r="A1965" s="336"/>
      <c r="B1965" s="330"/>
      <c r="C1965" s="402"/>
      <c r="D1965" s="336"/>
      <c r="E1965" s="429"/>
      <c r="F1965" s="336"/>
      <c r="G1965" s="430"/>
      <c r="H1965" s="431"/>
      <c r="I1965" s="432"/>
      <c r="J1965" s="336"/>
      <c r="K1965" s="338"/>
      <c r="O1965" s="393"/>
      <c r="P1965" s="407"/>
    </row>
    <row r="1966" spans="1:16" s="342" customFormat="1" x14ac:dyDescent="0.25">
      <c r="A1966" s="336"/>
      <c r="B1966" s="330"/>
      <c r="C1966" s="402"/>
      <c r="D1966" s="336"/>
      <c r="E1966" s="429"/>
      <c r="F1966" s="336"/>
      <c r="G1966" s="430"/>
      <c r="H1966" s="431"/>
      <c r="I1966" s="432"/>
      <c r="J1966" s="336"/>
      <c r="K1966" s="338"/>
      <c r="O1966" s="393"/>
      <c r="P1966" s="407"/>
    </row>
    <row r="1967" spans="1:16" s="342" customFormat="1" x14ac:dyDescent="0.25">
      <c r="A1967" s="336"/>
      <c r="B1967" s="330"/>
      <c r="C1967" s="402"/>
      <c r="D1967" s="336"/>
      <c r="E1967" s="429"/>
      <c r="F1967" s="336"/>
      <c r="G1967" s="430"/>
      <c r="H1967" s="431"/>
      <c r="I1967" s="432"/>
      <c r="J1967" s="336"/>
      <c r="K1967" s="338"/>
      <c r="O1967" s="393"/>
      <c r="P1967" s="407"/>
    </row>
    <row r="1968" spans="1:16" s="342" customFormat="1" x14ac:dyDescent="0.25">
      <c r="A1968" s="336"/>
      <c r="B1968" s="330"/>
      <c r="C1968" s="402"/>
      <c r="D1968" s="336"/>
      <c r="E1968" s="429"/>
      <c r="F1968" s="336"/>
      <c r="G1968" s="430"/>
      <c r="H1968" s="431"/>
      <c r="I1968" s="432"/>
      <c r="J1968" s="336"/>
      <c r="K1968" s="338"/>
      <c r="O1968" s="393"/>
      <c r="P1968" s="407"/>
    </row>
    <row r="1969" spans="1:16" s="342" customFormat="1" x14ac:dyDescent="0.25">
      <c r="A1969" s="336"/>
      <c r="B1969" s="330"/>
      <c r="C1969" s="402"/>
      <c r="D1969" s="336"/>
      <c r="E1969" s="429"/>
      <c r="F1969" s="336"/>
      <c r="G1969" s="430"/>
      <c r="H1969" s="431"/>
      <c r="I1969" s="432"/>
      <c r="J1969" s="336"/>
      <c r="K1969" s="338"/>
      <c r="O1969" s="393"/>
      <c r="P1969" s="407"/>
    </row>
    <row r="1970" spans="1:16" s="342" customFormat="1" x14ac:dyDescent="0.25">
      <c r="A1970" s="336"/>
      <c r="B1970" s="330"/>
      <c r="C1970" s="402"/>
      <c r="D1970" s="336"/>
      <c r="E1970" s="429"/>
      <c r="F1970" s="336"/>
      <c r="G1970" s="430"/>
      <c r="H1970" s="431"/>
      <c r="I1970" s="432"/>
      <c r="J1970" s="336"/>
      <c r="K1970" s="338"/>
      <c r="O1970" s="393"/>
      <c r="P1970" s="407"/>
    </row>
    <row r="1971" spans="1:16" s="342" customFormat="1" x14ac:dyDescent="0.25">
      <c r="A1971" s="336"/>
      <c r="B1971" s="330"/>
      <c r="C1971" s="402"/>
      <c r="D1971" s="336"/>
      <c r="E1971" s="429"/>
      <c r="F1971" s="336"/>
      <c r="G1971" s="430"/>
      <c r="H1971" s="431"/>
      <c r="I1971" s="432"/>
      <c r="J1971" s="336"/>
      <c r="K1971" s="338"/>
      <c r="O1971" s="393"/>
      <c r="P1971" s="407"/>
    </row>
    <row r="1972" spans="1:16" s="342" customFormat="1" x14ac:dyDescent="0.25">
      <c r="A1972" s="336"/>
      <c r="B1972" s="330"/>
      <c r="C1972" s="402"/>
      <c r="D1972" s="336"/>
      <c r="E1972" s="429"/>
      <c r="F1972" s="336"/>
      <c r="G1972" s="430"/>
      <c r="H1972" s="431"/>
      <c r="I1972" s="432"/>
      <c r="J1972" s="336"/>
      <c r="K1972" s="338"/>
      <c r="O1972" s="393"/>
      <c r="P1972" s="407"/>
    </row>
    <row r="1973" spans="1:16" s="342" customFormat="1" x14ac:dyDescent="0.25">
      <c r="A1973" s="336"/>
      <c r="B1973" s="330"/>
      <c r="C1973" s="402"/>
      <c r="D1973" s="336"/>
      <c r="E1973" s="429"/>
      <c r="F1973" s="336"/>
      <c r="G1973" s="430"/>
      <c r="H1973" s="431"/>
      <c r="I1973" s="432"/>
      <c r="J1973" s="336"/>
      <c r="K1973" s="338"/>
      <c r="O1973" s="393"/>
      <c r="P1973" s="407"/>
    </row>
    <row r="1974" spans="1:16" s="342" customFormat="1" x14ac:dyDescent="0.25">
      <c r="A1974" s="336"/>
      <c r="B1974" s="330"/>
      <c r="C1974" s="402"/>
      <c r="D1974" s="336"/>
      <c r="E1974" s="429"/>
      <c r="F1974" s="336"/>
      <c r="G1974" s="430"/>
      <c r="H1974" s="431"/>
      <c r="I1974" s="432"/>
      <c r="J1974" s="336"/>
      <c r="K1974" s="338"/>
      <c r="O1974" s="393"/>
      <c r="P1974" s="407"/>
    </row>
    <row r="1975" spans="1:16" s="342" customFormat="1" x14ac:dyDescent="0.25">
      <c r="A1975" s="336"/>
      <c r="B1975" s="330"/>
      <c r="C1975" s="402"/>
      <c r="D1975" s="336"/>
      <c r="E1975" s="429"/>
      <c r="F1975" s="336"/>
      <c r="G1975" s="430"/>
      <c r="H1975" s="431"/>
      <c r="I1975" s="432"/>
      <c r="J1975" s="336"/>
      <c r="K1975" s="338"/>
      <c r="O1975" s="393"/>
      <c r="P1975" s="407"/>
    </row>
    <row r="1976" spans="1:16" s="342" customFormat="1" x14ac:dyDescent="0.25">
      <c r="A1976" s="336"/>
      <c r="B1976" s="330"/>
      <c r="C1976" s="402"/>
      <c r="D1976" s="336"/>
      <c r="E1976" s="429"/>
      <c r="F1976" s="336"/>
      <c r="G1976" s="430"/>
      <c r="H1976" s="431"/>
      <c r="I1976" s="432"/>
      <c r="J1976" s="336"/>
      <c r="K1976" s="338"/>
      <c r="O1976" s="393"/>
      <c r="P1976" s="407"/>
    </row>
    <row r="1977" spans="1:16" s="342" customFormat="1" x14ac:dyDescent="0.25">
      <c r="A1977" s="336"/>
      <c r="B1977" s="330"/>
      <c r="C1977" s="402"/>
      <c r="D1977" s="336"/>
      <c r="E1977" s="429"/>
      <c r="F1977" s="336"/>
      <c r="G1977" s="430"/>
      <c r="H1977" s="431"/>
      <c r="I1977" s="432"/>
      <c r="J1977" s="336"/>
      <c r="K1977" s="338"/>
      <c r="O1977" s="393"/>
      <c r="P1977" s="407"/>
    </row>
    <row r="1978" spans="1:16" s="342" customFormat="1" x14ac:dyDescent="0.25">
      <c r="A1978" s="336"/>
      <c r="B1978" s="330"/>
      <c r="C1978" s="402"/>
      <c r="D1978" s="336"/>
      <c r="E1978" s="429"/>
      <c r="F1978" s="336"/>
      <c r="G1978" s="430"/>
      <c r="H1978" s="431"/>
      <c r="I1978" s="432"/>
      <c r="J1978" s="336"/>
      <c r="K1978" s="338"/>
      <c r="O1978" s="393"/>
      <c r="P1978" s="407"/>
    </row>
    <row r="1979" spans="1:16" s="342" customFormat="1" x14ac:dyDescent="0.25">
      <c r="A1979" s="336"/>
      <c r="B1979" s="330"/>
      <c r="C1979" s="402"/>
      <c r="D1979" s="336"/>
      <c r="E1979" s="429"/>
      <c r="F1979" s="336"/>
      <c r="G1979" s="430"/>
      <c r="H1979" s="431"/>
      <c r="I1979" s="432"/>
      <c r="J1979" s="336"/>
      <c r="K1979" s="338"/>
      <c r="O1979" s="393"/>
      <c r="P1979" s="407"/>
    </row>
    <row r="1980" spans="1:16" s="342" customFormat="1" x14ac:dyDescent="0.25">
      <c r="A1980" s="336"/>
      <c r="B1980" s="330"/>
      <c r="C1980" s="402"/>
      <c r="D1980" s="336"/>
      <c r="E1980" s="429"/>
      <c r="F1980" s="336"/>
      <c r="G1980" s="430"/>
      <c r="H1980" s="431"/>
      <c r="I1980" s="432"/>
      <c r="J1980" s="336"/>
      <c r="K1980" s="338"/>
      <c r="O1980" s="393"/>
      <c r="P1980" s="407"/>
    </row>
    <row r="1981" spans="1:16" s="342" customFormat="1" x14ac:dyDescent="0.25">
      <c r="A1981" s="336"/>
      <c r="B1981" s="330"/>
      <c r="C1981" s="402"/>
      <c r="D1981" s="336"/>
      <c r="E1981" s="429"/>
      <c r="F1981" s="336"/>
      <c r="G1981" s="430"/>
      <c r="H1981" s="431"/>
      <c r="I1981" s="432"/>
      <c r="J1981" s="336"/>
      <c r="K1981" s="338"/>
      <c r="O1981" s="393"/>
      <c r="P1981" s="407"/>
    </row>
    <row r="1982" spans="1:16" s="342" customFormat="1" x14ac:dyDescent="0.25">
      <c r="A1982" s="336"/>
      <c r="B1982" s="330"/>
      <c r="C1982" s="402"/>
      <c r="D1982" s="336"/>
      <c r="E1982" s="429"/>
      <c r="F1982" s="336"/>
      <c r="G1982" s="430"/>
      <c r="H1982" s="431"/>
      <c r="I1982" s="432"/>
      <c r="J1982" s="336"/>
      <c r="K1982" s="338"/>
      <c r="O1982" s="393"/>
      <c r="P1982" s="407"/>
    </row>
    <row r="1983" spans="1:16" s="342" customFormat="1" x14ac:dyDescent="0.25">
      <c r="A1983" s="336"/>
      <c r="B1983" s="330"/>
      <c r="C1983" s="402"/>
      <c r="D1983" s="336"/>
      <c r="E1983" s="429"/>
      <c r="F1983" s="336"/>
      <c r="G1983" s="430"/>
      <c r="H1983" s="431"/>
      <c r="I1983" s="432"/>
      <c r="J1983" s="336"/>
      <c r="K1983" s="338"/>
      <c r="O1983" s="393"/>
      <c r="P1983" s="407"/>
    </row>
    <row r="1984" spans="1:16" s="342" customFormat="1" x14ac:dyDescent="0.25">
      <c r="A1984" s="336"/>
      <c r="B1984" s="330"/>
      <c r="C1984" s="402"/>
      <c r="D1984" s="336"/>
      <c r="E1984" s="429"/>
      <c r="F1984" s="336"/>
      <c r="G1984" s="430"/>
      <c r="H1984" s="431"/>
      <c r="I1984" s="432"/>
      <c r="J1984" s="336"/>
      <c r="K1984" s="338"/>
      <c r="O1984" s="393"/>
      <c r="P1984" s="407"/>
    </row>
    <row r="1985" spans="1:16" s="342" customFormat="1" x14ac:dyDescent="0.25">
      <c r="A1985" s="336"/>
      <c r="B1985" s="330"/>
      <c r="C1985" s="402"/>
      <c r="D1985" s="336"/>
      <c r="E1985" s="429"/>
      <c r="F1985" s="336"/>
      <c r="G1985" s="430"/>
      <c r="H1985" s="431"/>
      <c r="I1985" s="432"/>
      <c r="J1985" s="336"/>
      <c r="K1985" s="338"/>
      <c r="O1985" s="393"/>
      <c r="P1985" s="407"/>
    </row>
    <row r="1986" spans="1:16" s="342" customFormat="1" x14ac:dyDescent="0.25">
      <c r="A1986" s="336"/>
      <c r="B1986" s="330"/>
      <c r="C1986" s="402"/>
      <c r="D1986" s="336"/>
      <c r="E1986" s="429"/>
      <c r="F1986" s="336"/>
      <c r="G1986" s="430"/>
      <c r="H1986" s="431"/>
      <c r="I1986" s="432"/>
      <c r="J1986" s="336"/>
      <c r="K1986" s="338"/>
      <c r="O1986" s="393"/>
      <c r="P1986" s="407"/>
    </row>
    <row r="1987" spans="1:16" s="342" customFormat="1" x14ac:dyDescent="0.25">
      <c r="A1987" s="336"/>
      <c r="B1987" s="330"/>
      <c r="C1987" s="402"/>
      <c r="D1987" s="336"/>
      <c r="E1987" s="429"/>
      <c r="F1987" s="336"/>
      <c r="G1987" s="430"/>
      <c r="H1987" s="431"/>
      <c r="I1987" s="432"/>
      <c r="J1987" s="336"/>
      <c r="K1987" s="338"/>
      <c r="O1987" s="393"/>
      <c r="P1987" s="407"/>
    </row>
    <row r="1988" spans="1:16" s="342" customFormat="1" x14ac:dyDescent="0.25">
      <c r="A1988" s="336"/>
      <c r="B1988" s="330"/>
      <c r="C1988" s="402"/>
      <c r="D1988" s="336"/>
      <c r="E1988" s="429"/>
      <c r="F1988" s="336"/>
      <c r="G1988" s="430"/>
      <c r="H1988" s="431"/>
      <c r="I1988" s="432"/>
      <c r="J1988" s="336"/>
      <c r="K1988" s="338"/>
      <c r="O1988" s="393"/>
      <c r="P1988" s="407"/>
    </row>
    <row r="1989" spans="1:16" s="342" customFormat="1" x14ac:dyDescent="0.25">
      <c r="A1989" s="336"/>
      <c r="B1989" s="330"/>
      <c r="C1989" s="402"/>
      <c r="D1989" s="336"/>
      <c r="E1989" s="429"/>
      <c r="F1989" s="336"/>
      <c r="G1989" s="430"/>
      <c r="H1989" s="431"/>
      <c r="I1989" s="432"/>
      <c r="J1989" s="336"/>
      <c r="K1989" s="338"/>
      <c r="O1989" s="393"/>
      <c r="P1989" s="407"/>
    </row>
    <row r="1990" spans="1:16" s="342" customFormat="1" x14ac:dyDescent="0.25">
      <c r="A1990" s="336"/>
      <c r="B1990" s="330"/>
      <c r="C1990" s="402"/>
      <c r="D1990" s="336"/>
      <c r="E1990" s="429"/>
      <c r="F1990" s="336"/>
      <c r="G1990" s="430"/>
      <c r="H1990" s="431"/>
      <c r="I1990" s="432"/>
      <c r="J1990" s="336"/>
      <c r="K1990" s="338"/>
      <c r="O1990" s="393"/>
      <c r="P1990" s="407"/>
    </row>
    <row r="1991" spans="1:16" s="342" customFormat="1" x14ac:dyDescent="0.25">
      <c r="A1991" s="336"/>
      <c r="B1991" s="330"/>
      <c r="C1991" s="402"/>
      <c r="D1991" s="336"/>
      <c r="E1991" s="429"/>
      <c r="F1991" s="336"/>
      <c r="G1991" s="430"/>
      <c r="H1991" s="431"/>
      <c r="I1991" s="432"/>
      <c r="J1991" s="336"/>
      <c r="K1991" s="338"/>
      <c r="O1991" s="393"/>
      <c r="P1991" s="407"/>
    </row>
    <row r="1992" spans="1:16" s="342" customFormat="1" x14ac:dyDescent="0.25">
      <c r="A1992" s="336"/>
      <c r="B1992" s="330"/>
      <c r="C1992" s="402"/>
      <c r="D1992" s="336"/>
      <c r="E1992" s="429"/>
      <c r="F1992" s="336"/>
      <c r="G1992" s="430"/>
      <c r="H1992" s="431"/>
      <c r="I1992" s="432"/>
      <c r="J1992" s="336"/>
      <c r="K1992" s="338"/>
      <c r="O1992" s="393"/>
      <c r="P1992" s="407"/>
    </row>
    <row r="1993" spans="1:16" s="342" customFormat="1" x14ac:dyDescent="0.25">
      <c r="A1993" s="336"/>
      <c r="B1993" s="330"/>
      <c r="C1993" s="402"/>
      <c r="D1993" s="336"/>
      <c r="E1993" s="429"/>
      <c r="F1993" s="336"/>
      <c r="G1993" s="430"/>
      <c r="H1993" s="431"/>
      <c r="I1993" s="432"/>
      <c r="J1993" s="336"/>
      <c r="K1993" s="338"/>
      <c r="O1993" s="393"/>
      <c r="P1993" s="407"/>
    </row>
    <row r="1994" spans="1:16" s="342" customFormat="1" x14ac:dyDescent="0.25">
      <c r="A1994" s="336"/>
      <c r="B1994" s="330"/>
      <c r="C1994" s="402"/>
      <c r="D1994" s="336"/>
      <c r="E1994" s="429"/>
      <c r="F1994" s="336"/>
      <c r="G1994" s="430"/>
      <c r="H1994" s="431"/>
      <c r="I1994" s="432"/>
      <c r="J1994" s="336"/>
      <c r="K1994" s="338"/>
      <c r="O1994" s="393"/>
      <c r="P1994" s="407"/>
    </row>
    <row r="1995" spans="1:16" s="342" customFormat="1" x14ac:dyDescent="0.25">
      <c r="A1995" s="336"/>
      <c r="B1995" s="330"/>
      <c r="C1995" s="402"/>
      <c r="D1995" s="336"/>
      <c r="E1995" s="429"/>
      <c r="F1995" s="336"/>
      <c r="G1995" s="430"/>
      <c r="H1995" s="431"/>
      <c r="I1995" s="432"/>
      <c r="J1995" s="336"/>
      <c r="K1995" s="338"/>
      <c r="O1995" s="393"/>
      <c r="P1995" s="407"/>
    </row>
    <row r="1996" spans="1:16" s="342" customFormat="1" x14ac:dyDescent="0.25">
      <c r="A1996" s="336"/>
      <c r="B1996" s="330"/>
      <c r="C1996" s="402"/>
      <c r="D1996" s="336"/>
      <c r="E1996" s="429"/>
      <c r="F1996" s="336"/>
      <c r="G1996" s="430"/>
      <c r="H1996" s="431"/>
      <c r="I1996" s="432"/>
      <c r="J1996" s="336"/>
      <c r="K1996" s="338"/>
      <c r="O1996" s="393"/>
      <c r="P1996" s="407"/>
    </row>
    <row r="1997" spans="1:16" s="342" customFormat="1" x14ac:dyDescent="0.25">
      <c r="A1997" s="336"/>
      <c r="B1997" s="330"/>
      <c r="C1997" s="402"/>
      <c r="D1997" s="336"/>
      <c r="E1997" s="429"/>
      <c r="F1997" s="336"/>
      <c r="G1997" s="430"/>
      <c r="H1997" s="431"/>
      <c r="I1997" s="432"/>
      <c r="J1997" s="336"/>
      <c r="K1997" s="338"/>
      <c r="O1997" s="393"/>
      <c r="P1997" s="407"/>
    </row>
    <row r="1998" spans="1:16" s="342" customFormat="1" x14ac:dyDescent="0.25">
      <c r="A1998" s="336"/>
      <c r="B1998" s="330"/>
      <c r="C1998" s="402"/>
      <c r="D1998" s="336"/>
      <c r="E1998" s="429"/>
      <c r="F1998" s="336"/>
      <c r="G1998" s="430"/>
      <c r="H1998" s="431"/>
      <c r="I1998" s="432"/>
      <c r="J1998" s="336"/>
      <c r="K1998" s="338"/>
      <c r="O1998" s="393"/>
      <c r="P1998" s="407"/>
    </row>
    <row r="1999" spans="1:16" s="342" customFormat="1" x14ac:dyDescent="0.25">
      <c r="A1999" s="336"/>
      <c r="B1999" s="330"/>
      <c r="C1999" s="402"/>
      <c r="D1999" s="336"/>
      <c r="E1999" s="429"/>
      <c r="F1999" s="336"/>
      <c r="G1999" s="430"/>
      <c r="H1999" s="431"/>
      <c r="I1999" s="432"/>
      <c r="J1999" s="336"/>
      <c r="K1999" s="338"/>
      <c r="O1999" s="393"/>
      <c r="P1999" s="407"/>
    </row>
    <row r="2000" spans="1:16" s="342" customFormat="1" x14ac:dyDescent="0.25">
      <c r="A2000" s="336"/>
      <c r="B2000" s="330"/>
      <c r="C2000" s="402"/>
      <c r="D2000" s="336"/>
      <c r="E2000" s="429"/>
      <c r="F2000" s="336"/>
      <c r="G2000" s="430"/>
      <c r="H2000" s="431"/>
      <c r="I2000" s="432"/>
      <c r="J2000" s="336"/>
      <c r="K2000" s="338"/>
      <c r="O2000" s="393"/>
      <c r="P2000" s="407"/>
    </row>
    <row r="2001" spans="1:16" s="342" customFormat="1" x14ac:dyDescent="0.25">
      <c r="A2001" s="336"/>
      <c r="B2001" s="330"/>
      <c r="C2001" s="402"/>
      <c r="D2001" s="336"/>
      <c r="E2001" s="429"/>
      <c r="F2001" s="336"/>
      <c r="G2001" s="430"/>
      <c r="H2001" s="431"/>
      <c r="I2001" s="432"/>
      <c r="J2001" s="336"/>
      <c r="K2001" s="338"/>
      <c r="O2001" s="393"/>
      <c r="P2001" s="407"/>
    </row>
    <row r="2002" spans="1:16" s="342" customFormat="1" x14ac:dyDescent="0.25">
      <c r="A2002" s="336"/>
      <c r="B2002" s="330"/>
      <c r="C2002" s="402"/>
      <c r="D2002" s="336"/>
      <c r="E2002" s="429"/>
      <c r="F2002" s="336"/>
      <c r="G2002" s="430"/>
      <c r="H2002" s="431"/>
      <c r="I2002" s="432"/>
      <c r="J2002" s="336"/>
      <c r="K2002" s="338"/>
      <c r="O2002" s="393"/>
      <c r="P2002" s="407"/>
    </row>
    <row r="2003" spans="1:16" s="342" customFormat="1" x14ac:dyDescent="0.25">
      <c r="A2003" s="336"/>
      <c r="B2003" s="330"/>
      <c r="C2003" s="402"/>
      <c r="D2003" s="336"/>
      <c r="E2003" s="429"/>
      <c r="F2003" s="336"/>
      <c r="G2003" s="430"/>
      <c r="H2003" s="431"/>
      <c r="I2003" s="432"/>
      <c r="J2003" s="336"/>
      <c r="K2003" s="338"/>
      <c r="O2003" s="393"/>
      <c r="P2003" s="407"/>
    </row>
    <row r="2004" spans="1:16" s="342" customFormat="1" x14ac:dyDescent="0.25">
      <c r="A2004" s="336"/>
      <c r="B2004" s="330"/>
      <c r="C2004" s="402"/>
      <c r="D2004" s="336"/>
      <c r="E2004" s="429"/>
      <c r="F2004" s="336"/>
      <c r="G2004" s="430"/>
      <c r="H2004" s="431"/>
      <c r="I2004" s="432"/>
      <c r="J2004" s="336"/>
      <c r="K2004" s="338"/>
      <c r="O2004" s="393"/>
      <c r="P2004" s="407"/>
    </row>
    <row r="2005" spans="1:16" s="342" customFormat="1" x14ac:dyDescent="0.25">
      <c r="A2005" s="336"/>
      <c r="B2005" s="330"/>
      <c r="C2005" s="402"/>
      <c r="D2005" s="336"/>
      <c r="E2005" s="429"/>
      <c r="F2005" s="336"/>
      <c r="G2005" s="430"/>
      <c r="H2005" s="431"/>
      <c r="I2005" s="432"/>
      <c r="J2005" s="336"/>
      <c r="K2005" s="338"/>
      <c r="O2005" s="393"/>
      <c r="P2005" s="407"/>
    </row>
    <row r="2006" spans="1:16" s="342" customFormat="1" x14ac:dyDescent="0.25">
      <c r="A2006" s="336"/>
      <c r="B2006" s="330"/>
      <c r="C2006" s="402"/>
      <c r="D2006" s="336"/>
      <c r="E2006" s="429"/>
      <c r="F2006" s="336"/>
      <c r="G2006" s="430"/>
      <c r="H2006" s="431"/>
      <c r="I2006" s="432"/>
      <c r="J2006" s="336"/>
      <c r="K2006" s="338"/>
      <c r="O2006" s="393"/>
      <c r="P2006" s="407"/>
    </row>
    <row r="2007" spans="1:16" s="342" customFormat="1" x14ac:dyDescent="0.25">
      <c r="A2007" s="336"/>
      <c r="B2007" s="330"/>
      <c r="C2007" s="402"/>
      <c r="D2007" s="336"/>
      <c r="E2007" s="429"/>
      <c r="F2007" s="336"/>
      <c r="G2007" s="430"/>
      <c r="H2007" s="431"/>
      <c r="I2007" s="432"/>
      <c r="J2007" s="336"/>
      <c r="K2007" s="338"/>
      <c r="O2007" s="393"/>
      <c r="P2007" s="407"/>
    </row>
    <row r="2008" spans="1:16" s="342" customFormat="1" x14ac:dyDescent="0.25">
      <c r="A2008" s="336"/>
      <c r="B2008" s="330"/>
      <c r="C2008" s="402"/>
      <c r="D2008" s="336"/>
      <c r="E2008" s="429"/>
      <c r="F2008" s="336"/>
      <c r="G2008" s="430"/>
      <c r="H2008" s="431"/>
      <c r="I2008" s="432"/>
      <c r="J2008" s="336"/>
      <c r="K2008" s="338"/>
      <c r="O2008" s="393"/>
      <c r="P2008" s="407"/>
    </row>
    <row r="2009" spans="1:16" s="342" customFormat="1" x14ac:dyDescent="0.25">
      <c r="A2009" s="336"/>
      <c r="B2009" s="330"/>
      <c r="C2009" s="402"/>
      <c r="D2009" s="336"/>
      <c r="E2009" s="429"/>
      <c r="F2009" s="336"/>
      <c r="G2009" s="430"/>
      <c r="H2009" s="431"/>
      <c r="I2009" s="432"/>
      <c r="J2009" s="336"/>
      <c r="K2009" s="338"/>
      <c r="O2009" s="393"/>
      <c r="P2009" s="407"/>
    </row>
    <row r="2010" spans="1:16" s="342" customFormat="1" x14ac:dyDescent="0.25">
      <c r="A2010" s="336"/>
      <c r="B2010" s="330"/>
      <c r="C2010" s="402"/>
      <c r="D2010" s="336"/>
      <c r="E2010" s="429"/>
      <c r="F2010" s="336"/>
      <c r="G2010" s="430"/>
      <c r="H2010" s="431"/>
      <c r="I2010" s="432"/>
      <c r="J2010" s="336"/>
      <c r="K2010" s="338"/>
      <c r="O2010" s="393"/>
      <c r="P2010" s="407"/>
    </row>
    <row r="2011" spans="1:16" s="342" customFormat="1" x14ac:dyDescent="0.25">
      <c r="A2011" s="336"/>
      <c r="B2011" s="330"/>
      <c r="C2011" s="402"/>
      <c r="D2011" s="336"/>
      <c r="E2011" s="429"/>
      <c r="F2011" s="336"/>
      <c r="G2011" s="430"/>
      <c r="H2011" s="431"/>
      <c r="I2011" s="432"/>
      <c r="J2011" s="336"/>
      <c r="K2011" s="338"/>
      <c r="O2011" s="393"/>
      <c r="P2011" s="407"/>
    </row>
    <row r="2012" spans="1:16" s="342" customFormat="1" x14ac:dyDescent="0.25">
      <c r="A2012" s="336"/>
      <c r="B2012" s="330"/>
      <c r="C2012" s="402"/>
      <c r="D2012" s="336"/>
      <c r="E2012" s="429"/>
      <c r="F2012" s="336"/>
      <c r="G2012" s="430"/>
      <c r="H2012" s="431"/>
      <c r="I2012" s="432"/>
      <c r="J2012" s="336"/>
      <c r="K2012" s="338"/>
      <c r="O2012" s="393"/>
      <c r="P2012" s="407"/>
    </row>
    <row r="2013" spans="1:16" s="342" customFormat="1" x14ac:dyDescent="0.25">
      <c r="A2013" s="336"/>
      <c r="B2013" s="330"/>
      <c r="C2013" s="402"/>
      <c r="D2013" s="336"/>
      <c r="E2013" s="429"/>
      <c r="F2013" s="336"/>
      <c r="G2013" s="430"/>
      <c r="H2013" s="431"/>
      <c r="I2013" s="432"/>
      <c r="J2013" s="336"/>
      <c r="K2013" s="338"/>
      <c r="O2013" s="393"/>
      <c r="P2013" s="407"/>
    </row>
    <row r="2014" spans="1:16" s="342" customFormat="1" x14ac:dyDescent="0.25">
      <c r="A2014" s="336"/>
      <c r="B2014" s="330"/>
      <c r="C2014" s="402"/>
      <c r="D2014" s="336"/>
      <c r="E2014" s="429"/>
      <c r="F2014" s="336"/>
      <c r="G2014" s="430"/>
      <c r="H2014" s="431"/>
      <c r="I2014" s="432"/>
      <c r="J2014" s="336"/>
      <c r="K2014" s="338"/>
      <c r="O2014" s="393"/>
      <c r="P2014" s="407"/>
    </row>
    <row r="2015" spans="1:16" s="342" customFormat="1" x14ac:dyDescent="0.25">
      <c r="A2015" s="336"/>
      <c r="B2015" s="330"/>
      <c r="C2015" s="402"/>
      <c r="D2015" s="336"/>
      <c r="E2015" s="429"/>
      <c r="F2015" s="336"/>
      <c r="G2015" s="430"/>
      <c r="H2015" s="431"/>
      <c r="I2015" s="432"/>
      <c r="J2015" s="336"/>
      <c r="K2015" s="338"/>
      <c r="O2015" s="393"/>
      <c r="P2015" s="407"/>
    </row>
    <row r="2016" spans="1:16" s="342" customFormat="1" x14ac:dyDescent="0.25">
      <c r="A2016" s="336"/>
      <c r="B2016" s="330"/>
      <c r="C2016" s="402"/>
      <c r="D2016" s="336"/>
      <c r="E2016" s="429"/>
      <c r="F2016" s="336"/>
      <c r="G2016" s="430"/>
      <c r="H2016" s="431"/>
      <c r="I2016" s="432"/>
      <c r="J2016" s="336"/>
      <c r="K2016" s="338"/>
      <c r="O2016" s="393"/>
      <c r="P2016" s="407"/>
    </row>
    <row r="2017" spans="1:16" s="342" customFormat="1" x14ac:dyDescent="0.25">
      <c r="A2017" s="336"/>
      <c r="B2017" s="330"/>
      <c r="C2017" s="402"/>
      <c r="D2017" s="336"/>
      <c r="E2017" s="429"/>
      <c r="F2017" s="336"/>
      <c r="G2017" s="430"/>
      <c r="H2017" s="431"/>
      <c r="I2017" s="432"/>
      <c r="J2017" s="336"/>
      <c r="K2017" s="338"/>
      <c r="O2017" s="393"/>
      <c r="P2017" s="407"/>
    </row>
    <row r="2018" spans="1:16" s="342" customFormat="1" x14ac:dyDescent="0.25">
      <c r="A2018" s="336"/>
      <c r="B2018" s="330"/>
      <c r="C2018" s="402"/>
      <c r="D2018" s="336"/>
      <c r="E2018" s="429"/>
      <c r="F2018" s="336"/>
      <c r="G2018" s="430"/>
      <c r="H2018" s="431"/>
      <c r="I2018" s="432"/>
      <c r="J2018" s="336"/>
      <c r="K2018" s="338"/>
      <c r="O2018" s="393"/>
      <c r="P2018" s="407"/>
    </row>
    <row r="2019" spans="1:16" s="342" customFormat="1" x14ac:dyDescent="0.25">
      <c r="A2019" s="336"/>
      <c r="B2019" s="330"/>
      <c r="C2019" s="402"/>
      <c r="D2019" s="336"/>
      <c r="E2019" s="429"/>
      <c r="F2019" s="336"/>
      <c r="G2019" s="430"/>
      <c r="H2019" s="431"/>
      <c r="I2019" s="432"/>
      <c r="J2019" s="336"/>
      <c r="K2019" s="338"/>
      <c r="O2019" s="393"/>
      <c r="P2019" s="407"/>
    </row>
    <row r="2020" spans="1:16" s="342" customFormat="1" x14ac:dyDescent="0.25">
      <c r="A2020" s="336"/>
      <c r="B2020" s="330"/>
      <c r="C2020" s="402"/>
      <c r="D2020" s="336"/>
      <c r="E2020" s="429"/>
      <c r="F2020" s="336"/>
      <c r="G2020" s="430"/>
      <c r="H2020" s="431"/>
      <c r="I2020" s="432"/>
      <c r="J2020" s="336"/>
      <c r="K2020" s="338"/>
      <c r="O2020" s="393"/>
      <c r="P2020" s="407"/>
    </row>
    <row r="2021" spans="1:16" s="342" customFormat="1" x14ac:dyDescent="0.25">
      <c r="A2021" s="336"/>
      <c r="B2021" s="330"/>
      <c r="C2021" s="402"/>
      <c r="D2021" s="336"/>
      <c r="E2021" s="429"/>
      <c r="F2021" s="336"/>
      <c r="G2021" s="430"/>
      <c r="H2021" s="431"/>
      <c r="I2021" s="432"/>
      <c r="J2021" s="336"/>
      <c r="K2021" s="338"/>
      <c r="O2021" s="393"/>
      <c r="P2021" s="407"/>
    </row>
    <row r="2022" spans="1:16" s="342" customFormat="1" x14ac:dyDescent="0.25">
      <c r="A2022" s="336"/>
      <c r="B2022" s="330"/>
      <c r="C2022" s="402"/>
      <c r="D2022" s="336"/>
      <c r="E2022" s="429"/>
      <c r="F2022" s="336"/>
      <c r="G2022" s="430"/>
      <c r="H2022" s="431"/>
      <c r="I2022" s="432"/>
      <c r="J2022" s="336"/>
      <c r="K2022" s="338"/>
      <c r="O2022" s="393"/>
      <c r="P2022" s="407"/>
    </row>
    <row r="2023" spans="1:16" s="342" customFormat="1" x14ac:dyDescent="0.25">
      <c r="A2023" s="336"/>
      <c r="B2023" s="330"/>
      <c r="C2023" s="402"/>
      <c r="D2023" s="336"/>
      <c r="E2023" s="429"/>
      <c r="F2023" s="336"/>
      <c r="G2023" s="430"/>
      <c r="H2023" s="431"/>
      <c r="I2023" s="432"/>
      <c r="J2023" s="336"/>
      <c r="K2023" s="338"/>
      <c r="O2023" s="393"/>
      <c r="P2023" s="407"/>
    </row>
    <row r="2024" spans="1:16" s="342" customFormat="1" x14ac:dyDescent="0.25">
      <c r="A2024" s="336"/>
      <c r="B2024" s="330"/>
      <c r="C2024" s="402"/>
      <c r="D2024" s="336"/>
      <c r="E2024" s="429"/>
      <c r="F2024" s="336"/>
      <c r="G2024" s="430"/>
      <c r="H2024" s="431"/>
      <c r="I2024" s="432"/>
      <c r="J2024" s="336"/>
      <c r="K2024" s="338"/>
      <c r="O2024" s="393"/>
      <c r="P2024" s="407"/>
    </row>
    <row r="2025" spans="1:16" s="342" customFormat="1" x14ac:dyDescent="0.25">
      <c r="A2025" s="336"/>
      <c r="B2025" s="330"/>
      <c r="C2025" s="402"/>
      <c r="D2025" s="336"/>
      <c r="E2025" s="429"/>
      <c r="F2025" s="336"/>
      <c r="G2025" s="430"/>
      <c r="H2025" s="431"/>
      <c r="I2025" s="432"/>
      <c r="J2025" s="336"/>
      <c r="K2025" s="338"/>
      <c r="O2025" s="393"/>
      <c r="P2025" s="407"/>
    </row>
    <row r="2026" spans="1:16" s="342" customFormat="1" x14ac:dyDescent="0.25">
      <c r="A2026" s="336"/>
      <c r="B2026" s="330"/>
      <c r="C2026" s="402"/>
      <c r="D2026" s="336"/>
      <c r="E2026" s="429"/>
      <c r="F2026" s="336"/>
      <c r="G2026" s="430"/>
      <c r="H2026" s="431"/>
      <c r="I2026" s="432"/>
      <c r="J2026" s="336"/>
      <c r="K2026" s="338"/>
      <c r="O2026" s="393"/>
      <c r="P2026" s="407"/>
    </row>
    <row r="2027" spans="1:16" s="342" customFormat="1" x14ac:dyDescent="0.25">
      <c r="A2027" s="336"/>
      <c r="B2027" s="330"/>
      <c r="C2027" s="402"/>
      <c r="D2027" s="336"/>
      <c r="E2027" s="429"/>
      <c r="F2027" s="336"/>
      <c r="G2027" s="430"/>
      <c r="H2027" s="431"/>
      <c r="I2027" s="432"/>
      <c r="J2027" s="336"/>
      <c r="K2027" s="338"/>
      <c r="O2027" s="393"/>
      <c r="P2027" s="407"/>
    </row>
    <row r="2028" spans="1:16" s="342" customFormat="1" x14ac:dyDescent="0.25">
      <c r="A2028" s="336"/>
      <c r="B2028" s="330"/>
      <c r="C2028" s="402"/>
      <c r="D2028" s="336"/>
      <c r="E2028" s="429"/>
      <c r="F2028" s="336"/>
      <c r="G2028" s="430"/>
      <c r="H2028" s="431"/>
      <c r="I2028" s="432"/>
      <c r="J2028" s="336"/>
      <c r="K2028" s="338"/>
      <c r="O2028" s="393"/>
      <c r="P2028" s="407"/>
    </row>
    <row r="2029" spans="1:16" s="342" customFormat="1" x14ac:dyDescent="0.25">
      <c r="A2029" s="336"/>
      <c r="B2029" s="330"/>
      <c r="C2029" s="402"/>
      <c r="D2029" s="336"/>
      <c r="E2029" s="429"/>
      <c r="F2029" s="336"/>
      <c r="G2029" s="430"/>
      <c r="H2029" s="431"/>
      <c r="I2029" s="432"/>
      <c r="J2029" s="336"/>
      <c r="K2029" s="338"/>
      <c r="O2029" s="393"/>
      <c r="P2029" s="407"/>
    </row>
    <row r="2030" spans="1:16" s="342" customFormat="1" x14ac:dyDescent="0.25">
      <c r="A2030" s="336"/>
      <c r="B2030" s="330"/>
      <c r="C2030" s="402"/>
      <c r="D2030" s="336"/>
      <c r="E2030" s="429"/>
      <c r="F2030" s="336"/>
      <c r="G2030" s="430"/>
      <c r="H2030" s="431"/>
      <c r="I2030" s="432"/>
      <c r="J2030" s="336"/>
      <c r="K2030" s="338"/>
      <c r="O2030" s="393"/>
      <c r="P2030" s="407"/>
    </row>
    <row r="2031" spans="1:16" s="342" customFormat="1" x14ac:dyDescent="0.25">
      <c r="A2031" s="336"/>
      <c r="B2031" s="330"/>
      <c r="C2031" s="402"/>
      <c r="D2031" s="336"/>
      <c r="E2031" s="429"/>
      <c r="F2031" s="336"/>
      <c r="G2031" s="430"/>
      <c r="H2031" s="431"/>
      <c r="I2031" s="432"/>
      <c r="J2031" s="336"/>
      <c r="K2031" s="338"/>
      <c r="O2031" s="393"/>
      <c r="P2031" s="407"/>
    </row>
    <row r="2032" spans="1:16" s="342" customFormat="1" x14ac:dyDescent="0.25">
      <c r="A2032" s="336"/>
      <c r="B2032" s="330"/>
      <c r="C2032" s="402"/>
      <c r="D2032" s="336"/>
      <c r="E2032" s="429"/>
      <c r="F2032" s="336"/>
      <c r="G2032" s="430"/>
      <c r="H2032" s="431"/>
      <c r="I2032" s="432"/>
      <c r="J2032" s="336"/>
      <c r="K2032" s="338"/>
      <c r="O2032" s="393"/>
      <c r="P2032" s="407"/>
    </row>
    <row r="2033" spans="1:16" s="342" customFormat="1" x14ac:dyDescent="0.25">
      <c r="A2033" s="336"/>
      <c r="B2033" s="330"/>
      <c r="C2033" s="402"/>
      <c r="D2033" s="336"/>
      <c r="E2033" s="429"/>
      <c r="F2033" s="336"/>
      <c r="G2033" s="430"/>
      <c r="H2033" s="431"/>
      <c r="I2033" s="432"/>
      <c r="J2033" s="336"/>
      <c r="K2033" s="338"/>
      <c r="O2033" s="393"/>
      <c r="P2033" s="407"/>
    </row>
    <row r="2034" spans="1:16" s="342" customFormat="1" x14ac:dyDescent="0.25">
      <c r="A2034" s="336"/>
      <c r="B2034" s="330"/>
      <c r="C2034" s="402"/>
      <c r="D2034" s="336"/>
      <c r="E2034" s="429"/>
      <c r="F2034" s="336"/>
      <c r="G2034" s="430"/>
      <c r="H2034" s="431"/>
      <c r="I2034" s="432"/>
      <c r="J2034" s="336"/>
      <c r="K2034" s="338"/>
      <c r="O2034" s="393"/>
      <c r="P2034" s="407"/>
    </row>
    <row r="2035" spans="1:16" s="342" customFormat="1" x14ac:dyDescent="0.25">
      <c r="A2035" s="336"/>
      <c r="B2035" s="330"/>
      <c r="C2035" s="402"/>
      <c r="D2035" s="336"/>
      <c r="E2035" s="429"/>
      <c r="F2035" s="336"/>
      <c r="G2035" s="430"/>
      <c r="H2035" s="431"/>
      <c r="I2035" s="432"/>
      <c r="J2035" s="336"/>
      <c r="K2035" s="338"/>
      <c r="O2035" s="393"/>
      <c r="P2035" s="407"/>
    </row>
    <row r="2036" spans="1:16" s="342" customFormat="1" x14ac:dyDescent="0.25">
      <c r="A2036" s="336"/>
      <c r="B2036" s="330"/>
      <c r="C2036" s="402"/>
      <c r="D2036" s="336"/>
      <c r="E2036" s="429"/>
      <c r="F2036" s="336"/>
      <c r="G2036" s="430"/>
      <c r="H2036" s="431"/>
      <c r="I2036" s="432"/>
      <c r="J2036" s="336"/>
      <c r="K2036" s="338"/>
      <c r="O2036" s="393"/>
      <c r="P2036" s="407"/>
    </row>
    <row r="2037" spans="1:16" s="342" customFormat="1" x14ac:dyDescent="0.25">
      <c r="A2037" s="336"/>
      <c r="B2037" s="330"/>
      <c r="C2037" s="402"/>
      <c r="D2037" s="336"/>
      <c r="E2037" s="429"/>
      <c r="F2037" s="336"/>
      <c r="G2037" s="430"/>
      <c r="H2037" s="431"/>
      <c r="I2037" s="432"/>
      <c r="J2037" s="336"/>
      <c r="K2037" s="338"/>
      <c r="O2037" s="393"/>
      <c r="P2037" s="407"/>
    </row>
    <row r="2038" spans="1:16" s="342" customFormat="1" x14ac:dyDescent="0.25">
      <c r="A2038" s="336"/>
      <c r="B2038" s="330"/>
      <c r="C2038" s="402"/>
      <c r="D2038" s="336"/>
      <c r="E2038" s="429"/>
      <c r="F2038" s="336"/>
      <c r="G2038" s="430"/>
      <c r="H2038" s="431"/>
      <c r="I2038" s="432"/>
      <c r="J2038" s="336"/>
      <c r="K2038" s="338"/>
      <c r="O2038" s="393"/>
      <c r="P2038" s="407"/>
    </row>
    <row r="2039" spans="1:16" s="342" customFormat="1" x14ac:dyDescent="0.25">
      <c r="A2039" s="336"/>
      <c r="B2039" s="330"/>
      <c r="C2039" s="402"/>
      <c r="D2039" s="336"/>
      <c r="E2039" s="429"/>
      <c r="F2039" s="336"/>
      <c r="G2039" s="430"/>
      <c r="H2039" s="431"/>
      <c r="I2039" s="432"/>
      <c r="J2039" s="336"/>
      <c r="K2039" s="338"/>
      <c r="O2039" s="393"/>
      <c r="P2039" s="407"/>
    </row>
    <row r="2040" spans="1:16" s="342" customFormat="1" x14ac:dyDescent="0.25">
      <c r="A2040" s="336"/>
      <c r="B2040" s="330"/>
      <c r="C2040" s="402"/>
      <c r="D2040" s="336"/>
      <c r="E2040" s="429"/>
      <c r="F2040" s="336"/>
      <c r="G2040" s="430"/>
      <c r="H2040" s="431"/>
      <c r="I2040" s="432"/>
      <c r="J2040" s="336"/>
      <c r="K2040" s="338"/>
      <c r="O2040" s="393"/>
      <c r="P2040" s="407"/>
    </row>
    <row r="2041" spans="1:16" s="342" customFormat="1" x14ac:dyDescent="0.25">
      <c r="A2041" s="336"/>
      <c r="B2041" s="330"/>
      <c r="C2041" s="402"/>
      <c r="D2041" s="336"/>
      <c r="E2041" s="429"/>
      <c r="F2041" s="336"/>
      <c r="G2041" s="430"/>
      <c r="H2041" s="431"/>
      <c r="I2041" s="432"/>
      <c r="J2041" s="336"/>
      <c r="K2041" s="338"/>
      <c r="O2041" s="393"/>
      <c r="P2041" s="407"/>
    </row>
    <row r="2042" spans="1:16" s="342" customFormat="1" x14ac:dyDescent="0.25">
      <c r="A2042" s="336"/>
      <c r="B2042" s="330"/>
      <c r="C2042" s="402"/>
      <c r="D2042" s="336"/>
      <c r="E2042" s="429"/>
      <c r="F2042" s="336"/>
      <c r="G2042" s="430"/>
      <c r="H2042" s="431"/>
      <c r="I2042" s="432"/>
      <c r="J2042" s="336"/>
      <c r="K2042" s="338"/>
      <c r="O2042" s="393"/>
      <c r="P2042" s="407"/>
    </row>
    <row r="2043" spans="1:16" s="342" customFormat="1" x14ac:dyDescent="0.25">
      <c r="A2043" s="336"/>
      <c r="B2043" s="330"/>
      <c r="C2043" s="402"/>
      <c r="D2043" s="336"/>
      <c r="E2043" s="429"/>
      <c r="F2043" s="336"/>
      <c r="G2043" s="430"/>
      <c r="H2043" s="431"/>
      <c r="I2043" s="432"/>
      <c r="J2043" s="336"/>
      <c r="K2043" s="338"/>
      <c r="O2043" s="393"/>
      <c r="P2043" s="407"/>
    </row>
    <row r="2044" spans="1:16" s="342" customFormat="1" x14ac:dyDescent="0.25">
      <c r="A2044" s="336"/>
      <c r="B2044" s="330"/>
      <c r="C2044" s="402"/>
      <c r="D2044" s="336"/>
      <c r="E2044" s="429"/>
      <c r="F2044" s="336"/>
      <c r="G2044" s="430"/>
      <c r="H2044" s="431"/>
      <c r="I2044" s="432"/>
      <c r="J2044" s="336"/>
      <c r="K2044" s="338"/>
      <c r="O2044" s="393"/>
      <c r="P2044" s="407"/>
    </row>
    <row r="2045" spans="1:16" s="342" customFormat="1" x14ac:dyDescent="0.25">
      <c r="A2045" s="336"/>
      <c r="B2045" s="330"/>
      <c r="C2045" s="402"/>
      <c r="D2045" s="336"/>
      <c r="E2045" s="429"/>
      <c r="F2045" s="336"/>
      <c r="G2045" s="430"/>
      <c r="H2045" s="431"/>
      <c r="I2045" s="432"/>
      <c r="J2045" s="336"/>
      <c r="K2045" s="338"/>
      <c r="O2045" s="393"/>
      <c r="P2045" s="407"/>
    </row>
    <row r="2046" spans="1:16" s="342" customFormat="1" x14ac:dyDescent="0.25">
      <c r="A2046" s="336"/>
      <c r="B2046" s="330"/>
      <c r="C2046" s="402"/>
      <c r="D2046" s="336"/>
      <c r="E2046" s="429"/>
      <c r="F2046" s="336"/>
      <c r="G2046" s="430"/>
      <c r="H2046" s="431"/>
      <c r="I2046" s="432"/>
      <c r="J2046" s="336"/>
      <c r="K2046" s="338"/>
      <c r="O2046" s="393"/>
      <c r="P2046" s="407"/>
    </row>
    <row r="2047" spans="1:16" s="342" customFormat="1" x14ac:dyDescent="0.25">
      <c r="A2047" s="336"/>
      <c r="B2047" s="330"/>
      <c r="C2047" s="402"/>
      <c r="D2047" s="336"/>
      <c r="E2047" s="429"/>
      <c r="F2047" s="336"/>
      <c r="G2047" s="430"/>
      <c r="H2047" s="431"/>
      <c r="I2047" s="432"/>
      <c r="J2047" s="336"/>
      <c r="K2047" s="338"/>
      <c r="O2047" s="393"/>
      <c r="P2047" s="407"/>
    </row>
    <row r="2048" spans="1:16" s="342" customFormat="1" x14ac:dyDescent="0.25">
      <c r="A2048" s="336"/>
      <c r="B2048" s="330"/>
      <c r="C2048" s="402"/>
      <c r="D2048" s="336"/>
      <c r="E2048" s="429"/>
      <c r="F2048" s="336"/>
      <c r="G2048" s="430"/>
      <c r="H2048" s="431"/>
      <c r="I2048" s="432"/>
      <c r="J2048" s="336"/>
      <c r="K2048" s="338"/>
      <c r="O2048" s="393"/>
      <c r="P2048" s="407"/>
    </row>
    <row r="2049" spans="1:16" s="342" customFormat="1" x14ac:dyDescent="0.25">
      <c r="A2049" s="336"/>
      <c r="B2049" s="330"/>
      <c r="C2049" s="402"/>
      <c r="D2049" s="336"/>
      <c r="E2049" s="429"/>
      <c r="F2049" s="336"/>
      <c r="G2049" s="430"/>
      <c r="H2049" s="431"/>
      <c r="I2049" s="432"/>
      <c r="J2049" s="336"/>
      <c r="K2049" s="338"/>
      <c r="O2049" s="393"/>
      <c r="P2049" s="407"/>
    </row>
    <row r="2050" spans="1:16" s="342" customFormat="1" x14ac:dyDescent="0.25">
      <c r="A2050" s="336"/>
      <c r="B2050" s="330"/>
      <c r="C2050" s="402"/>
      <c r="D2050" s="336"/>
      <c r="E2050" s="429"/>
      <c r="F2050" s="336"/>
      <c r="G2050" s="430"/>
      <c r="H2050" s="431"/>
      <c r="I2050" s="432"/>
      <c r="J2050" s="336"/>
      <c r="K2050" s="338"/>
      <c r="O2050" s="393"/>
      <c r="P2050" s="407"/>
    </row>
    <row r="2051" spans="1:16" s="342" customFormat="1" x14ac:dyDescent="0.25">
      <c r="A2051" s="336"/>
      <c r="B2051" s="330"/>
      <c r="C2051" s="402"/>
      <c r="D2051" s="336"/>
      <c r="E2051" s="429"/>
      <c r="F2051" s="336"/>
      <c r="G2051" s="430"/>
      <c r="H2051" s="431"/>
      <c r="I2051" s="432"/>
      <c r="J2051" s="336"/>
      <c r="K2051" s="338"/>
      <c r="O2051" s="393"/>
      <c r="P2051" s="407"/>
    </row>
    <row r="2052" spans="1:16" s="342" customFormat="1" x14ac:dyDescent="0.25">
      <c r="A2052" s="336"/>
      <c r="B2052" s="330"/>
      <c r="C2052" s="402"/>
      <c r="D2052" s="336"/>
      <c r="E2052" s="429"/>
      <c r="F2052" s="336"/>
      <c r="G2052" s="430"/>
      <c r="H2052" s="431"/>
      <c r="I2052" s="432"/>
      <c r="J2052" s="336"/>
      <c r="K2052" s="338"/>
      <c r="O2052" s="393"/>
      <c r="P2052" s="407"/>
    </row>
    <row r="2053" spans="1:16" s="342" customFormat="1" x14ac:dyDescent="0.25">
      <c r="A2053" s="336"/>
      <c r="B2053" s="330"/>
      <c r="C2053" s="402"/>
      <c r="D2053" s="336"/>
      <c r="E2053" s="429"/>
      <c r="F2053" s="336"/>
      <c r="G2053" s="430"/>
      <c r="H2053" s="431"/>
      <c r="I2053" s="432"/>
      <c r="J2053" s="336"/>
      <c r="K2053" s="338"/>
      <c r="O2053" s="393"/>
      <c r="P2053" s="407"/>
    </row>
    <row r="2054" spans="1:16" s="342" customFormat="1" x14ac:dyDescent="0.25">
      <c r="A2054" s="336"/>
      <c r="B2054" s="330"/>
      <c r="C2054" s="402"/>
      <c r="D2054" s="336"/>
      <c r="E2054" s="429"/>
      <c r="F2054" s="336"/>
      <c r="G2054" s="430"/>
      <c r="H2054" s="431"/>
      <c r="I2054" s="432"/>
      <c r="J2054" s="336"/>
      <c r="K2054" s="338"/>
      <c r="O2054" s="393"/>
      <c r="P2054" s="407"/>
    </row>
    <row r="2055" spans="1:16" s="342" customFormat="1" x14ac:dyDescent="0.25">
      <c r="A2055" s="336"/>
      <c r="B2055" s="330"/>
      <c r="C2055" s="402"/>
      <c r="D2055" s="336"/>
      <c r="E2055" s="429"/>
      <c r="F2055" s="336"/>
      <c r="G2055" s="430"/>
      <c r="H2055" s="431"/>
      <c r="I2055" s="432"/>
      <c r="J2055" s="336"/>
      <c r="K2055" s="338"/>
      <c r="O2055" s="393"/>
      <c r="P2055" s="407"/>
    </row>
    <row r="2056" spans="1:16" s="342" customFormat="1" x14ac:dyDescent="0.25">
      <c r="A2056" s="336"/>
      <c r="B2056" s="330"/>
      <c r="C2056" s="402"/>
      <c r="D2056" s="336"/>
      <c r="E2056" s="429"/>
      <c r="F2056" s="336"/>
      <c r="G2056" s="430"/>
      <c r="H2056" s="431"/>
      <c r="I2056" s="432"/>
      <c r="J2056" s="336"/>
      <c r="K2056" s="338"/>
      <c r="O2056" s="393"/>
      <c r="P2056" s="407"/>
    </row>
    <row r="2057" spans="1:16" s="342" customFormat="1" x14ac:dyDescent="0.25">
      <c r="A2057" s="336"/>
      <c r="B2057" s="330"/>
      <c r="C2057" s="402"/>
      <c r="D2057" s="336"/>
      <c r="E2057" s="429"/>
      <c r="F2057" s="336"/>
      <c r="G2057" s="430"/>
      <c r="H2057" s="431"/>
      <c r="I2057" s="432"/>
      <c r="J2057" s="336"/>
      <c r="K2057" s="338"/>
      <c r="O2057" s="393"/>
      <c r="P2057" s="407"/>
    </row>
    <row r="2058" spans="1:16" s="342" customFormat="1" x14ac:dyDescent="0.25">
      <c r="A2058" s="336"/>
      <c r="B2058" s="330"/>
      <c r="C2058" s="402"/>
      <c r="D2058" s="336"/>
      <c r="E2058" s="429"/>
      <c r="F2058" s="336"/>
      <c r="G2058" s="430"/>
      <c r="H2058" s="431"/>
      <c r="I2058" s="432"/>
      <c r="J2058" s="336"/>
      <c r="K2058" s="338"/>
      <c r="O2058" s="393"/>
      <c r="P2058" s="407"/>
    </row>
    <row r="2059" spans="1:16" s="342" customFormat="1" x14ac:dyDescent="0.25">
      <c r="A2059" s="336"/>
      <c r="B2059" s="330"/>
      <c r="C2059" s="402"/>
      <c r="D2059" s="336"/>
      <c r="E2059" s="429"/>
      <c r="F2059" s="336"/>
      <c r="G2059" s="430"/>
      <c r="H2059" s="431"/>
      <c r="I2059" s="432"/>
      <c r="J2059" s="336"/>
      <c r="K2059" s="338"/>
      <c r="O2059" s="393"/>
      <c r="P2059" s="407"/>
    </row>
    <row r="2060" spans="1:16" s="342" customFormat="1" x14ac:dyDescent="0.25">
      <c r="A2060" s="336"/>
      <c r="B2060" s="330"/>
      <c r="C2060" s="402"/>
      <c r="D2060" s="336"/>
      <c r="E2060" s="429"/>
      <c r="F2060" s="336"/>
      <c r="G2060" s="430"/>
      <c r="H2060" s="431"/>
      <c r="I2060" s="432"/>
      <c r="J2060" s="336"/>
      <c r="K2060" s="338"/>
      <c r="O2060" s="393"/>
      <c r="P2060" s="407"/>
    </row>
    <row r="2061" spans="1:16" s="342" customFormat="1" x14ac:dyDescent="0.25">
      <c r="A2061" s="336"/>
      <c r="B2061" s="330"/>
      <c r="C2061" s="402"/>
      <c r="D2061" s="336"/>
      <c r="E2061" s="429"/>
      <c r="F2061" s="336"/>
      <c r="G2061" s="430"/>
      <c r="H2061" s="431"/>
      <c r="I2061" s="432"/>
      <c r="J2061" s="336"/>
      <c r="K2061" s="338"/>
      <c r="O2061" s="393"/>
      <c r="P2061" s="407"/>
    </row>
    <row r="2062" spans="1:16" s="342" customFormat="1" x14ac:dyDescent="0.25">
      <c r="A2062" s="336"/>
      <c r="B2062" s="330"/>
      <c r="C2062" s="402"/>
      <c r="D2062" s="336"/>
      <c r="E2062" s="429"/>
      <c r="F2062" s="336"/>
      <c r="G2062" s="430"/>
      <c r="H2062" s="431"/>
      <c r="I2062" s="432"/>
      <c r="J2062" s="336"/>
      <c r="K2062" s="338"/>
      <c r="O2062" s="393"/>
      <c r="P2062" s="407"/>
    </row>
    <row r="2063" spans="1:16" s="342" customFormat="1" x14ac:dyDescent="0.25">
      <c r="A2063" s="336"/>
      <c r="B2063" s="330"/>
      <c r="C2063" s="402"/>
      <c r="D2063" s="336"/>
      <c r="E2063" s="429"/>
      <c r="F2063" s="336"/>
      <c r="G2063" s="430"/>
      <c r="H2063" s="431"/>
      <c r="I2063" s="432"/>
      <c r="J2063" s="336"/>
      <c r="K2063" s="338"/>
      <c r="O2063" s="393"/>
      <c r="P2063" s="407"/>
    </row>
    <row r="2064" spans="1:16" s="342" customFormat="1" x14ac:dyDescent="0.25">
      <c r="A2064" s="336"/>
      <c r="B2064" s="330"/>
      <c r="C2064" s="402"/>
      <c r="D2064" s="336"/>
      <c r="E2064" s="429"/>
      <c r="F2064" s="336"/>
      <c r="G2064" s="430"/>
      <c r="H2064" s="431"/>
      <c r="I2064" s="432"/>
      <c r="J2064" s="336"/>
      <c r="K2064" s="338"/>
      <c r="O2064" s="393"/>
      <c r="P2064" s="407"/>
    </row>
    <row r="2065" spans="1:16" s="342" customFormat="1" x14ac:dyDescent="0.25">
      <c r="A2065" s="336"/>
      <c r="B2065" s="330"/>
      <c r="C2065" s="402"/>
      <c r="D2065" s="336"/>
      <c r="E2065" s="429"/>
      <c r="F2065" s="336"/>
      <c r="G2065" s="430"/>
      <c r="H2065" s="431"/>
      <c r="I2065" s="432"/>
      <c r="J2065" s="336"/>
      <c r="K2065" s="338"/>
      <c r="O2065" s="393"/>
      <c r="P2065" s="407"/>
    </row>
    <row r="2066" spans="1:16" s="342" customFormat="1" x14ac:dyDescent="0.25">
      <c r="A2066" s="336"/>
      <c r="B2066" s="330"/>
      <c r="C2066" s="402"/>
      <c r="D2066" s="336"/>
      <c r="E2066" s="429"/>
      <c r="F2066" s="336"/>
      <c r="G2066" s="430"/>
      <c r="H2066" s="431"/>
      <c r="I2066" s="432"/>
      <c r="J2066" s="336"/>
      <c r="K2066" s="338"/>
      <c r="O2066" s="393"/>
      <c r="P2066" s="407"/>
    </row>
    <row r="2067" spans="1:16" s="342" customFormat="1" x14ac:dyDescent="0.25">
      <c r="A2067" s="336"/>
      <c r="B2067" s="330"/>
      <c r="C2067" s="402"/>
      <c r="D2067" s="336"/>
      <c r="E2067" s="429"/>
      <c r="F2067" s="336"/>
      <c r="G2067" s="430"/>
      <c r="H2067" s="431"/>
      <c r="I2067" s="432"/>
      <c r="J2067" s="336"/>
      <c r="K2067" s="338"/>
      <c r="O2067" s="393"/>
      <c r="P2067" s="407"/>
    </row>
    <row r="2068" spans="1:16" s="342" customFormat="1" x14ac:dyDescent="0.25">
      <c r="A2068" s="336"/>
      <c r="B2068" s="330"/>
      <c r="C2068" s="402"/>
      <c r="D2068" s="336"/>
      <c r="E2068" s="429"/>
      <c r="F2068" s="336"/>
      <c r="G2068" s="430"/>
      <c r="H2068" s="431"/>
      <c r="I2068" s="432"/>
      <c r="J2068" s="336"/>
      <c r="K2068" s="338"/>
      <c r="O2068" s="393"/>
      <c r="P2068" s="407"/>
    </row>
    <row r="2069" spans="1:16" s="342" customFormat="1" x14ac:dyDescent="0.25">
      <c r="A2069" s="336"/>
      <c r="B2069" s="330"/>
      <c r="C2069" s="402"/>
      <c r="D2069" s="336"/>
      <c r="E2069" s="429"/>
      <c r="F2069" s="336"/>
      <c r="G2069" s="430"/>
      <c r="H2069" s="431"/>
      <c r="I2069" s="432"/>
      <c r="J2069" s="336"/>
      <c r="K2069" s="338"/>
      <c r="O2069" s="393"/>
      <c r="P2069" s="407"/>
    </row>
    <row r="2070" spans="1:16" s="342" customFormat="1" x14ac:dyDescent="0.25">
      <c r="A2070" s="336"/>
      <c r="B2070" s="330"/>
      <c r="C2070" s="402"/>
      <c r="D2070" s="336"/>
      <c r="E2070" s="429"/>
      <c r="F2070" s="336"/>
      <c r="G2070" s="430"/>
      <c r="H2070" s="431"/>
      <c r="I2070" s="432"/>
      <c r="J2070" s="336"/>
      <c r="K2070" s="338"/>
      <c r="O2070" s="393"/>
      <c r="P2070" s="407"/>
    </row>
    <row r="2071" spans="1:16" s="342" customFormat="1" x14ac:dyDescent="0.25">
      <c r="A2071" s="336"/>
      <c r="B2071" s="330"/>
      <c r="C2071" s="402"/>
      <c r="D2071" s="336"/>
      <c r="E2071" s="429"/>
      <c r="F2071" s="336"/>
      <c r="G2071" s="430"/>
      <c r="H2071" s="431"/>
      <c r="I2071" s="432"/>
      <c r="J2071" s="336"/>
      <c r="K2071" s="338"/>
      <c r="O2071" s="393"/>
      <c r="P2071" s="407"/>
    </row>
    <row r="2072" spans="1:16" s="342" customFormat="1" x14ac:dyDescent="0.25">
      <c r="A2072" s="336"/>
      <c r="B2072" s="330"/>
      <c r="C2072" s="402"/>
      <c r="D2072" s="336"/>
      <c r="E2072" s="429"/>
      <c r="F2072" s="336"/>
      <c r="G2072" s="430"/>
      <c r="H2072" s="431"/>
      <c r="I2072" s="432"/>
      <c r="J2072" s="336"/>
      <c r="K2072" s="338"/>
      <c r="O2072" s="393"/>
      <c r="P2072" s="407"/>
    </row>
    <row r="2073" spans="1:16" s="342" customFormat="1" x14ac:dyDescent="0.25">
      <c r="A2073" s="336"/>
      <c r="B2073" s="330"/>
      <c r="C2073" s="402"/>
      <c r="D2073" s="336"/>
      <c r="E2073" s="429"/>
      <c r="F2073" s="336"/>
      <c r="G2073" s="430"/>
      <c r="H2073" s="431"/>
      <c r="I2073" s="432"/>
      <c r="J2073" s="336"/>
      <c r="K2073" s="338"/>
      <c r="O2073" s="393"/>
      <c r="P2073" s="407"/>
    </row>
    <row r="2074" spans="1:16" s="342" customFormat="1" x14ac:dyDescent="0.25">
      <c r="A2074" s="336"/>
      <c r="B2074" s="330"/>
      <c r="C2074" s="402"/>
      <c r="D2074" s="336"/>
      <c r="E2074" s="429"/>
      <c r="F2074" s="336"/>
      <c r="G2074" s="430"/>
      <c r="H2074" s="431"/>
      <c r="I2074" s="432"/>
      <c r="J2074" s="336"/>
      <c r="K2074" s="338"/>
      <c r="O2074" s="393"/>
      <c r="P2074" s="407"/>
    </row>
    <row r="2075" spans="1:16" s="342" customFormat="1" x14ac:dyDescent="0.25">
      <c r="A2075" s="336"/>
      <c r="B2075" s="330"/>
      <c r="C2075" s="402"/>
      <c r="D2075" s="336"/>
      <c r="E2075" s="429"/>
      <c r="F2075" s="336"/>
      <c r="G2075" s="430"/>
      <c r="H2075" s="431"/>
      <c r="I2075" s="432"/>
      <c r="J2075" s="336"/>
      <c r="K2075" s="338"/>
      <c r="O2075" s="393"/>
      <c r="P2075" s="407"/>
    </row>
    <row r="2076" spans="1:16" s="342" customFormat="1" x14ac:dyDescent="0.25">
      <c r="A2076" s="336"/>
      <c r="B2076" s="330"/>
      <c r="C2076" s="402"/>
      <c r="D2076" s="336"/>
      <c r="E2076" s="429"/>
      <c r="F2076" s="336"/>
      <c r="G2076" s="430"/>
      <c r="H2076" s="431"/>
      <c r="I2076" s="432"/>
      <c r="J2076" s="336"/>
      <c r="K2076" s="338"/>
      <c r="O2076" s="393"/>
      <c r="P2076" s="407"/>
    </row>
    <row r="2077" spans="1:16" s="342" customFormat="1" x14ac:dyDescent="0.25">
      <c r="A2077" s="336"/>
      <c r="B2077" s="330"/>
      <c r="C2077" s="402"/>
      <c r="D2077" s="336"/>
      <c r="E2077" s="429"/>
      <c r="F2077" s="336"/>
      <c r="G2077" s="430"/>
      <c r="H2077" s="431"/>
      <c r="I2077" s="432"/>
      <c r="J2077" s="336"/>
      <c r="K2077" s="338"/>
      <c r="O2077" s="393"/>
      <c r="P2077" s="407"/>
    </row>
    <row r="2078" spans="1:16" s="342" customFormat="1" x14ac:dyDescent="0.25">
      <c r="A2078" s="336"/>
      <c r="B2078" s="330"/>
      <c r="C2078" s="402"/>
      <c r="D2078" s="336"/>
      <c r="E2078" s="429"/>
      <c r="F2078" s="336"/>
      <c r="G2078" s="430"/>
      <c r="H2078" s="431"/>
      <c r="I2078" s="432"/>
      <c r="J2078" s="336"/>
      <c r="K2078" s="338"/>
      <c r="O2078" s="393"/>
      <c r="P2078" s="407"/>
    </row>
    <row r="2079" spans="1:16" s="342" customFormat="1" x14ac:dyDescent="0.25">
      <c r="A2079" s="336"/>
      <c r="B2079" s="330"/>
      <c r="C2079" s="402"/>
      <c r="D2079" s="336"/>
      <c r="E2079" s="429"/>
      <c r="F2079" s="336"/>
      <c r="G2079" s="430"/>
      <c r="H2079" s="431"/>
      <c r="I2079" s="432"/>
      <c r="J2079" s="336"/>
      <c r="K2079" s="338"/>
      <c r="O2079" s="393"/>
      <c r="P2079" s="407"/>
    </row>
    <row r="2080" spans="1:16" s="342" customFormat="1" x14ac:dyDescent="0.25">
      <c r="A2080" s="336"/>
      <c r="B2080" s="330"/>
      <c r="C2080" s="402"/>
      <c r="D2080" s="336"/>
      <c r="E2080" s="429"/>
      <c r="F2080" s="336"/>
      <c r="G2080" s="430"/>
      <c r="H2080" s="431"/>
      <c r="I2080" s="432"/>
      <c r="J2080" s="336"/>
      <c r="K2080" s="338"/>
      <c r="O2080" s="393"/>
      <c r="P2080" s="407"/>
    </row>
    <row r="2081" spans="1:16" s="342" customFormat="1" x14ac:dyDescent="0.25">
      <c r="A2081" s="336"/>
      <c r="B2081" s="330"/>
      <c r="C2081" s="402"/>
      <c r="D2081" s="336"/>
      <c r="E2081" s="429"/>
      <c r="F2081" s="336"/>
      <c r="G2081" s="430"/>
      <c r="H2081" s="431"/>
      <c r="I2081" s="432"/>
      <c r="J2081" s="336"/>
      <c r="K2081" s="338"/>
      <c r="O2081" s="393"/>
      <c r="P2081" s="407"/>
    </row>
    <row r="2082" spans="1:16" s="342" customFormat="1" x14ac:dyDescent="0.25">
      <c r="A2082" s="336"/>
      <c r="B2082" s="330"/>
      <c r="C2082" s="402"/>
      <c r="D2082" s="336"/>
      <c r="E2082" s="429"/>
      <c r="F2082" s="336"/>
      <c r="G2082" s="430"/>
      <c r="H2082" s="431"/>
      <c r="I2082" s="432"/>
      <c r="J2082" s="336"/>
      <c r="K2082" s="338"/>
      <c r="O2082" s="393"/>
      <c r="P2082" s="407"/>
    </row>
    <row r="2083" spans="1:16" s="342" customFormat="1" x14ac:dyDescent="0.25">
      <c r="A2083" s="336"/>
      <c r="B2083" s="330"/>
      <c r="C2083" s="402"/>
      <c r="D2083" s="336"/>
      <c r="E2083" s="429"/>
      <c r="F2083" s="336"/>
      <c r="G2083" s="430"/>
      <c r="H2083" s="431"/>
      <c r="I2083" s="432"/>
      <c r="J2083" s="336"/>
      <c r="K2083" s="338"/>
      <c r="O2083" s="393"/>
      <c r="P2083" s="407"/>
    </row>
    <row r="2084" spans="1:16" s="342" customFormat="1" x14ac:dyDescent="0.25">
      <c r="A2084" s="336"/>
      <c r="B2084" s="330"/>
      <c r="C2084" s="402"/>
      <c r="D2084" s="336"/>
      <c r="E2084" s="429"/>
      <c r="F2084" s="336"/>
      <c r="G2084" s="430"/>
      <c r="H2084" s="431"/>
      <c r="I2084" s="432"/>
      <c r="J2084" s="336"/>
      <c r="K2084" s="338"/>
      <c r="O2084" s="393"/>
      <c r="P2084" s="407"/>
    </row>
    <row r="2085" spans="1:16" s="342" customFormat="1" x14ac:dyDescent="0.25">
      <c r="A2085" s="336"/>
      <c r="B2085" s="330"/>
      <c r="C2085" s="402"/>
      <c r="D2085" s="336"/>
      <c r="E2085" s="429"/>
      <c r="F2085" s="336"/>
      <c r="G2085" s="430"/>
      <c r="H2085" s="431"/>
      <c r="I2085" s="432"/>
      <c r="J2085" s="336"/>
      <c r="K2085" s="338"/>
      <c r="O2085" s="393"/>
      <c r="P2085" s="407"/>
    </row>
    <row r="2086" spans="1:16" s="342" customFormat="1" x14ac:dyDescent="0.25">
      <c r="A2086" s="336"/>
      <c r="B2086" s="330"/>
      <c r="C2086" s="402"/>
      <c r="D2086" s="336"/>
      <c r="E2086" s="429"/>
      <c r="F2086" s="336"/>
      <c r="G2086" s="430"/>
      <c r="H2086" s="431"/>
      <c r="I2086" s="432"/>
      <c r="J2086" s="336"/>
      <c r="K2086" s="338"/>
      <c r="O2086" s="393"/>
      <c r="P2086" s="407"/>
    </row>
    <row r="2087" spans="1:16" s="342" customFormat="1" x14ac:dyDescent="0.25">
      <c r="A2087" s="336"/>
      <c r="B2087" s="330"/>
      <c r="C2087" s="402"/>
      <c r="D2087" s="336"/>
      <c r="E2087" s="429"/>
      <c r="F2087" s="336"/>
      <c r="G2087" s="430"/>
      <c r="H2087" s="431"/>
      <c r="I2087" s="432"/>
      <c r="J2087" s="336"/>
      <c r="K2087" s="338"/>
      <c r="O2087" s="393"/>
      <c r="P2087" s="407"/>
    </row>
    <row r="2088" spans="1:16" s="342" customFormat="1" x14ac:dyDescent="0.25">
      <c r="A2088" s="336"/>
      <c r="B2088" s="330"/>
      <c r="C2088" s="402"/>
      <c r="D2088" s="336"/>
      <c r="E2088" s="429"/>
      <c r="F2088" s="336"/>
      <c r="G2088" s="430"/>
      <c r="H2088" s="431"/>
      <c r="I2088" s="432"/>
      <c r="J2088" s="336"/>
      <c r="K2088" s="338"/>
      <c r="O2088" s="393"/>
      <c r="P2088" s="407"/>
    </row>
    <row r="2089" spans="1:16" s="342" customFormat="1" x14ac:dyDescent="0.25">
      <c r="A2089" s="336"/>
      <c r="B2089" s="330"/>
      <c r="C2089" s="402"/>
      <c r="D2089" s="336"/>
      <c r="E2089" s="429"/>
      <c r="F2089" s="336"/>
      <c r="G2089" s="430"/>
      <c r="H2089" s="431"/>
      <c r="I2089" s="432"/>
      <c r="J2089" s="336"/>
      <c r="K2089" s="338"/>
      <c r="O2089" s="393"/>
      <c r="P2089" s="407"/>
    </row>
    <row r="2090" spans="1:16" s="342" customFormat="1" x14ac:dyDescent="0.25">
      <c r="A2090" s="336"/>
      <c r="B2090" s="330"/>
      <c r="C2090" s="402"/>
      <c r="D2090" s="336"/>
      <c r="E2090" s="429"/>
      <c r="F2090" s="336"/>
      <c r="G2090" s="430"/>
      <c r="H2090" s="431"/>
      <c r="I2090" s="432"/>
      <c r="J2090" s="336"/>
      <c r="K2090" s="338"/>
      <c r="O2090" s="393"/>
      <c r="P2090" s="407"/>
    </row>
    <row r="2091" spans="1:16" s="342" customFormat="1" x14ac:dyDescent="0.25">
      <c r="A2091" s="336"/>
      <c r="B2091" s="330"/>
      <c r="C2091" s="402"/>
      <c r="D2091" s="336"/>
      <c r="E2091" s="429"/>
      <c r="F2091" s="336"/>
      <c r="G2091" s="430"/>
      <c r="H2091" s="431"/>
      <c r="I2091" s="432"/>
      <c r="J2091" s="336"/>
      <c r="K2091" s="338"/>
      <c r="O2091" s="393"/>
      <c r="P2091" s="407"/>
    </row>
    <row r="2092" spans="1:16" s="342" customFormat="1" x14ac:dyDescent="0.25">
      <c r="A2092" s="336"/>
      <c r="B2092" s="330"/>
      <c r="C2092" s="402"/>
      <c r="D2092" s="336"/>
      <c r="E2092" s="429"/>
      <c r="F2092" s="336"/>
      <c r="G2092" s="430"/>
      <c r="H2092" s="431"/>
      <c r="I2092" s="432"/>
      <c r="J2092" s="336"/>
      <c r="K2092" s="338"/>
      <c r="O2092" s="393"/>
      <c r="P2092" s="407"/>
    </row>
    <row r="2093" spans="1:16" s="342" customFormat="1" x14ac:dyDescent="0.25">
      <c r="A2093" s="336"/>
      <c r="B2093" s="330"/>
      <c r="C2093" s="402"/>
      <c r="D2093" s="336"/>
      <c r="E2093" s="429"/>
      <c r="F2093" s="336"/>
      <c r="G2093" s="430"/>
      <c r="H2093" s="431"/>
      <c r="I2093" s="432"/>
      <c r="J2093" s="336"/>
      <c r="K2093" s="338"/>
      <c r="O2093" s="393"/>
      <c r="P2093" s="407"/>
    </row>
    <row r="2094" spans="1:16" s="342" customFormat="1" x14ac:dyDescent="0.25">
      <c r="A2094" s="336"/>
      <c r="B2094" s="330"/>
      <c r="C2094" s="402"/>
      <c r="D2094" s="336"/>
      <c r="E2094" s="429"/>
      <c r="F2094" s="336"/>
      <c r="G2094" s="430"/>
      <c r="H2094" s="431"/>
      <c r="I2094" s="432"/>
      <c r="J2094" s="336"/>
      <c r="K2094" s="338"/>
      <c r="O2094" s="393"/>
      <c r="P2094" s="407"/>
    </row>
    <row r="2095" spans="1:16" s="342" customFormat="1" x14ac:dyDescent="0.25">
      <c r="A2095" s="336"/>
      <c r="B2095" s="330"/>
      <c r="C2095" s="402"/>
      <c r="D2095" s="336"/>
      <c r="E2095" s="429"/>
      <c r="F2095" s="336"/>
      <c r="G2095" s="430"/>
      <c r="H2095" s="431"/>
      <c r="I2095" s="432"/>
      <c r="J2095" s="336"/>
      <c r="K2095" s="338"/>
      <c r="O2095" s="393"/>
      <c r="P2095" s="407"/>
    </row>
    <row r="2096" spans="1:16" s="342" customFormat="1" x14ac:dyDescent="0.25">
      <c r="A2096" s="336"/>
      <c r="B2096" s="330"/>
      <c r="C2096" s="402"/>
      <c r="D2096" s="336"/>
      <c r="E2096" s="429"/>
      <c r="F2096" s="336"/>
      <c r="G2096" s="430"/>
      <c r="H2096" s="431"/>
      <c r="I2096" s="432"/>
      <c r="J2096" s="336"/>
      <c r="K2096" s="338"/>
      <c r="O2096" s="393"/>
      <c r="P2096" s="407"/>
    </row>
    <row r="2097" spans="1:16" s="342" customFormat="1" x14ac:dyDescent="0.25">
      <c r="A2097" s="336"/>
      <c r="B2097" s="330"/>
      <c r="C2097" s="402"/>
      <c r="D2097" s="336"/>
      <c r="E2097" s="429"/>
      <c r="F2097" s="336"/>
      <c r="G2097" s="430"/>
      <c r="H2097" s="431"/>
      <c r="I2097" s="432"/>
      <c r="J2097" s="336"/>
      <c r="K2097" s="338"/>
      <c r="O2097" s="393"/>
      <c r="P2097" s="407"/>
    </row>
    <row r="2098" spans="1:16" s="342" customFormat="1" x14ac:dyDescent="0.25">
      <c r="A2098" s="336"/>
      <c r="B2098" s="330"/>
      <c r="C2098" s="402"/>
      <c r="D2098" s="336"/>
      <c r="E2098" s="429"/>
      <c r="F2098" s="336"/>
      <c r="G2098" s="430"/>
      <c r="H2098" s="431"/>
      <c r="I2098" s="432"/>
      <c r="J2098" s="336"/>
      <c r="K2098" s="338"/>
      <c r="O2098" s="393"/>
      <c r="P2098" s="407"/>
    </row>
    <row r="2099" spans="1:16" s="342" customFormat="1" x14ac:dyDescent="0.25">
      <c r="A2099" s="336"/>
      <c r="B2099" s="330"/>
      <c r="C2099" s="402"/>
      <c r="D2099" s="336"/>
      <c r="E2099" s="429"/>
      <c r="F2099" s="336"/>
      <c r="G2099" s="430"/>
      <c r="H2099" s="431"/>
      <c r="I2099" s="432"/>
      <c r="J2099" s="336"/>
      <c r="K2099" s="338"/>
      <c r="O2099" s="393"/>
      <c r="P2099" s="407"/>
    </row>
    <row r="2100" spans="1:16" s="342" customFormat="1" x14ac:dyDescent="0.25">
      <c r="A2100" s="336"/>
      <c r="B2100" s="330"/>
      <c r="C2100" s="402"/>
      <c r="D2100" s="336"/>
      <c r="E2100" s="429"/>
      <c r="F2100" s="336"/>
      <c r="G2100" s="430"/>
      <c r="H2100" s="431"/>
      <c r="I2100" s="432"/>
      <c r="J2100" s="336"/>
      <c r="K2100" s="338"/>
      <c r="O2100" s="393"/>
      <c r="P2100" s="407"/>
    </row>
    <row r="2101" spans="1:16" s="342" customFormat="1" x14ac:dyDescent="0.25">
      <c r="A2101" s="336"/>
      <c r="B2101" s="330"/>
      <c r="C2101" s="402"/>
      <c r="D2101" s="336"/>
      <c r="E2101" s="429"/>
      <c r="F2101" s="336"/>
      <c r="G2101" s="430"/>
      <c r="H2101" s="431"/>
      <c r="I2101" s="432"/>
      <c r="J2101" s="336"/>
      <c r="K2101" s="338"/>
      <c r="O2101" s="393"/>
      <c r="P2101" s="407"/>
    </row>
    <row r="2102" spans="1:16" s="342" customFormat="1" x14ac:dyDescent="0.25">
      <c r="A2102" s="336"/>
      <c r="B2102" s="330"/>
      <c r="C2102" s="402"/>
      <c r="D2102" s="336"/>
      <c r="E2102" s="429"/>
      <c r="F2102" s="336"/>
      <c r="G2102" s="430"/>
      <c r="H2102" s="431"/>
      <c r="I2102" s="432"/>
      <c r="J2102" s="336"/>
      <c r="K2102" s="338"/>
      <c r="O2102" s="393"/>
      <c r="P2102" s="407"/>
    </row>
    <row r="2103" spans="1:16" s="342" customFormat="1" x14ac:dyDescent="0.25">
      <c r="A2103" s="336"/>
      <c r="B2103" s="330"/>
      <c r="C2103" s="402"/>
      <c r="D2103" s="336"/>
      <c r="E2103" s="429"/>
      <c r="F2103" s="336"/>
      <c r="G2103" s="430"/>
      <c r="H2103" s="431"/>
      <c r="I2103" s="432"/>
      <c r="J2103" s="336"/>
      <c r="K2103" s="338"/>
      <c r="O2103" s="393"/>
      <c r="P2103" s="407"/>
    </row>
    <row r="2104" spans="1:16" s="342" customFormat="1" x14ac:dyDescent="0.25">
      <c r="A2104" s="336"/>
      <c r="B2104" s="330"/>
      <c r="C2104" s="402"/>
      <c r="D2104" s="336"/>
      <c r="E2104" s="429"/>
      <c r="F2104" s="336"/>
      <c r="G2104" s="430"/>
      <c r="H2104" s="431"/>
      <c r="I2104" s="432"/>
      <c r="J2104" s="336"/>
      <c r="K2104" s="338"/>
      <c r="O2104" s="393"/>
      <c r="P2104" s="407"/>
    </row>
    <row r="2105" spans="1:16" s="342" customFormat="1" x14ac:dyDescent="0.25">
      <c r="A2105" s="336"/>
      <c r="B2105" s="330"/>
      <c r="C2105" s="402"/>
      <c r="D2105" s="336"/>
      <c r="E2105" s="429"/>
      <c r="F2105" s="336"/>
      <c r="G2105" s="430"/>
      <c r="H2105" s="431"/>
      <c r="I2105" s="432"/>
      <c r="J2105" s="336"/>
      <c r="K2105" s="338"/>
      <c r="O2105" s="393"/>
      <c r="P2105" s="407"/>
    </row>
    <row r="2106" spans="1:16" s="342" customFormat="1" x14ac:dyDescent="0.25">
      <c r="A2106" s="336"/>
      <c r="B2106" s="330"/>
      <c r="C2106" s="402"/>
      <c r="D2106" s="336"/>
      <c r="E2106" s="429"/>
      <c r="F2106" s="336"/>
      <c r="G2106" s="430"/>
      <c r="H2106" s="431"/>
      <c r="I2106" s="432"/>
      <c r="J2106" s="336"/>
      <c r="K2106" s="338"/>
      <c r="O2106" s="393"/>
      <c r="P2106" s="407"/>
    </row>
    <row r="2107" spans="1:16" s="342" customFormat="1" x14ac:dyDescent="0.25">
      <c r="A2107" s="336"/>
      <c r="B2107" s="330"/>
      <c r="C2107" s="402"/>
      <c r="D2107" s="336"/>
      <c r="E2107" s="429"/>
      <c r="F2107" s="336"/>
      <c r="G2107" s="430"/>
      <c r="H2107" s="431"/>
      <c r="I2107" s="432"/>
      <c r="J2107" s="336"/>
      <c r="K2107" s="338"/>
      <c r="O2107" s="393"/>
      <c r="P2107" s="407"/>
    </row>
    <row r="2108" spans="1:16" s="342" customFormat="1" x14ac:dyDescent="0.25">
      <c r="A2108" s="336"/>
      <c r="B2108" s="330"/>
      <c r="C2108" s="402"/>
      <c r="D2108" s="336"/>
      <c r="E2108" s="429"/>
      <c r="F2108" s="336"/>
      <c r="G2108" s="430"/>
      <c r="H2108" s="431"/>
      <c r="I2108" s="432"/>
      <c r="J2108" s="336"/>
      <c r="K2108" s="338"/>
      <c r="O2108" s="393"/>
      <c r="P2108" s="407"/>
    </row>
    <row r="2109" spans="1:16" s="342" customFormat="1" x14ac:dyDescent="0.25">
      <c r="A2109" s="336"/>
      <c r="B2109" s="330"/>
      <c r="C2109" s="402"/>
      <c r="D2109" s="336"/>
      <c r="E2109" s="429"/>
      <c r="F2109" s="336"/>
      <c r="G2109" s="430"/>
      <c r="H2109" s="431"/>
      <c r="I2109" s="432"/>
      <c r="J2109" s="336"/>
      <c r="K2109" s="338"/>
      <c r="O2109" s="393"/>
      <c r="P2109" s="407"/>
    </row>
    <row r="2110" spans="1:16" s="342" customFormat="1" x14ac:dyDescent="0.25">
      <c r="A2110" s="336"/>
      <c r="B2110" s="330"/>
      <c r="C2110" s="402"/>
      <c r="D2110" s="336"/>
      <c r="E2110" s="429"/>
      <c r="F2110" s="336"/>
      <c r="G2110" s="430"/>
      <c r="H2110" s="431"/>
      <c r="I2110" s="432"/>
      <c r="J2110" s="336"/>
      <c r="K2110" s="338"/>
      <c r="O2110" s="393"/>
      <c r="P2110" s="407"/>
    </row>
    <row r="2111" spans="1:16" s="342" customFormat="1" x14ac:dyDescent="0.25">
      <c r="A2111" s="336"/>
      <c r="B2111" s="330"/>
      <c r="C2111" s="402"/>
      <c r="D2111" s="336"/>
      <c r="E2111" s="429"/>
      <c r="F2111" s="336"/>
      <c r="G2111" s="430"/>
      <c r="H2111" s="431"/>
      <c r="I2111" s="432"/>
      <c r="J2111" s="336"/>
      <c r="K2111" s="338"/>
      <c r="O2111" s="393"/>
      <c r="P2111" s="407"/>
    </row>
    <row r="2112" spans="1:16" s="342" customFormat="1" x14ac:dyDescent="0.25">
      <c r="A2112" s="336"/>
      <c r="B2112" s="330"/>
      <c r="C2112" s="402"/>
      <c r="D2112" s="336"/>
      <c r="E2112" s="429"/>
      <c r="F2112" s="336"/>
      <c r="G2112" s="430"/>
      <c r="H2112" s="431"/>
      <c r="I2112" s="432"/>
      <c r="J2112" s="336"/>
      <c r="K2112" s="338"/>
      <c r="O2112" s="393"/>
      <c r="P2112" s="407"/>
    </row>
    <row r="2113" spans="1:16" s="342" customFormat="1" x14ac:dyDescent="0.25">
      <c r="A2113" s="336"/>
      <c r="B2113" s="330"/>
      <c r="C2113" s="402"/>
      <c r="D2113" s="336"/>
      <c r="E2113" s="429"/>
      <c r="F2113" s="336"/>
      <c r="G2113" s="430"/>
      <c r="H2113" s="431"/>
      <c r="I2113" s="432"/>
      <c r="J2113" s="336"/>
      <c r="K2113" s="338"/>
      <c r="O2113" s="393"/>
      <c r="P2113" s="407"/>
    </row>
    <row r="2114" spans="1:16" s="342" customFormat="1" x14ac:dyDescent="0.25">
      <c r="A2114" s="336"/>
      <c r="B2114" s="330"/>
      <c r="C2114" s="402"/>
      <c r="D2114" s="336"/>
      <c r="E2114" s="429"/>
      <c r="F2114" s="336"/>
      <c r="G2114" s="430"/>
      <c r="H2114" s="431"/>
      <c r="I2114" s="432"/>
      <c r="J2114" s="336"/>
      <c r="K2114" s="338"/>
      <c r="O2114" s="393"/>
      <c r="P2114" s="407"/>
    </row>
    <row r="2115" spans="1:16" s="342" customFormat="1" x14ac:dyDescent="0.25">
      <c r="A2115" s="336"/>
      <c r="B2115" s="330"/>
      <c r="C2115" s="402"/>
      <c r="D2115" s="336"/>
      <c r="E2115" s="429"/>
      <c r="F2115" s="336"/>
      <c r="G2115" s="430"/>
      <c r="H2115" s="431"/>
      <c r="I2115" s="432"/>
      <c r="J2115" s="336"/>
      <c r="K2115" s="338"/>
      <c r="O2115" s="393"/>
      <c r="P2115" s="407"/>
    </row>
    <row r="2116" spans="1:16" s="342" customFormat="1" x14ac:dyDescent="0.25">
      <c r="A2116" s="336"/>
      <c r="B2116" s="330"/>
      <c r="C2116" s="402"/>
      <c r="D2116" s="336"/>
      <c r="E2116" s="429"/>
      <c r="F2116" s="336"/>
      <c r="G2116" s="430"/>
      <c r="H2116" s="431"/>
      <c r="I2116" s="432"/>
      <c r="J2116" s="336"/>
      <c r="K2116" s="338"/>
      <c r="O2116" s="393"/>
      <c r="P2116" s="407"/>
    </row>
    <row r="2117" spans="1:16" s="342" customFormat="1" x14ac:dyDescent="0.25">
      <c r="A2117" s="336"/>
      <c r="B2117" s="330"/>
      <c r="C2117" s="402"/>
      <c r="D2117" s="336"/>
      <c r="E2117" s="429"/>
      <c r="F2117" s="336"/>
      <c r="G2117" s="430"/>
      <c r="H2117" s="431"/>
      <c r="I2117" s="432"/>
      <c r="J2117" s="336"/>
      <c r="K2117" s="338"/>
      <c r="O2117" s="393"/>
      <c r="P2117" s="407"/>
    </row>
    <row r="2118" spans="1:16" s="342" customFormat="1" x14ac:dyDescent="0.25">
      <c r="A2118" s="336"/>
      <c r="B2118" s="330"/>
      <c r="C2118" s="402"/>
      <c r="D2118" s="336"/>
      <c r="E2118" s="429"/>
      <c r="F2118" s="336"/>
      <c r="G2118" s="430"/>
      <c r="H2118" s="431"/>
      <c r="I2118" s="432"/>
      <c r="J2118" s="336"/>
      <c r="K2118" s="338"/>
      <c r="O2118" s="393"/>
      <c r="P2118" s="407"/>
    </row>
    <row r="2119" spans="1:16" s="342" customFormat="1" x14ac:dyDescent="0.25">
      <c r="A2119" s="336"/>
      <c r="B2119" s="330"/>
      <c r="C2119" s="402"/>
      <c r="D2119" s="336"/>
      <c r="E2119" s="429"/>
      <c r="F2119" s="336"/>
      <c r="G2119" s="430"/>
      <c r="H2119" s="431"/>
      <c r="I2119" s="432"/>
      <c r="J2119" s="336"/>
      <c r="K2119" s="338"/>
      <c r="O2119" s="393"/>
      <c r="P2119" s="407"/>
    </row>
    <row r="2120" spans="1:16" s="342" customFormat="1" x14ac:dyDescent="0.25">
      <c r="A2120" s="336"/>
      <c r="B2120" s="330"/>
      <c r="C2120" s="402"/>
      <c r="D2120" s="336"/>
      <c r="E2120" s="429"/>
      <c r="F2120" s="336"/>
      <c r="G2120" s="430"/>
      <c r="H2120" s="431"/>
      <c r="I2120" s="432"/>
      <c r="J2120" s="336"/>
      <c r="K2120" s="338"/>
      <c r="O2120" s="393"/>
      <c r="P2120" s="407"/>
    </row>
    <row r="2121" spans="1:16" s="342" customFormat="1" x14ac:dyDescent="0.25">
      <c r="A2121" s="336"/>
      <c r="B2121" s="330"/>
      <c r="C2121" s="402"/>
      <c r="D2121" s="336"/>
      <c r="E2121" s="429"/>
      <c r="F2121" s="336"/>
      <c r="G2121" s="430"/>
      <c r="H2121" s="431"/>
      <c r="I2121" s="432"/>
      <c r="J2121" s="336"/>
      <c r="K2121" s="338"/>
      <c r="O2121" s="393"/>
      <c r="P2121" s="407"/>
    </row>
    <row r="2122" spans="1:16" s="342" customFormat="1" x14ac:dyDescent="0.25">
      <c r="A2122" s="336"/>
      <c r="B2122" s="330"/>
      <c r="C2122" s="402"/>
      <c r="D2122" s="336"/>
      <c r="E2122" s="429"/>
      <c r="F2122" s="336"/>
      <c r="G2122" s="430"/>
      <c r="H2122" s="431"/>
      <c r="I2122" s="432"/>
      <c r="J2122" s="336"/>
      <c r="K2122" s="338"/>
      <c r="O2122" s="393"/>
      <c r="P2122" s="407"/>
    </row>
    <row r="2123" spans="1:16" s="342" customFormat="1" x14ac:dyDescent="0.25">
      <c r="A2123" s="336"/>
      <c r="B2123" s="330"/>
      <c r="C2123" s="402"/>
      <c r="D2123" s="336"/>
      <c r="E2123" s="429"/>
      <c r="F2123" s="336"/>
      <c r="G2123" s="430"/>
      <c r="H2123" s="431"/>
      <c r="I2123" s="432"/>
      <c r="J2123" s="336"/>
      <c r="K2123" s="338"/>
      <c r="O2123" s="393"/>
      <c r="P2123" s="407"/>
    </row>
    <row r="2124" spans="1:16" s="342" customFormat="1" x14ac:dyDescent="0.25">
      <c r="A2124" s="336"/>
      <c r="B2124" s="330"/>
      <c r="C2124" s="402"/>
      <c r="D2124" s="336"/>
      <c r="E2124" s="429"/>
      <c r="F2124" s="336"/>
      <c r="G2124" s="430"/>
      <c r="H2124" s="431"/>
      <c r="I2124" s="432"/>
      <c r="J2124" s="336"/>
      <c r="K2124" s="338"/>
      <c r="O2124" s="393"/>
      <c r="P2124" s="407"/>
    </row>
    <row r="2125" spans="1:16" s="342" customFormat="1" x14ac:dyDescent="0.25">
      <c r="A2125" s="336"/>
      <c r="B2125" s="330"/>
      <c r="C2125" s="402"/>
      <c r="D2125" s="336"/>
      <c r="E2125" s="429"/>
      <c r="F2125" s="336"/>
      <c r="G2125" s="430"/>
      <c r="H2125" s="431"/>
      <c r="I2125" s="432"/>
      <c r="J2125" s="336"/>
      <c r="K2125" s="338"/>
      <c r="O2125" s="393"/>
      <c r="P2125" s="407"/>
    </row>
    <row r="2126" spans="1:16" s="342" customFormat="1" x14ac:dyDescent="0.25">
      <c r="A2126" s="336"/>
      <c r="B2126" s="330"/>
      <c r="C2126" s="402"/>
      <c r="D2126" s="336"/>
      <c r="E2126" s="429"/>
      <c r="F2126" s="336"/>
      <c r="G2126" s="430"/>
      <c r="H2126" s="431"/>
      <c r="I2126" s="432"/>
      <c r="J2126" s="336"/>
      <c r="K2126" s="338"/>
      <c r="O2126" s="393"/>
      <c r="P2126" s="407"/>
    </row>
    <row r="2127" spans="1:16" s="342" customFormat="1" x14ac:dyDescent="0.25">
      <c r="A2127" s="336"/>
      <c r="B2127" s="330"/>
      <c r="C2127" s="402"/>
      <c r="D2127" s="336"/>
      <c r="E2127" s="429"/>
      <c r="F2127" s="336"/>
      <c r="G2127" s="430"/>
      <c r="H2127" s="431"/>
      <c r="I2127" s="432"/>
      <c r="J2127" s="336"/>
      <c r="K2127" s="338"/>
      <c r="O2127" s="393"/>
      <c r="P2127" s="407"/>
    </row>
    <row r="2128" spans="1:16" s="342" customFormat="1" x14ac:dyDescent="0.25">
      <c r="A2128" s="336"/>
      <c r="B2128" s="330"/>
      <c r="C2128" s="402"/>
      <c r="D2128" s="336"/>
      <c r="E2128" s="429"/>
      <c r="F2128" s="336"/>
      <c r="G2128" s="430"/>
      <c r="H2128" s="431"/>
      <c r="I2128" s="432"/>
      <c r="J2128" s="336"/>
      <c r="K2128" s="338"/>
      <c r="O2128" s="393"/>
      <c r="P2128" s="407"/>
    </row>
    <row r="2129" spans="1:16" s="342" customFormat="1" x14ac:dyDescent="0.25">
      <c r="A2129" s="336"/>
      <c r="B2129" s="330"/>
      <c r="C2129" s="402"/>
      <c r="D2129" s="336"/>
      <c r="E2129" s="429"/>
      <c r="F2129" s="336"/>
      <c r="G2129" s="430"/>
      <c r="H2129" s="431"/>
      <c r="I2129" s="432"/>
      <c r="J2129" s="336"/>
      <c r="K2129" s="338"/>
      <c r="O2129" s="393"/>
      <c r="P2129" s="407"/>
    </row>
    <row r="2130" spans="1:16" s="342" customFormat="1" x14ac:dyDescent="0.25">
      <c r="A2130" s="336"/>
      <c r="B2130" s="330"/>
      <c r="C2130" s="402"/>
      <c r="D2130" s="336"/>
      <c r="E2130" s="429"/>
      <c r="F2130" s="336"/>
      <c r="G2130" s="430"/>
      <c r="H2130" s="431"/>
      <c r="I2130" s="432"/>
      <c r="J2130" s="336"/>
      <c r="K2130" s="338"/>
      <c r="O2130" s="393"/>
      <c r="P2130" s="407"/>
    </row>
    <row r="2131" spans="1:16" s="342" customFormat="1" x14ac:dyDescent="0.25">
      <c r="A2131" s="336"/>
      <c r="B2131" s="330"/>
      <c r="C2131" s="402"/>
      <c r="D2131" s="336"/>
      <c r="E2131" s="429"/>
      <c r="F2131" s="336"/>
      <c r="G2131" s="430"/>
      <c r="H2131" s="431"/>
      <c r="I2131" s="432"/>
      <c r="J2131" s="336"/>
      <c r="K2131" s="338"/>
      <c r="O2131" s="393"/>
      <c r="P2131" s="407"/>
    </row>
    <row r="2132" spans="1:16" s="342" customFormat="1" x14ac:dyDescent="0.25">
      <c r="A2132" s="336"/>
      <c r="B2132" s="330"/>
      <c r="C2132" s="402"/>
      <c r="D2132" s="336"/>
      <c r="E2132" s="429"/>
      <c r="F2132" s="336"/>
      <c r="G2132" s="430"/>
      <c r="H2132" s="431"/>
      <c r="I2132" s="432"/>
      <c r="J2132" s="336"/>
      <c r="K2132" s="338"/>
      <c r="O2132" s="393"/>
      <c r="P2132" s="407"/>
    </row>
    <row r="2133" spans="1:16" s="342" customFormat="1" x14ac:dyDescent="0.25">
      <c r="A2133" s="336"/>
      <c r="B2133" s="330"/>
      <c r="C2133" s="402"/>
      <c r="D2133" s="336"/>
      <c r="E2133" s="429"/>
      <c r="F2133" s="336"/>
      <c r="G2133" s="430"/>
      <c r="H2133" s="431"/>
      <c r="I2133" s="432"/>
      <c r="J2133" s="336"/>
      <c r="K2133" s="338"/>
      <c r="O2133" s="393"/>
      <c r="P2133" s="407"/>
    </row>
    <row r="2134" spans="1:16" s="342" customFormat="1" x14ac:dyDescent="0.25">
      <c r="A2134" s="336"/>
      <c r="B2134" s="330"/>
      <c r="C2134" s="402"/>
      <c r="D2134" s="336"/>
      <c r="E2134" s="429"/>
      <c r="F2134" s="336"/>
      <c r="G2134" s="430"/>
      <c r="H2134" s="431"/>
      <c r="I2134" s="432"/>
      <c r="J2134" s="336"/>
      <c r="K2134" s="338"/>
      <c r="O2134" s="393"/>
      <c r="P2134" s="407"/>
    </row>
    <row r="2135" spans="1:16" s="342" customFormat="1" x14ac:dyDescent="0.25">
      <c r="A2135" s="336"/>
      <c r="B2135" s="330"/>
      <c r="C2135" s="402"/>
      <c r="D2135" s="336"/>
      <c r="E2135" s="429"/>
      <c r="F2135" s="336"/>
      <c r="G2135" s="430"/>
      <c r="H2135" s="431"/>
      <c r="I2135" s="432"/>
      <c r="J2135" s="336"/>
      <c r="K2135" s="338"/>
      <c r="O2135" s="393"/>
      <c r="P2135" s="407"/>
    </row>
    <row r="2136" spans="1:16" s="342" customFormat="1" x14ac:dyDescent="0.25">
      <c r="A2136" s="336"/>
      <c r="B2136" s="330"/>
      <c r="C2136" s="402"/>
      <c r="D2136" s="336"/>
      <c r="E2136" s="429"/>
      <c r="F2136" s="336"/>
      <c r="G2136" s="430"/>
      <c r="H2136" s="431"/>
      <c r="I2136" s="432"/>
      <c r="J2136" s="336"/>
      <c r="K2136" s="338"/>
      <c r="O2136" s="393"/>
      <c r="P2136" s="407"/>
    </row>
    <row r="2137" spans="1:16" s="342" customFormat="1" x14ac:dyDescent="0.25">
      <c r="A2137" s="336"/>
      <c r="B2137" s="330"/>
      <c r="C2137" s="402"/>
      <c r="D2137" s="336"/>
      <c r="E2137" s="429"/>
      <c r="F2137" s="336"/>
      <c r="G2137" s="430"/>
      <c r="H2137" s="431"/>
      <c r="I2137" s="432"/>
      <c r="J2137" s="336"/>
      <c r="K2137" s="338"/>
      <c r="O2137" s="393"/>
      <c r="P2137" s="407"/>
    </row>
    <row r="2138" spans="1:16" s="342" customFormat="1" x14ac:dyDescent="0.25">
      <c r="A2138" s="336"/>
      <c r="B2138" s="330"/>
      <c r="C2138" s="402"/>
      <c r="D2138" s="336"/>
      <c r="E2138" s="429"/>
      <c r="F2138" s="336"/>
      <c r="G2138" s="430"/>
      <c r="H2138" s="431"/>
      <c r="I2138" s="432"/>
      <c r="J2138" s="336"/>
      <c r="K2138" s="338"/>
      <c r="O2138" s="393"/>
      <c r="P2138" s="407"/>
    </row>
    <row r="2139" spans="1:16" s="342" customFormat="1" x14ac:dyDescent="0.25">
      <c r="A2139" s="336"/>
      <c r="B2139" s="330"/>
      <c r="C2139" s="402"/>
      <c r="D2139" s="336"/>
      <c r="E2139" s="429"/>
      <c r="F2139" s="336"/>
      <c r="G2139" s="430"/>
      <c r="H2139" s="431"/>
      <c r="I2139" s="432"/>
      <c r="J2139" s="336"/>
      <c r="K2139" s="338"/>
      <c r="O2139" s="393"/>
      <c r="P2139" s="407"/>
    </row>
    <row r="2140" spans="1:16" s="342" customFormat="1" x14ac:dyDescent="0.25">
      <c r="A2140" s="336"/>
      <c r="B2140" s="330"/>
      <c r="C2140" s="402"/>
      <c r="D2140" s="336"/>
      <c r="E2140" s="429"/>
      <c r="F2140" s="336"/>
      <c r="G2140" s="430"/>
      <c r="H2140" s="431"/>
      <c r="I2140" s="432"/>
      <c r="J2140" s="336"/>
      <c r="K2140" s="338"/>
      <c r="O2140" s="393"/>
      <c r="P2140" s="407"/>
    </row>
    <row r="2141" spans="1:16" s="342" customFormat="1" x14ac:dyDescent="0.25">
      <c r="A2141" s="336"/>
      <c r="B2141" s="330"/>
      <c r="C2141" s="402"/>
      <c r="D2141" s="336"/>
      <c r="E2141" s="429"/>
      <c r="F2141" s="336"/>
      <c r="G2141" s="430"/>
      <c r="H2141" s="431"/>
      <c r="I2141" s="432"/>
      <c r="J2141" s="336"/>
      <c r="K2141" s="338"/>
      <c r="O2141" s="393"/>
      <c r="P2141" s="407"/>
    </row>
    <row r="2142" spans="1:16" s="342" customFormat="1" x14ac:dyDescent="0.25">
      <c r="A2142" s="336"/>
      <c r="B2142" s="330"/>
      <c r="C2142" s="402"/>
      <c r="D2142" s="336"/>
      <c r="E2142" s="429"/>
      <c r="F2142" s="336"/>
      <c r="G2142" s="430"/>
      <c r="H2142" s="431"/>
      <c r="I2142" s="432"/>
      <c r="J2142" s="336"/>
      <c r="K2142" s="338"/>
      <c r="O2142" s="393"/>
      <c r="P2142" s="407"/>
    </row>
    <row r="2143" spans="1:16" s="342" customFormat="1" x14ac:dyDescent="0.25">
      <c r="A2143" s="336"/>
      <c r="B2143" s="330"/>
      <c r="C2143" s="402"/>
      <c r="D2143" s="336"/>
      <c r="E2143" s="429"/>
      <c r="F2143" s="336"/>
      <c r="G2143" s="430"/>
      <c r="H2143" s="431"/>
      <c r="I2143" s="432"/>
      <c r="J2143" s="336"/>
      <c r="K2143" s="338"/>
      <c r="O2143" s="393"/>
      <c r="P2143" s="407"/>
    </row>
    <row r="2144" spans="1:16" s="342" customFormat="1" x14ac:dyDescent="0.25">
      <c r="A2144" s="336"/>
      <c r="B2144" s="330"/>
      <c r="C2144" s="402"/>
      <c r="D2144" s="336"/>
      <c r="E2144" s="429"/>
      <c r="F2144" s="336"/>
      <c r="G2144" s="430"/>
      <c r="H2144" s="431"/>
      <c r="I2144" s="432"/>
      <c r="J2144" s="336"/>
      <c r="K2144" s="338"/>
      <c r="O2144" s="393"/>
      <c r="P2144" s="407"/>
    </row>
    <row r="2145" spans="1:16" s="342" customFormat="1" x14ac:dyDescent="0.25">
      <c r="A2145" s="336"/>
      <c r="B2145" s="330"/>
      <c r="C2145" s="402"/>
      <c r="D2145" s="336"/>
      <c r="E2145" s="429"/>
      <c r="F2145" s="336"/>
      <c r="G2145" s="430"/>
      <c r="H2145" s="431"/>
      <c r="I2145" s="432"/>
      <c r="J2145" s="336"/>
      <c r="K2145" s="338"/>
      <c r="O2145" s="393"/>
      <c r="P2145" s="407"/>
    </row>
    <row r="2146" spans="1:16" s="342" customFormat="1" x14ac:dyDescent="0.25">
      <c r="A2146" s="336"/>
      <c r="B2146" s="330"/>
      <c r="C2146" s="402"/>
      <c r="D2146" s="336"/>
      <c r="E2146" s="429"/>
      <c r="F2146" s="336"/>
      <c r="G2146" s="430"/>
      <c r="H2146" s="431"/>
      <c r="I2146" s="432"/>
      <c r="J2146" s="336"/>
      <c r="K2146" s="338"/>
      <c r="O2146" s="393"/>
      <c r="P2146" s="407"/>
    </row>
    <row r="2147" spans="1:16" s="342" customFormat="1" x14ac:dyDescent="0.25">
      <c r="A2147" s="336"/>
      <c r="B2147" s="330"/>
      <c r="C2147" s="402"/>
      <c r="D2147" s="336"/>
      <c r="E2147" s="429"/>
      <c r="F2147" s="336"/>
      <c r="G2147" s="430"/>
      <c r="H2147" s="431"/>
      <c r="I2147" s="432"/>
      <c r="J2147" s="336"/>
      <c r="K2147" s="338"/>
      <c r="O2147" s="393"/>
      <c r="P2147" s="407"/>
    </row>
    <row r="2148" spans="1:16" s="342" customFormat="1" x14ac:dyDescent="0.25">
      <c r="A2148" s="336"/>
      <c r="B2148" s="330"/>
      <c r="C2148" s="402"/>
      <c r="D2148" s="336"/>
      <c r="E2148" s="429"/>
      <c r="F2148" s="336"/>
      <c r="G2148" s="430"/>
      <c r="H2148" s="431"/>
      <c r="I2148" s="432"/>
      <c r="J2148" s="336"/>
      <c r="K2148" s="338"/>
      <c r="O2148" s="393"/>
      <c r="P2148" s="407"/>
    </row>
    <row r="2149" spans="1:16" s="342" customFormat="1" x14ac:dyDescent="0.25">
      <c r="A2149" s="336"/>
      <c r="B2149" s="330"/>
      <c r="C2149" s="402"/>
      <c r="D2149" s="336"/>
      <c r="E2149" s="429"/>
      <c r="F2149" s="336"/>
      <c r="G2149" s="430"/>
      <c r="H2149" s="431"/>
      <c r="I2149" s="432"/>
      <c r="J2149" s="336"/>
      <c r="K2149" s="338"/>
      <c r="O2149" s="393"/>
      <c r="P2149" s="407"/>
    </row>
    <row r="2150" spans="1:16" s="342" customFormat="1" x14ac:dyDescent="0.25">
      <c r="A2150" s="336"/>
      <c r="B2150" s="330"/>
      <c r="C2150" s="402"/>
      <c r="D2150" s="336"/>
      <c r="E2150" s="429"/>
      <c r="F2150" s="336"/>
      <c r="G2150" s="430"/>
      <c r="H2150" s="431"/>
      <c r="I2150" s="432"/>
      <c r="J2150" s="336"/>
      <c r="K2150" s="338"/>
      <c r="O2150" s="393"/>
      <c r="P2150" s="407"/>
    </row>
    <row r="2151" spans="1:16" s="342" customFormat="1" x14ac:dyDescent="0.25">
      <c r="A2151" s="336"/>
      <c r="B2151" s="330"/>
      <c r="C2151" s="402"/>
      <c r="D2151" s="336"/>
      <c r="E2151" s="429"/>
      <c r="F2151" s="336"/>
      <c r="G2151" s="430"/>
      <c r="H2151" s="431"/>
      <c r="I2151" s="432"/>
      <c r="J2151" s="336"/>
      <c r="K2151" s="338"/>
      <c r="O2151" s="393"/>
      <c r="P2151" s="407"/>
    </row>
    <row r="2152" spans="1:16" s="342" customFormat="1" x14ac:dyDescent="0.25">
      <c r="A2152" s="336"/>
      <c r="B2152" s="330"/>
      <c r="C2152" s="402"/>
      <c r="D2152" s="336"/>
      <c r="E2152" s="429"/>
      <c r="F2152" s="336"/>
      <c r="G2152" s="430"/>
      <c r="H2152" s="431"/>
      <c r="I2152" s="432"/>
      <c r="J2152" s="336"/>
      <c r="K2152" s="338"/>
      <c r="O2152" s="393"/>
      <c r="P2152" s="407"/>
    </row>
    <row r="2153" spans="1:16" s="342" customFormat="1" x14ac:dyDescent="0.25">
      <c r="A2153" s="336"/>
      <c r="B2153" s="330"/>
      <c r="C2153" s="402"/>
      <c r="D2153" s="336"/>
      <c r="E2153" s="429"/>
      <c r="F2153" s="336"/>
      <c r="G2153" s="430"/>
      <c r="H2153" s="431"/>
      <c r="I2153" s="432"/>
      <c r="J2153" s="336"/>
      <c r="K2153" s="338"/>
      <c r="O2153" s="393"/>
      <c r="P2153" s="407"/>
    </row>
    <row r="2154" spans="1:16" s="342" customFormat="1" x14ac:dyDescent="0.25">
      <c r="A2154" s="336"/>
      <c r="B2154" s="330"/>
      <c r="C2154" s="402"/>
      <c r="D2154" s="336"/>
      <c r="E2154" s="429"/>
      <c r="F2154" s="336"/>
      <c r="G2154" s="430"/>
      <c r="H2154" s="431"/>
      <c r="I2154" s="432"/>
      <c r="J2154" s="336"/>
      <c r="K2154" s="338"/>
      <c r="O2154" s="393"/>
      <c r="P2154" s="407"/>
    </row>
    <row r="2155" spans="1:16" s="342" customFormat="1" x14ac:dyDescent="0.25">
      <c r="A2155" s="336"/>
      <c r="B2155" s="330"/>
      <c r="C2155" s="402"/>
      <c r="D2155" s="336"/>
      <c r="E2155" s="429"/>
      <c r="F2155" s="336"/>
      <c r="G2155" s="430"/>
      <c r="H2155" s="431"/>
      <c r="I2155" s="432"/>
      <c r="J2155" s="336"/>
      <c r="K2155" s="338"/>
      <c r="O2155" s="393"/>
      <c r="P2155" s="407"/>
    </row>
    <row r="2156" spans="1:16" s="342" customFormat="1" x14ac:dyDescent="0.25">
      <c r="A2156" s="336"/>
      <c r="B2156" s="330"/>
      <c r="C2156" s="402"/>
      <c r="D2156" s="336"/>
      <c r="E2156" s="429"/>
      <c r="F2156" s="336"/>
      <c r="G2156" s="430"/>
      <c r="H2156" s="431"/>
      <c r="I2156" s="432"/>
      <c r="J2156" s="336"/>
      <c r="K2156" s="338"/>
      <c r="O2156" s="393"/>
      <c r="P2156" s="407"/>
    </row>
    <row r="2157" spans="1:16" s="342" customFormat="1" x14ac:dyDescent="0.25">
      <c r="A2157" s="336"/>
      <c r="B2157" s="330"/>
      <c r="C2157" s="402"/>
      <c r="D2157" s="336"/>
      <c r="E2157" s="429"/>
      <c r="F2157" s="336"/>
      <c r="G2157" s="430"/>
      <c r="H2157" s="431"/>
      <c r="I2157" s="432"/>
      <c r="J2157" s="336"/>
      <c r="K2157" s="338"/>
      <c r="O2157" s="393"/>
      <c r="P2157" s="407"/>
    </row>
    <row r="2158" spans="1:16" s="342" customFormat="1" x14ac:dyDescent="0.25">
      <c r="A2158" s="336"/>
      <c r="B2158" s="330"/>
      <c r="C2158" s="402"/>
      <c r="D2158" s="336"/>
      <c r="E2158" s="429"/>
      <c r="F2158" s="336"/>
      <c r="G2158" s="430"/>
      <c r="H2158" s="431"/>
      <c r="I2158" s="432"/>
      <c r="J2158" s="336"/>
      <c r="K2158" s="338"/>
      <c r="O2158" s="393"/>
      <c r="P2158" s="407"/>
    </row>
    <row r="2159" spans="1:16" s="342" customFormat="1" x14ac:dyDescent="0.25">
      <c r="A2159" s="336"/>
      <c r="B2159" s="330"/>
      <c r="C2159" s="402"/>
      <c r="D2159" s="336"/>
      <c r="E2159" s="429"/>
      <c r="F2159" s="336"/>
      <c r="G2159" s="430"/>
      <c r="H2159" s="431"/>
      <c r="I2159" s="432"/>
      <c r="J2159" s="336"/>
      <c r="K2159" s="338"/>
      <c r="O2159" s="393"/>
      <c r="P2159" s="407"/>
    </row>
    <row r="2160" spans="1:16" s="342" customFormat="1" x14ac:dyDescent="0.25">
      <c r="A2160" s="336"/>
      <c r="B2160" s="330"/>
      <c r="C2160" s="402"/>
      <c r="D2160" s="336"/>
      <c r="E2160" s="429"/>
      <c r="F2160" s="336"/>
      <c r="G2160" s="430"/>
      <c r="H2160" s="431"/>
      <c r="I2160" s="432"/>
      <c r="J2160" s="336"/>
      <c r="K2160" s="338"/>
      <c r="O2160" s="393"/>
      <c r="P2160" s="407"/>
    </row>
    <row r="2161" spans="1:16" s="342" customFormat="1" x14ac:dyDescent="0.25">
      <c r="A2161" s="336"/>
      <c r="B2161" s="330"/>
      <c r="C2161" s="402"/>
      <c r="D2161" s="336"/>
      <c r="E2161" s="429"/>
      <c r="F2161" s="336"/>
      <c r="G2161" s="430"/>
      <c r="H2161" s="431"/>
      <c r="I2161" s="432"/>
      <c r="J2161" s="336"/>
      <c r="K2161" s="338"/>
      <c r="O2161" s="393"/>
      <c r="P2161" s="407"/>
    </row>
    <row r="2162" spans="1:16" s="342" customFormat="1" x14ac:dyDescent="0.25">
      <c r="A2162" s="336"/>
      <c r="B2162" s="330"/>
      <c r="C2162" s="402"/>
      <c r="D2162" s="336"/>
      <c r="E2162" s="429"/>
      <c r="F2162" s="336"/>
      <c r="G2162" s="430"/>
      <c r="H2162" s="431"/>
      <c r="I2162" s="432"/>
      <c r="J2162" s="336"/>
      <c r="K2162" s="338"/>
      <c r="O2162" s="393"/>
      <c r="P2162" s="407"/>
    </row>
    <row r="2163" spans="1:16" s="342" customFormat="1" x14ac:dyDescent="0.25">
      <c r="A2163" s="336"/>
      <c r="B2163" s="330"/>
      <c r="C2163" s="402"/>
      <c r="D2163" s="336"/>
      <c r="E2163" s="429"/>
      <c r="F2163" s="336"/>
      <c r="G2163" s="430"/>
      <c r="H2163" s="431"/>
      <c r="I2163" s="432"/>
      <c r="J2163" s="336"/>
      <c r="K2163" s="338"/>
      <c r="O2163" s="393"/>
      <c r="P2163" s="407"/>
    </row>
    <row r="2164" spans="1:16" s="342" customFormat="1" x14ac:dyDescent="0.25">
      <c r="A2164" s="336"/>
      <c r="B2164" s="330"/>
      <c r="C2164" s="402"/>
      <c r="D2164" s="336"/>
      <c r="E2164" s="429"/>
      <c r="F2164" s="336"/>
      <c r="G2164" s="430"/>
      <c r="H2164" s="431"/>
      <c r="I2164" s="432"/>
      <c r="J2164" s="336"/>
      <c r="K2164" s="338"/>
      <c r="O2164" s="393"/>
      <c r="P2164" s="407"/>
    </row>
    <row r="2165" spans="1:16" s="342" customFormat="1" x14ac:dyDescent="0.25">
      <c r="A2165" s="336"/>
      <c r="B2165" s="330"/>
      <c r="C2165" s="402"/>
      <c r="D2165" s="336"/>
      <c r="E2165" s="429"/>
      <c r="F2165" s="336"/>
      <c r="G2165" s="430"/>
      <c r="H2165" s="431"/>
      <c r="I2165" s="432"/>
      <c r="J2165" s="336"/>
      <c r="K2165" s="338"/>
      <c r="O2165" s="393"/>
      <c r="P2165" s="407"/>
    </row>
    <row r="2166" spans="1:16" s="342" customFormat="1" x14ac:dyDescent="0.25">
      <c r="A2166" s="336"/>
      <c r="B2166" s="330"/>
      <c r="C2166" s="402"/>
      <c r="D2166" s="336"/>
      <c r="E2166" s="429"/>
      <c r="F2166" s="336"/>
      <c r="G2166" s="430"/>
      <c r="H2166" s="431"/>
      <c r="I2166" s="432"/>
      <c r="J2166" s="336"/>
      <c r="K2166" s="338"/>
      <c r="O2166" s="393"/>
      <c r="P2166" s="407"/>
    </row>
    <row r="2167" spans="1:16" s="342" customFormat="1" x14ac:dyDescent="0.25">
      <c r="A2167" s="336"/>
      <c r="B2167" s="330"/>
      <c r="C2167" s="402"/>
      <c r="D2167" s="336"/>
      <c r="E2167" s="429"/>
      <c r="F2167" s="336"/>
      <c r="G2167" s="430"/>
      <c r="H2167" s="431"/>
      <c r="I2167" s="432"/>
      <c r="J2167" s="336"/>
      <c r="K2167" s="338"/>
      <c r="O2167" s="393"/>
      <c r="P2167" s="407"/>
    </row>
    <row r="2168" spans="1:16" s="342" customFormat="1" x14ac:dyDescent="0.25">
      <c r="A2168" s="336"/>
      <c r="B2168" s="330"/>
      <c r="C2168" s="402"/>
      <c r="D2168" s="336"/>
      <c r="E2168" s="429"/>
      <c r="F2168" s="336"/>
      <c r="G2168" s="430"/>
      <c r="H2168" s="431"/>
      <c r="I2168" s="432"/>
      <c r="J2168" s="336"/>
      <c r="K2168" s="338"/>
      <c r="O2168" s="393"/>
      <c r="P2168" s="407"/>
    </row>
    <row r="2169" spans="1:16" s="342" customFormat="1" x14ac:dyDescent="0.25">
      <c r="A2169" s="336"/>
      <c r="B2169" s="330"/>
      <c r="C2169" s="402"/>
      <c r="D2169" s="336"/>
      <c r="E2169" s="429"/>
      <c r="F2169" s="336"/>
      <c r="G2169" s="430"/>
      <c r="H2169" s="431"/>
      <c r="I2169" s="432"/>
      <c r="J2169" s="336"/>
      <c r="K2169" s="338"/>
      <c r="O2169" s="393"/>
      <c r="P2169" s="407"/>
    </row>
    <row r="2170" spans="1:16" s="342" customFormat="1" x14ac:dyDescent="0.25">
      <c r="A2170" s="336"/>
      <c r="B2170" s="330"/>
      <c r="C2170" s="402"/>
      <c r="D2170" s="336"/>
      <c r="E2170" s="429"/>
      <c r="F2170" s="336"/>
      <c r="G2170" s="430"/>
      <c r="H2170" s="431"/>
      <c r="I2170" s="432"/>
      <c r="J2170" s="336"/>
      <c r="K2170" s="338"/>
      <c r="O2170" s="393"/>
      <c r="P2170" s="407"/>
    </row>
    <row r="2171" spans="1:16" s="342" customFormat="1" x14ac:dyDescent="0.25">
      <c r="A2171" s="336"/>
      <c r="B2171" s="330"/>
      <c r="C2171" s="402"/>
      <c r="D2171" s="336"/>
      <c r="E2171" s="429"/>
      <c r="F2171" s="336"/>
      <c r="G2171" s="430"/>
      <c r="H2171" s="431"/>
      <c r="I2171" s="432"/>
      <c r="J2171" s="336"/>
      <c r="K2171" s="338"/>
      <c r="O2171" s="393"/>
      <c r="P2171" s="407"/>
    </row>
    <row r="2172" spans="1:16" s="342" customFormat="1" x14ac:dyDescent="0.25">
      <c r="A2172" s="336"/>
      <c r="B2172" s="330"/>
      <c r="C2172" s="402"/>
      <c r="D2172" s="336"/>
      <c r="E2172" s="429"/>
      <c r="F2172" s="336"/>
      <c r="G2172" s="430"/>
      <c r="H2172" s="431"/>
      <c r="I2172" s="432"/>
      <c r="J2172" s="336"/>
      <c r="K2172" s="338"/>
      <c r="O2172" s="393"/>
      <c r="P2172" s="407"/>
    </row>
    <row r="2173" spans="1:16" s="342" customFormat="1" x14ac:dyDescent="0.25">
      <c r="A2173" s="336"/>
      <c r="B2173" s="330"/>
      <c r="C2173" s="402"/>
      <c r="D2173" s="336"/>
      <c r="E2173" s="429"/>
      <c r="F2173" s="336"/>
      <c r="G2173" s="430"/>
      <c r="H2173" s="431"/>
      <c r="I2173" s="432"/>
      <c r="J2173" s="336"/>
      <c r="K2173" s="338"/>
      <c r="O2173" s="393"/>
      <c r="P2173" s="407"/>
    </row>
    <row r="2174" spans="1:16" s="342" customFormat="1" x14ac:dyDescent="0.25">
      <c r="A2174" s="336"/>
      <c r="B2174" s="330"/>
      <c r="C2174" s="402"/>
      <c r="D2174" s="336"/>
      <c r="E2174" s="429"/>
      <c r="F2174" s="336"/>
      <c r="G2174" s="430"/>
      <c r="H2174" s="431"/>
      <c r="I2174" s="432"/>
      <c r="J2174" s="336"/>
      <c r="K2174" s="338"/>
      <c r="O2174" s="393"/>
      <c r="P2174" s="407"/>
    </row>
    <row r="2175" spans="1:16" s="342" customFormat="1" x14ac:dyDescent="0.25">
      <c r="A2175" s="336"/>
      <c r="B2175" s="330"/>
      <c r="C2175" s="402"/>
      <c r="D2175" s="336"/>
      <c r="E2175" s="429"/>
      <c r="F2175" s="336"/>
      <c r="G2175" s="430"/>
      <c r="H2175" s="431"/>
      <c r="I2175" s="432"/>
      <c r="J2175" s="336"/>
      <c r="K2175" s="338"/>
      <c r="O2175" s="393"/>
      <c r="P2175" s="407"/>
    </row>
    <row r="2176" spans="1:16" s="342" customFormat="1" x14ac:dyDescent="0.25">
      <c r="A2176" s="336"/>
      <c r="B2176" s="330"/>
      <c r="C2176" s="402"/>
      <c r="D2176" s="336"/>
      <c r="E2176" s="429"/>
      <c r="F2176" s="336"/>
      <c r="G2176" s="430"/>
      <c r="H2176" s="431"/>
      <c r="I2176" s="432"/>
      <c r="J2176" s="336"/>
      <c r="K2176" s="338"/>
      <c r="O2176" s="393"/>
      <c r="P2176" s="407"/>
    </row>
    <row r="2177" spans="1:16" s="342" customFormat="1" x14ac:dyDescent="0.25">
      <c r="A2177" s="336"/>
      <c r="B2177" s="330"/>
      <c r="C2177" s="402"/>
      <c r="D2177" s="336"/>
      <c r="E2177" s="429"/>
      <c r="F2177" s="336"/>
      <c r="G2177" s="430"/>
      <c r="H2177" s="431"/>
      <c r="I2177" s="432"/>
      <c r="J2177" s="336"/>
      <c r="K2177" s="338"/>
      <c r="O2177" s="393"/>
      <c r="P2177" s="407"/>
    </row>
    <row r="2178" spans="1:16" s="342" customFormat="1" x14ac:dyDescent="0.25">
      <c r="A2178" s="336"/>
      <c r="B2178" s="330"/>
      <c r="C2178" s="402"/>
      <c r="D2178" s="336"/>
      <c r="E2178" s="429"/>
      <c r="F2178" s="336"/>
      <c r="G2178" s="430"/>
      <c r="H2178" s="431"/>
      <c r="I2178" s="432"/>
      <c r="J2178" s="336"/>
      <c r="K2178" s="338"/>
      <c r="O2178" s="393"/>
      <c r="P2178" s="407"/>
    </row>
    <row r="2179" spans="1:16" s="342" customFormat="1" x14ac:dyDescent="0.25">
      <c r="A2179" s="336"/>
      <c r="B2179" s="330"/>
      <c r="C2179" s="402"/>
      <c r="D2179" s="336"/>
      <c r="E2179" s="429"/>
      <c r="F2179" s="336"/>
      <c r="G2179" s="430"/>
      <c r="H2179" s="431"/>
      <c r="I2179" s="432"/>
      <c r="J2179" s="336"/>
      <c r="K2179" s="338"/>
      <c r="O2179" s="393"/>
      <c r="P2179" s="407"/>
    </row>
    <row r="2180" spans="1:16" s="342" customFormat="1" x14ac:dyDescent="0.25">
      <c r="A2180" s="336"/>
      <c r="B2180" s="330"/>
      <c r="C2180" s="402"/>
      <c r="D2180" s="336"/>
      <c r="E2180" s="429"/>
      <c r="F2180" s="336"/>
      <c r="G2180" s="430"/>
      <c r="H2180" s="431"/>
      <c r="I2180" s="432"/>
      <c r="J2180" s="336"/>
      <c r="K2180" s="338"/>
      <c r="O2180" s="393"/>
      <c r="P2180" s="407"/>
    </row>
    <row r="2181" spans="1:16" s="342" customFormat="1" x14ac:dyDescent="0.25">
      <c r="A2181" s="336"/>
      <c r="B2181" s="330"/>
      <c r="C2181" s="402"/>
      <c r="D2181" s="336"/>
      <c r="E2181" s="429"/>
      <c r="F2181" s="336"/>
      <c r="G2181" s="430"/>
      <c r="H2181" s="431"/>
      <c r="I2181" s="432"/>
      <c r="J2181" s="336"/>
      <c r="K2181" s="338"/>
      <c r="O2181" s="393"/>
      <c r="P2181" s="407"/>
    </row>
    <row r="2182" spans="1:16" s="342" customFormat="1" x14ac:dyDescent="0.25">
      <c r="A2182" s="336"/>
      <c r="B2182" s="330"/>
      <c r="C2182" s="402"/>
      <c r="D2182" s="336"/>
      <c r="E2182" s="429"/>
      <c r="F2182" s="336"/>
      <c r="G2182" s="430"/>
      <c r="H2182" s="431"/>
      <c r="I2182" s="432"/>
      <c r="J2182" s="336"/>
      <c r="K2182" s="338"/>
      <c r="O2182" s="393"/>
      <c r="P2182" s="407"/>
    </row>
    <row r="2183" spans="1:16" s="342" customFormat="1" x14ac:dyDescent="0.25">
      <c r="A2183" s="336"/>
      <c r="B2183" s="330"/>
      <c r="C2183" s="402"/>
      <c r="D2183" s="336"/>
      <c r="E2183" s="429"/>
      <c r="F2183" s="336"/>
      <c r="G2183" s="430"/>
      <c r="H2183" s="431"/>
      <c r="I2183" s="432"/>
      <c r="J2183" s="336"/>
      <c r="K2183" s="338"/>
      <c r="O2183" s="393"/>
      <c r="P2183" s="407"/>
    </row>
    <row r="2184" spans="1:16" s="342" customFormat="1" x14ac:dyDescent="0.25">
      <c r="A2184" s="336"/>
      <c r="B2184" s="330"/>
      <c r="C2184" s="402"/>
      <c r="D2184" s="336"/>
      <c r="E2184" s="429"/>
      <c r="F2184" s="336"/>
      <c r="G2184" s="430"/>
      <c r="H2184" s="431"/>
      <c r="I2184" s="432"/>
      <c r="J2184" s="336"/>
      <c r="K2184" s="338"/>
      <c r="O2184" s="393"/>
      <c r="P2184" s="407"/>
    </row>
    <row r="2185" spans="1:16" s="342" customFormat="1" x14ac:dyDescent="0.25">
      <c r="A2185" s="336"/>
      <c r="B2185" s="330"/>
      <c r="C2185" s="402"/>
      <c r="D2185" s="336"/>
      <c r="E2185" s="429"/>
      <c r="F2185" s="336"/>
      <c r="G2185" s="430"/>
      <c r="H2185" s="431"/>
      <c r="I2185" s="432"/>
      <c r="J2185" s="336"/>
      <c r="K2185" s="338"/>
      <c r="O2185" s="393"/>
      <c r="P2185" s="407"/>
    </row>
    <row r="2186" spans="1:16" s="342" customFormat="1" x14ac:dyDescent="0.25">
      <c r="A2186" s="336"/>
      <c r="B2186" s="330"/>
      <c r="C2186" s="402"/>
      <c r="D2186" s="336"/>
      <c r="E2186" s="429"/>
      <c r="F2186" s="336"/>
      <c r="G2186" s="430"/>
      <c r="H2186" s="431"/>
      <c r="I2186" s="432"/>
      <c r="J2186" s="336"/>
      <c r="K2186" s="338"/>
      <c r="O2186" s="393"/>
      <c r="P2186" s="407"/>
    </row>
    <row r="2187" spans="1:16" s="342" customFormat="1" x14ac:dyDescent="0.25">
      <c r="A2187" s="336"/>
      <c r="B2187" s="330"/>
      <c r="C2187" s="402"/>
      <c r="D2187" s="336"/>
      <c r="E2187" s="429"/>
      <c r="F2187" s="336"/>
      <c r="G2187" s="430"/>
      <c r="H2187" s="431"/>
      <c r="I2187" s="432"/>
      <c r="J2187" s="336"/>
      <c r="K2187" s="338"/>
      <c r="O2187" s="393"/>
      <c r="P2187" s="407"/>
    </row>
    <row r="2188" spans="1:16" s="342" customFormat="1" x14ac:dyDescent="0.25">
      <c r="A2188" s="336"/>
      <c r="B2188" s="330"/>
      <c r="C2188" s="402"/>
      <c r="D2188" s="336"/>
      <c r="E2188" s="429"/>
      <c r="F2188" s="336"/>
      <c r="G2188" s="430"/>
      <c r="H2188" s="431"/>
      <c r="I2188" s="432"/>
      <c r="J2188" s="336"/>
      <c r="K2188" s="338"/>
      <c r="O2188" s="393"/>
      <c r="P2188" s="407"/>
    </row>
    <row r="2189" spans="1:16" s="342" customFormat="1" x14ac:dyDescent="0.25">
      <c r="A2189" s="336"/>
      <c r="B2189" s="330"/>
      <c r="C2189" s="402"/>
      <c r="D2189" s="336"/>
      <c r="E2189" s="429"/>
      <c r="F2189" s="336"/>
      <c r="G2189" s="430"/>
      <c r="H2189" s="431"/>
      <c r="I2189" s="432"/>
      <c r="J2189" s="336"/>
      <c r="K2189" s="338"/>
      <c r="O2189" s="393"/>
      <c r="P2189" s="407"/>
    </row>
    <row r="2190" spans="1:16" s="342" customFormat="1" x14ac:dyDescent="0.25">
      <c r="A2190" s="336"/>
      <c r="B2190" s="330"/>
      <c r="C2190" s="402"/>
      <c r="D2190" s="336"/>
      <c r="E2190" s="429"/>
      <c r="F2190" s="336"/>
      <c r="G2190" s="430"/>
      <c r="H2190" s="431"/>
      <c r="I2190" s="432"/>
      <c r="J2190" s="336"/>
      <c r="K2190" s="338"/>
      <c r="O2190" s="393"/>
      <c r="P2190" s="407"/>
    </row>
    <row r="2191" spans="1:16" s="342" customFormat="1" x14ac:dyDescent="0.25">
      <c r="A2191" s="336"/>
      <c r="B2191" s="330"/>
      <c r="C2191" s="402"/>
      <c r="D2191" s="336"/>
      <c r="E2191" s="429"/>
      <c r="F2191" s="336"/>
      <c r="G2191" s="430"/>
      <c r="H2191" s="431"/>
      <c r="I2191" s="432"/>
      <c r="J2191" s="336"/>
      <c r="K2191" s="338"/>
      <c r="O2191" s="393"/>
      <c r="P2191" s="407"/>
    </row>
    <row r="2192" spans="1:16" s="342" customFormat="1" x14ac:dyDescent="0.25">
      <c r="A2192" s="336"/>
      <c r="B2192" s="330"/>
      <c r="C2192" s="402"/>
      <c r="D2192" s="336"/>
      <c r="E2192" s="429"/>
      <c r="F2192" s="336"/>
      <c r="G2192" s="430"/>
      <c r="H2192" s="431"/>
      <c r="I2192" s="432"/>
      <c r="J2192" s="336"/>
      <c r="K2192" s="338"/>
      <c r="O2192" s="393"/>
      <c r="P2192" s="407"/>
    </row>
    <row r="2193" spans="1:16" s="342" customFormat="1" x14ac:dyDescent="0.25">
      <c r="A2193" s="336"/>
      <c r="B2193" s="330"/>
      <c r="C2193" s="402"/>
      <c r="D2193" s="336"/>
      <c r="E2193" s="429"/>
      <c r="F2193" s="336"/>
      <c r="G2193" s="430"/>
      <c r="H2193" s="431"/>
      <c r="I2193" s="432"/>
      <c r="J2193" s="336"/>
      <c r="K2193" s="338"/>
      <c r="O2193" s="393"/>
      <c r="P2193" s="407"/>
    </row>
    <row r="2194" spans="1:16" s="342" customFormat="1" x14ac:dyDescent="0.25">
      <c r="A2194" s="336"/>
      <c r="B2194" s="330"/>
      <c r="C2194" s="402"/>
      <c r="D2194" s="336"/>
      <c r="E2194" s="429"/>
      <c r="F2194" s="336"/>
      <c r="G2194" s="430"/>
      <c r="H2194" s="431"/>
      <c r="I2194" s="432"/>
      <c r="J2194" s="336"/>
      <c r="K2194" s="338"/>
      <c r="O2194" s="393"/>
      <c r="P2194" s="407"/>
    </row>
    <row r="2195" spans="1:16" s="342" customFormat="1" x14ac:dyDescent="0.25">
      <c r="A2195" s="336"/>
      <c r="B2195" s="330"/>
      <c r="C2195" s="402"/>
      <c r="D2195" s="336"/>
      <c r="E2195" s="429"/>
      <c r="F2195" s="336"/>
      <c r="G2195" s="430"/>
      <c r="H2195" s="431"/>
      <c r="I2195" s="432"/>
      <c r="J2195" s="336"/>
      <c r="K2195" s="338"/>
      <c r="O2195" s="393"/>
      <c r="P2195" s="407"/>
    </row>
    <row r="2196" spans="1:16" s="342" customFormat="1" x14ac:dyDescent="0.25">
      <c r="A2196" s="336"/>
      <c r="B2196" s="330"/>
      <c r="C2196" s="402"/>
      <c r="D2196" s="336"/>
      <c r="E2196" s="429"/>
      <c r="F2196" s="336"/>
      <c r="G2196" s="430"/>
      <c r="H2196" s="431"/>
      <c r="I2196" s="432"/>
      <c r="J2196" s="336"/>
      <c r="K2196" s="338"/>
      <c r="O2196" s="393"/>
      <c r="P2196" s="407"/>
    </row>
    <row r="2197" spans="1:16" s="342" customFormat="1" x14ac:dyDescent="0.25">
      <c r="A2197" s="336"/>
      <c r="B2197" s="330"/>
      <c r="C2197" s="402"/>
      <c r="D2197" s="336"/>
      <c r="E2197" s="429"/>
      <c r="F2197" s="336"/>
      <c r="G2197" s="430"/>
      <c r="H2197" s="431"/>
      <c r="I2197" s="432"/>
      <c r="J2197" s="336"/>
      <c r="K2197" s="338"/>
      <c r="O2197" s="393"/>
      <c r="P2197" s="407"/>
    </row>
    <row r="2198" spans="1:16" s="342" customFormat="1" x14ac:dyDescent="0.25">
      <c r="A2198" s="336"/>
      <c r="B2198" s="330"/>
      <c r="C2198" s="402"/>
      <c r="D2198" s="336"/>
      <c r="E2198" s="429"/>
      <c r="F2198" s="336"/>
      <c r="G2198" s="430"/>
      <c r="H2198" s="431"/>
      <c r="I2198" s="432"/>
      <c r="J2198" s="336"/>
      <c r="K2198" s="338"/>
      <c r="O2198" s="393"/>
      <c r="P2198" s="407"/>
    </row>
    <row r="2199" spans="1:16" s="342" customFormat="1" x14ac:dyDescent="0.25">
      <c r="A2199" s="336"/>
      <c r="B2199" s="330"/>
      <c r="C2199" s="402"/>
      <c r="D2199" s="336"/>
      <c r="E2199" s="429"/>
      <c r="F2199" s="336"/>
      <c r="G2199" s="430"/>
      <c r="H2199" s="431"/>
      <c r="I2199" s="432"/>
      <c r="J2199" s="336"/>
      <c r="K2199" s="338"/>
      <c r="O2199" s="393"/>
      <c r="P2199" s="407"/>
    </row>
    <row r="2200" spans="1:16" s="342" customFormat="1" x14ac:dyDescent="0.25">
      <c r="A2200" s="336"/>
      <c r="B2200" s="330"/>
      <c r="C2200" s="402"/>
      <c r="D2200" s="336"/>
      <c r="E2200" s="429"/>
      <c r="F2200" s="336"/>
      <c r="G2200" s="430"/>
      <c r="H2200" s="431"/>
      <c r="I2200" s="432"/>
      <c r="J2200" s="336"/>
      <c r="K2200" s="338"/>
      <c r="O2200" s="393"/>
      <c r="P2200" s="407"/>
    </row>
    <row r="2201" spans="1:16" s="342" customFormat="1" x14ac:dyDescent="0.25">
      <c r="A2201" s="336"/>
      <c r="B2201" s="330"/>
      <c r="C2201" s="402"/>
      <c r="D2201" s="336"/>
      <c r="E2201" s="429"/>
      <c r="F2201" s="336"/>
      <c r="G2201" s="430"/>
      <c r="H2201" s="431"/>
      <c r="I2201" s="432"/>
      <c r="J2201" s="336"/>
      <c r="K2201" s="338"/>
      <c r="O2201" s="393"/>
      <c r="P2201" s="407"/>
    </row>
    <row r="2202" spans="1:16" s="342" customFormat="1" x14ac:dyDescent="0.25">
      <c r="A2202" s="336"/>
      <c r="B2202" s="330"/>
      <c r="C2202" s="402"/>
      <c r="D2202" s="336"/>
      <c r="E2202" s="429"/>
      <c r="F2202" s="336"/>
      <c r="G2202" s="430"/>
      <c r="H2202" s="431"/>
      <c r="I2202" s="432"/>
      <c r="J2202" s="336"/>
      <c r="K2202" s="338"/>
      <c r="O2202" s="393"/>
      <c r="P2202" s="407"/>
    </row>
    <row r="2203" spans="1:16" s="342" customFormat="1" x14ac:dyDescent="0.25">
      <c r="A2203" s="336"/>
      <c r="B2203" s="330"/>
      <c r="C2203" s="402"/>
      <c r="D2203" s="336"/>
      <c r="E2203" s="429"/>
      <c r="F2203" s="336"/>
      <c r="G2203" s="430"/>
      <c r="H2203" s="431"/>
      <c r="I2203" s="432"/>
      <c r="J2203" s="336"/>
      <c r="K2203" s="338"/>
      <c r="O2203" s="393"/>
      <c r="P2203" s="407"/>
    </row>
    <row r="2204" spans="1:16" s="342" customFormat="1" x14ac:dyDescent="0.25">
      <c r="A2204" s="336"/>
      <c r="B2204" s="330"/>
      <c r="C2204" s="402"/>
      <c r="D2204" s="336"/>
      <c r="E2204" s="429"/>
      <c r="F2204" s="336"/>
      <c r="G2204" s="430"/>
      <c r="H2204" s="431"/>
      <c r="I2204" s="432"/>
      <c r="J2204" s="336"/>
      <c r="K2204" s="338"/>
      <c r="O2204" s="393"/>
      <c r="P2204" s="407"/>
    </row>
    <row r="2205" spans="1:16" s="342" customFormat="1" x14ac:dyDescent="0.25">
      <c r="A2205" s="336"/>
      <c r="B2205" s="330"/>
      <c r="C2205" s="402"/>
      <c r="D2205" s="336"/>
      <c r="E2205" s="429"/>
      <c r="F2205" s="336"/>
      <c r="G2205" s="430"/>
      <c r="H2205" s="431"/>
      <c r="I2205" s="432"/>
      <c r="J2205" s="336"/>
      <c r="K2205" s="338"/>
      <c r="O2205" s="393"/>
      <c r="P2205" s="407"/>
    </row>
    <row r="2206" spans="1:16" s="342" customFormat="1" x14ac:dyDescent="0.25">
      <c r="A2206" s="336"/>
      <c r="B2206" s="330"/>
      <c r="C2206" s="402"/>
      <c r="D2206" s="336"/>
      <c r="E2206" s="429"/>
      <c r="F2206" s="336"/>
      <c r="G2206" s="430"/>
      <c r="H2206" s="431"/>
      <c r="I2206" s="432"/>
      <c r="J2206" s="336"/>
      <c r="K2206" s="338"/>
      <c r="O2206" s="393"/>
      <c r="P2206" s="407"/>
    </row>
    <row r="2207" spans="1:16" s="342" customFormat="1" x14ac:dyDescent="0.25">
      <c r="A2207" s="336"/>
      <c r="B2207" s="330"/>
      <c r="C2207" s="402"/>
      <c r="D2207" s="336"/>
      <c r="E2207" s="429"/>
      <c r="F2207" s="336"/>
      <c r="G2207" s="430"/>
      <c r="H2207" s="431"/>
      <c r="I2207" s="432"/>
      <c r="J2207" s="336"/>
      <c r="K2207" s="338"/>
      <c r="O2207" s="393"/>
      <c r="P2207" s="407"/>
    </row>
    <row r="2208" spans="1:16" s="342" customFormat="1" x14ac:dyDescent="0.25">
      <c r="A2208" s="336"/>
      <c r="B2208" s="330"/>
      <c r="C2208" s="402"/>
      <c r="D2208" s="336"/>
      <c r="E2208" s="429"/>
      <c r="F2208" s="336"/>
      <c r="G2208" s="430"/>
      <c r="H2208" s="431"/>
      <c r="I2208" s="432"/>
      <c r="J2208" s="336"/>
      <c r="K2208" s="338"/>
      <c r="O2208" s="393"/>
      <c r="P2208" s="407"/>
    </row>
    <row r="2209" spans="1:16" s="342" customFormat="1" x14ac:dyDescent="0.25">
      <c r="A2209" s="336"/>
      <c r="B2209" s="330"/>
      <c r="C2209" s="402"/>
      <c r="D2209" s="336"/>
      <c r="E2209" s="429"/>
      <c r="F2209" s="336"/>
      <c r="G2209" s="430"/>
      <c r="H2209" s="431"/>
      <c r="I2209" s="432"/>
      <c r="J2209" s="336"/>
      <c r="K2209" s="338"/>
      <c r="O2209" s="393"/>
      <c r="P2209" s="407"/>
    </row>
    <row r="2210" spans="1:16" s="342" customFormat="1" x14ac:dyDescent="0.25">
      <c r="A2210" s="336"/>
      <c r="B2210" s="330"/>
      <c r="C2210" s="402"/>
      <c r="D2210" s="336"/>
      <c r="E2210" s="429"/>
      <c r="F2210" s="336"/>
      <c r="G2210" s="430"/>
      <c r="H2210" s="431"/>
      <c r="I2210" s="432"/>
      <c r="J2210" s="336"/>
      <c r="K2210" s="338"/>
      <c r="O2210" s="393"/>
      <c r="P2210" s="407"/>
    </row>
    <row r="2211" spans="1:16" s="342" customFormat="1" x14ac:dyDescent="0.25">
      <c r="A2211" s="336"/>
      <c r="B2211" s="330"/>
      <c r="C2211" s="402"/>
      <c r="D2211" s="336"/>
      <c r="E2211" s="429"/>
      <c r="F2211" s="336"/>
      <c r="G2211" s="430"/>
      <c r="H2211" s="431"/>
      <c r="I2211" s="432"/>
      <c r="J2211" s="336"/>
      <c r="K2211" s="338"/>
      <c r="O2211" s="393"/>
      <c r="P2211" s="407"/>
    </row>
    <row r="2212" spans="1:16" s="342" customFormat="1" x14ac:dyDescent="0.25">
      <c r="A2212" s="336"/>
      <c r="B2212" s="330"/>
      <c r="C2212" s="402"/>
      <c r="D2212" s="336"/>
      <c r="E2212" s="429"/>
      <c r="F2212" s="336"/>
      <c r="G2212" s="430"/>
      <c r="H2212" s="431"/>
      <c r="I2212" s="432"/>
      <c r="J2212" s="336"/>
      <c r="K2212" s="338"/>
      <c r="O2212" s="393"/>
      <c r="P2212" s="407"/>
    </row>
    <row r="2213" spans="1:16" s="342" customFormat="1" x14ac:dyDescent="0.25">
      <c r="A2213" s="336"/>
      <c r="B2213" s="330"/>
      <c r="C2213" s="402"/>
      <c r="D2213" s="336"/>
      <c r="E2213" s="429"/>
      <c r="F2213" s="336"/>
      <c r="G2213" s="430"/>
      <c r="H2213" s="431"/>
      <c r="I2213" s="432"/>
      <c r="J2213" s="336"/>
      <c r="K2213" s="338"/>
      <c r="O2213" s="393"/>
      <c r="P2213" s="407"/>
    </row>
    <row r="2214" spans="1:16" s="342" customFormat="1" x14ac:dyDescent="0.25">
      <c r="A2214" s="336"/>
      <c r="B2214" s="330"/>
      <c r="C2214" s="402"/>
      <c r="D2214" s="336"/>
      <c r="E2214" s="429"/>
      <c r="F2214" s="336"/>
      <c r="G2214" s="430"/>
      <c r="H2214" s="431"/>
      <c r="I2214" s="432"/>
      <c r="J2214" s="336"/>
      <c r="K2214" s="338"/>
      <c r="O2214" s="393"/>
      <c r="P2214" s="407"/>
    </row>
    <row r="2215" spans="1:16" s="342" customFormat="1" x14ac:dyDescent="0.25">
      <c r="A2215" s="336"/>
      <c r="B2215" s="330"/>
      <c r="C2215" s="402"/>
      <c r="D2215" s="336"/>
      <c r="E2215" s="429"/>
      <c r="F2215" s="336"/>
      <c r="G2215" s="430"/>
      <c r="H2215" s="431"/>
      <c r="I2215" s="432"/>
      <c r="J2215" s="336"/>
      <c r="K2215" s="338"/>
      <c r="O2215" s="393"/>
      <c r="P2215" s="407"/>
    </row>
    <row r="2216" spans="1:16" s="342" customFormat="1" x14ac:dyDescent="0.25">
      <c r="A2216" s="336"/>
      <c r="B2216" s="330"/>
      <c r="C2216" s="402"/>
      <c r="D2216" s="336"/>
      <c r="E2216" s="429"/>
      <c r="F2216" s="336"/>
      <c r="G2216" s="430"/>
      <c r="H2216" s="431"/>
      <c r="I2216" s="432"/>
      <c r="J2216" s="336"/>
      <c r="K2216" s="338"/>
      <c r="O2216" s="393"/>
      <c r="P2216" s="407"/>
    </row>
    <row r="2217" spans="1:16" s="342" customFormat="1" x14ac:dyDescent="0.25">
      <c r="A2217" s="336"/>
      <c r="B2217" s="330"/>
      <c r="C2217" s="402"/>
      <c r="D2217" s="336"/>
      <c r="E2217" s="429"/>
      <c r="F2217" s="336"/>
      <c r="G2217" s="430"/>
      <c r="H2217" s="431"/>
      <c r="I2217" s="432"/>
      <c r="J2217" s="336"/>
      <c r="K2217" s="338"/>
      <c r="O2217" s="393"/>
      <c r="P2217" s="407"/>
    </row>
    <row r="2218" spans="1:16" s="342" customFormat="1" x14ac:dyDescent="0.25">
      <c r="A2218" s="336"/>
      <c r="B2218" s="330"/>
      <c r="C2218" s="402"/>
      <c r="D2218" s="336"/>
      <c r="E2218" s="429"/>
      <c r="F2218" s="336"/>
      <c r="G2218" s="430"/>
      <c r="H2218" s="431"/>
      <c r="I2218" s="432"/>
      <c r="J2218" s="336"/>
      <c r="K2218" s="338"/>
      <c r="O2218" s="393"/>
      <c r="P2218" s="407"/>
    </row>
    <row r="2219" spans="1:16" s="342" customFormat="1" x14ac:dyDescent="0.25">
      <c r="A2219" s="336"/>
      <c r="B2219" s="330"/>
      <c r="C2219" s="402"/>
      <c r="D2219" s="336"/>
      <c r="E2219" s="429"/>
      <c r="F2219" s="336"/>
      <c r="G2219" s="430"/>
      <c r="H2219" s="431"/>
      <c r="I2219" s="432"/>
      <c r="J2219" s="336"/>
      <c r="K2219" s="338"/>
      <c r="O2219" s="393"/>
      <c r="P2219" s="407"/>
    </row>
    <row r="2220" spans="1:16" s="342" customFormat="1" x14ac:dyDescent="0.25">
      <c r="A2220" s="336"/>
      <c r="B2220" s="330"/>
      <c r="C2220" s="402"/>
      <c r="D2220" s="336"/>
      <c r="E2220" s="429"/>
      <c r="F2220" s="336"/>
      <c r="G2220" s="430"/>
      <c r="H2220" s="431"/>
      <c r="I2220" s="432"/>
      <c r="J2220" s="336"/>
      <c r="K2220" s="338"/>
      <c r="O2220" s="393"/>
      <c r="P2220" s="407"/>
    </row>
    <row r="2221" spans="1:16" s="342" customFormat="1" x14ac:dyDescent="0.25">
      <c r="A2221" s="336"/>
      <c r="B2221" s="330"/>
      <c r="C2221" s="402"/>
      <c r="D2221" s="336"/>
      <c r="E2221" s="429"/>
      <c r="F2221" s="336"/>
      <c r="G2221" s="430"/>
      <c r="H2221" s="431"/>
      <c r="I2221" s="432"/>
      <c r="J2221" s="336"/>
      <c r="K2221" s="338"/>
      <c r="O2221" s="393"/>
      <c r="P2221" s="407"/>
    </row>
    <row r="2222" spans="1:16" s="342" customFormat="1" x14ac:dyDescent="0.25">
      <c r="A2222" s="336"/>
      <c r="B2222" s="330"/>
      <c r="C2222" s="402"/>
      <c r="D2222" s="336"/>
      <c r="E2222" s="429"/>
      <c r="F2222" s="336"/>
      <c r="G2222" s="430"/>
      <c r="H2222" s="431"/>
      <c r="I2222" s="432"/>
      <c r="J2222" s="336"/>
      <c r="K2222" s="338"/>
      <c r="O2222" s="393"/>
      <c r="P2222" s="407"/>
    </row>
    <row r="2223" spans="1:16" s="342" customFormat="1" x14ac:dyDescent="0.25">
      <c r="A2223" s="336"/>
      <c r="B2223" s="330"/>
      <c r="C2223" s="402"/>
      <c r="D2223" s="336"/>
      <c r="E2223" s="429"/>
      <c r="F2223" s="336"/>
      <c r="G2223" s="430"/>
      <c r="H2223" s="431"/>
      <c r="I2223" s="432"/>
      <c r="J2223" s="336"/>
      <c r="K2223" s="338"/>
      <c r="O2223" s="393"/>
      <c r="P2223" s="407"/>
    </row>
    <row r="2224" spans="1:16" s="342" customFormat="1" x14ac:dyDescent="0.25">
      <c r="A2224" s="336"/>
      <c r="B2224" s="330"/>
      <c r="C2224" s="402"/>
      <c r="D2224" s="336"/>
      <c r="E2224" s="429"/>
      <c r="F2224" s="336"/>
      <c r="G2224" s="430"/>
      <c r="H2224" s="431"/>
      <c r="I2224" s="432"/>
      <c r="J2224" s="336"/>
      <c r="K2224" s="338"/>
      <c r="O2224" s="393"/>
      <c r="P2224" s="407"/>
    </row>
    <row r="2225" spans="1:16" s="342" customFormat="1" x14ac:dyDescent="0.25">
      <c r="A2225" s="336"/>
      <c r="B2225" s="330"/>
      <c r="C2225" s="402"/>
      <c r="D2225" s="336"/>
      <c r="E2225" s="429"/>
      <c r="F2225" s="336"/>
      <c r="G2225" s="430"/>
      <c r="H2225" s="431"/>
      <c r="I2225" s="432"/>
      <c r="J2225" s="336"/>
      <c r="K2225" s="338"/>
      <c r="O2225" s="393"/>
      <c r="P2225" s="407"/>
    </row>
    <row r="2226" spans="1:16" s="342" customFormat="1" x14ac:dyDescent="0.25">
      <c r="A2226" s="336"/>
      <c r="B2226" s="330"/>
      <c r="C2226" s="402"/>
      <c r="D2226" s="336"/>
      <c r="E2226" s="429"/>
      <c r="F2226" s="336"/>
      <c r="G2226" s="430"/>
      <c r="H2226" s="431"/>
      <c r="I2226" s="432"/>
      <c r="J2226" s="336"/>
      <c r="K2226" s="338"/>
      <c r="O2226" s="393"/>
      <c r="P2226" s="407"/>
    </row>
    <row r="2227" spans="1:16" s="342" customFormat="1" x14ac:dyDescent="0.25">
      <c r="A2227" s="336"/>
      <c r="B2227" s="330"/>
      <c r="C2227" s="402"/>
      <c r="D2227" s="336"/>
      <c r="E2227" s="429"/>
      <c r="F2227" s="336"/>
      <c r="G2227" s="430"/>
      <c r="H2227" s="431"/>
      <c r="I2227" s="432"/>
      <c r="J2227" s="336"/>
      <c r="K2227" s="338"/>
      <c r="O2227" s="393"/>
      <c r="P2227" s="407"/>
    </row>
    <row r="2228" spans="1:16" s="342" customFormat="1" x14ac:dyDescent="0.25">
      <c r="A2228" s="336"/>
      <c r="B2228" s="330"/>
      <c r="C2228" s="402"/>
      <c r="D2228" s="336"/>
      <c r="E2228" s="429"/>
      <c r="F2228" s="336"/>
      <c r="G2228" s="430"/>
      <c r="H2228" s="431"/>
      <c r="I2228" s="432"/>
      <c r="J2228" s="336"/>
      <c r="K2228" s="338"/>
      <c r="O2228" s="393"/>
      <c r="P2228" s="407"/>
    </row>
    <row r="2229" spans="1:16" s="342" customFormat="1" x14ac:dyDescent="0.25">
      <c r="A2229" s="336"/>
      <c r="B2229" s="330"/>
      <c r="C2229" s="402"/>
      <c r="D2229" s="336"/>
      <c r="E2229" s="429"/>
      <c r="F2229" s="336"/>
      <c r="G2229" s="430"/>
      <c r="H2229" s="431"/>
      <c r="I2229" s="432"/>
      <c r="J2229" s="336"/>
      <c r="K2229" s="338"/>
      <c r="O2229" s="393"/>
      <c r="P2229" s="407"/>
    </row>
    <row r="2230" spans="1:16" s="342" customFormat="1" x14ac:dyDescent="0.25">
      <c r="A2230" s="336"/>
      <c r="B2230" s="330"/>
      <c r="C2230" s="402"/>
      <c r="D2230" s="336"/>
      <c r="E2230" s="429"/>
      <c r="F2230" s="336"/>
      <c r="G2230" s="430"/>
      <c r="H2230" s="431"/>
      <c r="I2230" s="432"/>
      <c r="J2230" s="336"/>
      <c r="K2230" s="338"/>
      <c r="O2230" s="393"/>
      <c r="P2230" s="407"/>
    </row>
    <row r="2231" spans="1:16" s="342" customFormat="1" x14ac:dyDescent="0.25">
      <c r="A2231" s="336"/>
      <c r="B2231" s="330"/>
      <c r="C2231" s="402"/>
      <c r="D2231" s="336"/>
      <c r="E2231" s="429"/>
      <c r="F2231" s="336"/>
      <c r="G2231" s="430"/>
      <c r="H2231" s="431"/>
      <c r="I2231" s="432"/>
      <c r="J2231" s="336"/>
      <c r="K2231" s="338"/>
      <c r="O2231" s="393"/>
      <c r="P2231" s="407"/>
    </row>
    <row r="2232" spans="1:16" s="342" customFormat="1" x14ac:dyDescent="0.25">
      <c r="A2232" s="336"/>
      <c r="B2232" s="330"/>
      <c r="C2232" s="402"/>
      <c r="D2232" s="336"/>
      <c r="E2232" s="429"/>
      <c r="F2232" s="336"/>
      <c r="G2232" s="430"/>
      <c r="H2232" s="431"/>
      <c r="I2232" s="432"/>
      <c r="J2232" s="336"/>
      <c r="K2232" s="338"/>
      <c r="O2232" s="393"/>
      <c r="P2232" s="407"/>
    </row>
    <row r="2233" spans="1:16" s="342" customFormat="1" x14ac:dyDescent="0.25">
      <c r="A2233" s="336"/>
      <c r="B2233" s="330"/>
      <c r="C2233" s="402"/>
      <c r="D2233" s="336"/>
      <c r="E2233" s="429"/>
      <c r="F2233" s="336"/>
      <c r="G2233" s="430"/>
      <c r="H2233" s="431"/>
      <c r="I2233" s="432"/>
      <c r="J2233" s="336"/>
      <c r="K2233" s="338"/>
      <c r="O2233" s="393"/>
      <c r="P2233" s="407"/>
    </row>
    <row r="2234" spans="1:16" s="342" customFormat="1" x14ac:dyDescent="0.25">
      <c r="A2234" s="336"/>
      <c r="B2234" s="330"/>
      <c r="C2234" s="402"/>
      <c r="D2234" s="336"/>
      <c r="E2234" s="429"/>
      <c r="F2234" s="336"/>
      <c r="G2234" s="430"/>
      <c r="H2234" s="431"/>
      <c r="I2234" s="432"/>
      <c r="J2234" s="336"/>
      <c r="K2234" s="338"/>
      <c r="O2234" s="393"/>
      <c r="P2234" s="407"/>
    </row>
    <row r="2235" spans="1:16" s="342" customFormat="1" x14ac:dyDescent="0.25">
      <c r="A2235" s="336"/>
      <c r="B2235" s="330"/>
      <c r="C2235" s="402"/>
      <c r="D2235" s="336"/>
      <c r="E2235" s="429"/>
      <c r="F2235" s="336"/>
      <c r="G2235" s="430"/>
      <c r="H2235" s="431"/>
      <c r="I2235" s="432"/>
      <c r="J2235" s="336"/>
      <c r="K2235" s="338"/>
      <c r="O2235" s="393"/>
      <c r="P2235" s="407"/>
    </row>
    <row r="2236" spans="1:16" s="342" customFormat="1" x14ac:dyDescent="0.25">
      <c r="A2236" s="336"/>
      <c r="B2236" s="330"/>
      <c r="C2236" s="402"/>
      <c r="D2236" s="336"/>
      <c r="E2236" s="429"/>
      <c r="F2236" s="336"/>
      <c r="G2236" s="430"/>
      <c r="H2236" s="431"/>
      <c r="I2236" s="432"/>
      <c r="J2236" s="336"/>
      <c r="K2236" s="338"/>
      <c r="O2236" s="393"/>
      <c r="P2236" s="407"/>
    </row>
    <row r="2237" spans="1:16" s="342" customFormat="1" x14ac:dyDescent="0.25">
      <c r="A2237" s="336"/>
      <c r="B2237" s="330"/>
      <c r="C2237" s="402"/>
      <c r="D2237" s="336"/>
      <c r="E2237" s="429"/>
      <c r="F2237" s="336"/>
      <c r="G2237" s="430"/>
      <c r="H2237" s="431"/>
      <c r="I2237" s="432"/>
      <c r="J2237" s="336"/>
      <c r="K2237" s="338"/>
      <c r="O2237" s="393"/>
      <c r="P2237" s="407"/>
    </row>
    <row r="2238" spans="1:16" s="342" customFormat="1" x14ac:dyDescent="0.25">
      <c r="A2238" s="336"/>
      <c r="B2238" s="330"/>
      <c r="C2238" s="402"/>
      <c r="D2238" s="336"/>
      <c r="E2238" s="429"/>
      <c r="F2238" s="336"/>
      <c r="G2238" s="430"/>
      <c r="H2238" s="431"/>
      <c r="I2238" s="432"/>
      <c r="J2238" s="336"/>
      <c r="K2238" s="338"/>
      <c r="O2238" s="393"/>
      <c r="P2238" s="407"/>
    </row>
    <row r="2239" spans="1:16" s="342" customFormat="1" x14ac:dyDescent="0.25">
      <c r="A2239" s="336"/>
      <c r="B2239" s="330"/>
      <c r="C2239" s="402"/>
      <c r="D2239" s="336"/>
      <c r="E2239" s="429"/>
      <c r="F2239" s="336"/>
      <c r="G2239" s="430"/>
      <c r="H2239" s="431"/>
      <c r="I2239" s="432"/>
      <c r="J2239" s="336"/>
      <c r="K2239" s="338"/>
      <c r="O2239" s="393"/>
      <c r="P2239" s="407"/>
    </row>
    <row r="2240" spans="1:16" s="342" customFormat="1" x14ac:dyDescent="0.25">
      <c r="A2240" s="336"/>
      <c r="B2240" s="330"/>
      <c r="C2240" s="402"/>
      <c r="D2240" s="336"/>
      <c r="E2240" s="429"/>
      <c r="F2240" s="336"/>
      <c r="G2240" s="430"/>
      <c r="H2240" s="431"/>
      <c r="I2240" s="432"/>
      <c r="J2240" s="336"/>
      <c r="K2240" s="338"/>
      <c r="O2240" s="393"/>
      <c r="P2240" s="407"/>
    </row>
    <row r="2241" spans="1:16" s="342" customFormat="1" x14ac:dyDescent="0.25">
      <c r="A2241" s="336"/>
      <c r="B2241" s="330"/>
      <c r="C2241" s="402"/>
      <c r="D2241" s="336"/>
      <c r="E2241" s="429"/>
      <c r="F2241" s="336"/>
      <c r="G2241" s="430"/>
      <c r="H2241" s="431"/>
      <c r="I2241" s="432"/>
      <c r="J2241" s="336"/>
      <c r="K2241" s="338"/>
      <c r="O2241" s="393"/>
      <c r="P2241" s="407"/>
    </row>
    <row r="2242" spans="1:16" s="342" customFormat="1" x14ac:dyDescent="0.25">
      <c r="A2242" s="336"/>
      <c r="B2242" s="330"/>
      <c r="C2242" s="402"/>
      <c r="D2242" s="336"/>
      <c r="E2242" s="429"/>
      <c r="F2242" s="336"/>
      <c r="G2242" s="430"/>
      <c r="H2242" s="431"/>
      <c r="I2242" s="432"/>
      <c r="J2242" s="336"/>
      <c r="K2242" s="338"/>
      <c r="O2242" s="393"/>
      <c r="P2242" s="407"/>
    </row>
    <row r="2243" spans="1:16" s="342" customFormat="1" x14ac:dyDescent="0.25">
      <c r="A2243" s="336"/>
      <c r="B2243" s="330"/>
      <c r="C2243" s="402"/>
      <c r="D2243" s="336"/>
      <c r="E2243" s="429"/>
      <c r="F2243" s="336"/>
      <c r="G2243" s="430"/>
      <c r="H2243" s="431"/>
      <c r="I2243" s="432"/>
      <c r="J2243" s="336"/>
      <c r="K2243" s="338"/>
      <c r="O2243" s="393"/>
      <c r="P2243" s="407"/>
    </row>
    <row r="2244" spans="1:16" s="342" customFormat="1" x14ac:dyDescent="0.25">
      <c r="A2244" s="336"/>
      <c r="B2244" s="330"/>
      <c r="C2244" s="402"/>
      <c r="D2244" s="336"/>
      <c r="E2244" s="429"/>
      <c r="F2244" s="336"/>
      <c r="G2244" s="430"/>
      <c r="H2244" s="431"/>
      <c r="I2244" s="432"/>
      <c r="J2244" s="336"/>
      <c r="K2244" s="338"/>
      <c r="O2244" s="393"/>
      <c r="P2244" s="407"/>
    </row>
    <row r="2245" spans="1:16" s="342" customFormat="1" x14ac:dyDescent="0.25">
      <c r="A2245" s="336"/>
      <c r="B2245" s="330"/>
      <c r="C2245" s="402"/>
      <c r="D2245" s="336"/>
      <c r="E2245" s="429"/>
      <c r="F2245" s="336"/>
      <c r="G2245" s="430"/>
      <c r="H2245" s="431"/>
      <c r="I2245" s="432"/>
      <c r="J2245" s="336"/>
      <c r="K2245" s="338"/>
      <c r="O2245" s="393"/>
      <c r="P2245" s="407"/>
    </row>
    <row r="2246" spans="1:16" s="342" customFormat="1" x14ac:dyDescent="0.25">
      <c r="A2246" s="336"/>
      <c r="B2246" s="330"/>
      <c r="C2246" s="402"/>
      <c r="D2246" s="336"/>
      <c r="E2246" s="429"/>
      <c r="F2246" s="336"/>
      <c r="G2246" s="430"/>
      <c r="H2246" s="431"/>
      <c r="I2246" s="432"/>
      <c r="J2246" s="336"/>
      <c r="K2246" s="338"/>
      <c r="O2246" s="393"/>
      <c r="P2246" s="407"/>
    </row>
    <row r="2247" spans="1:16" s="342" customFormat="1" x14ac:dyDescent="0.25">
      <c r="A2247" s="336"/>
      <c r="B2247" s="330"/>
      <c r="C2247" s="402"/>
      <c r="D2247" s="336"/>
      <c r="E2247" s="429"/>
      <c r="F2247" s="336"/>
      <c r="G2247" s="430"/>
      <c r="H2247" s="431"/>
      <c r="I2247" s="432"/>
      <c r="J2247" s="336"/>
      <c r="K2247" s="338"/>
      <c r="O2247" s="393"/>
      <c r="P2247" s="407"/>
    </row>
    <row r="2248" spans="1:16" s="342" customFormat="1" x14ac:dyDescent="0.25">
      <c r="A2248" s="336"/>
      <c r="B2248" s="330"/>
      <c r="C2248" s="402"/>
      <c r="D2248" s="336"/>
      <c r="E2248" s="429"/>
      <c r="F2248" s="336"/>
      <c r="G2248" s="430"/>
      <c r="H2248" s="431"/>
      <c r="I2248" s="432"/>
      <c r="J2248" s="336"/>
      <c r="K2248" s="338"/>
      <c r="O2248" s="393"/>
      <c r="P2248" s="407"/>
    </row>
    <row r="2249" spans="1:16" s="342" customFormat="1" x14ac:dyDescent="0.25">
      <c r="A2249" s="336"/>
      <c r="B2249" s="330"/>
      <c r="C2249" s="402"/>
      <c r="D2249" s="336"/>
      <c r="E2249" s="429"/>
      <c r="F2249" s="336"/>
      <c r="G2249" s="430"/>
      <c r="H2249" s="431"/>
      <c r="I2249" s="432"/>
      <c r="J2249" s="336"/>
      <c r="K2249" s="338"/>
      <c r="O2249" s="393"/>
      <c r="P2249" s="407"/>
    </row>
    <row r="2250" spans="1:16" s="342" customFormat="1" x14ac:dyDescent="0.25">
      <c r="A2250" s="336"/>
      <c r="B2250" s="330"/>
      <c r="C2250" s="402"/>
      <c r="D2250" s="336"/>
      <c r="E2250" s="429"/>
      <c r="F2250" s="336"/>
      <c r="G2250" s="430"/>
      <c r="H2250" s="431"/>
      <c r="I2250" s="432"/>
      <c r="J2250" s="336"/>
      <c r="K2250" s="338"/>
      <c r="O2250" s="393"/>
      <c r="P2250" s="407"/>
    </row>
    <row r="2251" spans="1:16" s="342" customFormat="1" x14ac:dyDescent="0.25">
      <c r="A2251" s="336"/>
      <c r="B2251" s="330"/>
      <c r="C2251" s="402"/>
      <c r="D2251" s="336"/>
      <c r="E2251" s="429"/>
      <c r="F2251" s="336"/>
      <c r="G2251" s="430"/>
      <c r="H2251" s="431"/>
      <c r="I2251" s="432"/>
      <c r="J2251" s="336"/>
      <c r="K2251" s="338"/>
      <c r="O2251" s="393"/>
      <c r="P2251" s="407"/>
    </row>
    <row r="2252" spans="1:16" s="342" customFormat="1" x14ac:dyDescent="0.25">
      <c r="A2252" s="336"/>
      <c r="B2252" s="330"/>
      <c r="C2252" s="402"/>
      <c r="D2252" s="336"/>
      <c r="E2252" s="429"/>
      <c r="F2252" s="336"/>
      <c r="G2252" s="430"/>
      <c r="H2252" s="431"/>
      <c r="I2252" s="432"/>
      <c r="J2252" s="336"/>
      <c r="K2252" s="338"/>
      <c r="O2252" s="393"/>
      <c r="P2252" s="407"/>
    </row>
    <row r="2253" spans="1:16" s="342" customFormat="1" x14ac:dyDescent="0.25">
      <c r="A2253" s="336"/>
      <c r="B2253" s="330"/>
      <c r="C2253" s="402"/>
      <c r="D2253" s="336"/>
      <c r="E2253" s="429"/>
      <c r="F2253" s="336"/>
      <c r="G2253" s="430"/>
      <c r="H2253" s="431"/>
      <c r="I2253" s="432"/>
      <c r="J2253" s="336"/>
      <c r="K2253" s="338"/>
      <c r="O2253" s="393"/>
      <c r="P2253" s="407"/>
    </row>
    <row r="2254" spans="1:16" s="342" customFormat="1" x14ac:dyDescent="0.25">
      <c r="A2254" s="336"/>
      <c r="B2254" s="330"/>
      <c r="C2254" s="402"/>
      <c r="D2254" s="336"/>
      <c r="E2254" s="429"/>
      <c r="F2254" s="336"/>
      <c r="G2254" s="430"/>
      <c r="H2254" s="431"/>
      <c r="I2254" s="432"/>
      <c r="J2254" s="336"/>
      <c r="K2254" s="338"/>
      <c r="O2254" s="393"/>
      <c r="P2254" s="407"/>
    </row>
    <row r="2255" spans="1:16" s="342" customFormat="1" x14ac:dyDescent="0.25">
      <c r="A2255" s="336"/>
      <c r="B2255" s="330"/>
      <c r="C2255" s="402"/>
      <c r="D2255" s="336"/>
      <c r="E2255" s="429"/>
      <c r="F2255" s="336"/>
      <c r="G2255" s="430"/>
      <c r="H2255" s="431"/>
      <c r="I2255" s="432"/>
      <c r="J2255" s="336"/>
      <c r="K2255" s="338"/>
      <c r="O2255" s="393"/>
      <c r="P2255" s="407"/>
    </row>
    <row r="2256" spans="1:16" s="342" customFormat="1" x14ac:dyDescent="0.25">
      <c r="A2256" s="336"/>
      <c r="B2256" s="330"/>
      <c r="C2256" s="402"/>
      <c r="D2256" s="336"/>
      <c r="E2256" s="429"/>
      <c r="F2256" s="336"/>
      <c r="G2256" s="430"/>
      <c r="H2256" s="431"/>
      <c r="I2256" s="432"/>
      <c r="J2256" s="336"/>
      <c r="K2256" s="338"/>
      <c r="O2256" s="393"/>
      <c r="P2256" s="407"/>
    </row>
    <row r="2257" spans="1:16" s="342" customFormat="1" x14ac:dyDescent="0.25">
      <c r="A2257" s="336"/>
      <c r="B2257" s="330"/>
      <c r="C2257" s="402"/>
      <c r="D2257" s="336"/>
      <c r="E2257" s="429"/>
      <c r="F2257" s="336"/>
      <c r="G2257" s="430"/>
      <c r="H2257" s="431"/>
      <c r="I2257" s="432"/>
      <c r="J2257" s="336"/>
      <c r="K2257" s="338"/>
      <c r="O2257" s="393"/>
      <c r="P2257" s="407"/>
    </row>
    <row r="2258" spans="1:16" s="342" customFormat="1" x14ac:dyDescent="0.25">
      <c r="A2258" s="336"/>
      <c r="B2258" s="330"/>
      <c r="C2258" s="402"/>
      <c r="D2258" s="336"/>
      <c r="E2258" s="429"/>
      <c r="F2258" s="336"/>
      <c r="G2258" s="430"/>
      <c r="H2258" s="431"/>
      <c r="I2258" s="432"/>
      <c r="J2258" s="336"/>
      <c r="K2258" s="338"/>
      <c r="O2258" s="393"/>
      <c r="P2258" s="407"/>
    </row>
    <row r="2259" spans="1:16" s="342" customFormat="1" x14ac:dyDescent="0.25">
      <c r="A2259" s="336"/>
      <c r="B2259" s="330"/>
      <c r="C2259" s="402"/>
      <c r="D2259" s="336"/>
      <c r="E2259" s="429"/>
      <c r="F2259" s="336"/>
      <c r="G2259" s="430"/>
      <c r="H2259" s="431"/>
      <c r="I2259" s="432"/>
      <c r="J2259" s="336"/>
      <c r="K2259" s="338"/>
      <c r="O2259" s="393"/>
      <c r="P2259" s="407"/>
    </row>
    <row r="2260" spans="1:16" s="342" customFormat="1" x14ac:dyDescent="0.25">
      <c r="A2260" s="336"/>
      <c r="B2260" s="330"/>
      <c r="C2260" s="402"/>
      <c r="D2260" s="336"/>
      <c r="E2260" s="429"/>
      <c r="F2260" s="336"/>
      <c r="G2260" s="430"/>
      <c r="H2260" s="431"/>
      <c r="I2260" s="432"/>
      <c r="J2260" s="336"/>
      <c r="K2260" s="338"/>
      <c r="O2260" s="393"/>
      <c r="P2260" s="407"/>
    </row>
    <row r="2261" spans="1:16" s="342" customFormat="1" x14ac:dyDescent="0.25">
      <c r="A2261" s="336"/>
      <c r="B2261" s="330"/>
      <c r="C2261" s="402"/>
      <c r="D2261" s="336"/>
      <c r="E2261" s="429"/>
      <c r="F2261" s="336"/>
      <c r="G2261" s="430"/>
      <c r="H2261" s="431"/>
      <c r="I2261" s="432"/>
      <c r="J2261" s="336"/>
      <c r="K2261" s="338"/>
      <c r="O2261" s="393"/>
      <c r="P2261" s="407"/>
    </row>
    <row r="2262" spans="1:16" s="342" customFormat="1" x14ac:dyDescent="0.25">
      <c r="A2262" s="336"/>
      <c r="B2262" s="330"/>
      <c r="C2262" s="402"/>
      <c r="D2262" s="336"/>
      <c r="E2262" s="429"/>
      <c r="F2262" s="336"/>
      <c r="G2262" s="430"/>
      <c r="H2262" s="431"/>
      <c r="I2262" s="432"/>
      <c r="J2262" s="336"/>
      <c r="K2262" s="338"/>
      <c r="O2262" s="393"/>
      <c r="P2262" s="407"/>
    </row>
    <row r="2263" spans="1:16" s="342" customFormat="1" x14ac:dyDescent="0.25">
      <c r="A2263" s="336"/>
      <c r="B2263" s="330"/>
      <c r="C2263" s="402"/>
      <c r="D2263" s="336"/>
      <c r="E2263" s="429"/>
      <c r="F2263" s="336"/>
      <c r="G2263" s="430"/>
      <c r="H2263" s="431"/>
      <c r="I2263" s="432"/>
      <c r="J2263" s="336"/>
      <c r="K2263" s="338"/>
      <c r="O2263" s="393"/>
      <c r="P2263" s="407"/>
    </row>
    <row r="2264" spans="1:16" s="342" customFormat="1" x14ac:dyDescent="0.25">
      <c r="A2264" s="336"/>
      <c r="B2264" s="330"/>
      <c r="C2264" s="402"/>
      <c r="D2264" s="336"/>
      <c r="E2264" s="429"/>
      <c r="F2264" s="336"/>
      <c r="G2264" s="430"/>
      <c r="H2264" s="431"/>
      <c r="I2264" s="432"/>
      <c r="J2264" s="336"/>
      <c r="K2264" s="338"/>
      <c r="O2264" s="393"/>
      <c r="P2264" s="407"/>
    </row>
    <row r="2265" spans="1:16" s="342" customFormat="1" x14ac:dyDescent="0.25">
      <c r="A2265" s="336"/>
      <c r="B2265" s="330"/>
      <c r="C2265" s="402"/>
      <c r="D2265" s="336"/>
      <c r="E2265" s="429"/>
      <c r="F2265" s="336"/>
      <c r="G2265" s="430"/>
      <c r="H2265" s="431"/>
      <c r="I2265" s="432"/>
      <c r="J2265" s="336"/>
      <c r="K2265" s="338"/>
      <c r="O2265" s="393"/>
      <c r="P2265" s="407"/>
    </row>
    <row r="2266" spans="1:16" s="342" customFormat="1" x14ac:dyDescent="0.25">
      <c r="A2266" s="336"/>
      <c r="B2266" s="330"/>
      <c r="C2266" s="402"/>
      <c r="D2266" s="336"/>
      <c r="E2266" s="429"/>
      <c r="F2266" s="336"/>
      <c r="G2266" s="430"/>
      <c r="H2266" s="431"/>
      <c r="I2266" s="432"/>
      <c r="J2266" s="336"/>
      <c r="K2266" s="338"/>
      <c r="O2266" s="393"/>
      <c r="P2266" s="407"/>
    </row>
    <row r="2267" spans="1:16" s="342" customFormat="1" x14ac:dyDescent="0.25">
      <c r="A2267" s="336"/>
      <c r="B2267" s="330"/>
      <c r="C2267" s="402"/>
      <c r="D2267" s="336"/>
      <c r="E2267" s="429"/>
      <c r="F2267" s="336"/>
      <c r="G2267" s="430"/>
      <c r="H2267" s="431"/>
      <c r="I2267" s="432"/>
      <c r="J2267" s="336"/>
      <c r="K2267" s="338"/>
      <c r="O2267" s="393"/>
      <c r="P2267" s="407"/>
    </row>
    <row r="2268" spans="1:16" s="342" customFormat="1" x14ac:dyDescent="0.25">
      <c r="A2268" s="336"/>
      <c r="B2268" s="330"/>
      <c r="C2268" s="402"/>
      <c r="D2268" s="336"/>
      <c r="E2268" s="429"/>
      <c r="F2268" s="336"/>
      <c r="G2268" s="430"/>
      <c r="H2268" s="431"/>
      <c r="I2268" s="432"/>
      <c r="J2268" s="336"/>
      <c r="K2268" s="338"/>
      <c r="O2268" s="393"/>
      <c r="P2268" s="407"/>
    </row>
    <row r="2269" spans="1:16" s="342" customFormat="1" x14ac:dyDescent="0.25">
      <c r="A2269" s="336"/>
      <c r="B2269" s="330"/>
      <c r="C2269" s="402"/>
      <c r="D2269" s="336"/>
      <c r="E2269" s="429"/>
      <c r="F2269" s="336"/>
      <c r="G2269" s="430"/>
      <c r="H2269" s="431"/>
      <c r="I2269" s="432"/>
      <c r="J2269" s="336"/>
      <c r="K2269" s="338"/>
      <c r="O2269" s="393"/>
      <c r="P2269" s="407"/>
    </row>
    <row r="2270" spans="1:16" s="342" customFormat="1" x14ac:dyDescent="0.25">
      <c r="A2270" s="336"/>
      <c r="B2270" s="330"/>
      <c r="C2270" s="402"/>
      <c r="D2270" s="336"/>
      <c r="E2270" s="429"/>
      <c r="F2270" s="336"/>
      <c r="G2270" s="430"/>
      <c r="H2270" s="431"/>
      <c r="I2270" s="432"/>
      <c r="J2270" s="336"/>
      <c r="K2270" s="338"/>
      <c r="O2270" s="393"/>
      <c r="P2270" s="407"/>
    </row>
    <row r="2271" spans="1:16" s="342" customFormat="1" x14ac:dyDescent="0.25">
      <c r="A2271" s="336"/>
      <c r="B2271" s="330"/>
      <c r="C2271" s="402"/>
      <c r="D2271" s="336"/>
      <c r="E2271" s="429"/>
      <c r="F2271" s="336"/>
      <c r="G2271" s="430"/>
      <c r="H2271" s="431"/>
      <c r="I2271" s="432"/>
      <c r="J2271" s="336"/>
      <c r="K2271" s="338"/>
      <c r="O2271" s="393"/>
      <c r="P2271" s="407"/>
    </row>
    <row r="2272" spans="1:16" s="342" customFormat="1" x14ac:dyDescent="0.25">
      <c r="A2272" s="336"/>
      <c r="B2272" s="330"/>
      <c r="C2272" s="402"/>
      <c r="D2272" s="336"/>
      <c r="E2272" s="429"/>
      <c r="F2272" s="336"/>
      <c r="G2272" s="430"/>
      <c r="H2272" s="431"/>
      <c r="I2272" s="432"/>
      <c r="J2272" s="336"/>
      <c r="K2272" s="338"/>
      <c r="O2272" s="393"/>
      <c r="P2272" s="407"/>
    </row>
    <row r="2273" spans="1:16" s="342" customFormat="1" x14ac:dyDescent="0.25">
      <c r="A2273" s="336"/>
      <c r="B2273" s="330"/>
      <c r="C2273" s="402"/>
      <c r="D2273" s="336"/>
      <c r="E2273" s="429"/>
      <c r="F2273" s="336"/>
      <c r="G2273" s="430"/>
      <c r="H2273" s="431"/>
      <c r="I2273" s="432"/>
      <c r="J2273" s="336"/>
      <c r="K2273" s="338"/>
      <c r="O2273" s="393"/>
      <c r="P2273" s="407"/>
    </row>
    <row r="2274" spans="1:16" s="342" customFormat="1" x14ac:dyDescent="0.25">
      <c r="A2274" s="336"/>
      <c r="B2274" s="330"/>
      <c r="C2274" s="402"/>
      <c r="D2274" s="336"/>
      <c r="E2274" s="429"/>
      <c r="F2274" s="336"/>
      <c r="G2274" s="430"/>
      <c r="H2274" s="431"/>
      <c r="I2274" s="432"/>
      <c r="J2274" s="336"/>
      <c r="K2274" s="338"/>
      <c r="O2274" s="393"/>
      <c r="P2274" s="407"/>
    </row>
    <row r="2275" spans="1:16" s="342" customFormat="1" x14ac:dyDescent="0.25">
      <c r="A2275" s="336"/>
      <c r="B2275" s="330"/>
      <c r="C2275" s="402"/>
      <c r="D2275" s="336"/>
      <c r="E2275" s="429"/>
      <c r="F2275" s="336"/>
      <c r="G2275" s="430"/>
      <c r="H2275" s="431"/>
      <c r="I2275" s="432"/>
      <c r="J2275" s="336"/>
      <c r="K2275" s="338"/>
      <c r="O2275" s="393"/>
      <c r="P2275" s="407"/>
    </row>
    <row r="2276" spans="1:16" s="342" customFormat="1" x14ac:dyDescent="0.25">
      <c r="A2276" s="336"/>
      <c r="B2276" s="330"/>
      <c r="C2276" s="402"/>
      <c r="D2276" s="336"/>
      <c r="E2276" s="429"/>
      <c r="F2276" s="336"/>
      <c r="G2276" s="430"/>
      <c r="H2276" s="431"/>
      <c r="I2276" s="432"/>
      <c r="J2276" s="336"/>
      <c r="K2276" s="338"/>
      <c r="O2276" s="393"/>
      <c r="P2276" s="407"/>
    </row>
    <row r="2277" spans="1:16" s="342" customFormat="1" x14ac:dyDescent="0.25">
      <c r="A2277" s="336"/>
      <c r="B2277" s="330"/>
      <c r="C2277" s="402"/>
      <c r="D2277" s="336"/>
      <c r="E2277" s="429"/>
      <c r="F2277" s="336"/>
      <c r="G2277" s="430"/>
      <c r="H2277" s="431"/>
      <c r="I2277" s="432"/>
      <c r="J2277" s="336"/>
      <c r="K2277" s="338"/>
      <c r="O2277" s="393"/>
      <c r="P2277" s="407"/>
    </row>
    <row r="2278" spans="1:16" s="342" customFormat="1" x14ac:dyDescent="0.25">
      <c r="A2278" s="336"/>
      <c r="B2278" s="330"/>
      <c r="C2278" s="402"/>
      <c r="D2278" s="336"/>
      <c r="E2278" s="429"/>
      <c r="F2278" s="336"/>
      <c r="G2278" s="430"/>
      <c r="H2278" s="431"/>
      <c r="I2278" s="432"/>
      <c r="J2278" s="336"/>
      <c r="K2278" s="338"/>
      <c r="O2278" s="393"/>
      <c r="P2278" s="407"/>
    </row>
    <row r="2279" spans="1:16" s="342" customFormat="1" x14ac:dyDescent="0.25">
      <c r="A2279" s="336"/>
      <c r="B2279" s="330"/>
      <c r="C2279" s="402"/>
      <c r="D2279" s="336"/>
      <c r="E2279" s="429"/>
      <c r="F2279" s="336"/>
      <c r="G2279" s="430"/>
      <c r="H2279" s="431"/>
      <c r="I2279" s="432"/>
      <c r="J2279" s="336"/>
      <c r="K2279" s="338"/>
      <c r="O2279" s="393"/>
      <c r="P2279" s="407"/>
    </row>
    <row r="2280" spans="1:16" s="342" customFormat="1" x14ac:dyDescent="0.25">
      <c r="A2280" s="336"/>
      <c r="B2280" s="330"/>
      <c r="C2280" s="402"/>
      <c r="D2280" s="336"/>
      <c r="E2280" s="429"/>
      <c r="F2280" s="336"/>
      <c r="G2280" s="430"/>
      <c r="H2280" s="431"/>
      <c r="I2280" s="432"/>
      <c r="J2280" s="336"/>
      <c r="K2280" s="338"/>
      <c r="O2280" s="393"/>
      <c r="P2280" s="407"/>
    </row>
    <row r="2281" spans="1:16" s="342" customFormat="1" x14ac:dyDescent="0.25">
      <c r="A2281" s="336"/>
      <c r="B2281" s="330"/>
      <c r="C2281" s="402"/>
      <c r="D2281" s="336"/>
      <c r="E2281" s="429"/>
      <c r="F2281" s="336"/>
      <c r="G2281" s="430"/>
      <c r="H2281" s="431"/>
      <c r="I2281" s="432"/>
      <c r="J2281" s="336"/>
      <c r="K2281" s="338"/>
      <c r="O2281" s="393"/>
      <c r="P2281" s="407"/>
    </row>
    <row r="2282" spans="1:16" s="342" customFormat="1" x14ac:dyDescent="0.25">
      <c r="A2282" s="336"/>
      <c r="B2282" s="330"/>
      <c r="C2282" s="402"/>
      <c r="D2282" s="336"/>
      <c r="E2282" s="429"/>
      <c r="F2282" s="336"/>
      <c r="G2282" s="430"/>
      <c r="H2282" s="431"/>
      <c r="I2282" s="432"/>
      <c r="J2282" s="336"/>
      <c r="K2282" s="338"/>
      <c r="O2282" s="393"/>
      <c r="P2282" s="407"/>
    </row>
    <row r="2283" spans="1:16" s="342" customFormat="1" x14ac:dyDescent="0.25">
      <c r="A2283" s="336"/>
      <c r="B2283" s="330"/>
      <c r="C2283" s="402"/>
      <c r="D2283" s="336"/>
      <c r="E2283" s="429"/>
      <c r="F2283" s="336"/>
      <c r="G2283" s="430"/>
      <c r="H2283" s="431"/>
      <c r="I2283" s="432"/>
      <c r="J2283" s="336"/>
      <c r="K2283" s="338"/>
      <c r="O2283" s="393"/>
      <c r="P2283" s="407"/>
    </row>
    <row r="2284" spans="1:16" s="342" customFormat="1" x14ac:dyDescent="0.25">
      <c r="A2284" s="336"/>
      <c r="B2284" s="330"/>
      <c r="C2284" s="402"/>
      <c r="D2284" s="336"/>
      <c r="E2284" s="429"/>
      <c r="F2284" s="336"/>
      <c r="G2284" s="430"/>
      <c r="H2284" s="431"/>
      <c r="I2284" s="432"/>
      <c r="J2284" s="336"/>
      <c r="K2284" s="338"/>
      <c r="O2284" s="393"/>
      <c r="P2284" s="407"/>
    </row>
    <row r="2285" spans="1:16" s="342" customFormat="1" x14ac:dyDescent="0.25">
      <c r="A2285" s="336"/>
      <c r="B2285" s="330"/>
      <c r="C2285" s="402"/>
      <c r="D2285" s="336"/>
      <c r="E2285" s="429"/>
      <c r="F2285" s="336"/>
      <c r="G2285" s="430"/>
      <c r="H2285" s="431"/>
      <c r="I2285" s="432"/>
      <c r="J2285" s="336"/>
      <c r="K2285" s="338"/>
      <c r="O2285" s="393"/>
      <c r="P2285" s="407"/>
    </row>
    <row r="2286" spans="1:16" s="342" customFormat="1" x14ac:dyDescent="0.25">
      <c r="A2286" s="336"/>
      <c r="B2286" s="330"/>
      <c r="C2286" s="402"/>
      <c r="D2286" s="336"/>
      <c r="E2286" s="429"/>
      <c r="F2286" s="336"/>
      <c r="G2286" s="430"/>
      <c r="H2286" s="431"/>
      <c r="I2286" s="432"/>
      <c r="J2286" s="336"/>
      <c r="K2286" s="338"/>
      <c r="O2286" s="393"/>
      <c r="P2286" s="407"/>
    </row>
    <row r="2287" spans="1:16" s="342" customFormat="1" x14ac:dyDescent="0.25">
      <c r="A2287" s="336"/>
      <c r="B2287" s="330"/>
      <c r="C2287" s="402"/>
      <c r="D2287" s="336"/>
      <c r="E2287" s="429"/>
      <c r="F2287" s="336"/>
      <c r="G2287" s="430"/>
      <c r="H2287" s="431"/>
      <c r="I2287" s="432"/>
      <c r="J2287" s="336"/>
      <c r="K2287" s="338"/>
      <c r="O2287" s="393"/>
      <c r="P2287" s="407"/>
    </row>
    <row r="2288" spans="1:16" s="342" customFormat="1" x14ac:dyDescent="0.25">
      <c r="A2288" s="336"/>
      <c r="B2288" s="330"/>
      <c r="C2288" s="402"/>
      <c r="D2288" s="336"/>
      <c r="E2288" s="429"/>
      <c r="F2288" s="336"/>
      <c r="G2288" s="430"/>
      <c r="H2288" s="431"/>
      <c r="I2288" s="432"/>
      <c r="J2288" s="336"/>
      <c r="K2288" s="338"/>
      <c r="O2288" s="393"/>
      <c r="P2288" s="407"/>
    </row>
    <row r="2289" spans="1:16" s="342" customFormat="1" x14ac:dyDescent="0.25">
      <c r="A2289" s="336"/>
      <c r="B2289" s="330"/>
      <c r="C2289" s="402"/>
      <c r="D2289" s="336"/>
      <c r="E2289" s="429"/>
      <c r="F2289" s="336"/>
      <c r="G2289" s="430"/>
      <c r="H2289" s="431"/>
      <c r="I2289" s="432"/>
      <c r="J2289" s="336"/>
      <c r="K2289" s="338"/>
      <c r="O2289" s="393"/>
      <c r="P2289" s="407"/>
    </row>
    <row r="2290" spans="1:16" s="342" customFormat="1" x14ac:dyDescent="0.25">
      <c r="A2290" s="336"/>
      <c r="B2290" s="330"/>
      <c r="C2290" s="402"/>
      <c r="D2290" s="336"/>
      <c r="E2290" s="429"/>
      <c r="F2290" s="336"/>
      <c r="G2290" s="430"/>
      <c r="H2290" s="431"/>
      <c r="I2290" s="432"/>
      <c r="J2290" s="336"/>
      <c r="K2290" s="338"/>
      <c r="O2290" s="393"/>
      <c r="P2290" s="407"/>
    </row>
    <row r="2291" spans="1:16" s="342" customFormat="1" x14ac:dyDescent="0.25">
      <c r="A2291" s="336"/>
      <c r="B2291" s="330"/>
      <c r="C2291" s="402"/>
      <c r="D2291" s="336"/>
      <c r="E2291" s="429"/>
      <c r="F2291" s="336"/>
      <c r="G2291" s="430"/>
      <c r="H2291" s="431"/>
      <c r="I2291" s="432"/>
      <c r="J2291" s="336"/>
      <c r="K2291" s="338"/>
      <c r="O2291" s="393"/>
      <c r="P2291" s="407"/>
    </row>
    <row r="2292" spans="1:16" s="342" customFormat="1" x14ac:dyDescent="0.25">
      <c r="A2292" s="336"/>
      <c r="B2292" s="330"/>
      <c r="C2292" s="402"/>
      <c r="D2292" s="336"/>
      <c r="E2292" s="429"/>
      <c r="F2292" s="336"/>
      <c r="G2292" s="430"/>
      <c r="H2292" s="431"/>
      <c r="I2292" s="432"/>
      <c r="J2292" s="336"/>
      <c r="K2292" s="338"/>
      <c r="O2292" s="393"/>
      <c r="P2292" s="407"/>
    </row>
    <row r="2293" spans="1:16" s="342" customFormat="1" x14ac:dyDescent="0.25">
      <c r="A2293" s="336"/>
      <c r="B2293" s="330"/>
      <c r="C2293" s="402"/>
      <c r="D2293" s="336"/>
      <c r="E2293" s="429"/>
      <c r="F2293" s="336"/>
      <c r="G2293" s="430"/>
      <c r="H2293" s="431"/>
      <c r="I2293" s="432"/>
      <c r="J2293" s="336"/>
      <c r="K2293" s="338"/>
      <c r="O2293" s="393"/>
      <c r="P2293" s="407"/>
    </row>
    <row r="2294" spans="1:16" s="342" customFormat="1" x14ac:dyDescent="0.25">
      <c r="A2294" s="336"/>
      <c r="B2294" s="330"/>
      <c r="C2294" s="402"/>
      <c r="D2294" s="336"/>
      <c r="E2294" s="429"/>
      <c r="F2294" s="336"/>
      <c r="G2294" s="430"/>
      <c r="H2294" s="431"/>
      <c r="I2294" s="432"/>
      <c r="J2294" s="336"/>
      <c r="K2294" s="338"/>
      <c r="O2294" s="393"/>
      <c r="P2294" s="407"/>
    </row>
    <row r="2295" spans="1:16" s="342" customFormat="1" x14ac:dyDescent="0.25">
      <c r="A2295" s="336"/>
      <c r="B2295" s="330"/>
      <c r="C2295" s="402"/>
      <c r="D2295" s="336"/>
      <c r="E2295" s="429"/>
      <c r="F2295" s="336"/>
      <c r="G2295" s="430"/>
      <c r="H2295" s="431"/>
      <c r="I2295" s="432"/>
      <c r="J2295" s="336"/>
      <c r="K2295" s="338"/>
      <c r="O2295" s="393"/>
      <c r="P2295" s="407"/>
    </row>
    <row r="2296" spans="1:16" s="342" customFormat="1" x14ac:dyDescent="0.25">
      <c r="A2296" s="336"/>
      <c r="B2296" s="330"/>
      <c r="C2296" s="402"/>
      <c r="D2296" s="336"/>
      <c r="E2296" s="429"/>
      <c r="F2296" s="336"/>
      <c r="G2296" s="430"/>
      <c r="H2296" s="431"/>
      <c r="I2296" s="432"/>
      <c r="J2296" s="336"/>
      <c r="K2296" s="338"/>
      <c r="O2296" s="393"/>
      <c r="P2296" s="407"/>
    </row>
    <row r="2297" spans="1:16" s="342" customFormat="1" x14ac:dyDescent="0.25">
      <c r="A2297" s="336"/>
      <c r="B2297" s="330"/>
      <c r="C2297" s="402"/>
      <c r="D2297" s="336"/>
      <c r="E2297" s="429"/>
      <c r="F2297" s="336"/>
      <c r="G2297" s="430"/>
      <c r="H2297" s="431"/>
      <c r="I2297" s="432"/>
      <c r="J2297" s="336"/>
      <c r="K2297" s="338"/>
      <c r="O2297" s="393"/>
      <c r="P2297" s="407"/>
    </row>
    <row r="2298" spans="1:16" s="342" customFormat="1" x14ac:dyDescent="0.25">
      <c r="A2298" s="336"/>
      <c r="B2298" s="330"/>
      <c r="C2298" s="402"/>
      <c r="D2298" s="336"/>
      <c r="E2298" s="429"/>
      <c r="F2298" s="336"/>
      <c r="G2298" s="430"/>
      <c r="H2298" s="431"/>
      <c r="I2298" s="432"/>
      <c r="J2298" s="336"/>
      <c r="K2298" s="338"/>
      <c r="O2298" s="393"/>
      <c r="P2298" s="407"/>
    </row>
    <row r="2299" spans="1:16" s="342" customFormat="1" x14ac:dyDescent="0.25">
      <c r="A2299" s="336"/>
      <c r="B2299" s="330"/>
      <c r="C2299" s="402"/>
      <c r="D2299" s="336"/>
      <c r="E2299" s="429"/>
      <c r="F2299" s="336"/>
      <c r="G2299" s="430"/>
      <c r="H2299" s="431"/>
      <c r="I2299" s="432"/>
      <c r="J2299" s="336"/>
      <c r="K2299" s="338"/>
      <c r="O2299" s="393"/>
      <c r="P2299" s="407"/>
    </row>
    <row r="2300" spans="1:16" s="342" customFormat="1" x14ac:dyDescent="0.25">
      <c r="A2300" s="336"/>
      <c r="B2300" s="330"/>
      <c r="C2300" s="402"/>
      <c r="D2300" s="336"/>
      <c r="E2300" s="429"/>
      <c r="F2300" s="336"/>
      <c r="G2300" s="430"/>
      <c r="H2300" s="431"/>
      <c r="I2300" s="432"/>
      <c r="J2300" s="336"/>
      <c r="K2300" s="338"/>
      <c r="O2300" s="393"/>
      <c r="P2300" s="407"/>
    </row>
    <row r="2301" spans="1:16" s="342" customFormat="1" x14ac:dyDescent="0.25">
      <c r="A2301" s="336"/>
      <c r="B2301" s="330"/>
      <c r="C2301" s="402"/>
      <c r="D2301" s="336"/>
      <c r="E2301" s="429"/>
      <c r="F2301" s="336"/>
      <c r="G2301" s="430"/>
      <c r="H2301" s="431"/>
      <c r="I2301" s="432"/>
      <c r="J2301" s="336"/>
      <c r="K2301" s="338"/>
      <c r="O2301" s="393"/>
      <c r="P2301" s="407"/>
    </row>
    <row r="2302" spans="1:16" s="342" customFormat="1" x14ac:dyDescent="0.25">
      <c r="A2302" s="336"/>
      <c r="B2302" s="330"/>
      <c r="C2302" s="402"/>
      <c r="D2302" s="336"/>
      <c r="E2302" s="429"/>
      <c r="F2302" s="336"/>
      <c r="G2302" s="430"/>
      <c r="H2302" s="431"/>
      <c r="I2302" s="432"/>
      <c r="J2302" s="336"/>
      <c r="K2302" s="338"/>
      <c r="O2302" s="393"/>
      <c r="P2302" s="407"/>
    </row>
    <row r="2303" spans="1:16" s="342" customFormat="1" x14ac:dyDescent="0.25">
      <c r="A2303" s="336"/>
      <c r="B2303" s="330"/>
      <c r="C2303" s="402"/>
      <c r="D2303" s="336"/>
      <c r="E2303" s="429"/>
      <c r="F2303" s="336"/>
      <c r="G2303" s="430"/>
      <c r="H2303" s="431"/>
      <c r="I2303" s="432"/>
      <c r="J2303" s="336"/>
      <c r="K2303" s="338"/>
      <c r="O2303" s="393"/>
      <c r="P2303" s="407"/>
    </row>
    <row r="2304" spans="1:16" s="342" customFormat="1" x14ac:dyDescent="0.25">
      <c r="A2304" s="336"/>
      <c r="B2304" s="330"/>
      <c r="C2304" s="402"/>
      <c r="D2304" s="336"/>
      <c r="E2304" s="429"/>
      <c r="F2304" s="336"/>
      <c r="G2304" s="430"/>
      <c r="H2304" s="431"/>
      <c r="I2304" s="432"/>
      <c r="J2304" s="336"/>
      <c r="K2304" s="338"/>
      <c r="O2304" s="393"/>
      <c r="P2304" s="407"/>
    </row>
    <row r="2305" spans="1:16" s="342" customFormat="1" x14ac:dyDescent="0.25">
      <c r="A2305" s="336"/>
      <c r="B2305" s="330"/>
      <c r="C2305" s="402"/>
      <c r="D2305" s="336"/>
      <c r="E2305" s="429"/>
      <c r="F2305" s="336"/>
      <c r="G2305" s="430"/>
      <c r="H2305" s="431"/>
      <c r="I2305" s="432"/>
      <c r="J2305" s="336"/>
      <c r="K2305" s="338"/>
      <c r="O2305" s="393"/>
      <c r="P2305" s="407"/>
    </row>
    <row r="2306" spans="1:16" s="342" customFormat="1" x14ac:dyDescent="0.25">
      <c r="A2306" s="336"/>
      <c r="B2306" s="330"/>
      <c r="C2306" s="402"/>
      <c r="D2306" s="336"/>
      <c r="E2306" s="429"/>
      <c r="F2306" s="336"/>
      <c r="G2306" s="430"/>
      <c r="H2306" s="431"/>
      <c r="I2306" s="432"/>
      <c r="J2306" s="336"/>
      <c r="K2306" s="338"/>
      <c r="O2306" s="393"/>
      <c r="P2306" s="407"/>
    </row>
    <row r="2307" spans="1:16" s="342" customFormat="1" x14ac:dyDescent="0.25">
      <c r="A2307" s="336"/>
      <c r="B2307" s="330"/>
      <c r="C2307" s="402"/>
      <c r="D2307" s="336"/>
      <c r="E2307" s="429"/>
      <c r="F2307" s="336"/>
      <c r="G2307" s="430"/>
      <c r="H2307" s="431"/>
      <c r="I2307" s="432"/>
      <c r="J2307" s="336"/>
      <c r="K2307" s="338"/>
      <c r="O2307" s="393"/>
      <c r="P2307" s="407"/>
    </row>
    <row r="2308" spans="1:16" s="342" customFormat="1" x14ac:dyDescent="0.25">
      <c r="A2308" s="336"/>
      <c r="B2308" s="330"/>
      <c r="C2308" s="402"/>
      <c r="D2308" s="336"/>
      <c r="E2308" s="429"/>
      <c r="F2308" s="336"/>
      <c r="G2308" s="430"/>
      <c r="H2308" s="431"/>
      <c r="I2308" s="432"/>
      <c r="J2308" s="336"/>
      <c r="K2308" s="338"/>
      <c r="O2308" s="393"/>
      <c r="P2308" s="407"/>
    </row>
    <row r="2309" spans="1:16" s="342" customFormat="1" x14ac:dyDescent="0.25">
      <c r="A2309" s="336"/>
      <c r="B2309" s="330"/>
      <c r="C2309" s="402"/>
      <c r="D2309" s="336"/>
      <c r="E2309" s="429"/>
      <c r="F2309" s="336"/>
      <c r="G2309" s="430"/>
      <c r="H2309" s="431"/>
      <c r="I2309" s="432"/>
      <c r="J2309" s="336"/>
      <c r="K2309" s="338"/>
      <c r="O2309" s="393"/>
      <c r="P2309" s="407"/>
    </row>
    <row r="2310" spans="1:16" s="342" customFormat="1" x14ac:dyDescent="0.25">
      <c r="A2310" s="336"/>
      <c r="B2310" s="330"/>
      <c r="C2310" s="402"/>
      <c r="D2310" s="336"/>
      <c r="E2310" s="429"/>
      <c r="F2310" s="336"/>
      <c r="G2310" s="430"/>
      <c r="H2310" s="431"/>
      <c r="I2310" s="432"/>
      <c r="J2310" s="336"/>
      <c r="K2310" s="338"/>
      <c r="O2310" s="393"/>
      <c r="P2310" s="407"/>
    </row>
    <row r="2311" spans="1:16" s="342" customFormat="1" x14ac:dyDescent="0.25">
      <c r="A2311" s="336"/>
      <c r="B2311" s="330"/>
      <c r="C2311" s="402"/>
      <c r="D2311" s="336"/>
      <c r="E2311" s="429"/>
      <c r="F2311" s="336"/>
      <c r="G2311" s="430"/>
      <c r="H2311" s="431"/>
      <c r="I2311" s="432"/>
      <c r="J2311" s="336"/>
      <c r="K2311" s="338"/>
      <c r="O2311" s="393"/>
      <c r="P2311" s="407"/>
    </row>
    <row r="2312" spans="1:16" s="342" customFormat="1" x14ac:dyDescent="0.25">
      <c r="A2312" s="336"/>
      <c r="B2312" s="330"/>
      <c r="C2312" s="402"/>
      <c r="D2312" s="336"/>
      <c r="E2312" s="429"/>
      <c r="F2312" s="336"/>
      <c r="G2312" s="430"/>
      <c r="H2312" s="431"/>
      <c r="I2312" s="432"/>
      <c r="J2312" s="336"/>
      <c r="K2312" s="338"/>
      <c r="O2312" s="393"/>
      <c r="P2312" s="407"/>
    </row>
    <row r="2313" spans="1:16" s="342" customFormat="1" x14ac:dyDescent="0.25">
      <c r="A2313" s="336"/>
      <c r="B2313" s="330"/>
      <c r="C2313" s="402"/>
      <c r="D2313" s="336"/>
      <c r="E2313" s="429"/>
      <c r="F2313" s="336"/>
      <c r="G2313" s="430"/>
      <c r="H2313" s="431"/>
      <c r="I2313" s="432"/>
      <c r="J2313" s="336"/>
      <c r="K2313" s="338"/>
      <c r="O2313" s="393"/>
      <c r="P2313" s="407"/>
    </row>
    <row r="2314" spans="1:16" s="342" customFormat="1" x14ac:dyDescent="0.25">
      <c r="A2314" s="336"/>
      <c r="B2314" s="330"/>
      <c r="C2314" s="402"/>
      <c r="D2314" s="336"/>
      <c r="E2314" s="429"/>
      <c r="F2314" s="336"/>
      <c r="G2314" s="430"/>
      <c r="H2314" s="431"/>
      <c r="I2314" s="432"/>
      <c r="J2314" s="336"/>
      <c r="K2314" s="338"/>
      <c r="O2314" s="393"/>
      <c r="P2314" s="407"/>
    </row>
    <row r="2315" spans="1:16" s="342" customFormat="1" x14ac:dyDescent="0.25">
      <c r="A2315" s="336"/>
      <c r="B2315" s="330"/>
      <c r="C2315" s="402"/>
      <c r="D2315" s="336"/>
      <c r="E2315" s="429"/>
      <c r="F2315" s="336"/>
      <c r="G2315" s="430"/>
      <c r="H2315" s="431"/>
      <c r="I2315" s="432"/>
      <c r="J2315" s="336"/>
      <c r="K2315" s="338"/>
      <c r="O2315" s="393"/>
      <c r="P2315" s="407"/>
    </row>
    <row r="2316" spans="1:16" s="342" customFormat="1" x14ac:dyDescent="0.25">
      <c r="A2316" s="336"/>
      <c r="B2316" s="330"/>
      <c r="C2316" s="402"/>
      <c r="D2316" s="336"/>
      <c r="E2316" s="429"/>
      <c r="F2316" s="336"/>
      <c r="G2316" s="430"/>
      <c r="H2316" s="431"/>
      <c r="I2316" s="432"/>
      <c r="J2316" s="336"/>
      <c r="K2316" s="338"/>
      <c r="O2316" s="393"/>
      <c r="P2316" s="407"/>
    </row>
    <row r="2317" spans="1:16" s="342" customFormat="1" x14ac:dyDescent="0.25">
      <c r="A2317" s="336"/>
      <c r="B2317" s="330"/>
      <c r="C2317" s="402"/>
      <c r="D2317" s="336"/>
      <c r="E2317" s="429"/>
      <c r="F2317" s="336"/>
      <c r="G2317" s="430"/>
      <c r="H2317" s="431"/>
      <c r="I2317" s="432"/>
      <c r="J2317" s="336"/>
      <c r="K2317" s="338"/>
      <c r="O2317" s="393"/>
      <c r="P2317" s="407"/>
    </row>
    <row r="2318" spans="1:16" s="342" customFormat="1" x14ac:dyDescent="0.25">
      <c r="A2318" s="336"/>
      <c r="B2318" s="330"/>
      <c r="C2318" s="402"/>
      <c r="D2318" s="336"/>
      <c r="E2318" s="429"/>
      <c r="F2318" s="336"/>
      <c r="G2318" s="430"/>
      <c r="H2318" s="431"/>
      <c r="I2318" s="432"/>
      <c r="J2318" s="336"/>
      <c r="K2318" s="338"/>
      <c r="O2318" s="393"/>
      <c r="P2318" s="407"/>
    </row>
    <row r="2319" spans="1:16" s="342" customFormat="1" x14ac:dyDescent="0.25">
      <c r="A2319" s="336"/>
      <c r="B2319" s="330"/>
      <c r="C2319" s="402"/>
      <c r="D2319" s="336"/>
      <c r="E2319" s="429"/>
      <c r="F2319" s="336"/>
      <c r="G2319" s="430"/>
      <c r="H2319" s="431"/>
      <c r="I2319" s="432"/>
      <c r="J2319" s="336"/>
      <c r="K2319" s="338"/>
      <c r="O2319" s="393"/>
      <c r="P2319" s="407"/>
    </row>
    <row r="2320" spans="1:16" s="342" customFormat="1" x14ac:dyDescent="0.25">
      <c r="A2320" s="336"/>
      <c r="B2320" s="330"/>
      <c r="C2320" s="402"/>
      <c r="D2320" s="336"/>
      <c r="E2320" s="429"/>
      <c r="F2320" s="336"/>
      <c r="G2320" s="430"/>
      <c r="H2320" s="431"/>
      <c r="I2320" s="432"/>
      <c r="J2320" s="336"/>
      <c r="K2320" s="338"/>
      <c r="O2320" s="393"/>
      <c r="P2320" s="407"/>
    </row>
    <row r="2321" spans="1:16" s="342" customFormat="1" x14ac:dyDescent="0.25">
      <c r="A2321" s="336"/>
      <c r="B2321" s="330"/>
      <c r="C2321" s="402"/>
      <c r="D2321" s="336"/>
      <c r="E2321" s="429"/>
      <c r="F2321" s="336"/>
      <c r="G2321" s="430"/>
      <c r="H2321" s="431"/>
      <c r="I2321" s="432"/>
      <c r="J2321" s="336"/>
      <c r="K2321" s="338"/>
      <c r="O2321" s="393"/>
      <c r="P2321" s="407"/>
    </row>
    <row r="2322" spans="1:16" s="342" customFormat="1" x14ac:dyDescent="0.25">
      <c r="A2322" s="336"/>
      <c r="B2322" s="330"/>
      <c r="C2322" s="402"/>
      <c r="D2322" s="336"/>
      <c r="E2322" s="429"/>
      <c r="F2322" s="336"/>
      <c r="G2322" s="430"/>
      <c r="H2322" s="431"/>
      <c r="I2322" s="432"/>
      <c r="J2322" s="336"/>
      <c r="K2322" s="338"/>
      <c r="O2322" s="393"/>
      <c r="P2322" s="407"/>
    </row>
    <row r="2323" spans="1:16" s="342" customFormat="1" x14ac:dyDescent="0.25">
      <c r="A2323" s="336"/>
      <c r="B2323" s="330"/>
      <c r="C2323" s="402"/>
      <c r="D2323" s="336"/>
      <c r="E2323" s="429"/>
      <c r="F2323" s="336"/>
      <c r="G2323" s="430"/>
      <c r="H2323" s="431"/>
      <c r="I2323" s="432"/>
      <c r="J2323" s="336"/>
      <c r="K2323" s="338"/>
      <c r="O2323" s="393"/>
      <c r="P2323" s="407"/>
    </row>
    <row r="2324" spans="1:16" s="342" customFormat="1" x14ac:dyDescent="0.25">
      <c r="A2324" s="336"/>
      <c r="B2324" s="330"/>
      <c r="C2324" s="402"/>
      <c r="D2324" s="336"/>
      <c r="E2324" s="429"/>
      <c r="F2324" s="336"/>
      <c r="G2324" s="430"/>
      <c r="H2324" s="431"/>
      <c r="I2324" s="432"/>
      <c r="J2324" s="336"/>
      <c r="K2324" s="338"/>
      <c r="O2324" s="393"/>
      <c r="P2324" s="407"/>
    </row>
    <row r="2325" spans="1:16" s="342" customFormat="1" x14ac:dyDescent="0.25">
      <c r="A2325" s="336"/>
      <c r="B2325" s="330"/>
      <c r="C2325" s="402"/>
      <c r="D2325" s="336"/>
      <c r="E2325" s="429"/>
      <c r="F2325" s="336"/>
      <c r="G2325" s="430"/>
      <c r="H2325" s="431"/>
      <c r="I2325" s="432"/>
      <c r="J2325" s="336"/>
      <c r="K2325" s="338"/>
      <c r="O2325" s="393"/>
      <c r="P2325" s="407"/>
    </row>
    <row r="2326" spans="1:16" s="342" customFormat="1" x14ac:dyDescent="0.25">
      <c r="A2326" s="336"/>
      <c r="B2326" s="330"/>
      <c r="C2326" s="402"/>
      <c r="D2326" s="336"/>
      <c r="E2326" s="429"/>
      <c r="F2326" s="336"/>
      <c r="G2326" s="430"/>
      <c r="H2326" s="431"/>
      <c r="I2326" s="432"/>
      <c r="J2326" s="336"/>
      <c r="K2326" s="338"/>
      <c r="O2326" s="393"/>
      <c r="P2326" s="407"/>
    </row>
    <row r="2327" spans="1:16" s="342" customFormat="1" x14ac:dyDescent="0.25">
      <c r="A2327" s="336"/>
      <c r="B2327" s="330"/>
      <c r="C2327" s="402"/>
      <c r="D2327" s="336"/>
      <c r="E2327" s="429"/>
      <c r="F2327" s="336"/>
      <c r="G2327" s="430"/>
      <c r="H2327" s="431"/>
      <c r="I2327" s="432"/>
      <c r="J2327" s="336"/>
      <c r="K2327" s="338"/>
      <c r="O2327" s="393"/>
      <c r="P2327" s="407"/>
    </row>
    <row r="2328" spans="1:16" s="342" customFormat="1" x14ac:dyDescent="0.25">
      <c r="A2328" s="336"/>
      <c r="B2328" s="330"/>
      <c r="C2328" s="402"/>
      <c r="D2328" s="336"/>
      <c r="E2328" s="429"/>
      <c r="F2328" s="336"/>
      <c r="G2328" s="430"/>
      <c r="H2328" s="431"/>
      <c r="I2328" s="432"/>
      <c r="J2328" s="336"/>
      <c r="K2328" s="338"/>
      <c r="O2328" s="393"/>
      <c r="P2328" s="407"/>
    </row>
    <row r="2329" spans="1:16" s="342" customFormat="1" x14ac:dyDescent="0.25">
      <c r="A2329" s="336"/>
      <c r="B2329" s="330"/>
      <c r="C2329" s="402"/>
      <c r="D2329" s="336"/>
      <c r="E2329" s="429"/>
      <c r="F2329" s="336"/>
      <c r="G2329" s="430"/>
      <c r="H2329" s="431"/>
      <c r="I2329" s="432"/>
      <c r="J2329" s="336"/>
      <c r="K2329" s="338"/>
      <c r="O2329" s="393"/>
      <c r="P2329" s="407"/>
    </row>
    <row r="2330" spans="1:16" s="342" customFormat="1" x14ac:dyDescent="0.25">
      <c r="A2330" s="336"/>
      <c r="B2330" s="330"/>
      <c r="C2330" s="402"/>
      <c r="D2330" s="336"/>
      <c r="E2330" s="429"/>
      <c r="F2330" s="336"/>
      <c r="G2330" s="430"/>
      <c r="H2330" s="431"/>
      <c r="I2330" s="432"/>
      <c r="J2330" s="336"/>
      <c r="K2330" s="338"/>
      <c r="O2330" s="393"/>
      <c r="P2330" s="407"/>
    </row>
    <row r="2331" spans="1:16" s="342" customFormat="1" x14ac:dyDescent="0.25">
      <c r="A2331" s="336"/>
      <c r="B2331" s="330"/>
      <c r="C2331" s="402"/>
      <c r="D2331" s="336"/>
      <c r="E2331" s="429"/>
      <c r="F2331" s="336"/>
      <c r="G2331" s="430"/>
      <c r="H2331" s="431"/>
      <c r="I2331" s="432"/>
      <c r="J2331" s="336"/>
      <c r="K2331" s="338"/>
      <c r="O2331" s="393"/>
      <c r="P2331" s="407"/>
    </row>
    <row r="2332" spans="1:16" s="342" customFormat="1" x14ac:dyDescent="0.25">
      <c r="A2332" s="336"/>
      <c r="B2332" s="330"/>
      <c r="C2332" s="402"/>
      <c r="D2332" s="336"/>
      <c r="E2332" s="429"/>
      <c r="F2332" s="336"/>
      <c r="G2332" s="430"/>
      <c r="H2332" s="431"/>
      <c r="I2332" s="432"/>
      <c r="J2332" s="336"/>
      <c r="K2332" s="338"/>
      <c r="O2332" s="393"/>
      <c r="P2332" s="407"/>
    </row>
    <row r="2333" spans="1:16" s="342" customFormat="1" x14ac:dyDescent="0.25">
      <c r="A2333" s="336"/>
      <c r="B2333" s="330"/>
      <c r="C2333" s="402"/>
      <c r="D2333" s="336"/>
      <c r="E2333" s="429"/>
      <c r="F2333" s="336"/>
      <c r="G2333" s="430"/>
      <c r="H2333" s="431"/>
      <c r="I2333" s="432"/>
      <c r="J2333" s="336"/>
      <c r="K2333" s="338"/>
      <c r="O2333" s="393"/>
      <c r="P2333" s="407"/>
    </row>
    <row r="2334" spans="1:16" s="342" customFormat="1" x14ac:dyDescent="0.25">
      <c r="A2334" s="336"/>
      <c r="B2334" s="330"/>
      <c r="C2334" s="402"/>
      <c r="D2334" s="336"/>
      <c r="E2334" s="429"/>
      <c r="F2334" s="336"/>
      <c r="G2334" s="430"/>
      <c r="H2334" s="431"/>
      <c r="I2334" s="432"/>
      <c r="J2334" s="336"/>
      <c r="K2334" s="338"/>
      <c r="O2334" s="393"/>
      <c r="P2334" s="407"/>
    </row>
    <row r="2335" spans="1:16" s="342" customFormat="1" x14ac:dyDescent="0.25">
      <c r="A2335" s="336"/>
      <c r="B2335" s="330"/>
      <c r="C2335" s="402"/>
      <c r="D2335" s="336"/>
      <c r="E2335" s="429"/>
      <c r="F2335" s="336"/>
      <c r="G2335" s="430"/>
      <c r="H2335" s="431"/>
      <c r="I2335" s="432"/>
      <c r="J2335" s="336"/>
      <c r="K2335" s="338"/>
      <c r="O2335" s="393"/>
      <c r="P2335" s="407"/>
    </row>
    <row r="2336" spans="1:16" s="342" customFormat="1" x14ac:dyDescent="0.25">
      <c r="A2336" s="336"/>
      <c r="B2336" s="330"/>
      <c r="C2336" s="402"/>
      <c r="D2336" s="336"/>
      <c r="E2336" s="429"/>
      <c r="F2336" s="336"/>
      <c r="G2336" s="430"/>
      <c r="H2336" s="431"/>
      <c r="I2336" s="432"/>
      <c r="J2336" s="336"/>
      <c r="K2336" s="338"/>
      <c r="O2336" s="393"/>
      <c r="P2336" s="407"/>
    </row>
    <row r="2337" spans="1:16" s="342" customFormat="1" x14ac:dyDescent="0.25">
      <c r="A2337" s="336"/>
      <c r="B2337" s="330"/>
      <c r="C2337" s="402"/>
      <c r="D2337" s="336"/>
      <c r="E2337" s="429"/>
      <c r="F2337" s="336"/>
      <c r="G2337" s="430"/>
      <c r="H2337" s="431"/>
      <c r="I2337" s="432"/>
      <c r="J2337" s="336"/>
      <c r="K2337" s="338"/>
      <c r="O2337" s="393"/>
      <c r="P2337" s="407"/>
    </row>
    <row r="2338" spans="1:16" s="342" customFormat="1" x14ac:dyDescent="0.25">
      <c r="A2338" s="336"/>
      <c r="B2338" s="330"/>
      <c r="C2338" s="402"/>
      <c r="D2338" s="336"/>
      <c r="E2338" s="429"/>
      <c r="F2338" s="336"/>
      <c r="G2338" s="430"/>
      <c r="H2338" s="431"/>
      <c r="I2338" s="432"/>
      <c r="J2338" s="336"/>
      <c r="K2338" s="338"/>
      <c r="O2338" s="393"/>
      <c r="P2338" s="407"/>
    </row>
    <row r="2339" spans="1:16" s="342" customFormat="1" x14ac:dyDescent="0.25">
      <c r="A2339" s="336"/>
      <c r="B2339" s="330"/>
      <c r="C2339" s="402"/>
      <c r="D2339" s="336"/>
      <c r="E2339" s="429"/>
      <c r="F2339" s="336"/>
      <c r="G2339" s="430"/>
      <c r="H2339" s="431"/>
      <c r="I2339" s="432"/>
      <c r="J2339" s="336"/>
      <c r="K2339" s="338"/>
      <c r="O2339" s="393"/>
      <c r="P2339" s="407"/>
    </row>
    <row r="2340" spans="1:16" s="342" customFormat="1" x14ac:dyDescent="0.25">
      <c r="A2340" s="336"/>
      <c r="B2340" s="330"/>
      <c r="C2340" s="402"/>
      <c r="D2340" s="336"/>
      <c r="E2340" s="429"/>
      <c r="F2340" s="336"/>
      <c r="G2340" s="430"/>
      <c r="H2340" s="431"/>
      <c r="I2340" s="432"/>
      <c r="J2340" s="336"/>
      <c r="K2340" s="338"/>
      <c r="O2340" s="393"/>
      <c r="P2340" s="407"/>
    </row>
    <row r="2341" spans="1:16" s="342" customFormat="1" x14ac:dyDescent="0.25">
      <c r="A2341" s="336"/>
      <c r="B2341" s="330"/>
      <c r="C2341" s="402"/>
      <c r="D2341" s="336"/>
      <c r="E2341" s="429"/>
      <c r="F2341" s="336"/>
      <c r="G2341" s="430"/>
      <c r="H2341" s="431"/>
      <c r="I2341" s="432"/>
      <c r="J2341" s="336"/>
      <c r="K2341" s="338"/>
      <c r="O2341" s="393"/>
      <c r="P2341" s="407"/>
    </row>
    <row r="2342" spans="1:16" s="342" customFormat="1" x14ac:dyDescent="0.25">
      <c r="A2342" s="336"/>
      <c r="B2342" s="330"/>
      <c r="C2342" s="402"/>
      <c r="D2342" s="336"/>
      <c r="E2342" s="429"/>
      <c r="F2342" s="336"/>
      <c r="G2342" s="430"/>
      <c r="H2342" s="431"/>
      <c r="I2342" s="432"/>
      <c r="J2342" s="336"/>
      <c r="K2342" s="338"/>
      <c r="O2342" s="393"/>
      <c r="P2342" s="407"/>
    </row>
    <row r="2343" spans="1:16" s="342" customFormat="1" x14ac:dyDescent="0.25">
      <c r="A2343" s="336"/>
      <c r="B2343" s="330"/>
      <c r="C2343" s="402"/>
      <c r="D2343" s="336"/>
      <c r="E2343" s="429"/>
      <c r="F2343" s="336"/>
      <c r="G2343" s="430"/>
      <c r="H2343" s="431"/>
      <c r="I2343" s="432"/>
      <c r="J2343" s="336"/>
      <c r="K2343" s="338"/>
      <c r="O2343" s="393"/>
      <c r="P2343" s="407"/>
    </row>
    <row r="2344" spans="1:16" s="342" customFormat="1" x14ac:dyDescent="0.25">
      <c r="A2344" s="336"/>
      <c r="B2344" s="330"/>
      <c r="C2344" s="402"/>
      <c r="D2344" s="336"/>
      <c r="E2344" s="429"/>
      <c r="F2344" s="336"/>
      <c r="G2344" s="430"/>
      <c r="H2344" s="431"/>
      <c r="I2344" s="432"/>
      <c r="J2344" s="336"/>
      <c r="K2344" s="338"/>
      <c r="O2344" s="393"/>
      <c r="P2344" s="407"/>
    </row>
    <row r="2345" spans="1:16" s="342" customFormat="1" x14ac:dyDescent="0.25">
      <c r="A2345" s="336"/>
      <c r="B2345" s="330"/>
      <c r="C2345" s="402"/>
      <c r="D2345" s="336"/>
      <c r="E2345" s="429"/>
      <c r="F2345" s="336"/>
      <c r="G2345" s="430"/>
      <c r="H2345" s="431"/>
      <c r="I2345" s="432"/>
      <c r="J2345" s="336"/>
      <c r="K2345" s="338"/>
      <c r="O2345" s="393"/>
      <c r="P2345" s="407"/>
    </row>
    <row r="2346" spans="1:16" s="342" customFormat="1" x14ac:dyDescent="0.25">
      <c r="A2346" s="336"/>
      <c r="B2346" s="330"/>
      <c r="C2346" s="402"/>
      <c r="D2346" s="336"/>
      <c r="E2346" s="429"/>
      <c r="F2346" s="336"/>
      <c r="G2346" s="430"/>
      <c r="H2346" s="431"/>
      <c r="I2346" s="432"/>
      <c r="J2346" s="336"/>
      <c r="K2346" s="338"/>
      <c r="O2346" s="393"/>
      <c r="P2346" s="407"/>
    </row>
    <row r="2347" spans="1:16" s="342" customFormat="1" x14ac:dyDescent="0.25">
      <c r="A2347" s="336"/>
      <c r="B2347" s="330"/>
      <c r="C2347" s="402"/>
      <c r="D2347" s="336"/>
      <c r="E2347" s="429"/>
      <c r="F2347" s="336"/>
      <c r="G2347" s="430"/>
      <c r="H2347" s="431"/>
      <c r="I2347" s="432"/>
      <c r="J2347" s="336"/>
      <c r="K2347" s="338"/>
      <c r="O2347" s="393"/>
      <c r="P2347" s="407"/>
    </row>
    <row r="2348" spans="1:16" s="342" customFormat="1" x14ac:dyDescent="0.25">
      <c r="A2348" s="336"/>
      <c r="B2348" s="330"/>
      <c r="C2348" s="402"/>
      <c r="D2348" s="336"/>
      <c r="E2348" s="429"/>
      <c r="F2348" s="336"/>
      <c r="G2348" s="430"/>
      <c r="H2348" s="431"/>
      <c r="I2348" s="432"/>
      <c r="J2348" s="336"/>
      <c r="K2348" s="338"/>
      <c r="O2348" s="393"/>
      <c r="P2348" s="407"/>
    </row>
    <row r="2349" spans="1:16" s="342" customFormat="1" x14ac:dyDescent="0.25">
      <c r="A2349" s="336"/>
      <c r="B2349" s="330"/>
      <c r="C2349" s="402"/>
      <c r="D2349" s="336"/>
      <c r="E2349" s="429"/>
      <c r="F2349" s="336"/>
      <c r="G2349" s="430"/>
      <c r="H2349" s="431"/>
      <c r="I2349" s="432"/>
      <c r="J2349" s="336"/>
      <c r="K2349" s="338"/>
      <c r="O2349" s="393"/>
      <c r="P2349" s="407"/>
    </row>
    <row r="2350" spans="1:16" s="342" customFormat="1" x14ac:dyDescent="0.25">
      <c r="A2350" s="336"/>
      <c r="B2350" s="330"/>
      <c r="C2350" s="402"/>
      <c r="D2350" s="336"/>
      <c r="E2350" s="429"/>
      <c r="F2350" s="336"/>
      <c r="G2350" s="430"/>
      <c r="H2350" s="431"/>
      <c r="I2350" s="432"/>
      <c r="J2350" s="336"/>
      <c r="K2350" s="338"/>
      <c r="O2350" s="393"/>
      <c r="P2350" s="407"/>
    </row>
    <row r="2351" spans="1:16" s="342" customFormat="1" x14ac:dyDescent="0.25">
      <c r="A2351" s="336"/>
      <c r="B2351" s="330"/>
      <c r="C2351" s="402"/>
      <c r="D2351" s="336"/>
      <c r="E2351" s="429"/>
      <c r="F2351" s="336"/>
      <c r="G2351" s="430"/>
      <c r="H2351" s="431"/>
      <c r="I2351" s="432"/>
      <c r="J2351" s="336"/>
      <c r="K2351" s="338"/>
      <c r="O2351" s="393"/>
      <c r="P2351" s="407"/>
    </row>
    <row r="2352" spans="1:16" s="342" customFormat="1" x14ac:dyDescent="0.25">
      <c r="A2352" s="336"/>
      <c r="B2352" s="330"/>
      <c r="C2352" s="402"/>
      <c r="D2352" s="336"/>
      <c r="E2352" s="429"/>
      <c r="F2352" s="336"/>
      <c r="G2352" s="430"/>
      <c r="H2352" s="431"/>
      <c r="I2352" s="432"/>
      <c r="J2352" s="336"/>
      <c r="K2352" s="338"/>
      <c r="O2352" s="393"/>
      <c r="P2352" s="407"/>
    </row>
    <row r="2353" spans="1:16" s="342" customFormat="1" x14ac:dyDescent="0.25">
      <c r="A2353" s="336"/>
      <c r="B2353" s="330"/>
      <c r="C2353" s="402"/>
      <c r="D2353" s="336"/>
      <c r="E2353" s="429"/>
      <c r="F2353" s="336"/>
      <c r="G2353" s="430"/>
      <c r="H2353" s="431"/>
      <c r="I2353" s="432"/>
      <c r="J2353" s="336"/>
      <c r="K2353" s="338"/>
      <c r="O2353" s="393"/>
      <c r="P2353" s="407"/>
    </row>
    <row r="2354" spans="1:16" s="342" customFormat="1" x14ac:dyDescent="0.25">
      <c r="A2354" s="336"/>
      <c r="B2354" s="330"/>
      <c r="C2354" s="402"/>
      <c r="D2354" s="336"/>
      <c r="E2354" s="429"/>
      <c r="F2354" s="336"/>
      <c r="G2354" s="430"/>
      <c r="H2354" s="431"/>
      <c r="I2354" s="432"/>
      <c r="J2354" s="336"/>
      <c r="K2354" s="338"/>
      <c r="O2354" s="393"/>
      <c r="P2354" s="407"/>
    </row>
    <row r="2355" spans="1:16" s="342" customFormat="1" x14ac:dyDescent="0.25">
      <c r="A2355" s="336"/>
      <c r="B2355" s="330"/>
      <c r="C2355" s="402"/>
      <c r="D2355" s="336"/>
      <c r="E2355" s="429"/>
      <c r="F2355" s="336"/>
      <c r="G2355" s="430"/>
      <c r="H2355" s="431"/>
      <c r="I2355" s="432"/>
      <c r="J2355" s="336"/>
      <c r="K2355" s="338"/>
      <c r="O2355" s="393"/>
      <c r="P2355" s="407"/>
    </row>
    <row r="2356" spans="1:16" s="342" customFormat="1" x14ac:dyDescent="0.25">
      <c r="A2356" s="336"/>
      <c r="B2356" s="330"/>
      <c r="C2356" s="402"/>
      <c r="D2356" s="336"/>
      <c r="E2356" s="429"/>
      <c r="F2356" s="336"/>
      <c r="G2356" s="430"/>
      <c r="H2356" s="431"/>
      <c r="I2356" s="432"/>
      <c r="J2356" s="336"/>
      <c r="K2356" s="338"/>
      <c r="O2356" s="393"/>
      <c r="P2356" s="407"/>
    </row>
    <row r="2357" spans="1:16" s="342" customFormat="1" x14ac:dyDescent="0.25">
      <c r="A2357" s="336"/>
      <c r="B2357" s="330"/>
      <c r="C2357" s="402"/>
      <c r="D2357" s="336"/>
      <c r="E2357" s="429"/>
      <c r="F2357" s="336"/>
      <c r="G2357" s="430"/>
      <c r="H2357" s="431"/>
      <c r="I2357" s="432"/>
      <c r="J2357" s="336"/>
      <c r="K2357" s="338"/>
      <c r="O2357" s="393"/>
      <c r="P2357" s="407"/>
    </row>
    <row r="2358" spans="1:16" s="342" customFormat="1" x14ac:dyDescent="0.25">
      <c r="A2358" s="336"/>
      <c r="B2358" s="330"/>
      <c r="C2358" s="402"/>
      <c r="D2358" s="336"/>
      <c r="E2358" s="429"/>
      <c r="F2358" s="336"/>
      <c r="G2358" s="430"/>
      <c r="H2358" s="431"/>
      <c r="I2358" s="432"/>
      <c r="J2358" s="336"/>
      <c r="K2358" s="338"/>
      <c r="O2358" s="393"/>
      <c r="P2358" s="407"/>
    </row>
    <row r="2359" spans="1:16" s="342" customFormat="1" x14ac:dyDescent="0.25">
      <c r="A2359" s="336"/>
      <c r="B2359" s="330"/>
      <c r="C2359" s="402"/>
      <c r="D2359" s="336"/>
      <c r="E2359" s="429"/>
      <c r="F2359" s="336"/>
      <c r="G2359" s="430"/>
      <c r="H2359" s="431"/>
      <c r="I2359" s="432"/>
      <c r="J2359" s="336"/>
      <c r="K2359" s="338"/>
      <c r="O2359" s="393"/>
      <c r="P2359" s="407"/>
    </row>
    <row r="2360" spans="1:16" s="342" customFormat="1" x14ac:dyDescent="0.25">
      <c r="A2360" s="336"/>
      <c r="B2360" s="330"/>
      <c r="C2360" s="402"/>
      <c r="D2360" s="336"/>
      <c r="E2360" s="429"/>
      <c r="F2360" s="336"/>
      <c r="G2360" s="430"/>
      <c r="H2360" s="431"/>
      <c r="I2360" s="432"/>
      <c r="J2360" s="336"/>
      <c r="K2360" s="338"/>
      <c r="O2360" s="393"/>
      <c r="P2360" s="407"/>
    </row>
    <row r="2361" spans="1:16" s="342" customFormat="1" x14ac:dyDescent="0.25">
      <c r="A2361" s="336"/>
      <c r="B2361" s="330"/>
      <c r="C2361" s="402"/>
      <c r="D2361" s="336"/>
      <c r="E2361" s="429"/>
      <c r="F2361" s="336"/>
      <c r="G2361" s="430"/>
      <c r="H2361" s="431"/>
      <c r="I2361" s="432"/>
      <c r="J2361" s="336"/>
      <c r="K2361" s="338"/>
      <c r="O2361" s="393"/>
      <c r="P2361" s="407"/>
    </row>
    <row r="2362" spans="1:16" s="342" customFormat="1" x14ac:dyDescent="0.25">
      <c r="A2362" s="336"/>
      <c r="B2362" s="330"/>
      <c r="C2362" s="402"/>
      <c r="D2362" s="336"/>
      <c r="E2362" s="429"/>
      <c r="F2362" s="336"/>
      <c r="G2362" s="430"/>
      <c r="H2362" s="431"/>
      <c r="I2362" s="432"/>
      <c r="J2362" s="336"/>
      <c r="K2362" s="338"/>
      <c r="O2362" s="393"/>
      <c r="P2362" s="407"/>
    </row>
    <row r="2363" spans="1:16" s="342" customFormat="1" x14ac:dyDescent="0.25">
      <c r="A2363" s="336"/>
      <c r="B2363" s="330"/>
      <c r="C2363" s="402"/>
      <c r="D2363" s="336"/>
      <c r="E2363" s="429"/>
      <c r="F2363" s="336"/>
      <c r="G2363" s="430"/>
      <c r="H2363" s="431"/>
      <c r="I2363" s="432"/>
      <c r="J2363" s="336"/>
      <c r="K2363" s="338"/>
      <c r="O2363" s="393"/>
      <c r="P2363" s="407"/>
    </row>
    <row r="2364" spans="1:16" s="342" customFormat="1" x14ac:dyDescent="0.25">
      <c r="A2364" s="336"/>
      <c r="B2364" s="330"/>
      <c r="C2364" s="402"/>
      <c r="D2364" s="336"/>
      <c r="E2364" s="429"/>
      <c r="F2364" s="336"/>
      <c r="G2364" s="430"/>
      <c r="H2364" s="431"/>
      <c r="I2364" s="432"/>
      <c r="J2364" s="336"/>
      <c r="K2364" s="338"/>
      <c r="O2364" s="393"/>
      <c r="P2364" s="407"/>
    </row>
    <row r="2365" spans="1:16" s="342" customFormat="1" x14ac:dyDescent="0.25">
      <c r="A2365" s="336"/>
      <c r="B2365" s="330"/>
      <c r="C2365" s="402"/>
      <c r="D2365" s="336"/>
      <c r="E2365" s="429"/>
      <c r="F2365" s="336"/>
      <c r="G2365" s="430"/>
      <c r="H2365" s="431"/>
      <c r="I2365" s="432"/>
      <c r="J2365" s="336"/>
      <c r="K2365" s="338"/>
      <c r="O2365" s="393"/>
      <c r="P2365" s="407"/>
    </row>
    <row r="2366" spans="1:16" s="342" customFormat="1" x14ac:dyDescent="0.25">
      <c r="A2366" s="336"/>
      <c r="B2366" s="330"/>
      <c r="C2366" s="402"/>
      <c r="D2366" s="336"/>
      <c r="E2366" s="429"/>
      <c r="F2366" s="336"/>
      <c r="G2366" s="430"/>
      <c r="H2366" s="431"/>
      <c r="I2366" s="432"/>
      <c r="J2366" s="336"/>
      <c r="K2366" s="338"/>
      <c r="O2366" s="393"/>
      <c r="P2366" s="407"/>
    </row>
    <row r="2367" spans="1:16" s="342" customFormat="1" x14ac:dyDescent="0.25">
      <c r="A2367" s="336"/>
      <c r="B2367" s="330"/>
      <c r="C2367" s="402"/>
      <c r="D2367" s="336"/>
      <c r="E2367" s="429"/>
      <c r="F2367" s="336"/>
      <c r="G2367" s="430"/>
      <c r="H2367" s="431"/>
      <c r="I2367" s="432"/>
      <c r="J2367" s="336"/>
      <c r="K2367" s="338"/>
      <c r="O2367" s="393"/>
      <c r="P2367" s="407"/>
    </row>
    <row r="2368" spans="1:16" s="342" customFormat="1" x14ac:dyDescent="0.25">
      <c r="A2368" s="336"/>
      <c r="B2368" s="330"/>
      <c r="C2368" s="402"/>
      <c r="D2368" s="336"/>
      <c r="E2368" s="429"/>
      <c r="F2368" s="336"/>
      <c r="G2368" s="430"/>
      <c r="H2368" s="431"/>
      <c r="I2368" s="432"/>
      <c r="J2368" s="336"/>
      <c r="K2368" s="338"/>
      <c r="O2368" s="393"/>
      <c r="P2368" s="407"/>
    </row>
    <row r="2369" spans="1:16" s="342" customFormat="1" x14ac:dyDescent="0.25">
      <c r="A2369" s="336"/>
      <c r="B2369" s="330"/>
      <c r="C2369" s="402"/>
      <c r="D2369" s="336"/>
      <c r="E2369" s="429"/>
      <c r="F2369" s="336"/>
      <c r="G2369" s="430"/>
      <c r="H2369" s="431"/>
      <c r="I2369" s="432"/>
      <c r="J2369" s="336"/>
      <c r="K2369" s="338"/>
      <c r="O2369" s="393"/>
      <c r="P2369" s="407"/>
    </row>
    <row r="2370" spans="1:16" s="342" customFormat="1" x14ac:dyDescent="0.25">
      <c r="A2370" s="336"/>
      <c r="B2370" s="330"/>
      <c r="C2370" s="402"/>
      <c r="D2370" s="336"/>
      <c r="E2370" s="429"/>
      <c r="F2370" s="336"/>
      <c r="G2370" s="430"/>
      <c r="H2370" s="431"/>
      <c r="I2370" s="432"/>
      <c r="J2370" s="336"/>
      <c r="K2370" s="338"/>
      <c r="O2370" s="393"/>
      <c r="P2370" s="407"/>
    </row>
    <row r="2371" spans="1:16" s="342" customFormat="1" x14ac:dyDescent="0.25">
      <c r="A2371" s="336"/>
      <c r="B2371" s="330"/>
      <c r="C2371" s="402"/>
      <c r="D2371" s="336"/>
      <c r="E2371" s="429"/>
      <c r="F2371" s="336"/>
      <c r="G2371" s="430"/>
      <c r="H2371" s="431"/>
      <c r="I2371" s="432"/>
      <c r="J2371" s="336"/>
      <c r="K2371" s="338"/>
      <c r="O2371" s="393"/>
      <c r="P2371" s="407"/>
    </row>
    <row r="2372" spans="1:16" s="342" customFormat="1" x14ac:dyDescent="0.25">
      <c r="A2372" s="336"/>
      <c r="B2372" s="330"/>
      <c r="C2372" s="402"/>
      <c r="D2372" s="336"/>
      <c r="E2372" s="429"/>
      <c r="F2372" s="336"/>
      <c r="G2372" s="430"/>
      <c r="H2372" s="431"/>
      <c r="I2372" s="432"/>
      <c r="J2372" s="336"/>
      <c r="K2372" s="338"/>
      <c r="O2372" s="393"/>
      <c r="P2372" s="407"/>
    </row>
    <row r="2373" spans="1:16" s="342" customFormat="1" x14ac:dyDescent="0.25">
      <c r="A2373" s="336"/>
      <c r="B2373" s="330"/>
      <c r="C2373" s="402"/>
      <c r="D2373" s="336"/>
      <c r="E2373" s="429"/>
      <c r="F2373" s="336"/>
      <c r="G2373" s="430"/>
      <c r="H2373" s="431"/>
      <c r="I2373" s="432"/>
      <c r="J2373" s="336"/>
      <c r="K2373" s="338"/>
      <c r="O2373" s="393"/>
      <c r="P2373" s="407"/>
    </row>
    <row r="2374" spans="1:16" s="342" customFormat="1" x14ac:dyDescent="0.25">
      <c r="A2374" s="336"/>
      <c r="B2374" s="330"/>
      <c r="C2374" s="402"/>
      <c r="D2374" s="336"/>
      <c r="E2374" s="429"/>
      <c r="F2374" s="336"/>
      <c r="G2374" s="430"/>
      <c r="H2374" s="431"/>
      <c r="I2374" s="432"/>
      <c r="J2374" s="336"/>
      <c r="K2374" s="338"/>
      <c r="O2374" s="393"/>
      <c r="P2374" s="407"/>
    </row>
    <row r="2375" spans="1:16" s="342" customFormat="1" x14ac:dyDescent="0.25">
      <c r="A2375" s="336"/>
      <c r="B2375" s="330"/>
      <c r="C2375" s="402"/>
      <c r="D2375" s="336"/>
      <c r="E2375" s="429"/>
      <c r="F2375" s="336"/>
      <c r="G2375" s="430"/>
      <c r="H2375" s="431"/>
      <c r="I2375" s="432"/>
      <c r="J2375" s="336"/>
      <c r="K2375" s="338"/>
      <c r="O2375" s="393"/>
      <c r="P2375" s="407"/>
    </row>
    <row r="2376" spans="1:16" s="342" customFormat="1" x14ac:dyDescent="0.25">
      <c r="A2376" s="336"/>
      <c r="B2376" s="330"/>
      <c r="C2376" s="402"/>
      <c r="D2376" s="336"/>
      <c r="E2376" s="429"/>
      <c r="F2376" s="336"/>
      <c r="G2376" s="430"/>
      <c r="H2376" s="431"/>
      <c r="I2376" s="432"/>
      <c r="J2376" s="336"/>
      <c r="K2376" s="338"/>
      <c r="O2376" s="393"/>
      <c r="P2376" s="407"/>
    </row>
    <row r="2377" spans="1:16" s="342" customFormat="1" x14ac:dyDescent="0.25">
      <c r="A2377" s="336"/>
      <c r="B2377" s="330"/>
      <c r="C2377" s="402"/>
      <c r="D2377" s="336"/>
      <c r="E2377" s="429"/>
      <c r="F2377" s="336"/>
      <c r="G2377" s="430"/>
      <c r="H2377" s="431"/>
      <c r="I2377" s="432"/>
      <c r="J2377" s="336"/>
      <c r="K2377" s="338"/>
      <c r="O2377" s="393"/>
      <c r="P2377" s="407"/>
    </row>
    <row r="2378" spans="1:16" s="342" customFormat="1" x14ac:dyDescent="0.25">
      <c r="A2378" s="336"/>
      <c r="B2378" s="330"/>
      <c r="C2378" s="402"/>
      <c r="D2378" s="336"/>
      <c r="E2378" s="429"/>
      <c r="F2378" s="336"/>
      <c r="G2378" s="430"/>
      <c r="H2378" s="431"/>
      <c r="I2378" s="432"/>
      <c r="J2378" s="336"/>
      <c r="K2378" s="338"/>
      <c r="O2378" s="393"/>
      <c r="P2378" s="407"/>
    </row>
    <row r="2379" spans="1:16" s="342" customFormat="1" x14ac:dyDescent="0.25">
      <c r="A2379" s="336"/>
      <c r="B2379" s="330"/>
      <c r="C2379" s="402"/>
      <c r="D2379" s="336"/>
      <c r="E2379" s="429"/>
      <c r="F2379" s="336"/>
      <c r="G2379" s="430"/>
      <c r="H2379" s="431"/>
      <c r="I2379" s="432"/>
      <c r="J2379" s="336"/>
      <c r="K2379" s="338"/>
      <c r="O2379" s="393"/>
      <c r="P2379" s="407"/>
    </row>
    <row r="2380" spans="1:16" s="342" customFormat="1" x14ac:dyDescent="0.25">
      <c r="A2380" s="336"/>
      <c r="B2380" s="330"/>
      <c r="C2380" s="402"/>
      <c r="D2380" s="336"/>
      <c r="E2380" s="429"/>
      <c r="F2380" s="336"/>
      <c r="G2380" s="430"/>
      <c r="H2380" s="431"/>
      <c r="I2380" s="432"/>
      <c r="J2380" s="336"/>
      <c r="K2380" s="338"/>
      <c r="O2380" s="393"/>
      <c r="P2380" s="407"/>
    </row>
    <row r="2381" spans="1:16" s="342" customFormat="1" x14ac:dyDescent="0.25">
      <c r="A2381" s="336"/>
      <c r="B2381" s="330"/>
      <c r="C2381" s="402"/>
      <c r="D2381" s="336"/>
      <c r="E2381" s="429"/>
      <c r="F2381" s="336"/>
      <c r="G2381" s="430"/>
      <c r="H2381" s="431"/>
      <c r="I2381" s="432"/>
      <c r="J2381" s="336"/>
      <c r="K2381" s="338"/>
      <c r="O2381" s="393"/>
      <c r="P2381" s="407"/>
    </row>
    <row r="2382" spans="1:16" s="342" customFormat="1" x14ac:dyDescent="0.25">
      <c r="A2382" s="336"/>
      <c r="B2382" s="330"/>
      <c r="C2382" s="402"/>
      <c r="D2382" s="336"/>
      <c r="E2382" s="429"/>
      <c r="F2382" s="336"/>
      <c r="G2382" s="430"/>
      <c r="H2382" s="431"/>
      <c r="I2382" s="432"/>
      <c r="J2382" s="336"/>
      <c r="K2382" s="338"/>
      <c r="O2382" s="393"/>
      <c r="P2382" s="407"/>
    </row>
    <row r="2383" spans="1:16" s="342" customFormat="1" x14ac:dyDescent="0.25">
      <c r="A2383" s="336"/>
      <c r="B2383" s="330"/>
      <c r="C2383" s="402"/>
      <c r="D2383" s="336"/>
      <c r="E2383" s="429"/>
      <c r="F2383" s="336"/>
      <c r="G2383" s="430"/>
      <c r="H2383" s="431"/>
      <c r="I2383" s="432"/>
      <c r="J2383" s="336"/>
      <c r="K2383" s="338"/>
      <c r="O2383" s="393"/>
      <c r="P2383" s="407"/>
    </row>
    <row r="2384" spans="1:16" s="342" customFormat="1" x14ac:dyDescent="0.25">
      <c r="A2384" s="336"/>
      <c r="B2384" s="330"/>
      <c r="C2384" s="402"/>
      <c r="D2384" s="336"/>
      <c r="E2384" s="429"/>
      <c r="F2384" s="336"/>
      <c r="G2384" s="430"/>
      <c r="H2384" s="431"/>
      <c r="I2384" s="432"/>
      <c r="J2384" s="336"/>
      <c r="K2384" s="338"/>
      <c r="O2384" s="393"/>
      <c r="P2384" s="407"/>
    </row>
    <row r="2385" spans="1:16" s="342" customFormat="1" x14ac:dyDescent="0.25">
      <c r="A2385" s="336"/>
      <c r="B2385" s="330"/>
      <c r="C2385" s="402"/>
      <c r="D2385" s="336"/>
      <c r="E2385" s="429"/>
      <c r="F2385" s="336"/>
      <c r="G2385" s="430"/>
      <c r="H2385" s="431"/>
      <c r="I2385" s="432"/>
      <c r="J2385" s="336"/>
      <c r="K2385" s="338"/>
      <c r="O2385" s="393"/>
      <c r="P2385" s="407"/>
    </row>
    <row r="2386" spans="1:16" s="342" customFormat="1" x14ac:dyDescent="0.25">
      <c r="A2386" s="336"/>
      <c r="B2386" s="330"/>
      <c r="C2386" s="402"/>
      <c r="D2386" s="336"/>
      <c r="E2386" s="429"/>
      <c r="F2386" s="336"/>
      <c r="G2386" s="430"/>
      <c r="H2386" s="431"/>
      <c r="I2386" s="432"/>
      <c r="J2386" s="336"/>
      <c r="K2386" s="338"/>
      <c r="O2386" s="393"/>
      <c r="P2386" s="407"/>
    </row>
    <row r="2387" spans="1:16" s="342" customFormat="1" x14ac:dyDescent="0.25">
      <c r="A2387" s="336"/>
      <c r="B2387" s="330"/>
      <c r="C2387" s="402"/>
      <c r="D2387" s="336"/>
      <c r="E2387" s="429"/>
      <c r="F2387" s="336"/>
      <c r="G2387" s="430"/>
      <c r="H2387" s="431"/>
      <c r="I2387" s="432"/>
      <c r="J2387" s="336"/>
      <c r="K2387" s="338"/>
      <c r="O2387" s="393"/>
      <c r="P2387" s="407"/>
    </row>
    <row r="2388" spans="1:16" s="342" customFormat="1" x14ac:dyDescent="0.25">
      <c r="A2388" s="336"/>
      <c r="B2388" s="330"/>
      <c r="C2388" s="402"/>
      <c r="D2388" s="336"/>
      <c r="E2388" s="429"/>
      <c r="F2388" s="336"/>
      <c r="G2388" s="430"/>
      <c r="H2388" s="431"/>
      <c r="I2388" s="432"/>
      <c r="J2388" s="336"/>
      <c r="K2388" s="338"/>
      <c r="O2388" s="393"/>
      <c r="P2388" s="407"/>
    </row>
    <row r="2389" spans="1:16" s="342" customFormat="1" x14ac:dyDescent="0.25">
      <c r="A2389" s="336"/>
      <c r="B2389" s="330"/>
      <c r="C2389" s="402"/>
      <c r="D2389" s="336"/>
      <c r="E2389" s="429"/>
      <c r="F2389" s="336"/>
      <c r="G2389" s="430"/>
      <c r="H2389" s="431"/>
      <c r="I2389" s="432"/>
      <c r="J2389" s="336"/>
      <c r="K2389" s="338"/>
      <c r="O2389" s="393"/>
      <c r="P2389" s="407"/>
    </row>
    <row r="2390" spans="1:16" s="342" customFormat="1" x14ac:dyDescent="0.25">
      <c r="A2390" s="336"/>
      <c r="B2390" s="330"/>
      <c r="C2390" s="402"/>
      <c r="D2390" s="336"/>
      <c r="E2390" s="429"/>
      <c r="F2390" s="336"/>
      <c r="G2390" s="430"/>
      <c r="H2390" s="431"/>
      <c r="I2390" s="432"/>
      <c r="J2390" s="336"/>
      <c r="K2390" s="338"/>
      <c r="O2390" s="393"/>
      <c r="P2390" s="407"/>
    </row>
    <row r="2391" spans="1:16" s="342" customFormat="1" x14ac:dyDescent="0.25">
      <c r="A2391" s="336"/>
      <c r="B2391" s="330"/>
      <c r="C2391" s="402"/>
      <c r="D2391" s="336"/>
      <c r="E2391" s="429"/>
      <c r="F2391" s="336"/>
      <c r="G2391" s="430"/>
      <c r="H2391" s="431"/>
      <c r="I2391" s="432"/>
      <c r="J2391" s="336"/>
      <c r="K2391" s="338"/>
      <c r="O2391" s="393"/>
      <c r="P2391" s="407"/>
    </row>
    <row r="2392" spans="1:16" s="342" customFormat="1" x14ac:dyDescent="0.25">
      <c r="A2392" s="336"/>
      <c r="B2392" s="330"/>
      <c r="C2392" s="402"/>
      <c r="D2392" s="336"/>
      <c r="E2392" s="429"/>
      <c r="F2392" s="336"/>
      <c r="G2392" s="430"/>
      <c r="H2392" s="431"/>
      <c r="I2392" s="432"/>
      <c r="J2392" s="336"/>
      <c r="K2392" s="338"/>
      <c r="O2392" s="393"/>
      <c r="P2392" s="407"/>
    </row>
    <row r="2393" spans="1:16" s="342" customFormat="1" x14ac:dyDescent="0.25">
      <c r="A2393" s="336"/>
      <c r="B2393" s="330"/>
      <c r="C2393" s="402"/>
      <c r="D2393" s="336"/>
      <c r="E2393" s="429"/>
      <c r="F2393" s="336"/>
      <c r="G2393" s="430"/>
      <c r="H2393" s="431"/>
      <c r="I2393" s="432"/>
      <c r="J2393" s="336"/>
      <c r="K2393" s="338"/>
      <c r="O2393" s="393"/>
      <c r="P2393" s="407"/>
    </row>
    <row r="2394" spans="1:16" s="342" customFormat="1" x14ac:dyDescent="0.25">
      <c r="A2394" s="336"/>
      <c r="B2394" s="330"/>
      <c r="C2394" s="402"/>
      <c r="D2394" s="336"/>
      <c r="E2394" s="429"/>
      <c r="F2394" s="336"/>
      <c r="G2394" s="430"/>
      <c r="H2394" s="431"/>
      <c r="I2394" s="432"/>
      <c r="J2394" s="336"/>
      <c r="K2394" s="338"/>
      <c r="O2394" s="393"/>
      <c r="P2394" s="407"/>
    </row>
    <row r="2395" spans="1:16" s="342" customFormat="1" x14ac:dyDescent="0.25">
      <c r="A2395" s="336"/>
      <c r="B2395" s="330"/>
      <c r="C2395" s="402"/>
      <c r="D2395" s="336"/>
      <c r="E2395" s="429"/>
      <c r="F2395" s="336"/>
      <c r="G2395" s="430"/>
      <c r="H2395" s="431"/>
      <c r="I2395" s="432"/>
      <c r="J2395" s="336"/>
      <c r="K2395" s="338"/>
      <c r="O2395" s="393"/>
      <c r="P2395" s="407"/>
    </row>
    <row r="2396" spans="1:16" s="342" customFormat="1" x14ac:dyDescent="0.25">
      <c r="A2396" s="336"/>
      <c r="B2396" s="330"/>
      <c r="C2396" s="402"/>
      <c r="D2396" s="336"/>
      <c r="E2396" s="429"/>
      <c r="F2396" s="336"/>
      <c r="G2396" s="430"/>
      <c r="H2396" s="431"/>
      <c r="I2396" s="432"/>
      <c r="J2396" s="336"/>
      <c r="K2396" s="338"/>
      <c r="O2396" s="393"/>
      <c r="P2396" s="407"/>
    </row>
    <row r="2397" spans="1:16" s="342" customFormat="1" x14ac:dyDescent="0.25">
      <c r="A2397" s="336"/>
      <c r="B2397" s="330"/>
      <c r="C2397" s="402"/>
      <c r="D2397" s="336"/>
      <c r="E2397" s="429"/>
      <c r="F2397" s="336"/>
      <c r="G2397" s="430"/>
      <c r="H2397" s="431"/>
      <c r="I2397" s="432"/>
      <c r="J2397" s="336"/>
      <c r="K2397" s="338"/>
      <c r="O2397" s="393"/>
      <c r="P2397" s="407"/>
    </row>
    <row r="2398" spans="1:16" s="342" customFormat="1" x14ac:dyDescent="0.25">
      <c r="A2398" s="336"/>
      <c r="B2398" s="330"/>
      <c r="C2398" s="402"/>
      <c r="D2398" s="336"/>
      <c r="E2398" s="429"/>
      <c r="F2398" s="336"/>
      <c r="G2398" s="430"/>
      <c r="H2398" s="431"/>
      <c r="I2398" s="432"/>
      <c r="J2398" s="336"/>
      <c r="K2398" s="338"/>
      <c r="O2398" s="393"/>
      <c r="P2398" s="407"/>
    </row>
    <row r="2399" spans="1:16" s="342" customFormat="1" x14ac:dyDescent="0.25">
      <c r="A2399" s="336"/>
      <c r="B2399" s="330"/>
      <c r="C2399" s="402"/>
      <c r="D2399" s="336"/>
      <c r="E2399" s="429"/>
      <c r="F2399" s="336"/>
      <c r="G2399" s="430"/>
      <c r="H2399" s="431"/>
      <c r="I2399" s="432"/>
      <c r="J2399" s="336"/>
      <c r="K2399" s="338"/>
      <c r="O2399" s="393"/>
      <c r="P2399" s="407"/>
    </row>
    <row r="2400" spans="1:16" s="342" customFormat="1" x14ac:dyDescent="0.25">
      <c r="A2400" s="336"/>
      <c r="B2400" s="330"/>
      <c r="C2400" s="402"/>
      <c r="D2400" s="336"/>
      <c r="E2400" s="429"/>
      <c r="F2400" s="336"/>
      <c r="G2400" s="430"/>
      <c r="H2400" s="431"/>
      <c r="I2400" s="432"/>
      <c r="J2400" s="336"/>
      <c r="K2400" s="338"/>
      <c r="O2400" s="393"/>
      <c r="P2400" s="407"/>
    </row>
    <row r="2401" spans="1:16" s="342" customFormat="1" x14ac:dyDescent="0.25">
      <c r="A2401" s="336"/>
      <c r="B2401" s="330"/>
      <c r="C2401" s="402"/>
      <c r="D2401" s="336"/>
      <c r="E2401" s="429"/>
      <c r="F2401" s="336"/>
      <c r="G2401" s="430"/>
      <c r="H2401" s="431"/>
      <c r="I2401" s="432"/>
      <c r="J2401" s="336"/>
      <c r="K2401" s="338"/>
      <c r="O2401" s="393"/>
      <c r="P2401" s="407"/>
    </row>
    <row r="2402" spans="1:16" s="342" customFormat="1" x14ac:dyDescent="0.25">
      <c r="A2402" s="336"/>
      <c r="B2402" s="330"/>
      <c r="C2402" s="402"/>
      <c r="D2402" s="336"/>
      <c r="E2402" s="429"/>
      <c r="F2402" s="336"/>
      <c r="G2402" s="430"/>
      <c r="H2402" s="431"/>
      <c r="I2402" s="432"/>
      <c r="J2402" s="336"/>
      <c r="K2402" s="338"/>
      <c r="O2402" s="393"/>
      <c r="P2402" s="407"/>
    </row>
    <row r="2403" spans="1:16" s="342" customFormat="1" x14ac:dyDescent="0.25">
      <c r="A2403" s="336"/>
      <c r="B2403" s="330"/>
      <c r="C2403" s="402"/>
      <c r="D2403" s="336"/>
      <c r="E2403" s="429"/>
      <c r="F2403" s="336"/>
      <c r="G2403" s="430"/>
      <c r="H2403" s="431"/>
      <c r="I2403" s="432"/>
      <c r="J2403" s="336"/>
      <c r="K2403" s="338"/>
      <c r="O2403" s="393"/>
      <c r="P2403" s="407"/>
    </row>
    <row r="2404" spans="1:16" s="342" customFormat="1" x14ac:dyDescent="0.25">
      <c r="A2404" s="336"/>
      <c r="B2404" s="330"/>
      <c r="C2404" s="402"/>
      <c r="D2404" s="336"/>
      <c r="E2404" s="429"/>
      <c r="F2404" s="336"/>
      <c r="G2404" s="430"/>
      <c r="H2404" s="431"/>
      <c r="I2404" s="432"/>
      <c r="J2404" s="336"/>
      <c r="K2404" s="338"/>
      <c r="O2404" s="393"/>
      <c r="P2404" s="407"/>
    </row>
    <row r="2405" spans="1:16" s="342" customFormat="1" x14ac:dyDescent="0.25">
      <c r="A2405" s="336"/>
      <c r="B2405" s="330"/>
      <c r="C2405" s="402"/>
      <c r="D2405" s="336"/>
      <c r="E2405" s="429"/>
      <c r="F2405" s="336"/>
      <c r="G2405" s="430"/>
      <c r="H2405" s="431"/>
      <c r="I2405" s="432"/>
      <c r="J2405" s="336"/>
      <c r="K2405" s="338"/>
      <c r="O2405" s="393"/>
      <c r="P2405" s="407"/>
    </row>
    <row r="2406" spans="1:16" s="342" customFormat="1" x14ac:dyDescent="0.25">
      <c r="A2406" s="336"/>
      <c r="B2406" s="330"/>
      <c r="C2406" s="402"/>
      <c r="D2406" s="336"/>
      <c r="E2406" s="429"/>
      <c r="F2406" s="336"/>
      <c r="G2406" s="430"/>
      <c r="H2406" s="431"/>
      <c r="I2406" s="432"/>
      <c r="J2406" s="336"/>
      <c r="K2406" s="338"/>
      <c r="O2406" s="393"/>
      <c r="P2406" s="407"/>
    </row>
    <row r="2407" spans="1:16" s="342" customFormat="1" x14ac:dyDescent="0.25">
      <c r="A2407" s="336"/>
      <c r="B2407" s="330"/>
      <c r="C2407" s="402"/>
      <c r="D2407" s="336"/>
      <c r="E2407" s="429"/>
      <c r="F2407" s="336"/>
      <c r="G2407" s="430"/>
      <c r="H2407" s="431"/>
      <c r="I2407" s="432"/>
      <c r="J2407" s="336"/>
      <c r="K2407" s="338"/>
      <c r="O2407" s="393"/>
      <c r="P2407" s="407"/>
    </row>
    <row r="2408" spans="1:16" s="342" customFormat="1" x14ac:dyDescent="0.25">
      <c r="A2408" s="336"/>
      <c r="B2408" s="330"/>
      <c r="C2408" s="402"/>
      <c r="D2408" s="336"/>
      <c r="E2408" s="429"/>
      <c r="F2408" s="336"/>
      <c r="G2408" s="430"/>
      <c r="H2408" s="431"/>
      <c r="I2408" s="432"/>
      <c r="J2408" s="336"/>
      <c r="K2408" s="338"/>
      <c r="O2408" s="393"/>
      <c r="P2408" s="407"/>
    </row>
    <row r="2409" spans="1:16" s="342" customFormat="1" x14ac:dyDescent="0.25">
      <c r="A2409" s="336"/>
      <c r="B2409" s="330"/>
      <c r="C2409" s="402"/>
      <c r="D2409" s="336"/>
      <c r="E2409" s="429"/>
      <c r="F2409" s="336"/>
      <c r="G2409" s="430"/>
      <c r="H2409" s="431"/>
      <c r="I2409" s="432"/>
      <c r="J2409" s="336"/>
      <c r="K2409" s="338"/>
      <c r="O2409" s="393"/>
      <c r="P2409" s="407"/>
    </row>
    <row r="2410" spans="1:16" s="342" customFormat="1" x14ac:dyDescent="0.25">
      <c r="A2410" s="336"/>
      <c r="B2410" s="330"/>
      <c r="C2410" s="402"/>
      <c r="D2410" s="336"/>
      <c r="E2410" s="429"/>
      <c r="F2410" s="336"/>
      <c r="G2410" s="430"/>
      <c r="H2410" s="431"/>
      <c r="I2410" s="432"/>
      <c r="J2410" s="336"/>
      <c r="K2410" s="338"/>
      <c r="O2410" s="393"/>
      <c r="P2410" s="407"/>
    </row>
    <row r="2411" spans="1:16" s="342" customFormat="1" x14ac:dyDescent="0.25">
      <c r="A2411" s="336"/>
      <c r="B2411" s="330"/>
      <c r="C2411" s="402"/>
      <c r="D2411" s="336"/>
      <c r="E2411" s="429"/>
      <c r="F2411" s="336"/>
      <c r="G2411" s="430"/>
      <c r="H2411" s="431"/>
      <c r="I2411" s="432"/>
      <c r="J2411" s="336"/>
      <c r="K2411" s="338"/>
      <c r="O2411" s="393"/>
      <c r="P2411" s="407"/>
    </row>
    <row r="2412" spans="1:16" s="342" customFormat="1" x14ac:dyDescent="0.25">
      <c r="A2412" s="336"/>
      <c r="B2412" s="330"/>
      <c r="C2412" s="402"/>
      <c r="D2412" s="336"/>
      <c r="E2412" s="429"/>
      <c r="F2412" s="336"/>
      <c r="G2412" s="430"/>
      <c r="H2412" s="431"/>
      <c r="I2412" s="432"/>
      <c r="J2412" s="336"/>
      <c r="K2412" s="338"/>
      <c r="O2412" s="393"/>
      <c r="P2412" s="407"/>
    </row>
    <row r="2413" spans="1:16" s="342" customFormat="1" x14ac:dyDescent="0.25">
      <c r="A2413" s="336"/>
      <c r="B2413" s="330"/>
      <c r="C2413" s="402"/>
      <c r="D2413" s="336"/>
      <c r="E2413" s="429"/>
      <c r="F2413" s="336"/>
      <c r="G2413" s="430"/>
      <c r="H2413" s="431"/>
      <c r="I2413" s="432"/>
      <c r="J2413" s="336"/>
      <c r="K2413" s="338"/>
      <c r="O2413" s="393"/>
      <c r="P2413" s="407"/>
    </row>
    <row r="2414" spans="1:16" s="342" customFormat="1" x14ac:dyDescent="0.25">
      <c r="A2414" s="336"/>
      <c r="B2414" s="330"/>
      <c r="C2414" s="402"/>
      <c r="D2414" s="336"/>
      <c r="E2414" s="429"/>
      <c r="F2414" s="336"/>
      <c r="G2414" s="430"/>
      <c r="H2414" s="431"/>
      <c r="I2414" s="432"/>
      <c r="J2414" s="336"/>
      <c r="K2414" s="338"/>
      <c r="O2414" s="393"/>
      <c r="P2414" s="407"/>
    </row>
    <row r="2415" spans="1:16" s="342" customFormat="1" x14ac:dyDescent="0.25">
      <c r="A2415" s="336"/>
      <c r="B2415" s="330"/>
      <c r="C2415" s="402"/>
      <c r="D2415" s="336"/>
      <c r="E2415" s="429"/>
      <c r="F2415" s="336"/>
      <c r="G2415" s="430"/>
      <c r="H2415" s="431"/>
      <c r="I2415" s="432"/>
      <c r="J2415" s="336"/>
      <c r="K2415" s="338"/>
      <c r="O2415" s="393"/>
      <c r="P2415" s="407"/>
    </row>
    <row r="2416" spans="1:16" s="342" customFormat="1" x14ac:dyDescent="0.25">
      <c r="A2416" s="336"/>
      <c r="B2416" s="330"/>
      <c r="C2416" s="402"/>
      <c r="D2416" s="336"/>
      <c r="E2416" s="429"/>
      <c r="F2416" s="336"/>
      <c r="G2416" s="430"/>
      <c r="H2416" s="431"/>
      <c r="I2416" s="432"/>
      <c r="J2416" s="336"/>
      <c r="K2416" s="338"/>
      <c r="O2416" s="393"/>
      <c r="P2416" s="407"/>
    </row>
    <row r="2417" spans="1:16" s="342" customFormat="1" x14ac:dyDescent="0.25">
      <c r="A2417" s="336"/>
      <c r="B2417" s="330"/>
      <c r="C2417" s="402"/>
      <c r="D2417" s="336"/>
      <c r="E2417" s="429"/>
      <c r="F2417" s="336"/>
      <c r="G2417" s="430"/>
      <c r="H2417" s="431"/>
      <c r="I2417" s="432"/>
      <c r="J2417" s="336"/>
      <c r="K2417" s="338"/>
      <c r="O2417" s="393"/>
      <c r="P2417" s="407"/>
    </row>
    <row r="2418" spans="1:16" s="342" customFormat="1" x14ac:dyDescent="0.25">
      <c r="A2418" s="336"/>
      <c r="B2418" s="330"/>
      <c r="C2418" s="402"/>
      <c r="D2418" s="336"/>
      <c r="E2418" s="429"/>
      <c r="F2418" s="336"/>
      <c r="G2418" s="430"/>
      <c r="H2418" s="431"/>
      <c r="I2418" s="432"/>
      <c r="J2418" s="336"/>
      <c r="K2418" s="338"/>
      <c r="O2418" s="393"/>
      <c r="P2418" s="407"/>
    </row>
    <row r="2419" spans="1:16" s="342" customFormat="1" x14ac:dyDescent="0.25">
      <c r="A2419" s="336"/>
      <c r="B2419" s="330"/>
      <c r="C2419" s="402"/>
      <c r="D2419" s="336"/>
      <c r="E2419" s="429"/>
      <c r="F2419" s="336"/>
      <c r="G2419" s="430"/>
      <c r="H2419" s="431"/>
      <c r="I2419" s="432"/>
      <c r="J2419" s="336"/>
      <c r="K2419" s="338"/>
      <c r="O2419" s="393"/>
      <c r="P2419" s="407"/>
    </row>
    <row r="2420" spans="1:16" s="342" customFormat="1" x14ac:dyDescent="0.25">
      <c r="A2420" s="336"/>
      <c r="B2420" s="330"/>
      <c r="C2420" s="402"/>
      <c r="D2420" s="336"/>
      <c r="E2420" s="429"/>
      <c r="F2420" s="336"/>
      <c r="G2420" s="430"/>
      <c r="H2420" s="431"/>
      <c r="I2420" s="432"/>
      <c r="J2420" s="336"/>
      <c r="K2420" s="338"/>
      <c r="O2420" s="393"/>
      <c r="P2420" s="407"/>
    </row>
    <row r="2421" spans="1:16" s="342" customFormat="1" x14ac:dyDescent="0.25">
      <c r="A2421" s="336"/>
      <c r="B2421" s="330"/>
      <c r="C2421" s="402"/>
      <c r="D2421" s="336"/>
      <c r="E2421" s="429"/>
      <c r="F2421" s="336"/>
      <c r="G2421" s="430"/>
      <c r="H2421" s="431"/>
      <c r="I2421" s="432"/>
      <c r="J2421" s="336"/>
      <c r="K2421" s="338"/>
      <c r="O2421" s="393"/>
      <c r="P2421" s="407"/>
    </row>
    <row r="2422" spans="1:16" s="342" customFormat="1" x14ac:dyDescent="0.25">
      <c r="A2422" s="336"/>
      <c r="B2422" s="330"/>
      <c r="C2422" s="402"/>
      <c r="D2422" s="336"/>
      <c r="E2422" s="429"/>
      <c r="F2422" s="336"/>
      <c r="G2422" s="430"/>
      <c r="H2422" s="431"/>
      <c r="I2422" s="432"/>
      <c r="J2422" s="336"/>
      <c r="K2422" s="338"/>
      <c r="O2422" s="393"/>
      <c r="P2422" s="407"/>
    </row>
    <row r="2423" spans="1:16" s="342" customFormat="1" x14ac:dyDescent="0.25">
      <c r="A2423" s="336"/>
      <c r="B2423" s="330"/>
      <c r="C2423" s="402"/>
      <c r="D2423" s="336"/>
      <c r="E2423" s="429"/>
      <c r="F2423" s="336"/>
      <c r="G2423" s="430"/>
      <c r="H2423" s="431"/>
      <c r="I2423" s="432"/>
      <c r="J2423" s="336"/>
      <c r="K2423" s="338"/>
      <c r="O2423" s="393"/>
      <c r="P2423" s="407"/>
    </row>
    <row r="2424" spans="1:16" s="342" customFormat="1" x14ac:dyDescent="0.25">
      <c r="A2424" s="336"/>
      <c r="B2424" s="330"/>
      <c r="C2424" s="402"/>
      <c r="D2424" s="336"/>
      <c r="E2424" s="429"/>
      <c r="F2424" s="336"/>
      <c r="G2424" s="430"/>
      <c r="H2424" s="431"/>
      <c r="I2424" s="432"/>
      <c r="J2424" s="336"/>
      <c r="K2424" s="338"/>
      <c r="O2424" s="393"/>
      <c r="P2424" s="407"/>
    </row>
    <row r="2425" spans="1:16" s="342" customFormat="1" x14ac:dyDescent="0.25">
      <c r="A2425" s="336"/>
      <c r="B2425" s="330"/>
      <c r="C2425" s="402"/>
      <c r="D2425" s="336"/>
      <c r="E2425" s="429"/>
      <c r="F2425" s="336"/>
      <c r="G2425" s="430"/>
      <c r="H2425" s="431"/>
      <c r="I2425" s="432"/>
      <c r="J2425" s="336"/>
      <c r="K2425" s="338"/>
      <c r="O2425" s="393"/>
      <c r="P2425" s="407"/>
    </row>
    <row r="2426" spans="1:16" s="342" customFormat="1" x14ac:dyDescent="0.25">
      <c r="A2426" s="336"/>
      <c r="B2426" s="330"/>
      <c r="C2426" s="402"/>
      <c r="D2426" s="336"/>
      <c r="E2426" s="429"/>
      <c r="F2426" s="336"/>
      <c r="G2426" s="430"/>
      <c r="H2426" s="431"/>
      <c r="I2426" s="432"/>
      <c r="J2426" s="336"/>
      <c r="K2426" s="338"/>
      <c r="O2426" s="393"/>
      <c r="P2426" s="407"/>
    </row>
    <row r="2427" spans="1:16" s="342" customFormat="1" x14ac:dyDescent="0.25">
      <c r="A2427" s="336"/>
      <c r="B2427" s="330"/>
      <c r="C2427" s="402"/>
      <c r="D2427" s="336"/>
      <c r="E2427" s="429"/>
      <c r="F2427" s="336"/>
      <c r="G2427" s="430"/>
      <c r="H2427" s="431"/>
      <c r="I2427" s="432"/>
      <c r="J2427" s="336"/>
      <c r="K2427" s="338"/>
      <c r="O2427" s="393"/>
      <c r="P2427" s="407"/>
    </row>
    <row r="2428" spans="1:16" s="342" customFormat="1" x14ac:dyDescent="0.25">
      <c r="A2428" s="336"/>
      <c r="B2428" s="330"/>
      <c r="C2428" s="402"/>
      <c r="D2428" s="336"/>
      <c r="E2428" s="429"/>
      <c r="F2428" s="336"/>
      <c r="G2428" s="430"/>
      <c r="H2428" s="431"/>
      <c r="I2428" s="432"/>
      <c r="J2428" s="336"/>
      <c r="K2428" s="338"/>
      <c r="O2428" s="393"/>
      <c r="P2428" s="407"/>
    </row>
    <row r="2429" spans="1:16" s="342" customFormat="1" x14ac:dyDescent="0.25">
      <c r="A2429" s="336"/>
      <c r="B2429" s="330"/>
      <c r="C2429" s="402"/>
      <c r="D2429" s="336"/>
      <c r="E2429" s="429"/>
      <c r="F2429" s="336"/>
      <c r="G2429" s="430"/>
      <c r="H2429" s="431"/>
      <c r="I2429" s="432"/>
      <c r="J2429" s="336"/>
      <c r="K2429" s="338"/>
      <c r="O2429" s="393"/>
      <c r="P2429" s="407"/>
    </row>
    <row r="2430" spans="1:16" s="342" customFormat="1" x14ac:dyDescent="0.25">
      <c r="A2430" s="336"/>
      <c r="B2430" s="330"/>
      <c r="C2430" s="402"/>
      <c r="D2430" s="336"/>
      <c r="E2430" s="429"/>
      <c r="F2430" s="336"/>
      <c r="G2430" s="430"/>
      <c r="H2430" s="431"/>
      <c r="I2430" s="432"/>
      <c r="J2430" s="336"/>
      <c r="K2430" s="338"/>
      <c r="O2430" s="393"/>
      <c r="P2430" s="407"/>
    </row>
    <row r="2431" spans="1:16" s="342" customFormat="1" x14ac:dyDescent="0.25">
      <c r="A2431" s="336"/>
      <c r="B2431" s="330"/>
      <c r="C2431" s="402"/>
      <c r="D2431" s="336"/>
      <c r="E2431" s="429"/>
      <c r="F2431" s="336"/>
      <c r="G2431" s="430"/>
      <c r="H2431" s="431"/>
      <c r="I2431" s="432"/>
      <c r="J2431" s="336"/>
      <c r="K2431" s="338"/>
      <c r="O2431" s="393"/>
      <c r="P2431" s="407"/>
    </row>
    <row r="2432" spans="1:16" s="342" customFormat="1" x14ac:dyDescent="0.25">
      <c r="A2432" s="336"/>
      <c r="B2432" s="330"/>
      <c r="C2432" s="402"/>
      <c r="D2432" s="336"/>
      <c r="E2432" s="429"/>
      <c r="F2432" s="336"/>
      <c r="G2432" s="430"/>
      <c r="H2432" s="431"/>
      <c r="I2432" s="432"/>
      <c r="J2432" s="336"/>
      <c r="K2432" s="338"/>
      <c r="O2432" s="393"/>
      <c r="P2432" s="407"/>
    </row>
    <row r="2433" spans="1:16" s="342" customFormat="1" x14ac:dyDescent="0.25">
      <c r="A2433" s="336"/>
      <c r="B2433" s="330"/>
      <c r="C2433" s="402"/>
      <c r="D2433" s="336"/>
      <c r="E2433" s="429"/>
      <c r="F2433" s="336"/>
      <c r="G2433" s="430"/>
      <c r="H2433" s="431"/>
      <c r="I2433" s="432"/>
      <c r="J2433" s="336"/>
      <c r="K2433" s="338"/>
      <c r="O2433" s="393"/>
      <c r="P2433" s="407"/>
    </row>
    <row r="2434" spans="1:16" s="342" customFormat="1" x14ac:dyDescent="0.25">
      <c r="A2434" s="336"/>
      <c r="B2434" s="330"/>
      <c r="C2434" s="402"/>
      <c r="D2434" s="336"/>
      <c r="E2434" s="429"/>
      <c r="F2434" s="336"/>
      <c r="G2434" s="430"/>
      <c r="H2434" s="431"/>
      <c r="I2434" s="432"/>
      <c r="J2434" s="336"/>
      <c r="K2434" s="338"/>
      <c r="O2434" s="393"/>
      <c r="P2434" s="407"/>
    </row>
    <row r="2435" spans="1:16" s="342" customFormat="1" x14ac:dyDescent="0.25">
      <c r="A2435" s="336"/>
      <c r="B2435" s="330"/>
      <c r="C2435" s="402"/>
      <c r="D2435" s="336"/>
      <c r="E2435" s="429"/>
      <c r="F2435" s="336"/>
      <c r="G2435" s="430"/>
      <c r="H2435" s="431"/>
      <c r="I2435" s="432"/>
      <c r="J2435" s="336"/>
      <c r="K2435" s="338"/>
      <c r="O2435" s="393"/>
      <c r="P2435" s="407"/>
    </row>
    <row r="2436" spans="1:16" s="342" customFormat="1" x14ac:dyDescent="0.25">
      <c r="A2436" s="336"/>
      <c r="B2436" s="330"/>
      <c r="C2436" s="402"/>
      <c r="D2436" s="336"/>
      <c r="E2436" s="429"/>
      <c r="F2436" s="336"/>
      <c r="G2436" s="430"/>
      <c r="H2436" s="431"/>
      <c r="I2436" s="432"/>
      <c r="J2436" s="336"/>
      <c r="K2436" s="338"/>
      <c r="O2436" s="393"/>
      <c r="P2436" s="407"/>
    </row>
    <row r="2437" spans="1:16" s="342" customFormat="1" x14ac:dyDescent="0.25">
      <c r="A2437" s="336"/>
      <c r="B2437" s="330"/>
      <c r="C2437" s="402"/>
      <c r="D2437" s="336"/>
      <c r="E2437" s="429"/>
      <c r="F2437" s="336"/>
      <c r="G2437" s="430"/>
      <c r="H2437" s="431"/>
      <c r="I2437" s="432"/>
      <c r="J2437" s="336"/>
      <c r="K2437" s="338"/>
      <c r="O2437" s="393"/>
      <c r="P2437" s="407"/>
    </row>
    <row r="2438" spans="1:16" s="342" customFormat="1" x14ac:dyDescent="0.25">
      <c r="A2438" s="336"/>
      <c r="B2438" s="330"/>
      <c r="C2438" s="402"/>
      <c r="D2438" s="336"/>
      <c r="E2438" s="429"/>
      <c r="F2438" s="336"/>
      <c r="G2438" s="430"/>
      <c r="H2438" s="431"/>
      <c r="I2438" s="432"/>
      <c r="J2438" s="336"/>
      <c r="K2438" s="338"/>
      <c r="O2438" s="393"/>
      <c r="P2438" s="407"/>
    </row>
    <row r="2439" spans="1:16" s="342" customFormat="1" x14ac:dyDescent="0.25">
      <c r="A2439" s="336"/>
      <c r="B2439" s="330"/>
      <c r="C2439" s="402"/>
      <c r="D2439" s="336"/>
      <c r="E2439" s="429"/>
      <c r="F2439" s="336"/>
      <c r="G2439" s="430"/>
      <c r="H2439" s="431"/>
      <c r="I2439" s="432"/>
      <c r="J2439" s="336"/>
      <c r="K2439" s="338"/>
      <c r="O2439" s="393"/>
      <c r="P2439" s="407"/>
    </row>
    <row r="2440" spans="1:16" s="342" customFormat="1" x14ac:dyDescent="0.25">
      <c r="A2440" s="336"/>
      <c r="B2440" s="330"/>
      <c r="C2440" s="402"/>
      <c r="D2440" s="336"/>
      <c r="E2440" s="429"/>
      <c r="F2440" s="336"/>
      <c r="G2440" s="430"/>
      <c r="H2440" s="431"/>
      <c r="I2440" s="432"/>
      <c r="J2440" s="336"/>
      <c r="K2440" s="338"/>
      <c r="O2440" s="393"/>
      <c r="P2440" s="407"/>
    </row>
    <row r="2441" spans="1:16" s="342" customFormat="1" x14ac:dyDescent="0.25">
      <c r="A2441" s="336"/>
      <c r="B2441" s="330"/>
      <c r="C2441" s="402"/>
      <c r="D2441" s="336"/>
      <c r="E2441" s="429"/>
      <c r="F2441" s="336"/>
      <c r="G2441" s="430"/>
      <c r="H2441" s="431"/>
      <c r="I2441" s="432"/>
      <c r="J2441" s="336"/>
      <c r="K2441" s="338"/>
      <c r="O2441" s="393"/>
      <c r="P2441" s="407"/>
    </row>
    <row r="2442" spans="1:16" s="342" customFormat="1" x14ac:dyDescent="0.25">
      <c r="A2442" s="336"/>
      <c r="B2442" s="330"/>
      <c r="C2442" s="402"/>
      <c r="D2442" s="336"/>
      <c r="E2442" s="429"/>
      <c r="F2442" s="336"/>
      <c r="G2442" s="430"/>
      <c r="H2442" s="431"/>
      <c r="I2442" s="432"/>
      <c r="J2442" s="336"/>
      <c r="K2442" s="338"/>
      <c r="O2442" s="393"/>
      <c r="P2442" s="407"/>
    </row>
    <row r="2443" spans="1:16" s="342" customFormat="1" x14ac:dyDescent="0.25">
      <c r="A2443" s="336"/>
      <c r="B2443" s="330"/>
      <c r="C2443" s="402"/>
      <c r="D2443" s="336"/>
      <c r="E2443" s="429"/>
      <c r="F2443" s="336"/>
      <c r="G2443" s="430"/>
      <c r="H2443" s="431"/>
      <c r="I2443" s="432"/>
      <c r="J2443" s="336"/>
      <c r="K2443" s="338"/>
      <c r="O2443" s="393"/>
      <c r="P2443" s="407"/>
    </row>
    <row r="2444" spans="1:16" s="342" customFormat="1" x14ac:dyDescent="0.25">
      <c r="A2444" s="336"/>
      <c r="B2444" s="330"/>
      <c r="C2444" s="402"/>
      <c r="D2444" s="336"/>
      <c r="E2444" s="429"/>
      <c r="F2444" s="336"/>
      <c r="G2444" s="430"/>
      <c r="H2444" s="431"/>
      <c r="I2444" s="432"/>
      <c r="J2444" s="336"/>
      <c r="K2444" s="338"/>
      <c r="O2444" s="393"/>
      <c r="P2444" s="407"/>
    </row>
    <row r="2445" spans="1:16" s="342" customFormat="1" x14ac:dyDescent="0.25">
      <c r="A2445" s="336"/>
      <c r="B2445" s="330"/>
      <c r="C2445" s="402"/>
      <c r="D2445" s="336"/>
      <c r="E2445" s="429"/>
      <c r="F2445" s="336"/>
      <c r="G2445" s="430"/>
      <c r="H2445" s="431"/>
      <c r="I2445" s="432"/>
      <c r="J2445" s="336"/>
      <c r="K2445" s="338"/>
      <c r="O2445" s="393"/>
      <c r="P2445" s="407"/>
    </row>
    <row r="2446" spans="1:16" s="342" customFormat="1" x14ac:dyDescent="0.25">
      <c r="A2446" s="336"/>
      <c r="B2446" s="330"/>
      <c r="C2446" s="402"/>
      <c r="D2446" s="336"/>
      <c r="E2446" s="429"/>
      <c r="F2446" s="336"/>
      <c r="G2446" s="430"/>
      <c r="H2446" s="431"/>
      <c r="I2446" s="432"/>
      <c r="J2446" s="336"/>
      <c r="K2446" s="338"/>
      <c r="O2446" s="393"/>
      <c r="P2446" s="407"/>
    </row>
    <row r="2447" spans="1:16" s="342" customFormat="1" x14ac:dyDescent="0.25">
      <c r="A2447" s="336"/>
      <c r="B2447" s="330"/>
      <c r="C2447" s="402"/>
      <c r="D2447" s="336"/>
      <c r="E2447" s="429"/>
      <c r="F2447" s="336"/>
      <c r="G2447" s="430"/>
      <c r="H2447" s="431"/>
      <c r="I2447" s="432"/>
      <c r="J2447" s="336"/>
      <c r="K2447" s="338"/>
      <c r="O2447" s="393"/>
      <c r="P2447" s="407"/>
    </row>
    <row r="2448" spans="1:16" s="342" customFormat="1" x14ac:dyDescent="0.25">
      <c r="A2448" s="336"/>
      <c r="B2448" s="330"/>
      <c r="C2448" s="402"/>
      <c r="D2448" s="336"/>
      <c r="E2448" s="429"/>
      <c r="F2448" s="336"/>
      <c r="G2448" s="430"/>
      <c r="H2448" s="431"/>
      <c r="I2448" s="432"/>
      <c r="J2448" s="336"/>
      <c r="K2448" s="338"/>
      <c r="O2448" s="393"/>
      <c r="P2448" s="407"/>
    </row>
    <row r="2449" spans="1:16" s="342" customFormat="1" x14ac:dyDescent="0.25">
      <c r="A2449" s="336"/>
      <c r="B2449" s="330"/>
      <c r="C2449" s="402"/>
      <c r="D2449" s="336"/>
      <c r="E2449" s="429"/>
      <c r="F2449" s="336"/>
      <c r="G2449" s="430"/>
      <c r="H2449" s="431"/>
      <c r="I2449" s="432"/>
      <c r="J2449" s="336"/>
      <c r="K2449" s="338"/>
      <c r="O2449" s="393"/>
      <c r="P2449" s="407"/>
    </row>
    <row r="2450" spans="1:16" s="342" customFormat="1" x14ac:dyDescent="0.25">
      <c r="A2450" s="336"/>
      <c r="B2450" s="330"/>
      <c r="C2450" s="402"/>
      <c r="D2450" s="336"/>
      <c r="E2450" s="429"/>
      <c r="F2450" s="336"/>
      <c r="G2450" s="430"/>
      <c r="H2450" s="431"/>
      <c r="I2450" s="432"/>
      <c r="J2450" s="336"/>
      <c r="K2450" s="338"/>
      <c r="O2450" s="393"/>
      <c r="P2450" s="407"/>
    </row>
    <row r="2451" spans="1:16" s="342" customFormat="1" x14ac:dyDescent="0.25">
      <c r="A2451" s="336"/>
      <c r="B2451" s="330"/>
      <c r="C2451" s="402"/>
      <c r="D2451" s="336"/>
      <c r="E2451" s="429"/>
      <c r="F2451" s="336"/>
      <c r="G2451" s="430"/>
      <c r="H2451" s="431"/>
      <c r="I2451" s="432"/>
      <c r="J2451" s="336"/>
      <c r="K2451" s="338"/>
      <c r="O2451" s="393"/>
      <c r="P2451" s="407"/>
    </row>
    <row r="2452" spans="1:16" s="342" customFormat="1" x14ac:dyDescent="0.25">
      <c r="A2452" s="336"/>
      <c r="B2452" s="330"/>
      <c r="C2452" s="402"/>
      <c r="D2452" s="336"/>
      <c r="E2452" s="429"/>
      <c r="F2452" s="336"/>
      <c r="G2452" s="430"/>
      <c r="H2452" s="431"/>
      <c r="I2452" s="432"/>
      <c r="J2452" s="336"/>
      <c r="K2452" s="338"/>
      <c r="O2452" s="393"/>
      <c r="P2452" s="407"/>
    </row>
    <row r="2453" spans="1:16" s="342" customFormat="1" x14ac:dyDescent="0.25">
      <c r="A2453" s="336"/>
      <c r="B2453" s="330"/>
      <c r="C2453" s="402"/>
      <c r="D2453" s="336"/>
      <c r="E2453" s="429"/>
      <c r="F2453" s="336"/>
      <c r="G2453" s="430"/>
      <c r="H2453" s="431"/>
      <c r="I2453" s="432"/>
      <c r="J2453" s="336"/>
      <c r="K2453" s="338"/>
      <c r="O2453" s="393"/>
      <c r="P2453" s="407"/>
    </row>
    <row r="2454" spans="1:16" s="342" customFormat="1" x14ac:dyDescent="0.25">
      <c r="A2454" s="336"/>
      <c r="B2454" s="330"/>
      <c r="C2454" s="402"/>
      <c r="D2454" s="336"/>
      <c r="E2454" s="429"/>
      <c r="F2454" s="336"/>
      <c r="G2454" s="430"/>
      <c r="H2454" s="431"/>
      <c r="I2454" s="432"/>
      <c r="J2454" s="336"/>
      <c r="K2454" s="338"/>
      <c r="O2454" s="393"/>
      <c r="P2454" s="407"/>
    </row>
    <row r="2455" spans="1:16" s="342" customFormat="1" x14ac:dyDescent="0.25">
      <c r="A2455" s="336"/>
      <c r="B2455" s="330"/>
      <c r="C2455" s="402"/>
      <c r="D2455" s="336"/>
      <c r="E2455" s="429"/>
      <c r="F2455" s="336"/>
      <c r="G2455" s="430"/>
      <c r="H2455" s="431"/>
      <c r="I2455" s="432"/>
      <c r="J2455" s="336"/>
      <c r="K2455" s="338"/>
      <c r="O2455" s="393"/>
      <c r="P2455" s="407"/>
    </row>
    <row r="2456" spans="1:16" s="342" customFormat="1" x14ac:dyDescent="0.25">
      <c r="A2456" s="336"/>
      <c r="B2456" s="330"/>
      <c r="C2456" s="402"/>
      <c r="D2456" s="336"/>
      <c r="E2456" s="429"/>
      <c r="F2456" s="336"/>
      <c r="G2456" s="430"/>
      <c r="H2456" s="431"/>
      <c r="I2456" s="432"/>
      <c r="J2456" s="336"/>
      <c r="K2456" s="338"/>
      <c r="O2456" s="393"/>
      <c r="P2456" s="407"/>
    </row>
    <row r="2457" spans="1:16" s="342" customFormat="1" x14ac:dyDescent="0.25">
      <c r="A2457" s="336"/>
      <c r="B2457" s="330"/>
      <c r="C2457" s="402"/>
      <c r="D2457" s="336"/>
      <c r="E2457" s="429"/>
      <c r="F2457" s="336"/>
      <c r="G2457" s="430"/>
      <c r="H2457" s="431"/>
      <c r="I2457" s="432"/>
      <c r="J2457" s="336"/>
      <c r="K2457" s="338"/>
      <c r="O2457" s="393"/>
      <c r="P2457" s="407"/>
    </row>
    <row r="2458" spans="1:16" s="342" customFormat="1" x14ac:dyDescent="0.25">
      <c r="A2458" s="336"/>
      <c r="B2458" s="330"/>
      <c r="C2458" s="402"/>
      <c r="D2458" s="336"/>
      <c r="E2458" s="429"/>
      <c r="F2458" s="336"/>
      <c r="G2458" s="430"/>
      <c r="H2458" s="431"/>
      <c r="I2458" s="432"/>
      <c r="J2458" s="336"/>
      <c r="K2458" s="338"/>
      <c r="O2458" s="393"/>
      <c r="P2458" s="407"/>
    </row>
    <row r="2459" spans="1:16" s="342" customFormat="1" x14ac:dyDescent="0.25">
      <c r="A2459" s="336"/>
      <c r="B2459" s="330"/>
      <c r="C2459" s="402"/>
      <c r="D2459" s="336"/>
      <c r="E2459" s="429"/>
      <c r="F2459" s="336"/>
      <c r="G2459" s="430"/>
      <c r="H2459" s="431"/>
      <c r="I2459" s="432"/>
      <c r="J2459" s="336"/>
      <c r="K2459" s="338"/>
      <c r="O2459" s="393"/>
      <c r="P2459" s="407"/>
    </row>
    <row r="2460" spans="1:16" s="342" customFormat="1" x14ac:dyDescent="0.25">
      <c r="A2460" s="336"/>
      <c r="B2460" s="330"/>
      <c r="C2460" s="402"/>
      <c r="D2460" s="336"/>
      <c r="E2460" s="429"/>
      <c r="F2460" s="336"/>
      <c r="G2460" s="430"/>
      <c r="H2460" s="431"/>
      <c r="I2460" s="432"/>
      <c r="J2460" s="336"/>
      <c r="K2460" s="338"/>
      <c r="O2460" s="393"/>
      <c r="P2460" s="407"/>
    </row>
    <row r="2461" spans="1:16" s="342" customFormat="1" x14ac:dyDescent="0.25">
      <c r="A2461" s="336"/>
      <c r="B2461" s="330"/>
      <c r="C2461" s="402"/>
      <c r="D2461" s="336"/>
      <c r="E2461" s="429"/>
      <c r="F2461" s="336"/>
      <c r="G2461" s="430"/>
      <c r="H2461" s="431"/>
      <c r="I2461" s="432"/>
      <c r="J2461" s="336"/>
      <c r="K2461" s="338"/>
      <c r="O2461" s="393"/>
      <c r="P2461" s="407"/>
    </row>
    <row r="2462" spans="1:16" s="342" customFormat="1" x14ac:dyDescent="0.25">
      <c r="A2462" s="336"/>
      <c r="B2462" s="330"/>
      <c r="C2462" s="402"/>
      <c r="D2462" s="336"/>
      <c r="E2462" s="429"/>
      <c r="F2462" s="336"/>
      <c r="G2462" s="430"/>
      <c r="H2462" s="431"/>
      <c r="I2462" s="432"/>
      <c r="J2462" s="336"/>
      <c r="K2462" s="338"/>
      <c r="O2462" s="393"/>
      <c r="P2462" s="407"/>
    </row>
    <row r="2463" spans="1:16" s="342" customFormat="1" x14ac:dyDescent="0.25">
      <c r="A2463" s="336"/>
      <c r="B2463" s="330"/>
      <c r="C2463" s="402"/>
      <c r="D2463" s="336"/>
      <c r="E2463" s="429"/>
      <c r="F2463" s="336"/>
      <c r="G2463" s="430"/>
      <c r="H2463" s="431"/>
      <c r="I2463" s="432"/>
      <c r="J2463" s="336"/>
      <c r="K2463" s="338"/>
      <c r="O2463" s="393"/>
      <c r="P2463" s="407"/>
    </row>
    <row r="2464" spans="1:16" s="342" customFormat="1" x14ac:dyDescent="0.25">
      <c r="A2464" s="336"/>
      <c r="B2464" s="330"/>
      <c r="C2464" s="402"/>
      <c r="D2464" s="336"/>
      <c r="E2464" s="429"/>
      <c r="F2464" s="336"/>
      <c r="G2464" s="430"/>
      <c r="H2464" s="431"/>
      <c r="I2464" s="432"/>
      <c r="J2464" s="336"/>
      <c r="K2464" s="338"/>
      <c r="O2464" s="393"/>
      <c r="P2464" s="407"/>
    </row>
    <row r="2465" spans="1:16" s="342" customFormat="1" x14ac:dyDescent="0.25">
      <c r="A2465" s="336"/>
      <c r="B2465" s="330"/>
      <c r="C2465" s="402"/>
      <c r="D2465" s="336"/>
      <c r="E2465" s="429"/>
      <c r="F2465" s="336"/>
      <c r="G2465" s="430"/>
      <c r="H2465" s="431"/>
      <c r="I2465" s="432"/>
      <c r="J2465" s="336"/>
      <c r="K2465" s="338"/>
      <c r="O2465" s="393"/>
      <c r="P2465" s="407"/>
    </row>
    <row r="2466" spans="1:16" s="342" customFormat="1" x14ac:dyDescent="0.25">
      <c r="A2466" s="336"/>
      <c r="B2466" s="330"/>
      <c r="C2466" s="402"/>
      <c r="D2466" s="336"/>
      <c r="E2466" s="429"/>
      <c r="F2466" s="336"/>
      <c r="G2466" s="430"/>
      <c r="H2466" s="431"/>
      <c r="I2466" s="432"/>
      <c r="J2466" s="336"/>
      <c r="K2466" s="338"/>
      <c r="O2466" s="393"/>
      <c r="P2466" s="407"/>
    </row>
    <row r="2467" spans="1:16" s="342" customFormat="1" x14ac:dyDescent="0.25">
      <c r="A2467" s="336"/>
      <c r="B2467" s="330"/>
      <c r="C2467" s="402"/>
      <c r="D2467" s="336"/>
      <c r="E2467" s="429"/>
      <c r="F2467" s="336"/>
      <c r="G2467" s="430"/>
      <c r="H2467" s="431"/>
      <c r="I2467" s="432"/>
      <c r="J2467" s="336"/>
      <c r="K2467" s="338"/>
      <c r="O2467" s="393"/>
      <c r="P2467" s="407"/>
    </row>
    <row r="2468" spans="1:16" s="342" customFormat="1" x14ac:dyDescent="0.25">
      <c r="A2468" s="336"/>
      <c r="B2468" s="330"/>
      <c r="C2468" s="402"/>
      <c r="D2468" s="336"/>
      <c r="E2468" s="429"/>
      <c r="F2468" s="336"/>
      <c r="G2468" s="430"/>
      <c r="H2468" s="431"/>
      <c r="I2468" s="432"/>
      <c r="J2468" s="336"/>
      <c r="K2468" s="338"/>
      <c r="O2468" s="393"/>
      <c r="P2468" s="407"/>
    </row>
    <row r="2469" spans="1:16" s="342" customFormat="1" x14ac:dyDescent="0.25">
      <c r="A2469" s="336"/>
      <c r="B2469" s="330"/>
      <c r="C2469" s="402"/>
      <c r="D2469" s="336"/>
      <c r="E2469" s="429"/>
      <c r="F2469" s="336"/>
      <c r="G2469" s="430"/>
      <c r="H2469" s="431"/>
      <c r="I2469" s="432"/>
      <c r="J2469" s="336"/>
      <c r="K2469" s="338"/>
      <c r="O2469" s="393"/>
      <c r="P2469" s="407"/>
    </row>
    <row r="2470" spans="1:16" s="342" customFormat="1" x14ac:dyDescent="0.25">
      <c r="A2470" s="336"/>
      <c r="B2470" s="330"/>
      <c r="C2470" s="402"/>
      <c r="D2470" s="336"/>
      <c r="E2470" s="429"/>
      <c r="F2470" s="336"/>
      <c r="G2470" s="430"/>
      <c r="H2470" s="431"/>
      <c r="I2470" s="432"/>
      <c r="J2470" s="336"/>
      <c r="K2470" s="338"/>
      <c r="O2470" s="393"/>
      <c r="P2470" s="407"/>
    </row>
    <row r="2471" spans="1:16" s="342" customFormat="1" x14ac:dyDescent="0.25">
      <c r="A2471" s="336"/>
      <c r="B2471" s="330"/>
      <c r="C2471" s="402"/>
      <c r="D2471" s="336"/>
      <c r="E2471" s="429"/>
      <c r="F2471" s="336"/>
      <c r="G2471" s="430"/>
      <c r="H2471" s="431"/>
      <c r="I2471" s="432"/>
      <c r="J2471" s="336"/>
      <c r="K2471" s="338"/>
      <c r="O2471" s="393"/>
      <c r="P2471" s="407"/>
    </row>
    <row r="2472" spans="1:16" s="342" customFormat="1" x14ac:dyDescent="0.25">
      <c r="A2472" s="336"/>
      <c r="B2472" s="330"/>
      <c r="C2472" s="402"/>
      <c r="D2472" s="336"/>
      <c r="E2472" s="429"/>
      <c r="F2472" s="336"/>
      <c r="G2472" s="430"/>
      <c r="H2472" s="431"/>
      <c r="I2472" s="432"/>
      <c r="J2472" s="336"/>
      <c r="K2472" s="338"/>
      <c r="O2472" s="393"/>
      <c r="P2472" s="407"/>
    </row>
    <row r="2473" spans="1:16" s="342" customFormat="1" x14ac:dyDescent="0.25">
      <c r="A2473" s="336"/>
      <c r="B2473" s="330"/>
      <c r="C2473" s="402"/>
      <c r="D2473" s="336"/>
      <c r="E2473" s="429"/>
      <c r="F2473" s="336"/>
      <c r="G2473" s="430"/>
      <c r="H2473" s="431"/>
      <c r="I2473" s="432"/>
      <c r="J2473" s="336"/>
      <c r="K2473" s="338"/>
      <c r="O2473" s="393"/>
      <c r="P2473" s="407"/>
    </row>
    <row r="2474" spans="1:16" s="342" customFormat="1" x14ac:dyDescent="0.25">
      <c r="A2474" s="336"/>
      <c r="B2474" s="330"/>
      <c r="C2474" s="402"/>
      <c r="D2474" s="336"/>
      <c r="E2474" s="429"/>
      <c r="F2474" s="336"/>
      <c r="G2474" s="430"/>
      <c r="H2474" s="431"/>
      <c r="I2474" s="432"/>
      <c r="J2474" s="336"/>
      <c r="K2474" s="338"/>
      <c r="O2474" s="393"/>
      <c r="P2474" s="407"/>
    </row>
    <row r="2475" spans="1:16" s="342" customFormat="1" x14ac:dyDescent="0.25">
      <c r="A2475" s="336"/>
      <c r="B2475" s="330"/>
      <c r="C2475" s="402"/>
      <c r="D2475" s="336"/>
      <c r="E2475" s="429"/>
      <c r="F2475" s="336"/>
      <c r="G2475" s="430"/>
      <c r="H2475" s="431"/>
      <c r="I2475" s="432"/>
      <c r="J2475" s="336"/>
      <c r="K2475" s="338"/>
      <c r="O2475" s="393"/>
      <c r="P2475" s="407"/>
    </row>
    <row r="2476" spans="1:16" s="342" customFormat="1" x14ac:dyDescent="0.25">
      <c r="A2476" s="336"/>
      <c r="B2476" s="330"/>
      <c r="C2476" s="402"/>
      <c r="D2476" s="336"/>
      <c r="E2476" s="429"/>
      <c r="F2476" s="336"/>
      <c r="G2476" s="430"/>
      <c r="H2476" s="431"/>
      <c r="I2476" s="432"/>
      <c r="J2476" s="336"/>
      <c r="K2476" s="338"/>
      <c r="O2476" s="393"/>
      <c r="P2476" s="407"/>
    </row>
    <row r="2477" spans="1:16" s="342" customFormat="1" x14ac:dyDescent="0.25">
      <c r="A2477" s="336"/>
      <c r="B2477" s="330"/>
      <c r="C2477" s="402"/>
      <c r="D2477" s="336"/>
      <c r="E2477" s="429"/>
      <c r="F2477" s="336"/>
      <c r="G2477" s="430"/>
      <c r="H2477" s="431"/>
      <c r="I2477" s="432"/>
      <c r="J2477" s="336"/>
      <c r="K2477" s="338"/>
      <c r="O2477" s="393"/>
      <c r="P2477" s="407"/>
    </row>
    <row r="2478" spans="1:16" s="342" customFormat="1" x14ac:dyDescent="0.25">
      <c r="A2478" s="336"/>
      <c r="B2478" s="330"/>
      <c r="C2478" s="402"/>
      <c r="D2478" s="336"/>
      <c r="E2478" s="429"/>
      <c r="F2478" s="336"/>
      <c r="G2478" s="430"/>
      <c r="H2478" s="431"/>
      <c r="I2478" s="432"/>
      <c r="J2478" s="336"/>
      <c r="K2478" s="338"/>
      <c r="O2478" s="393"/>
      <c r="P2478" s="407"/>
    </row>
    <row r="2479" spans="1:16" s="342" customFormat="1" x14ac:dyDescent="0.25">
      <c r="A2479" s="336"/>
      <c r="B2479" s="330"/>
      <c r="C2479" s="402"/>
      <c r="D2479" s="336"/>
      <c r="E2479" s="429"/>
      <c r="F2479" s="336"/>
      <c r="G2479" s="430"/>
      <c r="H2479" s="431"/>
      <c r="I2479" s="432"/>
      <c r="J2479" s="336"/>
      <c r="K2479" s="338"/>
      <c r="O2479" s="393"/>
      <c r="P2479" s="407"/>
    </row>
    <row r="2480" spans="1:16" s="342" customFormat="1" x14ac:dyDescent="0.25">
      <c r="A2480" s="336"/>
      <c r="B2480" s="330"/>
      <c r="C2480" s="402"/>
      <c r="D2480" s="336"/>
      <c r="E2480" s="429"/>
      <c r="F2480" s="336"/>
      <c r="G2480" s="430"/>
      <c r="H2480" s="431"/>
      <c r="I2480" s="432"/>
      <c r="J2480" s="336"/>
      <c r="K2480" s="338"/>
      <c r="O2480" s="393"/>
      <c r="P2480" s="407"/>
    </row>
    <row r="2481" spans="1:16" s="342" customFormat="1" x14ac:dyDescent="0.25">
      <c r="A2481" s="336"/>
      <c r="B2481" s="330"/>
      <c r="C2481" s="402"/>
      <c r="D2481" s="336"/>
      <c r="E2481" s="429"/>
      <c r="F2481" s="336"/>
      <c r="G2481" s="430"/>
      <c r="H2481" s="431"/>
      <c r="I2481" s="432"/>
      <c r="J2481" s="336"/>
      <c r="K2481" s="338"/>
      <c r="O2481" s="393"/>
      <c r="P2481" s="407"/>
    </row>
    <row r="2482" spans="1:16" s="342" customFormat="1" x14ac:dyDescent="0.25">
      <c r="A2482" s="336"/>
      <c r="B2482" s="330"/>
      <c r="C2482" s="402"/>
      <c r="D2482" s="336"/>
      <c r="E2482" s="429"/>
      <c r="F2482" s="336"/>
      <c r="G2482" s="430"/>
      <c r="H2482" s="431"/>
      <c r="I2482" s="432"/>
      <c r="J2482" s="336"/>
      <c r="K2482" s="338"/>
      <c r="O2482" s="393"/>
      <c r="P2482" s="407"/>
    </row>
    <row r="2483" spans="1:16" s="342" customFormat="1" x14ac:dyDescent="0.25">
      <c r="A2483" s="336"/>
      <c r="B2483" s="330"/>
      <c r="C2483" s="402"/>
      <c r="D2483" s="336"/>
      <c r="E2483" s="429"/>
      <c r="F2483" s="336"/>
      <c r="G2483" s="430"/>
      <c r="H2483" s="431"/>
      <c r="I2483" s="432"/>
      <c r="J2483" s="336"/>
      <c r="K2483" s="338"/>
      <c r="O2483" s="393"/>
      <c r="P2483" s="407"/>
    </row>
    <row r="2484" spans="1:16" s="342" customFormat="1" x14ac:dyDescent="0.25">
      <c r="A2484" s="336"/>
      <c r="B2484" s="330"/>
      <c r="C2484" s="402"/>
      <c r="D2484" s="336"/>
      <c r="E2484" s="429"/>
      <c r="F2484" s="336"/>
      <c r="G2484" s="430"/>
      <c r="H2484" s="431"/>
      <c r="I2484" s="432"/>
      <c r="J2484" s="336"/>
      <c r="K2484" s="338"/>
      <c r="O2484" s="393"/>
      <c r="P2484" s="407"/>
    </row>
    <row r="2485" spans="1:16" s="342" customFormat="1" x14ac:dyDescent="0.25">
      <c r="A2485" s="336"/>
      <c r="B2485" s="330"/>
      <c r="C2485" s="402"/>
      <c r="D2485" s="336"/>
      <c r="E2485" s="429"/>
      <c r="F2485" s="336"/>
      <c r="G2485" s="430"/>
      <c r="H2485" s="431"/>
      <c r="I2485" s="432"/>
      <c r="J2485" s="336"/>
      <c r="K2485" s="338"/>
      <c r="O2485" s="393"/>
      <c r="P2485" s="407"/>
    </row>
    <row r="2486" spans="1:16" s="342" customFormat="1" x14ac:dyDescent="0.25">
      <c r="A2486" s="336"/>
      <c r="B2486" s="330"/>
      <c r="C2486" s="402"/>
      <c r="D2486" s="336"/>
      <c r="E2486" s="429"/>
      <c r="F2486" s="336"/>
      <c r="G2486" s="430"/>
      <c r="H2486" s="431"/>
      <c r="I2486" s="432"/>
      <c r="J2486" s="336"/>
      <c r="K2486" s="338"/>
      <c r="O2486" s="393"/>
      <c r="P2486" s="407"/>
    </row>
    <row r="2487" spans="1:16" s="342" customFormat="1" x14ac:dyDescent="0.25">
      <c r="A2487" s="336"/>
      <c r="B2487" s="330"/>
      <c r="C2487" s="402"/>
      <c r="D2487" s="336"/>
      <c r="E2487" s="429"/>
      <c r="F2487" s="336"/>
      <c r="G2487" s="430"/>
      <c r="H2487" s="431"/>
      <c r="I2487" s="432"/>
      <c r="J2487" s="336"/>
      <c r="K2487" s="338"/>
      <c r="O2487" s="393"/>
      <c r="P2487" s="407"/>
    </row>
    <row r="2488" spans="1:16" s="342" customFormat="1" x14ac:dyDescent="0.25">
      <c r="A2488" s="336"/>
      <c r="B2488" s="330"/>
      <c r="C2488" s="402"/>
      <c r="D2488" s="336"/>
      <c r="E2488" s="429"/>
      <c r="F2488" s="336"/>
      <c r="G2488" s="430"/>
      <c r="H2488" s="431"/>
      <c r="I2488" s="432"/>
      <c r="J2488" s="336"/>
      <c r="K2488" s="338"/>
      <c r="O2488" s="393"/>
      <c r="P2488" s="407"/>
    </row>
    <row r="2489" spans="1:16" s="342" customFormat="1" x14ac:dyDescent="0.25">
      <c r="A2489" s="336"/>
      <c r="B2489" s="330"/>
      <c r="C2489" s="402"/>
      <c r="D2489" s="336"/>
      <c r="E2489" s="429"/>
      <c r="F2489" s="336"/>
      <c r="G2489" s="430"/>
      <c r="H2489" s="431"/>
      <c r="I2489" s="432"/>
      <c r="J2489" s="336"/>
      <c r="K2489" s="338"/>
      <c r="O2489" s="393"/>
      <c r="P2489" s="407"/>
    </row>
    <row r="2490" spans="1:16" s="342" customFormat="1" x14ac:dyDescent="0.25">
      <c r="A2490" s="336"/>
      <c r="B2490" s="330"/>
      <c r="C2490" s="402"/>
      <c r="D2490" s="336"/>
      <c r="E2490" s="429"/>
      <c r="F2490" s="336"/>
      <c r="G2490" s="430"/>
      <c r="H2490" s="431"/>
      <c r="I2490" s="432"/>
      <c r="J2490" s="336"/>
      <c r="K2490" s="338"/>
      <c r="O2490" s="393"/>
      <c r="P2490" s="407"/>
    </row>
    <row r="2491" spans="1:16" s="342" customFormat="1" x14ac:dyDescent="0.25">
      <c r="A2491" s="336"/>
      <c r="B2491" s="330"/>
      <c r="C2491" s="402"/>
      <c r="D2491" s="336"/>
      <c r="E2491" s="429"/>
      <c r="F2491" s="336"/>
      <c r="G2491" s="430"/>
      <c r="H2491" s="431"/>
      <c r="I2491" s="432"/>
      <c r="J2491" s="336"/>
      <c r="K2491" s="338"/>
      <c r="O2491" s="393"/>
      <c r="P2491" s="407"/>
    </row>
    <row r="2492" spans="1:16" s="342" customFormat="1" x14ac:dyDescent="0.25">
      <c r="A2492" s="336"/>
      <c r="B2492" s="330"/>
      <c r="C2492" s="402"/>
      <c r="D2492" s="336"/>
      <c r="E2492" s="429"/>
      <c r="F2492" s="336"/>
      <c r="G2492" s="430"/>
      <c r="H2492" s="431"/>
      <c r="I2492" s="432"/>
      <c r="J2492" s="336"/>
      <c r="K2492" s="338"/>
      <c r="O2492" s="393"/>
      <c r="P2492" s="407"/>
    </row>
    <row r="2493" spans="1:16" s="342" customFormat="1" x14ac:dyDescent="0.25">
      <c r="A2493" s="336"/>
      <c r="B2493" s="330"/>
      <c r="C2493" s="402"/>
      <c r="D2493" s="336"/>
      <c r="E2493" s="429"/>
      <c r="F2493" s="336"/>
      <c r="G2493" s="430"/>
      <c r="H2493" s="431"/>
      <c r="I2493" s="432"/>
      <c r="J2493" s="336"/>
      <c r="K2493" s="338"/>
      <c r="O2493" s="393"/>
      <c r="P2493" s="407"/>
    </row>
    <row r="2494" spans="1:16" s="342" customFormat="1" x14ac:dyDescent="0.25">
      <c r="A2494" s="336"/>
      <c r="B2494" s="330"/>
      <c r="C2494" s="402"/>
      <c r="D2494" s="336"/>
      <c r="E2494" s="429"/>
      <c r="F2494" s="336"/>
      <c r="G2494" s="430"/>
      <c r="H2494" s="431"/>
      <c r="I2494" s="432"/>
      <c r="J2494" s="336"/>
      <c r="K2494" s="338"/>
      <c r="O2494" s="393"/>
      <c r="P2494" s="407"/>
    </row>
    <row r="2495" spans="1:16" s="342" customFormat="1" x14ac:dyDescent="0.25">
      <c r="A2495" s="336"/>
      <c r="B2495" s="330"/>
      <c r="C2495" s="402"/>
      <c r="D2495" s="336"/>
      <c r="E2495" s="429"/>
      <c r="F2495" s="336"/>
      <c r="G2495" s="430"/>
      <c r="H2495" s="431"/>
      <c r="I2495" s="432"/>
      <c r="J2495" s="336"/>
      <c r="K2495" s="338"/>
      <c r="O2495" s="393"/>
      <c r="P2495" s="407"/>
    </row>
    <row r="2496" spans="1:16" s="342" customFormat="1" x14ac:dyDescent="0.25">
      <c r="A2496" s="336"/>
      <c r="B2496" s="330"/>
      <c r="C2496" s="402"/>
      <c r="D2496" s="336"/>
      <c r="E2496" s="429"/>
      <c r="F2496" s="336"/>
      <c r="G2496" s="430"/>
      <c r="H2496" s="431"/>
      <c r="I2496" s="432"/>
      <c r="J2496" s="336"/>
      <c r="K2496" s="338"/>
      <c r="O2496" s="393"/>
      <c r="P2496" s="407"/>
    </row>
    <row r="2497" spans="1:16" s="342" customFormat="1" x14ac:dyDescent="0.25">
      <c r="A2497" s="336"/>
      <c r="B2497" s="330"/>
      <c r="C2497" s="402"/>
      <c r="D2497" s="336"/>
      <c r="E2497" s="429"/>
      <c r="F2497" s="336"/>
      <c r="G2497" s="430"/>
      <c r="H2497" s="431"/>
      <c r="I2497" s="432"/>
      <c r="J2497" s="336"/>
      <c r="K2497" s="338"/>
      <c r="O2497" s="393"/>
      <c r="P2497" s="407"/>
    </row>
    <row r="2498" spans="1:16" s="342" customFormat="1" x14ac:dyDescent="0.25">
      <c r="A2498" s="336"/>
      <c r="B2498" s="330"/>
      <c r="C2498" s="402"/>
      <c r="D2498" s="336"/>
      <c r="E2498" s="429"/>
      <c r="F2498" s="336"/>
      <c r="G2498" s="430"/>
      <c r="H2498" s="431"/>
      <c r="I2498" s="432"/>
      <c r="J2498" s="336"/>
      <c r="K2498" s="338"/>
      <c r="O2498" s="393"/>
      <c r="P2498" s="407"/>
    </row>
    <row r="2499" spans="1:16" s="342" customFormat="1" x14ac:dyDescent="0.25">
      <c r="A2499" s="336"/>
      <c r="B2499" s="330"/>
      <c r="C2499" s="402"/>
      <c r="D2499" s="336"/>
      <c r="E2499" s="429"/>
      <c r="F2499" s="336"/>
      <c r="G2499" s="430"/>
      <c r="H2499" s="431"/>
      <c r="I2499" s="432"/>
      <c r="J2499" s="336"/>
      <c r="K2499" s="338"/>
      <c r="O2499" s="393"/>
      <c r="P2499" s="407"/>
    </row>
    <row r="2500" spans="1:16" s="342" customFormat="1" x14ac:dyDescent="0.25">
      <c r="A2500" s="336"/>
      <c r="B2500" s="330"/>
      <c r="C2500" s="402"/>
      <c r="D2500" s="336"/>
      <c r="E2500" s="429"/>
      <c r="F2500" s="336"/>
      <c r="G2500" s="430"/>
      <c r="H2500" s="431"/>
      <c r="I2500" s="432"/>
      <c r="J2500" s="336"/>
      <c r="K2500" s="338"/>
      <c r="O2500" s="393"/>
      <c r="P2500" s="407"/>
    </row>
    <row r="2501" spans="1:16" s="342" customFormat="1" x14ac:dyDescent="0.25">
      <c r="A2501" s="336"/>
      <c r="B2501" s="330"/>
      <c r="C2501" s="402"/>
      <c r="D2501" s="336"/>
      <c r="E2501" s="429"/>
      <c r="F2501" s="336"/>
      <c r="G2501" s="430"/>
      <c r="H2501" s="431"/>
      <c r="I2501" s="432"/>
      <c r="J2501" s="336"/>
      <c r="K2501" s="338"/>
      <c r="O2501" s="393"/>
      <c r="P2501" s="407"/>
    </row>
    <row r="2502" spans="1:16" s="342" customFormat="1" x14ac:dyDescent="0.25">
      <c r="A2502" s="336"/>
      <c r="B2502" s="330"/>
      <c r="C2502" s="402"/>
      <c r="D2502" s="336"/>
      <c r="E2502" s="429"/>
      <c r="F2502" s="336"/>
      <c r="G2502" s="430"/>
      <c r="H2502" s="431"/>
      <c r="I2502" s="432"/>
      <c r="J2502" s="336"/>
      <c r="K2502" s="338"/>
      <c r="O2502" s="393"/>
      <c r="P2502" s="407"/>
    </row>
    <row r="2503" spans="1:16" s="342" customFormat="1" x14ac:dyDescent="0.25">
      <c r="A2503" s="336"/>
      <c r="B2503" s="330"/>
      <c r="C2503" s="402"/>
      <c r="D2503" s="336"/>
      <c r="E2503" s="429"/>
      <c r="F2503" s="336"/>
      <c r="G2503" s="430"/>
      <c r="H2503" s="431"/>
      <c r="I2503" s="432"/>
      <c r="J2503" s="336"/>
      <c r="K2503" s="338"/>
      <c r="O2503" s="393"/>
      <c r="P2503" s="407"/>
    </row>
    <row r="2504" spans="1:16" s="342" customFormat="1" x14ac:dyDescent="0.25">
      <c r="A2504" s="336"/>
      <c r="B2504" s="330"/>
      <c r="C2504" s="402"/>
      <c r="D2504" s="336"/>
      <c r="E2504" s="429"/>
      <c r="F2504" s="336"/>
      <c r="G2504" s="430"/>
      <c r="H2504" s="431"/>
      <c r="I2504" s="432"/>
      <c r="J2504" s="336"/>
      <c r="K2504" s="338"/>
      <c r="O2504" s="393"/>
      <c r="P2504" s="407"/>
    </row>
    <row r="2505" spans="1:16" s="342" customFormat="1" x14ac:dyDescent="0.25">
      <c r="A2505" s="336"/>
      <c r="B2505" s="330"/>
      <c r="C2505" s="402"/>
      <c r="D2505" s="336"/>
      <c r="E2505" s="429"/>
      <c r="F2505" s="336"/>
      <c r="G2505" s="430"/>
      <c r="H2505" s="431"/>
      <c r="I2505" s="432"/>
      <c r="J2505" s="336"/>
      <c r="K2505" s="338"/>
      <c r="O2505" s="393"/>
      <c r="P2505" s="407"/>
    </row>
    <row r="2506" spans="1:16" s="342" customFormat="1" x14ac:dyDescent="0.25">
      <c r="A2506" s="336"/>
      <c r="B2506" s="330"/>
      <c r="C2506" s="402"/>
      <c r="D2506" s="336"/>
      <c r="E2506" s="429"/>
      <c r="F2506" s="336"/>
      <c r="G2506" s="430"/>
      <c r="H2506" s="431"/>
      <c r="I2506" s="432"/>
      <c r="J2506" s="336"/>
      <c r="K2506" s="338"/>
      <c r="O2506" s="393"/>
      <c r="P2506" s="407"/>
    </row>
    <row r="2507" spans="1:16" s="342" customFormat="1" x14ac:dyDescent="0.25">
      <c r="A2507" s="336"/>
      <c r="B2507" s="330"/>
      <c r="C2507" s="402"/>
      <c r="D2507" s="336"/>
      <c r="E2507" s="429"/>
      <c r="F2507" s="336"/>
      <c r="G2507" s="430"/>
      <c r="H2507" s="431"/>
      <c r="I2507" s="432"/>
      <c r="J2507" s="336"/>
      <c r="K2507" s="338"/>
      <c r="O2507" s="393"/>
      <c r="P2507" s="407"/>
    </row>
    <row r="2508" spans="1:16" s="342" customFormat="1" x14ac:dyDescent="0.25">
      <c r="A2508" s="336"/>
      <c r="B2508" s="330"/>
      <c r="C2508" s="402"/>
      <c r="D2508" s="336"/>
      <c r="E2508" s="429"/>
      <c r="F2508" s="336"/>
      <c r="G2508" s="430"/>
      <c r="H2508" s="431"/>
      <c r="I2508" s="432"/>
      <c r="J2508" s="336"/>
      <c r="K2508" s="338"/>
      <c r="O2508" s="393"/>
      <c r="P2508" s="407"/>
    </row>
    <row r="2509" spans="1:16" s="342" customFormat="1" x14ac:dyDescent="0.25">
      <c r="A2509" s="336"/>
      <c r="B2509" s="330"/>
      <c r="C2509" s="402"/>
      <c r="D2509" s="336"/>
      <c r="E2509" s="429"/>
      <c r="F2509" s="336"/>
      <c r="G2509" s="430"/>
      <c r="H2509" s="431"/>
      <c r="I2509" s="432"/>
      <c r="J2509" s="336"/>
      <c r="K2509" s="338"/>
      <c r="O2509" s="393"/>
      <c r="P2509" s="407"/>
    </row>
    <row r="2510" spans="1:16" s="342" customFormat="1" x14ac:dyDescent="0.25">
      <c r="A2510" s="336"/>
      <c r="B2510" s="330"/>
      <c r="C2510" s="402"/>
      <c r="D2510" s="336"/>
      <c r="E2510" s="429"/>
      <c r="F2510" s="336"/>
      <c r="G2510" s="430"/>
      <c r="H2510" s="431"/>
      <c r="I2510" s="432"/>
      <c r="J2510" s="336"/>
      <c r="K2510" s="338"/>
      <c r="O2510" s="393"/>
      <c r="P2510" s="407"/>
    </row>
    <row r="2511" spans="1:16" s="342" customFormat="1" x14ac:dyDescent="0.25">
      <c r="A2511" s="336"/>
      <c r="B2511" s="330"/>
      <c r="C2511" s="402"/>
      <c r="D2511" s="336"/>
      <c r="E2511" s="429"/>
      <c r="F2511" s="336"/>
      <c r="G2511" s="430"/>
      <c r="H2511" s="431"/>
      <c r="I2511" s="432"/>
      <c r="J2511" s="336"/>
      <c r="K2511" s="338"/>
      <c r="O2511" s="393"/>
      <c r="P2511" s="407"/>
    </row>
    <row r="2512" spans="1:16" s="342" customFormat="1" x14ac:dyDescent="0.25">
      <c r="A2512" s="336"/>
      <c r="B2512" s="330"/>
      <c r="C2512" s="402"/>
      <c r="D2512" s="336"/>
      <c r="E2512" s="429"/>
      <c r="F2512" s="336"/>
      <c r="G2512" s="430"/>
      <c r="H2512" s="431"/>
      <c r="I2512" s="432"/>
      <c r="J2512" s="336"/>
      <c r="K2512" s="338"/>
      <c r="O2512" s="393"/>
      <c r="P2512" s="407"/>
    </row>
    <row r="2513" spans="1:16" s="342" customFormat="1" x14ac:dyDescent="0.25">
      <c r="A2513" s="336"/>
      <c r="B2513" s="330"/>
      <c r="C2513" s="402"/>
      <c r="D2513" s="336"/>
      <c r="E2513" s="429"/>
      <c r="F2513" s="336"/>
      <c r="G2513" s="430"/>
      <c r="H2513" s="431"/>
      <c r="I2513" s="432"/>
      <c r="J2513" s="336"/>
      <c r="K2513" s="338"/>
      <c r="O2513" s="393"/>
      <c r="P2513" s="407"/>
    </row>
    <row r="2514" spans="1:16" s="342" customFormat="1" x14ac:dyDescent="0.25">
      <c r="A2514" s="336"/>
      <c r="B2514" s="330"/>
      <c r="C2514" s="402"/>
      <c r="D2514" s="336"/>
      <c r="E2514" s="429"/>
      <c r="F2514" s="336"/>
      <c r="G2514" s="430"/>
      <c r="H2514" s="431"/>
      <c r="I2514" s="432"/>
      <c r="J2514" s="336"/>
      <c r="K2514" s="338"/>
      <c r="O2514" s="393"/>
      <c r="P2514" s="407"/>
    </row>
    <row r="2515" spans="1:16" s="342" customFormat="1" x14ac:dyDescent="0.25">
      <c r="A2515" s="336"/>
      <c r="B2515" s="330"/>
      <c r="C2515" s="402"/>
      <c r="D2515" s="336"/>
      <c r="E2515" s="429"/>
      <c r="F2515" s="336"/>
      <c r="G2515" s="430"/>
      <c r="H2515" s="431"/>
      <c r="I2515" s="432"/>
      <c r="J2515" s="336"/>
      <c r="K2515" s="338"/>
      <c r="O2515" s="393"/>
      <c r="P2515" s="407"/>
    </row>
    <row r="2516" spans="1:16" s="342" customFormat="1" x14ac:dyDescent="0.25">
      <c r="A2516" s="336"/>
      <c r="B2516" s="330"/>
      <c r="C2516" s="402"/>
      <c r="D2516" s="336"/>
      <c r="E2516" s="429"/>
      <c r="F2516" s="336"/>
      <c r="G2516" s="430"/>
      <c r="H2516" s="431"/>
      <c r="I2516" s="432"/>
      <c r="J2516" s="336"/>
      <c r="K2516" s="338"/>
      <c r="O2516" s="393"/>
      <c r="P2516" s="407"/>
    </row>
    <row r="2517" spans="1:16" s="342" customFormat="1" x14ac:dyDescent="0.25">
      <c r="A2517" s="336"/>
      <c r="B2517" s="330"/>
      <c r="C2517" s="402"/>
      <c r="D2517" s="336"/>
      <c r="E2517" s="429"/>
      <c r="F2517" s="336"/>
      <c r="G2517" s="430"/>
      <c r="H2517" s="431"/>
      <c r="I2517" s="432"/>
      <c r="J2517" s="336"/>
      <c r="K2517" s="338"/>
      <c r="O2517" s="393"/>
      <c r="P2517" s="407"/>
    </row>
    <row r="2518" spans="1:16" s="342" customFormat="1" x14ac:dyDescent="0.25">
      <c r="A2518" s="336"/>
      <c r="B2518" s="330"/>
      <c r="C2518" s="402"/>
      <c r="D2518" s="336"/>
      <c r="E2518" s="429"/>
      <c r="F2518" s="336"/>
      <c r="G2518" s="430"/>
      <c r="H2518" s="431"/>
      <c r="I2518" s="432"/>
      <c r="J2518" s="336"/>
      <c r="K2518" s="338"/>
      <c r="O2518" s="393"/>
      <c r="P2518" s="407"/>
    </row>
    <row r="2519" spans="1:16" s="342" customFormat="1" x14ac:dyDescent="0.25">
      <c r="A2519" s="336"/>
      <c r="B2519" s="330"/>
      <c r="C2519" s="402"/>
      <c r="D2519" s="336"/>
      <c r="E2519" s="429"/>
      <c r="F2519" s="336"/>
      <c r="G2519" s="430"/>
      <c r="H2519" s="431"/>
      <c r="I2519" s="432"/>
      <c r="J2519" s="336"/>
      <c r="K2519" s="338"/>
      <c r="O2519" s="393"/>
      <c r="P2519" s="407"/>
    </row>
    <row r="2520" spans="1:16" s="342" customFormat="1" x14ac:dyDescent="0.25">
      <c r="A2520" s="336"/>
      <c r="B2520" s="330"/>
      <c r="C2520" s="402"/>
      <c r="D2520" s="336"/>
      <c r="E2520" s="429"/>
      <c r="F2520" s="336"/>
      <c r="G2520" s="430"/>
      <c r="H2520" s="431"/>
      <c r="I2520" s="432"/>
      <c r="J2520" s="336"/>
      <c r="K2520" s="338"/>
      <c r="O2520" s="393"/>
      <c r="P2520" s="407"/>
    </row>
    <row r="2521" spans="1:16" s="342" customFormat="1" x14ac:dyDescent="0.25">
      <c r="A2521" s="336"/>
      <c r="B2521" s="330"/>
      <c r="C2521" s="402"/>
      <c r="D2521" s="336"/>
      <c r="E2521" s="429"/>
      <c r="F2521" s="336"/>
      <c r="G2521" s="430"/>
      <c r="H2521" s="431"/>
      <c r="I2521" s="432"/>
      <c r="J2521" s="336"/>
      <c r="K2521" s="338"/>
      <c r="O2521" s="393"/>
      <c r="P2521" s="407"/>
    </row>
    <row r="2522" spans="1:16" s="342" customFormat="1" x14ac:dyDescent="0.25">
      <c r="A2522" s="336"/>
      <c r="B2522" s="330"/>
      <c r="C2522" s="402"/>
      <c r="D2522" s="336"/>
      <c r="E2522" s="429"/>
      <c r="F2522" s="336"/>
      <c r="G2522" s="430"/>
      <c r="H2522" s="431"/>
      <c r="I2522" s="432"/>
      <c r="J2522" s="336"/>
      <c r="K2522" s="338"/>
      <c r="O2522" s="393"/>
      <c r="P2522" s="407"/>
    </row>
    <row r="2523" spans="1:16" s="342" customFormat="1" x14ac:dyDescent="0.25">
      <c r="A2523" s="336"/>
      <c r="B2523" s="330"/>
      <c r="C2523" s="402"/>
      <c r="D2523" s="336"/>
      <c r="E2523" s="429"/>
      <c r="F2523" s="336"/>
      <c r="G2523" s="430"/>
      <c r="H2523" s="431"/>
      <c r="I2523" s="432"/>
      <c r="J2523" s="336"/>
      <c r="K2523" s="338"/>
      <c r="O2523" s="393"/>
      <c r="P2523" s="407"/>
    </row>
    <row r="2524" spans="1:16" s="342" customFormat="1" x14ac:dyDescent="0.25">
      <c r="A2524" s="336"/>
      <c r="B2524" s="330"/>
      <c r="C2524" s="402"/>
      <c r="D2524" s="336"/>
      <c r="E2524" s="429"/>
      <c r="F2524" s="336"/>
      <c r="G2524" s="430"/>
      <c r="H2524" s="431"/>
      <c r="I2524" s="432"/>
      <c r="J2524" s="336"/>
      <c r="K2524" s="338"/>
      <c r="O2524" s="393"/>
      <c r="P2524" s="407"/>
    </row>
    <row r="2525" spans="1:16" s="342" customFormat="1" x14ac:dyDescent="0.25">
      <c r="A2525" s="336"/>
      <c r="B2525" s="330"/>
      <c r="C2525" s="402"/>
      <c r="D2525" s="336"/>
      <c r="E2525" s="429"/>
      <c r="F2525" s="336"/>
      <c r="G2525" s="430"/>
      <c r="H2525" s="431"/>
      <c r="I2525" s="432"/>
      <c r="J2525" s="336"/>
      <c r="K2525" s="338"/>
      <c r="O2525" s="393"/>
      <c r="P2525" s="407"/>
    </row>
    <row r="2526" spans="1:16" s="342" customFormat="1" x14ac:dyDescent="0.25">
      <c r="A2526" s="336"/>
      <c r="B2526" s="330"/>
      <c r="C2526" s="402"/>
      <c r="D2526" s="336"/>
      <c r="E2526" s="429"/>
      <c r="F2526" s="336"/>
      <c r="G2526" s="430"/>
      <c r="H2526" s="431"/>
      <c r="I2526" s="432"/>
      <c r="J2526" s="336"/>
      <c r="K2526" s="338"/>
      <c r="O2526" s="393"/>
      <c r="P2526" s="407"/>
    </row>
    <row r="2527" spans="1:16" s="342" customFormat="1" x14ac:dyDescent="0.25">
      <c r="A2527" s="336"/>
      <c r="B2527" s="330"/>
      <c r="C2527" s="402"/>
      <c r="D2527" s="336"/>
      <c r="E2527" s="429"/>
      <c r="F2527" s="336"/>
      <c r="G2527" s="430"/>
      <c r="H2527" s="431"/>
      <c r="I2527" s="432"/>
      <c r="J2527" s="336"/>
      <c r="K2527" s="338"/>
      <c r="O2527" s="393"/>
      <c r="P2527" s="407"/>
    </row>
    <row r="2528" spans="1:16" s="342" customFormat="1" x14ac:dyDescent="0.25">
      <c r="A2528" s="336"/>
      <c r="B2528" s="330"/>
      <c r="C2528" s="402"/>
      <c r="D2528" s="336"/>
      <c r="E2528" s="429"/>
      <c r="F2528" s="336"/>
      <c r="G2528" s="430"/>
      <c r="H2528" s="431"/>
      <c r="I2528" s="432"/>
      <c r="J2528" s="336"/>
      <c r="K2528" s="338"/>
      <c r="O2528" s="393"/>
      <c r="P2528" s="407"/>
    </row>
    <row r="2529" spans="1:16" s="342" customFormat="1" x14ac:dyDescent="0.25">
      <c r="A2529" s="336"/>
      <c r="B2529" s="330"/>
      <c r="C2529" s="402"/>
      <c r="D2529" s="336"/>
      <c r="E2529" s="429"/>
      <c r="F2529" s="336"/>
      <c r="G2529" s="430"/>
      <c r="H2529" s="431"/>
      <c r="I2529" s="432"/>
      <c r="J2529" s="336"/>
      <c r="K2529" s="338"/>
      <c r="O2529" s="393"/>
      <c r="P2529" s="407"/>
    </row>
    <row r="2530" spans="1:16" s="342" customFormat="1" x14ac:dyDescent="0.25">
      <c r="A2530" s="336"/>
      <c r="B2530" s="330"/>
      <c r="C2530" s="402"/>
      <c r="D2530" s="336"/>
      <c r="E2530" s="429"/>
      <c r="F2530" s="336"/>
      <c r="G2530" s="430"/>
      <c r="H2530" s="431"/>
      <c r="I2530" s="432"/>
      <c r="J2530" s="336"/>
      <c r="K2530" s="338"/>
      <c r="O2530" s="393"/>
      <c r="P2530" s="407"/>
    </row>
    <row r="2531" spans="1:16" s="342" customFormat="1" x14ac:dyDescent="0.25">
      <c r="A2531" s="336"/>
      <c r="B2531" s="330"/>
      <c r="C2531" s="402"/>
      <c r="D2531" s="336"/>
      <c r="E2531" s="429"/>
      <c r="F2531" s="336"/>
      <c r="G2531" s="430"/>
      <c r="H2531" s="431"/>
      <c r="I2531" s="432"/>
      <c r="J2531" s="336"/>
      <c r="K2531" s="338"/>
      <c r="O2531" s="393"/>
      <c r="P2531" s="407"/>
    </row>
    <row r="2532" spans="1:16" s="342" customFormat="1" x14ac:dyDescent="0.25">
      <c r="A2532" s="336"/>
      <c r="B2532" s="330"/>
      <c r="C2532" s="402"/>
      <c r="D2532" s="336"/>
      <c r="E2532" s="429"/>
      <c r="F2532" s="336"/>
      <c r="G2532" s="430"/>
      <c r="H2532" s="431"/>
      <c r="I2532" s="432"/>
      <c r="J2532" s="336"/>
      <c r="K2532" s="338"/>
      <c r="O2532" s="393"/>
      <c r="P2532" s="407"/>
    </row>
    <row r="2533" spans="1:16" s="342" customFormat="1" x14ac:dyDescent="0.25">
      <c r="A2533" s="336"/>
      <c r="B2533" s="330"/>
      <c r="C2533" s="402"/>
      <c r="D2533" s="336"/>
      <c r="E2533" s="429"/>
      <c r="F2533" s="336"/>
      <c r="G2533" s="430"/>
      <c r="H2533" s="431"/>
      <c r="I2533" s="432"/>
      <c r="J2533" s="336"/>
      <c r="K2533" s="338"/>
      <c r="O2533" s="393"/>
      <c r="P2533" s="407"/>
    </row>
    <row r="2534" spans="1:16" s="342" customFormat="1" x14ac:dyDescent="0.25">
      <c r="A2534" s="336"/>
      <c r="B2534" s="330"/>
      <c r="C2534" s="402"/>
      <c r="D2534" s="336"/>
      <c r="E2534" s="429"/>
      <c r="F2534" s="336"/>
      <c r="G2534" s="430"/>
      <c r="H2534" s="431"/>
      <c r="I2534" s="432"/>
      <c r="J2534" s="336"/>
      <c r="K2534" s="338"/>
      <c r="O2534" s="393"/>
      <c r="P2534" s="407"/>
    </row>
    <row r="2535" spans="1:16" s="342" customFormat="1" x14ac:dyDescent="0.25">
      <c r="A2535" s="336"/>
      <c r="B2535" s="330"/>
      <c r="C2535" s="402"/>
      <c r="D2535" s="336"/>
      <c r="E2535" s="429"/>
      <c r="F2535" s="336"/>
      <c r="G2535" s="430"/>
      <c r="H2535" s="431"/>
      <c r="I2535" s="432"/>
      <c r="J2535" s="336"/>
      <c r="K2535" s="338"/>
      <c r="O2535" s="393"/>
      <c r="P2535" s="407"/>
    </row>
    <row r="2536" spans="1:16" s="342" customFormat="1" x14ac:dyDescent="0.25">
      <c r="A2536" s="336"/>
      <c r="B2536" s="330"/>
      <c r="C2536" s="402"/>
      <c r="D2536" s="336"/>
      <c r="E2536" s="429"/>
      <c r="F2536" s="336"/>
      <c r="G2536" s="430"/>
      <c r="H2536" s="431"/>
      <c r="I2536" s="432"/>
      <c r="J2536" s="336"/>
      <c r="K2536" s="338"/>
      <c r="O2536" s="393"/>
      <c r="P2536" s="407"/>
    </row>
    <row r="2537" spans="1:16" s="342" customFormat="1" x14ac:dyDescent="0.25">
      <c r="A2537" s="336"/>
      <c r="B2537" s="330"/>
      <c r="C2537" s="402"/>
      <c r="D2537" s="336"/>
      <c r="E2537" s="429"/>
      <c r="F2537" s="336"/>
      <c r="G2537" s="430"/>
      <c r="H2537" s="431"/>
      <c r="I2537" s="432"/>
      <c r="J2537" s="336"/>
      <c r="K2537" s="338"/>
      <c r="O2537" s="393"/>
      <c r="P2537" s="407"/>
    </row>
    <row r="2538" spans="1:16" s="342" customFormat="1" x14ac:dyDescent="0.25">
      <c r="A2538" s="336"/>
      <c r="B2538" s="330"/>
      <c r="C2538" s="402"/>
      <c r="D2538" s="336"/>
      <c r="E2538" s="429"/>
      <c r="F2538" s="336"/>
      <c r="G2538" s="430"/>
      <c r="H2538" s="431"/>
      <c r="I2538" s="432"/>
      <c r="J2538" s="336"/>
      <c r="K2538" s="338"/>
      <c r="O2538" s="393"/>
      <c r="P2538" s="407"/>
    </row>
    <row r="2539" spans="1:16" s="342" customFormat="1" x14ac:dyDescent="0.25">
      <c r="A2539" s="336"/>
      <c r="B2539" s="330"/>
      <c r="C2539" s="402"/>
      <c r="D2539" s="336"/>
      <c r="E2539" s="429"/>
      <c r="F2539" s="336"/>
      <c r="G2539" s="430"/>
      <c r="H2539" s="431"/>
      <c r="I2539" s="432"/>
      <c r="J2539" s="336"/>
      <c r="K2539" s="338"/>
      <c r="O2539" s="393"/>
      <c r="P2539" s="407"/>
    </row>
    <row r="2540" spans="1:16" s="342" customFormat="1" x14ac:dyDescent="0.25">
      <c r="A2540" s="336"/>
      <c r="B2540" s="330"/>
      <c r="C2540" s="402"/>
      <c r="D2540" s="336"/>
      <c r="E2540" s="429"/>
      <c r="F2540" s="336"/>
      <c r="G2540" s="430"/>
      <c r="H2540" s="431"/>
      <c r="I2540" s="432"/>
      <c r="J2540" s="336"/>
      <c r="K2540" s="338"/>
      <c r="O2540" s="393"/>
      <c r="P2540" s="407"/>
    </row>
    <row r="2541" spans="1:16" s="342" customFormat="1" x14ac:dyDescent="0.25">
      <c r="A2541" s="336"/>
      <c r="B2541" s="330"/>
      <c r="C2541" s="402"/>
      <c r="D2541" s="336"/>
      <c r="E2541" s="429"/>
      <c r="F2541" s="336"/>
      <c r="G2541" s="430"/>
      <c r="H2541" s="431"/>
      <c r="I2541" s="432"/>
      <c r="J2541" s="336"/>
      <c r="K2541" s="338"/>
      <c r="O2541" s="393"/>
      <c r="P2541" s="407"/>
    </row>
    <row r="2542" spans="1:16" s="342" customFormat="1" x14ac:dyDescent="0.25">
      <c r="A2542" s="336"/>
      <c r="B2542" s="330"/>
      <c r="C2542" s="402"/>
      <c r="D2542" s="336"/>
      <c r="E2542" s="429"/>
      <c r="F2542" s="336"/>
      <c r="G2542" s="430"/>
      <c r="H2542" s="431"/>
      <c r="I2542" s="432"/>
      <c r="J2542" s="336"/>
      <c r="K2542" s="338"/>
      <c r="O2542" s="393"/>
      <c r="P2542" s="407"/>
    </row>
    <row r="2543" spans="1:16" s="342" customFormat="1" x14ac:dyDescent="0.25">
      <c r="A2543" s="336"/>
      <c r="B2543" s="330"/>
      <c r="C2543" s="402"/>
      <c r="D2543" s="336"/>
      <c r="E2543" s="429"/>
      <c r="F2543" s="336"/>
      <c r="G2543" s="430"/>
      <c r="H2543" s="431"/>
      <c r="I2543" s="432"/>
      <c r="J2543" s="336"/>
      <c r="K2543" s="338"/>
      <c r="O2543" s="393"/>
      <c r="P2543" s="407"/>
    </row>
    <row r="2544" spans="1:16" s="342" customFormat="1" x14ac:dyDescent="0.25">
      <c r="A2544" s="336"/>
      <c r="B2544" s="330"/>
      <c r="C2544" s="402"/>
      <c r="D2544" s="336"/>
      <c r="E2544" s="429"/>
      <c r="F2544" s="336"/>
      <c r="G2544" s="430"/>
      <c r="H2544" s="431"/>
      <c r="I2544" s="432"/>
      <c r="J2544" s="336"/>
      <c r="K2544" s="338"/>
      <c r="O2544" s="393"/>
      <c r="P2544" s="407"/>
    </row>
    <row r="2545" spans="1:16" s="342" customFormat="1" x14ac:dyDescent="0.25">
      <c r="A2545" s="336"/>
      <c r="B2545" s="330"/>
      <c r="C2545" s="402"/>
      <c r="D2545" s="336"/>
      <c r="E2545" s="429"/>
      <c r="F2545" s="336"/>
      <c r="G2545" s="430"/>
      <c r="H2545" s="431"/>
      <c r="I2545" s="432"/>
      <c r="J2545" s="336"/>
      <c r="K2545" s="338"/>
      <c r="O2545" s="393"/>
      <c r="P2545" s="407"/>
    </row>
    <row r="2546" spans="1:16" s="342" customFormat="1" x14ac:dyDescent="0.25">
      <c r="A2546" s="336"/>
      <c r="B2546" s="330"/>
      <c r="C2546" s="402"/>
      <c r="D2546" s="336"/>
      <c r="E2546" s="429"/>
      <c r="F2546" s="336"/>
      <c r="G2546" s="430"/>
      <c r="H2546" s="431"/>
      <c r="I2546" s="432"/>
      <c r="J2546" s="336"/>
      <c r="K2546" s="338"/>
      <c r="O2546" s="393"/>
      <c r="P2546" s="407"/>
    </row>
    <row r="2547" spans="1:16" s="342" customFormat="1" x14ac:dyDescent="0.25">
      <c r="A2547" s="336"/>
      <c r="B2547" s="330"/>
      <c r="C2547" s="402"/>
      <c r="D2547" s="336"/>
      <c r="E2547" s="429"/>
      <c r="F2547" s="336"/>
      <c r="G2547" s="430"/>
      <c r="H2547" s="431"/>
      <c r="I2547" s="432"/>
      <c r="J2547" s="336"/>
      <c r="K2547" s="338"/>
      <c r="O2547" s="393"/>
      <c r="P2547" s="407"/>
    </row>
    <row r="2548" spans="1:16" s="342" customFormat="1" x14ac:dyDescent="0.25">
      <c r="A2548" s="336"/>
      <c r="B2548" s="330"/>
      <c r="C2548" s="402"/>
      <c r="D2548" s="336"/>
      <c r="E2548" s="429"/>
      <c r="F2548" s="336"/>
      <c r="G2548" s="430"/>
      <c r="H2548" s="431"/>
      <c r="I2548" s="432"/>
      <c r="J2548" s="336"/>
      <c r="K2548" s="338"/>
      <c r="O2548" s="393"/>
      <c r="P2548" s="407"/>
    </row>
    <row r="2549" spans="1:16" s="342" customFormat="1" x14ac:dyDescent="0.25">
      <c r="A2549" s="336"/>
      <c r="B2549" s="330"/>
      <c r="C2549" s="402"/>
      <c r="D2549" s="336"/>
      <c r="E2549" s="429"/>
      <c r="F2549" s="336"/>
      <c r="G2549" s="430"/>
      <c r="H2549" s="431"/>
      <c r="I2549" s="432"/>
      <c r="J2549" s="336"/>
      <c r="K2549" s="338"/>
      <c r="O2549" s="393"/>
      <c r="P2549" s="407"/>
    </row>
    <row r="2550" spans="1:16" s="342" customFormat="1" x14ac:dyDescent="0.25">
      <c r="A2550" s="336"/>
      <c r="B2550" s="330"/>
      <c r="C2550" s="402"/>
      <c r="D2550" s="336"/>
      <c r="E2550" s="429"/>
      <c r="F2550" s="336"/>
      <c r="G2550" s="430"/>
      <c r="H2550" s="431"/>
      <c r="I2550" s="432"/>
      <c r="J2550" s="336"/>
      <c r="K2550" s="338"/>
      <c r="O2550" s="393"/>
      <c r="P2550" s="407"/>
    </row>
    <row r="2551" spans="1:16" s="342" customFormat="1" x14ac:dyDescent="0.25">
      <c r="A2551" s="336"/>
      <c r="B2551" s="330"/>
      <c r="C2551" s="402"/>
      <c r="D2551" s="336"/>
      <c r="E2551" s="429"/>
      <c r="F2551" s="336"/>
      <c r="G2551" s="430"/>
      <c r="H2551" s="431"/>
      <c r="I2551" s="432"/>
      <c r="J2551" s="336"/>
      <c r="K2551" s="338"/>
      <c r="O2551" s="393"/>
      <c r="P2551" s="407"/>
    </row>
    <row r="2552" spans="1:16" s="342" customFormat="1" x14ac:dyDescent="0.25">
      <c r="A2552" s="336"/>
      <c r="B2552" s="330"/>
      <c r="C2552" s="402"/>
      <c r="D2552" s="336"/>
      <c r="E2552" s="429"/>
      <c r="F2552" s="336"/>
      <c r="G2552" s="430"/>
      <c r="H2552" s="431"/>
      <c r="I2552" s="432"/>
      <c r="J2552" s="336"/>
      <c r="K2552" s="338"/>
      <c r="O2552" s="393"/>
      <c r="P2552" s="407"/>
    </row>
    <row r="2553" spans="1:16" s="342" customFormat="1" x14ac:dyDescent="0.25">
      <c r="A2553" s="336"/>
      <c r="B2553" s="330"/>
      <c r="C2553" s="402"/>
      <c r="D2553" s="336"/>
      <c r="E2553" s="429"/>
      <c r="F2553" s="336"/>
      <c r="G2553" s="430"/>
      <c r="H2553" s="431"/>
      <c r="I2553" s="432"/>
      <c r="J2553" s="336"/>
      <c r="K2553" s="338"/>
      <c r="O2553" s="393"/>
      <c r="P2553" s="407"/>
    </row>
    <row r="2554" spans="1:16" s="342" customFormat="1" x14ac:dyDescent="0.25">
      <c r="A2554" s="336"/>
      <c r="B2554" s="330"/>
      <c r="C2554" s="402"/>
      <c r="D2554" s="336"/>
      <c r="E2554" s="429"/>
      <c r="F2554" s="336"/>
      <c r="G2554" s="430"/>
      <c r="H2554" s="431"/>
      <c r="I2554" s="432"/>
      <c r="J2554" s="336"/>
      <c r="K2554" s="338"/>
      <c r="O2554" s="393"/>
      <c r="P2554" s="407"/>
    </row>
    <row r="2555" spans="1:16" s="342" customFormat="1" x14ac:dyDescent="0.25">
      <c r="A2555" s="336"/>
      <c r="B2555" s="330"/>
      <c r="C2555" s="402"/>
      <c r="D2555" s="336"/>
      <c r="E2555" s="429"/>
      <c r="F2555" s="336"/>
      <c r="G2555" s="430"/>
      <c r="H2555" s="431"/>
      <c r="I2555" s="432"/>
      <c r="J2555" s="336"/>
      <c r="K2555" s="338"/>
      <c r="O2555" s="393"/>
      <c r="P2555" s="407"/>
    </row>
    <row r="2556" spans="1:16" s="342" customFormat="1" x14ac:dyDescent="0.25">
      <c r="A2556" s="336"/>
      <c r="B2556" s="330"/>
      <c r="C2556" s="402"/>
      <c r="D2556" s="336"/>
      <c r="E2556" s="429"/>
      <c r="F2556" s="336"/>
      <c r="G2556" s="430"/>
      <c r="H2556" s="431"/>
      <c r="I2556" s="432"/>
      <c r="J2556" s="336"/>
      <c r="K2556" s="338"/>
      <c r="O2556" s="393"/>
      <c r="P2556" s="407"/>
    </row>
    <row r="2557" spans="1:16" s="342" customFormat="1" x14ac:dyDescent="0.25">
      <c r="A2557" s="336"/>
      <c r="B2557" s="330"/>
      <c r="C2557" s="402"/>
      <c r="D2557" s="336"/>
      <c r="E2557" s="429"/>
      <c r="F2557" s="336"/>
      <c r="G2557" s="430"/>
      <c r="H2557" s="431"/>
      <c r="I2557" s="432"/>
      <c r="J2557" s="336"/>
      <c r="K2557" s="338"/>
      <c r="O2557" s="393"/>
      <c r="P2557" s="407"/>
    </row>
    <row r="2558" spans="1:16" s="342" customFormat="1" x14ac:dyDescent="0.25">
      <c r="A2558" s="336"/>
      <c r="B2558" s="330"/>
      <c r="C2558" s="402"/>
      <c r="D2558" s="336"/>
      <c r="E2558" s="429"/>
      <c r="F2558" s="336"/>
      <c r="G2558" s="430"/>
      <c r="H2558" s="431"/>
      <c r="I2558" s="432"/>
      <c r="J2558" s="336"/>
      <c r="K2558" s="338"/>
      <c r="O2558" s="393"/>
      <c r="P2558" s="407"/>
    </row>
    <row r="2559" spans="1:16" s="342" customFormat="1" x14ac:dyDescent="0.25">
      <c r="A2559" s="336"/>
      <c r="B2559" s="330"/>
      <c r="C2559" s="402"/>
      <c r="D2559" s="336"/>
      <c r="E2559" s="429"/>
      <c r="F2559" s="336"/>
      <c r="G2559" s="430"/>
      <c r="H2559" s="431"/>
      <c r="I2559" s="432"/>
      <c r="J2559" s="336"/>
      <c r="K2559" s="338"/>
      <c r="O2559" s="393"/>
      <c r="P2559" s="407"/>
    </row>
    <row r="2560" spans="1:16" s="342" customFormat="1" x14ac:dyDescent="0.25">
      <c r="A2560" s="336"/>
      <c r="B2560" s="330"/>
      <c r="C2560" s="402"/>
      <c r="D2560" s="336"/>
      <c r="E2560" s="429"/>
      <c r="F2560" s="336"/>
      <c r="G2560" s="430"/>
      <c r="H2560" s="431"/>
      <c r="I2560" s="432"/>
      <c r="J2560" s="336"/>
      <c r="K2560" s="338"/>
      <c r="O2560" s="393"/>
      <c r="P2560" s="407"/>
    </row>
    <row r="2561" spans="1:16" s="342" customFormat="1" x14ac:dyDescent="0.25">
      <c r="A2561" s="336"/>
      <c r="B2561" s="330"/>
      <c r="C2561" s="402"/>
      <c r="D2561" s="336"/>
      <c r="E2561" s="429"/>
      <c r="F2561" s="336"/>
      <c r="G2561" s="430"/>
      <c r="H2561" s="431"/>
      <c r="I2561" s="432"/>
      <c r="J2561" s="336"/>
      <c r="K2561" s="338"/>
      <c r="O2561" s="393"/>
      <c r="P2561" s="407"/>
    </row>
    <row r="2562" spans="1:16" s="342" customFormat="1" x14ac:dyDescent="0.25">
      <c r="A2562" s="336"/>
      <c r="B2562" s="330"/>
      <c r="C2562" s="402"/>
      <c r="D2562" s="336"/>
      <c r="E2562" s="429"/>
      <c r="F2562" s="336"/>
      <c r="G2562" s="430"/>
      <c r="H2562" s="431"/>
      <c r="I2562" s="432"/>
      <c r="J2562" s="336"/>
      <c r="K2562" s="338"/>
      <c r="O2562" s="393"/>
      <c r="P2562" s="407"/>
    </row>
    <row r="2563" spans="1:16" s="342" customFormat="1" x14ac:dyDescent="0.25">
      <c r="A2563" s="336"/>
      <c r="B2563" s="330"/>
      <c r="C2563" s="402"/>
      <c r="D2563" s="336"/>
      <c r="E2563" s="429"/>
      <c r="F2563" s="336"/>
      <c r="G2563" s="430"/>
      <c r="H2563" s="431"/>
      <c r="I2563" s="432"/>
      <c r="J2563" s="336"/>
      <c r="K2563" s="338"/>
      <c r="O2563" s="393"/>
      <c r="P2563" s="407"/>
    </row>
    <row r="2564" spans="1:16" s="342" customFormat="1" x14ac:dyDescent="0.25">
      <c r="A2564" s="336"/>
      <c r="B2564" s="330"/>
      <c r="C2564" s="402"/>
      <c r="D2564" s="336"/>
      <c r="E2564" s="429"/>
      <c r="F2564" s="336"/>
      <c r="G2564" s="430"/>
      <c r="H2564" s="431"/>
      <c r="I2564" s="432"/>
      <c r="J2564" s="336"/>
      <c r="K2564" s="338"/>
      <c r="O2564" s="393"/>
      <c r="P2564" s="407"/>
    </row>
    <row r="2565" spans="1:16" s="342" customFormat="1" x14ac:dyDescent="0.25">
      <c r="A2565" s="336"/>
      <c r="B2565" s="330"/>
      <c r="C2565" s="402"/>
      <c r="D2565" s="336"/>
      <c r="E2565" s="429"/>
      <c r="F2565" s="336"/>
      <c r="G2565" s="430"/>
      <c r="H2565" s="431"/>
      <c r="I2565" s="432"/>
      <c r="J2565" s="336"/>
      <c r="K2565" s="338"/>
      <c r="O2565" s="393"/>
      <c r="P2565" s="407"/>
    </row>
    <row r="2566" spans="1:16" s="342" customFormat="1" x14ac:dyDescent="0.25">
      <c r="A2566" s="336"/>
      <c r="B2566" s="330"/>
      <c r="C2566" s="402"/>
      <c r="D2566" s="336"/>
      <c r="E2566" s="429"/>
      <c r="F2566" s="336"/>
      <c r="G2566" s="430"/>
      <c r="H2566" s="431"/>
      <c r="I2566" s="432"/>
      <c r="J2566" s="336"/>
      <c r="K2566" s="338"/>
      <c r="O2566" s="393"/>
      <c r="P2566" s="407"/>
    </row>
    <row r="2567" spans="1:16" s="342" customFormat="1" x14ac:dyDescent="0.25">
      <c r="A2567" s="336"/>
      <c r="B2567" s="330"/>
      <c r="C2567" s="402"/>
      <c r="D2567" s="336"/>
      <c r="E2567" s="429"/>
      <c r="F2567" s="336"/>
      <c r="G2567" s="430"/>
      <c r="H2567" s="431"/>
      <c r="I2567" s="432"/>
      <c r="J2567" s="336"/>
      <c r="K2567" s="338"/>
      <c r="O2567" s="393"/>
      <c r="P2567" s="407"/>
    </row>
    <row r="2568" spans="1:16" s="342" customFormat="1" x14ac:dyDescent="0.25">
      <c r="A2568" s="336"/>
      <c r="B2568" s="330"/>
      <c r="C2568" s="402"/>
      <c r="D2568" s="336"/>
      <c r="E2568" s="429"/>
      <c r="F2568" s="336"/>
      <c r="G2568" s="430"/>
      <c r="H2568" s="431"/>
      <c r="I2568" s="432"/>
      <c r="J2568" s="336"/>
      <c r="K2568" s="338"/>
      <c r="O2568" s="393"/>
      <c r="P2568" s="407"/>
    </row>
    <row r="2569" spans="1:16" s="342" customFormat="1" x14ac:dyDescent="0.25">
      <c r="A2569" s="336"/>
      <c r="B2569" s="330"/>
      <c r="C2569" s="402"/>
      <c r="D2569" s="336"/>
      <c r="E2569" s="429"/>
      <c r="F2569" s="336"/>
      <c r="G2569" s="430"/>
      <c r="H2569" s="431"/>
      <c r="I2569" s="432"/>
      <c r="J2569" s="336"/>
      <c r="K2569" s="338"/>
      <c r="O2569" s="393"/>
      <c r="P2569" s="407"/>
    </row>
    <row r="2570" spans="1:16" s="342" customFormat="1" x14ac:dyDescent="0.25">
      <c r="A2570" s="336"/>
      <c r="B2570" s="330"/>
      <c r="C2570" s="402"/>
      <c r="D2570" s="336"/>
      <c r="E2570" s="429"/>
      <c r="F2570" s="336"/>
      <c r="G2570" s="430"/>
      <c r="H2570" s="431"/>
      <c r="I2570" s="432"/>
      <c r="J2570" s="336"/>
      <c r="K2570" s="338"/>
      <c r="O2570" s="393"/>
      <c r="P2570" s="407"/>
    </row>
    <row r="2571" spans="1:16" s="342" customFormat="1" x14ac:dyDescent="0.25">
      <c r="A2571" s="336"/>
      <c r="B2571" s="330"/>
      <c r="C2571" s="402"/>
      <c r="D2571" s="336"/>
      <c r="E2571" s="429"/>
      <c r="F2571" s="336"/>
      <c r="G2571" s="430"/>
      <c r="H2571" s="431"/>
      <c r="I2571" s="432"/>
      <c r="J2571" s="336"/>
      <c r="K2571" s="338"/>
      <c r="O2571" s="393"/>
      <c r="P2571" s="407"/>
    </row>
    <row r="2572" spans="1:16" s="342" customFormat="1" x14ac:dyDescent="0.25">
      <c r="A2572" s="336"/>
      <c r="B2572" s="330"/>
      <c r="C2572" s="402"/>
      <c r="D2572" s="336"/>
      <c r="E2572" s="429"/>
      <c r="F2572" s="336"/>
      <c r="G2572" s="430"/>
      <c r="H2572" s="431"/>
      <c r="I2572" s="432"/>
      <c r="J2572" s="336"/>
      <c r="K2572" s="338"/>
      <c r="O2572" s="393"/>
      <c r="P2572" s="407"/>
    </row>
    <row r="2573" spans="1:16" s="342" customFormat="1" x14ac:dyDescent="0.25">
      <c r="A2573" s="336"/>
      <c r="B2573" s="330"/>
      <c r="C2573" s="402"/>
      <c r="D2573" s="336"/>
      <c r="E2573" s="429"/>
      <c r="F2573" s="336"/>
      <c r="G2573" s="430"/>
      <c r="H2573" s="431"/>
      <c r="I2573" s="432"/>
      <c r="J2573" s="336"/>
      <c r="K2573" s="338"/>
      <c r="O2573" s="393"/>
      <c r="P2573" s="407"/>
    </row>
    <row r="2574" spans="1:16" s="342" customFormat="1" x14ac:dyDescent="0.25">
      <c r="A2574" s="336"/>
      <c r="B2574" s="330"/>
      <c r="C2574" s="402"/>
      <c r="D2574" s="336"/>
      <c r="E2574" s="429"/>
      <c r="F2574" s="336"/>
      <c r="G2574" s="430"/>
      <c r="H2574" s="431"/>
      <c r="I2574" s="432"/>
      <c r="J2574" s="336"/>
      <c r="K2574" s="338"/>
      <c r="O2574" s="393"/>
      <c r="P2574" s="407"/>
    </row>
    <row r="2575" spans="1:16" s="342" customFormat="1" x14ac:dyDescent="0.25">
      <c r="A2575" s="336"/>
      <c r="B2575" s="330"/>
      <c r="C2575" s="402"/>
      <c r="D2575" s="336"/>
      <c r="E2575" s="429"/>
      <c r="F2575" s="336"/>
      <c r="G2575" s="430"/>
      <c r="H2575" s="431"/>
      <c r="I2575" s="432"/>
      <c r="J2575" s="336"/>
      <c r="K2575" s="338"/>
      <c r="O2575" s="393"/>
      <c r="P2575" s="407"/>
    </row>
    <row r="2576" spans="1:16" s="342" customFormat="1" x14ac:dyDescent="0.25">
      <c r="A2576" s="336"/>
      <c r="B2576" s="330"/>
      <c r="C2576" s="402"/>
      <c r="D2576" s="336"/>
      <c r="E2576" s="429"/>
      <c r="F2576" s="336"/>
      <c r="G2576" s="430"/>
      <c r="H2576" s="431"/>
      <c r="I2576" s="432"/>
      <c r="J2576" s="336"/>
      <c r="K2576" s="338"/>
      <c r="O2576" s="393"/>
      <c r="P2576" s="407"/>
    </row>
    <row r="2577" spans="1:16" s="342" customFormat="1" x14ac:dyDescent="0.25">
      <c r="A2577" s="336"/>
      <c r="B2577" s="330"/>
      <c r="C2577" s="402"/>
      <c r="D2577" s="336"/>
      <c r="E2577" s="429"/>
      <c r="F2577" s="336"/>
      <c r="G2577" s="430"/>
      <c r="H2577" s="431"/>
      <c r="I2577" s="432"/>
      <c r="J2577" s="336"/>
      <c r="K2577" s="338"/>
      <c r="O2577" s="393"/>
      <c r="P2577" s="407"/>
    </row>
    <row r="2578" spans="1:16" s="342" customFormat="1" x14ac:dyDescent="0.25">
      <c r="A2578" s="336"/>
      <c r="B2578" s="330"/>
      <c r="C2578" s="402"/>
      <c r="D2578" s="336"/>
      <c r="E2578" s="429"/>
      <c r="F2578" s="336"/>
      <c r="G2578" s="430"/>
      <c r="H2578" s="431"/>
      <c r="I2578" s="432"/>
      <c r="J2578" s="336"/>
      <c r="K2578" s="338"/>
      <c r="O2578" s="393"/>
      <c r="P2578" s="407"/>
    </row>
    <row r="2579" spans="1:16" s="342" customFormat="1" x14ac:dyDescent="0.25">
      <c r="A2579" s="336"/>
      <c r="B2579" s="330"/>
      <c r="C2579" s="402"/>
      <c r="D2579" s="336"/>
      <c r="E2579" s="429"/>
      <c r="F2579" s="336"/>
      <c r="G2579" s="430"/>
      <c r="H2579" s="431"/>
      <c r="I2579" s="432"/>
      <c r="J2579" s="336"/>
      <c r="K2579" s="338"/>
      <c r="O2579" s="393"/>
      <c r="P2579" s="407"/>
    </row>
    <row r="2580" spans="1:16" s="342" customFormat="1" x14ac:dyDescent="0.25">
      <c r="A2580" s="336"/>
      <c r="B2580" s="330"/>
      <c r="C2580" s="402"/>
      <c r="D2580" s="336"/>
      <c r="E2580" s="429"/>
      <c r="F2580" s="336"/>
      <c r="G2580" s="430"/>
      <c r="H2580" s="431"/>
      <c r="I2580" s="432"/>
      <c r="J2580" s="336"/>
      <c r="K2580" s="338"/>
      <c r="O2580" s="393"/>
      <c r="P2580" s="407"/>
    </row>
    <row r="2581" spans="1:16" s="342" customFormat="1" x14ac:dyDescent="0.25">
      <c r="A2581" s="336"/>
      <c r="B2581" s="330"/>
      <c r="C2581" s="402"/>
      <c r="D2581" s="336"/>
      <c r="E2581" s="429"/>
      <c r="F2581" s="336"/>
      <c r="G2581" s="430"/>
      <c r="H2581" s="431"/>
      <c r="I2581" s="432"/>
      <c r="J2581" s="336"/>
      <c r="K2581" s="338"/>
      <c r="O2581" s="393"/>
      <c r="P2581" s="407"/>
    </row>
    <row r="2582" spans="1:16" s="342" customFormat="1" x14ac:dyDescent="0.25">
      <c r="A2582" s="336"/>
      <c r="B2582" s="330"/>
      <c r="C2582" s="402"/>
      <c r="D2582" s="336"/>
      <c r="E2582" s="429"/>
      <c r="F2582" s="336"/>
      <c r="G2582" s="430"/>
      <c r="H2582" s="431"/>
      <c r="I2582" s="432"/>
      <c r="J2582" s="336"/>
      <c r="K2582" s="338"/>
      <c r="O2582" s="393"/>
      <c r="P2582" s="407"/>
    </row>
    <row r="2583" spans="1:16" s="342" customFormat="1" x14ac:dyDescent="0.25">
      <c r="A2583" s="336"/>
      <c r="B2583" s="330"/>
      <c r="C2583" s="402"/>
      <c r="D2583" s="336"/>
      <c r="E2583" s="429"/>
      <c r="F2583" s="336"/>
      <c r="G2583" s="430"/>
      <c r="H2583" s="431"/>
      <c r="I2583" s="432"/>
      <c r="J2583" s="336"/>
      <c r="K2583" s="338"/>
      <c r="O2583" s="393"/>
      <c r="P2583" s="407"/>
    </row>
    <row r="2584" spans="1:16" s="342" customFormat="1" x14ac:dyDescent="0.25">
      <c r="A2584" s="336"/>
      <c r="B2584" s="330"/>
      <c r="C2584" s="402"/>
      <c r="D2584" s="336"/>
      <c r="E2584" s="429"/>
      <c r="F2584" s="336"/>
      <c r="G2584" s="430"/>
      <c r="H2584" s="431"/>
      <c r="I2584" s="432"/>
      <c r="J2584" s="336"/>
      <c r="K2584" s="338"/>
      <c r="O2584" s="393"/>
      <c r="P2584" s="407"/>
    </row>
    <row r="2585" spans="1:16" s="342" customFormat="1" x14ac:dyDescent="0.25">
      <c r="A2585" s="336"/>
      <c r="B2585" s="330"/>
      <c r="C2585" s="402"/>
      <c r="D2585" s="336"/>
      <c r="E2585" s="429"/>
      <c r="F2585" s="336"/>
      <c r="G2585" s="430"/>
      <c r="H2585" s="431"/>
      <c r="I2585" s="432"/>
      <c r="J2585" s="336"/>
      <c r="K2585" s="338"/>
      <c r="O2585" s="393"/>
      <c r="P2585" s="407"/>
    </row>
    <row r="2586" spans="1:16" s="342" customFormat="1" x14ac:dyDescent="0.25">
      <c r="A2586" s="336"/>
      <c r="B2586" s="330"/>
      <c r="C2586" s="402"/>
      <c r="D2586" s="336"/>
      <c r="E2586" s="429"/>
      <c r="F2586" s="336"/>
      <c r="G2586" s="430"/>
      <c r="H2586" s="431"/>
      <c r="I2586" s="432"/>
      <c r="J2586" s="336"/>
      <c r="K2586" s="338"/>
      <c r="O2586" s="393"/>
      <c r="P2586" s="407"/>
    </row>
    <row r="2587" spans="1:16" s="342" customFormat="1" x14ac:dyDescent="0.25">
      <c r="A2587" s="336"/>
      <c r="B2587" s="330"/>
      <c r="C2587" s="402"/>
      <c r="D2587" s="336"/>
      <c r="E2587" s="429"/>
      <c r="F2587" s="336"/>
      <c r="G2587" s="430"/>
      <c r="H2587" s="431"/>
      <c r="I2587" s="432"/>
      <c r="J2587" s="336"/>
      <c r="K2587" s="338"/>
      <c r="O2587" s="393"/>
      <c r="P2587" s="407"/>
    </row>
    <row r="2588" spans="1:16" s="342" customFormat="1" x14ac:dyDescent="0.25">
      <c r="A2588" s="336"/>
      <c r="B2588" s="330"/>
      <c r="C2588" s="402"/>
      <c r="D2588" s="336"/>
      <c r="E2588" s="429"/>
      <c r="F2588" s="336"/>
      <c r="G2588" s="430"/>
      <c r="H2588" s="431"/>
      <c r="I2588" s="432"/>
      <c r="J2588" s="336"/>
      <c r="K2588" s="338"/>
      <c r="O2588" s="393"/>
      <c r="P2588" s="407"/>
    </row>
    <row r="2589" spans="1:16" s="342" customFormat="1" x14ac:dyDescent="0.25">
      <c r="A2589" s="336"/>
      <c r="B2589" s="330"/>
      <c r="C2589" s="402"/>
      <c r="D2589" s="336"/>
      <c r="E2589" s="429"/>
      <c r="F2589" s="336"/>
      <c r="G2589" s="430"/>
      <c r="H2589" s="431"/>
      <c r="I2589" s="432"/>
      <c r="J2589" s="336"/>
      <c r="K2589" s="338"/>
      <c r="O2589" s="393"/>
      <c r="P2589" s="407"/>
    </row>
    <row r="2590" spans="1:16" s="342" customFormat="1" x14ac:dyDescent="0.25">
      <c r="A2590" s="336"/>
      <c r="B2590" s="330"/>
      <c r="C2590" s="402"/>
      <c r="D2590" s="336"/>
      <c r="E2590" s="429"/>
      <c r="F2590" s="336"/>
      <c r="G2590" s="430"/>
      <c r="H2590" s="431"/>
      <c r="I2590" s="432"/>
      <c r="J2590" s="336"/>
      <c r="K2590" s="338"/>
      <c r="O2590" s="393"/>
      <c r="P2590" s="407"/>
    </row>
    <row r="2591" spans="1:16" s="342" customFormat="1" x14ac:dyDescent="0.25">
      <c r="A2591" s="336"/>
      <c r="B2591" s="330"/>
      <c r="C2591" s="402"/>
      <c r="D2591" s="336"/>
      <c r="E2591" s="429"/>
      <c r="F2591" s="336"/>
      <c r="G2591" s="430"/>
      <c r="H2591" s="431"/>
      <c r="I2591" s="432"/>
      <c r="J2591" s="336"/>
      <c r="K2591" s="338"/>
      <c r="O2591" s="393"/>
      <c r="P2591" s="407"/>
    </row>
    <row r="2592" spans="1:16" s="342" customFormat="1" x14ac:dyDescent="0.25">
      <c r="A2592" s="336"/>
      <c r="B2592" s="330"/>
      <c r="C2592" s="402"/>
      <c r="D2592" s="336"/>
      <c r="E2592" s="429"/>
      <c r="F2592" s="336"/>
      <c r="G2592" s="430"/>
      <c r="H2592" s="431"/>
      <c r="I2592" s="432"/>
      <c r="J2592" s="336"/>
      <c r="K2592" s="338"/>
      <c r="O2592" s="393"/>
      <c r="P2592" s="407"/>
    </row>
    <row r="2593" spans="1:16" s="342" customFormat="1" x14ac:dyDescent="0.25">
      <c r="A2593" s="336"/>
      <c r="B2593" s="330"/>
      <c r="C2593" s="402"/>
      <c r="D2593" s="336"/>
      <c r="E2593" s="429"/>
      <c r="F2593" s="336"/>
      <c r="G2593" s="430"/>
      <c r="H2593" s="431"/>
      <c r="I2593" s="432"/>
      <c r="J2593" s="336"/>
      <c r="K2593" s="338"/>
      <c r="O2593" s="393"/>
      <c r="P2593" s="407"/>
    </row>
    <row r="2594" spans="1:16" s="342" customFormat="1" x14ac:dyDescent="0.25">
      <c r="A2594" s="336"/>
      <c r="B2594" s="330"/>
      <c r="C2594" s="402"/>
      <c r="D2594" s="336"/>
      <c r="E2594" s="429"/>
      <c r="F2594" s="336"/>
      <c r="G2594" s="430"/>
      <c r="H2594" s="431"/>
      <c r="I2594" s="432"/>
      <c r="J2594" s="336"/>
      <c r="K2594" s="338"/>
      <c r="O2594" s="393"/>
      <c r="P2594" s="407"/>
    </row>
    <row r="2595" spans="1:16" s="342" customFormat="1" x14ac:dyDescent="0.25">
      <c r="A2595" s="336"/>
      <c r="B2595" s="330"/>
      <c r="C2595" s="402"/>
      <c r="D2595" s="336"/>
      <c r="E2595" s="429"/>
      <c r="F2595" s="336"/>
      <c r="G2595" s="430"/>
      <c r="H2595" s="431"/>
      <c r="I2595" s="432"/>
      <c r="J2595" s="336"/>
      <c r="K2595" s="338"/>
      <c r="O2595" s="393"/>
      <c r="P2595" s="407"/>
    </row>
    <row r="2596" spans="1:16" s="342" customFormat="1" x14ac:dyDescent="0.25">
      <c r="A2596" s="336"/>
      <c r="B2596" s="330"/>
      <c r="C2596" s="402"/>
      <c r="D2596" s="336"/>
      <c r="E2596" s="429"/>
      <c r="F2596" s="336"/>
      <c r="G2596" s="430"/>
      <c r="H2596" s="431"/>
      <c r="I2596" s="432"/>
      <c r="J2596" s="336"/>
      <c r="K2596" s="338"/>
      <c r="O2596" s="393"/>
      <c r="P2596" s="407"/>
    </row>
    <row r="2597" spans="1:16" s="342" customFormat="1" x14ac:dyDescent="0.25">
      <c r="A2597" s="336"/>
      <c r="B2597" s="330"/>
      <c r="C2597" s="402"/>
      <c r="D2597" s="336"/>
      <c r="E2597" s="429"/>
      <c r="F2597" s="336"/>
      <c r="G2597" s="430"/>
      <c r="H2597" s="431"/>
      <c r="I2597" s="432"/>
      <c r="J2597" s="336"/>
      <c r="K2597" s="338"/>
      <c r="O2597" s="393"/>
      <c r="P2597" s="407"/>
    </row>
    <row r="2598" spans="1:16" s="342" customFormat="1" x14ac:dyDescent="0.25">
      <c r="A2598" s="336"/>
      <c r="B2598" s="330"/>
      <c r="C2598" s="402"/>
      <c r="D2598" s="336"/>
      <c r="E2598" s="429"/>
      <c r="F2598" s="336"/>
      <c r="G2598" s="430"/>
      <c r="H2598" s="431"/>
      <c r="I2598" s="432"/>
      <c r="J2598" s="336"/>
      <c r="K2598" s="338"/>
      <c r="O2598" s="393"/>
      <c r="P2598" s="407"/>
    </row>
    <row r="2599" spans="1:16" s="342" customFormat="1" x14ac:dyDescent="0.25">
      <c r="A2599" s="336"/>
      <c r="B2599" s="330"/>
      <c r="C2599" s="402"/>
      <c r="D2599" s="336"/>
      <c r="E2599" s="429"/>
      <c r="F2599" s="336"/>
      <c r="G2599" s="430"/>
      <c r="H2599" s="431"/>
      <c r="I2599" s="432"/>
      <c r="J2599" s="336"/>
      <c r="K2599" s="338"/>
      <c r="O2599" s="393"/>
      <c r="P2599" s="407"/>
    </row>
    <row r="2600" spans="1:16" s="342" customFormat="1" x14ac:dyDescent="0.25">
      <c r="A2600" s="336"/>
      <c r="B2600" s="330"/>
      <c r="C2600" s="402"/>
      <c r="D2600" s="336"/>
      <c r="E2600" s="429"/>
      <c r="F2600" s="336"/>
      <c r="G2600" s="430"/>
      <c r="H2600" s="431"/>
      <c r="I2600" s="432"/>
      <c r="J2600" s="336"/>
      <c r="K2600" s="338"/>
      <c r="O2600" s="393"/>
      <c r="P2600" s="407"/>
    </row>
    <row r="2601" spans="1:16" s="342" customFormat="1" x14ac:dyDescent="0.25">
      <c r="A2601" s="336"/>
      <c r="B2601" s="330"/>
      <c r="C2601" s="402"/>
      <c r="D2601" s="336"/>
      <c r="E2601" s="429"/>
      <c r="F2601" s="336"/>
      <c r="G2601" s="430"/>
      <c r="H2601" s="431"/>
      <c r="I2601" s="432"/>
      <c r="J2601" s="336"/>
      <c r="K2601" s="338"/>
      <c r="O2601" s="393"/>
      <c r="P2601" s="407"/>
    </row>
    <row r="2602" spans="1:16" s="342" customFormat="1" x14ac:dyDescent="0.25">
      <c r="A2602" s="336"/>
      <c r="B2602" s="330"/>
      <c r="C2602" s="402"/>
      <c r="D2602" s="336"/>
      <c r="E2602" s="429"/>
      <c r="F2602" s="336"/>
      <c r="G2602" s="430"/>
      <c r="H2602" s="431"/>
      <c r="I2602" s="432"/>
      <c r="J2602" s="336"/>
      <c r="K2602" s="338"/>
      <c r="O2602" s="393"/>
      <c r="P2602" s="407"/>
    </row>
    <row r="2603" spans="1:16" s="342" customFormat="1" x14ac:dyDescent="0.25">
      <c r="A2603" s="336"/>
      <c r="B2603" s="330"/>
      <c r="C2603" s="402"/>
      <c r="D2603" s="336"/>
      <c r="E2603" s="429"/>
      <c r="F2603" s="336"/>
      <c r="G2603" s="430"/>
      <c r="H2603" s="431"/>
      <c r="I2603" s="432"/>
      <c r="J2603" s="336"/>
      <c r="K2603" s="338"/>
      <c r="O2603" s="393"/>
      <c r="P2603" s="407"/>
    </row>
    <row r="2604" spans="1:16" s="342" customFormat="1" x14ac:dyDescent="0.25">
      <c r="A2604" s="336"/>
      <c r="B2604" s="330"/>
      <c r="C2604" s="402"/>
      <c r="D2604" s="336"/>
      <c r="E2604" s="429"/>
      <c r="F2604" s="336"/>
      <c r="G2604" s="430"/>
      <c r="H2604" s="431"/>
      <c r="I2604" s="432"/>
      <c r="J2604" s="336"/>
      <c r="K2604" s="338"/>
      <c r="O2604" s="393"/>
      <c r="P2604" s="407"/>
    </row>
    <row r="2605" spans="1:16" s="342" customFormat="1" x14ac:dyDescent="0.25">
      <c r="A2605" s="336"/>
      <c r="B2605" s="330"/>
      <c r="C2605" s="402"/>
      <c r="D2605" s="336"/>
      <c r="E2605" s="429"/>
      <c r="F2605" s="336"/>
      <c r="G2605" s="430"/>
      <c r="H2605" s="431"/>
      <c r="I2605" s="432"/>
      <c r="J2605" s="336"/>
      <c r="K2605" s="338"/>
      <c r="O2605" s="393"/>
      <c r="P2605" s="407"/>
    </row>
    <row r="2606" spans="1:16" s="342" customFormat="1" x14ac:dyDescent="0.25">
      <c r="A2606" s="336"/>
      <c r="B2606" s="330"/>
      <c r="C2606" s="402"/>
      <c r="D2606" s="336"/>
      <c r="E2606" s="429"/>
      <c r="F2606" s="336"/>
      <c r="G2606" s="430"/>
      <c r="H2606" s="431"/>
      <c r="I2606" s="432"/>
      <c r="J2606" s="336"/>
      <c r="K2606" s="338"/>
      <c r="O2606" s="393"/>
      <c r="P2606" s="407"/>
    </row>
    <row r="2607" spans="1:16" s="342" customFormat="1" x14ac:dyDescent="0.25">
      <c r="A2607" s="336"/>
      <c r="B2607" s="330"/>
      <c r="C2607" s="402"/>
      <c r="D2607" s="336"/>
      <c r="E2607" s="429"/>
      <c r="F2607" s="336"/>
      <c r="G2607" s="430"/>
      <c r="H2607" s="431"/>
      <c r="I2607" s="432"/>
      <c r="J2607" s="336"/>
      <c r="K2607" s="338"/>
      <c r="O2607" s="393"/>
      <c r="P2607" s="407"/>
    </row>
    <row r="2608" spans="1:16" s="342" customFormat="1" x14ac:dyDescent="0.25">
      <c r="A2608" s="336"/>
      <c r="B2608" s="330"/>
      <c r="C2608" s="402"/>
      <c r="D2608" s="336"/>
      <c r="E2608" s="429"/>
      <c r="F2608" s="336"/>
      <c r="G2608" s="430"/>
      <c r="H2608" s="431"/>
      <c r="I2608" s="432"/>
      <c r="J2608" s="336"/>
      <c r="K2608" s="338"/>
      <c r="O2608" s="393"/>
      <c r="P2608" s="407"/>
    </row>
    <row r="2609" spans="1:16" s="342" customFormat="1" x14ac:dyDescent="0.25">
      <c r="A2609" s="336"/>
      <c r="B2609" s="330"/>
      <c r="C2609" s="402"/>
      <c r="D2609" s="336"/>
      <c r="E2609" s="429"/>
      <c r="F2609" s="336"/>
      <c r="G2609" s="430"/>
      <c r="H2609" s="431"/>
      <c r="I2609" s="432"/>
      <c r="J2609" s="336"/>
      <c r="K2609" s="338"/>
      <c r="O2609" s="393"/>
      <c r="P2609" s="407"/>
    </row>
    <row r="2610" spans="1:16" s="342" customFormat="1" x14ac:dyDescent="0.25">
      <c r="A2610" s="336"/>
      <c r="B2610" s="330"/>
      <c r="C2610" s="402"/>
      <c r="D2610" s="336"/>
      <c r="E2610" s="429"/>
      <c r="F2610" s="336"/>
      <c r="G2610" s="430"/>
      <c r="H2610" s="431"/>
      <c r="I2610" s="432"/>
      <c r="J2610" s="336"/>
      <c r="K2610" s="338"/>
      <c r="O2610" s="393"/>
      <c r="P2610" s="407"/>
    </row>
    <row r="2611" spans="1:16" s="342" customFormat="1" x14ac:dyDescent="0.25">
      <c r="A2611" s="336"/>
      <c r="B2611" s="330"/>
      <c r="C2611" s="402"/>
      <c r="D2611" s="336"/>
      <c r="E2611" s="429"/>
      <c r="F2611" s="336"/>
      <c r="G2611" s="430"/>
      <c r="H2611" s="431"/>
      <c r="I2611" s="432"/>
      <c r="J2611" s="336"/>
      <c r="K2611" s="338"/>
      <c r="O2611" s="393"/>
      <c r="P2611" s="407"/>
    </row>
    <row r="2612" spans="1:16" s="342" customFormat="1" x14ac:dyDescent="0.25">
      <c r="A2612" s="336"/>
      <c r="B2612" s="330"/>
      <c r="C2612" s="402"/>
      <c r="D2612" s="336"/>
      <c r="E2612" s="429"/>
      <c r="F2612" s="336"/>
      <c r="G2612" s="430"/>
      <c r="H2612" s="431"/>
      <c r="I2612" s="432"/>
      <c r="J2612" s="336"/>
      <c r="K2612" s="338"/>
      <c r="O2612" s="393"/>
      <c r="P2612" s="407"/>
    </row>
    <row r="2613" spans="1:16" s="342" customFormat="1" x14ac:dyDescent="0.25">
      <c r="A2613" s="336"/>
      <c r="B2613" s="330"/>
      <c r="C2613" s="402"/>
      <c r="D2613" s="336"/>
      <c r="E2613" s="429"/>
      <c r="F2613" s="336"/>
      <c r="G2613" s="430"/>
      <c r="H2613" s="431"/>
      <c r="I2613" s="432"/>
      <c r="J2613" s="336"/>
      <c r="K2613" s="338"/>
      <c r="O2613" s="393"/>
      <c r="P2613" s="407"/>
    </row>
    <row r="2614" spans="1:16" s="342" customFormat="1" x14ac:dyDescent="0.25">
      <c r="A2614" s="336"/>
      <c r="B2614" s="330"/>
      <c r="C2614" s="402"/>
      <c r="D2614" s="336"/>
      <c r="E2614" s="429"/>
      <c r="F2614" s="336"/>
      <c r="G2614" s="430"/>
      <c r="H2614" s="431"/>
      <c r="I2614" s="432"/>
      <c r="J2614" s="336"/>
      <c r="K2614" s="338"/>
      <c r="O2614" s="393"/>
      <c r="P2614" s="407"/>
    </row>
    <row r="2615" spans="1:16" s="342" customFormat="1" x14ac:dyDescent="0.25">
      <c r="A2615" s="336"/>
      <c r="B2615" s="330"/>
      <c r="C2615" s="402"/>
      <c r="D2615" s="336"/>
      <c r="E2615" s="429"/>
      <c r="F2615" s="336"/>
      <c r="G2615" s="430"/>
      <c r="H2615" s="431"/>
      <c r="I2615" s="432"/>
      <c r="J2615" s="336"/>
      <c r="K2615" s="338"/>
      <c r="O2615" s="393"/>
      <c r="P2615" s="407"/>
    </row>
    <row r="2616" spans="1:16" s="342" customFormat="1" x14ac:dyDescent="0.25">
      <c r="A2616" s="336"/>
      <c r="B2616" s="330"/>
      <c r="C2616" s="402"/>
      <c r="D2616" s="336"/>
      <c r="E2616" s="429"/>
      <c r="F2616" s="336"/>
      <c r="G2616" s="430"/>
      <c r="H2616" s="431"/>
      <c r="I2616" s="432"/>
      <c r="J2616" s="336"/>
      <c r="K2616" s="338"/>
      <c r="O2616" s="393"/>
      <c r="P2616" s="407"/>
    </row>
    <row r="2617" spans="1:16" s="342" customFormat="1" x14ac:dyDescent="0.25">
      <c r="A2617" s="336"/>
      <c r="B2617" s="330"/>
      <c r="C2617" s="402"/>
      <c r="D2617" s="336"/>
      <c r="E2617" s="429"/>
      <c r="F2617" s="336"/>
      <c r="G2617" s="430"/>
      <c r="H2617" s="431"/>
      <c r="I2617" s="432"/>
      <c r="J2617" s="336"/>
      <c r="K2617" s="338"/>
      <c r="O2617" s="393"/>
      <c r="P2617" s="407"/>
    </row>
    <row r="2618" spans="1:16" s="342" customFormat="1" x14ac:dyDescent="0.25">
      <c r="A2618" s="336"/>
      <c r="B2618" s="330"/>
      <c r="C2618" s="402"/>
      <c r="D2618" s="336"/>
      <c r="E2618" s="429"/>
      <c r="F2618" s="336"/>
      <c r="G2618" s="430"/>
      <c r="H2618" s="431"/>
      <c r="I2618" s="432"/>
      <c r="J2618" s="336"/>
      <c r="K2618" s="338"/>
      <c r="O2618" s="393"/>
      <c r="P2618" s="407"/>
    </row>
    <row r="2619" spans="1:16" s="342" customFormat="1" x14ac:dyDescent="0.25">
      <c r="A2619" s="336"/>
      <c r="B2619" s="330"/>
      <c r="C2619" s="402"/>
      <c r="D2619" s="336"/>
      <c r="E2619" s="429"/>
      <c r="F2619" s="336"/>
      <c r="G2619" s="430"/>
      <c r="H2619" s="431"/>
      <c r="I2619" s="432"/>
      <c r="J2619" s="336"/>
      <c r="K2619" s="338"/>
      <c r="O2619" s="393"/>
      <c r="P2619" s="407"/>
    </row>
    <row r="2620" spans="1:16" s="342" customFormat="1" x14ac:dyDescent="0.25">
      <c r="A2620" s="336"/>
      <c r="B2620" s="330"/>
      <c r="C2620" s="402"/>
      <c r="D2620" s="336"/>
      <c r="E2620" s="429"/>
      <c r="F2620" s="336"/>
      <c r="G2620" s="430"/>
      <c r="H2620" s="431"/>
      <c r="I2620" s="432"/>
      <c r="J2620" s="336"/>
      <c r="K2620" s="338"/>
      <c r="O2620" s="393"/>
      <c r="P2620" s="407"/>
    </row>
    <row r="2621" spans="1:16" s="342" customFormat="1" x14ac:dyDescent="0.25">
      <c r="A2621" s="336"/>
      <c r="B2621" s="330"/>
      <c r="C2621" s="402"/>
      <c r="D2621" s="336"/>
      <c r="E2621" s="429"/>
      <c r="F2621" s="336"/>
      <c r="G2621" s="430"/>
      <c r="H2621" s="431"/>
      <c r="I2621" s="432"/>
      <c r="J2621" s="336"/>
      <c r="K2621" s="338"/>
      <c r="O2621" s="393"/>
      <c r="P2621" s="407"/>
    </row>
    <row r="2622" spans="1:16" s="342" customFormat="1" x14ac:dyDescent="0.25">
      <c r="A2622" s="336"/>
      <c r="B2622" s="330"/>
      <c r="C2622" s="402"/>
      <c r="D2622" s="336"/>
      <c r="E2622" s="429"/>
      <c r="F2622" s="336"/>
      <c r="G2622" s="430"/>
      <c r="H2622" s="431"/>
      <c r="I2622" s="432"/>
      <c r="J2622" s="336"/>
      <c r="K2622" s="338"/>
      <c r="O2622" s="393"/>
      <c r="P2622" s="407"/>
    </row>
    <row r="2623" spans="1:16" s="342" customFormat="1" x14ac:dyDescent="0.25">
      <c r="A2623" s="336"/>
      <c r="B2623" s="330"/>
      <c r="C2623" s="402"/>
      <c r="D2623" s="336"/>
      <c r="E2623" s="429"/>
      <c r="F2623" s="336"/>
      <c r="G2623" s="430"/>
      <c r="H2623" s="431"/>
      <c r="I2623" s="432"/>
      <c r="J2623" s="336"/>
      <c r="K2623" s="338"/>
      <c r="O2623" s="393"/>
      <c r="P2623" s="407"/>
    </row>
    <row r="2624" spans="1:16" s="342" customFormat="1" x14ac:dyDescent="0.25">
      <c r="A2624" s="336"/>
      <c r="B2624" s="330"/>
      <c r="C2624" s="402"/>
      <c r="D2624" s="336"/>
      <c r="E2624" s="429"/>
      <c r="F2624" s="336"/>
      <c r="G2624" s="430"/>
      <c r="H2624" s="431"/>
      <c r="I2624" s="432"/>
      <c r="J2624" s="336"/>
      <c r="K2624" s="338"/>
      <c r="O2624" s="393"/>
      <c r="P2624" s="407"/>
    </row>
    <row r="2625" spans="1:16" s="342" customFormat="1" x14ac:dyDescent="0.25">
      <c r="A2625" s="336"/>
      <c r="B2625" s="330"/>
      <c r="C2625" s="402"/>
      <c r="D2625" s="336"/>
      <c r="E2625" s="429"/>
      <c r="F2625" s="336"/>
      <c r="G2625" s="430"/>
      <c r="H2625" s="431"/>
      <c r="I2625" s="432"/>
      <c r="J2625" s="336"/>
      <c r="K2625" s="338"/>
      <c r="O2625" s="393"/>
      <c r="P2625" s="407"/>
    </row>
    <row r="2626" spans="1:16" s="342" customFormat="1" x14ac:dyDescent="0.25">
      <c r="A2626" s="336"/>
      <c r="B2626" s="330"/>
      <c r="C2626" s="402"/>
      <c r="D2626" s="336"/>
      <c r="E2626" s="429"/>
      <c r="F2626" s="336"/>
      <c r="G2626" s="430"/>
      <c r="H2626" s="431"/>
      <c r="I2626" s="432"/>
      <c r="J2626" s="336"/>
      <c r="K2626" s="338"/>
      <c r="O2626" s="393"/>
      <c r="P2626" s="407"/>
    </row>
    <row r="2627" spans="1:16" s="342" customFormat="1" x14ac:dyDescent="0.25">
      <c r="A2627" s="336"/>
      <c r="B2627" s="330"/>
      <c r="C2627" s="402"/>
      <c r="D2627" s="336"/>
      <c r="E2627" s="429"/>
      <c r="F2627" s="336"/>
      <c r="G2627" s="430"/>
      <c r="H2627" s="431"/>
      <c r="I2627" s="432"/>
      <c r="J2627" s="336"/>
      <c r="K2627" s="338"/>
      <c r="O2627" s="393"/>
      <c r="P2627" s="407"/>
    </row>
    <row r="2628" spans="1:16" s="342" customFormat="1" x14ac:dyDescent="0.25">
      <c r="A2628" s="336"/>
      <c r="B2628" s="330"/>
      <c r="C2628" s="402"/>
      <c r="D2628" s="336"/>
      <c r="E2628" s="429"/>
      <c r="F2628" s="336"/>
      <c r="G2628" s="430"/>
      <c r="H2628" s="431"/>
      <c r="I2628" s="432"/>
      <c r="J2628" s="336"/>
      <c r="K2628" s="338"/>
      <c r="O2628" s="393"/>
      <c r="P2628" s="407"/>
    </row>
    <row r="2629" spans="1:16" s="342" customFormat="1" x14ac:dyDescent="0.25">
      <c r="A2629" s="336"/>
      <c r="B2629" s="330"/>
      <c r="C2629" s="402"/>
      <c r="D2629" s="336"/>
      <c r="E2629" s="429"/>
      <c r="F2629" s="336"/>
      <c r="G2629" s="430"/>
      <c r="H2629" s="431"/>
      <c r="I2629" s="432"/>
      <c r="J2629" s="336"/>
      <c r="K2629" s="338"/>
      <c r="O2629" s="393"/>
      <c r="P2629" s="407"/>
    </row>
    <row r="2630" spans="1:16" s="342" customFormat="1" x14ac:dyDescent="0.25">
      <c r="A2630" s="336"/>
      <c r="B2630" s="330"/>
      <c r="C2630" s="402"/>
      <c r="D2630" s="336"/>
      <c r="E2630" s="429"/>
      <c r="F2630" s="336"/>
      <c r="G2630" s="430"/>
      <c r="H2630" s="431"/>
      <c r="I2630" s="432"/>
      <c r="J2630" s="336"/>
      <c r="K2630" s="338"/>
      <c r="O2630" s="393"/>
      <c r="P2630" s="407"/>
    </row>
    <row r="2631" spans="1:16" s="342" customFormat="1" x14ac:dyDescent="0.25">
      <c r="A2631" s="336"/>
      <c r="B2631" s="330"/>
      <c r="C2631" s="402"/>
      <c r="D2631" s="336"/>
      <c r="E2631" s="429"/>
      <c r="F2631" s="336"/>
      <c r="G2631" s="430"/>
      <c r="H2631" s="431"/>
      <c r="I2631" s="432"/>
      <c r="J2631" s="336"/>
      <c r="K2631" s="338"/>
      <c r="O2631" s="393"/>
      <c r="P2631" s="407"/>
    </row>
    <row r="2632" spans="1:16" s="342" customFormat="1" x14ac:dyDescent="0.25">
      <c r="A2632" s="336"/>
      <c r="B2632" s="330"/>
      <c r="C2632" s="402"/>
      <c r="D2632" s="336"/>
      <c r="E2632" s="429"/>
      <c r="F2632" s="336"/>
      <c r="G2632" s="430"/>
      <c r="H2632" s="431"/>
      <c r="I2632" s="432"/>
      <c r="J2632" s="336"/>
      <c r="K2632" s="338"/>
      <c r="O2632" s="393"/>
      <c r="P2632" s="407"/>
    </row>
    <row r="2633" spans="1:16" s="342" customFormat="1" x14ac:dyDescent="0.25">
      <c r="A2633" s="336"/>
      <c r="B2633" s="330"/>
      <c r="C2633" s="402"/>
      <c r="D2633" s="336"/>
      <c r="E2633" s="429"/>
      <c r="F2633" s="336"/>
      <c r="G2633" s="430"/>
      <c r="H2633" s="431"/>
      <c r="I2633" s="432"/>
      <c r="J2633" s="336"/>
      <c r="K2633" s="338"/>
      <c r="O2633" s="393"/>
      <c r="P2633" s="407"/>
    </row>
    <row r="2634" spans="1:16" s="342" customFormat="1" x14ac:dyDescent="0.25">
      <c r="A2634" s="336"/>
      <c r="B2634" s="330"/>
      <c r="C2634" s="402"/>
      <c r="D2634" s="336"/>
      <c r="E2634" s="429"/>
      <c r="F2634" s="336"/>
      <c r="G2634" s="430"/>
      <c r="H2634" s="431"/>
      <c r="I2634" s="432"/>
      <c r="J2634" s="336"/>
      <c r="K2634" s="338"/>
      <c r="O2634" s="393"/>
      <c r="P2634" s="407"/>
    </row>
    <row r="2635" spans="1:16" s="342" customFormat="1" x14ac:dyDescent="0.25">
      <c r="A2635" s="336"/>
      <c r="B2635" s="330"/>
      <c r="C2635" s="402"/>
      <c r="D2635" s="336"/>
      <c r="E2635" s="429"/>
      <c r="F2635" s="336"/>
      <c r="G2635" s="430"/>
      <c r="H2635" s="431"/>
      <c r="I2635" s="432"/>
      <c r="J2635" s="336"/>
      <c r="K2635" s="338"/>
      <c r="O2635" s="393"/>
      <c r="P2635" s="407"/>
    </row>
    <row r="2636" spans="1:16" s="342" customFormat="1" x14ac:dyDescent="0.25">
      <c r="A2636" s="336"/>
      <c r="B2636" s="330"/>
      <c r="C2636" s="402"/>
      <c r="D2636" s="336"/>
      <c r="E2636" s="429"/>
      <c r="F2636" s="336"/>
      <c r="G2636" s="430"/>
      <c r="H2636" s="431"/>
      <c r="I2636" s="432"/>
      <c r="J2636" s="336"/>
      <c r="K2636" s="338"/>
      <c r="O2636" s="393"/>
      <c r="P2636" s="407"/>
    </row>
    <row r="2637" spans="1:16" s="342" customFormat="1" x14ac:dyDescent="0.25">
      <c r="A2637" s="336"/>
      <c r="B2637" s="330"/>
      <c r="C2637" s="402"/>
      <c r="D2637" s="336"/>
      <c r="E2637" s="429"/>
      <c r="F2637" s="336"/>
      <c r="G2637" s="430"/>
      <c r="H2637" s="431"/>
      <c r="I2637" s="432"/>
      <c r="J2637" s="336"/>
      <c r="K2637" s="338"/>
      <c r="O2637" s="393"/>
      <c r="P2637" s="407"/>
    </row>
    <row r="2638" spans="1:16" s="342" customFormat="1" x14ac:dyDescent="0.25">
      <c r="A2638" s="336"/>
      <c r="B2638" s="330"/>
      <c r="C2638" s="402"/>
      <c r="D2638" s="336"/>
      <c r="E2638" s="429"/>
      <c r="F2638" s="336"/>
      <c r="G2638" s="430"/>
      <c r="H2638" s="431"/>
      <c r="I2638" s="432"/>
      <c r="J2638" s="336"/>
      <c r="K2638" s="338"/>
      <c r="O2638" s="393"/>
      <c r="P2638" s="407"/>
    </row>
    <row r="2639" spans="1:16" s="342" customFormat="1" x14ac:dyDescent="0.25">
      <c r="A2639" s="336"/>
      <c r="B2639" s="330"/>
      <c r="C2639" s="402"/>
      <c r="D2639" s="336"/>
      <c r="E2639" s="429"/>
      <c r="F2639" s="336"/>
      <c r="G2639" s="430"/>
      <c r="H2639" s="431"/>
      <c r="I2639" s="432"/>
      <c r="J2639" s="336"/>
      <c r="K2639" s="338"/>
      <c r="O2639" s="393"/>
      <c r="P2639" s="407"/>
    </row>
    <row r="2640" spans="1:16" s="342" customFormat="1" x14ac:dyDescent="0.25">
      <c r="A2640" s="336"/>
      <c r="B2640" s="330"/>
      <c r="C2640" s="402"/>
      <c r="D2640" s="336"/>
      <c r="E2640" s="429"/>
      <c r="F2640" s="336"/>
      <c r="G2640" s="430"/>
      <c r="H2640" s="431"/>
      <c r="I2640" s="432"/>
      <c r="J2640" s="336"/>
      <c r="K2640" s="338"/>
      <c r="O2640" s="393"/>
      <c r="P2640" s="407"/>
    </row>
    <row r="2641" spans="1:16" s="342" customFormat="1" x14ac:dyDescent="0.25">
      <c r="A2641" s="336"/>
      <c r="B2641" s="330"/>
      <c r="C2641" s="402"/>
      <c r="D2641" s="336"/>
      <c r="E2641" s="429"/>
      <c r="F2641" s="336"/>
      <c r="G2641" s="430"/>
      <c r="H2641" s="431"/>
      <c r="I2641" s="432"/>
      <c r="J2641" s="336"/>
      <c r="K2641" s="338"/>
      <c r="O2641" s="393"/>
      <c r="P2641" s="407"/>
    </row>
    <row r="2642" spans="1:16" s="342" customFormat="1" x14ac:dyDescent="0.25">
      <c r="A2642" s="336"/>
      <c r="B2642" s="330"/>
      <c r="C2642" s="402"/>
      <c r="D2642" s="336"/>
      <c r="E2642" s="429"/>
      <c r="F2642" s="336"/>
      <c r="G2642" s="430"/>
      <c r="H2642" s="431"/>
      <c r="I2642" s="432"/>
      <c r="J2642" s="336"/>
      <c r="K2642" s="338"/>
      <c r="O2642" s="393"/>
      <c r="P2642" s="407"/>
    </row>
    <row r="2643" spans="1:16" s="342" customFormat="1" x14ac:dyDescent="0.25">
      <c r="A2643" s="336"/>
      <c r="B2643" s="330"/>
      <c r="C2643" s="402"/>
      <c r="D2643" s="336"/>
      <c r="E2643" s="429"/>
      <c r="F2643" s="336"/>
      <c r="G2643" s="430"/>
      <c r="H2643" s="431"/>
      <c r="I2643" s="432"/>
      <c r="J2643" s="336"/>
      <c r="K2643" s="338"/>
      <c r="O2643" s="393"/>
      <c r="P2643" s="407"/>
    </row>
    <row r="2644" spans="1:16" s="342" customFormat="1" x14ac:dyDescent="0.25">
      <c r="A2644" s="336"/>
      <c r="B2644" s="330"/>
      <c r="C2644" s="402"/>
      <c r="D2644" s="336"/>
      <c r="E2644" s="429"/>
      <c r="F2644" s="336"/>
      <c r="G2644" s="430"/>
      <c r="H2644" s="431"/>
      <c r="I2644" s="432"/>
      <c r="J2644" s="336"/>
      <c r="K2644" s="338"/>
      <c r="O2644" s="393"/>
      <c r="P2644" s="407"/>
    </row>
    <row r="2645" spans="1:16" s="342" customFormat="1" x14ac:dyDescent="0.25">
      <c r="A2645" s="336"/>
      <c r="B2645" s="330"/>
      <c r="C2645" s="402"/>
      <c r="D2645" s="336"/>
      <c r="E2645" s="429"/>
      <c r="F2645" s="336"/>
      <c r="G2645" s="430"/>
      <c r="H2645" s="431"/>
      <c r="I2645" s="432"/>
      <c r="J2645" s="336"/>
      <c r="K2645" s="338"/>
      <c r="O2645" s="393"/>
      <c r="P2645" s="407"/>
    </row>
    <row r="2646" spans="1:16" s="342" customFormat="1" x14ac:dyDescent="0.25">
      <c r="A2646" s="336"/>
      <c r="B2646" s="330"/>
      <c r="C2646" s="402"/>
      <c r="D2646" s="336"/>
      <c r="E2646" s="429"/>
      <c r="F2646" s="336"/>
      <c r="G2646" s="430"/>
      <c r="H2646" s="431"/>
      <c r="I2646" s="432"/>
      <c r="J2646" s="336"/>
      <c r="K2646" s="338"/>
      <c r="O2646" s="393"/>
      <c r="P2646" s="407"/>
    </row>
    <row r="2647" spans="1:16" s="342" customFormat="1" x14ac:dyDescent="0.25">
      <c r="A2647" s="336"/>
      <c r="B2647" s="330"/>
      <c r="C2647" s="402"/>
      <c r="D2647" s="336"/>
      <c r="E2647" s="429"/>
      <c r="F2647" s="336"/>
      <c r="G2647" s="430"/>
      <c r="H2647" s="431"/>
      <c r="I2647" s="432"/>
      <c r="J2647" s="336"/>
      <c r="K2647" s="338"/>
      <c r="O2647" s="393"/>
      <c r="P2647" s="407"/>
    </row>
    <row r="2648" spans="1:16" s="342" customFormat="1" x14ac:dyDescent="0.25">
      <c r="A2648" s="336"/>
      <c r="B2648" s="330"/>
      <c r="C2648" s="402"/>
      <c r="D2648" s="336"/>
      <c r="E2648" s="429"/>
      <c r="F2648" s="336"/>
      <c r="G2648" s="430"/>
      <c r="H2648" s="431"/>
      <c r="I2648" s="432"/>
      <c r="J2648" s="336"/>
      <c r="K2648" s="338"/>
      <c r="O2648" s="393"/>
      <c r="P2648" s="407"/>
    </row>
    <row r="2649" spans="1:16" s="342" customFormat="1" x14ac:dyDescent="0.25">
      <c r="A2649" s="336"/>
      <c r="B2649" s="330"/>
      <c r="C2649" s="402"/>
      <c r="D2649" s="336"/>
      <c r="E2649" s="429"/>
      <c r="F2649" s="336"/>
      <c r="G2649" s="430"/>
      <c r="H2649" s="431"/>
      <c r="I2649" s="432"/>
      <c r="J2649" s="336"/>
      <c r="K2649" s="338"/>
      <c r="O2649" s="393"/>
      <c r="P2649" s="407"/>
    </row>
    <row r="2650" spans="1:16" s="342" customFormat="1" x14ac:dyDescent="0.25">
      <c r="A2650" s="336"/>
      <c r="B2650" s="330"/>
      <c r="C2650" s="402"/>
      <c r="D2650" s="336"/>
      <c r="E2650" s="429"/>
      <c r="F2650" s="336"/>
      <c r="G2650" s="430"/>
      <c r="H2650" s="431"/>
      <c r="I2650" s="432"/>
      <c r="J2650" s="336"/>
      <c r="K2650" s="338"/>
      <c r="O2650" s="393"/>
      <c r="P2650" s="407"/>
    </row>
    <row r="2651" spans="1:16" s="342" customFormat="1" x14ac:dyDescent="0.25">
      <c r="A2651" s="336"/>
      <c r="B2651" s="330"/>
      <c r="C2651" s="402"/>
      <c r="D2651" s="336"/>
      <c r="E2651" s="429"/>
      <c r="F2651" s="336"/>
      <c r="G2651" s="430"/>
      <c r="H2651" s="431"/>
      <c r="I2651" s="432"/>
      <c r="J2651" s="336"/>
      <c r="K2651" s="338"/>
      <c r="O2651" s="393"/>
      <c r="P2651" s="407"/>
    </row>
    <row r="2652" spans="1:16" s="342" customFormat="1" x14ac:dyDescent="0.25">
      <c r="A2652" s="336"/>
      <c r="B2652" s="330"/>
      <c r="C2652" s="402"/>
      <c r="D2652" s="336"/>
      <c r="E2652" s="429"/>
      <c r="F2652" s="336"/>
      <c r="G2652" s="430"/>
      <c r="H2652" s="431"/>
      <c r="I2652" s="432"/>
      <c r="J2652" s="336"/>
      <c r="K2652" s="338"/>
      <c r="O2652" s="393"/>
      <c r="P2652" s="407"/>
    </row>
    <row r="2653" spans="1:16" s="342" customFormat="1" x14ac:dyDescent="0.25">
      <c r="A2653" s="336"/>
      <c r="B2653" s="330"/>
      <c r="C2653" s="402"/>
      <c r="D2653" s="336"/>
      <c r="E2653" s="429"/>
      <c r="F2653" s="336"/>
      <c r="G2653" s="430"/>
      <c r="H2653" s="431"/>
      <c r="I2653" s="432"/>
      <c r="J2653" s="336"/>
      <c r="K2653" s="338"/>
      <c r="O2653" s="393"/>
      <c r="P2653" s="407"/>
    </row>
    <row r="2654" spans="1:16" s="342" customFormat="1" x14ac:dyDescent="0.25">
      <c r="A2654" s="336"/>
      <c r="B2654" s="330"/>
      <c r="C2654" s="402"/>
      <c r="D2654" s="336"/>
      <c r="E2654" s="429"/>
      <c r="F2654" s="336"/>
      <c r="G2654" s="430"/>
      <c r="H2654" s="431"/>
      <c r="I2654" s="432"/>
      <c r="J2654" s="336"/>
      <c r="K2654" s="338"/>
      <c r="O2654" s="393"/>
      <c r="P2654" s="407"/>
    </row>
    <row r="2655" spans="1:16" s="342" customFormat="1" x14ac:dyDescent="0.25">
      <c r="A2655" s="336"/>
      <c r="B2655" s="330"/>
      <c r="C2655" s="402"/>
      <c r="D2655" s="336"/>
      <c r="E2655" s="429"/>
      <c r="F2655" s="336"/>
      <c r="G2655" s="430"/>
      <c r="H2655" s="431"/>
      <c r="I2655" s="432"/>
      <c r="J2655" s="336"/>
      <c r="K2655" s="338"/>
      <c r="O2655" s="393"/>
      <c r="P2655" s="407"/>
    </row>
    <row r="2656" spans="1:16" s="342" customFormat="1" x14ac:dyDescent="0.25">
      <c r="A2656" s="336"/>
      <c r="B2656" s="330"/>
      <c r="C2656" s="402"/>
      <c r="D2656" s="336"/>
      <c r="E2656" s="429"/>
      <c r="F2656" s="336"/>
      <c r="G2656" s="430"/>
      <c r="H2656" s="431"/>
      <c r="I2656" s="432"/>
      <c r="J2656" s="336"/>
      <c r="K2656" s="338"/>
      <c r="O2656" s="393"/>
      <c r="P2656" s="407"/>
    </row>
    <row r="2657" spans="1:16" s="342" customFormat="1" x14ac:dyDescent="0.25">
      <c r="A2657" s="336"/>
      <c r="B2657" s="330"/>
      <c r="C2657" s="402"/>
      <c r="D2657" s="336"/>
      <c r="E2657" s="429"/>
      <c r="F2657" s="336"/>
      <c r="G2657" s="430"/>
      <c r="H2657" s="431"/>
      <c r="I2657" s="432"/>
      <c r="J2657" s="336"/>
      <c r="K2657" s="338"/>
      <c r="O2657" s="393"/>
      <c r="P2657" s="407"/>
    </row>
    <row r="2658" spans="1:16" s="342" customFormat="1" x14ac:dyDescent="0.25">
      <c r="A2658" s="336"/>
      <c r="B2658" s="330"/>
      <c r="C2658" s="402"/>
      <c r="D2658" s="336"/>
      <c r="E2658" s="429"/>
      <c r="F2658" s="336"/>
      <c r="G2658" s="430"/>
      <c r="H2658" s="431"/>
      <c r="I2658" s="432"/>
      <c r="J2658" s="336"/>
      <c r="K2658" s="338"/>
      <c r="O2658" s="393"/>
      <c r="P2658" s="407"/>
    </row>
    <row r="2659" spans="1:16" s="342" customFormat="1" x14ac:dyDescent="0.25">
      <c r="A2659" s="336"/>
      <c r="B2659" s="330"/>
      <c r="C2659" s="402"/>
      <c r="D2659" s="336"/>
      <c r="E2659" s="429"/>
      <c r="F2659" s="336"/>
      <c r="G2659" s="430"/>
      <c r="H2659" s="431"/>
      <c r="I2659" s="432"/>
      <c r="J2659" s="336"/>
      <c r="K2659" s="338"/>
      <c r="O2659" s="393"/>
      <c r="P2659" s="407"/>
    </row>
    <row r="2660" spans="1:16" s="342" customFormat="1" x14ac:dyDescent="0.25">
      <c r="A2660" s="336"/>
      <c r="B2660" s="330"/>
      <c r="C2660" s="402"/>
      <c r="D2660" s="336"/>
      <c r="E2660" s="429"/>
      <c r="F2660" s="336"/>
      <c r="G2660" s="430"/>
      <c r="H2660" s="431"/>
      <c r="I2660" s="432"/>
      <c r="J2660" s="336"/>
      <c r="K2660" s="338"/>
      <c r="O2660" s="393"/>
      <c r="P2660" s="407"/>
    </row>
    <row r="2661" spans="1:16" s="342" customFormat="1" x14ac:dyDescent="0.25">
      <c r="A2661" s="336"/>
      <c r="B2661" s="330"/>
      <c r="C2661" s="402"/>
      <c r="D2661" s="336"/>
      <c r="E2661" s="429"/>
      <c r="F2661" s="336"/>
      <c r="G2661" s="430"/>
      <c r="H2661" s="431"/>
      <c r="I2661" s="432"/>
      <c r="J2661" s="336"/>
      <c r="K2661" s="338"/>
      <c r="O2661" s="393"/>
      <c r="P2661" s="407"/>
    </row>
    <row r="2662" spans="1:16" s="342" customFormat="1" x14ac:dyDescent="0.25">
      <c r="A2662" s="336"/>
      <c r="B2662" s="330"/>
      <c r="C2662" s="402"/>
      <c r="D2662" s="336"/>
      <c r="E2662" s="429"/>
      <c r="F2662" s="336"/>
      <c r="G2662" s="430"/>
      <c r="H2662" s="431"/>
      <c r="I2662" s="432"/>
      <c r="J2662" s="336"/>
      <c r="K2662" s="338"/>
      <c r="O2662" s="393"/>
      <c r="P2662" s="407"/>
    </row>
    <row r="2663" spans="1:16" s="342" customFormat="1" x14ac:dyDescent="0.25">
      <c r="A2663" s="336"/>
      <c r="B2663" s="330"/>
      <c r="C2663" s="402"/>
      <c r="D2663" s="336"/>
      <c r="E2663" s="429"/>
      <c r="F2663" s="336"/>
      <c r="G2663" s="430"/>
      <c r="H2663" s="431"/>
      <c r="I2663" s="432"/>
      <c r="J2663" s="336"/>
      <c r="K2663" s="338"/>
      <c r="O2663" s="393"/>
      <c r="P2663" s="407"/>
    </row>
    <row r="2664" spans="1:16" s="342" customFormat="1" x14ac:dyDescent="0.25">
      <c r="A2664" s="336"/>
      <c r="B2664" s="330"/>
      <c r="C2664" s="402"/>
      <c r="D2664" s="336"/>
      <c r="E2664" s="429"/>
      <c r="F2664" s="336"/>
      <c r="G2664" s="430"/>
      <c r="H2664" s="431"/>
      <c r="I2664" s="432"/>
      <c r="J2664" s="336"/>
      <c r="K2664" s="338"/>
      <c r="O2664" s="393"/>
      <c r="P2664" s="407"/>
    </row>
    <row r="2665" spans="1:16" s="342" customFormat="1" x14ac:dyDescent="0.25">
      <c r="A2665" s="336"/>
      <c r="B2665" s="330"/>
      <c r="C2665" s="402"/>
      <c r="D2665" s="336"/>
      <c r="E2665" s="429"/>
      <c r="F2665" s="336"/>
      <c r="G2665" s="430"/>
      <c r="H2665" s="431"/>
      <c r="I2665" s="432"/>
      <c r="J2665" s="336"/>
      <c r="K2665" s="338"/>
      <c r="O2665" s="393"/>
      <c r="P2665" s="407"/>
    </row>
    <row r="2666" spans="1:16" s="342" customFormat="1" x14ac:dyDescent="0.25">
      <c r="A2666" s="336"/>
      <c r="B2666" s="330"/>
      <c r="C2666" s="402"/>
      <c r="D2666" s="336"/>
      <c r="E2666" s="429"/>
      <c r="F2666" s="336"/>
      <c r="G2666" s="430"/>
      <c r="H2666" s="431"/>
      <c r="I2666" s="432"/>
      <c r="J2666" s="336"/>
      <c r="K2666" s="338"/>
      <c r="O2666" s="393"/>
      <c r="P2666" s="407"/>
    </row>
    <row r="2667" spans="1:16" s="342" customFormat="1" x14ac:dyDescent="0.25">
      <c r="A2667" s="336"/>
      <c r="B2667" s="330"/>
      <c r="C2667" s="402"/>
      <c r="D2667" s="336"/>
      <c r="E2667" s="429"/>
      <c r="F2667" s="336"/>
      <c r="G2667" s="430"/>
      <c r="H2667" s="431"/>
      <c r="I2667" s="432"/>
      <c r="J2667" s="336"/>
      <c r="K2667" s="338"/>
      <c r="O2667" s="393"/>
      <c r="P2667" s="407"/>
    </row>
    <row r="2668" spans="1:16" s="342" customFormat="1" x14ac:dyDescent="0.25">
      <c r="A2668" s="336"/>
      <c r="B2668" s="330"/>
      <c r="C2668" s="402"/>
      <c r="D2668" s="336"/>
      <c r="E2668" s="429"/>
      <c r="F2668" s="336"/>
      <c r="G2668" s="430"/>
      <c r="H2668" s="431"/>
      <c r="I2668" s="432"/>
      <c r="J2668" s="336"/>
      <c r="K2668" s="338"/>
      <c r="O2668" s="393"/>
      <c r="P2668" s="407"/>
    </row>
    <row r="2669" spans="1:16" s="342" customFormat="1" x14ac:dyDescent="0.25">
      <c r="A2669" s="336"/>
      <c r="B2669" s="330"/>
      <c r="C2669" s="402"/>
      <c r="D2669" s="336"/>
      <c r="E2669" s="429"/>
      <c r="F2669" s="336"/>
      <c r="G2669" s="430"/>
      <c r="H2669" s="431"/>
      <c r="I2669" s="432"/>
      <c r="J2669" s="336"/>
      <c r="K2669" s="338"/>
      <c r="O2669" s="393"/>
      <c r="P2669" s="407"/>
    </row>
    <row r="2670" spans="1:16" s="342" customFormat="1" x14ac:dyDescent="0.25">
      <c r="A2670" s="336"/>
      <c r="B2670" s="330"/>
      <c r="C2670" s="402"/>
      <c r="D2670" s="336"/>
      <c r="E2670" s="429"/>
      <c r="F2670" s="336"/>
      <c r="G2670" s="430"/>
      <c r="H2670" s="431"/>
      <c r="I2670" s="432"/>
      <c r="J2670" s="336"/>
      <c r="K2670" s="338"/>
      <c r="O2670" s="393"/>
      <c r="P2670" s="407"/>
    </row>
    <row r="2671" spans="1:16" s="342" customFormat="1" x14ac:dyDescent="0.25">
      <c r="A2671" s="336"/>
      <c r="B2671" s="330"/>
      <c r="C2671" s="402"/>
      <c r="D2671" s="336"/>
      <c r="E2671" s="429"/>
      <c r="F2671" s="336"/>
      <c r="G2671" s="430"/>
      <c r="H2671" s="431"/>
      <c r="I2671" s="432"/>
      <c r="J2671" s="336"/>
      <c r="K2671" s="338"/>
      <c r="O2671" s="393"/>
      <c r="P2671" s="407"/>
    </row>
    <row r="2672" spans="1:16" s="342" customFormat="1" x14ac:dyDescent="0.25">
      <c r="A2672" s="336"/>
      <c r="B2672" s="330"/>
      <c r="C2672" s="402"/>
      <c r="D2672" s="336"/>
      <c r="E2672" s="429"/>
      <c r="F2672" s="336"/>
      <c r="G2672" s="430"/>
      <c r="H2672" s="431"/>
      <c r="I2672" s="432"/>
      <c r="J2672" s="336"/>
      <c r="K2672" s="338"/>
      <c r="O2672" s="393"/>
      <c r="P2672" s="407"/>
    </row>
    <row r="2673" spans="1:16" s="342" customFormat="1" x14ac:dyDescent="0.25">
      <c r="A2673" s="336"/>
      <c r="B2673" s="330"/>
      <c r="C2673" s="402"/>
      <c r="D2673" s="336"/>
      <c r="E2673" s="429"/>
      <c r="F2673" s="336"/>
      <c r="G2673" s="430"/>
      <c r="H2673" s="431"/>
      <c r="I2673" s="432"/>
      <c r="J2673" s="336"/>
      <c r="K2673" s="338"/>
      <c r="O2673" s="393"/>
      <c r="P2673" s="407"/>
    </row>
    <row r="2674" spans="1:16" s="342" customFormat="1" x14ac:dyDescent="0.25">
      <c r="A2674" s="336"/>
      <c r="B2674" s="330"/>
      <c r="C2674" s="402"/>
      <c r="D2674" s="336"/>
      <c r="E2674" s="429"/>
      <c r="F2674" s="336"/>
      <c r="G2674" s="430"/>
      <c r="H2674" s="431"/>
      <c r="I2674" s="432"/>
      <c r="J2674" s="336"/>
      <c r="K2674" s="338"/>
      <c r="O2674" s="393"/>
      <c r="P2674" s="407"/>
    </row>
    <row r="2675" spans="1:16" s="342" customFormat="1" x14ac:dyDescent="0.25">
      <c r="A2675" s="336"/>
      <c r="B2675" s="330"/>
      <c r="C2675" s="402"/>
      <c r="D2675" s="336"/>
      <c r="E2675" s="429"/>
      <c r="F2675" s="336"/>
      <c r="G2675" s="430"/>
      <c r="H2675" s="431"/>
      <c r="I2675" s="432"/>
      <c r="J2675" s="336"/>
      <c r="K2675" s="338"/>
      <c r="O2675" s="393"/>
      <c r="P2675" s="407"/>
    </row>
    <row r="2676" spans="1:16" s="342" customFormat="1" x14ac:dyDescent="0.25">
      <c r="A2676" s="336"/>
      <c r="B2676" s="330"/>
      <c r="C2676" s="402"/>
      <c r="D2676" s="336"/>
      <c r="E2676" s="429"/>
      <c r="F2676" s="336"/>
      <c r="G2676" s="430"/>
      <c r="H2676" s="431"/>
      <c r="I2676" s="432"/>
      <c r="J2676" s="336"/>
      <c r="K2676" s="338"/>
      <c r="O2676" s="393"/>
      <c r="P2676" s="407"/>
    </row>
    <row r="2677" spans="1:16" s="342" customFormat="1" x14ac:dyDescent="0.25">
      <c r="A2677" s="336"/>
      <c r="B2677" s="330"/>
      <c r="C2677" s="402"/>
      <c r="D2677" s="336"/>
      <c r="E2677" s="429"/>
      <c r="F2677" s="336"/>
      <c r="G2677" s="430"/>
      <c r="H2677" s="431"/>
      <c r="I2677" s="432"/>
      <c r="J2677" s="336"/>
      <c r="K2677" s="338"/>
      <c r="O2677" s="393"/>
      <c r="P2677" s="407"/>
    </row>
    <row r="2678" spans="1:16" s="342" customFormat="1" x14ac:dyDescent="0.25">
      <c r="A2678" s="336"/>
      <c r="B2678" s="330"/>
      <c r="C2678" s="402"/>
      <c r="D2678" s="336"/>
      <c r="E2678" s="429"/>
      <c r="F2678" s="336"/>
      <c r="G2678" s="430"/>
      <c r="H2678" s="431"/>
      <c r="I2678" s="432"/>
      <c r="J2678" s="336"/>
      <c r="K2678" s="338"/>
      <c r="O2678" s="393"/>
      <c r="P2678" s="407"/>
    </row>
    <row r="2679" spans="1:16" s="342" customFormat="1" x14ac:dyDescent="0.25">
      <c r="A2679" s="336"/>
      <c r="B2679" s="330"/>
      <c r="C2679" s="402"/>
      <c r="D2679" s="336"/>
      <c r="E2679" s="429"/>
      <c r="F2679" s="336"/>
      <c r="G2679" s="430"/>
      <c r="H2679" s="431"/>
      <c r="I2679" s="432"/>
      <c r="J2679" s="336"/>
      <c r="K2679" s="338"/>
      <c r="O2679" s="393"/>
      <c r="P2679" s="407"/>
    </row>
    <row r="2680" spans="1:16" s="342" customFormat="1" x14ac:dyDescent="0.25">
      <c r="A2680" s="336"/>
      <c r="B2680" s="330"/>
      <c r="C2680" s="402"/>
      <c r="D2680" s="336"/>
      <c r="E2680" s="429"/>
      <c r="F2680" s="336"/>
      <c r="G2680" s="430"/>
      <c r="H2680" s="431"/>
      <c r="I2680" s="432"/>
      <c r="J2680" s="336"/>
      <c r="K2680" s="338"/>
      <c r="O2680" s="393"/>
      <c r="P2680" s="407"/>
    </row>
    <row r="2681" spans="1:16" s="342" customFormat="1" x14ac:dyDescent="0.25">
      <c r="A2681" s="336"/>
      <c r="B2681" s="330"/>
      <c r="C2681" s="402"/>
      <c r="D2681" s="336"/>
      <c r="E2681" s="429"/>
      <c r="F2681" s="336"/>
      <c r="G2681" s="430"/>
      <c r="H2681" s="431"/>
      <c r="I2681" s="432"/>
      <c r="J2681" s="336"/>
      <c r="K2681" s="338"/>
      <c r="O2681" s="393"/>
      <c r="P2681" s="407"/>
    </row>
    <row r="2682" spans="1:16" s="342" customFormat="1" x14ac:dyDescent="0.25">
      <c r="A2682" s="336"/>
      <c r="B2682" s="330"/>
      <c r="C2682" s="402"/>
      <c r="D2682" s="336"/>
      <c r="E2682" s="429"/>
      <c r="F2682" s="336"/>
      <c r="G2682" s="430"/>
      <c r="H2682" s="431"/>
      <c r="I2682" s="432"/>
      <c r="J2682" s="336"/>
      <c r="K2682" s="338"/>
      <c r="O2682" s="393"/>
      <c r="P2682" s="407"/>
    </row>
    <row r="2683" spans="1:16" s="342" customFormat="1" x14ac:dyDescent="0.25">
      <c r="A2683" s="336"/>
      <c r="B2683" s="330"/>
      <c r="C2683" s="402"/>
      <c r="D2683" s="336"/>
      <c r="E2683" s="429"/>
      <c r="F2683" s="336"/>
      <c r="G2683" s="430"/>
      <c r="H2683" s="431"/>
      <c r="I2683" s="432"/>
      <c r="J2683" s="336"/>
      <c r="K2683" s="338"/>
      <c r="O2683" s="393"/>
      <c r="P2683" s="407"/>
    </row>
    <row r="2684" spans="1:16" s="342" customFormat="1" x14ac:dyDescent="0.25">
      <c r="A2684" s="336"/>
      <c r="B2684" s="330"/>
      <c r="C2684" s="402"/>
      <c r="D2684" s="336"/>
      <c r="E2684" s="429"/>
      <c r="F2684" s="336"/>
      <c r="G2684" s="430"/>
      <c r="H2684" s="431"/>
      <c r="I2684" s="432"/>
      <c r="J2684" s="336"/>
      <c r="K2684" s="338"/>
      <c r="O2684" s="393"/>
      <c r="P2684" s="407"/>
    </row>
    <row r="2685" spans="1:16" s="342" customFormat="1" x14ac:dyDescent="0.25">
      <c r="A2685" s="336"/>
      <c r="B2685" s="330"/>
      <c r="C2685" s="402"/>
      <c r="D2685" s="336"/>
      <c r="E2685" s="429"/>
      <c r="F2685" s="336"/>
      <c r="G2685" s="430"/>
      <c r="H2685" s="431"/>
      <c r="I2685" s="432"/>
      <c r="J2685" s="336"/>
      <c r="K2685" s="338"/>
      <c r="O2685" s="393"/>
      <c r="P2685" s="407"/>
    </row>
    <row r="2686" spans="1:16" s="342" customFormat="1" x14ac:dyDescent="0.25">
      <c r="A2686" s="336"/>
      <c r="B2686" s="330"/>
      <c r="C2686" s="402"/>
      <c r="D2686" s="336"/>
      <c r="E2686" s="429"/>
      <c r="F2686" s="336"/>
      <c r="G2686" s="430"/>
      <c r="H2686" s="431"/>
      <c r="I2686" s="432"/>
      <c r="J2686" s="336"/>
      <c r="K2686" s="338"/>
      <c r="O2686" s="393"/>
      <c r="P2686" s="407"/>
    </row>
    <row r="2687" spans="1:16" s="342" customFormat="1" x14ac:dyDescent="0.25">
      <c r="A2687" s="336"/>
      <c r="B2687" s="330"/>
      <c r="C2687" s="402"/>
      <c r="D2687" s="336"/>
      <c r="E2687" s="429"/>
      <c r="F2687" s="336"/>
      <c r="G2687" s="430"/>
      <c r="H2687" s="431"/>
      <c r="I2687" s="432"/>
      <c r="J2687" s="336"/>
      <c r="K2687" s="338"/>
      <c r="O2687" s="393"/>
      <c r="P2687" s="407"/>
    </row>
    <row r="2688" spans="1:16" s="342" customFormat="1" x14ac:dyDescent="0.25">
      <c r="A2688" s="336"/>
      <c r="B2688" s="330"/>
      <c r="C2688" s="402"/>
      <c r="D2688" s="336"/>
      <c r="E2688" s="429"/>
      <c r="F2688" s="336"/>
      <c r="G2688" s="430"/>
      <c r="H2688" s="431"/>
      <c r="I2688" s="432"/>
      <c r="J2688" s="336"/>
      <c r="K2688" s="338"/>
      <c r="O2688" s="393"/>
      <c r="P2688" s="407"/>
    </row>
    <row r="2689" spans="1:16" s="342" customFormat="1" x14ac:dyDescent="0.25">
      <c r="A2689" s="336"/>
      <c r="B2689" s="330"/>
      <c r="C2689" s="402"/>
      <c r="D2689" s="336"/>
      <c r="E2689" s="429"/>
      <c r="F2689" s="336"/>
      <c r="G2689" s="430"/>
      <c r="H2689" s="431"/>
      <c r="I2689" s="432"/>
      <c r="J2689" s="336"/>
      <c r="K2689" s="338"/>
      <c r="O2689" s="393"/>
      <c r="P2689" s="407"/>
    </row>
    <row r="2690" spans="1:16" s="342" customFormat="1" x14ac:dyDescent="0.25">
      <c r="A2690" s="336"/>
      <c r="B2690" s="330"/>
      <c r="C2690" s="402"/>
      <c r="D2690" s="336"/>
      <c r="E2690" s="429"/>
      <c r="F2690" s="336"/>
      <c r="G2690" s="430"/>
      <c r="H2690" s="431"/>
      <c r="I2690" s="432"/>
      <c r="J2690" s="336"/>
      <c r="K2690" s="338"/>
      <c r="O2690" s="393"/>
      <c r="P2690" s="407"/>
    </row>
    <row r="2691" spans="1:16" s="342" customFormat="1" x14ac:dyDescent="0.25">
      <c r="A2691" s="336"/>
      <c r="B2691" s="330"/>
      <c r="C2691" s="402"/>
      <c r="D2691" s="336"/>
      <c r="E2691" s="429"/>
      <c r="F2691" s="336"/>
      <c r="G2691" s="430"/>
      <c r="H2691" s="431"/>
      <c r="I2691" s="432"/>
      <c r="J2691" s="336"/>
      <c r="K2691" s="338"/>
      <c r="O2691" s="393"/>
      <c r="P2691" s="407"/>
    </row>
    <row r="2692" spans="1:16" s="342" customFormat="1" x14ac:dyDescent="0.25">
      <c r="A2692" s="336"/>
      <c r="B2692" s="330"/>
      <c r="C2692" s="402"/>
      <c r="D2692" s="336"/>
      <c r="E2692" s="429"/>
      <c r="F2692" s="336"/>
      <c r="G2692" s="430"/>
      <c r="H2692" s="431"/>
      <c r="I2692" s="432"/>
      <c r="J2692" s="336"/>
      <c r="K2692" s="338"/>
      <c r="O2692" s="393"/>
      <c r="P2692" s="407"/>
    </row>
    <row r="2693" spans="1:16" s="342" customFormat="1" x14ac:dyDescent="0.25">
      <c r="A2693" s="336"/>
      <c r="B2693" s="330"/>
      <c r="C2693" s="402"/>
      <c r="D2693" s="336"/>
      <c r="E2693" s="429"/>
      <c r="F2693" s="336"/>
      <c r="G2693" s="430"/>
      <c r="H2693" s="431"/>
      <c r="I2693" s="432"/>
      <c r="J2693" s="336"/>
      <c r="K2693" s="338"/>
      <c r="O2693" s="393"/>
      <c r="P2693" s="407"/>
    </row>
    <row r="2694" spans="1:16" s="342" customFormat="1" x14ac:dyDescent="0.25">
      <c r="A2694" s="336"/>
      <c r="B2694" s="330"/>
      <c r="C2694" s="402"/>
      <c r="D2694" s="336"/>
      <c r="E2694" s="429"/>
      <c r="F2694" s="336"/>
      <c r="G2694" s="430"/>
      <c r="H2694" s="431"/>
      <c r="I2694" s="432"/>
      <c r="J2694" s="336"/>
      <c r="K2694" s="338"/>
      <c r="O2694" s="393"/>
      <c r="P2694" s="407"/>
    </row>
    <row r="2695" spans="1:16" s="342" customFormat="1" x14ac:dyDescent="0.25">
      <c r="A2695" s="336"/>
      <c r="B2695" s="330"/>
      <c r="C2695" s="402"/>
      <c r="D2695" s="336"/>
      <c r="E2695" s="429"/>
      <c r="F2695" s="336"/>
      <c r="G2695" s="430"/>
      <c r="H2695" s="431"/>
      <c r="I2695" s="432"/>
      <c r="J2695" s="336"/>
      <c r="K2695" s="338"/>
      <c r="O2695" s="393"/>
      <c r="P2695" s="407"/>
    </row>
    <row r="2696" spans="1:16" s="342" customFormat="1" x14ac:dyDescent="0.25">
      <c r="A2696" s="336"/>
      <c r="B2696" s="330"/>
      <c r="C2696" s="402"/>
      <c r="D2696" s="336"/>
      <c r="E2696" s="429"/>
      <c r="F2696" s="336"/>
      <c r="G2696" s="430"/>
      <c r="H2696" s="431"/>
      <c r="I2696" s="432"/>
      <c r="J2696" s="336"/>
      <c r="K2696" s="338"/>
      <c r="O2696" s="393"/>
      <c r="P2696" s="407"/>
    </row>
    <row r="2697" spans="1:16" s="342" customFormat="1" x14ac:dyDescent="0.25">
      <c r="A2697" s="336"/>
      <c r="B2697" s="330"/>
      <c r="C2697" s="402"/>
      <c r="D2697" s="336"/>
      <c r="E2697" s="429"/>
      <c r="F2697" s="336"/>
      <c r="G2697" s="430"/>
      <c r="H2697" s="431"/>
      <c r="I2697" s="432"/>
      <c r="J2697" s="336"/>
      <c r="K2697" s="338"/>
      <c r="O2697" s="393"/>
      <c r="P2697" s="407"/>
    </row>
    <row r="2698" spans="1:16" s="342" customFormat="1" x14ac:dyDescent="0.25">
      <c r="A2698" s="336"/>
      <c r="B2698" s="330"/>
      <c r="C2698" s="402"/>
      <c r="D2698" s="336"/>
      <c r="E2698" s="429"/>
      <c r="F2698" s="336"/>
      <c r="G2698" s="430"/>
      <c r="H2698" s="431"/>
      <c r="I2698" s="432"/>
      <c r="J2698" s="336"/>
      <c r="K2698" s="338"/>
      <c r="O2698" s="393"/>
      <c r="P2698" s="407"/>
    </row>
    <row r="2699" spans="1:16" s="342" customFormat="1" x14ac:dyDescent="0.25">
      <c r="A2699" s="336"/>
      <c r="B2699" s="330"/>
      <c r="C2699" s="402"/>
      <c r="D2699" s="336"/>
      <c r="E2699" s="429"/>
      <c r="F2699" s="336"/>
      <c r="G2699" s="430"/>
      <c r="H2699" s="431"/>
      <c r="I2699" s="432"/>
      <c r="J2699" s="336"/>
      <c r="K2699" s="338"/>
      <c r="O2699" s="393"/>
      <c r="P2699" s="407"/>
    </row>
    <row r="2700" spans="1:16" s="342" customFormat="1" x14ac:dyDescent="0.25">
      <c r="A2700" s="336"/>
      <c r="B2700" s="330"/>
      <c r="C2700" s="402"/>
      <c r="D2700" s="336"/>
      <c r="E2700" s="429"/>
      <c r="F2700" s="336"/>
      <c r="G2700" s="430"/>
      <c r="H2700" s="431"/>
      <c r="I2700" s="432"/>
      <c r="J2700" s="336"/>
      <c r="K2700" s="338"/>
      <c r="O2700" s="393"/>
      <c r="P2700" s="407"/>
    </row>
    <row r="2701" spans="1:16" s="342" customFormat="1" x14ac:dyDescent="0.25">
      <c r="A2701" s="336"/>
      <c r="B2701" s="330"/>
      <c r="C2701" s="402"/>
      <c r="D2701" s="336"/>
      <c r="E2701" s="429"/>
      <c r="F2701" s="336"/>
      <c r="G2701" s="430"/>
      <c r="H2701" s="431"/>
      <c r="I2701" s="432"/>
      <c r="J2701" s="336"/>
      <c r="K2701" s="338"/>
      <c r="O2701" s="393"/>
      <c r="P2701" s="407"/>
    </row>
    <row r="2702" spans="1:16" s="342" customFormat="1" x14ac:dyDescent="0.25">
      <c r="A2702" s="336"/>
      <c r="B2702" s="330"/>
      <c r="C2702" s="402"/>
      <c r="D2702" s="336"/>
      <c r="E2702" s="429"/>
      <c r="F2702" s="336"/>
      <c r="G2702" s="430"/>
      <c r="H2702" s="431"/>
      <c r="I2702" s="432"/>
      <c r="J2702" s="336"/>
      <c r="K2702" s="338"/>
      <c r="O2702" s="393"/>
      <c r="P2702" s="407"/>
    </row>
    <row r="2703" spans="1:16" s="342" customFormat="1" x14ac:dyDescent="0.25">
      <c r="A2703" s="336"/>
      <c r="B2703" s="330"/>
      <c r="C2703" s="402"/>
      <c r="D2703" s="336"/>
      <c r="E2703" s="429"/>
      <c r="F2703" s="336"/>
      <c r="G2703" s="430"/>
      <c r="H2703" s="431"/>
      <c r="I2703" s="432"/>
      <c r="J2703" s="336"/>
      <c r="K2703" s="338"/>
      <c r="O2703" s="393"/>
      <c r="P2703" s="407"/>
    </row>
    <row r="2704" spans="1:16" s="342" customFormat="1" x14ac:dyDescent="0.25">
      <c r="A2704" s="336"/>
      <c r="B2704" s="330"/>
      <c r="C2704" s="402"/>
      <c r="D2704" s="336"/>
      <c r="E2704" s="429"/>
      <c r="F2704" s="336"/>
      <c r="G2704" s="430"/>
      <c r="H2704" s="431"/>
      <c r="I2704" s="432"/>
      <c r="J2704" s="336"/>
      <c r="K2704" s="338"/>
      <c r="O2704" s="393"/>
      <c r="P2704" s="407"/>
    </row>
    <row r="2705" spans="1:16" s="342" customFormat="1" x14ac:dyDescent="0.25">
      <c r="A2705" s="336"/>
      <c r="B2705" s="330"/>
      <c r="C2705" s="402"/>
      <c r="D2705" s="336"/>
      <c r="E2705" s="429"/>
      <c r="F2705" s="336"/>
      <c r="G2705" s="430"/>
      <c r="H2705" s="431"/>
      <c r="I2705" s="432"/>
      <c r="J2705" s="336"/>
      <c r="K2705" s="338"/>
      <c r="O2705" s="393"/>
      <c r="P2705" s="407"/>
    </row>
    <row r="2706" spans="1:16" s="342" customFormat="1" x14ac:dyDescent="0.25">
      <c r="A2706" s="336"/>
      <c r="B2706" s="330"/>
      <c r="C2706" s="402"/>
      <c r="D2706" s="336"/>
      <c r="E2706" s="429"/>
      <c r="F2706" s="336"/>
      <c r="G2706" s="430"/>
      <c r="H2706" s="431"/>
      <c r="I2706" s="432"/>
      <c r="J2706" s="336"/>
      <c r="K2706" s="338"/>
      <c r="O2706" s="393"/>
      <c r="P2706" s="407"/>
    </row>
    <row r="2707" spans="1:16" s="342" customFormat="1" x14ac:dyDescent="0.25">
      <c r="A2707" s="336"/>
      <c r="B2707" s="330"/>
      <c r="C2707" s="402"/>
      <c r="D2707" s="336"/>
      <c r="E2707" s="429"/>
      <c r="F2707" s="336"/>
      <c r="G2707" s="430"/>
      <c r="H2707" s="431"/>
      <c r="I2707" s="432"/>
      <c r="J2707" s="336"/>
      <c r="K2707" s="338"/>
      <c r="O2707" s="393"/>
      <c r="P2707" s="407"/>
    </row>
    <row r="2708" spans="1:16" s="342" customFormat="1" x14ac:dyDescent="0.25">
      <c r="A2708" s="336"/>
      <c r="B2708" s="330"/>
      <c r="C2708" s="402"/>
      <c r="D2708" s="336"/>
      <c r="E2708" s="429"/>
      <c r="F2708" s="336"/>
      <c r="G2708" s="430"/>
      <c r="H2708" s="431"/>
      <c r="I2708" s="432"/>
      <c r="J2708" s="336"/>
      <c r="K2708" s="338"/>
      <c r="O2708" s="393"/>
      <c r="P2708" s="407"/>
    </row>
    <row r="2709" spans="1:16" s="342" customFormat="1" x14ac:dyDescent="0.25">
      <c r="A2709" s="336"/>
      <c r="B2709" s="330"/>
      <c r="C2709" s="402"/>
      <c r="D2709" s="336"/>
      <c r="E2709" s="429"/>
      <c r="F2709" s="336"/>
      <c r="G2709" s="430"/>
      <c r="H2709" s="431"/>
      <c r="I2709" s="432"/>
      <c r="J2709" s="336"/>
      <c r="K2709" s="338"/>
      <c r="O2709" s="393"/>
      <c r="P2709" s="407"/>
    </row>
    <row r="2710" spans="1:16" s="342" customFormat="1" x14ac:dyDescent="0.25">
      <c r="A2710" s="336"/>
      <c r="B2710" s="330"/>
      <c r="C2710" s="402"/>
      <c r="D2710" s="336"/>
      <c r="E2710" s="429"/>
      <c r="F2710" s="336"/>
      <c r="G2710" s="430"/>
      <c r="H2710" s="431"/>
      <c r="I2710" s="432"/>
      <c r="J2710" s="336"/>
      <c r="K2710" s="338"/>
      <c r="O2710" s="393"/>
      <c r="P2710" s="407"/>
    </row>
    <row r="2711" spans="1:16" s="342" customFormat="1" x14ac:dyDescent="0.25">
      <c r="A2711" s="336"/>
      <c r="B2711" s="330"/>
      <c r="C2711" s="402"/>
      <c r="D2711" s="336"/>
      <c r="E2711" s="429"/>
      <c r="F2711" s="336"/>
      <c r="G2711" s="430"/>
      <c r="H2711" s="431"/>
      <c r="I2711" s="432"/>
      <c r="J2711" s="336"/>
      <c r="K2711" s="338"/>
      <c r="O2711" s="393"/>
      <c r="P2711" s="407"/>
    </row>
    <row r="2712" spans="1:16" s="342" customFormat="1" x14ac:dyDescent="0.25">
      <c r="A2712" s="336"/>
      <c r="B2712" s="330"/>
      <c r="C2712" s="402"/>
      <c r="D2712" s="336"/>
      <c r="E2712" s="429"/>
      <c r="F2712" s="336"/>
      <c r="G2712" s="430"/>
      <c r="H2712" s="431"/>
      <c r="I2712" s="432"/>
      <c r="J2712" s="336"/>
      <c r="K2712" s="338"/>
      <c r="O2712" s="393"/>
      <c r="P2712" s="407"/>
    </row>
    <row r="2713" spans="1:16" s="342" customFormat="1" x14ac:dyDescent="0.25">
      <c r="A2713" s="336"/>
      <c r="B2713" s="330"/>
      <c r="C2713" s="402"/>
      <c r="D2713" s="336"/>
      <c r="E2713" s="429"/>
      <c r="F2713" s="336"/>
      <c r="G2713" s="430"/>
      <c r="H2713" s="431"/>
      <c r="I2713" s="432"/>
      <c r="J2713" s="336"/>
      <c r="K2713" s="338"/>
      <c r="O2713" s="393"/>
      <c r="P2713" s="407"/>
    </row>
    <row r="2714" spans="1:16" s="342" customFormat="1" x14ac:dyDescent="0.25">
      <c r="A2714" s="336"/>
      <c r="B2714" s="330"/>
      <c r="C2714" s="402"/>
      <c r="D2714" s="336"/>
      <c r="E2714" s="429"/>
      <c r="F2714" s="336"/>
      <c r="G2714" s="430"/>
      <c r="H2714" s="431"/>
      <c r="I2714" s="432"/>
      <c r="J2714" s="336"/>
      <c r="K2714" s="338"/>
      <c r="O2714" s="393"/>
      <c r="P2714" s="407"/>
    </row>
    <row r="2715" spans="1:16" s="342" customFormat="1" x14ac:dyDescent="0.25">
      <c r="A2715" s="336"/>
      <c r="B2715" s="330"/>
      <c r="C2715" s="402"/>
      <c r="D2715" s="336"/>
      <c r="E2715" s="429"/>
      <c r="F2715" s="336"/>
      <c r="G2715" s="430"/>
      <c r="H2715" s="431"/>
      <c r="I2715" s="432"/>
      <c r="J2715" s="336"/>
      <c r="K2715" s="338"/>
      <c r="O2715" s="393"/>
      <c r="P2715" s="407"/>
    </row>
    <row r="2716" spans="1:16" s="342" customFormat="1" x14ac:dyDescent="0.25">
      <c r="A2716" s="336"/>
      <c r="B2716" s="330"/>
      <c r="C2716" s="402"/>
      <c r="D2716" s="336"/>
      <c r="E2716" s="429"/>
      <c r="F2716" s="336"/>
      <c r="G2716" s="430"/>
      <c r="H2716" s="431"/>
      <c r="I2716" s="432"/>
      <c r="J2716" s="336"/>
      <c r="K2716" s="338"/>
      <c r="O2716" s="393"/>
      <c r="P2716" s="407"/>
    </row>
    <row r="2717" spans="1:16" s="342" customFormat="1" x14ac:dyDescent="0.25">
      <c r="A2717" s="336"/>
      <c r="B2717" s="330"/>
      <c r="C2717" s="402"/>
      <c r="D2717" s="336"/>
      <c r="E2717" s="429"/>
      <c r="F2717" s="336"/>
      <c r="G2717" s="430"/>
      <c r="H2717" s="431"/>
      <c r="I2717" s="432"/>
      <c r="J2717" s="336"/>
      <c r="K2717" s="338"/>
      <c r="O2717" s="393"/>
      <c r="P2717" s="407"/>
    </row>
    <row r="2718" spans="1:16" s="342" customFormat="1" x14ac:dyDescent="0.25">
      <c r="A2718" s="336"/>
      <c r="B2718" s="330"/>
      <c r="C2718" s="402"/>
      <c r="D2718" s="336"/>
      <c r="E2718" s="429"/>
      <c r="F2718" s="336"/>
      <c r="G2718" s="430"/>
      <c r="H2718" s="431"/>
      <c r="I2718" s="432"/>
      <c r="J2718" s="336"/>
      <c r="K2718" s="338"/>
      <c r="O2718" s="393"/>
      <c r="P2718" s="407"/>
    </row>
    <row r="2719" spans="1:16" s="342" customFormat="1" x14ac:dyDescent="0.25">
      <c r="A2719" s="336"/>
      <c r="B2719" s="330"/>
      <c r="C2719" s="402"/>
      <c r="D2719" s="336"/>
      <c r="E2719" s="429"/>
      <c r="F2719" s="336"/>
      <c r="G2719" s="430"/>
      <c r="H2719" s="431"/>
      <c r="I2719" s="432"/>
      <c r="J2719" s="336"/>
      <c r="K2719" s="338"/>
      <c r="O2719" s="393"/>
      <c r="P2719" s="407"/>
    </row>
    <row r="2720" spans="1:16" s="342" customFormat="1" x14ac:dyDescent="0.25">
      <c r="A2720" s="336"/>
      <c r="B2720" s="330"/>
      <c r="C2720" s="402"/>
      <c r="D2720" s="336"/>
      <c r="E2720" s="429"/>
      <c r="F2720" s="336"/>
      <c r="G2720" s="430"/>
      <c r="H2720" s="431"/>
      <c r="I2720" s="432"/>
      <c r="J2720" s="336"/>
      <c r="K2720" s="338"/>
      <c r="O2720" s="393"/>
      <c r="P2720" s="407"/>
    </row>
    <row r="2721" spans="1:16" s="342" customFormat="1" x14ac:dyDescent="0.25">
      <c r="A2721" s="336"/>
      <c r="B2721" s="330"/>
      <c r="C2721" s="402"/>
      <c r="D2721" s="336"/>
      <c r="E2721" s="429"/>
      <c r="F2721" s="336"/>
      <c r="G2721" s="430"/>
      <c r="H2721" s="431"/>
      <c r="I2721" s="432"/>
      <c r="J2721" s="336"/>
      <c r="K2721" s="338"/>
      <c r="O2721" s="393"/>
      <c r="P2721" s="407"/>
    </row>
    <row r="2722" spans="1:16" s="342" customFormat="1" x14ac:dyDescent="0.25">
      <c r="A2722" s="336"/>
      <c r="B2722" s="330"/>
      <c r="C2722" s="402"/>
      <c r="D2722" s="336"/>
      <c r="E2722" s="429"/>
      <c r="F2722" s="336"/>
      <c r="G2722" s="430"/>
      <c r="H2722" s="431"/>
      <c r="I2722" s="432"/>
      <c r="J2722" s="336"/>
      <c r="K2722" s="338"/>
      <c r="O2722" s="393"/>
      <c r="P2722" s="407"/>
    </row>
    <row r="2723" spans="1:16" s="342" customFormat="1" x14ac:dyDescent="0.25">
      <c r="A2723" s="336"/>
      <c r="B2723" s="330"/>
      <c r="C2723" s="402"/>
      <c r="D2723" s="336"/>
      <c r="E2723" s="429"/>
      <c r="F2723" s="336"/>
      <c r="G2723" s="430"/>
      <c r="H2723" s="431"/>
      <c r="I2723" s="432"/>
      <c r="J2723" s="336"/>
      <c r="K2723" s="338"/>
      <c r="O2723" s="393"/>
      <c r="P2723" s="407"/>
    </row>
    <row r="2724" spans="1:16" s="342" customFormat="1" x14ac:dyDescent="0.25">
      <c r="A2724" s="336"/>
      <c r="B2724" s="330"/>
      <c r="C2724" s="402"/>
      <c r="D2724" s="336"/>
      <c r="E2724" s="429"/>
      <c r="F2724" s="336"/>
      <c r="G2724" s="430"/>
      <c r="H2724" s="431"/>
      <c r="I2724" s="432"/>
      <c r="J2724" s="336"/>
      <c r="K2724" s="338"/>
      <c r="O2724" s="393"/>
      <c r="P2724" s="407"/>
    </row>
    <row r="2725" spans="1:16" s="342" customFormat="1" x14ac:dyDescent="0.25">
      <c r="A2725" s="336"/>
      <c r="B2725" s="330"/>
      <c r="C2725" s="402"/>
      <c r="D2725" s="336"/>
      <c r="E2725" s="429"/>
      <c r="F2725" s="336"/>
      <c r="G2725" s="430"/>
      <c r="H2725" s="431"/>
      <c r="I2725" s="432"/>
      <c r="J2725" s="336"/>
      <c r="K2725" s="338"/>
      <c r="O2725" s="393"/>
      <c r="P2725" s="407"/>
    </row>
    <row r="2726" spans="1:16" s="342" customFormat="1" x14ac:dyDescent="0.25">
      <c r="A2726" s="336"/>
      <c r="B2726" s="330"/>
      <c r="C2726" s="402"/>
      <c r="D2726" s="336"/>
      <c r="E2726" s="429"/>
      <c r="F2726" s="336"/>
      <c r="G2726" s="430"/>
      <c r="H2726" s="431"/>
      <c r="I2726" s="432"/>
      <c r="J2726" s="336"/>
      <c r="K2726" s="338"/>
      <c r="O2726" s="393"/>
      <c r="P2726" s="407"/>
    </row>
    <row r="2727" spans="1:16" s="342" customFormat="1" x14ac:dyDescent="0.25">
      <c r="A2727" s="336"/>
      <c r="B2727" s="330"/>
      <c r="C2727" s="402"/>
      <c r="D2727" s="336"/>
      <c r="E2727" s="429"/>
      <c r="F2727" s="336"/>
      <c r="G2727" s="430"/>
      <c r="H2727" s="431"/>
      <c r="I2727" s="432"/>
      <c r="J2727" s="336"/>
      <c r="K2727" s="338"/>
      <c r="O2727" s="393"/>
      <c r="P2727" s="407"/>
    </row>
    <row r="2728" spans="1:16" s="342" customFormat="1" x14ac:dyDescent="0.25">
      <c r="A2728" s="336"/>
      <c r="B2728" s="330"/>
      <c r="C2728" s="402"/>
      <c r="D2728" s="336"/>
      <c r="E2728" s="429"/>
      <c r="F2728" s="336"/>
      <c r="G2728" s="430"/>
      <c r="H2728" s="431"/>
      <c r="I2728" s="432"/>
      <c r="J2728" s="336"/>
      <c r="K2728" s="338"/>
      <c r="O2728" s="393"/>
      <c r="P2728" s="407"/>
    </row>
    <row r="2729" spans="1:16" s="342" customFormat="1" x14ac:dyDescent="0.25">
      <c r="A2729" s="336"/>
      <c r="B2729" s="330"/>
      <c r="C2729" s="402"/>
      <c r="D2729" s="336"/>
      <c r="E2729" s="429"/>
      <c r="F2729" s="336"/>
      <c r="G2729" s="430"/>
      <c r="H2729" s="431"/>
      <c r="I2729" s="432"/>
      <c r="J2729" s="336"/>
      <c r="K2729" s="338"/>
      <c r="O2729" s="393"/>
      <c r="P2729" s="407"/>
    </row>
    <row r="2730" spans="1:16" s="342" customFormat="1" x14ac:dyDescent="0.25">
      <c r="A2730" s="336"/>
      <c r="B2730" s="330"/>
      <c r="C2730" s="402"/>
      <c r="D2730" s="336"/>
      <c r="E2730" s="429"/>
      <c r="F2730" s="336"/>
      <c r="G2730" s="430"/>
      <c r="H2730" s="431"/>
      <c r="I2730" s="432"/>
      <c r="J2730" s="336"/>
      <c r="K2730" s="338"/>
      <c r="O2730" s="393"/>
      <c r="P2730" s="407"/>
    </row>
    <row r="2731" spans="1:16" s="342" customFormat="1" x14ac:dyDescent="0.25">
      <c r="A2731" s="336"/>
      <c r="B2731" s="330"/>
      <c r="C2731" s="402"/>
      <c r="D2731" s="336"/>
      <c r="E2731" s="429"/>
      <c r="F2731" s="336"/>
      <c r="G2731" s="430"/>
      <c r="H2731" s="431"/>
      <c r="I2731" s="432"/>
      <c r="J2731" s="336"/>
      <c r="K2731" s="338"/>
      <c r="O2731" s="393"/>
      <c r="P2731" s="407"/>
    </row>
    <row r="2732" spans="1:16" s="342" customFormat="1" x14ac:dyDescent="0.25">
      <c r="A2732" s="336"/>
      <c r="B2732" s="330"/>
      <c r="C2732" s="402"/>
      <c r="D2732" s="336"/>
      <c r="E2732" s="429"/>
      <c r="F2732" s="336"/>
      <c r="G2732" s="430"/>
      <c r="H2732" s="431"/>
      <c r="I2732" s="432"/>
      <c r="J2732" s="336"/>
      <c r="K2732" s="338"/>
      <c r="O2732" s="393"/>
      <c r="P2732" s="407"/>
    </row>
    <row r="2733" spans="1:16" s="342" customFormat="1" x14ac:dyDescent="0.25">
      <c r="A2733" s="336"/>
      <c r="B2733" s="330"/>
      <c r="C2733" s="402"/>
      <c r="D2733" s="336"/>
      <c r="E2733" s="429"/>
      <c r="F2733" s="336"/>
      <c r="G2733" s="430"/>
      <c r="H2733" s="431"/>
      <c r="I2733" s="432"/>
      <c r="J2733" s="336"/>
      <c r="K2733" s="338"/>
      <c r="O2733" s="393"/>
      <c r="P2733" s="407"/>
    </row>
    <row r="2734" spans="1:16" s="342" customFormat="1" x14ac:dyDescent="0.25">
      <c r="A2734" s="336"/>
      <c r="B2734" s="330"/>
      <c r="C2734" s="402"/>
      <c r="D2734" s="336"/>
      <c r="E2734" s="429"/>
      <c r="F2734" s="336"/>
      <c r="G2734" s="430"/>
      <c r="H2734" s="431"/>
      <c r="I2734" s="432"/>
      <c r="J2734" s="336"/>
      <c r="K2734" s="338"/>
      <c r="O2734" s="393"/>
      <c r="P2734" s="407"/>
    </row>
    <row r="2735" spans="1:16" s="342" customFormat="1" x14ac:dyDescent="0.25">
      <c r="A2735" s="336"/>
      <c r="B2735" s="330"/>
      <c r="C2735" s="402"/>
      <c r="D2735" s="336"/>
      <c r="E2735" s="429"/>
      <c r="F2735" s="336"/>
      <c r="G2735" s="430"/>
      <c r="H2735" s="431"/>
      <c r="I2735" s="432"/>
      <c r="J2735" s="336"/>
      <c r="K2735" s="338"/>
      <c r="O2735" s="393"/>
      <c r="P2735" s="407"/>
    </row>
    <row r="2736" spans="1:16" s="342" customFormat="1" x14ac:dyDescent="0.25">
      <c r="A2736" s="336"/>
      <c r="B2736" s="330"/>
      <c r="C2736" s="402"/>
      <c r="D2736" s="336"/>
      <c r="E2736" s="429"/>
      <c r="F2736" s="336"/>
      <c r="G2736" s="430"/>
      <c r="H2736" s="431"/>
      <c r="I2736" s="432"/>
      <c r="J2736" s="336"/>
      <c r="K2736" s="338"/>
      <c r="O2736" s="393"/>
      <c r="P2736" s="407"/>
    </row>
    <row r="2737" spans="1:16" s="342" customFormat="1" x14ac:dyDescent="0.25">
      <c r="A2737" s="336"/>
      <c r="B2737" s="330"/>
      <c r="C2737" s="402"/>
      <c r="D2737" s="336"/>
      <c r="E2737" s="429"/>
      <c r="F2737" s="336"/>
      <c r="G2737" s="430"/>
      <c r="H2737" s="431"/>
      <c r="I2737" s="432"/>
      <c r="J2737" s="336"/>
      <c r="K2737" s="338"/>
      <c r="O2737" s="393"/>
      <c r="P2737" s="407"/>
    </row>
    <row r="2738" spans="1:16" s="342" customFormat="1" x14ac:dyDescent="0.25">
      <c r="A2738" s="336"/>
      <c r="B2738" s="330"/>
      <c r="C2738" s="402"/>
      <c r="D2738" s="336"/>
      <c r="E2738" s="429"/>
      <c r="F2738" s="336"/>
      <c r="G2738" s="430"/>
      <c r="H2738" s="431"/>
      <c r="I2738" s="432"/>
      <c r="J2738" s="336"/>
      <c r="K2738" s="338"/>
      <c r="O2738" s="393"/>
      <c r="P2738" s="407"/>
    </row>
    <row r="2739" spans="1:16" s="342" customFormat="1" x14ac:dyDescent="0.25">
      <c r="A2739" s="336"/>
      <c r="B2739" s="330"/>
      <c r="C2739" s="402"/>
      <c r="D2739" s="336"/>
      <c r="E2739" s="429"/>
      <c r="F2739" s="336"/>
      <c r="G2739" s="430"/>
      <c r="H2739" s="431"/>
      <c r="I2739" s="432"/>
      <c r="J2739" s="336"/>
      <c r="K2739" s="338"/>
      <c r="O2739" s="393"/>
      <c r="P2739" s="407"/>
    </row>
    <row r="2740" spans="1:16" s="342" customFormat="1" x14ac:dyDescent="0.25">
      <c r="A2740" s="336"/>
      <c r="B2740" s="330"/>
      <c r="C2740" s="402"/>
      <c r="D2740" s="336"/>
      <c r="E2740" s="429"/>
      <c r="F2740" s="336"/>
      <c r="G2740" s="430"/>
      <c r="H2740" s="431"/>
      <c r="I2740" s="432"/>
      <c r="J2740" s="336"/>
      <c r="K2740" s="338"/>
      <c r="O2740" s="393"/>
      <c r="P2740" s="407"/>
    </row>
    <row r="2741" spans="1:16" s="342" customFormat="1" x14ac:dyDescent="0.25">
      <c r="A2741" s="336"/>
      <c r="B2741" s="330"/>
      <c r="C2741" s="402"/>
      <c r="D2741" s="336"/>
      <c r="E2741" s="429"/>
      <c r="F2741" s="336"/>
      <c r="G2741" s="430"/>
      <c r="H2741" s="431"/>
      <c r="I2741" s="432"/>
      <c r="J2741" s="336"/>
      <c r="K2741" s="338"/>
      <c r="O2741" s="393"/>
      <c r="P2741" s="407"/>
    </row>
    <row r="2742" spans="1:16" s="342" customFormat="1" x14ac:dyDescent="0.25">
      <c r="A2742" s="336"/>
      <c r="B2742" s="330"/>
      <c r="C2742" s="402"/>
      <c r="D2742" s="336"/>
      <c r="E2742" s="429"/>
      <c r="F2742" s="336"/>
      <c r="G2742" s="430"/>
      <c r="H2742" s="431"/>
      <c r="I2742" s="432"/>
      <c r="J2742" s="336"/>
      <c r="K2742" s="338"/>
      <c r="O2742" s="393"/>
      <c r="P2742" s="407"/>
    </row>
    <row r="2743" spans="1:16" s="342" customFormat="1" x14ac:dyDescent="0.25">
      <c r="A2743" s="336"/>
      <c r="B2743" s="330"/>
      <c r="C2743" s="402"/>
      <c r="D2743" s="336"/>
      <c r="E2743" s="429"/>
      <c r="F2743" s="336"/>
      <c r="G2743" s="430"/>
      <c r="H2743" s="431"/>
      <c r="I2743" s="432"/>
      <c r="J2743" s="336"/>
      <c r="K2743" s="338"/>
      <c r="O2743" s="393"/>
      <c r="P2743" s="407"/>
    </row>
    <row r="2744" spans="1:16" s="342" customFormat="1" x14ac:dyDescent="0.25">
      <c r="A2744" s="336"/>
      <c r="B2744" s="330"/>
      <c r="C2744" s="402"/>
      <c r="D2744" s="336"/>
      <c r="E2744" s="429"/>
      <c r="F2744" s="336"/>
      <c r="G2744" s="430"/>
      <c r="H2744" s="431"/>
      <c r="I2744" s="432"/>
      <c r="J2744" s="336"/>
      <c r="K2744" s="338"/>
      <c r="O2744" s="393"/>
      <c r="P2744" s="407"/>
    </row>
    <row r="2745" spans="1:16" s="342" customFormat="1" x14ac:dyDescent="0.25">
      <c r="A2745" s="336"/>
      <c r="B2745" s="330"/>
      <c r="C2745" s="402"/>
      <c r="D2745" s="336"/>
      <c r="E2745" s="429"/>
      <c r="F2745" s="336"/>
      <c r="G2745" s="430"/>
      <c r="H2745" s="431"/>
      <c r="I2745" s="432"/>
      <c r="J2745" s="336"/>
      <c r="K2745" s="338"/>
      <c r="O2745" s="393"/>
      <c r="P2745" s="407"/>
    </row>
    <row r="2746" spans="1:16" s="342" customFormat="1" x14ac:dyDescent="0.25">
      <c r="A2746" s="336"/>
      <c r="B2746" s="330"/>
      <c r="C2746" s="402"/>
      <c r="D2746" s="336"/>
      <c r="E2746" s="429"/>
      <c r="F2746" s="336"/>
      <c r="G2746" s="430"/>
      <c r="H2746" s="431"/>
      <c r="I2746" s="432"/>
      <c r="J2746" s="336"/>
      <c r="K2746" s="338"/>
      <c r="O2746" s="393"/>
      <c r="P2746" s="407"/>
    </row>
    <row r="2747" spans="1:16" s="342" customFormat="1" x14ac:dyDescent="0.25">
      <c r="A2747" s="336"/>
      <c r="B2747" s="330"/>
      <c r="C2747" s="402"/>
      <c r="D2747" s="336"/>
      <c r="E2747" s="429"/>
      <c r="F2747" s="336"/>
      <c r="G2747" s="430"/>
      <c r="H2747" s="431"/>
      <c r="I2747" s="432"/>
      <c r="J2747" s="336"/>
      <c r="K2747" s="338"/>
      <c r="O2747" s="393"/>
      <c r="P2747" s="407"/>
    </row>
    <row r="2748" spans="1:16" s="342" customFormat="1" x14ac:dyDescent="0.25">
      <c r="A2748" s="336"/>
      <c r="B2748" s="330"/>
      <c r="C2748" s="402"/>
      <c r="D2748" s="336"/>
      <c r="E2748" s="429"/>
      <c r="F2748" s="336"/>
      <c r="G2748" s="430"/>
      <c r="H2748" s="431"/>
      <c r="I2748" s="432"/>
      <c r="J2748" s="336"/>
      <c r="K2748" s="338"/>
      <c r="O2748" s="393"/>
      <c r="P2748" s="407"/>
    </row>
    <row r="2749" spans="1:16" s="342" customFormat="1" x14ac:dyDescent="0.25">
      <c r="A2749" s="336"/>
      <c r="B2749" s="330"/>
      <c r="C2749" s="402"/>
      <c r="D2749" s="336"/>
      <c r="E2749" s="429"/>
      <c r="F2749" s="336"/>
      <c r="G2749" s="430"/>
      <c r="H2749" s="431"/>
      <c r="I2749" s="432"/>
      <c r="J2749" s="336"/>
      <c r="K2749" s="338"/>
      <c r="O2749" s="393"/>
      <c r="P2749" s="407"/>
    </row>
    <row r="2750" spans="1:16" s="342" customFormat="1" x14ac:dyDescent="0.25">
      <c r="A2750" s="336"/>
      <c r="B2750" s="330"/>
      <c r="C2750" s="402"/>
      <c r="D2750" s="336"/>
      <c r="E2750" s="429"/>
      <c r="F2750" s="336"/>
      <c r="G2750" s="430"/>
      <c r="H2750" s="431"/>
      <c r="I2750" s="432"/>
      <c r="J2750" s="336"/>
      <c r="K2750" s="338"/>
      <c r="O2750" s="393"/>
      <c r="P2750" s="407"/>
    </row>
    <row r="2751" spans="1:16" s="342" customFormat="1" x14ac:dyDescent="0.25">
      <c r="A2751" s="336"/>
      <c r="B2751" s="330"/>
      <c r="C2751" s="402"/>
      <c r="D2751" s="336"/>
      <c r="E2751" s="429"/>
      <c r="F2751" s="336"/>
      <c r="G2751" s="430"/>
      <c r="H2751" s="431"/>
      <c r="I2751" s="432"/>
      <c r="J2751" s="336"/>
      <c r="K2751" s="338"/>
      <c r="O2751" s="393"/>
      <c r="P2751" s="407"/>
    </row>
    <row r="2752" spans="1:16" s="342" customFormat="1" x14ac:dyDescent="0.25">
      <c r="A2752" s="336"/>
      <c r="B2752" s="330"/>
      <c r="C2752" s="402"/>
      <c r="D2752" s="336"/>
      <c r="E2752" s="429"/>
      <c r="F2752" s="336"/>
      <c r="G2752" s="430"/>
      <c r="H2752" s="431"/>
      <c r="I2752" s="432"/>
      <c r="J2752" s="336"/>
      <c r="K2752" s="338"/>
      <c r="O2752" s="393"/>
      <c r="P2752" s="407"/>
    </row>
    <row r="2753" spans="1:16" s="342" customFormat="1" x14ac:dyDescent="0.25">
      <c r="A2753" s="336"/>
      <c r="B2753" s="330"/>
      <c r="C2753" s="402"/>
      <c r="D2753" s="336"/>
      <c r="E2753" s="429"/>
      <c r="F2753" s="336"/>
      <c r="G2753" s="430"/>
      <c r="H2753" s="431"/>
      <c r="I2753" s="432"/>
      <c r="J2753" s="336"/>
      <c r="K2753" s="338"/>
      <c r="O2753" s="393"/>
      <c r="P2753" s="407"/>
    </row>
    <row r="2754" spans="1:16" s="342" customFormat="1" x14ac:dyDescent="0.25">
      <c r="A2754" s="336"/>
      <c r="B2754" s="330"/>
      <c r="C2754" s="402"/>
      <c r="D2754" s="336"/>
      <c r="E2754" s="429"/>
      <c r="F2754" s="336"/>
      <c r="G2754" s="430"/>
      <c r="H2754" s="431"/>
      <c r="I2754" s="432"/>
      <c r="J2754" s="336"/>
      <c r="K2754" s="338"/>
      <c r="O2754" s="393"/>
      <c r="P2754" s="407"/>
    </row>
    <row r="2755" spans="1:16" s="342" customFormat="1" x14ac:dyDescent="0.25">
      <c r="A2755" s="336"/>
      <c r="B2755" s="330"/>
      <c r="C2755" s="402"/>
      <c r="D2755" s="336"/>
      <c r="E2755" s="429"/>
      <c r="F2755" s="336"/>
      <c r="G2755" s="430"/>
      <c r="H2755" s="431"/>
      <c r="I2755" s="432"/>
      <c r="J2755" s="336"/>
      <c r="K2755" s="338"/>
      <c r="O2755" s="393"/>
      <c r="P2755" s="407"/>
    </row>
    <row r="2756" spans="1:16" s="342" customFormat="1" x14ac:dyDescent="0.25">
      <c r="A2756" s="336"/>
      <c r="B2756" s="330"/>
      <c r="C2756" s="402"/>
      <c r="D2756" s="336"/>
      <c r="E2756" s="429"/>
      <c r="F2756" s="336"/>
      <c r="G2756" s="430"/>
      <c r="H2756" s="431"/>
      <c r="I2756" s="432"/>
      <c r="J2756" s="336"/>
      <c r="K2756" s="338"/>
      <c r="O2756" s="393"/>
      <c r="P2756" s="407"/>
    </row>
    <row r="2757" spans="1:16" s="342" customFormat="1" x14ac:dyDescent="0.25">
      <c r="A2757" s="336"/>
      <c r="B2757" s="330"/>
      <c r="C2757" s="402"/>
      <c r="D2757" s="336"/>
      <c r="E2757" s="429"/>
      <c r="F2757" s="336"/>
      <c r="G2757" s="430"/>
      <c r="H2757" s="431"/>
      <c r="I2757" s="432"/>
      <c r="J2757" s="336"/>
      <c r="K2757" s="338"/>
      <c r="O2757" s="393"/>
      <c r="P2757" s="407"/>
    </row>
    <row r="2758" spans="1:16" s="342" customFormat="1" x14ac:dyDescent="0.25">
      <c r="A2758" s="336"/>
      <c r="B2758" s="330"/>
      <c r="C2758" s="402"/>
      <c r="D2758" s="336"/>
      <c r="E2758" s="429"/>
      <c r="F2758" s="336"/>
      <c r="G2758" s="430"/>
      <c r="H2758" s="431"/>
      <c r="I2758" s="432"/>
      <c r="J2758" s="336"/>
      <c r="K2758" s="338"/>
      <c r="O2758" s="393"/>
      <c r="P2758" s="407"/>
    </row>
    <row r="2759" spans="1:16" s="342" customFormat="1" x14ac:dyDescent="0.25">
      <c r="A2759" s="336"/>
      <c r="B2759" s="330"/>
      <c r="C2759" s="402"/>
      <c r="D2759" s="336"/>
      <c r="E2759" s="429"/>
      <c r="F2759" s="336"/>
      <c r="G2759" s="430"/>
      <c r="H2759" s="431"/>
      <c r="I2759" s="432"/>
      <c r="J2759" s="336"/>
      <c r="K2759" s="338"/>
      <c r="O2759" s="393"/>
      <c r="P2759" s="407"/>
    </row>
    <row r="2760" spans="1:16" s="342" customFormat="1" x14ac:dyDescent="0.25">
      <c r="A2760" s="336"/>
      <c r="B2760" s="330"/>
      <c r="C2760" s="402"/>
      <c r="D2760" s="336"/>
      <c r="E2760" s="429"/>
      <c r="F2760" s="336"/>
      <c r="G2760" s="430"/>
      <c r="H2760" s="431"/>
      <c r="I2760" s="432"/>
      <c r="J2760" s="336"/>
      <c r="K2760" s="338"/>
      <c r="O2760" s="393"/>
      <c r="P2760" s="407"/>
    </row>
    <row r="2761" spans="1:16" s="342" customFormat="1" x14ac:dyDescent="0.25">
      <c r="A2761" s="336"/>
      <c r="B2761" s="330"/>
      <c r="C2761" s="402"/>
      <c r="D2761" s="336"/>
      <c r="E2761" s="429"/>
      <c r="F2761" s="336"/>
      <c r="G2761" s="430"/>
      <c r="H2761" s="431"/>
      <c r="I2761" s="432"/>
      <c r="J2761" s="336"/>
      <c r="K2761" s="338"/>
      <c r="O2761" s="393"/>
      <c r="P2761" s="407"/>
    </row>
    <row r="2762" spans="1:16" s="342" customFormat="1" x14ac:dyDescent="0.25">
      <c r="A2762" s="336"/>
      <c r="B2762" s="330"/>
      <c r="C2762" s="402"/>
      <c r="D2762" s="336"/>
      <c r="E2762" s="429"/>
      <c r="F2762" s="336"/>
      <c r="G2762" s="430"/>
      <c r="H2762" s="431"/>
      <c r="I2762" s="432"/>
      <c r="J2762" s="336"/>
      <c r="K2762" s="338"/>
      <c r="O2762" s="393"/>
      <c r="P2762" s="407"/>
    </row>
    <row r="2763" spans="1:16" s="342" customFormat="1" x14ac:dyDescent="0.25">
      <c r="A2763" s="336"/>
      <c r="B2763" s="330"/>
      <c r="C2763" s="402"/>
      <c r="D2763" s="336"/>
      <c r="E2763" s="429"/>
      <c r="F2763" s="336"/>
      <c r="G2763" s="430"/>
      <c r="H2763" s="431"/>
      <c r="I2763" s="432"/>
      <c r="J2763" s="336"/>
      <c r="K2763" s="338"/>
      <c r="O2763" s="393"/>
      <c r="P2763" s="407"/>
    </row>
    <row r="2764" spans="1:16" s="342" customFormat="1" x14ac:dyDescent="0.25">
      <c r="A2764" s="336"/>
      <c r="B2764" s="330"/>
      <c r="C2764" s="402"/>
      <c r="D2764" s="336"/>
      <c r="E2764" s="429"/>
      <c r="F2764" s="336"/>
      <c r="G2764" s="430"/>
      <c r="H2764" s="431"/>
      <c r="I2764" s="432"/>
      <c r="J2764" s="336"/>
      <c r="K2764" s="338"/>
      <c r="O2764" s="393"/>
      <c r="P2764" s="407"/>
    </row>
    <row r="2765" spans="1:16" s="342" customFormat="1" x14ac:dyDescent="0.25">
      <c r="A2765" s="336"/>
      <c r="B2765" s="330"/>
      <c r="C2765" s="402"/>
      <c r="D2765" s="336"/>
      <c r="E2765" s="429"/>
      <c r="F2765" s="336"/>
      <c r="G2765" s="430"/>
      <c r="H2765" s="431"/>
      <c r="I2765" s="432"/>
      <c r="J2765" s="336"/>
      <c r="K2765" s="338"/>
      <c r="O2765" s="393"/>
      <c r="P2765" s="407"/>
    </row>
    <row r="2766" spans="1:16" s="342" customFormat="1" x14ac:dyDescent="0.25">
      <c r="A2766" s="336"/>
      <c r="B2766" s="330"/>
      <c r="C2766" s="402"/>
      <c r="D2766" s="336"/>
      <c r="E2766" s="429"/>
      <c r="F2766" s="336"/>
      <c r="G2766" s="430"/>
      <c r="H2766" s="431"/>
      <c r="I2766" s="432"/>
      <c r="J2766" s="336"/>
      <c r="K2766" s="338"/>
      <c r="O2766" s="393"/>
      <c r="P2766" s="407"/>
    </row>
    <row r="2767" spans="1:16" s="342" customFormat="1" x14ac:dyDescent="0.25">
      <c r="A2767" s="336"/>
      <c r="B2767" s="330"/>
      <c r="C2767" s="402"/>
      <c r="D2767" s="336"/>
      <c r="E2767" s="429"/>
      <c r="F2767" s="336"/>
      <c r="G2767" s="430"/>
      <c r="H2767" s="431"/>
      <c r="I2767" s="432"/>
      <c r="J2767" s="336"/>
      <c r="K2767" s="338"/>
      <c r="O2767" s="393"/>
      <c r="P2767" s="407"/>
    </row>
    <row r="2768" spans="1:16" s="342" customFormat="1" x14ac:dyDescent="0.25">
      <c r="A2768" s="336"/>
      <c r="B2768" s="330"/>
      <c r="C2768" s="402"/>
      <c r="D2768" s="336"/>
      <c r="E2768" s="429"/>
      <c r="F2768" s="336"/>
      <c r="G2768" s="430"/>
      <c r="H2768" s="431"/>
      <c r="I2768" s="432"/>
      <c r="J2768" s="336"/>
      <c r="K2768" s="338"/>
      <c r="O2768" s="393"/>
      <c r="P2768" s="407"/>
    </row>
    <row r="2769" spans="1:16" s="342" customFormat="1" x14ac:dyDescent="0.25">
      <c r="A2769" s="336"/>
      <c r="B2769" s="330"/>
      <c r="C2769" s="402"/>
      <c r="D2769" s="336"/>
      <c r="E2769" s="429"/>
      <c r="F2769" s="336"/>
      <c r="G2769" s="430"/>
      <c r="H2769" s="431"/>
      <c r="I2769" s="432"/>
      <c r="J2769" s="336"/>
      <c r="K2769" s="338"/>
      <c r="O2769" s="393"/>
      <c r="P2769" s="407"/>
    </row>
    <row r="2770" spans="1:16" s="342" customFormat="1" x14ac:dyDescent="0.25">
      <c r="A2770" s="336"/>
      <c r="B2770" s="330"/>
      <c r="C2770" s="402"/>
      <c r="D2770" s="336"/>
      <c r="E2770" s="429"/>
      <c r="F2770" s="336"/>
      <c r="G2770" s="430"/>
      <c r="H2770" s="431"/>
      <c r="I2770" s="432"/>
      <c r="J2770" s="336"/>
      <c r="K2770" s="338"/>
      <c r="O2770" s="393"/>
      <c r="P2770" s="407"/>
    </row>
    <row r="2771" spans="1:16" s="342" customFormat="1" x14ac:dyDescent="0.25">
      <c r="A2771" s="336"/>
      <c r="B2771" s="330"/>
      <c r="C2771" s="402"/>
      <c r="D2771" s="336"/>
      <c r="E2771" s="429"/>
      <c r="F2771" s="336"/>
      <c r="G2771" s="430"/>
      <c r="H2771" s="431"/>
      <c r="I2771" s="432"/>
      <c r="J2771" s="336"/>
      <c r="K2771" s="338"/>
      <c r="O2771" s="393"/>
      <c r="P2771" s="407"/>
    </row>
    <row r="2772" spans="1:16" s="342" customFormat="1" x14ac:dyDescent="0.25">
      <c r="A2772" s="336"/>
      <c r="B2772" s="330"/>
      <c r="C2772" s="402"/>
      <c r="D2772" s="336"/>
      <c r="E2772" s="429"/>
      <c r="F2772" s="336"/>
      <c r="G2772" s="430"/>
      <c r="H2772" s="431"/>
      <c r="I2772" s="432"/>
      <c r="J2772" s="336"/>
      <c r="K2772" s="338"/>
      <c r="O2772" s="393"/>
      <c r="P2772" s="407"/>
    </row>
    <row r="2773" spans="1:16" s="342" customFormat="1" x14ac:dyDescent="0.25">
      <c r="A2773" s="336"/>
      <c r="B2773" s="330"/>
      <c r="C2773" s="402"/>
      <c r="D2773" s="336"/>
      <c r="E2773" s="429"/>
      <c r="F2773" s="336"/>
      <c r="G2773" s="430"/>
      <c r="H2773" s="431"/>
      <c r="I2773" s="432"/>
      <c r="J2773" s="336"/>
      <c r="K2773" s="338"/>
      <c r="O2773" s="393"/>
      <c r="P2773" s="407"/>
    </row>
    <row r="2774" spans="1:16" s="342" customFormat="1" x14ac:dyDescent="0.25">
      <c r="A2774" s="336"/>
      <c r="B2774" s="330"/>
      <c r="C2774" s="402"/>
      <c r="D2774" s="336"/>
      <c r="E2774" s="429"/>
      <c r="F2774" s="336"/>
      <c r="G2774" s="430"/>
      <c r="H2774" s="431"/>
      <c r="I2774" s="432"/>
      <c r="J2774" s="336"/>
      <c r="K2774" s="338"/>
      <c r="O2774" s="393"/>
      <c r="P2774" s="407"/>
    </row>
    <row r="2775" spans="1:16" s="342" customFormat="1" x14ac:dyDescent="0.25">
      <c r="A2775" s="336"/>
      <c r="B2775" s="330"/>
      <c r="C2775" s="402"/>
      <c r="D2775" s="336"/>
      <c r="E2775" s="429"/>
      <c r="F2775" s="336"/>
      <c r="G2775" s="430"/>
      <c r="H2775" s="431"/>
      <c r="I2775" s="432"/>
      <c r="J2775" s="336"/>
      <c r="K2775" s="338"/>
      <c r="O2775" s="393"/>
      <c r="P2775" s="407"/>
    </row>
    <row r="2776" spans="1:16" s="342" customFormat="1" x14ac:dyDescent="0.25">
      <c r="A2776" s="336"/>
      <c r="B2776" s="330"/>
      <c r="C2776" s="402"/>
      <c r="D2776" s="336"/>
      <c r="E2776" s="429"/>
      <c r="F2776" s="336"/>
      <c r="G2776" s="430"/>
      <c r="H2776" s="431"/>
      <c r="I2776" s="432"/>
      <c r="J2776" s="336"/>
      <c r="K2776" s="338"/>
      <c r="O2776" s="393"/>
      <c r="P2776" s="407"/>
    </row>
    <row r="2777" spans="1:16" s="342" customFormat="1" x14ac:dyDescent="0.25">
      <c r="A2777" s="336"/>
      <c r="B2777" s="330"/>
      <c r="C2777" s="402"/>
      <c r="D2777" s="336"/>
      <c r="E2777" s="429"/>
      <c r="F2777" s="336"/>
      <c r="G2777" s="430"/>
      <c r="H2777" s="431"/>
      <c r="I2777" s="432"/>
      <c r="J2777" s="336"/>
      <c r="K2777" s="338"/>
      <c r="O2777" s="393"/>
      <c r="P2777" s="407"/>
    </row>
    <row r="2778" spans="1:16" s="342" customFormat="1" x14ac:dyDescent="0.25">
      <c r="A2778" s="336"/>
      <c r="B2778" s="330"/>
      <c r="C2778" s="402"/>
      <c r="D2778" s="336"/>
      <c r="E2778" s="429"/>
      <c r="F2778" s="336"/>
      <c r="G2778" s="430"/>
      <c r="H2778" s="431"/>
      <c r="I2778" s="432"/>
      <c r="J2778" s="336"/>
      <c r="K2778" s="338"/>
      <c r="O2778" s="393"/>
      <c r="P2778" s="407"/>
    </row>
    <row r="2779" spans="1:16" s="342" customFormat="1" x14ac:dyDescent="0.25">
      <c r="A2779" s="336"/>
      <c r="B2779" s="330"/>
      <c r="C2779" s="402"/>
      <c r="D2779" s="336"/>
      <c r="E2779" s="429"/>
      <c r="F2779" s="336"/>
      <c r="G2779" s="430"/>
      <c r="H2779" s="431"/>
      <c r="I2779" s="432"/>
      <c r="J2779" s="336"/>
      <c r="K2779" s="338"/>
      <c r="O2779" s="393"/>
      <c r="P2779" s="407"/>
    </row>
    <row r="2780" spans="1:16" s="342" customFormat="1" x14ac:dyDescent="0.25">
      <c r="A2780" s="336"/>
      <c r="B2780" s="330"/>
      <c r="C2780" s="402"/>
      <c r="D2780" s="336"/>
      <c r="E2780" s="429"/>
      <c r="F2780" s="336"/>
      <c r="G2780" s="430"/>
      <c r="H2780" s="431"/>
      <c r="I2780" s="432"/>
      <c r="J2780" s="336"/>
      <c r="K2780" s="338"/>
      <c r="O2780" s="393"/>
      <c r="P2780" s="407"/>
    </row>
    <row r="2781" spans="1:16" s="342" customFormat="1" x14ac:dyDescent="0.25">
      <c r="A2781" s="336"/>
      <c r="B2781" s="330"/>
      <c r="C2781" s="402"/>
      <c r="D2781" s="336"/>
      <c r="E2781" s="429"/>
      <c r="F2781" s="336"/>
      <c r="G2781" s="430"/>
      <c r="H2781" s="431"/>
      <c r="I2781" s="432"/>
      <c r="J2781" s="336"/>
      <c r="K2781" s="338"/>
      <c r="O2781" s="393"/>
      <c r="P2781" s="407"/>
    </row>
    <row r="2782" spans="1:16" s="342" customFormat="1" x14ac:dyDescent="0.25">
      <c r="A2782" s="336"/>
      <c r="B2782" s="330"/>
      <c r="C2782" s="402"/>
      <c r="D2782" s="336"/>
      <c r="E2782" s="429"/>
      <c r="F2782" s="336"/>
      <c r="G2782" s="430"/>
      <c r="H2782" s="431"/>
      <c r="I2782" s="432"/>
      <c r="J2782" s="336"/>
      <c r="K2782" s="338"/>
      <c r="O2782" s="393"/>
      <c r="P2782" s="407"/>
    </row>
    <row r="2783" spans="1:16" s="342" customFormat="1" x14ac:dyDescent="0.25">
      <c r="A2783" s="336"/>
      <c r="B2783" s="330"/>
      <c r="C2783" s="402"/>
      <c r="D2783" s="336"/>
      <c r="E2783" s="429"/>
      <c r="F2783" s="336"/>
      <c r="G2783" s="430"/>
      <c r="H2783" s="431"/>
      <c r="I2783" s="432"/>
      <c r="J2783" s="336"/>
      <c r="K2783" s="338"/>
      <c r="O2783" s="393"/>
      <c r="P2783" s="407"/>
    </row>
    <row r="2784" spans="1:16" s="342" customFormat="1" x14ac:dyDescent="0.25">
      <c r="A2784" s="336"/>
      <c r="B2784" s="330"/>
      <c r="C2784" s="402"/>
      <c r="D2784" s="336"/>
      <c r="E2784" s="429"/>
      <c r="F2784" s="336"/>
      <c r="G2784" s="430"/>
      <c r="H2784" s="431"/>
      <c r="I2784" s="432"/>
      <c r="J2784" s="336"/>
      <c r="K2784" s="338"/>
      <c r="O2784" s="393"/>
      <c r="P2784" s="407"/>
    </row>
    <row r="2785" spans="1:16" s="342" customFormat="1" x14ac:dyDescent="0.25">
      <c r="A2785" s="336"/>
      <c r="B2785" s="330"/>
      <c r="C2785" s="402"/>
      <c r="D2785" s="336"/>
      <c r="E2785" s="429"/>
      <c r="F2785" s="336"/>
      <c r="G2785" s="430"/>
      <c r="H2785" s="431"/>
      <c r="I2785" s="432"/>
      <c r="J2785" s="336"/>
      <c r="K2785" s="338"/>
      <c r="O2785" s="393"/>
      <c r="P2785" s="407"/>
    </row>
    <row r="2786" spans="1:16" s="342" customFormat="1" x14ac:dyDescent="0.25">
      <c r="A2786" s="336"/>
      <c r="B2786" s="330"/>
      <c r="C2786" s="402"/>
      <c r="D2786" s="336"/>
      <c r="E2786" s="429"/>
      <c r="F2786" s="336"/>
      <c r="G2786" s="430"/>
      <c r="H2786" s="431"/>
      <c r="I2786" s="432"/>
      <c r="J2786" s="336"/>
      <c r="K2786" s="338"/>
      <c r="O2786" s="393"/>
      <c r="P2786" s="407"/>
    </row>
    <row r="2787" spans="1:16" s="342" customFormat="1" x14ac:dyDescent="0.25">
      <c r="A2787" s="336"/>
      <c r="B2787" s="330"/>
      <c r="C2787" s="402"/>
      <c r="D2787" s="336"/>
      <c r="E2787" s="429"/>
      <c r="F2787" s="336"/>
      <c r="G2787" s="430"/>
      <c r="H2787" s="431"/>
      <c r="I2787" s="432"/>
      <c r="J2787" s="336"/>
      <c r="K2787" s="338"/>
      <c r="O2787" s="393"/>
      <c r="P2787" s="407"/>
    </row>
    <row r="2788" spans="1:16" s="342" customFormat="1" x14ac:dyDescent="0.25">
      <c r="A2788" s="336"/>
      <c r="B2788" s="330"/>
      <c r="C2788" s="402"/>
      <c r="D2788" s="336"/>
      <c r="E2788" s="429"/>
      <c r="F2788" s="336"/>
      <c r="G2788" s="430"/>
      <c r="H2788" s="431"/>
      <c r="I2788" s="432"/>
      <c r="J2788" s="336"/>
      <c r="K2788" s="338"/>
      <c r="O2788" s="393"/>
      <c r="P2788" s="407"/>
    </row>
    <row r="2789" spans="1:16" s="342" customFormat="1" x14ac:dyDescent="0.25">
      <c r="A2789" s="336"/>
      <c r="B2789" s="330"/>
      <c r="C2789" s="402"/>
      <c r="D2789" s="336"/>
      <c r="E2789" s="429"/>
      <c r="F2789" s="336"/>
      <c r="G2789" s="430"/>
      <c r="H2789" s="431"/>
      <c r="I2789" s="432"/>
      <c r="J2789" s="336"/>
      <c r="K2789" s="338"/>
      <c r="O2789" s="393"/>
      <c r="P2789" s="407"/>
    </row>
    <row r="2790" spans="1:16" s="342" customFormat="1" x14ac:dyDescent="0.25">
      <c r="A2790" s="336"/>
      <c r="B2790" s="330"/>
      <c r="C2790" s="402"/>
      <c r="D2790" s="336"/>
      <c r="E2790" s="429"/>
      <c r="F2790" s="336"/>
      <c r="G2790" s="430"/>
      <c r="H2790" s="431"/>
      <c r="I2790" s="432"/>
      <c r="J2790" s="336"/>
      <c r="K2790" s="338"/>
      <c r="O2790" s="393"/>
      <c r="P2790" s="407"/>
    </row>
    <row r="2791" spans="1:16" s="342" customFormat="1" x14ac:dyDescent="0.25">
      <c r="A2791" s="336"/>
      <c r="B2791" s="330"/>
      <c r="C2791" s="402"/>
      <c r="D2791" s="336"/>
      <c r="E2791" s="429"/>
      <c r="F2791" s="336"/>
      <c r="G2791" s="430"/>
      <c r="H2791" s="431"/>
      <c r="I2791" s="432"/>
      <c r="J2791" s="336"/>
      <c r="K2791" s="338"/>
      <c r="O2791" s="393"/>
      <c r="P2791" s="407"/>
    </row>
    <row r="2792" spans="1:16" s="342" customFormat="1" x14ac:dyDescent="0.25">
      <c r="A2792" s="336"/>
      <c r="B2792" s="330"/>
      <c r="C2792" s="402"/>
      <c r="D2792" s="336"/>
      <c r="E2792" s="429"/>
      <c r="F2792" s="336"/>
      <c r="G2792" s="430"/>
      <c r="H2792" s="431"/>
      <c r="I2792" s="432"/>
      <c r="J2792" s="336"/>
      <c r="K2792" s="338"/>
      <c r="O2792" s="393"/>
      <c r="P2792" s="407"/>
    </row>
    <row r="2793" spans="1:16" s="342" customFormat="1" x14ac:dyDescent="0.25">
      <c r="A2793" s="336"/>
      <c r="B2793" s="330"/>
      <c r="C2793" s="402"/>
      <c r="D2793" s="336"/>
      <c r="E2793" s="429"/>
      <c r="F2793" s="336"/>
      <c r="G2793" s="430"/>
      <c r="H2793" s="431"/>
      <c r="I2793" s="432"/>
      <c r="J2793" s="336"/>
      <c r="K2793" s="338"/>
      <c r="O2793" s="393"/>
      <c r="P2793" s="407"/>
    </row>
    <row r="2794" spans="1:16" s="342" customFormat="1" x14ac:dyDescent="0.25">
      <c r="A2794" s="336"/>
      <c r="B2794" s="330"/>
      <c r="C2794" s="402"/>
      <c r="D2794" s="336"/>
      <c r="E2794" s="429"/>
      <c r="F2794" s="336"/>
      <c r="G2794" s="430"/>
      <c r="H2794" s="431"/>
      <c r="I2794" s="432"/>
      <c r="J2794" s="336"/>
      <c r="K2794" s="338"/>
      <c r="O2794" s="393"/>
      <c r="P2794" s="407"/>
    </row>
    <row r="2795" spans="1:16" s="342" customFormat="1" x14ac:dyDescent="0.25">
      <c r="A2795" s="336"/>
      <c r="B2795" s="330"/>
      <c r="C2795" s="402"/>
      <c r="D2795" s="336"/>
      <c r="E2795" s="429"/>
      <c r="F2795" s="336"/>
      <c r="G2795" s="430"/>
      <c r="H2795" s="431"/>
      <c r="I2795" s="432"/>
      <c r="J2795" s="336"/>
      <c r="K2795" s="338"/>
      <c r="O2795" s="393"/>
      <c r="P2795" s="407"/>
    </row>
    <row r="2796" spans="1:16" s="342" customFormat="1" x14ac:dyDescent="0.25">
      <c r="A2796" s="336"/>
      <c r="B2796" s="330"/>
      <c r="C2796" s="402"/>
      <c r="D2796" s="336"/>
      <c r="E2796" s="429"/>
      <c r="F2796" s="336"/>
      <c r="G2796" s="430"/>
      <c r="H2796" s="431"/>
      <c r="I2796" s="432"/>
      <c r="J2796" s="336"/>
      <c r="K2796" s="338"/>
      <c r="O2796" s="393"/>
      <c r="P2796" s="407"/>
    </row>
    <row r="2797" spans="1:16" s="342" customFormat="1" x14ac:dyDescent="0.25">
      <c r="A2797" s="336"/>
      <c r="B2797" s="330"/>
      <c r="C2797" s="402"/>
      <c r="D2797" s="336"/>
      <c r="E2797" s="429"/>
      <c r="F2797" s="336"/>
      <c r="G2797" s="430"/>
      <c r="H2797" s="431"/>
      <c r="I2797" s="432"/>
      <c r="J2797" s="336"/>
      <c r="K2797" s="338"/>
      <c r="O2797" s="393"/>
      <c r="P2797" s="407"/>
    </row>
    <row r="2798" spans="1:16" s="342" customFormat="1" x14ac:dyDescent="0.25">
      <c r="A2798" s="336"/>
      <c r="B2798" s="330"/>
      <c r="C2798" s="402"/>
      <c r="D2798" s="336"/>
      <c r="E2798" s="429"/>
      <c r="F2798" s="336"/>
      <c r="G2798" s="430"/>
      <c r="H2798" s="431"/>
      <c r="I2798" s="432"/>
      <c r="J2798" s="336"/>
      <c r="K2798" s="338"/>
      <c r="O2798" s="393"/>
      <c r="P2798" s="407"/>
    </row>
    <row r="2799" spans="1:16" s="342" customFormat="1" x14ac:dyDescent="0.25">
      <c r="A2799" s="336"/>
      <c r="B2799" s="330"/>
      <c r="C2799" s="402"/>
      <c r="D2799" s="336"/>
      <c r="E2799" s="429"/>
      <c r="F2799" s="336"/>
      <c r="G2799" s="430"/>
      <c r="H2799" s="431"/>
      <c r="I2799" s="432"/>
      <c r="J2799" s="336"/>
      <c r="K2799" s="338"/>
      <c r="O2799" s="393"/>
      <c r="P2799" s="407"/>
    </row>
    <row r="2800" spans="1:16" s="342" customFormat="1" x14ac:dyDescent="0.25">
      <c r="A2800" s="336"/>
      <c r="B2800" s="330"/>
      <c r="C2800" s="402"/>
      <c r="D2800" s="336"/>
      <c r="E2800" s="429"/>
      <c r="F2800" s="336"/>
      <c r="G2800" s="430"/>
      <c r="H2800" s="431"/>
      <c r="I2800" s="432"/>
      <c r="J2800" s="336"/>
      <c r="K2800" s="338"/>
      <c r="O2800" s="393"/>
      <c r="P2800" s="407"/>
    </row>
    <row r="2801" spans="1:16" s="342" customFormat="1" x14ac:dyDescent="0.25">
      <c r="A2801" s="336"/>
      <c r="B2801" s="330"/>
      <c r="C2801" s="402"/>
      <c r="D2801" s="336"/>
      <c r="E2801" s="429"/>
      <c r="F2801" s="336"/>
      <c r="G2801" s="430"/>
      <c r="H2801" s="431"/>
      <c r="I2801" s="432"/>
      <c r="J2801" s="336"/>
      <c r="K2801" s="338"/>
      <c r="O2801" s="393"/>
      <c r="P2801" s="407"/>
    </row>
    <row r="2802" spans="1:16" s="342" customFormat="1" x14ac:dyDescent="0.25">
      <c r="A2802" s="336"/>
      <c r="B2802" s="330"/>
      <c r="C2802" s="402"/>
      <c r="D2802" s="336"/>
      <c r="E2802" s="429"/>
      <c r="F2802" s="336"/>
      <c r="G2802" s="430"/>
      <c r="H2802" s="431"/>
      <c r="I2802" s="432"/>
      <c r="J2802" s="336"/>
      <c r="K2802" s="338"/>
      <c r="O2802" s="393"/>
      <c r="P2802" s="407"/>
    </row>
    <row r="2803" spans="1:16" s="342" customFormat="1" x14ac:dyDescent="0.25">
      <c r="A2803" s="336"/>
      <c r="B2803" s="330"/>
      <c r="C2803" s="402"/>
      <c r="D2803" s="336"/>
      <c r="E2803" s="429"/>
      <c r="F2803" s="336"/>
      <c r="G2803" s="430"/>
      <c r="H2803" s="431"/>
      <c r="I2803" s="432"/>
      <c r="J2803" s="336"/>
      <c r="K2803" s="338"/>
      <c r="O2803" s="393"/>
      <c r="P2803" s="407"/>
    </row>
    <row r="2804" spans="1:16" s="342" customFormat="1" x14ac:dyDescent="0.25">
      <c r="A2804" s="336"/>
      <c r="B2804" s="330"/>
      <c r="C2804" s="402"/>
      <c r="D2804" s="336"/>
      <c r="E2804" s="429"/>
      <c r="F2804" s="336"/>
      <c r="G2804" s="430"/>
      <c r="H2804" s="431"/>
      <c r="I2804" s="432"/>
      <c r="J2804" s="336"/>
      <c r="K2804" s="338"/>
      <c r="O2804" s="393"/>
      <c r="P2804" s="407"/>
    </row>
    <row r="2805" spans="1:16" s="342" customFormat="1" x14ac:dyDescent="0.25">
      <c r="A2805" s="336"/>
      <c r="B2805" s="330"/>
      <c r="C2805" s="402"/>
      <c r="D2805" s="336"/>
      <c r="E2805" s="429"/>
      <c r="F2805" s="336"/>
      <c r="G2805" s="430"/>
      <c r="H2805" s="431"/>
      <c r="I2805" s="432"/>
      <c r="J2805" s="336"/>
      <c r="K2805" s="338"/>
      <c r="O2805" s="393"/>
      <c r="P2805" s="407"/>
    </row>
    <row r="2806" spans="1:16" s="342" customFormat="1" x14ac:dyDescent="0.25">
      <c r="A2806" s="336"/>
      <c r="B2806" s="330"/>
      <c r="C2806" s="402"/>
      <c r="D2806" s="336"/>
      <c r="E2806" s="429"/>
      <c r="F2806" s="336"/>
      <c r="G2806" s="430"/>
      <c r="H2806" s="431"/>
      <c r="I2806" s="432"/>
      <c r="J2806" s="336"/>
      <c r="K2806" s="338"/>
      <c r="O2806" s="393"/>
      <c r="P2806" s="407"/>
    </row>
    <row r="2807" spans="1:16" s="342" customFormat="1" x14ac:dyDescent="0.25">
      <c r="A2807" s="336"/>
      <c r="B2807" s="330"/>
      <c r="C2807" s="402"/>
      <c r="D2807" s="336"/>
      <c r="E2807" s="429"/>
      <c r="F2807" s="336"/>
      <c r="G2807" s="430"/>
      <c r="H2807" s="431"/>
      <c r="I2807" s="432"/>
      <c r="J2807" s="336"/>
      <c r="K2807" s="338"/>
      <c r="O2807" s="393"/>
      <c r="P2807" s="407"/>
    </row>
    <row r="2808" spans="1:16" s="342" customFormat="1" x14ac:dyDescent="0.25">
      <c r="A2808" s="336"/>
      <c r="B2808" s="330"/>
      <c r="C2808" s="402"/>
      <c r="D2808" s="336"/>
      <c r="E2808" s="429"/>
      <c r="F2808" s="336"/>
      <c r="G2808" s="430"/>
      <c r="H2808" s="431"/>
      <c r="I2808" s="432"/>
      <c r="J2808" s="336"/>
      <c r="K2808" s="338"/>
      <c r="O2808" s="393"/>
      <c r="P2808" s="407"/>
    </row>
    <row r="2809" spans="1:16" s="342" customFormat="1" x14ac:dyDescent="0.25">
      <c r="A2809" s="336"/>
      <c r="B2809" s="330"/>
      <c r="C2809" s="402"/>
      <c r="D2809" s="336"/>
      <c r="E2809" s="429"/>
      <c r="F2809" s="336"/>
      <c r="G2809" s="430"/>
      <c r="H2809" s="431"/>
      <c r="I2809" s="432"/>
      <c r="J2809" s="336"/>
      <c r="K2809" s="338"/>
      <c r="O2809" s="393"/>
      <c r="P2809" s="407"/>
    </row>
    <row r="2810" spans="1:16" s="342" customFormat="1" x14ac:dyDescent="0.25">
      <c r="A2810" s="336"/>
      <c r="B2810" s="330"/>
      <c r="C2810" s="402"/>
      <c r="D2810" s="336"/>
      <c r="E2810" s="429"/>
      <c r="F2810" s="336"/>
      <c r="G2810" s="430"/>
      <c r="H2810" s="431"/>
      <c r="I2810" s="432"/>
      <c r="J2810" s="336"/>
      <c r="K2810" s="338"/>
      <c r="O2810" s="393"/>
      <c r="P2810" s="407"/>
    </row>
    <row r="2811" spans="1:16" s="342" customFormat="1" x14ac:dyDescent="0.25">
      <c r="A2811" s="336"/>
      <c r="B2811" s="330"/>
      <c r="C2811" s="402"/>
      <c r="D2811" s="336"/>
      <c r="E2811" s="429"/>
      <c r="F2811" s="336"/>
      <c r="G2811" s="430"/>
      <c r="H2811" s="431"/>
      <c r="I2811" s="432"/>
      <c r="J2811" s="336"/>
      <c r="K2811" s="338"/>
      <c r="O2811" s="393"/>
      <c r="P2811" s="407"/>
    </row>
    <row r="2812" spans="1:16" s="342" customFormat="1" x14ac:dyDescent="0.25">
      <c r="A2812" s="336"/>
      <c r="B2812" s="330"/>
      <c r="C2812" s="402"/>
      <c r="D2812" s="336"/>
      <c r="E2812" s="429"/>
      <c r="F2812" s="336"/>
      <c r="G2812" s="430"/>
      <c r="H2812" s="431"/>
      <c r="I2812" s="432"/>
      <c r="J2812" s="336"/>
      <c r="K2812" s="338"/>
      <c r="O2812" s="393"/>
      <c r="P2812" s="407"/>
    </row>
    <row r="2813" spans="1:16" s="342" customFormat="1" x14ac:dyDescent="0.25">
      <c r="A2813" s="336"/>
      <c r="B2813" s="330"/>
      <c r="C2813" s="402"/>
      <c r="D2813" s="336"/>
      <c r="E2813" s="429"/>
      <c r="F2813" s="336"/>
      <c r="G2813" s="430"/>
      <c r="H2813" s="431"/>
      <c r="I2813" s="432"/>
      <c r="J2813" s="336"/>
      <c r="K2813" s="338"/>
      <c r="O2813" s="393"/>
      <c r="P2813" s="407"/>
    </row>
    <row r="2814" spans="1:16" s="342" customFormat="1" x14ac:dyDescent="0.25">
      <c r="A2814" s="336"/>
      <c r="B2814" s="330"/>
      <c r="C2814" s="402"/>
      <c r="D2814" s="336"/>
      <c r="E2814" s="429"/>
      <c r="F2814" s="336"/>
      <c r="G2814" s="430"/>
      <c r="H2814" s="431"/>
      <c r="I2814" s="432"/>
      <c r="J2814" s="336"/>
      <c r="K2814" s="338"/>
      <c r="O2814" s="393"/>
      <c r="P2814" s="407"/>
    </row>
    <row r="2815" spans="1:16" s="342" customFormat="1" x14ac:dyDescent="0.25">
      <c r="A2815" s="336"/>
      <c r="B2815" s="330"/>
      <c r="C2815" s="402"/>
      <c r="D2815" s="336"/>
      <c r="E2815" s="429"/>
      <c r="F2815" s="336"/>
      <c r="G2815" s="430"/>
      <c r="H2815" s="431"/>
      <c r="I2815" s="432"/>
      <c r="J2815" s="336"/>
      <c r="K2815" s="338"/>
      <c r="O2815" s="393"/>
      <c r="P2815" s="407"/>
    </row>
    <row r="2816" spans="1:16" s="342" customFormat="1" x14ac:dyDescent="0.25">
      <c r="A2816" s="336"/>
      <c r="B2816" s="330"/>
      <c r="C2816" s="402"/>
      <c r="D2816" s="336"/>
      <c r="E2816" s="429"/>
      <c r="F2816" s="336"/>
      <c r="G2816" s="430"/>
      <c r="H2816" s="431"/>
      <c r="I2816" s="432"/>
      <c r="J2816" s="336"/>
      <c r="K2816" s="338"/>
      <c r="O2816" s="393"/>
      <c r="P2816" s="407"/>
    </row>
    <row r="2817" spans="1:16" s="342" customFormat="1" x14ac:dyDescent="0.25">
      <c r="A2817" s="336"/>
      <c r="B2817" s="330"/>
      <c r="C2817" s="402"/>
      <c r="D2817" s="336"/>
      <c r="E2817" s="429"/>
      <c r="F2817" s="336"/>
      <c r="G2817" s="430"/>
      <c r="H2817" s="431"/>
      <c r="I2817" s="432"/>
      <c r="J2817" s="336"/>
      <c r="K2817" s="338"/>
      <c r="O2817" s="393"/>
      <c r="P2817" s="407"/>
    </row>
    <row r="2818" spans="1:16" s="342" customFormat="1" x14ac:dyDescent="0.25">
      <c r="A2818" s="336"/>
      <c r="B2818" s="330"/>
      <c r="C2818" s="402"/>
      <c r="D2818" s="336"/>
      <c r="E2818" s="429"/>
      <c r="F2818" s="336"/>
      <c r="G2818" s="430"/>
      <c r="H2818" s="431"/>
      <c r="I2818" s="432"/>
      <c r="J2818" s="336"/>
      <c r="K2818" s="338"/>
      <c r="O2818" s="393"/>
      <c r="P2818" s="407"/>
    </row>
    <row r="2819" spans="1:16" s="342" customFormat="1" x14ac:dyDescent="0.25">
      <c r="A2819" s="336"/>
      <c r="B2819" s="330"/>
      <c r="C2819" s="402"/>
      <c r="D2819" s="336"/>
      <c r="E2819" s="429"/>
      <c r="F2819" s="336"/>
      <c r="G2819" s="430"/>
      <c r="H2819" s="431"/>
      <c r="I2819" s="432"/>
      <c r="J2819" s="336"/>
      <c r="K2819" s="338"/>
      <c r="O2819" s="393"/>
      <c r="P2819" s="407"/>
    </row>
    <row r="2820" spans="1:16" s="342" customFormat="1" x14ac:dyDescent="0.25">
      <c r="A2820" s="336"/>
      <c r="B2820" s="330"/>
      <c r="C2820" s="402"/>
      <c r="D2820" s="336"/>
      <c r="E2820" s="429"/>
      <c r="F2820" s="336"/>
      <c r="G2820" s="430"/>
      <c r="H2820" s="431"/>
      <c r="I2820" s="432"/>
      <c r="J2820" s="336"/>
      <c r="K2820" s="338"/>
      <c r="O2820" s="393"/>
      <c r="P2820" s="407"/>
    </row>
    <row r="2821" spans="1:16" s="342" customFormat="1" x14ac:dyDescent="0.25">
      <c r="A2821" s="336"/>
      <c r="B2821" s="330"/>
      <c r="C2821" s="402"/>
      <c r="D2821" s="336"/>
      <c r="E2821" s="429"/>
      <c r="F2821" s="336"/>
      <c r="G2821" s="430"/>
      <c r="H2821" s="431"/>
      <c r="I2821" s="432"/>
      <c r="J2821" s="336"/>
      <c r="K2821" s="338"/>
      <c r="O2821" s="393"/>
      <c r="P2821" s="407"/>
    </row>
    <row r="2822" spans="1:16" s="342" customFormat="1" x14ac:dyDescent="0.25">
      <c r="A2822" s="336"/>
      <c r="B2822" s="330"/>
      <c r="C2822" s="402"/>
      <c r="D2822" s="336"/>
      <c r="E2822" s="429"/>
      <c r="F2822" s="336"/>
      <c r="G2822" s="430"/>
      <c r="H2822" s="431"/>
      <c r="I2822" s="432"/>
      <c r="J2822" s="336"/>
      <c r="K2822" s="338"/>
      <c r="O2822" s="393"/>
      <c r="P2822" s="407"/>
    </row>
    <row r="2823" spans="1:16" s="342" customFormat="1" x14ac:dyDescent="0.25">
      <c r="A2823" s="336"/>
      <c r="B2823" s="330"/>
      <c r="C2823" s="402"/>
      <c r="D2823" s="336"/>
      <c r="E2823" s="429"/>
      <c r="F2823" s="336"/>
      <c r="G2823" s="430"/>
      <c r="H2823" s="431"/>
      <c r="I2823" s="432"/>
      <c r="J2823" s="336"/>
      <c r="K2823" s="338"/>
      <c r="O2823" s="393"/>
      <c r="P2823" s="407"/>
    </row>
    <row r="2824" spans="1:16" s="342" customFormat="1" x14ac:dyDescent="0.25">
      <c r="A2824" s="336"/>
      <c r="B2824" s="330"/>
      <c r="C2824" s="402"/>
      <c r="D2824" s="336"/>
      <c r="E2824" s="429"/>
      <c r="F2824" s="336"/>
      <c r="G2824" s="430"/>
      <c r="H2824" s="431"/>
      <c r="I2824" s="432"/>
      <c r="J2824" s="336"/>
      <c r="K2824" s="338"/>
      <c r="O2824" s="393"/>
      <c r="P2824" s="407"/>
    </row>
    <row r="2825" spans="1:16" s="342" customFormat="1" x14ac:dyDescent="0.25">
      <c r="A2825" s="336"/>
      <c r="B2825" s="330"/>
      <c r="C2825" s="402"/>
      <c r="D2825" s="336"/>
      <c r="E2825" s="429"/>
      <c r="F2825" s="336"/>
      <c r="G2825" s="430"/>
      <c r="H2825" s="431"/>
      <c r="I2825" s="432"/>
      <c r="J2825" s="336"/>
      <c r="K2825" s="338"/>
      <c r="O2825" s="393"/>
      <c r="P2825" s="407"/>
    </row>
    <row r="2826" spans="1:16" s="342" customFormat="1" x14ac:dyDescent="0.25">
      <c r="A2826" s="336"/>
      <c r="B2826" s="330"/>
      <c r="C2826" s="402"/>
      <c r="D2826" s="336"/>
      <c r="E2826" s="429"/>
      <c r="F2826" s="336"/>
      <c r="G2826" s="430"/>
      <c r="H2826" s="431"/>
      <c r="I2826" s="432"/>
      <c r="J2826" s="336"/>
      <c r="K2826" s="338"/>
      <c r="O2826" s="393"/>
      <c r="P2826" s="407"/>
    </row>
    <row r="2827" spans="1:16" s="342" customFormat="1" x14ac:dyDescent="0.25">
      <c r="A2827" s="336"/>
      <c r="B2827" s="330"/>
      <c r="C2827" s="402"/>
      <c r="D2827" s="336"/>
      <c r="E2827" s="429"/>
      <c r="F2827" s="336"/>
      <c r="G2827" s="430"/>
      <c r="H2827" s="431"/>
      <c r="I2827" s="432"/>
      <c r="J2827" s="336"/>
      <c r="K2827" s="338"/>
      <c r="O2827" s="393"/>
      <c r="P2827" s="407"/>
    </row>
    <row r="2828" spans="1:16" s="342" customFormat="1" x14ac:dyDescent="0.25">
      <c r="A2828" s="336"/>
      <c r="B2828" s="330"/>
      <c r="C2828" s="402"/>
      <c r="D2828" s="336"/>
      <c r="E2828" s="429"/>
      <c r="F2828" s="336"/>
      <c r="G2828" s="430"/>
      <c r="H2828" s="431"/>
      <c r="I2828" s="432"/>
      <c r="J2828" s="336"/>
      <c r="K2828" s="338"/>
      <c r="O2828" s="393"/>
      <c r="P2828" s="407"/>
    </row>
    <row r="2829" spans="1:16" s="342" customFormat="1" x14ac:dyDescent="0.25">
      <c r="A2829" s="336"/>
      <c r="B2829" s="330"/>
      <c r="C2829" s="402"/>
      <c r="D2829" s="336"/>
      <c r="E2829" s="429"/>
      <c r="F2829" s="336"/>
      <c r="G2829" s="430"/>
      <c r="H2829" s="431"/>
      <c r="I2829" s="432"/>
      <c r="J2829" s="336"/>
      <c r="K2829" s="338"/>
      <c r="O2829" s="393"/>
      <c r="P2829" s="407"/>
    </row>
    <row r="2830" spans="1:16" s="342" customFormat="1" x14ac:dyDescent="0.25">
      <c r="A2830" s="336"/>
      <c r="B2830" s="330"/>
      <c r="C2830" s="402"/>
      <c r="D2830" s="336"/>
      <c r="E2830" s="429"/>
      <c r="F2830" s="336"/>
      <c r="G2830" s="430"/>
      <c r="H2830" s="431"/>
      <c r="I2830" s="432"/>
      <c r="J2830" s="336"/>
      <c r="K2830" s="338"/>
      <c r="O2830" s="393"/>
      <c r="P2830" s="407"/>
    </row>
    <row r="2831" spans="1:16" s="342" customFormat="1" x14ac:dyDescent="0.25">
      <c r="A2831" s="336"/>
      <c r="B2831" s="330"/>
      <c r="C2831" s="402"/>
      <c r="D2831" s="336"/>
      <c r="E2831" s="429"/>
      <c r="F2831" s="336"/>
      <c r="G2831" s="430"/>
      <c r="H2831" s="431"/>
      <c r="I2831" s="432"/>
      <c r="J2831" s="336"/>
      <c r="K2831" s="338"/>
      <c r="O2831" s="393"/>
      <c r="P2831" s="407"/>
    </row>
    <row r="2832" spans="1:16" s="342" customFormat="1" x14ac:dyDescent="0.25">
      <c r="A2832" s="336"/>
      <c r="B2832" s="330"/>
      <c r="C2832" s="402"/>
      <c r="D2832" s="336"/>
      <c r="E2832" s="429"/>
      <c r="F2832" s="336"/>
      <c r="G2832" s="430"/>
      <c r="H2832" s="431"/>
      <c r="I2832" s="432"/>
      <c r="J2832" s="336"/>
      <c r="K2832" s="338"/>
      <c r="O2832" s="393"/>
      <c r="P2832" s="407"/>
    </row>
    <row r="2833" spans="1:16" s="342" customFormat="1" x14ac:dyDescent="0.25">
      <c r="A2833" s="336"/>
      <c r="B2833" s="330"/>
      <c r="C2833" s="402"/>
      <c r="D2833" s="336"/>
      <c r="E2833" s="429"/>
      <c r="F2833" s="336"/>
      <c r="G2833" s="430"/>
      <c r="H2833" s="431"/>
      <c r="I2833" s="432"/>
      <c r="J2833" s="336"/>
      <c r="K2833" s="338"/>
      <c r="O2833" s="393"/>
      <c r="P2833" s="407"/>
    </row>
    <row r="2834" spans="1:16" s="342" customFormat="1" x14ac:dyDescent="0.25">
      <c r="A2834" s="336"/>
      <c r="B2834" s="330"/>
      <c r="C2834" s="402"/>
      <c r="D2834" s="336"/>
      <c r="E2834" s="429"/>
      <c r="F2834" s="336"/>
      <c r="G2834" s="430"/>
      <c r="H2834" s="431"/>
      <c r="I2834" s="432"/>
      <c r="J2834" s="336"/>
      <c r="K2834" s="338"/>
      <c r="O2834" s="393"/>
      <c r="P2834" s="407"/>
    </row>
    <row r="2835" spans="1:16" s="342" customFormat="1" x14ac:dyDescent="0.25">
      <c r="A2835" s="336"/>
      <c r="B2835" s="330"/>
      <c r="C2835" s="402"/>
      <c r="D2835" s="336"/>
      <c r="E2835" s="429"/>
      <c r="F2835" s="336"/>
      <c r="G2835" s="430"/>
      <c r="H2835" s="431"/>
      <c r="I2835" s="432"/>
      <c r="J2835" s="336"/>
      <c r="K2835" s="338"/>
      <c r="O2835" s="393"/>
      <c r="P2835" s="407"/>
    </row>
    <row r="2836" spans="1:16" s="342" customFormat="1" x14ac:dyDescent="0.25">
      <c r="A2836" s="336"/>
      <c r="B2836" s="330"/>
      <c r="C2836" s="402"/>
      <c r="D2836" s="336"/>
      <c r="E2836" s="429"/>
      <c r="F2836" s="336"/>
      <c r="G2836" s="430"/>
      <c r="H2836" s="431"/>
      <c r="I2836" s="432"/>
      <c r="J2836" s="336"/>
      <c r="K2836" s="338"/>
      <c r="O2836" s="393"/>
      <c r="P2836" s="407"/>
    </row>
    <row r="2837" spans="1:16" s="342" customFormat="1" x14ac:dyDescent="0.25">
      <c r="A2837" s="336"/>
      <c r="B2837" s="330"/>
      <c r="C2837" s="402"/>
      <c r="D2837" s="336"/>
      <c r="E2837" s="429"/>
      <c r="F2837" s="336"/>
      <c r="G2837" s="430"/>
      <c r="H2837" s="431"/>
      <c r="I2837" s="432"/>
      <c r="J2837" s="336"/>
      <c r="K2837" s="338"/>
      <c r="O2837" s="393"/>
      <c r="P2837" s="407"/>
    </row>
    <row r="2838" spans="1:16" s="342" customFormat="1" x14ac:dyDescent="0.25">
      <c r="A2838" s="336"/>
      <c r="B2838" s="330"/>
      <c r="C2838" s="402"/>
      <c r="D2838" s="336"/>
      <c r="E2838" s="429"/>
      <c r="F2838" s="336"/>
      <c r="G2838" s="430"/>
      <c r="H2838" s="431"/>
      <c r="I2838" s="432"/>
      <c r="J2838" s="336"/>
      <c r="K2838" s="338"/>
      <c r="O2838" s="393"/>
      <c r="P2838" s="407"/>
    </row>
    <row r="2839" spans="1:16" s="342" customFormat="1" x14ac:dyDescent="0.25">
      <c r="A2839" s="336"/>
      <c r="B2839" s="330"/>
      <c r="C2839" s="402"/>
      <c r="D2839" s="336"/>
      <c r="E2839" s="429"/>
      <c r="F2839" s="336"/>
      <c r="G2839" s="430"/>
      <c r="H2839" s="431"/>
      <c r="I2839" s="432"/>
      <c r="J2839" s="336"/>
      <c r="K2839" s="338"/>
      <c r="O2839" s="393"/>
      <c r="P2839" s="407"/>
    </row>
    <row r="2840" spans="1:16" s="342" customFormat="1" x14ac:dyDescent="0.25">
      <c r="A2840" s="336"/>
      <c r="B2840" s="330"/>
      <c r="C2840" s="402"/>
      <c r="D2840" s="336"/>
      <c r="E2840" s="429"/>
      <c r="F2840" s="336"/>
      <c r="G2840" s="430"/>
      <c r="H2840" s="431"/>
      <c r="I2840" s="432"/>
      <c r="J2840" s="336"/>
      <c r="K2840" s="338"/>
      <c r="O2840" s="393"/>
      <c r="P2840" s="407"/>
    </row>
    <row r="2841" spans="1:16" s="342" customFormat="1" x14ac:dyDescent="0.25">
      <c r="A2841" s="336"/>
      <c r="B2841" s="330"/>
      <c r="C2841" s="402"/>
      <c r="D2841" s="336"/>
      <c r="E2841" s="429"/>
      <c r="F2841" s="336"/>
      <c r="G2841" s="430"/>
      <c r="H2841" s="431"/>
      <c r="I2841" s="432"/>
      <c r="J2841" s="336"/>
      <c r="K2841" s="338"/>
      <c r="O2841" s="393"/>
      <c r="P2841" s="407"/>
    </row>
    <row r="2842" spans="1:16" s="342" customFormat="1" x14ac:dyDescent="0.25">
      <c r="A2842" s="336"/>
      <c r="B2842" s="330"/>
      <c r="C2842" s="402"/>
      <c r="D2842" s="336"/>
      <c r="E2842" s="429"/>
      <c r="F2842" s="336"/>
      <c r="G2842" s="430"/>
      <c r="H2842" s="431"/>
      <c r="I2842" s="432"/>
      <c r="J2842" s="336"/>
      <c r="K2842" s="338"/>
      <c r="O2842" s="393"/>
      <c r="P2842" s="407"/>
    </row>
    <row r="2843" spans="1:16" s="342" customFormat="1" x14ac:dyDescent="0.25">
      <c r="A2843" s="336"/>
      <c r="B2843" s="330"/>
      <c r="C2843" s="402"/>
      <c r="D2843" s="336"/>
      <c r="E2843" s="429"/>
      <c r="F2843" s="336"/>
      <c r="G2843" s="430"/>
      <c r="H2843" s="431"/>
      <c r="I2843" s="432"/>
      <c r="J2843" s="336"/>
      <c r="K2843" s="338"/>
      <c r="O2843" s="393"/>
      <c r="P2843" s="407"/>
    </row>
    <row r="2844" spans="1:16" s="342" customFormat="1" x14ac:dyDescent="0.25">
      <c r="A2844" s="336"/>
      <c r="B2844" s="330"/>
      <c r="C2844" s="402"/>
      <c r="D2844" s="336"/>
      <c r="E2844" s="429"/>
      <c r="F2844" s="336"/>
      <c r="G2844" s="430"/>
      <c r="H2844" s="431"/>
      <c r="I2844" s="432"/>
      <c r="J2844" s="336"/>
      <c r="K2844" s="338"/>
      <c r="O2844" s="393"/>
      <c r="P2844" s="407"/>
    </row>
    <row r="2845" spans="1:16" s="342" customFormat="1" x14ac:dyDescent="0.25">
      <c r="A2845" s="336"/>
      <c r="B2845" s="330"/>
      <c r="C2845" s="402"/>
      <c r="D2845" s="336"/>
      <c r="E2845" s="429"/>
      <c r="F2845" s="336"/>
      <c r="G2845" s="430"/>
      <c r="H2845" s="431"/>
      <c r="I2845" s="432"/>
      <c r="J2845" s="336"/>
      <c r="K2845" s="338"/>
      <c r="O2845" s="393"/>
      <c r="P2845" s="407"/>
    </row>
    <row r="2846" spans="1:16" s="342" customFormat="1" x14ac:dyDescent="0.25">
      <c r="A2846" s="336"/>
      <c r="B2846" s="330"/>
      <c r="C2846" s="402"/>
      <c r="D2846" s="336"/>
      <c r="E2846" s="429"/>
      <c r="F2846" s="336"/>
      <c r="G2846" s="430"/>
      <c r="H2846" s="431"/>
      <c r="I2846" s="432"/>
      <c r="J2846" s="336"/>
      <c r="K2846" s="338"/>
      <c r="O2846" s="393"/>
      <c r="P2846" s="407"/>
    </row>
    <row r="2847" spans="1:16" s="342" customFormat="1" x14ac:dyDescent="0.25">
      <c r="A2847" s="336"/>
      <c r="B2847" s="330"/>
      <c r="C2847" s="402"/>
      <c r="D2847" s="336"/>
      <c r="E2847" s="429"/>
      <c r="F2847" s="336"/>
      <c r="G2847" s="430"/>
      <c r="H2847" s="431"/>
      <c r="I2847" s="432"/>
      <c r="J2847" s="336"/>
      <c r="K2847" s="338"/>
      <c r="O2847" s="393"/>
      <c r="P2847" s="407"/>
    </row>
    <row r="2848" spans="1:16" s="342" customFormat="1" x14ac:dyDescent="0.25">
      <c r="A2848" s="336"/>
      <c r="B2848" s="330"/>
      <c r="C2848" s="402"/>
      <c r="D2848" s="336"/>
      <c r="E2848" s="429"/>
      <c r="F2848" s="336"/>
      <c r="G2848" s="430"/>
      <c r="H2848" s="431"/>
      <c r="I2848" s="432"/>
      <c r="J2848" s="336"/>
      <c r="K2848" s="338"/>
      <c r="O2848" s="393"/>
      <c r="P2848" s="407"/>
    </row>
    <row r="2849" spans="1:16" s="342" customFormat="1" x14ac:dyDescent="0.25">
      <c r="A2849" s="336"/>
      <c r="B2849" s="330"/>
      <c r="C2849" s="402"/>
      <c r="D2849" s="336"/>
      <c r="E2849" s="429"/>
      <c r="F2849" s="336"/>
      <c r="G2849" s="430"/>
      <c r="H2849" s="431"/>
      <c r="I2849" s="432"/>
      <c r="J2849" s="336"/>
      <c r="K2849" s="338"/>
      <c r="O2849" s="393"/>
      <c r="P2849" s="407"/>
    </row>
    <row r="2850" spans="1:16" s="342" customFormat="1" x14ac:dyDescent="0.25">
      <c r="A2850" s="336"/>
      <c r="B2850" s="330"/>
      <c r="C2850" s="402"/>
      <c r="D2850" s="336"/>
      <c r="E2850" s="429"/>
      <c r="F2850" s="336"/>
      <c r="G2850" s="430"/>
      <c r="H2850" s="431"/>
      <c r="I2850" s="432"/>
      <c r="J2850" s="336"/>
      <c r="K2850" s="338"/>
      <c r="O2850" s="393"/>
      <c r="P2850" s="407"/>
    </row>
    <row r="2851" spans="1:16" s="342" customFormat="1" x14ac:dyDescent="0.25">
      <c r="A2851" s="336"/>
      <c r="B2851" s="330"/>
      <c r="C2851" s="402"/>
      <c r="D2851" s="336"/>
      <c r="E2851" s="429"/>
      <c r="F2851" s="336"/>
      <c r="G2851" s="430"/>
      <c r="H2851" s="431"/>
      <c r="I2851" s="432"/>
      <c r="J2851" s="336"/>
      <c r="K2851" s="338"/>
      <c r="O2851" s="393"/>
      <c r="P2851" s="407"/>
    </row>
    <row r="2852" spans="1:16" s="342" customFormat="1" x14ac:dyDescent="0.25">
      <c r="A2852" s="336"/>
      <c r="B2852" s="330"/>
      <c r="C2852" s="402"/>
      <c r="D2852" s="336"/>
      <c r="E2852" s="429"/>
      <c r="F2852" s="336"/>
      <c r="G2852" s="430"/>
      <c r="H2852" s="431"/>
      <c r="I2852" s="432"/>
      <c r="J2852" s="336"/>
      <c r="K2852" s="338"/>
      <c r="O2852" s="393"/>
      <c r="P2852" s="407"/>
    </row>
    <row r="2853" spans="1:16" s="342" customFormat="1" x14ac:dyDescent="0.25">
      <c r="A2853" s="336"/>
      <c r="B2853" s="330"/>
      <c r="C2853" s="402"/>
      <c r="D2853" s="336"/>
      <c r="E2853" s="429"/>
      <c r="F2853" s="336"/>
      <c r="G2853" s="430"/>
      <c r="H2853" s="431"/>
      <c r="I2853" s="432"/>
      <c r="J2853" s="336"/>
      <c r="K2853" s="338"/>
      <c r="O2853" s="393"/>
      <c r="P2853" s="407"/>
    </row>
    <row r="2854" spans="1:16" s="342" customFormat="1" x14ac:dyDescent="0.25">
      <c r="A2854" s="336"/>
      <c r="B2854" s="330"/>
      <c r="C2854" s="402"/>
      <c r="D2854" s="336"/>
      <c r="E2854" s="429"/>
      <c r="F2854" s="336"/>
      <c r="G2854" s="430"/>
      <c r="H2854" s="431"/>
      <c r="I2854" s="432"/>
      <c r="J2854" s="336"/>
      <c r="K2854" s="338"/>
      <c r="O2854" s="393"/>
      <c r="P2854" s="407"/>
    </row>
    <row r="2855" spans="1:16" s="342" customFormat="1" x14ac:dyDescent="0.25">
      <c r="A2855" s="336"/>
      <c r="B2855" s="330"/>
      <c r="C2855" s="402"/>
      <c r="D2855" s="336"/>
      <c r="E2855" s="429"/>
      <c r="F2855" s="336"/>
      <c r="G2855" s="430"/>
      <c r="H2855" s="431"/>
      <c r="I2855" s="432"/>
      <c r="J2855" s="336"/>
      <c r="K2855" s="338"/>
      <c r="O2855" s="393"/>
      <c r="P2855" s="407"/>
    </row>
    <row r="2856" spans="1:16" s="342" customFormat="1" x14ac:dyDescent="0.25">
      <c r="A2856" s="336"/>
      <c r="B2856" s="330"/>
      <c r="C2856" s="402"/>
      <c r="D2856" s="336"/>
      <c r="E2856" s="429"/>
      <c r="F2856" s="336"/>
      <c r="G2856" s="430"/>
      <c r="H2856" s="431"/>
      <c r="I2856" s="432"/>
      <c r="J2856" s="336"/>
      <c r="K2856" s="338"/>
      <c r="O2856" s="393"/>
      <c r="P2856" s="407"/>
    </row>
    <row r="2857" spans="1:16" s="342" customFormat="1" x14ac:dyDescent="0.25">
      <c r="A2857" s="336"/>
      <c r="B2857" s="330"/>
      <c r="C2857" s="402"/>
      <c r="D2857" s="336"/>
      <c r="E2857" s="429"/>
      <c r="F2857" s="336"/>
      <c r="G2857" s="430"/>
      <c r="H2857" s="431"/>
      <c r="I2857" s="432"/>
      <c r="J2857" s="336"/>
      <c r="K2857" s="338"/>
      <c r="O2857" s="393"/>
      <c r="P2857" s="407"/>
    </row>
    <row r="2858" spans="1:16" s="342" customFormat="1" x14ac:dyDescent="0.25">
      <c r="A2858" s="336"/>
      <c r="B2858" s="330"/>
      <c r="C2858" s="402"/>
      <c r="D2858" s="336"/>
      <c r="E2858" s="429"/>
      <c r="F2858" s="336"/>
      <c r="G2858" s="430"/>
      <c r="H2858" s="431"/>
      <c r="I2858" s="432"/>
      <c r="J2858" s="336"/>
      <c r="K2858" s="338"/>
      <c r="O2858" s="393"/>
      <c r="P2858" s="407"/>
    </row>
    <row r="2859" spans="1:16" s="342" customFormat="1" x14ac:dyDescent="0.25">
      <c r="A2859" s="336"/>
      <c r="B2859" s="330"/>
      <c r="C2859" s="402"/>
      <c r="D2859" s="336"/>
      <c r="E2859" s="429"/>
      <c r="F2859" s="336"/>
      <c r="G2859" s="430"/>
      <c r="H2859" s="431"/>
      <c r="I2859" s="432"/>
      <c r="J2859" s="336"/>
      <c r="K2859" s="338"/>
      <c r="O2859" s="393"/>
      <c r="P2859" s="407"/>
    </row>
    <row r="2860" spans="1:16" s="342" customFormat="1" x14ac:dyDescent="0.25">
      <c r="A2860" s="336"/>
      <c r="B2860" s="330"/>
      <c r="C2860" s="402"/>
      <c r="D2860" s="336"/>
      <c r="E2860" s="429"/>
      <c r="F2860" s="336"/>
      <c r="G2860" s="430"/>
      <c r="H2860" s="431"/>
      <c r="I2860" s="432"/>
      <c r="J2860" s="336"/>
      <c r="K2860" s="338"/>
      <c r="O2860" s="393"/>
      <c r="P2860" s="407"/>
    </row>
    <row r="2861" spans="1:16" s="342" customFormat="1" x14ac:dyDescent="0.25">
      <c r="A2861" s="336"/>
      <c r="B2861" s="330"/>
      <c r="C2861" s="402"/>
      <c r="D2861" s="336"/>
      <c r="E2861" s="429"/>
      <c r="F2861" s="336"/>
      <c r="G2861" s="430"/>
      <c r="H2861" s="431"/>
      <c r="I2861" s="432"/>
      <c r="J2861" s="336"/>
      <c r="K2861" s="338"/>
      <c r="O2861" s="393"/>
      <c r="P2861" s="407"/>
    </row>
    <row r="2862" spans="1:16" s="342" customFormat="1" x14ac:dyDescent="0.25">
      <c r="A2862" s="336"/>
      <c r="B2862" s="330"/>
      <c r="C2862" s="402"/>
      <c r="D2862" s="336"/>
      <c r="E2862" s="429"/>
      <c r="F2862" s="336"/>
      <c r="G2862" s="430"/>
      <c r="H2862" s="431"/>
      <c r="I2862" s="432"/>
      <c r="J2862" s="336"/>
      <c r="K2862" s="338"/>
      <c r="O2862" s="393"/>
      <c r="P2862" s="407"/>
    </row>
    <row r="2863" spans="1:16" s="342" customFormat="1" x14ac:dyDescent="0.25">
      <c r="A2863" s="336"/>
      <c r="B2863" s="330"/>
      <c r="C2863" s="402"/>
      <c r="D2863" s="336"/>
      <c r="E2863" s="429"/>
      <c r="F2863" s="336"/>
      <c r="G2863" s="430"/>
      <c r="H2863" s="431"/>
      <c r="I2863" s="432"/>
      <c r="J2863" s="336"/>
      <c r="K2863" s="338"/>
      <c r="O2863" s="393"/>
      <c r="P2863" s="407"/>
    </row>
    <row r="2864" spans="1:16" s="342" customFormat="1" x14ac:dyDescent="0.25">
      <c r="A2864" s="336"/>
      <c r="B2864" s="330"/>
      <c r="C2864" s="402"/>
      <c r="D2864" s="336"/>
      <c r="E2864" s="429"/>
      <c r="F2864" s="336"/>
      <c r="G2864" s="430"/>
      <c r="H2864" s="431"/>
      <c r="I2864" s="432"/>
      <c r="J2864" s="336"/>
      <c r="K2864" s="338"/>
      <c r="O2864" s="393"/>
      <c r="P2864" s="407"/>
    </row>
    <row r="2865" spans="1:16" s="342" customFormat="1" x14ac:dyDescent="0.25">
      <c r="A2865" s="336"/>
      <c r="B2865" s="330"/>
      <c r="C2865" s="402"/>
      <c r="D2865" s="336"/>
      <c r="E2865" s="429"/>
      <c r="F2865" s="336"/>
      <c r="G2865" s="430"/>
      <c r="H2865" s="431"/>
      <c r="I2865" s="432"/>
      <c r="J2865" s="336"/>
      <c r="K2865" s="338"/>
      <c r="O2865" s="393"/>
      <c r="P2865" s="407"/>
    </row>
    <row r="2866" spans="1:16" s="342" customFormat="1" x14ac:dyDescent="0.25">
      <c r="A2866" s="336"/>
      <c r="B2866" s="330"/>
      <c r="C2866" s="402"/>
      <c r="D2866" s="336"/>
      <c r="E2866" s="429"/>
      <c r="F2866" s="336"/>
      <c r="G2866" s="430"/>
      <c r="H2866" s="431"/>
      <c r="I2866" s="432"/>
      <c r="J2866" s="336"/>
      <c r="K2866" s="338"/>
      <c r="O2866" s="393"/>
      <c r="P2866" s="407"/>
    </row>
    <row r="2867" spans="1:16" s="342" customFormat="1" x14ac:dyDescent="0.25">
      <c r="A2867" s="336"/>
      <c r="B2867" s="330"/>
      <c r="C2867" s="402"/>
      <c r="D2867" s="336"/>
      <c r="E2867" s="429"/>
      <c r="F2867" s="336"/>
      <c r="G2867" s="430"/>
      <c r="H2867" s="431"/>
      <c r="I2867" s="432"/>
      <c r="J2867" s="336"/>
      <c r="K2867" s="338"/>
      <c r="O2867" s="393"/>
      <c r="P2867" s="407"/>
    </row>
    <row r="2868" spans="1:16" s="342" customFormat="1" x14ac:dyDescent="0.25">
      <c r="A2868" s="336"/>
      <c r="B2868" s="330"/>
      <c r="C2868" s="402"/>
      <c r="D2868" s="336"/>
      <c r="E2868" s="429"/>
      <c r="F2868" s="336"/>
      <c r="G2868" s="430"/>
      <c r="H2868" s="431"/>
      <c r="I2868" s="432"/>
      <c r="J2868" s="336"/>
      <c r="K2868" s="338"/>
      <c r="O2868" s="393"/>
      <c r="P2868" s="407"/>
    </row>
    <row r="2869" spans="1:16" s="342" customFormat="1" x14ac:dyDescent="0.25">
      <c r="A2869" s="336"/>
      <c r="B2869" s="330"/>
      <c r="C2869" s="402"/>
      <c r="D2869" s="336"/>
      <c r="E2869" s="429"/>
      <c r="F2869" s="336"/>
      <c r="G2869" s="430"/>
      <c r="H2869" s="431"/>
      <c r="I2869" s="432"/>
      <c r="J2869" s="336"/>
      <c r="K2869" s="338"/>
      <c r="O2869" s="393"/>
      <c r="P2869" s="407"/>
    </row>
    <row r="2870" spans="1:16" s="342" customFormat="1" x14ac:dyDescent="0.25">
      <c r="A2870" s="336"/>
      <c r="B2870" s="330"/>
      <c r="C2870" s="402"/>
      <c r="D2870" s="336"/>
      <c r="E2870" s="429"/>
      <c r="F2870" s="336"/>
      <c r="G2870" s="430"/>
      <c r="H2870" s="431"/>
      <c r="I2870" s="432"/>
      <c r="J2870" s="336"/>
      <c r="K2870" s="338"/>
      <c r="O2870" s="393"/>
      <c r="P2870" s="407"/>
    </row>
    <row r="2871" spans="1:16" s="342" customFormat="1" x14ac:dyDescent="0.25">
      <c r="A2871" s="336"/>
      <c r="B2871" s="330"/>
      <c r="C2871" s="402"/>
      <c r="D2871" s="336"/>
      <c r="E2871" s="429"/>
      <c r="F2871" s="336"/>
      <c r="G2871" s="430"/>
      <c r="H2871" s="431"/>
      <c r="I2871" s="432"/>
      <c r="J2871" s="336"/>
      <c r="K2871" s="338"/>
      <c r="O2871" s="393"/>
      <c r="P2871" s="407"/>
    </row>
    <row r="2872" spans="1:16" s="342" customFormat="1" x14ac:dyDescent="0.25">
      <c r="A2872" s="336"/>
      <c r="B2872" s="330"/>
      <c r="C2872" s="402"/>
      <c r="D2872" s="336"/>
      <c r="E2872" s="429"/>
      <c r="F2872" s="336"/>
      <c r="G2872" s="430"/>
      <c r="H2872" s="431"/>
      <c r="I2872" s="432"/>
      <c r="J2872" s="336"/>
      <c r="K2872" s="338"/>
      <c r="O2872" s="393"/>
      <c r="P2872" s="407"/>
    </row>
    <row r="2873" spans="1:16" s="342" customFormat="1" x14ac:dyDescent="0.25">
      <c r="A2873" s="336"/>
      <c r="B2873" s="330"/>
      <c r="C2873" s="402"/>
      <c r="D2873" s="336"/>
      <c r="E2873" s="429"/>
      <c r="F2873" s="336"/>
      <c r="G2873" s="430"/>
      <c r="H2873" s="431"/>
      <c r="I2873" s="432"/>
      <c r="J2873" s="336"/>
      <c r="K2873" s="338"/>
      <c r="O2873" s="393"/>
      <c r="P2873" s="407"/>
    </row>
    <row r="2874" spans="1:16" s="342" customFormat="1" x14ac:dyDescent="0.25">
      <c r="A2874" s="336"/>
      <c r="B2874" s="330"/>
      <c r="C2874" s="402"/>
      <c r="D2874" s="336"/>
      <c r="E2874" s="429"/>
      <c r="F2874" s="336"/>
      <c r="G2874" s="430"/>
      <c r="H2874" s="431"/>
      <c r="I2874" s="432"/>
      <c r="J2874" s="336"/>
      <c r="K2874" s="338"/>
      <c r="O2874" s="393"/>
      <c r="P2874" s="407"/>
    </row>
    <row r="2875" spans="1:16" s="342" customFormat="1" x14ac:dyDescent="0.25">
      <c r="A2875" s="336"/>
      <c r="B2875" s="330"/>
      <c r="C2875" s="402"/>
      <c r="D2875" s="336"/>
      <c r="E2875" s="429"/>
      <c r="F2875" s="336"/>
      <c r="G2875" s="430"/>
      <c r="H2875" s="431"/>
      <c r="I2875" s="432"/>
      <c r="J2875" s="336"/>
      <c r="K2875" s="338"/>
      <c r="O2875" s="393"/>
      <c r="P2875" s="407"/>
    </row>
    <row r="2876" spans="1:16" s="342" customFormat="1" x14ac:dyDescent="0.25">
      <c r="A2876" s="336"/>
      <c r="B2876" s="330"/>
      <c r="C2876" s="402"/>
      <c r="D2876" s="336"/>
      <c r="E2876" s="429"/>
      <c r="F2876" s="336"/>
      <c r="G2876" s="430"/>
      <c r="H2876" s="431"/>
      <c r="I2876" s="432"/>
      <c r="J2876" s="336"/>
      <c r="K2876" s="338"/>
      <c r="O2876" s="393"/>
      <c r="P2876" s="407"/>
    </row>
    <row r="2877" spans="1:16" s="342" customFormat="1" x14ac:dyDescent="0.25">
      <c r="A2877" s="336"/>
      <c r="B2877" s="330"/>
      <c r="C2877" s="402"/>
      <c r="D2877" s="336"/>
      <c r="E2877" s="429"/>
      <c r="F2877" s="336"/>
      <c r="G2877" s="430"/>
      <c r="H2877" s="431"/>
      <c r="I2877" s="432"/>
      <c r="J2877" s="336"/>
      <c r="K2877" s="338"/>
      <c r="O2877" s="393"/>
      <c r="P2877" s="407"/>
    </row>
    <row r="2878" spans="1:16" s="342" customFormat="1" x14ac:dyDescent="0.25">
      <c r="A2878" s="336"/>
      <c r="B2878" s="330"/>
      <c r="C2878" s="402"/>
      <c r="D2878" s="336"/>
      <c r="E2878" s="429"/>
      <c r="F2878" s="336"/>
      <c r="G2878" s="430"/>
      <c r="H2878" s="431"/>
      <c r="I2878" s="432"/>
      <c r="J2878" s="336"/>
      <c r="K2878" s="338"/>
      <c r="O2878" s="393"/>
      <c r="P2878" s="407"/>
    </row>
    <row r="2879" spans="1:16" s="342" customFormat="1" x14ac:dyDescent="0.25">
      <c r="A2879" s="336"/>
      <c r="B2879" s="330"/>
      <c r="C2879" s="402"/>
      <c r="D2879" s="336"/>
      <c r="E2879" s="429"/>
      <c r="F2879" s="336"/>
      <c r="G2879" s="430"/>
      <c r="H2879" s="431"/>
      <c r="I2879" s="432"/>
      <c r="J2879" s="336"/>
      <c r="K2879" s="338"/>
      <c r="O2879" s="393"/>
      <c r="P2879" s="407"/>
    </row>
    <row r="2880" spans="1:16" s="342" customFormat="1" x14ac:dyDescent="0.25">
      <c r="A2880" s="336"/>
      <c r="B2880" s="330"/>
      <c r="C2880" s="402"/>
      <c r="D2880" s="336"/>
      <c r="E2880" s="429"/>
      <c r="F2880" s="336"/>
      <c r="G2880" s="430"/>
      <c r="H2880" s="431"/>
      <c r="I2880" s="432"/>
      <c r="J2880" s="336"/>
      <c r="K2880" s="338"/>
      <c r="O2880" s="393"/>
      <c r="P2880" s="407"/>
    </row>
    <row r="2881" spans="1:16" s="342" customFormat="1" x14ac:dyDescent="0.25">
      <c r="A2881" s="336"/>
      <c r="B2881" s="330"/>
      <c r="C2881" s="402"/>
      <c r="D2881" s="336"/>
      <c r="E2881" s="429"/>
      <c r="F2881" s="336"/>
      <c r="G2881" s="430"/>
      <c r="H2881" s="431"/>
      <c r="I2881" s="432"/>
      <c r="J2881" s="336"/>
      <c r="K2881" s="338"/>
      <c r="O2881" s="393"/>
      <c r="P2881" s="407"/>
    </row>
    <row r="2882" spans="1:16" s="342" customFormat="1" x14ac:dyDescent="0.25">
      <c r="A2882" s="336"/>
      <c r="B2882" s="330"/>
      <c r="C2882" s="402"/>
      <c r="D2882" s="336"/>
      <c r="E2882" s="429"/>
      <c r="F2882" s="336"/>
      <c r="G2882" s="430"/>
      <c r="H2882" s="431"/>
      <c r="I2882" s="432"/>
      <c r="J2882" s="336"/>
      <c r="K2882" s="338"/>
      <c r="O2882" s="393"/>
      <c r="P2882" s="407"/>
    </row>
    <row r="2883" spans="1:16" s="342" customFormat="1" x14ac:dyDescent="0.25">
      <c r="A2883" s="336"/>
      <c r="B2883" s="330"/>
      <c r="C2883" s="402"/>
      <c r="D2883" s="336"/>
      <c r="E2883" s="429"/>
      <c r="F2883" s="336"/>
      <c r="G2883" s="430"/>
      <c r="H2883" s="431"/>
      <c r="I2883" s="432"/>
      <c r="J2883" s="336"/>
      <c r="K2883" s="338"/>
      <c r="O2883" s="393"/>
      <c r="P2883" s="407"/>
    </row>
    <row r="2884" spans="1:16" s="342" customFormat="1" x14ac:dyDescent="0.25">
      <c r="A2884" s="336"/>
      <c r="B2884" s="330"/>
      <c r="C2884" s="402"/>
      <c r="D2884" s="336"/>
      <c r="E2884" s="429"/>
      <c r="F2884" s="336"/>
      <c r="G2884" s="430"/>
      <c r="H2884" s="431"/>
      <c r="I2884" s="432"/>
      <c r="J2884" s="336"/>
      <c r="K2884" s="338"/>
      <c r="O2884" s="393"/>
      <c r="P2884" s="407"/>
    </row>
    <row r="2885" spans="1:16" s="342" customFormat="1" x14ac:dyDescent="0.25">
      <c r="A2885" s="336"/>
      <c r="B2885" s="330"/>
      <c r="C2885" s="402"/>
      <c r="D2885" s="336"/>
      <c r="E2885" s="429"/>
      <c r="F2885" s="336"/>
      <c r="G2885" s="430"/>
      <c r="H2885" s="431"/>
      <c r="I2885" s="432"/>
      <c r="J2885" s="336"/>
      <c r="K2885" s="338"/>
      <c r="O2885" s="393"/>
      <c r="P2885" s="407"/>
    </row>
    <row r="2886" spans="1:16" s="342" customFormat="1" x14ac:dyDescent="0.25">
      <c r="A2886" s="336"/>
      <c r="B2886" s="330"/>
      <c r="C2886" s="402"/>
      <c r="D2886" s="336"/>
      <c r="E2886" s="429"/>
      <c r="F2886" s="336"/>
      <c r="G2886" s="430"/>
      <c r="H2886" s="431"/>
      <c r="I2886" s="432"/>
      <c r="J2886" s="336"/>
      <c r="K2886" s="338"/>
      <c r="O2886" s="393"/>
      <c r="P2886" s="407"/>
    </row>
    <row r="2887" spans="1:16" s="342" customFormat="1" x14ac:dyDescent="0.25">
      <c r="A2887" s="336"/>
      <c r="B2887" s="330"/>
      <c r="C2887" s="402"/>
      <c r="D2887" s="336"/>
      <c r="E2887" s="429"/>
      <c r="F2887" s="336"/>
      <c r="G2887" s="430"/>
      <c r="H2887" s="431"/>
      <c r="I2887" s="432"/>
      <c r="J2887" s="336"/>
      <c r="K2887" s="338"/>
      <c r="O2887" s="393"/>
      <c r="P2887" s="407"/>
    </row>
    <row r="2888" spans="1:16" s="342" customFormat="1" x14ac:dyDescent="0.25">
      <c r="A2888" s="336"/>
      <c r="B2888" s="330"/>
      <c r="C2888" s="402"/>
      <c r="D2888" s="336"/>
      <c r="E2888" s="429"/>
      <c r="F2888" s="336"/>
      <c r="G2888" s="430"/>
      <c r="H2888" s="431"/>
      <c r="I2888" s="432"/>
      <c r="J2888" s="336"/>
      <c r="K2888" s="338"/>
      <c r="O2888" s="393"/>
      <c r="P2888" s="407"/>
    </row>
    <row r="2889" spans="1:16" s="342" customFormat="1" x14ac:dyDescent="0.25">
      <c r="A2889" s="336"/>
      <c r="B2889" s="330"/>
      <c r="C2889" s="402"/>
      <c r="D2889" s="336"/>
      <c r="E2889" s="429"/>
      <c r="F2889" s="336"/>
      <c r="G2889" s="430"/>
      <c r="H2889" s="431"/>
      <c r="I2889" s="432"/>
      <c r="J2889" s="336"/>
      <c r="K2889" s="338"/>
      <c r="O2889" s="393"/>
      <c r="P2889" s="407"/>
    </row>
    <row r="2890" spans="1:16" s="342" customFormat="1" x14ac:dyDescent="0.25">
      <c r="A2890" s="336"/>
      <c r="B2890" s="330"/>
      <c r="C2890" s="402"/>
      <c r="D2890" s="336"/>
      <c r="E2890" s="429"/>
      <c r="F2890" s="336"/>
      <c r="G2890" s="430"/>
      <c r="H2890" s="431"/>
      <c r="I2890" s="432"/>
      <c r="J2890" s="336"/>
      <c r="K2890" s="338"/>
      <c r="O2890" s="393"/>
      <c r="P2890" s="407"/>
    </row>
    <row r="2891" spans="1:16" s="342" customFormat="1" x14ac:dyDescent="0.25">
      <c r="A2891" s="336"/>
      <c r="B2891" s="330"/>
      <c r="C2891" s="402"/>
      <c r="D2891" s="336"/>
      <c r="E2891" s="429"/>
      <c r="F2891" s="336"/>
      <c r="G2891" s="430"/>
      <c r="H2891" s="431"/>
      <c r="I2891" s="432"/>
      <c r="J2891" s="336"/>
      <c r="K2891" s="338"/>
      <c r="O2891" s="393"/>
      <c r="P2891" s="407"/>
    </row>
    <row r="2892" spans="1:16" s="342" customFormat="1" x14ac:dyDescent="0.25">
      <c r="A2892" s="336"/>
      <c r="B2892" s="330"/>
      <c r="C2892" s="402"/>
      <c r="D2892" s="336"/>
      <c r="E2892" s="429"/>
      <c r="F2892" s="336"/>
      <c r="G2892" s="430"/>
      <c r="H2892" s="431"/>
      <c r="I2892" s="432"/>
      <c r="J2892" s="336"/>
      <c r="K2892" s="338"/>
      <c r="O2892" s="393"/>
      <c r="P2892" s="407"/>
    </row>
    <row r="2893" spans="1:16" s="342" customFormat="1" x14ac:dyDescent="0.25">
      <c r="A2893" s="336"/>
      <c r="B2893" s="330"/>
      <c r="C2893" s="402"/>
      <c r="D2893" s="336"/>
      <c r="E2893" s="429"/>
      <c r="F2893" s="336"/>
      <c r="G2893" s="430"/>
      <c r="H2893" s="431"/>
      <c r="I2893" s="432"/>
      <c r="J2893" s="336"/>
      <c r="K2893" s="338"/>
      <c r="O2893" s="393"/>
      <c r="P2893" s="407"/>
    </row>
    <row r="2894" spans="1:16" s="342" customFormat="1" x14ac:dyDescent="0.25">
      <c r="A2894" s="336"/>
      <c r="B2894" s="330"/>
      <c r="C2894" s="402"/>
      <c r="D2894" s="336"/>
      <c r="E2894" s="429"/>
      <c r="F2894" s="336"/>
      <c r="G2894" s="430"/>
      <c r="H2894" s="431"/>
      <c r="I2894" s="432"/>
      <c r="J2894" s="336"/>
      <c r="K2894" s="338"/>
      <c r="O2894" s="393"/>
      <c r="P2894" s="407"/>
    </row>
    <row r="2895" spans="1:16" s="342" customFormat="1" x14ac:dyDescent="0.25">
      <c r="A2895" s="336"/>
      <c r="B2895" s="330"/>
      <c r="C2895" s="402"/>
      <c r="D2895" s="336"/>
      <c r="E2895" s="429"/>
      <c r="F2895" s="336"/>
      <c r="G2895" s="430"/>
      <c r="H2895" s="431"/>
      <c r="I2895" s="432"/>
      <c r="J2895" s="336"/>
      <c r="K2895" s="338"/>
      <c r="O2895" s="393"/>
      <c r="P2895" s="407"/>
    </row>
    <row r="2896" spans="1:16" s="342" customFormat="1" x14ac:dyDescent="0.25">
      <c r="A2896" s="336"/>
      <c r="B2896" s="330"/>
      <c r="C2896" s="402"/>
      <c r="D2896" s="336"/>
      <c r="E2896" s="429"/>
      <c r="F2896" s="336"/>
      <c r="G2896" s="430"/>
      <c r="H2896" s="431"/>
      <c r="I2896" s="432"/>
      <c r="J2896" s="336"/>
      <c r="K2896" s="338"/>
      <c r="O2896" s="393"/>
      <c r="P2896" s="407"/>
    </row>
    <row r="2897" spans="1:16" s="342" customFormat="1" x14ac:dyDescent="0.25">
      <c r="A2897" s="336"/>
      <c r="B2897" s="330"/>
      <c r="C2897" s="402"/>
      <c r="D2897" s="336"/>
      <c r="E2897" s="429"/>
      <c r="F2897" s="336"/>
      <c r="G2897" s="430"/>
      <c r="H2897" s="431"/>
      <c r="I2897" s="432"/>
      <c r="J2897" s="336"/>
      <c r="K2897" s="338"/>
      <c r="O2897" s="393"/>
      <c r="P2897" s="407"/>
    </row>
    <row r="2898" spans="1:16" s="342" customFormat="1" x14ac:dyDescent="0.25">
      <c r="A2898" s="336"/>
      <c r="B2898" s="330"/>
      <c r="C2898" s="402"/>
      <c r="D2898" s="336"/>
      <c r="E2898" s="429"/>
      <c r="F2898" s="336"/>
      <c r="G2898" s="430"/>
      <c r="H2898" s="431"/>
      <c r="I2898" s="432"/>
      <c r="J2898" s="336"/>
      <c r="K2898" s="338"/>
      <c r="O2898" s="393"/>
      <c r="P2898" s="407"/>
    </row>
    <row r="2899" spans="1:16" s="342" customFormat="1" x14ac:dyDescent="0.25">
      <c r="A2899" s="336"/>
      <c r="B2899" s="330"/>
      <c r="C2899" s="402"/>
      <c r="D2899" s="336"/>
      <c r="E2899" s="429"/>
      <c r="F2899" s="336"/>
      <c r="G2899" s="430"/>
      <c r="H2899" s="431"/>
      <c r="I2899" s="432"/>
      <c r="J2899" s="336"/>
      <c r="K2899" s="338"/>
      <c r="O2899" s="393"/>
      <c r="P2899" s="407"/>
    </row>
    <row r="2900" spans="1:16" s="342" customFormat="1" x14ac:dyDescent="0.25">
      <c r="A2900" s="336"/>
      <c r="B2900" s="330"/>
      <c r="C2900" s="402"/>
      <c r="D2900" s="336"/>
      <c r="E2900" s="429"/>
      <c r="F2900" s="336"/>
      <c r="G2900" s="430"/>
      <c r="H2900" s="431"/>
      <c r="I2900" s="432"/>
      <c r="J2900" s="336"/>
      <c r="K2900" s="338"/>
      <c r="O2900" s="393"/>
      <c r="P2900" s="407"/>
    </row>
    <row r="2901" spans="1:16" s="342" customFormat="1" x14ac:dyDescent="0.25">
      <c r="A2901" s="336"/>
      <c r="B2901" s="330"/>
      <c r="C2901" s="402"/>
      <c r="D2901" s="336"/>
      <c r="E2901" s="429"/>
      <c r="F2901" s="336"/>
      <c r="G2901" s="430"/>
      <c r="H2901" s="431"/>
      <c r="I2901" s="432"/>
      <c r="J2901" s="336"/>
      <c r="K2901" s="338"/>
      <c r="O2901" s="393"/>
      <c r="P2901" s="407"/>
    </row>
    <row r="2902" spans="1:16" s="342" customFormat="1" x14ac:dyDescent="0.25">
      <c r="A2902" s="336"/>
      <c r="B2902" s="330"/>
      <c r="C2902" s="402"/>
      <c r="D2902" s="336"/>
      <c r="E2902" s="429"/>
      <c r="F2902" s="336"/>
      <c r="G2902" s="430"/>
      <c r="H2902" s="431"/>
      <c r="I2902" s="432"/>
      <c r="J2902" s="336"/>
      <c r="K2902" s="338"/>
      <c r="O2902" s="393"/>
      <c r="P2902" s="407"/>
    </row>
    <row r="2903" spans="1:16" s="342" customFormat="1" x14ac:dyDescent="0.25">
      <c r="A2903" s="336"/>
      <c r="B2903" s="330"/>
      <c r="C2903" s="402"/>
      <c r="D2903" s="336"/>
      <c r="E2903" s="429"/>
      <c r="F2903" s="336"/>
      <c r="G2903" s="430"/>
      <c r="H2903" s="431"/>
      <c r="I2903" s="432"/>
      <c r="J2903" s="336"/>
      <c r="K2903" s="338"/>
      <c r="O2903" s="393"/>
      <c r="P2903" s="407"/>
    </row>
    <row r="2904" spans="1:16" s="342" customFormat="1" x14ac:dyDescent="0.25">
      <c r="A2904" s="336"/>
      <c r="B2904" s="330"/>
      <c r="C2904" s="402"/>
      <c r="D2904" s="336"/>
      <c r="E2904" s="429"/>
      <c r="F2904" s="336"/>
      <c r="G2904" s="430"/>
      <c r="H2904" s="431"/>
      <c r="I2904" s="432"/>
      <c r="J2904" s="336"/>
      <c r="K2904" s="338"/>
      <c r="O2904" s="393"/>
      <c r="P2904" s="407"/>
    </row>
    <row r="2905" spans="1:16" s="342" customFormat="1" x14ac:dyDescent="0.25">
      <c r="A2905" s="336"/>
      <c r="B2905" s="330"/>
      <c r="C2905" s="402"/>
      <c r="D2905" s="336"/>
      <c r="E2905" s="429"/>
      <c r="F2905" s="336"/>
      <c r="G2905" s="430"/>
      <c r="H2905" s="431"/>
      <c r="I2905" s="432"/>
      <c r="J2905" s="336"/>
      <c r="K2905" s="338"/>
      <c r="O2905" s="393"/>
      <c r="P2905" s="407"/>
    </row>
    <row r="2906" spans="1:16" s="342" customFormat="1" x14ac:dyDescent="0.25">
      <c r="A2906" s="336"/>
      <c r="B2906" s="330"/>
      <c r="C2906" s="402"/>
      <c r="D2906" s="336"/>
      <c r="E2906" s="429"/>
      <c r="F2906" s="336"/>
      <c r="G2906" s="430"/>
      <c r="H2906" s="431"/>
      <c r="I2906" s="432"/>
      <c r="J2906" s="336"/>
      <c r="K2906" s="338"/>
      <c r="O2906" s="393"/>
      <c r="P2906" s="407"/>
    </row>
    <row r="2907" spans="1:16" s="342" customFormat="1" x14ac:dyDescent="0.25">
      <c r="A2907" s="336"/>
      <c r="B2907" s="330"/>
      <c r="C2907" s="402"/>
      <c r="D2907" s="336"/>
      <c r="E2907" s="429"/>
      <c r="F2907" s="336"/>
      <c r="G2907" s="430"/>
      <c r="H2907" s="431"/>
      <c r="I2907" s="432"/>
      <c r="J2907" s="336"/>
      <c r="K2907" s="338"/>
      <c r="O2907" s="393"/>
      <c r="P2907" s="407"/>
    </row>
    <row r="2908" spans="1:16" s="342" customFormat="1" x14ac:dyDescent="0.25">
      <c r="A2908" s="336"/>
      <c r="B2908" s="330"/>
      <c r="C2908" s="402"/>
      <c r="D2908" s="336"/>
      <c r="E2908" s="429"/>
      <c r="F2908" s="336"/>
      <c r="G2908" s="430"/>
      <c r="H2908" s="431"/>
      <c r="I2908" s="432"/>
      <c r="J2908" s="336"/>
      <c r="K2908" s="338"/>
      <c r="O2908" s="393"/>
      <c r="P2908" s="407"/>
    </row>
    <row r="2909" spans="1:16" s="342" customFormat="1" x14ac:dyDescent="0.25">
      <c r="A2909" s="336"/>
      <c r="B2909" s="330"/>
      <c r="C2909" s="402"/>
      <c r="D2909" s="336"/>
      <c r="E2909" s="429"/>
      <c r="F2909" s="336"/>
      <c r="G2909" s="430"/>
      <c r="H2909" s="431"/>
      <c r="I2909" s="432"/>
      <c r="J2909" s="336"/>
      <c r="K2909" s="338"/>
      <c r="O2909" s="393"/>
      <c r="P2909" s="407"/>
    </row>
    <row r="2910" spans="1:16" s="342" customFormat="1" x14ac:dyDescent="0.25">
      <c r="A2910" s="336"/>
      <c r="B2910" s="330"/>
      <c r="C2910" s="402"/>
      <c r="D2910" s="336"/>
      <c r="E2910" s="429"/>
      <c r="F2910" s="336"/>
      <c r="G2910" s="430"/>
      <c r="H2910" s="431"/>
      <c r="I2910" s="432"/>
      <c r="J2910" s="336"/>
      <c r="K2910" s="338"/>
      <c r="O2910" s="393"/>
      <c r="P2910" s="407"/>
    </row>
    <row r="2911" spans="1:16" s="342" customFormat="1" x14ac:dyDescent="0.25">
      <c r="A2911" s="336"/>
      <c r="B2911" s="330"/>
      <c r="C2911" s="402"/>
      <c r="D2911" s="336"/>
      <c r="E2911" s="429"/>
      <c r="F2911" s="336"/>
      <c r="G2911" s="430"/>
      <c r="H2911" s="431"/>
      <c r="I2911" s="432"/>
      <c r="J2911" s="336"/>
      <c r="K2911" s="338"/>
      <c r="O2911" s="393"/>
      <c r="P2911" s="407"/>
    </row>
    <row r="2912" spans="1:16" s="342" customFormat="1" x14ac:dyDescent="0.25">
      <c r="A2912" s="336"/>
      <c r="B2912" s="330"/>
      <c r="C2912" s="402"/>
      <c r="D2912" s="336"/>
      <c r="E2912" s="429"/>
      <c r="F2912" s="336"/>
      <c r="G2912" s="430"/>
      <c r="H2912" s="431"/>
      <c r="I2912" s="432"/>
      <c r="J2912" s="336"/>
      <c r="K2912" s="338"/>
      <c r="O2912" s="393"/>
      <c r="P2912" s="407"/>
    </row>
    <row r="2913" spans="1:16" s="342" customFormat="1" x14ac:dyDescent="0.25">
      <c r="A2913" s="336"/>
      <c r="B2913" s="330"/>
      <c r="C2913" s="402"/>
      <c r="D2913" s="336"/>
      <c r="E2913" s="429"/>
      <c r="F2913" s="336"/>
      <c r="G2913" s="430"/>
      <c r="H2913" s="431"/>
      <c r="I2913" s="432"/>
      <c r="J2913" s="336"/>
      <c r="K2913" s="338"/>
      <c r="O2913" s="393"/>
      <c r="P2913" s="407"/>
    </row>
    <row r="2914" spans="1:16" s="342" customFormat="1" x14ac:dyDescent="0.25">
      <c r="A2914" s="336"/>
      <c r="B2914" s="330"/>
      <c r="C2914" s="402"/>
      <c r="D2914" s="336"/>
      <c r="E2914" s="429"/>
      <c r="F2914" s="336"/>
      <c r="G2914" s="430"/>
      <c r="H2914" s="431"/>
      <c r="I2914" s="432"/>
      <c r="J2914" s="336"/>
      <c r="K2914" s="338"/>
      <c r="O2914" s="393"/>
      <c r="P2914" s="407"/>
    </row>
    <row r="2915" spans="1:16" s="342" customFormat="1" x14ac:dyDescent="0.25">
      <c r="A2915" s="336"/>
      <c r="B2915" s="330"/>
      <c r="C2915" s="402"/>
      <c r="D2915" s="336"/>
      <c r="E2915" s="429"/>
      <c r="F2915" s="336"/>
      <c r="G2915" s="430"/>
      <c r="H2915" s="431"/>
      <c r="I2915" s="432"/>
      <c r="J2915" s="336"/>
      <c r="K2915" s="338"/>
      <c r="O2915" s="393"/>
      <c r="P2915" s="407"/>
    </row>
    <row r="2916" spans="1:16" s="342" customFormat="1" x14ac:dyDescent="0.25">
      <c r="A2916" s="336"/>
      <c r="B2916" s="330"/>
      <c r="C2916" s="402"/>
      <c r="D2916" s="336"/>
      <c r="E2916" s="429"/>
      <c r="F2916" s="336"/>
      <c r="G2916" s="430"/>
      <c r="H2916" s="431"/>
      <c r="I2916" s="432"/>
      <c r="J2916" s="336"/>
      <c r="K2916" s="338"/>
      <c r="O2916" s="393"/>
      <c r="P2916" s="407"/>
    </row>
    <row r="2917" spans="1:16" s="342" customFormat="1" x14ac:dyDescent="0.25">
      <c r="A2917" s="336"/>
      <c r="B2917" s="330"/>
      <c r="C2917" s="402"/>
      <c r="D2917" s="336"/>
      <c r="E2917" s="429"/>
      <c r="F2917" s="336"/>
      <c r="G2917" s="430"/>
      <c r="H2917" s="431"/>
      <c r="I2917" s="432"/>
      <c r="J2917" s="336"/>
      <c r="K2917" s="338"/>
      <c r="O2917" s="393"/>
      <c r="P2917" s="407"/>
    </row>
    <row r="2918" spans="1:16" s="342" customFormat="1" x14ac:dyDescent="0.25">
      <c r="A2918" s="336"/>
      <c r="B2918" s="330"/>
      <c r="C2918" s="402"/>
      <c r="D2918" s="336"/>
      <c r="E2918" s="429"/>
      <c r="F2918" s="336"/>
      <c r="G2918" s="430"/>
      <c r="H2918" s="431"/>
      <c r="I2918" s="432"/>
      <c r="J2918" s="336"/>
      <c r="K2918" s="338"/>
      <c r="O2918" s="393"/>
      <c r="P2918" s="407"/>
    </row>
    <row r="2919" spans="1:16" s="342" customFormat="1" x14ac:dyDescent="0.25">
      <c r="A2919" s="336"/>
      <c r="B2919" s="330"/>
      <c r="C2919" s="402"/>
      <c r="D2919" s="336"/>
      <c r="E2919" s="429"/>
      <c r="F2919" s="336"/>
      <c r="G2919" s="430"/>
      <c r="H2919" s="431"/>
      <c r="I2919" s="432"/>
      <c r="J2919" s="336"/>
      <c r="K2919" s="338"/>
      <c r="O2919" s="393"/>
      <c r="P2919" s="407"/>
    </row>
    <row r="2920" spans="1:16" s="342" customFormat="1" x14ac:dyDescent="0.25">
      <c r="A2920" s="336"/>
      <c r="B2920" s="330"/>
      <c r="C2920" s="402"/>
      <c r="D2920" s="336"/>
      <c r="E2920" s="429"/>
      <c r="F2920" s="336"/>
      <c r="G2920" s="430"/>
      <c r="H2920" s="431"/>
      <c r="I2920" s="432"/>
      <c r="J2920" s="336"/>
      <c r="K2920" s="338"/>
      <c r="O2920" s="393"/>
      <c r="P2920" s="407"/>
    </row>
    <row r="2921" spans="1:16" s="342" customFormat="1" x14ac:dyDescent="0.25">
      <c r="A2921" s="336"/>
      <c r="B2921" s="330"/>
      <c r="C2921" s="402"/>
      <c r="D2921" s="336"/>
      <c r="E2921" s="429"/>
      <c r="F2921" s="336"/>
      <c r="G2921" s="430"/>
      <c r="H2921" s="431"/>
      <c r="I2921" s="432"/>
      <c r="J2921" s="336"/>
      <c r="K2921" s="338"/>
      <c r="O2921" s="393"/>
      <c r="P2921" s="407"/>
    </row>
    <row r="2922" spans="1:16" s="342" customFormat="1" x14ac:dyDescent="0.25">
      <c r="A2922" s="336"/>
      <c r="B2922" s="330"/>
      <c r="C2922" s="402"/>
      <c r="D2922" s="336"/>
      <c r="E2922" s="429"/>
      <c r="F2922" s="336"/>
      <c r="G2922" s="430"/>
      <c r="H2922" s="431"/>
      <c r="I2922" s="432"/>
      <c r="J2922" s="336"/>
      <c r="K2922" s="338"/>
      <c r="O2922" s="393"/>
      <c r="P2922" s="407"/>
    </row>
    <row r="2923" spans="1:16" s="342" customFormat="1" x14ac:dyDescent="0.25">
      <c r="A2923" s="336"/>
      <c r="B2923" s="330"/>
      <c r="C2923" s="402"/>
      <c r="D2923" s="336"/>
      <c r="E2923" s="429"/>
      <c r="F2923" s="336"/>
      <c r="G2923" s="430"/>
      <c r="H2923" s="431"/>
      <c r="I2923" s="432"/>
      <c r="J2923" s="336"/>
      <c r="K2923" s="338"/>
      <c r="O2923" s="393"/>
      <c r="P2923" s="407"/>
    </row>
    <row r="2924" spans="1:16" s="342" customFormat="1" x14ac:dyDescent="0.25">
      <c r="A2924" s="336"/>
      <c r="B2924" s="330"/>
      <c r="C2924" s="402"/>
      <c r="D2924" s="336"/>
      <c r="E2924" s="429"/>
      <c r="F2924" s="336"/>
      <c r="G2924" s="430"/>
      <c r="H2924" s="431"/>
      <c r="I2924" s="432"/>
      <c r="J2924" s="336"/>
      <c r="K2924" s="338"/>
      <c r="O2924" s="393"/>
      <c r="P2924" s="407"/>
    </row>
    <row r="2925" spans="1:16" s="342" customFormat="1" x14ac:dyDescent="0.25">
      <c r="A2925" s="336"/>
      <c r="B2925" s="330"/>
      <c r="C2925" s="402"/>
      <c r="D2925" s="336"/>
      <c r="E2925" s="429"/>
      <c r="F2925" s="336"/>
      <c r="G2925" s="430"/>
      <c r="H2925" s="431"/>
      <c r="I2925" s="432"/>
      <c r="J2925" s="336"/>
      <c r="K2925" s="338"/>
      <c r="O2925" s="393"/>
      <c r="P2925" s="407"/>
    </row>
    <row r="2926" spans="1:16" s="342" customFormat="1" x14ac:dyDescent="0.25">
      <c r="A2926" s="336"/>
      <c r="B2926" s="330"/>
      <c r="C2926" s="402"/>
      <c r="D2926" s="336"/>
      <c r="E2926" s="429"/>
      <c r="F2926" s="336"/>
      <c r="G2926" s="430"/>
      <c r="H2926" s="431"/>
      <c r="I2926" s="432"/>
      <c r="J2926" s="336"/>
      <c r="K2926" s="338"/>
      <c r="O2926" s="393"/>
      <c r="P2926" s="407"/>
    </row>
    <row r="2927" spans="1:16" s="342" customFormat="1" x14ac:dyDescent="0.25">
      <c r="A2927" s="336"/>
      <c r="B2927" s="330"/>
      <c r="C2927" s="402"/>
      <c r="D2927" s="336"/>
      <c r="E2927" s="429"/>
      <c r="F2927" s="336"/>
      <c r="G2927" s="430"/>
      <c r="H2927" s="431"/>
      <c r="I2927" s="432"/>
      <c r="J2927" s="336"/>
      <c r="K2927" s="338"/>
      <c r="O2927" s="393"/>
      <c r="P2927" s="407"/>
    </row>
    <row r="2928" spans="1:16" s="342" customFormat="1" x14ac:dyDescent="0.25">
      <c r="A2928" s="336"/>
      <c r="B2928" s="330"/>
      <c r="C2928" s="402"/>
      <c r="D2928" s="336"/>
      <c r="E2928" s="429"/>
      <c r="F2928" s="336"/>
      <c r="G2928" s="430"/>
      <c r="H2928" s="431"/>
      <c r="I2928" s="432"/>
      <c r="J2928" s="336"/>
      <c r="K2928" s="338"/>
      <c r="O2928" s="393"/>
      <c r="P2928" s="407"/>
    </row>
    <row r="2929" spans="1:16" s="342" customFormat="1" x14ac:dyDescent="0.25">
      <c r="A2929" s="336"/>
      <c r="B2929" s="330"/>
      <c r="C2929" s="402"/>
      <c r="D2929" s="336"/>
      <c r="E2929" s="429"/>
      <c r="F2929" s="336"/>
      <c r="G2929" s="430"/>
      <c r="H2929" s="431"/>
      <c r="I2929" s="432"/>
      <c r="J2929" s="336"/>
      <c r="K2929" s="338"/>
      <c r="O2929" s="393"/>
      <c r="P2929" s="407"/>
    </row>
    <row r="2930" spans="1:16" s="342" customFormat="1" x14ac:dyDescent="0.25">
      <c r="A2930" s="336"/>
      <c r="B2930" s="330"/>
      <c r="C2930" s="402"/>
      <c r="D2930" s="336"/>
      <c r="E2930" s="429"/>
      <c r="F2930" s="336"/>
      <c r="G2930" s="430"/>
      <c r="H2930" s="431"/>
      <c r="I2930" s="432"/>
      <c r="J2930" s="336"/>
      <c r="K2930" s="338"/>
      <c r="O2930" s="393"/>
      <c r="P2930" s="407"/>
    </row>
    <row r="2931" spans="1:16" s="342" customFormat="1" x14ac:dyDescent="0.25">
      <c r="A2931" s="336"/>
      <c r="B2931" s="330"/>
      <c r="C2931" s="402"/>
      <c r="D2931" s="336"/>
      <c r="E2931" s="429"/>
      <c r="F2931" s="336"/>
      <c r="G2931" s="430"/>
      <c r="H2931" s="431"/>
      <c r="I2931" s="432"/>
      <c r="J2931" s="336"/>
      <c r="K2931" s="338"/>
      <c r="O2931" s="393"/>
      <c r="P2931" s="407"/>
    </row>
    <row r="2932" spans="1:16" s="342" customFormat="1" x14ac:dyDescent="0.25">
      <c r="A2932" s="336"/>
      <c r="B2932" s="330"/>
      <c r="C2932" s="402"/>
      <c r="D2932" s="336"/>
      <c r="E2932" s="429"/>
      <c r="F2932" s="336"/>
      <c r="G2932" s="430"/>
      <c r="H2932" s="431"/>
      <c r="I2932" s="432"/>
      <c r="J2932" s="336"/>
      <c r="K2932" s="338"/>
      <c r="O2932" s="393"/>
      <c r="P2932" s="407"/>
    </row>
    <row r="2933" spans="1:16" s="342" customFormat="1" x14ac:dyDescent="0.25">
      <c r="A2933" s="336"/>
      <c r="B2933" s="330"/>
      <c r="C2933" s="402"/>
      <c r="D2933" s="336"/>
      <c r="E2933" s="429"/>
      <c r="F2933" s="336"/>
      <c r="G2933" s="430"/>
      <c r="H2933" s="431"/>
      <c r="I2933" s="432"/>
      <c r="J2933" s="336"/>
      <c r="K2933" s="338"/>
      <c r="O2933" s="393"/>
      <c r="P2933" s="407"/>
    </row>
    <row r="2934" spans="1:16" s="342" customFormat="1" x14ac:dyDescent="0.25">
      <c r="A2934" s="336"/>
      <c r="B2934" s="330"/>
      <c r="C2934" s="402"/>
      <c r="D2934" s="336"/>
      <c r="E2934" s="429"/>
      <c r="F2934" s="336"/>
      <c r="G2934" s="430"/>
      <c r="H2934" s="431"/>
      <c r="I2934" s="432"/>
      <c r="J2934" s="336"/>
      <c r="K2934" s="338"/>
      <c r="O2934" s="393"/>
      <c r="P2934" s="407"/>
    </row>
    <row r="2935" spans="1:16" s="342" customFormat="1" x14ac:dyDescent="0.25">
      <c r="A2935" s="336"/>
      <c r="B2935" s="330"/>
      <c r="C2935" s="402"/>
      <c r="D2935" s="336"/>
      <c r="E2935" s="429"/>
      <c r="F2935" s="336"/>
      <c r="G2935" s="430"/>
      <c r="H2935" s="431"/>
      <c r="I2935" s="432"/>
      <c r="J2935" s="336"/>
      <c r="K2935" s="338"/>
      <c r="O2935" s="393"/>
      <c r="P2935" s="407"/>
    </row>
    <row r="2936" spans="1:16" s="342" customFormat="1" x14ac:dyDescent="0.25">
      <c r="A2936" s="336"/>
      <c r="B2936" s="330"/>
      <c r="C2936" s="402"/>
      <c r="D2936" s="336"/>
      <c r="E2936" s="429"/>
      <c r="F2936" s="336"/>
      <c r="G2936" s="430"/>
      <c r="H2936" s="431"/>
      <c r="I2936" s="432"/>
      <c r="J2936" s="336"/>
      <c r="K2936" s="338"/>
      <c r="O2936" s="393"/>
      <c r="P2936" s="407"/>
    </row>
    <row r="2937" spans="1:16" s="342" customFormat="1" x14ac:dyDescent="0.25">
      <c r="A2937" s="336"/>
      <c r="B2937" s="330"/>
      <c r="C2937" s="402"/>
      <c r="D2937" s="336"/>
      <c r="E2937" s="429"/>
      <c r="F2937" s="336"/>
      <c r="G2937" s="430"/>
      <c r="H2937" s="431"/>
      <c r="I2937" s="432"/>
      <c r="J2937" s="336"/>
      <c r="K2937" s="338"/>
      <c r="O2937" s="393"/>
      <c r="P2937" s="407"/>
    </row>
    <row r="2938" spans="1:16" s="342" customFormat="1" x14ac:dyDescent="0.25">
      <c r="A2938" s="336"/>
      <c r="B2938" s="330"/>
      <c r="C2938" s="402"/>
      <c r="D2938" s="336"/>
      <c r="E2938" s="429"/>
      <c r="F2938" s="336"/>
      <c r="G2938" s="430"/>
      <c r="H2938" s="431"/>
      <c r="I2938" s="432"/>
      <c r="J2938" s="336"/>
      <c r="K2938" s="338"/>
      <c r="O2938" s="393"/>
      <c r="P2938" s="407"/>
    </row>
    <row r="2939" spans="1:16" s="342" customFormat="1" x14ac:dyDescent="0.25">
      <c r="A2939" s="336"/>
      <c r="B2939" s="330"/>
      <c r="C2939" s="402"/>
      <c r="D2939" s="336"/>
      <c r="E2939" s="429"/>
      <c r="F2939" s="336"/>
      <c r="G2939" s="430"/>
      <c r="H2939" s="431"/>
      <c r="I2939" s="432"/>
      <c r="J2939" s="336"/>
      <c r="K2939" s="338"/>
      <c r="O2939" s="393"/>
      <c r="P2939" s="407"/>
    </row>
    <row r="2940" spans="1:16" s="342" customFormat="1" x14ac:dyDescent="0.25">
      <c r="A2940" s="336"/>
      <c r="B2940" s="330"/>
      <c r="C2940" s="402"/>
      <c r="D2940" s="336"/>
      <c r="E2940" s="429"/>
      <c r="F2940" s="336"/>
      <c r="G2940" s="430"/>
      <c r="H2940" s="431"/>
      <c r="I2940" s="432"/>
      <c r="J2940" s="336"/>
      <c r="K2940" s="338"/>
      <c r="O2940" s="393"/>
      <c r="P2940" s="407"/>
    </row>
    <row r="2941" spans="1:16" s="342" customFormat="1" x14ac:dyDescent="0.25">
      <c r="A2941" s="336"/>
      <c r="B2941" s="330"/>
      <c r="C2941" s="402"/>
      <c r="D2941" s="336"/>
      <c r="E2941" s="429"/>
      <c r="F2941" s="336"/>
      <c r="G2941" s="430"/>
      <c r="H2941" s="431"/>
      <c r="I2941" s="432"/>
      <c r="J2941" s="336"/>
      <c r="K2941" s="338"/>
      <c r="O2941" s="393"/>
      <c r="P2941" s="407"/>
    </row>
    <row r="2942" spans="1:16" s="342" customFormat="1" x14ac:dyDescent="0.25">
      <c r="A2942" s="336"/>
      <c r="B2942" s="330"/>
      <c r="C2942" s="402"/>
      <c r="D2942" s="336"/>
      <c r="E2942" s="429"/>
      <c r="F2942" s="336"/>
      <c r="G2942" s="430"/>
      <c r="H2942" s="431"/>
      <c r="I2942" s="432"/>
      <c r="J2942" s="336"/>
      <c r="K2942" s="338"/>
      <c r="O2942" s="393"/>
      <c r="P2942" s="407"/>
    </row>
    <row r="2943" spans="1:16" s="342" customFormat="1" x14ac:dyDescent="0.25">
      <c r="A2943" s="336"/>
      <c r="B2943" s="330"/>
      <c r="C2943" s="402"/>
      <c r="D2943" s="336"/>
      <c r="E2943" s="429"/>
      <c r="F2943" s="336"/>
      <c r="G2943" s="430"/>
      <c r="H2943" s="431"/>
      <c r="I2943" s="432"/>
      <c r="J2943" s="336"/>
      <c r="K2943" s="338"/>
      <c r="O2943" s="393"/>
      <c r="P2943" s="407"/>
    </row>
    <row r="2944" spans="1:16" s="342" customFormat="1" x14ac:dyDescent="0.25">
      <c r="A2944" s="336"/>
      <c r="B2944" s="330"/>
      <c r="C2944" s="402"/>
      <c r="D2944" s="336"/>
      <c r="E2944" s="429"/>
      <c r="F2944" s="336"/>
      <c r="G2944" s="430"/>
      <c r="H2944" s="431"/>
      <c r="I2944" s="432"/>
      <c r="J2944" s="336"/>
      <c r="K2944" s="338"/>
      <c r="O2944" s="393"/>
      <c r="P2944" s="407"/>
    </row>
    <row r="2945" spans="1:16" s="342" customFormat="1" x14ac:dyDescent="0.25">
      <c r="A2945" s="336"/>
      <c r="B2945" s="330"/>
      <c r="C2945" s="402"/>
      <c r="D2945" s="336"/>
      <c r="E2945" s="429"/>
      <c r="F2945" s="336"/>
      <c r="G2945" s="430"/>
      <c r="H2945" s="431"/>
      <c r="I2945" s="432"/>
      <c r="J2945" s="336"/>
      <c r="K2945" s="338"/>
      <c r="O2945" s="393"/>
      <c r="P2945" s="407"/>
    </row>
    <row r="2946" spans="1:16" s="342" customFormat="1" x14ac:dyDescent="0.25">
      <c r="A2946" s="336"/>
      <c r="B2946" s="330"/>
      <c r="C2946" s="402"/>
      <c r="D2946" s="336"/>
      <c r="E2946" s="429"/>
      <c r="F2946" s="336"/>
      <c r="G2946" s="430"/>
      <c r="H2946" s="431"/>
      <c r="I2946" s="432"/>
      <c r="J2946" s="336"/>
      <c r="K2946" s="338"/>
      <c r="O2946" s="393"/>
      <c r="P2946" s="407"/>
    </row>
    <row r="2947" spans="1:16" s="342" customFormat="1" x14ac:dyDescent="0.25">
      <c r="A2947" s="336"/>
      <c r="B2947" s="330"/>
      <c r="C2947" s="402"/>
      <c r="D2947" s="336"/>
      <c r="E2947" s="429"/>
      <c r="F2947" s="336"/>
      <c r="G2947" s="430"/>
      <c r="H2947" s="431"/>
      <c r="I2947" s="432"/>
      <c r="J2947" s="336"/>
      <c r="K2947" s="338"/>
      <c r="O2947" s="393"/>
      <c r="P2947" s="407"/>
    </row>
    <row r="2948" spans="1:16" s="342" customFormat="1" x14ac:dyDescent="0.25">
      <c r="A2948" s="336"/>
      <c r="B2948" s="330"/>
      <c r="C2948" s="402"/>
      <c r="D2948" s="336"/>
      <c r="E2948" s="429"/>
      <c r="F2948" s="336"/>
      <c r="G2948" s="430"/>
      <c r="H2948" s="431"/>
      <c r="I2948" s="432"/>
      <c r="J2948" s="336"/>
      <c r="K2948" s="338"/>
      <c r="O2948" s="393"/>
      <c r="P2948" s="407"/>
    </row>
    <row r="2949" spans="1:16" s="342" customFormat="1" x14ac:dyDescent="0.25">
      <c r="A2949" s="336"/>
      <c r="B2949" s="330"/>
      <c r="C2949" s="402"/>
      <c r="D2949" s="336"/>
      <c r="E2949" s="429"/>
      <c r="F2949" s="336"/>
      <c r="G2949" s="430"/>
      <c r="H2949" s="431"/>
      <c r="I2949" s="432"/>
      <c r="J2949" s="336"/>
      <c r="K2949" s="338"/>
      <c r="O2949" s="393"/>
      <c r="P2949" s="407"/>
    </row>
    <row r="2950" spans="1:16" s="342" customFormat="1" x14ac:dyDescent="0.25">
      <c r="A2950" s="336"/>
      <c r="B2950" s="330"/>
      <c r="C2950" s="402"/>
      <c r="D2950" s="336"/>
      <c r="E2950" s="429"/>
      <c r="F2950" s="336"/>
      <c r="G2950" s="430"/>
      <c r="H2950" s="431"/>
      <c r="I2950" s="432"/>
      <c r="J2950" s="336"/>
      <c r="K2950" s="338"/>
      <c r="O2950" s="393"/>
      <c r="P2950" s="407"/>
    </row>
    <row r="2951" spans="1:16" s="342" customFormat="1" x14ac:dyDescent="0.25">
      <c r="A2951" s="336"/>
      <c r="B2951" s="330"/>
      <c r="C2951" s="402"/>
      <c r="D2951" s="336"/>
      <c r="E2951" s="429"/>
      <c r="F2951" s="336"/>
      <c r="G2951" s="430"/>
      <c r="H2951" s="431"/>
      <c r="I2951" s="432"/>
      <c r="J2951" s="336"/>
      <c r="K2951" s="338"/>
      <c r="O2951" s="393"/>
      <c r="P2951" s="407"/>
    </row>
    <row r="2952" spans="1:16" s="342" customFormat="1" x14ac:dyDescent="0.25">
      <c r="A2952" s="336"/>
      <c r="B2952" s="330"/>
      <c r="C2952" s="402"/>
      <c r="D2952" s="336"/>
      <c r="E2952" s="429"/>
      <c r="F2952" s="336"/>
      <c r="G2952" s="430"/>
      <c r="H2952" s="431"/>
      <c r="I2952" s="432"/>
      <c r="J2952" s="336"/>
      <c r="K2952" s="338"/>
      <c r="O2952" s="393"/>
      <c r="P2952" s="407"/>
    </row>
    <row r="2953" spans="1:16" s="342" customFormat="1" x14ac:dyDescent="0.25">
      <c r="A2953" s="336"/>
      <c r="B2953" s="330"/>
      <c r="C2953" s="402"/>
      <c r="D2953" s="336"/>
      <c r="E2953" s="429"/>
      <c r="F2953" s="336"/>
      <c r="G2953" s="430"/>
      <c r="H2953" s="431"/>
      <c r="I2953" s="432"/>
      <c r="J2953" s="336"/>
      <c r="K2953" s="338"/>
      <c r="O2953" s="393"/>
      <c r="P2953" s="407"/>
    </row>
    <row r="2954" spans="1:16" s="342" customFormat="1" x14ac:dyDescent="0.25">
      <c r="A2954" s="336"/>
      <c r="B2954" s="330"/>
      <c r="C2954" s="402"/>
      <c r="D2954" s="336"/>
      <c r="E2954" s="429"/>
      <c r="F2954" s="336"/>
      <c r="G2954" s="430"/>
      <c r="H2954" s="431"/>
      <c r="I2954" s="432"/>
      <c r="J2954" s="336"/>
      <c r="K2954" s="338"/>
      <c r="O2954" s="393"/>
      <c r="P2954" s="407"/>
    </row>
    <row r="2955" spans="1:16" s="342" customFormat="1" x14ac:dyDescent="0.25">
      <c r="A2955" s="336"/>
      <c r="B2955" s="330"/>
      <c r="C2955" s="402"/>
      <c r="D2955" s="336"/>
      <c r="E2955" s="429"/>
      <c r="F2955" s="336"/>
      <c r="G2955" s="430"/>
      <c r="H2955" s="431"/>
      <c r="I2955" s="432"/>
      <c r="J2955" s="336"/>
      <c r="K2955" s="338"/>
      <c r="O2955" s="393"/>
      <c r="P2955" s="407"/>
    </row>
    <row r="2956" spans="1:16" s="342" customFormat="1" x14ac:dyDescent="0.25">
      <c r="A2956" s="336"/>
      <c r="B2956" s="330"/>
      <c r="C2956" s="402"/>
      <c r="D2956" s="336"/>
      <c r="E2956" s="429"/>
      <c r="F2956" s="336"/>
      <c r="G2956" s="430"/>
      <c r="H2956" s="431"/>
      <c r="I2956" s="432"/>
      <c r="J2956" s="336"/>
      <c r="K2956" s="338"/>
      <c r="O2956" s="393"/>
      <c r="P2956" s="407"/>
    </row>
    <row r="2957" spans="1:16" s="342" customFormat="1" x14ac:dyDescent="0.25">
      <c r="A2957" s="336"/>
      <c r="B2957" s="330"/>
      <c r="C2957" s="402"/>
      <c r="D2957" s="336"/>
      <c r="E2957" s="429"/>
      <c r="F2957" s="336"/>
      <c r="G2957" s="430"/>
      <c r="H2957" s="431"/>
      <c r="I2957" s="432"/>
      <c r="J2957" s="336"/>
      <c r="K2957" s="338"/>
      <c r="O2957" s="393"/>
      <c r="P2957" s="407"/>
    </row>
    <row r="2958" spans="1:16" s="342" customFormat="1" x14ac:dyDescent="0.25">
      <c r="A2958" s="336"/>
      <c r="B2958" s="330"/>
      <c r="C2958" s="402"/>
      <c r="D2958" s="336"/>
      <c r="E2958" s="429"/>
      <c r="F2958" s="336"/>
      <c r="G2958" s="430"/>
      <c r="H2958" s="431"/>
      <c r="I2958" s="432"/>
      <c r="J2958" s="336"/>
      <c r="K2958" s="338"/>
      <c r="O2958" s="393"/>
      <c r="P2958" s="407"/>
    </row>
    <row r="2959" spans="1:16" s="342" customFormat="1" x14ac:dyDescent="0.25">
      <c r="A2959" s="336"/>
      <c r="B2959" s="330"/>
      <c r="C2959" s="402"/>
      <c r="D2959" s="336"/>
      <c r="E2959" s="429"/>
      <c r="F2959" s="336"/>
      <c r="G2959" s="430"/>
      <c r="H2959" s="431"/>
      <c r="I2959" s="432"/>
      <c r="J2959" s="336"/>
      <c r="K2959" s="338"/>
      <c r="O2959" s="393"/>
      <c r="P2959" s="407"/>
    </row>
    <row r="2960" spans="1:16" s="342" customFormat="1" x14ac:dyDescent="0.25">
      <c r="A2960" s="336"/>
      <c r="B2960" s="330"/>
      <c r="C2960" s="402"/>
      <c r="D2960" s="336"/>
      <c r="E2960" s="429"/>
      <c r="F2960" s="336"/>
      <c r="G2960" s="430"/>
      <c r="H2960" s="431"/>
      <c r="I2960" s="432"/>
      <c r="J2960" s="336"/>
      <c r="K2960" s="338"/>
      <c r="O2960" s="393"/>
      <c r="P2960" s="407"/>
    </row>
    <row r="2961" spans="1:16" s="342" customFormat="1" x14ac:dyDescent="0.25">
      <c r="A2961" s="336"/>
      <c r="B2961" s="330"/>
      <c r="C2961" s="402"/>
      <c r="D2961" s="336"/>
      <c r="E2961" s="429"/>
      <c r="F2961" s="336"/>
      <c r="G2961" s="430"/>
      <c r="H2961" s="431"/>
      <c r="I2961" s="432"/>
      <c r="J2961" s="336"/>
      <c r="K2961" s="338"/>
      <c r="O2961" s="393"/>
      <c r="P2961" s="407"/>
    </row>
    <row r="2962" spans="1:16" s="342" customFormat="1" x14ac:dyDescent="0.25">
      <c r="A2962" s="336"/>
      <c r="B2962" s="330"/>
      <c r="C2962" s="402"/>
      <c r="D2962" s="336"/>
      <c r="E2962" s="429"/>
      <c r="F2962" s="336"/>
      <c r="G2962" s="430"/>
      <c r="H2962" s="431"/>
      <c r="I2962" s="432"/>
      <c r="J2962" s="336"/>
      <c r="K2962" s="338"/>
      <c r="O2962" s="393"/>
      <c r="P2962" s="407"/>
    </row>
    <row r="2963" spans="1:16" s="342" customFormat="1" x14ac:dyDescent="0.25">
      <c r="A2963" s="336"/>
      <c r="B2963" s="330"/>
      <c r="C2963" s="402"/>
      <c r="D2963" s="336"/>
      <c r="E2963" s="429"/>
      <c r="F2963" s="336"/>
      <c r="G2963" s="430"/>
      <c r="H2963" s="431"/>
      <c r="I2963" s="432"/>
      <c r="J2963" s="336"/>
      <c r="K2963" s="338"/>
      <c r="O2963" s="393"/>
      <c r="P2963" s="407"/>
    </row>
    <row r="2964" spans="1:16" s="342" customFormat="1" x14ac:dyDescent="0.25">
      <c r="A2964" s="336"/>
      <c r="B2964" s="330"/>
      <c r="C2964" s="402"/>
      <c r="D2964" s="336"/>
      <c r="E2964" s="429"/>
      <c r="F2964" s="336"/>
      <c r="G2964" s="430"/>
      <c r="H2964" s="431"/>
      <c r="I2964" s="432"/>
      <c r="J2964" s="336"/>
      <c r="K2964" s="338"/>
      <c r="O2964" s="393"/>
      <c r="P2964" s="407"/>
    </row>
    <row r="2965" spans="1:16" s="342" customFormat="1" x14ac:dyDescent="0.25">
      <c r="A2965" s="336"/>
      <c r="B2965" s="330"/>
      <c r="C2965" s="402"/>
      <c r="D2965" s="336"/>
      <c r="E2965" s="429"/>
      <c r="F2965" s="336"/>
      <c r="G2965" s="430"/>
      <c r="H2965" s="431"/>
      <c r="I2965" s="432"/>
      <c r="J2965" s="336"/>
      <c r="K2965" s="338"/>
      <c r="O2965" s="393"/>
      <c r="P2965" s="407"/>
    </row>
    <row r="2966" spans="1:16" s="342" customFormat="1" x14ac:dyDescent="0.25">
      <c r="A2966" s="336"/>
      <c r="B2966" s="330"/>
      <c r="C2966" s="402"/>
      <c r="D2966" s="336"/>
      <c r="E2966" s="429"/>
      <c r="F2966" s="336"/>
      <c r="G2966" s="430"/>
      <c r="H2966" s="431"/>
      <c r="I2966" s="432"/>
      <c r="J2966" s="336"/>
      <c r="K2966" s="338"/>
      <c r="O2966" s="393"/>
      <c r="P2966" s="407"/>
    </row>
    <row r="2967" spans="1:16" s="342" customFormat="1" x14ac:dyDescent="0.25">
      <c r="A2967" s="336"/>
      <c r="B2967" s="330"/>
      <c r="C2967" s="402"/>
      <c r="D2967" s="336"/>
      <c r="E2967" s="429"/>
      <c r="F2967" s="336"/>
      <c r="G2967" s="430"/>
      <c r="H2967" s="431"/>
      <c r="I2967" s="432"/>
      <c r="J2967" s="336"/>
      <c r="K2967" s="338"/>
      <c r="O2967" s="393"/>
      <c r="P2967" s="407"/>
    </row>
    <row r="2968" spans="1:16" s="342" customFormat="1" x14ac:dyDescent="0.25">
      <c r="A2968" s="336"/>
      <c r="B2968" s="330"/>
      <c r="C2968" s="402"/>
      <c r="D2968" s="336"/>
      <c r="E2968" s="429"/>
      <c r="F2968" s="336"/>
      <c r="G2968" s="430"/>
      <c r="H2968" s="431"/>
      <c r="I2968" s="432"/>
      <c r="J2968" s="336"/>
      <c r="K2968" s="338"/>
      <c r="O2968" s="393"/>
      <c r="P2968" s="407"/>
    </row>
    <row r="2969" spans="1:16" s="342" customFormat="1" x14ac:dyDescent="0.25">
      <c r="A2969" s="336"/>
      <c r="B2969" s="330"/>
      <c r="C2969" s="402"/>
      <c r="D2969" s="336"/>
      <c r="E2969" s="429"/>
      <c r="F2969" s="336"/>
      <c r="G2969" s="430"/>
      <c r="H2969" s="431"/>
      <c r="I2969" s="432"/>
      <c r="J2969" s="336"/>
      <c r="K2969" s="338"/>
      <c r="O2969" s="393"/>
      <c r="P2969" s="407"/>
    </row>
    <row r="2970" spans="1:16" s="342" customFormat="1" x14ac:dyDescent="0.25">
      <c r="A2970" s="336"/>
      <c r="B2970" s="330"/>
      <c r="C2970" s="402"/>
      <c r="D2970" s="336"/>
      <c r="E2970" s="429"/>
      <c r="F2970" s="336"/>
      <c r="G2970" s="430"/>
      <c r="H2970" s="431"/>
      <c r="I2970" s="432"/>
      <c r="J2970" s="336"/>
      <c r="K2970" s="338"/>
      <c r="O2970" s="393"/>
      <c r="P2970" s="407"/>
    </row>
    <row r="2971" spans="1:16" s="342" customFormat="1" x14ac:dyDescent="0.25">
      <c r="A2971" s="336"/>
      <c r="B2971" s="330"/>
      <c r="C2971" s="402"/>
      <c r="D2971" s="336"/>
      <c r="E2971" s="429"/>
      <c r="F2971" s="336"/>
      <c r="G2971" s="430"/>
      <c r="H2971" s="431"/>
      <c r="I2971" s="432"/>
      <c r="J2971" s="336"/>
      <c r="K2971" s="338"/>
      <c r="O2971" s="393"/>
      <c r="P2971" s="407"/>
    </row>
    <row r="2972" spans="1:16" s="342" customFormat="1" x14ac:dyDescent="0.25">
      <c r="A2972" s="336"/>
      <c r="B2972" s="330"/>
      <c r="C2972" s="402"/>
      <c r="D2972" s="336"/>
      <c r="E2972" s="429"/>
      <c r="F2972" s="336"/>
      <c r="G2972" s="430"/>
      <c r="H2972" s="431"/>
      <c r="I2972" s="432"/>
      <c r="J2972" s="336"/>
      <c r="K2972" s="338"/>
      <c r="O2972" s="393"/>
      <c r="P2972" s="407"/>
    </row>
    <row r="2973" spans="1:16" s="342" customFormat="1" x14ac:dyDescent="0.25">
      <c r="A2973" s="336"/>
      <c r="B2973" s="330"/>
      <c r="C2973" s="402"/>
      <c r="D2973" s="336"/>
      <c r="E2973" s="429"/>
      <c r="F2973" s="336"/>
      <c r="G2973" s="430"/>
      <c r="H2973" s="431"/>
      <c r="I2973" s="432"/>
      <c r="J2973" s="336"/>
      <c r="K2973" s="338"/>
      <c r="O2973" s="393"/>
      <c r="P2973" s="407"/>
    </row>
    <row r="2974" spans="1:16" s="342" customFormat="1" x14ac:dyDescent="0.25">
      <c r="A2974" s="336"/>
      <c r="B2974" s="330"/>
      <c r="C2974" s="402"/>
      <c r="D2974" s="336"/>
      <c r="E2974" s="429"/>
      <c r="F2974" s="336"/>
      <c r="G2974" s="430"/>
      <c r="H2974" s="431"/>
      <c r="I2974" s="432"/>
      <c r="J2974" s="336"/>
      <c r="K2974" s="338"/>
      <c r="O2974" s="393"/>
      <c r="P2974" s="407"/>
    </row>
    <row r="2975" spans="1:16" s="342" customFormat="1" x14ac:dyDescent="0.25">
      <c r="A2975" s="336"/>
      <c r="B2975" s="330"/>
      <c r="C2975" s="402"/>
      <c r="D2975" s="336"/>
      <c r="E2975" s="429"/>
      <c r="F2975" s="336"/>
      <c r="G2975" s="430"/>
      <c r="H2975" s="431"/>
      <c r="I2975" s="432"/>
      <c r="J2975" s="336"/>
      <c r="K2975" s="338"/>
      <c r="O2975" s="393"/>
      <c r="P2975" s="407"/>
    </row>
    <row r="2976" spans="1:16" s="342" customFormat="1" x14ac:dyDescent="0.25">
      <c r="A2976" s="336"/>
      <c r="B2976" s="330"/>
      <c r="C2976" s="402"/>
      <c r="D2976" s="336"/>
      <c r="E2976" s="429"/>
      <c r="F2976" s="336"/>
      <c r="G2976" s="430"/>
      <c r="H2976" s="431"/>
      <c r="I2976" s="432"/>
      <c r="J2976" s="336"/>
      <c r="K2976" s="338"/>
      <c r="O2976" s="393"/>
      <c r="P2976" s="407"/>
    </row>
    <row r="2977" spans="1:16" s="342" customFormat="1" x14ac:dyDescent="0.25">
      <c r="A2977" s="336"/>
      <c r="B2977" s="330"/>
      <c r="C2977" s="402"/>
      <c r="D2977" s="336"/>
      <c r="E2977" s="429"/>
      <c r="F2977" s="336"/>
      <c r="G2977" s="430"/>
      <c r="H2977" s="431"/>
      <c r="I2977" s="432"/>
      <c r="J2977" s="336"/>
      <c r="K2977" s="338"/>
      <c r="O2977" s="393"/>
      <c r="P2977" s="407"/>
    </row>
    <row r="2978" spans="1:16" s="342" customFormat="1" x14ac:dyDescent="0.25">
      <c r="A2978" s="336"/>
      <c r="B2978" s="330"/>
      <c r="C2978" s="402"/>
      <c r="D2978" s="336"/>
      <c r="E2978" s="429"/>
      <c r="F2978" s="336"/>
      <c r="G2978" s="430"/>
      <c r="H2978" s="431"/>
      <c r="I2978" s="432"/>
      <c r="J2978" s="336"/>
      <c r="K2978" s="338"/>
      <c r="O2978" s="393"/>
      <c r="P2978" s="407"/>
    </row>
    <row r="2979" spans="1:16" s="342" customFormat="1" x14ac:dyDescent="0.25">
      <c r="A2979" s="336"/>
      <c r="B2979" s="330"/>
      <c r="C2979" s="402"/>
      <c r="D2979" s="336"/>
      <c r="E2979" s="429"/>
      <c r="F2979" s="336"/>
      <c r="G2979" s="430"/>
      <c r="H2979" s="431"/>
      <c r="I2979" s="432"/>
      <c r="J2979" s="336"/>
      <c r="K2979" s="338"/>
      <c r="O2979" s="393"/>
      <c r="P2979" s="407"/>
    </row>
    <row r="2980" spans="1:16" s="342" customFormat="1" x14ac:dyDescent="0.25">
      <c r="A2980" s="336"/>
      <c r="B2980" s="330"/>
      <c r="C2980" s="402"/>
      <c r="D2980" s="336"/>
      <c r="E2980" s="429"/>
      <c r="F2980" s="336"/>
      <c r="G2980" s="430"/>
      <c r="H2980" s="431"/>
      <c r="I2980" s="432"/>
      <c r="J2980" s="336"/>
      <c r="K2980" s="338"/>
      <c r="O2980" s="393"/>
      <c r="P2980" s="407"/>
    </row>
    <row r="2981" spans="1:16" s="342" customFormat="1" x14ac:dyDescent="0.25">
      <c r="A2981" s="336"/>
      <c r="B2981" s="330"/>
      <c r="C2981" s="402"/>
      <c r="D2981" s="336"/>
      <c r="E2981" s="429"/>
      <c r="F2981" s="336"/>
      <c r="G2981" s="430"/>
      <c r="H2981" s="431"/>
      <c r="I2981" s="432"/>
      <c r="J2981" s="336"/>
      <c r="K2981" s="338"/>
      <c r="O2981" s="393"/>
      <c r="P2981" s="407"/>
    </row>
    <row r="2982" spans="1:16" s="342" customFormat="1" x14ac:dyDescent="0.25">
      <c r="A2982" s="336"/>
      <c r="B2982" s="330"/>
      <c r="C2982" s="402"/>
      <c r="D2982" s="336"/>
      <c r="E2982" s="429"/>
      <c r="F2982" s="336"/>
      <c r="G2982" s="430"/>
      <c r="H2982" s="431"/>
      <c r="I2982" s="432"/>
      <c r="J2982" s="336"/>
      <c r="K2982" s="338"/>
      <c r="O2982" s="393"/>
      <c r="P2982" s="407"/>
    </row>
    <row r="2983" spans="1:16" s="342" customFormat="1" x14ac:dyDescent="0.25">
      <c r="A2983" s="336"/>
      <c r="B2983" s="330"/>
      <c r="C2983" s="402"/>
      <c r="D2983" s="336"/>
      <c r="E2983" s="429"/>
      <c r="F2983" s="336"/>
      <c r="G2983" s="430"/>
      <c r="H2983" s="431"/>
      <c r="I2983" s="432"/>
      <c r="J2983" s="336"/>
      <c r="K2983" s="338"/>
      <c r="O2983" s="393"/>
      <c r="P2983" s="407"/>
    </row>
    <row r="2984" spans="1:16" s="342" customFormat="1" x14ac:dyDescent="0.25">
      <c r="A2984" s="336"/>
      <c r="B2984" s="330"/>
      <c r="C2984" s="402"/>
      <c r="D2984" s="336"/>
      <c r="E2984" s="429"/>
      <c r="F2984" s="336"/>
      <c r="G2984" s="430"/>
      <c r="H2984" s="431"/>
      <c r="I2984" s="432"/>
      <c r="J2984" s="336"/>
      <c r="K2984" s="338"/>
      <c r="O2984" s="393"/>
      <c r="P2984" s="407"/>
    </row>
    <row r="2985" spans="1:16" s="342" customFormat="1" x14ac:dyDescent="0.25">
      <c r="A2985" s="336"/>
      <c r="B2985" s="330"/>
      <c r="C2985" s="402"/>
      <c r="D2985" s="336"/>
      <c r="E2985" s="429"/>
      <c r="F2985" s="336"/>
      <c r="G2985" s="430"/>
      <c r="H2985" s="431"/>
      <c r="I2985" s="432"/>
      <c r="J2985" s="336"/>
      <c r="K2985" s="338"/>
      <c r="O2985" s="393"/>
      <c r="P2985" s="407"/>
    </row>
    <row r="2986" spans="1:16" s="342" customFormat="1" x14ac:dyDescent="0.25">
      <c r="A2986" s="336"/>
      <c r="B2986" s="330"/>
      <c r="C2986" s="402"/>
      <c r="D2986" s="336"/>
      <c r="E2986" s="429"/>
      <c r="F2986" s="336"/>
      <c r="G2986" s="430"/>
      <c r="H2986" s="431"/>
      <c r="I2986" s="432"/>
      <c r="J2986" s="336"/>
      <c r="K2986" s="338"/>
      <c r="O2986" s="393"/>
      <c r="P2986" s="407"/>
    </row>
    <row r="2987" spans="1:16" s="342" customFormat="1" x14ac:dyDescent="0.25">
      <c r="A2987" s="336"/>
      <c r="B2987" s="330"/>
      <c r="C2987" s="402"/>
      <c r="D2987" s="336"/>
      <c r="E2987" s="429"/>
      <c r="F2987" s="336"/>
      <c r="G2987" s="430"/>
      <c r="H2987" s="431"/>
      <c r="I2987" s="432"/>
      <c r="J2987" s="336"/>
      <c r="K2987" s="338"/>
      <c r="O2987" s="393"/>
      <c r="P2987" s="407"/>
    </row>
    <row r="2988" spans="1:16" s="342" customFormat="1" x14ac:dyDescent="0.25">
      <c r="A2988" s="336"/>
      <c r="B2988" s="330"/>
      <c r="C2988" s="402"/>
      <c r="D2988" s="336"/>
      <c r="E2988" s="429"/>
      <c r="F2988" s="336"/>
      <c r="G2988" s="430"/>
      <c r="H2988" s="431"/>
      <c r="I2988" s="432"/>
      <c r="J2988" s="336"/>
      <c r="K2988" s="338"/>
      <c r="O2988" s="393"/>
      <c r="P2988" s="407"/>
    </row>
    <row r="2989" spans="1:16" s="342" customFormat="1" x14ac:dyDescent="0.25">
      <c r="A2989" s="336"/>
      <c r="B2989" s="330"/>
      <c r="C2989" s="402"/>
      <c r="D2989" s="336"/>
      <c r="E2989" s="429"/>
      <c r="F2989" s="336"/>
      <c r="G2989" s="430"/>
      <c r="H2989" s="431"/>
      <c r="I2989" s="432"/>
      <c r="J2989" s="336"/>
      <c r="K2989" s="338"/>
      <c r="O2989" s="393"/>
      <c r="P2989" s="407"/>
    </row>
    <row r="2990" spans="1:16" s="342" customFormat="1" x14ac:dyDescent="0.25">
      <c r="A2990" s="336"/>
      <c r="B2990" s="330"/>
      <c r="C2990" s="402"/>
      <c r="D2990" s="336"/>
      <c r="E2990" s="429"/>
      <c r="F2990" s="336"/>
      <c r="G2990" s="430"/>
      <c r="H2990" s="431"/>
      <c r="I2990" s="432"/>
      <c r="J2990" s="336"/>
      <c r="K2990" s="338"/>
      <c r="O2990" s="393"/>
      <c r="P2990" s="407"/>
    </row>
    <row r="2991" spans="1:16" s="342" customFormat="1" x14ac:dyDescent="0.25">
      <c r="A2991" s="336"/>
      <c r="B2991" s="330"/>
      <c r="C2991" s="402"/>
      <c r="D2991" s="336"/>
      <c r="E2991" s="429"/>
      <c r="F2991" s="336"/>
      <c r="G2991" s="430"/>
      <c r="H2991" s="431"/>
      <c r="I2991" s="432"/>
      <c r="J2991" s="336"/>
      <c r="K2991" s="338"/>
      <c r="O2991" s="393"/>
      <c r="P2991" s="407"/>
    </row>
    <row r="2992" spans="1:16" s="342" customFormat="1" x14ac:dyDescent="0.25">
      <c r="A2992" s="336"/>
      <c r="B2992" s="330"/>
      <c r="C2992" s="402"/>
      <c r="D2992" s="336"/>
      <c r="E2992" s="429"/>
      <c r="F2992" s="336"/>
      <c r="G2992" s="430"/>
      <c r="H2992" s="431"/>
      <c r="I2992" s="432"/>
      <c r="J2992" s="336"/>
      <c r="K2992" s="338"/>
      <c r="O2992" s="393"/>
      <c r="P2992" s="407"/>
    </row>
    <row r="2993" spans="1:16" s="342" customFormat="1" x14ac:dyDescent="0.25">
      <c r="A2993" s="336"/>
      <c r="B2993" s="330"/>
      <c r="C2993" s="402"/>
      <c r="D2993" s="336"/>
      <c r="E2993" s="429"/>
      <c r="F2993" s="336"/>
      <c r="G2993" s="430"/>
      <c r="H2993" s="431"/>
      <c r="I2993" s="432"/>
      <c r="J2993" s="336"/>
      <c r="K2993" s="338"/>
      <c r="O2993" s="393"/>
      <c r="P2993" s="407"/>
    </row>
    <row r="2994" spans="1:16" s="342" customFormat="1" x14ac:dyDescent="0.25">
      <c r="A2994" s="336"/>
      <c r="B2994" s="330"/>
      <c r="C2994" s="402"/>
      <c r="D2994" s="336"/>
      <c r="E2994" s="429"/>
      <c r="F2994" s="336"/>
      <c r="G2994" s="430"/>
      <c r="H2994" s="431"/>
      <c r="I2994" s="432"/>
      <c r="J2994" s="336"/>
      <c r="K2994" s="338"/>
      <c r="O2994" s="393"/>
      <c r="P2994" s="407"/>
    </row>
    <row r="2995" spans="1:16" s="342" customFormat="1" x14ac:dyDescent="0.25">
      <c r="A2995" s="336"/>
      <c r="B2995" s="330"/>
      <c r="C2995" s="402"/>
      <c r="D2995" s="336"/>
      <c r="E2995" s="429"/>
      <c r="F2995" s="336"/>
      <c r="G2995" s="430"/>
      <c r="H2995" s="431"/>
      <c r="I2995" s="432"/>
      <c r="J2995" s="336"/>
      <c r="K2995" s="338"/>
      <c r="O2995" s="393"/>
      <c r="P2995" s="407"/>
    </row>
    <row r="2996" spans="1:16" s="342" customFormat="1" x14ac:dyDescent="0.25">
      <c r="A2996" s="336"/>
      <c r="B2996" s="330"/>
      <c r="C2996" s="402"/>
      <c r="D2996" s="336"/>
      <c r="E2996" s="429"/>
      <c r="F2996" s="336"/>
      <c r="G2996" s="430"/>
      <c r="H2996" s="431"/>
      <c r="I2996" s="432"/>
      <c r="J2996" s="336"/>
      <c r="K2996" s="338"/>
      <c r="O2996" s="393"/>
      <c r="P2996" s="407"/>
    </row>
    <row r="2997" spans="1:16" s="342" customFormat="1" x14ac:dyDescent="0.25">
      <c r="A2997" s="336"/>
      <c r="B2997" s="330"/>
      <c r="C2997" s="402"/>
      <c r="D2997" s="336"/>
      <c r="E2997" s="429"/>
      <c r="F2997" s="336"/>
      <c r="G2997" s="430"/>
      <c r="H2997" s="431"/>
      <c r="I2997" s="432"/>
      <c r="J2997" s="336"/>
      <c r="K2997" s="338"/>
      <c r="O2997" s="393"/>
      <c r="P2997" s="407"/>
    </row>
    <row r="2998" spans="1:16" s="342" customFormat="1" x14ac:dyDescent="0.25">
      <c r="A2998" s="336"/>
      <c r="B2998" s="330"/>
      <c r="C2998" s="402"/>
      <c r="D2998" s="336"/>
      <c r="E2998" s="429"/>
      <c r="F2998" s="336"/>
      <c r="G2998" s="430"/>
      <c r="H2998" s="431"/>
      <c r="I2998" s="432"/>
      <c r="J2998" s="336"/>
      <c r="K2998" s="338"/>
      <c r="O2998" s="393"/>
      <c r="P2998" s="407"/>
    </row>
    <row r="2999" spans="1:16" s="342" customFormat="1" x14ac:dyDescent="0.25">
      <c r="A2999" s="336"/>
      <c r="B2999" s="330"/>
      <c r="C2999" s="402"/>
      <c r="D2999" s="336"/>
      <c r="E2999" s="429"/>
      <c r="F2999" s="336"/>
      <c r="G2999" s="430"/>
      <c r="H2999" s="431"/>
      <c r="I2999" s="432"/>
      <c r="J2999" s="336"/>
      <c r="K2999" s="338"/>
      <c r="O2999" s="393"/>
      <c r="P2999" s="407"/>
    </row>
    <row r="3000" spans="1:16" s="342" customFormat="1" x14ac:dyDescent="0.25">
      <c r="A3000" s="336"/>
      <c r="B3000" s="330"/>
      <c r="C3000" s="402"/>
      <c r="D3000" s="336"/>
      <c r="E3000" s="429"/>
      <c r="F3000" s="336"/>
      <c r="G3000" s="430"/>
      <c r="H3000" s="431"/>
      <c r="I3000" s="432"/>
      <c r="J3000" s="336"/>
      <c r="K3000" s="338"/>
      <c r="O3000" s="393"/>
      <c r="P3000" s="407"/>
    </row>
    <row r="3001" spans="1:16" s="342" customFormat="1" x14ac:dyDescent="0.25">
      <c r="A3001" s="336"/>
      <c r="B3001" s="330"/>
      <c r="C3001" s="402"/>
      <c r="D3001" s="336"/>
      <c r="E3001" s="429"/>
      <c r="F3001" s="336"/>
      <c r="G3001" s="430"/>
      <c r="H3001" s="431"/>
      <c r="I3001" s="432"/>
      <c r="J3001" s="336"/>
      <c r="K3001" s="338"/>
      <c r="O3001" s="393"/>
      <c r="P3001" s="407"/>
    </row>
    <row r="3002" spans="1:16" s="342" customFormat="1" x14ac:dyDescent="0.25">
      <c r="A3002" s="336"/>
      <c r="B3002" s="330"/>
      <c r="C3002" s="402"/>
      <c r="D3002" s="336"/>
      <c r="E3002" s="429"/>
      <c r="F3002" s="336"/>
      <c r="G3002" s="430"/>
      <c r="H3002" s="431"/>
      <c r="I3002" s="432"/>
      <c r="J3002" s="336"/>
      <c r="K3002" s="338"/>
      <c r="O3002" s="393"/>
      <c r="P3002" s="407"/>
    </row>
    <row r="3003" spans="1:16" s="342" customFormat="1" x14ac:dyDescent="0.25">
      <c r="A3003" s="336"/>
      <c r="B3003" s="330"/>
      <c r="C3003" s="402"/>
      <c r="D3003" s="336"/>
      <c r="E3003" s="429"/>
      <c r="F3003" s="336"/>
      <c r="G3003" s="430"/>
      <c r="H3003" s="431"/>
      <c r="I3003" s="432"/>
      <c r="J3003" s="336"/>
      <c r="K3003" s="338"/>
      <c r="O3003" s="393"/>
      <c r="P3003" s="407"/>
    </row>
    <row r="3004" spans="1:16" s="342" customFormat="1" x14ac:dyDescent="0.25">
      <c r="A3004" s="336"/>
      <c r="B3004" s="330"/>
      <c r="C3004" s="402"/>
      <c r="D3004" s="336"/>
      <c r="E3004" s="429"/>
      <c r="F3004" s="336"/>
      <c r="G3004" s="430"/>
      <c r="H3004" s="431"/>
      <c r="I3004" s="432"/>
      <c r="J3004" s="336"/>
      <c r="K3004" s="338"/>
      <c r="O3004" s="393"/>
      <c r="P3004" s="407"/>
    </row>
    <row r="3005" spans="1:16" s="342" customFormat="1" x14ac:dyDescent="0.25">
      <c r="A3005" s="336"/>
      <c r="B3005" s="330"/>
      <c r="C3005" s="402"/>
      <c r="D3005" s="336"/>
      <c r="E3005" s="429"/>
      <c r="F3005" s="336"/>
      <c r="G3005" s="430"/>
      <c r="H3005" s="431"/>
      <c r="I3005" s="432"/>
      <c r="J3005" s="336"/>
      <c r="K3005" s="338"/>
      <c r="O3005" s="393"/>
      <c r="P3005" s="407"/>
    </row>
    <row r="3006" spans="1:16" s="342" customFormat="1" x14ac:dyDescent="0.25">
      <c r="A3006" s="336"/>
      <c r="B3006" s="330"/>
      <c r="C3006" s="402"/>
      <c r="D3006" s="336"/>
      <c r="E3006" s="429"/>
      <c r="F3006" s="336"/>
      <c r="G3006" s="430"/>
      <c r="H3006" s="431"/>
      <c r="I3006" s="432"/>
      <c r="J3006" s="336"/>
      <c r="K3006" s="338"/>
      <c r="O3006" s="393"/>
      <c r="P3006" s="407"/>
    </row>
    <row r="3007" spans="1:16" s="342" customFormat="1" x14ac:dyDescent="0.25">
      <c r="A3007" s="336"/>
      <c r="B3007" s="330"/>
      <c r="C3007" s="402"/>
      <c r="D3007" s="336"/>
      <c r="E3007" s="429"/>
      <c r="F3007" s="336"/>
      <c r="G3007" s="430"/>
      <c r="H3007" s="431"/>
      <c r="I3007" s="432"/>
      <c r="J3007" s="336"/>
      <c r="K3007" s="338"/>
      <c r="O3007" s="393"/>
      <c r="P3007" s="407"/>
    </row>
    <row r="3008" spans="1:16" s="342" customFormat="1" x14ac:dyDescent="0.25">
      <c r="A3008" s="336"/>
      <c r="B3008" s="330"/>
      <c r="C3008" s="402"/>
      <c r="D3008" s="336"/>
      <c r="E3008" s="429"/>
      <c r="F3008" s="336"/>
      <c r="G3008" s="430"/>
      <c r="H3008" s="431"/>
      <c r="I3008" s="432"/>
      <c r="J3008" s="336"/>
      <c r="K3008" s="338"/>
      <c r="O3008" s="393"/>
      <c r="P3008" s="407"/>
    </row>
    <row r="3009" spans="1:16" s="342" customFormat="1" x14ac:dyDescent="0.25">
      <c r="A3009" s="336"/>
      <c r="B3009" s="330"/>
      <c r="C3009" s="402"/>
      <c r="D3009" s="336"/>
      <c r="E3009" s="429"/>
      <c r="F3009" s="336"/>
      <c r="G3009" s="430"/>
      <c r="H3009" s="431"/>
      <c r="I3009" s="432"/>
      <c r="J3009" s="336"/>
      <c r="K3009" s="338"/>
      <c r="O3009" s="393"/>
      <c r="P3009" s="407"/>
    </row>
    <row r="3010" spans="1:16" s="342" customFormat="1" x14ac:dyDescent="0.25">
      <c r="A3010" s="336"/>
      <c r="B3010" s="330"/>
      <c r="C3010" s="402"/>
      <c r="D3010" s="336"/>
      <c r="E3010" s="429"/>
      <c r="F3010" s="336"/>
      <c r="G3010" s="430"/>
      <c r="H3010" s="431"/>
      <c r="I3010" s="432"/>
      <c r="J3010" s="336"/>
      <c r="K3010" s="338"/>
      <c r="O3010" s="393"/>
      <c r="P3010" s="407"/>
    </row>
    <row r="3011" spans="1:16" s="342" customFormat="1" x14ac:dyDescent="0.25">
      <c r="A3011" s="336"/>
      <c r="B3011" s="330"/>
      <c r="C3011" s="402"/>
      <c r="D3011" s="336"/>
      <c r="E3011" s="429"/>
      <c r="F3011" s="336"/>
      <c r="G3011" s="430"/>
      <c r="H3011" s="431"/>
      <c r="I3011" s="432"/>
      <c r="J3011" s="336"/>
      <c r="K3011" s="338"/>
      <c r="O3011" s="393"/>
      <c r="P3011" s="407"/>
    </row>
    <row r="3012" spans="1:16" s="342" customFormat="1" x14ac:dyDescent="0.25">
      <c r="A3012" s="336"/>
      <c r="B3012" s="330"/>
      <c r="C3012" s="402"/>
      <c r="D3012" s="336"/>
      <c r="E3012" s="429"/>
      <c r="F3012" s="336"/>
      <c r="G3012" s="430"/>
      <c r="H3012" s="431"/>
      <c r="I3012" s="432"/>
      <c r="J3012" s="336"/>
      <c r="K3012" s="338"/>
      <c r="O3012" s="393"/>
      <c r="P3012" s="407"/>
    </row>
    <row r="3013" spans="1:16" s="342" customFormat="1" x14ac:dyDescent="0.25">
      <c r="A3013" s="336"/>
      <c r="B3013" s="330"/>
      <c r="C3013" s="402"/>
      <c r="D3013" s="336"/>
      <c r="E3013" s="429"/>
      <c r="F3013" s="336"/>
      <c r="G3013" s="430"/>
      <c r="H3013" s="431"/>
      <c r="I3013" s="432"/>
      <c r="J3013" s="336"/>
      <c r="K3013" s="338"/>
      <c r="O3013" s="393"/>
      <c r="P3013" s="407"/>
    </row>
    <row r="3014" spans="1:16" s="342" customFormat="1" x14ac:dyDescent="0.25">
      <c r="A3014" s="336"/>
      <c r="B3014" s="330"/>
      <c r="C3014" s="402"/>
      <c r="D3014" s="336"/>
      <c r="E3014" s="429"/>
      <c r="F3014" s="336"/>
      <c r="G3014" s="430"/>
      <c r="H3014" s="431"/>
      <c r="I3014" s="432"/>
      <c r="J3014" s="336"/>
      <c r="K3014" s="338"/>
      <c r="O3014" s="393"/>
      <c r="P3014" s="407"/>
    </row>
    <row r="3015" spans="1:16" s="342" customFormat="1" x14ac:dyDescent="0.25">
      <c r="A3015" s="336"/>
      <c r="B3015" s="330"/>
      <c r="C3015" s="402"/>
      <c r="D3015" s="336"/>
      <c r="E3015" s="429"/>
      <c r="F3015" s="336"/>
      <c r="G3015" s="430"/>
      <c r="H3015" s="431"/>
      <c r="I3015" s="432"/>
      <c r="J3015" s="336"/>
      <c r="K3015" s="338"/>
      <c r="O3015" s="393"/>
      <c r="P3015" s="407"/>
    </row>
    <row r="3016" spans="1:16" s="342" customFormat="1" x14ac:dyDescent="0.25">
      <c r="A3016" s="336"/>
      <c r="B3016" s="330"/>
      <c r="C3016" s="402"/>
      <c r="D3016" s="336"/>
      <c r="E3016" s="429"/>
      <c r="F3016" s="336"/>
      <c r="G3016" s="430"/>
      <c r="H3016" s="431"/>
      <c r="I3016" s="432"/>
      <c r="J3016" s="336"/>
      <c r="K3016" s="338"/>
      <c r="O3016" s="393"/>
      <c r="P3016" s="407"/>
    </row>
    <row r="3017" spans="1:16" s="342" customFormat="1" x14ac:dyDescent="0.25">
      <c r="A3017" s="336"/>
      <c r="B3017" s="330"/>
      <c r="C3017" s="402"/>
      <c r="D3017" s="336"/>
      <c r="E3017" s="429"/>
      <c r="F3017" s="336"/>
      <c r="G3017" s="430"/>
      <c r="H3017" s="431"/>
      <c r="I3017" s="432"/>
      <c r="J3017" s="336"/>
      <c r="K3017" s="338"/>
      <c r="O3017" s="393"/>
      <c r="P3017" s="407"/>
    </row>
    <row r="3018" spans="1:16" s="342" customFormat="1" x14ac:dyDescent="0.25">
      <c r="A3018" s="336"/>
      <c r="B3018" s="330"/>
      <c r="C3018" s="402"/>
      <c r="D3018" s="336"/>
      <c r="E3018" s="429"/>
      <c r="F3018" s="336"/>
      <c r="G3018" s="430"/>
      <c r="H3018" s="431"/>
      <c r="I3018" s="432"/>
      <c r="J3018" s="336"/>
      <c r="K3018" s="338"/>
      <c r="O3018" s="393"/>
      <c r="P3018" s="407"/>
    </row>
    <row r="3019" spans="1:16" s="342" customFormat="1" x14ac:dyDescent="0.25">
      <c r="A3019" s="336"/>
      <c r="B3019" s="330"/>
      <c r="C3019" s="402"/>
      <c r="D3019" s="336"/>
      <c r="E3019" s="429"/>
      <c r="F3019" s="336"/>
      <c r="G3019" s="430"/>
      <c r="H3019" s="431"/>
      <c r="I3019" s="432"/>
      <c r="J3019" s="336"/>
      <c r="K3019" s="338"/>
      <c r="O3019" s="393"/>
      <c r="P3019" s="407"/>
    </row>
    <row r="3020" spans="1:16" s="342" customFormat="1" x14ac:dyDescent="0.25">
      <c r="A3020" s="336"/>
      <c r="B3020" s="330"/>
      <c r="C3020" s="402"/>
      <c r="D3020" s="336"/>
      <c r="E3020" s="429"/>
      <c r="F3020" s="336"/>
      <c r="G3020" s="430"/>
      <c r="H3020" s="431"/>
      <c r="I3020" s="432"/>
      <c r="J3020" s="336"/>
      <c r="K3020" s="338"/>
      <c r="O3020" s="393"/>
      <c r="P3020" s="407"/>
    </row>
    <row r="3021" spans="1:16" s="342" customFormat="1" x14ac:dyDescent="0.25">
      <c r="A3021" s="336"/>
      <c r="B3021" s="330"/>
      <c r="C3021" s="402"/>
      <c r="D3021" s="336"/>
      <c r="E3021" s="429"/>
      <c r="F3021" s="336"/>
      <c r="G3021" s="430"/>
      <c r="H3021" s="431"/>
      <c r="I3021" s="432"/>
      <c r="J3021" s="336"/>
      <c r="K3021" s="338"/>
      <c r="O3021" s="393"/>
      <c r="P3021" s="407"/>
    </row>
    <row r="3022" spans="1:16" s="342" customFormat="1" x14ac:dyDescent="0.25">
      <c r="A3022" s="336"/>
      <c r="B3022" s="330"/>
      <c r="C3022" s="402"/>
      <c r="D3022" s="336"/>
      <c r="E3022" s="429"/>
      <c r="F3022" s="336"/>
      <c r="G3022" s="430"/>
      <c r="H3022" s="431"/>
      <c r="I3022" s="432"/>
      <c r="J3022" s="336"/>
      <c r="K3022" s="338"/>
      <c r="O3022" s="393"/>
      <c r="P3022" s="407"/>
    </row>
    <row r="3023" spans="1:16" s="342" customFormat="1" x14ac:dyDescent="0.25">
      <c r="A3023" s="336"/>
      <c r="B3023" s="330"/>
      <c r="C3023" s="402"/>
      <c r="D3023" s="336"/>
      <c r="E3023" s="429"/>
      <c r="F3023" s="336"/>
      <c r="G3023" s="430"/>
      <c r="H3023" s="431"/>
      <c r="I3023" s="432"/>
      <c r="J3023" s="336"/>
      <c r="K3023" s="338"/>
      <c r="O3023" s="393"/>
      <c r="P3023" s="407"/>
    </row>
    <row r="3024" spans="1:16" s="342" customFormat="1" x14ac:dyDescent="0.25">
      <c r="A3024" s="336"/>
      <c r="B3024" s="330"/>
      <c r="C3024" s="402"/>
      <c r="D3024" s="336"/>
      <c r="E3024" s="429"/>
      <c r="F3024" s="336"/>
      <c r="G3024" s="430"/>
      <c r="H3024" s="431"/>
      <c r="I3024" s="432"/>
      <c r="J3024" s="336"/>
      <c r="K3024" s="338"/>
      <c r="O3024" s="393"/>
      <c r="P3024" s="407"/>
    </row>
    <row r="3025" spans="1:16" s="342" customFormat="1" x14ac:dyDescent="0.25">
      <c r="A3025" s="336"/>
      <c r="B3025" s="330"/>
      <c r="C3025" s="402"/>
      <c r="D3025" s="336"/>
      <c r="E3025" s="429"/>
      <c r="F3025" s="336"/>
      <c r="G3025" s="430"/>
      <c r="H3025" s="431"/>
      <c r="I3025" s="432"/>
      <c r="J3025" s="336"/>
      <c r="K3025" s="338"/>
      <c r="O3025" s="393"/>
      <c r="P3025" s="407"/>
    </row>
    <row r="3026" spans="1:16" s="342" customFormat="1" x14ac:dyDescent="0.25">
      <c r="A3026" s="336"/>
      <c r="B3026" s="330"/>
      <c r="C3026" s="402"/>
      <c r="D3026" s="336"/>
      <c r="E3026" s="429"/>
      <c r="F3026" s="336"/>
      <c r="G3026" s="430"/>
      <c r="H3026" s="431"/>
      <c r="I3026" s="432"/>
      <c r="J3026" s="336"/>
      <c r="K3026" s="338"/>
      <c r="O3026" s="393"/>
      <c r="P3026" s="407"/>
    </row>
    <row r="3027" spans="1:16" s="342" customFormat="1" x14ac:dyDescent="0.25">
      <c r="A3027" s="336"/>
      <c r="B3027" s="330"/>
      <c r="C3027" s="402"/>
      <c r="D3027" s="336"/>
      <c r="E3027" s="429"/>
      <c r="F3027" s="336"/>
      <c r="G3027" s="430"/>
      <c r="H3027" s="431"/>
      <c r="I3027" s="432"/>
      <c r="J3027" s="336"/>
      <c r="K3027" s="338"/>
      <c r="O3027" s="393"/>
      <c r="P3027" s="407"/>
    </row>
    <row r="3028" spans="1:16" s="342" customFormat="1" x14ac:dyDescent="0.25">
      <c r="A3028" s="336"/>
      <c r="B3028" s="330"/>
      <c r="C3028" s="402"/>
      <c r="D3028" s="336"/>
      <c r="E3028" s="429"/>
      <c r="F3028" s="336"/>
      <c r="G3028" s="430"/>
      <c r="H3028" s="431"/>
      <c r="I3028" s="432"/>
      <c r="J3028" s="336"/>
      <c r="K3028" s="338"/>
      <c r="O3028" s="393"/>
      <c r="P3028" s="407"/>
    </row>
    <row r="3029" spans="1:16" s="342" customFormat="1" x14ac:dyDescent="0.25">
      <c r="A3029" s="336"/>
      <c r="B3029" s="330"/>
      <c r="C3029" s="402"/>
      <c r="D3029" s="336"/>
      <c r="E3029" s="429"/>
      <c r="F3029" s="336"/>
      <c r="G3029" s="430"/>
      <c r="H3029" s="431"/>
      <c r="I3029" s="432"/>
      <c r="J3029" s="336"/>
      <c r="K3029" s="338"/>
      <c r="O3029" s="393"/>
      <c r="P3029" s="407"/>
    </row>
    <row r="3030" spans="1:16" s="342" customFormat="1" x14ac:dyDescent="0.25">
      <c r="A3030" s="336"/>
      <c r="B3030" s="330"/>
      <c r="C3030" s="402"/>
      <c r="D3030" s="336"/>
      <c r="E3030" s="429"/>
      <c r="F3030" s="336"/>
      <c r="G3030" s="430"/>
      <c r="H3030" s="431"/>
      <c r="I3030" s="432"/>
      <c r="J3030" s="336"/>
      <c r="K3030" s="338"/>
      <c r="O3030" s="393"/>
      <c r="P3030" s="407"/>
    </row>
    <row r="3031" spans="1:16" s="342" customFormat="1" x14ac:dyDescent="0.25">
      <c r="A3031" s="336"/>
      <c r="B3031" s="330"/>
      <c r="C3031" s="402"/>
      <c r="D3031" s="336"/>
      <c r="E3031" s="429"/>
      <c r="F3031" s="336"/>
      <c r="G3031" s="430"/>
      <c r="H3031" s="431"/>
      <c r="I3031" s="432"/>
      <c r="J3031" s="336"/>
      <c r="K3031" s="338"/>
      <c r="O3031" s="393"/>
      <c r="P3031" s="407"/>
    </row>
    <row r="3032" spans="1:16" s="342" customFormat="1" x14ac:dyDescent="0.25">
      <c r="A3032" s="336"/>
      <c r="B3032" s="330"/>
      <c r="C3032" s="402"/>
      <c r="D3032" s="336"/>
      <c r="E3032" s="429"/>
      <c r="F3032" s="336"/>
      <c r="G3032" s="430"/>
      <c r="H3032" s="431"/>
      <c r="I3032" s="432"/>
      <c r="J3032" s="336"/>
      <c r="K3032" s="338"/>
      <c r="O3032" s="393"/>
      <c r="P3032" s="407"/>
    </row>
    <row r="3033" spans="1:16" s="342" customFormat="1" x14ac:dyDescent="0.25">
      <c r="A3033" s="336"/>
      <c r="B3033" s="330"/>
      <c r="C3033" s="402"/>
      <c r="D3033" s="336"/>
      <c r="E3033" s="429"/>
      <c r="F3033" s="336"/>
      <c r="G3033" s="430"/>
      <c r="H3033" s="431"/>
      <c r="I3033" s="432"/>
      <c r="J3033" s="336"/>
      <c r="K3033" s="338"/>
      <c r="O3033" s="393"/>
      <c r="P3033" s="407"/>
    </row>
    <row r="3034" spans="1:16" s="342" customFormat="1" x14ac:dyDescent="0.25">
      <c r="A3034" s="336"/>
      <c r="B3034" s="330"/>
      <c r="C3034" s="402"/>
      <c r="D3034" s="336"/>
      <c r="E3034" s="429"/>
      <c r="F3034" s="336"/>
      <c r="G3034" s="430"/>
      <c r="H3034" s="431"/>
      <c r="I3034" s="432"/>
      <c r="J3034" s="336"/>
      <c r="K3034" s="338"/>
      <c r="O3034" s="393"/>
      <c r="P3034" s="407"/>
    </row>
    <row r="3035" spans="1:16" s="342" customFormat="1" x14ac:dyDescent="0.25">
      <c r="A3035" s="336"/>
      <c r="B3035" s="330"/>
      <c r="C3035" s="402"/>
      <c r="D3035" s="336"/>
      <c r="E3035" s="429"/>
      <c r="F3035" s="336"/>
      <c r="G3035" s="430"/>
      <c r="H3035" s="431"/>
      <c r="I3035" s="432"/>
      <c r="J3035" s="336"/>
      <c r="K3035" s="338"/>
      <c r="O3035" s="393"/>
      <c r="P3035" s="407"/>
    </row>
    <row r="3036" spans="1:16" s="342" customFormat="1" x14ac:dyDescent="0.25">
      <c r="A3036" s="336"/>
      <c r="B3036" s="330"/>
      <c r="C3036" s="402"/>
      <c r="D3036" s="336"/>
      <c r="E3036" s="429"/>
      <c r="F3036" s="336"/>
      <c r="G3036" s="430"/>
      <c r="H3036" s="431"/>
      <c r="I3036" s="432"/>
      <c r="J3036" s="336"/>
      <c r="K3036" s="338"/>
      <c r="O3036" s="393"/>
      <c r="P3036" s="407"/>
    </row>
    <row r="3037" spans="1:16" s="342" customFormat="1" x14ac:dyDescent="0.25">
      <c r="A3037" s="336"/>
      <c r="B3037" s="330"/>
      <c r="C3037" s="402"/>
      <c r="D3037" s="336"/>
      <c r="E3037" s="429"/>
      <c r="F3037" s="336"/>
      <c r="G3037" s="430"/>
      <c r="H3037" s="431"/>
      <c r="I3037" s="432"/>
      <c r="J3037" s="336"/>
      <c r="K3037" s="338"/>
      <c r="O3037" s="393"/>
      <c r="P3037" s="407"/>
    </row>
    <row r="3038" spans="1:16" s="342" customFormat="1" x14ac:dyDescent="0.25">
      <c r="A3038" s="336"/>
      <c r="B3038" s="330"/>
      <c r="C3038" s="402"/>
      <c r="D3038" s="336"/>
      <c r="E3038" s="429"/>
      <c r="F3038" s="336"/>
      <c r="G3038" s="430"/>
      <c r="H3038" s="431"/>
      <c r="I3038" s="432"/>
      <c r="J3038" s="336"/>
      <c r="K3038" s="338"/>
      <c r="O3038" s="393"/>
      <c r="P3038" s="407"/>
    </row>
    <row r="3039" spans="1:16" s="342" customFormat="1" x14ac:dyDescent="0.25">
      <c r="A3039" s="336"/>
      <c r="B3039" s="330"/>
      <c r="C3039" s="402"/>
      <c r="D3039" s="336"/>
      <c r="E3039" s="429"/>
      <c r="F3039" s="336"/>
      <c r="G3039" s="430"/>
      <c r="H3039" s="431"/>
      <c r="I3039" s="432"/>
      <c r="J3039" s="336"/>
      <c r="K3039" s="338"/>
      <c r="O3039" s="393"/>
      <c r="P3039" s="407"/>
    </row>
    <row r="3040" spans="1:16" s="342" customFormat="1" x14ac:dyDescent="0.25">
      <c r="A3040" s="336"/>
      <c r="B3040" s="330"/>
      <c r="C3040" s="402"/>
      <c r="D3040" s="336"/>
      <c r="E3040" s="429"/>
      <c r="F3040" s="336"/>
      <c r="G3040" s="430"/>
      <c r="H3040" s="431"/>
      <c r="I3040" s="432"/>
      <c r="J3040" s="336"/>
      <c r="K3040" s="338"/>
      <c r="O3040" s="393"/>
      <c r="P3040" s="407"/>
    </row>
    <row r="3041" spans="1:16" s="342" customFormat="1" x14ac:dyDescent="0.25">
      <c r="A3041" s="336"/>
      <c r="B3041" s="330"/>
      <c r="C3041" s="402"/>
      <c r="D3041" s="336"/>
      <c r="E3041" s="429"/>
      <c r="F3041" s="336"/>
      <c r="G3041" s="430"/>
      <c r="H3041" s="431"/>
      <c r="I3041" s="432"/>
      <c r="J3041" s="336"/>
      <c r="K3041" s="338"/>
      <c r="O3041" s="393"/>
      <c r="P3041" s="407"/>
    </row>
    <row r="3042" spans="1:16" s="342" customFormat="1" x14ac:dyDescent="0.25">
      <c r="A3042" s="336"/>
      <c r="B3042" s="330"/>
      <c r="C3042" s="402"/>
      <c r="D3042" s="336"/>
      <c r="E3042" s="429"/>
      <c r="F3042" s="336"/>
      <c r="G3042" s="430"/>
      <c r="H3042" s="431"/>
      <c r="I3042" s="432"/>
      <c r="J3042" s="336"/>
      <c r="K3042" s="338"/>
      <c r="O3042" s="393"/>
      <c r="P3042" s="407"/>
    </row>
    <row r="3043" spans="1:16" s="342" customFormat="1" x14ac:dyDescent="0.25">
      <c r="A3043" s="336"/>
      <c r="B3043" s="330"/>
      <c r="C3043" s="402"/>
      <c r="D3043" s="336"/>
      <c r="E3043" s="429"/>
      <c r="F3043" s="336"/>
      <c r="G3043" s="430"/>
      <c r="H3043" s="431"/>
      <c r="I3043" s="432"/>
      <c r="J3043" s="336"/>
      <c r="K3043" s="338"/>
      <c r="O3043" s="393"/>
      <c r="P3043" s="407"/>
    </row>
    <row r="3044" spans="1:16" s="342" customFormat="1" x14ac:dyDescent="0.25">
      <c r="A3044" s="336"/>
      <c r="B3044" s="330"/>
      <c r="C3044" s="402"/>
      <c r="D3044" s="336"/>
      <c r="E3044" s="429"/>
      <c r="F3044" s="336"/>
      <c r="G3044" s="430"/>
      <c r="H3044" s="431"/>
      <c r="I3044" s="432"/>
      <c r="J3044" s="336"/>
      <c r="K3044" s="338"/>
      <c r="O3044" s="393"/>
      <c r="P3044" s="407"/>
    </row>
    <row r="3045" spans="1:16" s="342" customFormat="1" x14ac:dyDescent="0.25">
      <c r="A3045" s="336"/>
      <c r="B3045" s="330"/>
      <c r="C3045" s="402"/>
      <c r="D3045" s="336"/>
      <c r="E3045" s="429"/>
      <c r="F3045" s="336"/>
      <c r="G3045" s="430"/>
      <c r="H3045" s="431"/>
      <c r="I3045" s="432"/>
      <c r="J3045" s="336"/>
      <c r="K3045" s="338"/>
      <c r="O3045" s="393"/>
      <c r="P3045" s="407"/>
    </row>
    <row r="3046" spans="1:16" s="342" customFormat="1" x14ac:dyDescent="0.25">
      <c r="A3046" s="336"/>
      <c r="B3046" s="330"/>
      <c r="C3046" s="402"/>
      <c r="D3046" s="336"/>
      <c r="E3046" s="429"/>
      <c r="F3046" s="336"/>
      <c r="G3046" s="430"/>
      <c r="H3046" s="431"/>
      <c r="I3046" s="432"/>
      <c r="J3046" s="336"/>
      <c r="K3046" s="338"/>
      <c r="O3046" s="393"/>
      <c r="P3046" s="407"/>
    </row>
    <row r="3047" spans="1:16" s="342" customFormat="1" x14ac:dyDescent="0.25">
      <c r="A3047" s="336"/>
      <c r="B3047" s="330"/>
      <c r="C3047" s="402"/>
      <c r="D3047" s="336"/>
      <c r="E3047" s="429"/>
      <c r="F3047" s="336"/>
      <c r="G3047" s="430"/>
      <c r="H3047" s="431"/>
      <c r="I3047" s="432"/>
      <c r="J3047" s="336"/>
      <c r="K3047" s="338"/>
      <c r="O3047" s="393"/>
      <c r="P3047" s="407"/>
    </row>
    <row r="3048" spans="1:16" s="342" customFormat="1" x14ac:dyDescent="0.25">
      <c r="A3048" s="336"/>
      <c r="B3048" s="330"/>
      <c r="C3048" s="402"/>
      <c r="D3048" s="336"/>
      <c r="E3048" s="429"/>
      <c r="F3048" s="336"/>
      <c r="G3048" s="430"/>
      <c r="H3048" s="431"/>
      <c r="I3048" s="432"/>
      <c r="J3048" s="336"/>
      <c r="K3048" s="338"/>
      <c r="O3048" s="393"/>
      <c r="P3048" s="407"/>
    </row>
    <row r="3049" spans="1:16" s="342" customFormat="1" x14ac:dyDescent="0.25">
      <c r="A3049" s="336"/>
      <c r="B3049" s="330"/>
      <c r="C3049" s="402"/>
      <c r="D3049" s="336"/>
      <c r="E3049" s="429"/>
      <c r="F3049" s="336"/>
      <c r="G3049" s="430"/>
      <c r="H3049" s="431"/>
      <c r="I3049" s="432"/>
      <c r="J3049" s="336"/>
      <c r="K3049" s="338"/>
      <c r="O3049" s="393"/>
      <c r="P3049" s="407"/>
    </row>
    <row r="3050" spans="1:16" s="342" customFormat="1" x14ac:dyDescent="0.25">
      <c r="A3050" s="336"/>
      <c r="B3050" s="330"/>
      <c r="C3050" s="402"/>
      <c r="D3050" s="336"/>
      <c r="E3050" s="429"/>
      <c r="F3050" s="336"/>
      <c r="G3050" s="430"/>
      <c r="H3050" s="431"/>
      <c r="I3050" s="432"/>
      <c r="J3050" s="336"/>
      <c r="K3050" s="338"/>
      <c r="O3050" s="393"/>
      <c r="P3050" s="407"/>
    </row>
    <row r="3051" spans="1:16" s="342" customFormat="1" x14ac:dyDescent="0.25">
      <c r="A3051" s="336"/>
      <c r="B3051" s="330"/>
      <c r="C3051" s="402"/>
      <c r="D3051" s="336"/>
      <c r="E3051" s="429"/>
      <c r="F3051" s="336"/>
      <c r="G3051" s="430"/>
      <c r="H3051" s="431"/>
      <c r="I3051" s="432"/>
      <c r="J3051" s="336"/>
      <c r="K3051" s="338"/>
      <c r="O3051" s="393"/>
      <c r="P3051" s="407"/>
    </row>
    <row r="3052" spans="1:16" s="342" customFormat="1" x14ac:dyDescent="0.25">
      <c r="A3052" s="336"/>
      <c r="B3052" s="330"/>
      <c r="C3052" s="402"/>
      <c r="D3052" s="336"/>
      <c r="E3052" s="429"/>
      <c r="F3052" s="336"/>
      <c r="G3052" s="430"/>
      <c r="H3052" s="431"/>
      <c r="I3052" s="432"/>
      <c r="J3052" s="336"/>
      <c r="K3052" s="338"/>
      <c r="O3052" s="393"/>
      <c r="P3052" s="407"/>
    </row>
    <row r="3053" spans="1:16" s="342" customFormat="1" x14ac:dyDescent="0.25">
      <c r="A3053" s="336"/>
      <c r="B3053" s="330"/>
      <c r="C3053" s="402"/>
      <c r="D3053" s="336"/>
      <c r="E3053" s="429"/>
      <c r="F3053" s="336"/>
      <c r="G3053" s="430"/>
      <c r="H3053" s="431"/>
      <c r="I3053" s="432"/>
      <c r="J3053" s="336"/>
      <c r="K3053" s="338"/>
      <c r="O3053" s="393"/>
      <c r="P3053" s="407"/>
    </row>
    <row r="3054" spans="1:16" s="342" customFormat="1" x14ac:dyDescent="0.25">
      <c r="A3054" s="336"/>
      <c r="B3054" s="330"/>
      <c r="C3054" s="402"/>
      <c r="D3054" s="336"/>
      <c r="E3054" s="429"/>
      <c r="F3054" s="336"/>
      <c r="G3054" s="430"/>
      <c r="H3054" s="431"/>
      <c r="I3054" s="432"/>
      <c r="J3054" s="336"/>
      <c r="K3054" s="338"/>
      <c r="O3054" s="393"/>
      <c r="P3054" s="407"/>
    </row>
    <row r="3055" spans="1:16" s="342" customFormat="1" x14ac:dyDescent="0.25">
      <c r="A3055" s="336"/>
      <c r="B3055" s="330"/>
      <c r="C3055" s="402"/>
      <c r="D3055" s="336"/>
      <c r="E3055" s="429"/>
      <c r="F3055" s="336"/>
      <c r="G3055" s="430"/>
      <c r="H3055" s="431"/>
      <c r="I3055" s="432"/>
      <c r="J3055" s="336"/>
      <c r="K3055" s="338"/>
      <c r="O3055" s="393"/>
      <c r="P3055" s="407"/>
    </row>
    <row r="3056" spans="1:16" s="342" customFormat="1" x14ac:dyDescent="0.25">
      <c r="A3056" s="336"/>
      <c r="B3056" s="330"/>
      <c r="C3056" s="402"/>
      <c r="D3056" s="336"/>
      <c r="E3056" s="429"/>
      <c r="F3056" s="336"/>
      <c r="G3056" s="430"/>
      <c r="H3056" s="431"/>
      <c r="I3056" s="432"/>
      <c r="J3056" s="336"/>
      <c r="K3056" s="338"/>
      <c r="O3056" s="393"/>
      <c r="P3056" s="407"/>
    </row>
    <row r="3057" spans="1:16" s="342" customFormat="1" x14ac:dyDescent="0.25">
      <c r="A3057" s="336"/>
      <c r="B3057" s="330"/>
      <c r="C3057" s="402"/>
      <c r="D3057" s="336"/>
      <c r="E3057" s="429"/>
      <c r="F3057" s="336"/>
      <c r="G3057" s="430"/>
      <c r="H3057" s="431"/>
      <c r="I3057" s="432"/>
      <c r="J3057" s="336"/>
      <c r="K3057" s="338"/>
      <c r="O3057" s="393"/>
      <c r="P3057" s="407"/>
    </row>
    <row r="3058" spans="1:16" s="342" customFormat="1" x14ac:dyDescent="0.25">
      <c r="A3058" s="336"/>
      <c r="B3058" s="330"/>
      <c r="C3058" s="402"/>
      <c r="D3058" s="336"/>
      <c r="E3058" s="429"/>
      <c r="F3058" s="336"/>
      <c r="G3058" s="430"/>
      <c r="H3058" s="431"/>
      <c r="I3058" s="432"/>
      <c r="J3058" s="336"/>
      <c r="K3058" s="338"/>
      <c r="O3058" s="393"/>
      <c r="P3058" s="407"/>
    </row>
    <row r="3059" spans="1:16" s="342" customFormat="1" x14ac:dyDescent="0.25">
      <c r="A3059" s="336"/>
      <c r="B3059" s="330"/>
      <c r="C3059" s="402"/>
      <c r="D3059" s="336"/>
      <c r="E3059" s="429"/>
      <c r="F3059" s="336"/>
      <c r="G3059" s="430"/>
      <c r="H3059" s="431"/>
      <c r="I3059" s="432"/>
      <c r="J3059" s="336"/>
      <c r="K3059" s="338"/>
      <c r="O3059" s="393"/>
      <c r="P3059" s="407"/>
    </row>
    <row r="3060" spans="1:16" s="342" customFormat="1" x14ac:dyDescent="0.25">
      <c r="A3060" s="336"/>
      <c r="B3060" s="330"/>
      <c r="C3060" s="402"/>
      <c r="D3060" s="336"/>
      <c r="E3060" s="429"/>
      <c r="F3060" s="336"/>
      <c r="G3060" s="430"/>
      <c r="H3060" s="431"/>
      <c r="I3060" s="432"/>
      <c r="J3060" s="336"/>
      <c r="K3060" s="338"/>
      <c r="O3060" s="393"/>
      <c r="P3060" s="407"/>
    </row>
    <row r="3061" spans="1:16" s="342" customFormat="1" x14ac:dyDescent="0.25">
      <c r="A3061" s="336"/>
      <c r="B3061" s="330"/>
      <c r="C3061" s="402"/>
      <c r="D3061" s="336"/>
      <c r="E3061" s="429"/>
      <c r="F3061" s="336"/>
      <c r="G3061" s="430"/>
      <c r="H3061" s="431"/>
      <c r="I3061" s="432"/>
      <c r="J3061" s="336"/>
      <c r="K3061" s="338"/>
      <c r="O3061" s="393"/>
      <c r="P3061" s="407"/>
    </row>
    <row r="3062" spans="1:16" s="342" customFormat="1" x14ac:dyDescent="0.25">
      <c r="A3062" s="336"/>
      <c r="B3062" s="330"/>
      <c r="C3062" s="402"/>
      <c r="D3062" s="336"/>
      <c r="E3062" s="429"/>
      <c r="F3062" s="336"/>
      <c r="G3062" s="430"/>
      <c r="H3062" s="431"/>
      <c r="I3062" s="432"/>
      <c r="J3062" s="336"/>
      <c r="K3062" s="338"/>
      <c r="O3062" s="393"/>
      <c r="P3062" s="407"/>
    </row>
    <row r="3063" spans="1:16" s="342" customFormat="1" x14ac:dyDescent="0.25">
      <c r="A3063" s="336"/>
      <c r="B3063" s="330"/>
      <c r="C3063" s="402"/>
      <c r="D3063" s="336"/>
      <c r="E3063" s="429"/>
      <c r="F3063" s="336"/>
      <c r="G3063" s="430"/>
      <c r="H3063" s="431"/>
      <c r="I3063" s="432"/>
      <c r="J3063" s="336"/>
      <c r="K3063" s="338"/>
      <c r="O3063" s="393"/>
      <c r="P3063" s="407"/>
    </row>
    <row r="3064" spans="1:16" s="342" customFormat="1" x14ac:dyDescent="0.25">
      <c r="A3064" s="336"/>
      <c r="B3064" s="330"/>
      <c r="C3064" s="402"/>
      <c r="D3064" s="336"/>
      <c r="E3064" s="429"/>
      <c r="F3064" s="336"/>
      <c r="G3064" s="430"/>
      <c r="H3064" s="431"/>
      <c r="I3064" s="432"/>
      <c r="J3064" s="336"/>
      <c r="K3064" s="338"/>
      <c r="O3064" s="393"/>
      <c r="P3064" s="407"/>
    </row>
    <row r="3065" spans="1:16" s="342" customFormat="1" x14ac:dyDescent="0.25">
      <c r="A3065" s="336"/>
      <c r="B3065" s="330"/>
      <c r="C3065" s="402"/>
      <c r="D3065" s="336"/>
      <c r="E3065" s="429"/>
      <c r="F3065" s="336"/>
      <c r="G3065" s="430"/>
      <c r="H3065" s="431"/>
      <c r="I3065" s="432"/>
      <c r="J3065" s="336"/>
      <c r="K3065" s="338"/>
      <c r="O3065" s="393"/>
      <c r="P3065" s="407"/>
    </row>
    <row r="3066" spans="1:16" s="342" customFormat="1" x14ac:dyDescent="0.25">
      <c r="A3066" s="336"/>
      <c r="B3066" s="330"/>
      <c r="C3066" s="402"/>
      <c r="D3066" s="336"/>
      <c r="E3066" s="429"/>
      <c r="F3066" s="336"/>
      <c r="G3066" s="430"/>
      <c r="H3066" s="431"/>
      <c r="I3066" s="432"/>
      <c r="J3066" s="336"/>
      <c r="K3066" s="338"/>
      <c r="O3066" s="393"/>
      <c r="P3066" s="407"/>
    </row>
    <row r="3067" spans="1:16" s="342" customFormat="1" x14ac:dyDescent="0.25">
      <c r="A3067" s="336"/>
      <c r="B3067" s="330"/>
      <c r="C3067" s="402"/>
      <c r="D3067" s="336"/>
      <c r="E3067" s="429"/>
      <c r="F3067" s="336"/>
      <c r="G3067" s="430"/>
      <c r="H3067" s="431"/>
      <c r="I3067" s="432"/>
      <c r="J3067" s="336"/>
      <c r="K3067" s="338"/>
      <c r="O3067" s="393"/>
      <c r="P3067" s="407"/>
    </row>
    <row r="3068" spans="1:16" s="342" customFormat="1" x14ac:dyDescent="0.25">
      <c r="A3068" s="336"/>
      <c r="B3068" s="330"/>
      <c r="C3068" s="402"/>
      <c r="D3068" s="336"/>
      <c r="E3068" s="429"/>
      <c r="F3068" s="336"/>
      <c r="G3068" s="430"/>
      <c r="H3068" s="431"/>
      <c r="I3068" s="432"/>
      <c r="J3068" s="336"/>
      <c r="K3068" s="338"/>
      <c r="O3068" s="393"/>
      <c r="P3068" s="407"/>
    </row>
    <row r="3069" spans="1:16" s="342" customFormat="1" x14ac:dyDescent="0.25">
      <c r="A3069" s="336"/>
      <c r="B3069" s="330"/>
      <c r="C3069" s="402"/>
      <c r="D3069" s="336"/>
      <c r="E3069" s="429"/>
      <c r="F3069" s="336"/>
      <c r="G3069" s="430"/>
      <c r="H3069" s="431"/>
      <c r="I3069" s="432"/>
      <c r="J3069" s="336"/>
      <c r="K3069" s="338"/>
      <c r="O3069" s="393"/>
      <c r="P3069" s="407"/>
    </row>
    <row r="3070" spans="1:16" s="342" customFormat="1" x14ac:dyDescent="0.25">
      <c r="A3070" s="336"/>
      <c r="B3070" s="330"/>
      <c r="C3070" s="402"/>
      <c r="D3070" s="336"/>
      <c r="E3070" s="429"/>
      <c r="F3070" s="336"/>
      <c r="G3070" s="430"/>
      <c r="H3070" s="431"/>
      <c r="I3070" s="432"/>
      <c r="J3070" s="336"/>
      <c r="K3070" s="338"/>
      <c r="O3070" s="393"/>
      <c r="P3070" s="407"/>
    </row>
    <row r="3071" spans="1:16" s="342" customFormat="1" x14ac:dyDescent="0.25">
      <c r="A3071" s="336"/>
      <c r="B3071" s="330"/>
      <c r="C3071" s="402"/>
      <c r="D3071" s="336"/>
      <c r="E3071" s="429"/>
      <c r="F3071" s="336"/>
      <c r="G3071" s="430"/>
      <c r="H3071" s="431"/>
      <c r="I3071" s="432"/>
      <c r="J3071" s="336"/>
      <c r="K3071" s="338"/>
      <c r="O3071" s="393"/>
      <c r="P3071" s="407"/>
    </row>
    <row r="3072" spans="1:16" s="342" customFormat="1" x14ac:dyDescent="0.25">
      <c r="A3072" s="336"/>
      <c r="B3072" s="330"/>
      <c r="C3072" s="402"/>
      <c r="D3072" s="336"/>
      <c r="E3072" s="429"/>
      <c r="F3072" s="336"/>
      <c r="G3072" s="430"/>
      <c r="H3072" s="431"/>
      <c r="I3072" s="432"/>
      <c r="J3072" s="336"/>
      <c r="K3072" s="338"/>
      <c r="O3072" s="393"/>
      <c r="P3072" s="407"/>
    </row>
    <row r="3073" spans="1:16" s="342" customFormat="1" x14ac:dyDescent="0.25">
      <c r="A3073" s="336"/>
      <c r="B3073" s="330"/>
      <c r="C3073" s="402"/>
      <c r="D3073" s="336"/>
      <c r="E3073" s="429"/>
      <c r="F3073" s="336"/>
      <c r="G3073" s="430"/>
      <c r="H3073" s="431"/>
      <c r="I3073" s="432"/>
      <c r="J3073" s="336"/>
      <c r="K3073" s="338"/>
      <c r="O3073" s="393"/>
      <c r="P3073" s="407"/>
    </row>
    <row r="3074" spans="1:16" s="342" customFormat="1" x14ac:dyDescent="0.25">
      <c r="A3074" s="336"/>
      <c r="B3074" s="330"/>
      <c r="C3074" s="402"/>
      <c r="D3074" s="336"/>
      <c r="E3074" s="429"/>
      <c r="F3074" s="336"/>
      <c r="G3074" s="430"/>
      <c r="H3074" s="431"/>
      <c r="I3074" s="432"/>
      <c r="J3074" s="336"/>
      <c r="K3074" s="338"/>
      <c r="O3074" s="393"/>
      <c r="P3074" s="407"/>
    </row>
    <row r="3075" spans="1:16" s="342" customFormat="1" x14ac:dyDescent="0.25">
      <c r="A3075" s="336"/>
      <c r="B3075" s="330"/>
      <c r="C3075" s="402"/>
      <c r="D3075" s="336"/>
      <c r="E3075" s="429"/>
      <c r="F3075" s="336"/>
      <c r="G3075" s="430"/>
      <c r="H3075" s="431"/>
      <c r="I3075" s="432"/>
      <c r="J3075" s="336"/>
      <c r="K3075" s="338"/>
      <c r="O3075" s="393"/>
      <c r="P3075" s="407"/>
    </row>
    <row r="3076" spans="1:16" s="342" customFormat="1" x14ac:dyDescent="0.25">
      <c r="A3076" s="336"/>
      <c r="B3076" s="330"/>
      <c r="C3076" s="402"/>
      <c r="D3076" s="336"/>
      <c r="E3076" s="429"/>
      <c r="F3076" s="336"/>
      <c r="G3076" s="430"/>
      <c r="H3076" s="431"/>
      <c r="I3076" s="432"/>
      <c r="J3076" s="336"/>
      <c r="K3076" s="338"/>
      <c r="O3076" s="393"/>
      <c r="P3076" s="407"/>
    </row>
    <row r="3077" spans="1:16" s="342" customFormat="1" x14ac:dyDescent="0.25">
      <c r="A3077" s="336"/>
      <c r="B3077" s="330"/>
      <c r="C3077" s="402"/>
      <c r="D3077" s="336"/>
      <c r="E3077" s="429"/>
      <c r="F3077" s="336"/>
      <c r="G3077" s="430"/>
      <c r="H3077" s="431"/>
      <c r="I3077" s="432"/>
      <c r="J3077" s="336"/>
      <c r="K3077" s="338"/>
      <c r="O3077" s="393"/>
      <c r="P3077" s="407"/>
    </row>
    <row r="3078" spans="1:16" s="342" customFormat="1" x14ac:dyDescent="0.25">
      <c r="A3078" s="336"/>
      <c r="B3078" s="330"/>
      <c r="C3078" s="402"/>
      <c r="D3078" s="336"/>
      <c r="E3078" s="429"/>
      <c r="F3078" s="336"/>
      <c r="G3078" s="430"/>
      <c r="H3078" s="431"/>
      <c r="I3078" s="432"/>
      <c r="J3078" s="336"/>
      <c r="K3078" s="338"/>
      <c r="O3078" s="393"/>
      <c r="P3078" s="407"/>
    </row>
    <row r="3079" spans="1:16" s="342" customFormat="1" x14ac:dyDescent="0.25">
      <c r="A3079" s="336"/>
      <c r="B3079" s="330"/>
      <c r="C3079" s="402"/>
      <c r="D3079" s="336"/>
      <c r="E3079" s="429"/>
      <c r="F3079" s="336"/>
      <c r="G3079" s="430"/>
      <c r="H3079" s="431"/>
      <c r="I3079" s="432"/>
      <c r="J3079" s="336"/>
      <c r="K3079" s="338"/>
      <c r="O3079" s="393"/>
      <c r="P3079" s="407"/>
    </row>
    <row r="3080" spans="1:16" s="342" customFormat="1" x14ac:dyDescent="0.25">
      <c r="A3080" s="336"/>
      <c r="B3080" s="330"/>
      <c r="C3080" s="402"/>
      <c r="D3080" s="336"/>
      <c r="E3080" s="429"/>
      <c r="F3080" s="336"/>
      <c r="G3080" s="430"/>
      <c r="H3080" s="431"/>
      <c r="I3080" s="432"/>
      <c r="J3080" s="336"/>
      <c r="K3080" s="338"/>
      <c r="O3080" s="393"/>
      <c r="P3080" s="407"/>
    </row>
    <row r="3081" spans="1:16" s="342" customFormat="1" x14ac:dyDescent="0.25">
      <c r="A3081" s="336"/>
      <c r="B3081" s="330"/>
      <c r="C3081" s="402"/>
      <c r="D3081" s="336"/>
      <c r="E3081" s="429"/>
      <c r="F3081" s="336"/>
      <c r="G3081" s="430"/>
      <c r="H3081" s="431"/>
      <c r="I3081" s="432"/>
      <c r="J3081" s="336"/>
      <c r="K3081" s="338"/>
      <c r="O3081" s="393"/>
      <c r="P3081" s="407"/>
    </row>
    <row r="3082" spans="1:16" s="342" customFormat="1" x14ac:dyDescent="0.25">
      <c r="A3082" s="336"/>
      <c r="B3082" s="330"/>
      <c r="C3082" s="402"/>
      <c r="D3082" s="336"/>
      <c r="E3082" s="429"/>
      <c r="F3082" s="336"/>
      <c r="G3082" s="430"/>
      <c r="H3082" s="431"/>
      <c r="I3082" s="432"/>
      <c r="J3082" s="336"/>
      <c r="K3082" s="338"/>
      <c r="O3082" s="393"/>
      <c r="P3082" s="407"/>
    </row>
    <row r="3083" spans="1:16" s="342" customFormat="1" x14ac:dyDescent="0.25">
      <c r="A3083" s="336"/>
      <c r="B3083" s="330"/>
      <c r="C3083" s="402"/>
      <c r="D3083" s="336"/>
      <c r="E3083" s="429"/>
      <c r="F3083" s="336"/>
      <c r="G3083" s="430"/>
      <c r="H3083" s="431"/>
      <c r="I3083" s="432"/>
      <c r="J3083" s="336"/>
      <c r="K3083" s="338"/>
      <c r="O3083" s="393"/>
      <c r="P3083" s="407"/>
    </row>
    <row r="3084" spans="1:16" s="342" customFormat="1" x14ac:dyDescent="0.25">
      <c r="A3084" s="336"/>
      <c r="B3084" s="330"/>
      <c r="C3084" s="402"/>
      <c r="D3084" s="336"/>
      <c r="E3084" s="429"/>
      <c r="F3084" s="336"/>
      <c r="G3084" s="430"/>
      <c r="H3084" s="431"/>
      <c r="I3084" s="432"/>
      <c r="J3084" s="336"/>
      <c r="K3084" s="338"/>
      <c r="O3084" s="393"/>
      <c r="P3084" s="407"/>
    </row>
    <row r="3085" spans="1:16" s="342" customFormat="1" x14ac:dyDescent="0.25">
      <c r="A3085" s="336"/>
      <c r="B3085" s="330"/>
      <c r="C3085" s="402"/>
      <c r="D3085" s="336"/>
      <c r="E3085" s="429"/>
      <c r="F3085" s="336"/>
      <c r="G3085" s="430"/>
      <c r="H3085" s="431"/>
      <c r="I3085" s="432"/>
      <c r="J3085" s="336"/>
      <c r="K3085" s="338"/>
      <c r="O3085" s="393"/>
      <c r="P3085" s="407"/>
    </row>
    <row r="3086" spans="1:16" s="342" customFormat="1" x14ac:dyDescent="0.25">
      <c r="A3086" s="336"/>
      <c r="B3086" s="330"/>
      <c r="C3086" s="402"/>
      <c r="D3086" s="336"/>
      <c r="E3086" s="429"/>
      <c r="F3086" s="336"/>
      <c r="G3086" s="430"/>
      <c r="H3086" s="431"/>
      <c r="I3086" s="432"/>
      <c r="J3086" s="336"/>
      <c r="K3086" s="338"/>
      <c r="O3086" s="393"/>
      <c r="P3086" s="407"/>
    </row>
    <row r="3087" spans="1:16" s="342" customFormat="1" x14ac:dyDescent="0.25">
      <c r="A3087" s="336"/>
      <c r="B3087" s="330"/>
      <c r="C3087" s="402"/>
      <c r="D3087" s="336"/>
      <c r="E3087" s="429"/>
      <c r="F3087" s="336"/>
      <c r="G3087" s="430"/>
      <c r="H3087" s="431"/>
      <c r="I3087" s="432"/>
      <c r="J3087" s="336"/>
      <c r="K3087" s="338"/>
      <c r="O3087" s="393"/>
      <c r="P3087" s="407"/>
    </row>
    <row r="3088" spans="1:16" s="342" customFormat="1" x14ac:dyDescent="0.25">
      <c r="A3088" s="336"/>
      <c r="B3088" s="330"/>
      <c r="C3088" s="402"/>
      <c r="D3088" s="336"/>
      <c r="E3088" s="429"/>
      <c r="F3088" s="336"/>
      <c r="G3088" s="430"/>
      <c r="H3088" s="431"/>
      <c r="I3088" s="432"/>
      <c r="J3088" s="336"/>
      <c r="K3088" s="338"/>
      <c r="O3088" s="393"/>
      <c r="P3088" s="407"/>
    </row>
    <row r="3089" spans="1:16" s="342" customFormat="1" x14ac:dyDescent="0.25">
      <c r="A3089" s="336"/>
      <c r="B3089" s="330"/>
      <c r="C3089" s="402"/>
      <c r="D3089" s="336"/>
      <c r="E3089" s="429"/>
      <c r="F3089" s="336"/>
      <c r="G3089" s="430"/>
      <c r="H3089" s="431"/>
      <c r="I3089" s="432"/>
      <c r="J3089" s="336"/>
      <c r="K3089" s="338"/>
      <c r="O3089" s="393"/>
      <c r="P3089" s="407"/>
    </row>
    <row r="3090" spans="1:16" s="342" customFormat="1" x14ac:dyDescent="0.25">
      <c r="A3090" s="336"/>
      <c r="B3090" s="330"/>
      <c r="C3090" s="402"/>
      <c r="D3090" s="336"/>
      <c r="E3090" s="429"/>
      <c r="F3090" s="336"/>
      <c r="G3090" s="430"/>
      <c r="H3090" s="431"/>
      <c r="I3090" s="432"/>
      <c r="J3090" s="336"/>
      <c r="K3090" s="338"/>
      <c r="O3090" s="393"/>
      <c r="P3090" s="407"/>
    </row>
    <row r="3091" spans="1:16" s="342" customFormat="1" x14ac:dyDescent="0.25">
      <c r="A3091" s="336"/>
      <c r="B3091" s="330"/>
      <c r="C3091" s="402"/>
      <c r="D3091" s="336"/>
      <c r="E3091" s="429"/>
      <c r="F3091" s="336"/>
      <c r="G3091" s="430"/>
      <c r="H3091" s="431"/>
      <c r="I3091" s="432"/>
      <c r="J3091" s="336"/>
      <c r="K3091" s="338"/>
      <c r="O3091" s="393"/>
      <c r="P3091" s="407"/>
    </row>
    <row r="3092" spans="1:16" s="342" customFormat="1" x14ac:dyDescent="0.25">
      <c r="A3092" s="336"/>
      <c r="B3092" s="330"/>
      <c r="C3092" s="402"/>
      <c r="D3092" s="336"/>
      <c r="E3092" s="429"/>
      <c r="F3092" s="336"/>
      <c r="G3092" s="430"/>
      <c r="H3092" s="431"/>
      <c r="I3092" s="432"/>
      <c r="J3092" s="336"/>
      <c r="K3092" s="338"/>
      <c r="O3092" s="393"/>
      <c r="P3092" s="407"/>
    </row>
    <row r="3093" spans="1:16" s="342" customFormat="1" x14ac:dyDescent="0.25">
      <c r="A3093" s="336"/>
      <c r="B3093" s="330"/>
      <c r="C3093" s="402"/>
      <c r="D3093" s="336"/>
      <c r="E3093" s="429"/>
      <c r="F3093" s="336"/>
      <c r="G3093" s="430"/>
      <c r="H3093" s="431"/>
      <c r="I3093" s="432"/>
      <c r="J3093" s="336"/>
      <c r="K3093" s="338"/>
      <c r="O3093" s="393"/>
      <c r="P3093" s="407"/>
    </row>
    <row r="3094" spans="1:16" s="342" customFormat="1" x14ac:dyDescent="0.25">
      <c r="A3094" s="336"/>
      <c r="B3094" s="330"/>
      <c r="C3094" s="402"/>
      <c r="D3094" s="336"/>
      <c r="E3094" s="429"/>
      <c r="F3094" s="336"/>
      <c r="G3094" s="430"/>
      <c r="H3094" s="431"/>
      <c r="I3094" s="432"/>
      <c r="J3094" s="336"/>
      <c r="K3094" s="338"/>
      <c r="O3094" s="393"/>
      <c r="P3094" s="407"/>
    </row>
    <row r="3095" spans="1:16" s="342" customFormat="1" x14ac:dyDescent="0.25">
      <c r="A3095" s="336"/>
      <c r="B3095" s="330"/>
      <c r="C3095" s="402"/>
      <c r="D3095" s="336"/>
      <c r="E3095" s="429"/>
      <c r="F3095" s="336"/>
      <c r="G3095" s="430"/>
      <c r="H3095" s="431"/>
      <c r="I3095" s="432"/>
      <c r="J3095" s="336"/>
      <c r="K3095" s="338"/>
      <c r="O3095" s="393"/>
      <c r="P3095" s="407"/>
    </row>
    <row r="3096" spans="1:16" s="342" customFormat="1" x14ac:dyDescent="0.25">
      <c r="A3096" s="336"/>
      <c r="B3096" s="330"/>
      <c r="C3096" s="402"/>
      <c r="D3096" s="336"/>
      <c r="E3096" s="429"/>
      <c r="F3096" s="336"/>
      <c r="G3096" s="430"/>
      <c r="H3096" s="431"/>
      <c r="I3096" s="432"/>
      <c r="J3096" s="336"/>
      <c r="K3096" s="338"/>
      <c r="O3096" s="393"/>
      <c r="P3096" s="407"/>
    </row>
    <row r="3097" spans="1:16" s="342" customFormat="1" x14ac:dyDescent="0.25">
      <c r="A3097" s="336"/>
      <c r="B3097" s="330"/>
      <c r="C3097" s="402"/>
      <c r="D3097" s="336"/>
      <c r="E3097" s="429"/>
      <c r="F3097" s="336"/>
      <c r="G3097" s="430"/>
      <c r="H3097" s="431"/>
      <c r="I3097" s="432"/>
      <c r="J3097" s="336"/>
      <c r="K3097" s="338"/>
      <c r="O3097" s="393"/>
      <c r="P3097" s="407"/>
    </row>
    <row r="3098" spans="1:16" s="342" customFormat="1" x14ac:dyDescent="0.25">
      <c r="A3098" s="336"/>
      <c r="B3098" s="330"/>
      <c r="C3098" s="402"/>
      <c r="D3098" s="336"/>
      <c r="E3098" s="429"/>
      <c r="F3098" s="336"/>
      <c r="G3098" s="430"/>
      <c r="H3098" s="431"/>
      <c r="I3098" s="432"/>
      <c r="J3098" s="336"/>
      <c r="K3098" s="338"/>
      <c r="O3098" s="393"/>
      <c r="P3098" s="407"/>
    </row>
    <row r="3099" spans="1:16" s="342" customFormat="1" x14ac:dyDescent="0.25">
      <c r="A3099" s="336"/>
      <c r="B3099" s="330"/>
      <c r="C3099" s="402"/>
      <c r="D3099" s="336"/>
      <c r="E3099" s="429"/>
      <c r="F3099" s="336"/>
      <c r="G3099" s="430"/>
      <c r="H3099" s="431"/>
      <c r="I3099" s="432"/>
      <c r="J3099" s="336"/>
      <c r="K3099" s="338"/>
      <c r="O3099" s="393"/>
      <c r="P3099" s="407"/>
    </row>
    <row r="3100" spans="1:16" s="342" customFormat="1" x14ac:dyDescent="0.25">
      <c r="A3100" s="336"/>
      <c r="B3100" s="330"/>
      <c r="C3100" s="402"/>
      <c r="D3100" s="336"/>
      <c r="E3100" s="429"/>
      <c r="F3100" s="336"/>
      <c r="G3100" s="430"/>
      <c r="H3100" s="431"/>
      <c r="I3100" s="432"/>
      <c r="J3100" s="336"/>
      <c r="K3100" s="338"/>
      <c r="O3100" s="393"/>
      <c r="P3100" s="407"/>
    </row>
    <row r="3101" spans="1:16" s="342" customFormat="1" x14ac:dyDescent="0.25">
      <c r="A3101" s="336"/>
      <c r="B3101" s="330"/>
      <c r="C3101" s="402"/>
      <c r="D3101" s="336"/>
      <c r="E3101" s="429"/>
      <c r="F3101" s="336"/>
      <c r="G3101" s="430"/>
      <c r="H3101" s="431"/>
      <c r="I3101" s="432"/>
      <c r="J3101" s="336"/>
      <c r="K3101" s="338"/>
      <c r="O3101" s="393"/>
      <c r="P3101" s="407"/>
    </row>
    <row r="3102" spans="1:16" s="342" customFormat="1" x14ac:dyDescent="0.25">
      <c r="A3102" s="336"/>
      <c r="B3102" s="330"/>
      <c r="C3102" s="402"/>
      <c r="D3102" s="336"/>
      <c r="E3102" s="429"/>
      <c r="F3102" s="336"/>
      <c r="G3102" s="430"/>
      <c r="H3102" s="431"/>
      <c r="I3102" s="432"/>
      <c r="J3102" s="336"/>
      <c r="K3102" s="338"/>
      <c r="O3102" s="393"/>
      <c r="P3102" s="407"/>
    </row>
    <row r="3103" spans="1:16" s="342" customFormat="1" x14ac:dyDescent="0.25">
      <c r="A3103" s="336"/>
      <c r="B3103" s="330"/>
      <c r="C3103" s="402"/>
      <c r="D3103" s="336"/>
      <c r="E3103" s="429"/>
      <c r="F3103" s="336"/>
      <c r="G3103" s="430"/>
      <c r="H3103" s="431"/>
      <c r="I3103" s="432"/>
      <c r="J3103" s="336"/>
      <c r="K3103" s="338"/>
      <c r="O3103" s="393"/>
      <c r="P3103" s="407"/>
    </row>
    <row r="3104" spans="1:16" s="342" customFormat="1" x14ac:dyDescent="0.25">
      <c r="A3104" s="336"/>
      <c r="B3104" s="330"/>
      <c r="C3104" s="402"/>
      <c r="D3104" s="336"/>
      <c r="E3104" s="429"/>
      <c r="F3104" s="336"/>
      <c r="G3104" s="430"/>
      <c r="H3104" s="431"/>
      <c r="I3104" s="432"/>
      <c r="J3104" s="336"/>
      <c r="K3104" s="338"/>
      <c r="O3104" s="393"/>
      <c r="P3104" s="407"/>
    </row>
    <row r="3105" spans="1:16" s="342" customFormat="1" x14ac:dyDescent="0.25">
      <c r="A3105" s="336"/>
      <c r="B3105" s="330"/>
      <c r="C3105" s="402"/>
      <c r="D3105" s="336"/>
      <c r="E3105" s="429"/>
      <c r="F3105" s="336"/>
      <c r="G3105" s="430"/>
      <c r="H3105" s="431"/>
      <c r="I3105" s="432"/>
      <c r="J3105" s="336"/>
      <c r="K3105" s="338"/>
      <c r="O3105" s="393"/>
      <c r="P3105" s="407"/>
    </row>
    <row r="3106" spans="1:16" s="342" customFormat="1" x14ac:dyDescent="0.25">
      <c r="A3106" s="336"/>
      <c r="B3106" s="330"/>
      <c r="C3106" s="402"/>
      <c r="D3106" s="336"/>
      <c r="E3106" s="429"/>
      <c r="F3106" s="336"/>
      <c r="G3106" s="430"/>
      <c r="H3106" s="431"/>
      <c r="I3106" s="432"/>
      <c r="J3106" s="336"/>
      <c r="K3106" s="338"/>
      <c r="O3106" s="393"/>
      <c r="P3106" s="407"/>
    </row>
    <row r="3107" spans="1:16" s="342" customFormat="1" x14ac:dyDescent="0.25">
      <c r="A3107" s="336"/>
      <c r="B3107" s="330"/>
      <c r="C3107" s="402"/>
      <c r="D3107" s="336"/>
      <c r="E3107" s="429"/>
      <c r="F3107" s="336"/>
      <c r="G3107" s="430"/>
      <c r="H3107" s="431"/>
      <c r="I3107" s="432"/>
      <c r="J3107" s="336"/>
      <c r="K3107" s="338"/>
      <c r="O3107" s="393"/>
      <c r="P3107" s="407"/>
    </row>
    <row r="3108" spans="1:16" s="342" customFormat="1" x14ac:dyDescent="0.25">
      <c r="A3108" s="336"/>
      <c r="B3108" s="330"/>
      <c r="C3108" s="402"/>
      <c r="D3108" s="336"/>
      <c r="E3108" s="429"/>
      <c r="F3108" s="336"/>
      <c r="G3108" s="430"/>
      <c r="H3108" s="431"/>
      <c r="I3108" s="432"/>
      <c r="J3108" s="336"/>
      <c r="K3108" s="338"/>
      <c r="O3108" s="393"/>
      <c r="P3108" s="407"/>
    </row>
    <row r="3109" spans="1:16" s="342" customFormat="1" x14ac:dyDescent="0.25">
      <c r="A3109" s="336"/>
      <c r="B3109" s="330"/>
      <c r="C3109" s="402"/>
      <c r="D3109" s="336"/>
      <c r="E3109" s="429"/>
      <c r="F3109" s="336"/>
      <c r="G3109" s="430"/>
      <c r="H3109" s="431"/>
      <c r="I3109" s="432"/>
      <c r="J3109" s="336"/>
      <c r="K3109" s="338"/>
      <c r="O3109" s="393"/>
      <c r="P3109" s="407"/>
    </row>
    <row r="3110" spans="1:16" s="342" customFormat="1" x14ac:dyDescent="0.25">
      <c r="A3110" s="336"/>
      <c r="B3110" s="330"/>
      <c r="C3110" s="402"/>
      <c r="D3110" s="336"/>
      <c r="E3110" s="429"/>
      <c r="F3110" s="336"/>
      <c r="G3110" s="430"/>
      <c r="H3110" s="431"/>
      <c r="I3110" s="432"/>
      <c r="J3110" s="336"/>
      <c r="K3110" s="338"/>
      <c r="O3110" s="393"/>
      <c r="P3110" s="407"/>
    </row>
    <row r="3111" spans="1:16" s="342" customFormat="1" x14ac:dyDescent="0.25">
      <c r="A3111" s="336"/>
      <c r="B3111" s="330"/>
      <c r="C3111" s="402"/>
      <c r="D3111" s="336"/>
      <c r="E3111" s="429"/>
      <c r="F3111" s="336"/>
      <c r="G3111" s="430"/>
      <c r="H3111" s="431"/>
      <c r="I3111" s="432"/>
      <c r="J3111" s="336"/>
      <c r="K3111" s="338"/>
      <c r="O3111" s="393"/>
      <c r="P3111" s="407"/>
    </row>
    <row r="3112" spans="1:16" s="342" customFormat="1" x14ac:dyDescent="0.25">
      <c r="A3112" s="336"/>
      <c r="B3112" s="330"/>
      <c r="C3112" s="402"/>
      <c r="D3112" s="336"/>
      <c r="E3112" s="429"/>
      <c r="F3112" s="336"/>
      <c r="G3112" s="430"/>
      <c r="H3112" s="431"/>
      <c r="I3112" s="432"/>
      <c r="J3112" s="336"/>
      <c r="K3112" s="338"/>
      <c r="O3112" s="393"/>
      <c r="P3112" s="407"/>
    </row>
    <row r="3113" spans="1:16" s="342" customFormat="1" x14ac:dyDescent="0.25">
      <c r="A3113" s="336"/>
      <c r="B3113" s="330"/>
      <c r="C3113" s="402"/>
      <c r="D3113" s="336"/>
      <c r="E3113" s="429"/>
      <c r="F3113" s="336"/>
      <c r="G3113" s="430"/>
      <c r="H3113" s="431"/>
      <c r="I3113" s="432"/>
      <c r="J3113" s="336"/>
      <c r="K3113" s="338"/>
      <c r="O3113" s="393"/>
      <c r="P3113" s="407"/>
    </row>
    <row r="3114" spans="1:16" s="342" customFormat="1" x14ac:dyDescent="0.25">
      <c r="A3114" s="336"/>
      <c r="B3114" s="330"/>
      <c r="C3114" s="402"/>
      <c r="D3114" s="336"/>
      <c r="E3114" s="429"/>
      <c r="F3114" s="336"/>
      <c r="G3114" s="430"/>
      <c r="H3114" s="431"/>
      <c r="I3114" s="432"/>
      <c r="J3114" s="336"/>
      <c r="K3114" s="338"/>
      <c r="O3114" s="393"/>
      <c r="P3114" s="407"/>
    </row>
    <row r="3115" spans="1:16" s="342" customFormat="1" x14ac:dyDescent="0.25">
      <c r="A3115" s="336"/>
      <c r="B3115" s="330"/>
      <c r="C3115" s="402"/>
      <c r="D3115" s="336"/>
      <c r="E3115" s="429"/>
      <c r="F3115" s="336"/>
      <c r="G3115" s="430"/>
      <c r="H3115" s="431"/>
      <c r="I3115" s="432"/>
      <c r="J3115" s="336"/>
      <c r="K3115" s="338"/>
      <c r="O3115" s="393"/>
      <c r="P3115" s="407"/>
    </row>
    <row r="3116" spans="1:16" s="342" customFormat="1" x14ac:dyDescent="0.25">
      <c r="A3116" s="336"/>
      <c r="B3116" s="330"/>
      <c r="C3116" s="402"/>
      <c r="D3116" s="336"/>
      <c r="E3116" s="429"/>
      <c r="F3116" s="336"/>
      <c r="G3116" s="430"/>
      <c r="H3116" s="431"/>
      <c r="I3116" s="432"/>
      <c r="J3116" s="336"/>
      <c r="K3116" s="338"/>
      <c r="O3116" s="393"/>
      <c r="P3116" s="407"/>
    </row>
    <row r="3117" spans="1:16" s="342" customFormat="1" x14ac:dyDescent="0.25">
      <c r="A3117" s="336"/>
      <c r="B3117" s="330"/>
      <c r="C3117" s="402"/>
      <c r="D3117" s="336"/>
      <c r="E3117" s="429"/>
      <c r="F3117" s="336"/>
      <c r="G3117" s="430"/>
      <c r="H3117" s="431"/>
      <c r="I3117" s="432"/>
      <c r="J3117" s="336"/>
      <c r="K3117" s="338"/>
      <c r="O3117" s="393"/>
      <c r="P3117" s="407"/>
    </row>
    <row r="3118" spans="1:16" s="342" customFormat="1" x14ac:dyDescent="0.25">
      <c r="A3118" s="336"/>
      <c r="B3118" s="330"/>
      <c r="C3118" s="402"/>
      <c r="D3118" s="336"/>
      <c r="E3118" s="429"/>
      <c r="F3118" s="336"/>
      <c r="G3118" s="430"/>
      <c r="H3118" s="431"/>
      <c r="I3118" s="432"/>
      <c r="J3118" s="336"/>
      <c r="K3118" s="338"/>
      <c r="O3118" s="393"/>
      <c r="P3118" s="407"/>
    </row>
    <row r="3119" spans="1:16" s="342" customFormat="1" x14ac:dyDescent="0.25">
      <c r="A3119" s="336"/>
      <c r="B3119" s="330"/>
      <c r="C3119" s="402"/>
      <c r="D3119" s="336"/>
      <c r="E3119" s="429"/>
      <c r="F3119" s="336"/>
      <c r="G3119" s="430"/>
      <c r="H3119" s="431"/>
      <c r="I3119" s="432"/>
      <c r="J3119" s="336"/>
      <c r="K3119" s="338"/>
      <c r="O3119" s="393"/>
      <c r="P3119" s="407"/>
    </row>
    <row r="3120" spans="1:16" s="342" customFormat="1" x14ac:dyDescent="0.25">
      <c r="A3120" s="336"/>
      <c r="B3120" s="330"/>
      <c r="C3120" s="402"/>
      <c r="D3120" s="336"/>
      <c r="E3120" s="429"/>
      <c r="F3120" s="336"/>
      <c r="G3120" s="430"/>
      <c r="H3120" s="431"/>
      <c r="I3120" s="432"/>
      <c r="J3120" s="336"/>
      <c r="K3120" s="338"/>
      <c r="O3120" s="393"/>
      <c r="P3120" s="407"/>
    </row>
    <row r="3121" spans="1:16" s="342" customFormat="1" x14ac:dyDescent="0.25">
      <c r="A3121" s="336"/>
      <c r="B3121" s="330"/>
      <c r="C3121" s="402"/>
      <c r="D3121" s="336"/>
      <c r="E3121" s="429"/>
      <c r="F3121" s="336"/>
      <c r="G3121" s="430"/>
      <c r="H3121" s="431"/>
      <c r="I3121" s="432"/>
      <c r="J3121" s="336"/>
      <c r="K3121" s="338"/>
      <c r="O3121" s="393"/>
      <c r="P3121" s="407"/>
    </row>
    <row r="3122" spans="1:16" s="342" customFormat="1" x14ac:dyDescent="0.25">
      <c r="A3122" s="336"/>
      <c r="B3122" s="330"/>
      <c r="C3122" s="402"/>
      <c r="D3122" s="336"/>
      <c r="E3122" s="429"/>
      <c r="F3122" s="336"/>
      <c r="G3122" s="430"/>
      <c r="H3122" s="431"/>
      <c r="I3122" s="432"/>
      <c r="J3122" s="336"/>
      <c r="K3122" s="338"/>
      <c r="O3122" s="393"/>
      <c r="P3122" s="407"/>
    </row>
    <row r="3123" spans="1:16" s="342" customFormat="1" x14ac:dyDescent="0.25">
      <c r="A3123" s="336"/>
      <c r="B3123" s="330"/>
      <c r="C3123" s="402"/>
      <c r="D3123" s="336"/>
      <c r="E3123" s="429"/>
      <c r="F3123" s="336"/>
      <c r="G3123" s="430"/>
      <c r="H3123" s="431"/>
      <c r="I3123" s="432"/>
      <c r="J3123" s="336"/>
      <c r="K3123" s="338"/>
      <c r="O3123" s="393"/>
      <c r="P3123" s="407"/>
    </row>
    <row r="3124" spans="1:16" s="342" customFormat="1" x14ac:dyDescent="0.25">
      <c r="A3124" s="336"/>
      <c r="B3124" s="330"/>
      <c r="C3124" s="402"/>
      <c r="D3124" s="336"/>
      <c r="E3124" s="429"/>
      <c r="F3124" s="336"/>
      <c r="G3124" s="430"/>
      <c r="H3124" s="431"/>
      <c r="I3124" s="432"/>
      <c r="J3124" s="336"/>
      <c r="K3124" s="338"/>
      <c r="O3124" s="393"/>
      <c r="P3124" s="407"/>
    </row>
    <row r="3125" spans="1:16" s="342" customFormat="1" x14ac:dyDescent="0.25">
      <c r="A3125" s="336"/>
      <c r="B3125" s="330"/>
      <c r="C3125" s="402"/>
      <c r="D3125" s="336"/>
      <c r="E3125" s="429"/>
      <c r="F3125" s="336"/>
      <c r="G3125" s="430"/>
      <c r="H3125" s="431"/>
      <c r="I3125" s="432"/>
      <c r="J3125" s="336"/>
      <c r="K3125" s="338"/>
      <c r="O3125" s="393"/>
      <c r="P3125" s="407"/>
    </row>
    <row r="3126" spans="1:16" s="342" customFormat="1" x14ac:dyDescent="0.25">
      <c r="A3126" s="336"/>
      <c r="B3126" s="330"/>
      <c r="C3126" s="402"/>
      <c r="D3126" s="336"/>
      <c r="E3126" s="429"/>
      <c r="F3126" s="336"/>
      <c r="G3126" s="430"/>
      <c r="H3126" s="431"/>
      <c r="I3126" s="432"/>
      <c r="J3126" s="336"/>
      <c r="K3126" s="338"/>
      <c r="O3126" s="393"/>
      <c r="P3126" s="407"/>
    </row>
    <row r="3127" spans="1:16" s="342" customFormat="1" x14ac:dyDescent="0.25">
      <c r="A3127" s="336"/>
      <c r="B3127" s="330"/>
      <c r="C3127" s="402"/>
      <c r="D3127" s="336"/>
      <c r="E3127" s="429"/>
      <c r="F3127" s="336"/>
      <c r="G3127" s="430"/>
      <c r="H3127" s="431"/>
      <c r="I3127" s="432"/>
      <c r="J3127" s="336"/>
      <c r="K3127" s="338"/>
      <c r="O3127" s="393"/>
      <c r="P3127" s="407"/>
    </row>
    <row r="3128" spans="1:16" s="342" customFormat="1" x14ac:dyDescent="0.25">
      <c r="A3128" s="336"/>
      <c r="B3128" s="330"/>
      <c r="C3128" s="402"/>
      <c r="D3128" s="336"/>
      <c r="E3128" s="429"/>
      <c r="F3128" s="336"/>
      <c r="G3128" s="430"/>
      <c r="H3128" s="431"/>
      <c r="I3128" s="432"/>
      <c r="J3128" s="336"/>
      <c r="K3128" s="338"/>
      <c r="O3128" s="393"/>
      <c r="P3128" s="407"/>
    </row>
    <row r="3129" spans="1:16" s="342" customFormat="1" x14ac:dyDescent="0.25">
      <c r="A3129" s="336"/>
      <c r="B3129" s="330"/>
      <c r="C3129" s="402"/>
      <c r="D3129" s="336"/>
      <c r="E3129" s="429"/>
      <c r="F3129" s="336"/>
      <c r="G3129" s="430"/>
      <c r="H3129" s="431"/>
      <c r="I3129" s="432"/>
      <c r="J3129" s="336"/>
      <c r="K3129" s="338"/>
      <c r="O3129" s="393"/>
      <c r="P3129" s="407"/>
    </row>
    <row r="3130" spans="1:16" s="342" customFormat="1" x14ac:dyDescent="0.25">
      <c r="A3130" s="336"/>
      <c r="B3130" s="330"/>
      <c r="C3130" s="402"/>
      <c r="D3130" s="336"/>
      <c r="E3130" s="429"/>
      <c r="F3130" s="336"/>
      <c r="G3130" s="430"/>
      <c r="H3130" s="431"/>
      <c r="I3130" s="432"/>
      <c r="J3130" s="336"/>
      <c r="K3130" s="338"/>
      <c r="O3130" s="393"/>
      <c r="P3130" s="407"/>
    </row>
    <row r="3131" spans="1:16" s="342" customFormat="1" x14ac:dyDescent="0.25">
      <c r="A3131" s="336"/>
      <c r="B3131" s="330"/>
      <c r="C3131" s="402"/>
      <c r="D3131" s="336"/>
      <c r="E3131" s="429"/>
      <c r="F3131" s="336"/>
      <c r="G3131" s="430"/>
      <c r="H3131" s="431"/>
      <c r="I3131" s="432"/>
      <c r="J3131" s="336"/>
      <c r="K3131" s="338"/>
      <c r="O3131" s="393"/>
      <c r="P3131" s="407"/>
    </row>
    <row r="3132" spans="1:16" s="342" customFormat="1" x14ac:dyDescent="0.25">
      <c r="A3132" s="336"/>
      <c r="B3132" s="330"/>
      <c r="C3132" s="402"/>
      <c r="D3132" s="336"/>
      <c r="E3132" s="429"/>
      <c r="F3132" s="336"/>
      <c r="G3132" s="430"/>
      <c r="H3132" s="431"/>
      <c r="I3132" s="432"/>
      <c r="J3132" s="336"/>
      <c r="K3132" s="338"/>
      <c r="O3132" s="393"/>
      <c r="P3132" s="407"/>
    </row>
    <row r="3133" spans="1:16" s="342" customFormat="1" x14ac:dyDescent="0.25">
      <c r="A3133" s="336"/>
      <c r="B3133" s="330"/>
      <c r="C3133" s="402"/>
      <c r="D3133" s="336"/>
      <c r="E3133" s="429"/>
      <c r="F3133" s="336"/>
      <c r="G3133" s="430"/>
      <c r="H3133" s="431"/>
      <c r="I3133" s="432"/>
      <c r="J3133" s="336"/>
      <c r="K3133" s="338"/>
      <c r="O3133" s="393"/>
      <c r="P3133" s="407"/>
    </row>
    <row r="3134" spans="1:16" s="342" customFormat="1" x14ac:dyDescent="0.25">
      <c r="A3134" s="336"/>
      <c r="B3134" s="330"/>
      <c r="C3134" s="402"/>
      <c r="D3134" s="336"/>
      <c r="E3134" s="429"/>
      <c r="F3134" s="336"/>
      <c r="G3134" s="430"/>
      <c r="H3134" s="431"/>
      <c r="I3134" s="432"/>
      <c r="J3134" s="336"/>
      <c r="K3134" s="338"/>
      <c r="O3134" s="393"/>
      <c r="P3134" s="407"/>
    </row>
    <row r="3135" spans="1:16" s="342" customFormat="1" x14ac:dyDescent="0.25">
      <c r="A3135" s="336"/>
      <c r="B3135" s="330"/>
      <c r="C3135" s="402"/>
      <c r="D3135" s="336"/>
      <c r="E3135" s="429"/>
      <c r="F3135" s="336"/>
      <c r="G3135" s="430"/>
      <c r="H3135" s="431"/>
      <c r="I3135" s="432"/>
      <c r="J3135" s="336"/>
      <c r="K3135" s="338"/>
      <c r="O3135" s="393"/>
      <c r="P3135" s="407"/>
    </row>
    <row r="3136" spans="1:16" s="342" customFormat="1" x14ac:dyDescent="0.25">
      <c r="A3136" s="336"/>
      <c r="B3136" s="330"/>
      <c r="C3136" s="402"/>
      <c r="D3136" s="336"/>
      <c r="E3136" s="429"/>
      <c r="F3136" s="336"/>
      <c r="G3136" s="430"/>
      <c r="H3136" s="431"/>
      <c r="I3136" s="432"/>
      <c r="J3136" s="336"/>
      <c r="K3136" s="338"/>
      <c r="O3136" s="393"/>
      <c r="P3136" s="407"/>
    </row>
    <row r="3137" spans="1:16" s="342" customFormat="1" x14ac:dyDescent="0.25">
      <c r="A3137" s="336"/>
      <c r="B3137" s="330"/>
      <c r="C3137" s="402"/>
      <c r="D3137" s="336"/>
      <c r="E3137" s="429"/>
      <c r="F3137" s="336"/>
      <c r="G3137" s="430"/>
      <c r="H3137" s="431"/>
      <c r="I3137" s="432"/>
      <c r="J3137" s="336"/>
      <c r="K3137" s="338"/>
      <c r="O3137" s="393"/>
      <c r="P3137" s="407"/>
    </row>
    <row r="3138" spans="1:16" s="342" customFormat="1" x14ac:dyDescent="0.25">
      <c r="A3138" s="336"/>
      <c r="B3138" s="330"/>
      <c r="C3138" s="402"/>
      <c r="D3138" s="336"/>
      <c r="E3138" s="429"/>
      <c r="F3138" s="336"/>
      <c r="G3138" s="430"/>
      <c r="H3138" s="431"/>
      <c r="I3138" s="432"/>
      <c r="J3138" s="336"/>
      <c r="K3138" s="338"/>
      <c r="O3138" s="393"/>
      <c r="P3138" s="407"/>
    </row>
    <row r="3139" spans="1:16" s="342" customFormat="1" x14ac:dyDescent="0.25">
      <c r="A3139" s="336"/>
      <c r="B3139" s="330"/>
      <c r="C3139" s="402"/>
      <c r="D3139" s="336"/>
      <c r="E3139" s="429"/>
      <c r="F3139" s="336"/>
      <c r="G3139" s="430"/>
      <c r="H3139" s="431"/>
      <c r="I3139" s="432"/>
      <c r="J3139" s="336"/>
      <c r="K3139" s="338"/>
      <c r="O3139" s="393"/>
      <c r="P3139" s="407"/>
    </row>
    <row r="3140" spans="1:16" s="342" customFormat="1" x14ac:dyDescent="0.25">
      <c r="A3140" s="336"/>
      <c r="B3140" s="330"/>
      <c r="C3140" s="402"/>
      <c r="D3140" s="336"/>
      <c r="E3140" s="429"/>
      <c r="F3140" s="336"/>
      <c r="G3140" s="430"/>
      <c r="H3140" s="431"/>
      <c r="I3140" s="432"/>
      <c r="J3140" s="336"/>
      <c r="K3140" s="338"/>
      <c r="O3140" s="393"/>
      <c r="P3140" s="407"/>
    </row>
    <row r="3141" spans="1:16" s="342" customFormat="1" x14ac:dyDescent="0.25">
      <c r="A3141" s="336"/>
      <c r="B3141" s="330"/>
      <c r="C3141" s="402"/>
      <c r="D3141" s="336"/>
      <c r="E3141" s="429"/>
      <c r="F3141" s="336"/>
      <c r="G3141" s="430"/>
      <c r="H3141" s="431"/>
      <c r="I3141" s="432"/>
      <c r="J3141" s="336"/>
      <c r="K3141" s="338"/>
      <c r="O3141" s="393"/>
      <c r="P3141" s="407"/>
    </row>
    <row r="3142" spans="1:16" s="342" customFormat="1" x14ac:dyDescent="0.25">
      <c r="A3142" s="336"/>
      <c r="B3142" s="330"/>
      <c r="C3142" s="402"/>
      <c r="D3142" s="336"/>
      <c r="E3142" s="429"/>
      <c r="F3142" s="336"/>
      <c r="G3142" s="430"/>
      <c r="H3142" s="431"/>
      <c r="I3142" s="432"/>
      <c r="J3142" s="336"/>
      <c r="K3142" s="338"/>
      <c r="O3142" s="393"/>
      <c r="P3142" s="407"/>
    </row>
    <row r="3143" spans="1:16" s="342" customFormat="1" x14ac:dyDescent="0.25">
      <c r="A3143" s="336"/>
      <c r="B3143" s="330"/>
      <c r="C3143" s="402"/>
      <c r="D3143" s="336"/>
      <c r="E3143" s="429"/>
      <c r="F3143" s="336"/>
      <c r="G3143" s="430"/>
      <c r="H3143" s="431"/>
      <c r="I3143" s="432"/>
      <c r="J3143" s="336"/>
      <c r="K3143" s="338"/>
      <c r="O3143" s="393"/>
      <c r="P3143" s="407"/>
    </row>
    <row r="3144" spans="1:16" s="342" customFormat="1" x14ac:dyDescent="0.25">
      <c r="A3144" s="336"/>
      <c r="B3144" s="330"/>
      <c r="C3144" s="402"/>
      <c r="D3144" s="336"/>
      <c r="E3144" s="429"/>
      <c r="F3144" s="336"/>
      <c r="G3144" s="430"/>
      <c r="H3144" s="431"/>
      <c r="I3144" s="432"/>
      <c r="J3144" s="336"/>
      <c r="K3144" s="338"/>
      <c r="O3144" s="393"/>
      <c r="P3144" s="407"/>
    </row>
    <row r="3145" spans="1:16" s="342" customFormat="1" x14ac:dyDescent="0.25">
      <c r="A3145" s="336"/>
      <c r="B3145" s="330"/>
      <c r="C3145" s="402"/>
      <c r="D3145" s="336"/>
      <c r="E3145" s="429"/>
      <c r="F3145" s="336"/>
      <c r="G3145" s="430"/>
      <c r="H3145" s="431"/>
      <c r="I3145" s="432"/>
      <c r="J3145" s="336"/>
      <c r="K3145" s="338"/>
      <c r="O3145" s="393"/>
      <c r="P3145" s="407"/>
    </row>
    <row r="3146" spans="1:16" s="342" customFormat="1" x14ac:dyDescent="0.25">
      <c r="A3146" s="336"/>
      <c r="B3146" s="330"/>
      <c r="C3146" s="402"/>
      <c r="D3146" s="336"/>
      <c r="E3146" s="429"/>
      <c r="F3146" s="336"/>
      <c r="G3146" s="430"/>
      <c r="H3146" s="431"/>
      <c r="I3146" s="432"/>
      <c r="J3146" s="336"/>
      <c r="K3146" s="338"/>
      <c r="O3146" s="393"/>
      <c r="P3146" s="407"/>
    </row>
    <row r="3147" spans="1:16" s="342" customFormat="1" x14ac:dyDescent="0.25">
      <c r="A3147" s="336"/>
      <c r="B3147" s="330"/>
      <c r="C3147" s="402"/>
      <c r="D3147" s="336"/>
      <c r="E3147" s="429"/>
      <c r="F3147" s="336"/>
      <c r="G3147" s="430"/>
      <c r="H3147" s="431"/>
      <c r="I3147" s="432"/>
      <c r="J3147" s="336"/>
      <c r="K3147" s="338"/>
      <c r="O3147" s="393"/>
      <c r="P3147" s="407"/>
    </row>
    <row r="3148" spans="1:16" s="342" customFormat="1" x14ac:dyDescent="0.25">
      <c r="A3148" s="336"/>
      <c r="B3148" s="330"/>
      <c r="C3148" s="402"/>
      <c r="D3148" s="336"/>
      <c r="E3148" s="429"/>
      <c r="F3148" s="336"/>
      <c r="G3148" s="430"/>
      <c r="H3148" s="431"/>
      <c r="I3148" s="432"/>
      <c r="J3148" s="336"/>
      <c r="K3148" s="338"/>
      <c r="O3148" s="393"/>
      <c r="P3148" s="407"/>
    </row>
    <row r="3149" spans="1:16" s="342" customFormat="1" x14ac:dyDescent="0.25">
      <c r="A3149" s="336"/>
      <c r="B3149" s="330"/>
      <c r="C3149" s="402"/>
      <c r="D3149" s="336"/>
      <c r="E3149" s="429"/>
      <c r="F3149" s="336"/>
      <c r="G3149" s="430"/>
      <c r="H3149" s="431"/>
      <c r="I3149" s="432"/>
      <c r="J3149" s="336"/>
      <c r="K3149" s="338"/>
      <c r="O3149" s="393"/>
      <c r="P3149" s="407"/>
    </row>
    <row r="3150" spans="1:16" s="342" customFormat="1" x14ac:dyDescent="0.25">
      <c r="A3150" s="336"/>
      <c r="B3150" s="330"/>
      <c r="C3150" s="402"/>
      <c r="D3150" s="336"/>
      <c r="E3150" s="429"/>
      <c r="F3150" s="336"/>
      <c r="G3150" s="430"/>
      <c r="H3150" s="431"/>
      <c r="I3150" s="432"/>
      <c r="J3150" s="336"/>
      <c r="K3150" s="338"/>
      <c r="O3150" s="393"/>
      <c r="P3150" s="407"/>
    </row>
    <row r="3151" spans="1:16" s="342" customFormat="1" x14ac:dyDescent="0.25">
      <c r="A3151" s="336"/>
      <c r="B3151" s="330"/>
      <c r="C3151" s="402"/>
      <c r="D3151" s="336"/>
      <c r="E3151" s="429"/>
      <c r="F3151" s="336"/>
      <c r="G3151" s="430"/>
      <c r="H3151" s="431"/>
      <c r="I3151" s="432"/>
      <c r="J3151" s="336"/>
      <c r="K3151" s="338"/>
      <c r="O3151" s="393"/>
      <c r="P3151" s="407"/>
    </row>
    <row r="3152" spans="1:16" s="342" customFormat="1" x14ac:dyDescent="0.25">
      <c r="A3152" s="336"/>
      <c r="B3152" s="330"/>
      <c r="C3152" s="402"/>
      <c r="D3152" s="336"/>
      <c r="E3152" s="429"/>
      <c r="F3152" s="336"/>
      <c r="G3152" s="430"/>
      <c r="H3152" s="431"/>
      <c r="I3152" s="432"/>
      <c r="J3152" s="336"/>
      <c r="K3152" s="338"/>
      <c r="O3152" s="393"/>
      <c r="P3152" s="407"/>
    </row>
    <row r="3153" spans="1:16" s="342" customFormat="1" x14ac:dyDescent="0.25">
      <c r="A3153" s="336"/>
      <c r="B3153" s="330"/>
      <c r="C3153" s="402"/>
      <c r="D3153" s="336"/>
      <c r="E3153" s="429"/>
      <c r="F3153" s="336"/>
      <c r="G3153" s="430"/>
      <c r="H3153" s="431"/>
      <c r="I3153" s="432"/>
      <c r="J3153" s="336"/>
      <c r="K3153" s="338"/>
      <c r="O3153" s="393"/>
      <c r="P3153" s="407"/>
    </row>
    <row r="3154" spans="1:16" s="342" customFormat="1" x14ac:dyDescent="0.25">
      <c r="A3154" s="336"/>
      <c r="B3154" s="330"/>
      <c r="C3154" s="402"/>
      <c r="D3154" s="336"/>
      <c r="E3154" s="429"/>
      <c r="F3154" s="336"/>
      <c r="G3154" s="430"/>
      <c r="H3154" s="431"/>
      <c r="I3154" s="432"/>
      <c r="J3154" s="336"/>
      <c r="K3154" s="338"/>
      <c r="O3154" s="393"/>
      <c r="P3154" s="407"/>
    </row>
    <row r="3155" spans="1:16" s="342" customFormat="1" x14ac:dyDescent="0.25">
      <c r="A3155" s="336"/>
      <c r="B3155" s="330"/>
      <c r="C3155" s="402"/>
      <c r="D3155" s="336"/>
      <c r="E3155" s="429"/>
      <c r="F3155" s="336"/>
      <c r="G3155" s="430"/>
      <c r="H3155" s="431"/>
      <c r="I3155" s="432"/>
      <c r="J3155" s="336"/>
      <c r="K3155" s="338"/>
      <c r="O3155" s="393"/>
      <c r="P3155" s="407"/>
    </row>
    <row r="3156" spans="1:16" s="342" customFormat="1" x14ac:dyDescent="0.25">
      <c r="A3156" s="336"/>
      <c r="B3156" s="330"/>
      <c r="C3156" s="402"/>
      <c r="D3156" s="336"/>
      <c r="E3156" s="429"/>
      <c r="F3156" s="336"/>
      <c r="G3156" s="430"/>
      <c r="H3156" s="431"/>
      <c r="I3156" s="432"/>
      <c r="J3156" s="336"/>
      <c r="K3156" s="338"/>
      <c r="O3156" s="393"/>
      <c r="P3156" s="407"/>
    </row>
    <row r="3157" spans="1:16" s="342" customFormat="1" x14ac:dyDescent="0.25">
      <c r="A3157" s="336"/>
      <c r="B3157" s="330"/>
      <c r="C3157" s="402"/>
      <c r="D3157" s="336"/>
      <c r="E3157" s="429"/>
      <c r="F3157" s="336"/>
      <c r="G3157" s="430"/>
      <c r="H3157" s="431"/>
      <c r="I3157" s="432"/>
      <c r="J3157" s="336"/>
      <c r="K3157" s="338"/>
      <c r="O3157" s="393"/>
      <c r="P3157" s="407"/>
    </row>
    <row r="3158" spans="1:16" s="342" customFormat="1" x14ac:dyDescent="0.25">
      <c r="A3158" s="336"/>
      <c r="B3158" s="330"/>
      <c r="C3158" s="402"/>
      <c r="D3158" s="336"/>
      <c r="E3158" s="429"/>
      <c r="F3158" s="336"/>
      <c r="G3158" s="430"/>
      <c r="H3158" s="431"/>
      <c r="I3158" s="432"/>
      <c r="J3158" s="336"/>
      <c r="K3158" s="338"/>
      <c r="O3158" s="393"/>
      <c r="P3158" s="407"/>
    </row>
    <row r="3159" spans="1:16" s="342" customFormat="1" x14ac:dyDescent="0.25">
      <c r="A3159" s="336"/>
      <c r="B3159" s="330"/>
      <c r="C3159" s="402"/>
      <c r="D3159" s="336"/>
      <c r="E3159" s="429"/>
      <c r="F3159" s="336"/>
      <c r="G3159" s="430"/>
      <c r="H3159" s="431"/>
      <c r="I3159" s="432"/>
      <c r="J3159" s="336"/>
      <c r="K3159" s="338"/>
      <c r="O3159" s="393"/>
      <c r="P3159" s="407"/>
    </row>
    <row r="3160" spans="1:16" s="342" customFormat="1" x14ac:dyDescent="0.25">
      <c r="A3160" s="336"/>
      <c r="B3160" s="330"/>
      <c r="C3160" s="402"/>
      <c r="D3160" s="336"/>
      <c r="E3160" s="429"/>
      <c r="F3160" s="336"/>
      <c r="G3160" s="430"/>
      <c r="H3160" s="431"/>
      <c r="I3160" s="432"/>
      <c r="J3160" s="336"/>
      <c r="K3160" s="338"/>
      <c r="O3160" s="393"/>
      <c r="P3160" s="407"/>
    </row>
    <row r="3161" spans="1:16" s="342" customFormat="1" x14ac:dyDescent="0.25">
      <c r="A3161" s="336"/>
      <c r="B3161" s="330"/>
      <c r="C3161" s="402"/>
      <c r="D3161" s="336"/>
      <c r="E3161" s="429"/>
      <c r="F3161" s="336"/>
      <c r="G3161" s="430"/>
      <c r="H3161" s="431"/>
      <c r="I3161" s="432"/>
      <c r="J3161" s="336"/>
      <c r="K3161" s="338"/>
      <c r="O3161" s="393"/>
      <c r="P3161" s="407"/>
    </row>
    <row r="3162" spans="1:16" s="342" customFormat="1" x14ac:dyDescent="0.25">
      <c r="A3162" s="336"/>
      <c r="B3162" s="330"/>
      <c r="C3162" s="402"/>
      <c r="D3162" s="336"/>
      <c r="E3162" s="429"/>
      <c r="F3162" s="336"/>
      <c r="G3162" s="430"/>
      <c r="H3162" s="431"/>
      <c r="I3162" s="432"/>
      <c r="J3162" s="336"/>
      <c r="K3162" s="338"/>
      <c r="O3162" s="393"/>
      <c r="P3162" s="407"/>
    </row>
    <row r="3163" spans="1:16" s="342" customFormat="1" x14ac:dyDescent="0.25">
      <c r="A3163" s="336"/>
      <c r="B3163" s="330"/>
      <c r="C3163" s="402"/>
      <c r="D3163" s="336"/>
      <c r="E3163" s="429"/>
      <c r="F3163" s="336"/>
      <c r="G3163" s="430"/>
      <c r="H3163" s="431"/>
      <c r="I3163" s="432"/>
      <c r="J3163" s="336"/>
      <c r="K3163" s="338"/>
      <c r="O3163" s="393"/>
      <c r="P3163" s="407"/>
    </row>
    <row r="3164" spans="1:16" s="342" customFormat="1" x14ac:dyDescent="0.25">
      <c r="A3164" s="336"/>
      <c r="B3164" s="330"/>
      <c r="C3164" s="402"/>
      <c r="D3164" s="336"/>
      <c r="E3164" s="429"/>
      <c r="F3164" s="336"/>
      <c r="G3164" s="430"/>
      <c r="H3164" s="431"/>
      <c r="I3164" s="432"/>
      <c r="J3164" s="336"/>
      <c r="K3164" s="338"/>
      <c r="O3164" s="393"/>
      <c r="P3164" s="407"/>
    </row>
    <row r="3165" spans="1:16" s="342" customFormat="1" x14ac:dyDescent="0.25">
      <c r="A3165" s="336"/>
      <c r="B3165" s="330"/>
      <c r="C3165" s="402"/>
      <c r="D3165" s="336"/>
      <c r="E3165" s="429"/>
      <c r="F3165" s="336"/>
      <c r="G3165" s="430"/>
      <c r="H3165" s="431"/>
      <c r="I3165" s="432"/>
      <c r="J3165" s="336"/>
      <c r="K3165" s="338"/>
      <c r="O3165" s="393"/>
      <c r="P3165" s="407"/>
    </row>
    <row r="3166" spans="1:16" s="342" customFormat="1" x14ac:dyDescent="0.25">
      <c r="A3166" s="336"/>
      <c r="B3166" s="330"/>
      <c r="C3166" s="402"/>
      <c r="D3166" s="336"/>
      <c r="E3166" s="429"/>
      <c r="F3166" s="336"/>
      <c r="G3166" s="430"/>
      <c r="H3166" s="431"/>
      <c r="I3166" s="432"/>
      <c r="J3166" s="336"/>
      <c r="K3166" s="338"/>
      <c r="O3166" s="393"/>
      <c r="P3166" s="407"/>
    </row>
    <row r="3167" spans="1:16" s="342" customFormat="1" x14ac:dyDescent="0.25">
      <c r="A3167" s="336"/>
      <c r="B3167" s="330"/>
      <c r="C3167" s="402"/>
      <c r="D3167" s="336"/>
      <c r="E3167" s="429"/>
      <c r="F3167" s="336"/>
      <c r="G3167" s="430"/>
      <c r="H3167" s="431"/>
      <c r="I3167" s="432"/>
      <c r="J3167" s="336"/>
      <c r="K3167" s="338"/>
      <c r="O3167" s="393"/>
      <c r="P3167" s="407"/>
    </row>
    <row r="3168" spans="1:16" s="342" customFormat="1" x14ac:dyDescent="0.25">
      <c r="A3168" s="336"/>
      <c r="B3168" s="330"/>
      <c r="C3168" s="402"/>
      <c r="D3168" s="336"/>
      <c r="E3168" s="429"/>
      <c r="F3168" s="336"/>
      <c r="G3168" s="430"/>
      <c r="H3168" s="431"/>
      <c r="I3168" s="432"/>
      <c r="J3168" s="336"/>
      <c r="K3168" s="338"/>
      <c r="O3168" s="393"/>
      <c r="P3168" s="407"/>
    </row>
    <row r="3169" spans="1:16" s="342" customFormat="1" x14ac:dyDescent="0.25">
      <c r="A3169" s="336"/>
      <c r="B3169" s="330"/>
      <c r="C3169" s="402"/>
      <c r="D3169" s="336"/>
      <c r="E3169" s="429"/>
      <c r="F3169" s="336"/>
      <c r="G3169" s="430"/>
      <c r="H3169" s="431"/>
      <c r="I3169" s="432"/>
      <c r="J3169" s="336"/>
      <c r="K3169" s="338"/>
      <c r="O3169" s="393"/>
      <c r="P3169" s="407"/>
    </row>
    <row r="3170" spans="1:16" s="342" customFormat="1" x14ac:dyDescent="0.25">
      <c r="A3170" s="336"/>
      <c r="B3170" s="330"/>
      <c r="C3170" s="402"/>
      <c r="D3170" s="336"/>
      <c r="E3170" s="429"/>
      <c r="F3170" s="336"/>
      <c r="G3170" s="430"/>
      <c r="H3170" s="431"/>
      <c r="I3170" s="432"/>
      <c r="J3170" s="336"/>
      <c r="K3170" s="338"/>
      <c r="O3170" s="393"/>
      <c r="P3170" s="407"/>
    </row>
    <row r="3171" spans="1:16" s="342" customFormat="1" x14ac:dyDescent="0.25">
      <c r="A3171" s="336"/>
      <c r="B3171" s="330"/>
      <c r="C3171" s="402"/>
      <c r="D3171" s="336"/>
      <c r="E3171" s="429"/>
      <c r="F3171" s="336"/>
      <c r="G3171" s="430"/>
      <c r="H3171" s="431"/>
      <c r="I3171" s="432"/>
      <c r="J3171" s="336"/>
      <c r="K3171" s="338"/>
      <c r="O3171" s="393"/>
      <c r="P3171" s="407"/>
    </row>
    <row r="3172" spans="1:16" s="342" customFormat="1" x14ac:dyDescent="0.25">
      <c r="A3172" s="336"/>
      <c r="B3172" s="330"/>
      <c r="C3172" s="402"/>
      <c r="D3172" s="336"/>
      <c r="E3172" s="429"/>
      <c r="F3172" s="336"/>
      <c r="G3172" s="430"/>
      <c r="H3172" s="431"/>
      <c r="I3172" s="432"/>
      <c r="J3172" s="336"/>
      <c r="K3172" s="338"/>
      <c r="O3172" s="393"/>
      <c r="P3172" s="407"/>
    </row>
    <row r="3173" spans="1:16" s="342" customFormat="1" x14ac:dyDescent="0.25">
      <c r="A3173" s="336"/>
      <c r="B3173" s="330"/>
      <c r="C3173" s="402"/>
      <c r="D3173" s="336"/>
      <c r="E3173" s="429"/>
      <c r="F3173" s="336"/>
      <c r="G3173" s="430"/>
      <c r="H3173" s="431"/>
      <c r="I3173" s="432"/>
      <c r="J3173" s="336"/>
      <c r="K3173" s="338"/>
      <c r="O3173" s="393"/>
      <c r="P3173" s="407"/>
    </row>
    <row r="3174" spans="1:16" s="342" customFormat="1" x14ac:dyDescent="0.25">
      <c r="A3174" s="336"/>
      <c r="B3174" s="330"/>
      <c r="C3174" s="402"/>
      <c r="D3174" s="336"/>
      <c r="E3174" s="429"/>
      <c r="F3174" s="336"/>
      <c r="G3174" s="430"/>
      <c r="H3174" s="431"/>
      <c r="I3174" s="432"/>
      <c r="J3174" s="336"/>
      <c r="K3174" s="338"/>
      <c r="O3174" s="393"/>
      <c r="P3174" s="407"/>
    </row>
    <row r="3175" spans="1:16" s="342" customFormat="1" x14ac:dyDescent="0.25">
      <c r="A3175" s="336"/>
      <c r="B3175" s="330"/>
      <c r="C3175" s="402"/>
      <c r="D3175" s="336"/>
      <c r="E3175" s="429"/>
      <c r="F3175" s="336"/>
      <c r="G3175" s="430"/>
      <c r="H3175" s="431"/>
      <c r="I3175" s="432"/>
      <c r="J3175" s="336"/>
      <c r="K3175" s="338"/>
      <c r="O3175" s="393"/>
      <c r="P3175" s="407"/>
    </row>
    <row r="3176" spans="1:16" s="342" customFormat="1" x14ac:dyDescent="0.25">
      <c r="A3176" s="336"/>
      <c r="B3176" s="330"/>
      <c r="C3176" s="402"/>
      <c r="D3176" s="336"/>
      <c r="E3176" s="429"/>
      <c r="F3176" s="336"/>
      <c r="G3176" s="430"/>
      <c r="H3176" s="431"/>
      <c r="I3176" s="432"/>
      <c r="J3176" s="336"/>
      <c r="K3176" s="338"/>
      <c r="O3176" s="393"/>
      <c r="P3176" s="407"/>
    </row>
    <row r="3177" spans="1:16" s="342" customFormat="1" x14ac:dyDescent="0.25">
      <c r="A3177" s="336"/>
      <c r="B3177" s="330"/>
      <c r="C3177" s="402"/>
      <c r="D3177" s="336"/>
      <c r="E3177" s="429"/>
      <c r="F3177" s="336"/>
      <c r="G3177" s="430"/>
      <c r="H3177" s="431"/>
      <c r="I3177" s="432"/>
      <c r="J3177" s="336"/>
      <c r="K3177" s="338"/>
      <c r="O3177" s="393"/>
      <c r="P3177" s="407"/>
    </row>
    <row r="3178" spans="1:16" s="342" customFormat="1" x14ac:dyDescent="0.25">
      <c r="A3178" s="336"/>
      <c r="B3178" s="330"/>
      <c r="C3178" s="402"/>
      <c r="D3178" s="336"/>
      <c r="E3178" s="429"/>
      <c r="F3178" s="336"/>
      <c r="G3178" s="430"/>
      <c r="H3178" s="431"/>
      <c r="I3178" s="432"/>
      <c r="J3178" s="336"/>
      <c r="K3178" s="338"/>
      <c r="O3178" s="393"/>
      <c r="P3178" s="407"/>
    </row>
    <row r="3179" spans="1:16" s="342" customFormat="1" x14ac:dyDescent="0.25">
      <c r="A3179" s="336"/>
      <c r="B3179" s="330"/>
      <c r="C3179" s="402"/>
      <c r="D3179" s="336"/>
      <c r="E3179" s="429"/>
      <c r="F3179" s="336"/>
      <c r="G3179" s="430"/>
      <c r="H3179" s="431"/>
      <c r="I3179" s="432"/>
      <c r="J3179" s="336"/>
      <c r="K3179" s="338"/>
      <c r="O3179" s="393"/>
      <c r="P3179" s="407"/>
    </row>
    <row r="3180" spans="1:16" s="342" customFormat="1" x14ac:dyDescent="0.25">
      <c r="A3180" s="336"/>
      <c r="B3180" s="330"/>
      <c r="C3180" s="402"/>
      <c r="D3180" s="336"/>
      <c r="E3180" s="429"/>
      <c r="F3180" s="336"/>
      <c r="G3180" s="430"/>
      <c r="H3180" s="431"/>
      <c r="I3180" s="432"/>
      <c r="J3180" s="336"/>
      <c r="K3180" s="338"/>
      <c r="O3180" s="393"/>
      <c r="P3180" s="407"/>
    </row>
    <row r="3181" spans="1:16" s="342" customFormat="1" x14ac:dyDescent="0.25">
      <c r="A3181" s="336"/>
      <c r="B3181" s="330"/>
      <c r="C3181" s="402"/>
      <c r="D3181" s="336"/>
      <c r="E3181" s="429"/>
      <c r="F3181" s="336"/>
      <c r="G3181" s="430"/>
      <c r="H3181" s="431"/>
      <c r="I3181" s="432"/>
      <c r="J3181" s="336"/>
      <c r="K3181" s="338"/>
      <c r="O3181" s="393"/>
      <c r="P3181" s="407"/>
    </row>
    <row r="3182" spans="1:16" s="342" customFormat="1" x14ac:dyDescent="0.25">
      <c r="A3182" s="336"/>
      <c r="B3182" s="330"/>
      <c r="C3182" s="402"/>
      <c r="D3182" s="336"/>
      <c r="E3182" s="429"/>
      <c r="F3182" s="336"/>
      <c r="G3182" s="430"/>
      <c r="H3182" s="431"/>
      <c r="I3182" s="432"/>
      <c r="J3182" s="336"/>
      <c r="K3182" s="338"/>
      <c r="O3182" s="393"/>
      <c r="P3182" s="407"/>
    </row>
    <row r="3183" spans="1:16" s="342" customFormat="1" x14ac:dyDescent="0.25">
      <c r="A3183" s="336"/>
      <c r="B3183" s="330"/>
      <c r="C3183" s="402"/>
      <c r="D3183" s="336"/>
      <c r="E3183" s="429"/>
      <c r="F3183" s="336"/>
      <c r="G3183" s="430"/>
      <c r="H3183" s="431"/>
      <c r="I3183" s="432"/>
      <c r="J3183" s="336"/>
      <c r="K3183" s="338"/>
      <c r="O3183" s="393"/>
      <c r="P3183" s="407"/>
    </row>
    <row r="3184" spans="1:16" s="342" customFormat="1" x14ac:dyDescent="0.25">
      <c r="A3184" s="336"/>
      <c r="B3184" s="330"/>
      <c r="C3184" s="402"/>
      <c r="D3184" s="336"/>
      <c r="E3184" s="429"/>
      <c r="F3184" s="336"/>
      <c r="G3184" s="430"/>
      <c r="H3184" s="431"/>
      <c r="I3184" s="432"/>
      <c r="J3184" s="336"/>
      <c r="K3184" s="338"/>
      <c r="O3184" s="393"/>
      <c r="P3184" s="407"/>
    </row>
    <row r="3185" spans="1:16" s="342" customFormat="1" x14ac:dyDescent="0.25">
      <c r="A3185" s="336"/>
      <c r="B3185" s="330"/>
      <c r="C3185" s="402"/>
      <c r="D3185" s="336"/>
      <c r="E3185" s="429"/>
      <c r="F3185" s="336"/>
      <c r="G3185" s="430"/>
      <c r="H3185" s="431"/>
      <c r="I3185" s="432"/>
      <c r="J3185" s="336"/>
      <c r="K3185" s="338"/>
      <c r="O3185" s="393"/>
      <c r="P3185" s="407"/>
    </row>
    <row r="3186" spans="1:16" s="342" customFormat="1" x14ac:dyDescent="0.25">
      <c r="A3186" s="336"/>
      <c r="B3186" s="330"/>
      <c r="C3186" s="402"/>
      <c r="D3186" s="336"/>
      <c r="E3186" s="429"/>
      <c r="F3186" s="336"/>
      <c r="G3186" s="430"/>
      <c r="H3186" s="431"/>
      <c r="I3186" s="432"/>
      <c r="J3186" s="336"/>
      <c r="K3186" s="338"/>
      <c r="O3186" s="393"/>
      <c r="P3186" s="407"/>
    </row>
    <row r="3187" spans="1:16" s="342" customFormat="1" x14ac:dyDescent="0.25">
      <c r="A3187" s="336"/>
      <c r="B3187" s="330"/>
      <c r="C3187" s="402"/>
      <c r="D3187" s="336"/>
      <c r="E3187" s="429"/>
      <c r="F3187" s="336"/>
      <c r="G3187" s="430"/>
      <c r="H3187" s="431"/>
      <c r="I3187" s="432"/>
      <c r="J3187" s="336"/>
      <c r="K3187" s="338"/>
      <c r="O3187" s="393"/>
      <c r="P3187" s="407"/>
    </row>
    <row r="3188" spans="1:16" s="342" customFormat="1" x14ac:dyDescent="0.25">
      <c r="A3188" s="336"/>
      <c r="B3188" s="330"/>
      <c r="C3188" s="402"/>
      <c r="D3188" s="336"/>
      <c r="E3188" s="429"/>
      <c r="F3188" s="336"/>
      <c r="G3188" s="430"/>
      <c r="H3188" s="431"/>
      <c r="I3188" s="432"/>
      <c r="J3188" s="336"/>
      <c r="K3188" s="338"/>
      <c r="O3188" s="393"/>
      <c r="P3188" s="407"/>
    </row>
    <row r="3189" spans="1:16" s="342" customFormat="1" x14ac:dyDescent="0.25">
      <c r="A3189" s="336"/>
      <c r="B3189" s="330"/>
      <c r="C3189" s="402"/>
      <c r="D3189" s="336"/>
      <c r="E3189" s="429"/>
      <c r="F3189" s="336"/>
      <c r="G3189" s="430"/>
      <c r="H3189" s="431"/>
      <c r="I3189" s="432"/>
      <c r="J3189" s="336"/>
      <c r="K3189" s="338"/>
      <c r="O3189" s="393"/>
      <c r="P3189" s="407"/>
    </row>
    <row r="3190" spans="1:16" s="342" customFormat="1" x14ac:dyDescent="0.25">
      <c r="A3190" s="336"/>
      <c r="B3190" s="330"/>
      <c r="C3190" s="402"/>
      <c r="D3190" s="336"/>
      <c r="E3190" s="429"/>
      <c r="F3190" s="336"/>
      <c r="G3190" s="430"/>
      <c r="H3190" s="431"/>
      <c r="I3190" s="432"/>
      <c r="J3190" s="336"/>
      <c r="K3190" s="338"/>
      <c r="O3190" s="393"/>
      <c r="P3190" s="407"/>
    </row>
    <row r="3191" spans="1:16" s="342" customFormat="1" x14ac:dyDescent="0.25">
      <c r="A3191" s="336"/>
      <c r="B3191" s="330"/>
      <c r="C3191" s="402"/>
      <c r="D3191" s="336"/>
      <c r="E3191" s="429"/>
      <c r="F3191" s="336"/>
      <c r="G3191" s="430"/>
      <c r="H3191" s="431"/>
      <c r="I3191" s="432"/>
      <c r="J3191" s="336"/>
      <c r="K3191" s="338"/>
      <c r="O3191" s="393"/>
      <c r="P3191" s="407"/>
    </row>
    <row r="3192" spans="1:16" s="342" customFormat="1" x14ac:dyDescent="0.25">
      <c r="A3192" s="336"/>
      <c r="B3192" s="330"/>
      <c r="C3192" s="402"/>
      <c r="D3192" s="336"/>
      <c r="E3192" s="429"/>
      <c r="F3192" s="336"/>
      <c r="G3192" s="430"/>
      <c r="H3192" s="431"/>
      <c r="I3192" s="432"/>
      <c r="J3192" s="336"/>
      <c r="K3192" s="338"/>
      <c r="O3192" s="393"/>
      <c r="P3192" s="407"/>
    </row>
    <row r="3193" spans="1:16" s="342" customFormat="1" x14ac:dyDescent="0.25">
      <c r="A3193" s="336"/>
      <c r="B3193" s="330"/>
      <c r="C3193" s="402"/>
      <c r="D3193" s="336"/>
      <c r="E3193" s="429"/>
      <c r="F3193" s="336"/>
      <c r="G3193" s="430"/>
      <c r="H3193" s="431"/>
      <c r="I3193" s="432"/>
      <c r="J3193" s="336"/>
      <c r="K3193" s="338"/>
      <c r="O3193" s="393"/>
      <c r="P3193" s="407"/>
    </row>
    <row r="3194" spans="1:16" s="342" customFormat="1" x14ac:dyDescent="0.25">
      <c r="A3194" s="336"/>
      <c r="B3194" s="330"/>
      <c r="C3194" s="402"/>
      <c r="D3194" s="336"/>
      <c r="E3194" s="429"/>
      <c r="F3194" s="336"/>
      <c r="G3194" s="430"/>
      <c r="H3194" s="431"/>
      <c r="I3194" s="432"/>
      <c r="J3194" s="336"/>
      <c r="K3194" s="338"/>
      <c r="O3194" s="393"/>
      <c r="P3194" s="407"/>
    </row>
    <row r="3195" spans="1:16" s="342" customFormat="1" x14ac:dyDescent="0.25">
      <c r="A3195" s="336"/>
      <c r="B3195" s="330"/>
      <c r="C3195" s="402"/>
      <c r="D3195" s="336"/>
      <c r="E3195" s="429"/>
      <c r="F3195" s="336"/>
      <c r="G3195" s="430"/>
      <c r="H3195" s="431"/>
      <c r="I3195" s="432"/>
      <c r="J3195" s="336"/>
      <c r="K3195" s="338"/>
      <c r="O3195" s="393"/>
      <c r="P3195" s="407"/>
    </row>
    <row r="3196" spans="1:16" s="342" customFormat="1" x14ac:dyDescent="0.25">
      <c r="A3196" s="336"/>
      <c r="B3196" s="330"/>
      <c r="C3196" s="402"/>
      <c r="D3196" s="336"/>
      <c r="E3196" s="429"/>
      <c r="F3196" s="336"/>
      <c r="G3196" s="430"/>
      <c r="H3196" s="431"/>
      <c r="I3196" s="432"/>
      <c r="J3196" s="336"/>
      <c r="K3196" s="338"/>
      <c r="O3196" s="393"/>
      <c r="P3196" s="407"/>
    </row>
    <row r="3197" spans="1:16" s="342" customFormat="1" x14ac:dyDescent="0.25">
      <c r="A3197" s="336"/>
      <c r="B3197" s="330"/>
      <c r="C3197" s="402"/>
      <c r="D3197" s="336"/>
      <c r="E3197" s="429"/>
      <c r="F3197" s="336"/>
      <c r="G3197" s="430"/>
      <c r="H3197" s="431"/>
      <c r="I3197" s="432"/>
      <c r="J3197" s="336"/>
      <c r="K3197" s="338"/>
      <c r="O3197" s="393"/>
      <c r="P3197" s="407"/>
    </row>
    <row r="3198" spans="1:16" s="342" customFormat="1" x14ac:dyDescent="0.25">
      <c r="A3198" s="336"/>
      <c r="B3198" s="330"/>
      <c r="C3198" s="402"/>
      <c r="D3198" s="336"/>
      <c r="E3198" s="429"/>
      <c r="F3198" s="336"/>
      <c r="G3198" s="430"/>
      <c r="H3198" s="431"/>
      <c r="I3198" s="432"/>
      <c r="J3198" s="336"/>
      <c r="K3198" s="338"/>
      <c r="O3198" s="393"/>
      <c r="P3198" s="407"/>
    </row>
    <row r="3199" spans="1:16" s="342" customFormat="1" x14ac:dyDescent="0.25">
      <c r="A3199" s="336"/>
      <c r="B3199" s="330"/>
      <c r="C3199" s="402"/>
      <c r="D3199" s="336"/>
      <c r="E3199" s="429"/>
      <c r="F3199" s="336"/>
      <c r="G3199" s="430"/>
      <c r="H3199" s="431"/>
      <c r="I3199" s="432"/>
      <c r="J3199" s="336"/>
      <c r="K3199" s="338"/>
      <c r="O3199" s="393"/>
      <c r="P3199" s="407"/>
    </row>
    <row r="3200" spans="1:16" s="342" customFormat="1" x14ac:dyDescent="0.25">
      <c r="A3200" s="336"/>
      <c r="B3200" s="330"/>
      <c r="C3200" s="402"/>
      <c r="D3200" s="336"/>
      <c r="E3200" s="429"/>
      <c r="F3200" s="336"/>
      <c r="G3200" s="430"/>
      <c r="H3200" s="431"/>
      <c r="I3200" s="432"/>
      <c r="J3200" s="336"/>
      <c r="K3200" s="338"/>
      <c r="O3200" s="393"/>
      <c r="P3200" s="407"/>
    </row>
    <row r="3201" spans="1:16" s="342" customFormat="1" x14ac:dyDescent="0.25">
      <c r="A3201" s="336"/>
      <c r="B3201" s="330"/>
      <c r="C3201" s="402"/>
      <c r="D3201" s="336"/>
      <c r="E3201" s="429"/>
      <c r="F3201" s="336"/>
      <c r="G3201" s="430"/>
      <c r="H3201" s="431"/>
      <c r="I3201" s="432"/>
      <c r="J3201" s="336"/>
      <c r="K3201" s="338"/>
      <c r="O3201" s="393"/>
      <c r="P3201" s="407"/>
    </row>
    <row r="3202" spans="1:16" s="342" customFormat="1" x14ac:dyDescent="0.25">
      <c r="A3202" s="336"/>
      <c r="B3202" s="330"/>
      <c r="C3202" s="402"/>
      <c r="D3202" s="336"/>
      <c r="E3202" s="429"/>
      <c r="F3202" s="336"/>
      <c r="G3202" s="430"/>
      <c r="H3202" s="431"/>
      <c r="I3202" s="432"/>
      <c r="J3202" s="336"/>
      <c r="K3202" s="338"/>
      <c r="O3202" s="393"/>
      <c r="P3202" s="407"/>
    </row>
    <row r="3203" spans="1:16" s="342" customFormat="1" x14ac:dyDescent="0.25">
      <c r="A3203" s="336"/>
      <c r="B3203" s="330"/>
      <c r="C3203" s="402"/>
      <c r="D3203" s="336"/>
      <c r="E3203" s="429"/>
      <c r="F3203" s="336"/>
      <c r="G3203" s="430"/>
      <c r="H3203" s="431"/>
      <c r="I3203" s="432"/>
      <c r="J3203" s="336"/>
      <c r="K3203" s="338"/>
      <c r="O3203" s="393"/>
      <c r="P3203" s="407"/>
    </row>
    <row r="3204" spans="1:16" s="342" customFormat="1" x14ac:dyDescent="0.25">
      <c r="A3204" s="336"/>
      <c r="B3204" s="330"/>
      <c r="C3204" s="402"/>
      <c r="D3204" s="336"/>
      <c r="E3204" s="429"/>
      <c r="F3204" s="336"/>
      <c r="G3204" s="430"/>
      <c r="H3204" s="431"/>
      <c r="I3204" s="432"/>
      <c r="J3204" s="336"/>
      <c r="K3204" s="338"/>
      <c r="O3204" s="393"/>
      <c r="P3204" s="407"/>
    </row>
    <row r="3205" spans="1:16" s="342" customFormat="1" x14ac:dyDescent="0.25">
      <c r="A3205" s="336"/>
      <c r="B3205" s="330"/>
      <c r="C3205" s="402"/>
      <c r="D3205" s="336"/>
      <c r="E3205" s="429"/>
      <c r="F3205" s="336"/>
      <c r="G3205" s="430"/>
      <c r="H3205" s="431"/>
      <c r="I3205" s="432"/>
      <c r="J3205" s="336"/>
      <c r="K3205" s="338"/>
      <c r="O3205" s="393"/>
      <c r="P3205" s="407"/>
    </row>
    <row r="3206" spans="1:16" s="342" customFormat="1" x14ac:dyDescent="0.25">
      <c r="A3206" s="336"/>
      <c r="B3206" s="330"/>
      <c r="C3206" s="402"/>
      <c r="D3206" s="336"/>
      <c r="E3206" s="429"/>
      <c r="F3206" s="336"/>
      <c r="G3206" s="430"/>
      <c r="H3206" s="431"/>
      <c r="I3206" s="432"/>
      <c r="J3206" s="336"/>
      <c r="K3206" s="338"/>
      <c r="O3206" s="393"/>
      <c r="P3206" s="407"/>
    </row>
    <row r="3207" spans="1:16" s="342" customFormat="1" x14ac:dyDescent="0.25">
      <c r="A3207" s="336"/>
      <c r="B3207" s="330"/>
      <c r="C3207" s="402"/>
      <c r="D3207" s="336"/>
      <c r="E3207" s="429"/>
      <c r="F3207" s="336"/>
      <c r="G3207" s="430"/>
      <c r="H3207" s="431"/>
      <c r="I3207" s="432"/>
      <c r="J3207" s="336"/>
      <c r="K3207" s="338"/>
      <c r="O3207" s="393"/>
      <c r="P3207" s="407"/>
    </row>
    <row r="3208" spans="1:16" s="342" customFormat="1" x14ac:dyDescent="0.25">
      <c r="A3208" s="336"/>
      <c r="B3208" s="330"/>
      <c r="C3208" s="402"/>
      <c r="D3208" s="336"/>
      <c r="E3208" s="429"/>
      <c r="F3208" s="336"/>
      <c r="G3208" s="430"/>
      <c r="H3208" s="431"/>
      <c r="I3208" s="432"/>
      <c r="J3208" s="336"/>
      <c r="K3208" s="338"/>
      <c r="O3208" s="393"/>
      <c r="P3208" s="407"/>
    </row>
    <row r="3209" spans="1:16" s="342" customFormat="1" x14ac:dyDescent="0.25">
      <c r="A3209" s="336"/>
      <c r="B3209" s="330"/>
      <c r="C3209" s="402"/>
      <c r="D3209" s="336"/>
      <c r="E3209" s="429"/>
      <c r="F3209" s="336"/>
      <c r="G3209" s="430"/>
      <c r="H3209" s="431"/>
      <c r="I3209" s="432"/>
      <c r="J3209" s="336"/>
      <c r="K3209" s="338"/>
      <c r="O3209" s="393"/>
      <c r="P3209" s="407"/>
    </row>
    <row r="3210" spans="1:16" s="342" customFormat="1" x14ac:dyDescent="0.25">
      <c r="A3210" s="336"/>
      <c r="B3210" s="330"/>
      <c r="C3210" s="402"/>
      <c r="D3210" s="336"/>
      <c r="E3210" s="429"/>
      <c r="F3210" s="336"/>
      <c r="G3210" s="430"/>
      <c r="H3210" s="431"/>
      <c r="I3210" s="432"/>
      <c r="J3210" s="336"/>
      <c r="K3210" s="338"/>
      <c r="O3210" s="393"/>
      <c r="P3210" s="407"/>
    </row>
    <row r="3211" spans="1:16" s="342" customFormat="1" x14ac:dyDescent="0.25">
      <c r="A3211" s="336"/>
      <c r="B3211" s="330"/>
      <c r="C3211" s="402"/>
      <c r="D3211" s="336"/>
      <c r="E3211" s="429"/>
      <c r="F3211" s="336"/>
      <c r="G3211" s="430"/>
      <c r="H3211" s="431"/>
      <c r="I3211" s="432"/>
      <c r="J3211" s="336"/>
      <c r="K3211" s="338"/>
      <c r="O3211" s="393"/>
      <c r="P3211" s="407"/>
    </row>
    <row r="3212" spans="1:16" s="342" customFormat="1" x14ac:dyDescent="0.25">
      <c r="A3212" s="336"/>
      <c r="B3212" s="330"/>
      <c r="C3212" s="402"/>
      <c r="D3212" s="336"/>
      <c r="E3212" s="429"/>
      <c r="F3212" s="336"/>
      <c r="G3212" s="430"/>
      <c r="H3212" s="431"/>
      <c r="I3212" s="432"/>
      <c r="J3212" s="336"/>
      <c r="K3212" s="338"/>
      <c r="O3212" s="393"/>
      <c r="P3212" s="407"/>
    </row>
    <row r="3213" spans="1:16" s="342" customFormat="1" x14ac:dyDescent="0.25">
      <c r="A3213" s="336"/>
      <c r="B3213" s="330"/>
      <c r="C3213" s="402"/>
      <c r="D3213" s="336"/>
      <c r="E3213" s="429"/>
      <c r="F3213" s="336"/>
      <c r="G3213" s="430"/>
      <c r="H3213" s="431"/>
      <c r="I3213" s="432"/>
      <c r="J3213" s="336"/>
      <c r="K3213" s="338"/>
      <c r="O3213" s="393"/>
      <c r="P3213" s="407"/>
    </row>
    <row r="3214" spans="1:16" s="342" customFormat="1" x14ac:dyDescent="0.25">
      <c r="A3214" s="336"/>
      <c r="B3214" s="330"/>
      <c r="C3214" s="402"/>
      <c r="D3214" s="336"/>
      <c r="E3214" s="429"/>
      <c r="F3214" s="336"/>
      <c r="G3214" s="430"/>
      <c r="H3214" s="431"/>
      <c r="I3214" s="432"/>
      <c r="J3214" s="336"/>
      <c r="K3214" s="338"/>
      <c r="O3214" s="393"/>
      <c r="P3214" s="407"/>
    </row>
    <row r="3215" spans="1:16" s="342" customFormat="1" x14ac:dyDescent="0.25">
      <c r="A3215" s="336"/>
      <c r="B3215" s="330"/>
      <c r="C3215" s="402"/>
      <c r="D3215" s="336"/>
      <c r="E3215" s="429"/>
      <c r="F3215" s="336"/>
      <c r="G3215" s="430"/>
      <c r="H3215" s="431"/>
      <c r="I3215" s="432"/>
      <c r="J3215" s="336"/>
      <c r="K3215" s="338"/>
      <c r="O3215" s="393"/>
      <c r="P3215" s="407"/>
    </row>
    <row r="3216" spans="1:16" s="342" customFormat="1" x14ac:dyDescent="0.25">
      <c r="A3216" s="336"/>
      <c r="B3216" s="330"/>
      <c r="C3216" s="402"/>
      <c r="D3216" s="336"/>
      <c r="E3216" s="429"/>
      <c r="F3216" s="336"/>
      <c r="G3216" s="430"/>
      <c r="H3216" s="431"/>
      <c r="I3216" s="432"/>
      <c r="J3216" s="336"/>
      <c r="K3216" s="338"/>
      <c r="O3216" s="393"/>
      <c r="P3216" s="407"/>
    </row>
    <row r="3217" spans="1:16" s="342" customFormat="1" x14ac:dyDescent="0.25">
      <c r="A3217" s="336"/>
      <c r="B3217" s="330"/>
      <c r="C3217" s="402"/>
      <c r="D3217" s="336"/>
      <c r="E3217" s="429"/>
      <c r="F3217" s="336"/>
      <c r="G3217" s="430"/>
      <c r="H3217" s="431"/>
      <c r="I3217" s="432"/>
      <c r="J3217" s="336"/>
      <c r="K3217" s="338"/>
      <c r="O3217" s="393"/>
      <c r="P3217" s="407"/>
    </row>
    <row r="3218" spans="1:16" s="342" customFormat="1" x14ac:dyDescent="0.25">
      <c r="A3218" s="336"/>
      <c r="B3218" s="330"/>
      <c r="C3218" s="402"/>
      <c r="D3218" s="336"/>
      <c r="E3218" s="429"/>
      <c r="F3218" s="336"/>
      <c r="G3218" s="430"/>
      <c r="H3218" s="431"/>
      <c r="I3218" s="432"/>
      <c r="J3218" s="336"/>
      <c r="K3218" s="338"/>
      <c r="O3218" s="393"/>
      <c r="P3218" s="407"/>
    </row>
    <row r="3219" spans="1:16" s="342" customFormat="1" x14ac:dyDescent="0.25">
      <c r="A3219" s="336"/>
      <c r="B3219" s="330"/>
      <c r="C3219" s="402"/>
      <c r="D3219" s="336"/>
      <c r="E3219" s="429"/>
      <c r="F3219" s="336"/>
      <c r="G3219" s="430"/>
      <c r="H3219" s="431"/>
      <c r="I3219" s="432"/>
      <c r="J3219" s="336"/>
      <c r="K3219" s="338"/>
      <c r="O3219" s="393"/>
      <c r="P3219" s="407"/>
    </row>
    <row r="3220" spans="1:16" s="342" customFormat="1" x14ac:dyDescent="0.25">
      <c r="A3220" s="336"/>
      <c r="B3220" s="330"/>
      <c r="C3220" s="402"/>
      <c r="D3220" s="336"/>
      <c r="E3220" s="429"/>
      <c r="F3220" s="336"/>
      <c r="G3220" s="430"/>
      <c r="H3220" s="431"/>
      <c r="I3220" s="432"/>
      <c r="J3220" s="336"/>
      <c r="K3220" s="338"/>
      <c r="O3220" s="393"/>
      <c r="P3220" s="407"/>
    </row>
    <row r="3221" spans="1:16" s="342" customFormat="1" x14ac:dyDescent="0.25">
      <c r="A3221" s="336"/>
      <c r="B3221" s="330"/>
      <c r="C3221" s="402"/>
      <c r="D3221" s="336"/>
      <c r="E3221" s="429"/>
      <c r="F3221" s="336"/>
      <c r="G3221" s="430"/>
      <c r="H3221" s="431"/>
      <c r="I3221" s="432"/>
      <c r="J3221" s="336"/>
      <c r="K3221" s="338"/>
      <c r="O3221" s="393"/>
      <c r="P3221" s="407"/>
    </row>
    <row r="3222" spans="1:16" s="342" customFormat="1" x14ac:dyDescent="0.25">
      <c r="A3222" s="336"/>
      <c r="B3222" s="330"/>
      <c r="C3222" s="402"/>
      <c r="D3222" s="336"/>
      <c r="E3222" s="429"/>
      <c r="F3222" s="336"/>
      <c r="G3222" s="430"/>
      <c r="H3222" s="431"/>
      <c r="I3222" s="432"/>
      <c r="J3222" s="336"/>
      <c r="K3222" s="338"/>
      <c r="O3222" s="393"/>
      <c r="P3222" s="407"/>
    </row>
    <row r="3223" spans="1:16" s="342" customFormat="1" x14ac:dyDescent="0.25">
      <c r="A3223" s="336"/>
      <c r="B3223" s="330"/>
      <c r="C3223" s="402"/>
      <c r="D3223" s="336"/>
      <c r="E3223" s="429"/>
      <c r="F3223" s="336"/>
      <c r="G3223" s="430"/>
      <c r="H3223" s="431"/>
      <c r="I3223" s="432"/>
      <c r="J3223" s="336"/>
      <c r="K3223" s="338"/>
      <c r="O3223" s="393"/>
      <c r="P3223" s="407"/>
    </row>
    <row r="3224" spans="1:16" s="342" customFormat="1" x14ac:dyDescent="0.25">
      <c r="A3224" s="336"/>
      <c r="B3224" s="330"/>
      <c r="C3224" s="402"/>
      <c r="D3224" s="336"/>
      <c r="E3224" s="429"/>
      <c r="F3224" s="336"/>
      <c r="G3224" s="430"/>
      <c r="H3224" s="431"/>
      <c r="I3224" s="432"/>
      <c r="J3224" s="336"/>
      <c r="K3224" s="338"/>
      <c r="O3224" s="393"/>
      <c r="P3224" s="407"/>
    </row>
    <row r="3225" spans="1:16" s="342" customFormat="1" x14ac:dyDescent="0.25">
      <c r="A3225" s="336"/>
      <c r="B3225" s="330"/>
      <c r="C3225" s="402"/>
      <c r="D3225" s="336"/>
      <c r="E3225" s="429"/>
      <c r="F3225" s="336"/>
      <c r="G3225" s="430"/>
      <c r="H3225" s="431"/>
      <c r="I3225" s="432"/>
      <c r="J3225" s="336"/>
      <c r="K3225" s="338"/>
      <c r="O3225" s="393"/>
      <c r="P3225" s="407"/>
    </row>
    <row r="3226" spans="1:16" s="342" customFormat="1" x14ac:dyDescent="0.25">
      <c r="A3226" s="336"/>
      <c r="B3226" s="330"/>
      <c r="C3226" s="402"/>
      <c r="D3226" s="336"/>
      <c r="E3226" s="429"/>
      <c r="F3226" s="336"/>
      <c r="G3226" s="430"/>
      <c r="H3226" s="431"/>
      <c r="I3226" s="432"/>
      <c r="J3226" s="336"/>
      <c r="K3226" s="338"/>
      <c r="O3226" s="393"/>
      <c r="P3226" s="407"/>
    </row>
    <row r="3227" spans="1:16" s="342" customFormat="1" x14ac:dyDescent="0.25">
      <c r="A3227" s="336"/>
      <c r="B3227" s="330"/>
      <c r="C3227" s="402"/>
      <c r="D3227" s="336"/>
      <c r="E3227" s="429"/>
      <c r="F3227" s="336"/>
      <c r="G3227" s="430"/>
      <c r="H3227" s="431"/>
      <c r="I3227" s="432"/>
      <c r="J3227" s="336"/>
      <c r="K3227" s="338"/>
      <c r="O3227" s="393"/>
      <c r="P3227" s="407"/>
    </row>
    <row r="3228" spans="1:16" s="342" customFormat="1" x14ac:dyDescent="0.25">
      <c r="A3228" s="336"/>
      <c r="B3228" s="330"/>
      <c r="C3228" s="402"/>
      <c r="D3228" s="336"/>
      <c r="E3228" s="429"/>
      <c r="F3228" s="336"/>
      <c r="G3228" s="430"/>
      <c r="H3228" s="431"/>
      <c r="I3228" s="432"/>
      <c r="J3228" s="336"/>
      <c r="K3228" s="338"/>
      <c r="O3228" s="393"/>
      <c r="P3228" s="407"/>
    </row>
    <row r="3229" spans="1:16" s="342" customFormat="1" x14ac:dyDescent="0.25">
      <c r="A3229" s="336"/>
      <c r="B3229" s="330"/>
      <c r="C3229" s="402"/>
      <c r="D3229" s="336"/>
      <c r="E3229" s="429"/>
      <c r="F3229" s="336"/>
      <c r="G3229" s="430"/>
      <c r="H3229" s="431"/>
      <c r="I3229" s="432"/>
      <c r="J3229" s="336"/>
      <c r="K3229" s="338"/>
      <c r="O3229" s="393"/>
      <c r="P3229" s="407"/>
    </row>
    <row r="3230" spans="1:16" s="342" customFormat="1" x14ac:dyDescent="0.25">
      <c r="A3230" s="336"/>
      <c r="B3230" s="330"/>
      <c r="C3230" s="402"/>
      <c r="D3230" s="336"/>
      <c r="E3230" s="429"/>
      <c r="F3230" s="336"/>
      <c r="G3230" s="430"/>
      <c r="H3230" s="431"/>
      <c r="I3230" s="432"/>
      <c r="J3230" s="336"/>
      <c r="K3230" s="338"/>
      <c r="O3230" s="393"/>
      <c r="P3230" s="407"/>
    </row>
    <row r="3231" spans="1:16" s="342" customFormat="1" x14ac:dyDescent="0.25">
      <c r="A3231" s="336"/>
      <c r="B3231" s="330"/>
      <c r="C3231" s="402"/>
      <c r="D3231" s="336"/>
      <c r="E3231" s="429"/>
      <c r="F3231" s="336"/>
      <c r="G3231" s="430"/>
      <c r="H3231" s="431"/>
      <c r="I3231" s="432"/>
      <c r="J3231" s="336"/>
      <c r="K3231" s="338"/>
      <c r="O3231" s="393"/>
      <c r="P3231" s="407"/>
    </row>
    <row r="3232" spans="1:16" s="342" customFormat="1" x14ac:dyDescent="0.25">
      <c r="A3232" s="336"/>
      <c r="B3232" s="330"/>
      <c r="C3232" s="402"/>
      <c r="D3232" s="336"/>
      <c r="E3232" s="429"/>
      <c r="F3232" s="336"/>
      <c r="G3232" s="430"/>
      <c r="H3232" s="431"/>
      <c r="I3232" s="432"/>
      <c r="J3232" s="336"/>
      <c r="K3232" s="338"/>
      <c r="O3232" s="393"/>
      <c r="P3232" s="407"/>
    </row>
    <row r="3233" spans="1:16" s="342" customFormat="1" x14ac:dyDescent="0.25">
      <c r="A3233" s="336"/>
      <c r="B3233" s="330"/>
      <c r="C3233" s="402"/>
      <c r="D3233" s="336"/>
      <c r="E3233" s="429"/>
      <c r="F3233" s="336"/>
      <c r="G3233" s="430"/>
      <c r="H3233" s="431"/>
      <c r="I3233" s="432"/>
      <c r="J3233" s="336"/>
      <c r="K3233" s="338"/>
      <c r="O3233" s="393"/>
      <c r="P3233" s="407"/>
    </row>
    <row r="3234" spans="1:16" s="342" customFormat="1" x14ac:dyDescent="0.25">
      <c r="A3234" s="336"/>
      <c r="B3234" s="330"/>
      <c r="C3234" s="402"/>
      <c r="D3234" s="336"/>
      <c r="E3234" s="429"/>
      <c r="F3234" s="336"/>
      <c r="G3234" s="430"/>
      <c r="H3234" s="431"/>
      <c r="I3234" s="432"/>
      <c r="J3234" s="336"/>
      <c r="K3234" s="338"/>
      <c r="O3234" s="393"/>
      <c r="P3234" s="407"/>
    </row>
    <row r="3235" spans="1:16" s="342" customFormat="1" x14ac:dyDescent="0.25">
      <c r="A3235" s="336"/>
      <c r="B3235" s="330"/>
      <c r="C3235" s="402"/>
      <c r="D3235" s="336"/>
      <c r="E3235" s="429"/>
      <c r="F3235" s="336"/>
      <c r="G3235" s="430"/>
      <c r="H3235" s="431"/>
      <c r="I3235" s="432"/>
      <c r="J3235" s="336"/>
      <c r="K3235" s="338"/>
      <c r="O3235" s="393"/>
      <c r="P3235" s="407"/>
    </row>
    <row r="3236" spans="1:16" s="342" customFormat="1" x14ac:dyDescent="0.25">
      <c r="A3236" s="336"/>
      <c r="B3236" s="330"/>
      <c r="C3236" s="402"/>
      <c r="D3236" s="336"/>
      <c r="E3236" s="429"/>
      <c r="F3236" s="336"/>
      <c r="G3236" s="430"/>
      <c r="H3236" s="431"/>
      <c r="I3236" s="432"/>
      <c r="J3236" s="336"/>
      <c r="K3236" s="338"/>
      <c r="O3236" s="393"/>
      <c r="P3236" s="407"/>
    </row>
    <row r="3237" spans="1:16" s="342" customFormat="1" x14ac:dyDescent="0.25">
      <c r="A3237" s="336"/>
      <c r="B3237" s="330"/>
      <c r="C3237" s="402"/>
      <c r="D3237" s="336"/>
      <c r="E3237" s="429"/>
      <c r="F3237" s="336"/>
      <c r="G3237" s="430"/>
      <c r="H3237" s="431"/>
      <c r="I3237" s="432"/>
      <c r="J3237" s="336"/>
      <c r="K3237" s="338"/>
      <c r="O3237" s="393"/>
      <c r="P3237" s="407"/>
    </row>
    <row r="3238" spans="1:16" s="342" customFormat="1" x14ac:dyDescent="0.25">
      <c r="A3238" s="336"/>
      <c r="B3238" s="330"/>
      <c r="C3238" s="402"/>
      <c r="D3238" s="336"/>
      <c r="E3238" s="429"/>
      <c r="F3238" s="336"/>
      <c r="G3238" s="430"/>
      <c r="H3238" s="431"/>
      <c r="I3238" s="432"/>
      <c r="J3238" s="336"/>
      <c r="K3238" s="338"/>
      <c r="O3238" s="393"/>
      <c r="P3238" s="407"/>
    </row>
    <row r="3239" spans="1:16" s="342" customFormat="1" x14ac:dyDescent="0.25">
      <c r="A3239" s="336"/>
      <c r="B3239" s="330"/>
      <c r="C3239" s="402"/>
      <c r="D3239" s="336"/>
      <c r="E3239" s="429"/>
      <c r="F3239" s="336"/>
      <c r="G3239" s="430"/>
      <c r="H3239" s="431"/>
      <c r="I3239" s="432"/>
      <c r="J3239" s="336"/>
      <c r="K3239" s="338"/>
      <c r="O3239" s="393"/>
      <c r="P3239" s="407"/>
    </row>
    <row r="3240" spans="1:16" s="342" customFormat="1" x14ac:dyDescent="0.25">
      <c r="A3240" s="336"/>
      <c r="B3240" s="330"/>
      <c r="C3240" s="402"/>
      <c r="D3240" s="336"/>
      <c r="E3240" s="429"/>
      <c r="F3240" s="336"/>
      <c r="G3240" s="430"/>
      <c r="H3240" s="431"/>
      <c r="I3240" s="432"/>
      <c r="J3240" s="336"/>
      <c r="K3240" s="338"/>
      <c r="O3240" s="393"/>
      <c r="P3240" s="407"/>
    </row>
    <row r="3241" spans="1:16" s="342" customFormat="1" x14ac:dyDescent="0.25">
      <c r="A3241" s="336"/>
      <c r="B3241" s="330"/>
      <c r="C3241" s="402"/>
      <c r="D3241" s="336"/>
      <c r="E3241" s="429"/>
      <c r="F3241" s="336"/>
      <c r="G3241" s="430"/>
      <c r="H3241" s="431"/>
      <c r="I3241" s="432"/>
      <c r="J3241" s="336"/>
      <c r="K3241" s="338"/>
      <c r="O3241" s="393"/>
      <c r="P3241" s="407"/>
    </row>
    <row r="3242" spans="1:16" s="342" customFormat="1" x14ac:dyDescent="0.25">
      <c r="A3242" s="336"/>
      <c r="B3242" s="330"/>
      <c r="C3242" s="402"/>
      <c r="D3242" s="336"/>
      <c r="E3242" s="429"/>
      <c r="F3242" s="336"/>
      <c r="G3242" s="430"/>
      <c r="H3242" s="431"/>
      <c r="I3242" s="432"/>
      <c r="J3242" s="336"/>
      <c r="K3242" s="338"/>
      <c r="O3242" s="393"/>
      <c r="P3242" s="407"/>
    </row>
    <row r="3243" spans="1:16" s="342" customFormat="1" x14ac:dyDescent="0.25">
      <c r="A3243" s="336"/>
      <c r="B3243" s="330"/>
      <c r="C3243" s="402"/>
      <c r="D3243" s="336"/>
      <c r="E3243" s="429"/>
      <c r="F3243" s="336"/>
      <c r="G3243" s="430"/>
      <c r="H3243" s="431"/>
      <c r="I3243" s="432"/>
      <c r="J3243" s="336"/>
      <c r="K3243" s="338"/>
      <c r="O3243" s="393"/>
      <c r="P3243" s="407"/>
    </row>
    <row r="3244" spans="1:16" s="342" customFormat="1" x14ac:dyDescent="0.25">
      <c r="A3244" s="336"/>
      <c r="B3244" s="330"/>
      <c r="C3244" s="402"/>
      <c r="D3244" s="336"/>
      <c r="E3244" s="429"/>
      <c r="F3244" s="336"/>
      <c r="G3244" s="430"/>
      <c r="H3244" s="431"/>
      <c r="I3244" s="432"/>
      <c r="J3244" s="336"/>
      <c r="K3244" s="338"/>
      <c r="O3244" s="393"/>
      <c r="P3244" s="407"/>
    </row>
    <row r="3245" spans="1:16" s="342" customFormat="1" x14ac:dyDescent="0.25">
      <c r="A3245" s="336"/>
      <c r="B3245" s="330"/>
      <c r="C3245" s="402"/>
      <c r="D3245" s="336"/>
      <c r="E3245" s="429"/>
      <c r="F3245" s="336"/>
      <c r="G3245" s="430"/>
      <c r="H3245" s="431"/>
      <c r="I3245" s="432"/>
      <c r="J3245" s="336"/>
      <c r="K3245" s="338"/>
      <c r="O3245" s="393"/>
      <c r="P3245" s="407"/>
    </row>
    <row r="3246" spans="1:16" s="342" customFormat="1" x14ac:dyDescent="0.25">
      <c r="A3246" s="336"/>
      <c r="B3246" s="330"/>
      <c r="C3246" s="402"/>
      <c r="D3246" s="336"/>
      <c r="E3246" s="429"/>
      <c r="F3246" s="336"/>
      <c r="G3246" s="430"/>
      <c r="H3246" s="431"/>
      <c r="I3246" s="432"/>
      <c r="J3246" s="336"/>
      <c r="K3246" s="338"/>
      <c r="O3246" s="393"/>
      <c r="P3246" s="407"/>
    </row>
    <row r="3247" spans="1:16" s="342" customFormat="1" x14ac:dyDescent="0.25">
      <c r="A3247" s="336"/>
      <c r="B3247" s="330"/>
      <c r="C3247" s="402"/>
      <c r="D3247" s="336"/>
      <c r="E3247" s="429"/>
      <c r="F3247" s="336"/>
      <c r="G3247" s="430"/>
      <c r="H3247" s="431"/>
      <c r="I3247" s="432"/>
      <c r="J3247" s="336"/>
      <c r="K3247" s="338"/>
      <c r="O3247" s="393"/>
      <c r="P3247" s="407"/>
    </row>
    <row r="3248" spans="1:16" s="342" customFormat="1" x14ac:dyDescent="0.25">
      <c r="A3248" s="336"/>
      <c r="B3248" s="330"/>
      <c r="C3248" s="402"/>
      <c r="D3248" s="336"/>
      <c r="E3248" s="429"/>
      <c r="F3248" s="336"/>
      <c r="G3248" s="430"/>
      <c r="H3248" s="431"/>
      <c r="I3248" s="432"/>
      <c r="J3248" s="336"/>
      <c r="K3248" s="338"/>
      <c r="O3248" s="393"/>
      <c r="P3248" s="407"/>
    </row>
    <row r="3249" spans="1:16" s="342" customFormat="1" x14ac:dyDescent="0.25">
      <c r="A3249" s="336"/>
      <c r="B3249" s="330"/>
      <c r="C3249" s="402"/>
      <c r="D3249" s="336"/>
      <c r="E3249" s="429"/>
      <c r="F3249" s="336"/>
      <c r="G3249" s="430"/>
      <c r="H3249" s="431"/>
      <c r="I3249" s="432"/>
      <c r="J3249" s="336"/>
      <c r="K3249" s="338"/>
      <c r="O3249" s="393"/>
      <c r="P3249" s="407"/>
    </row>
    <row r="3250" spans="1:16" s="342" customFormat="1" x14ac:dyDescent="0.25">
      <c r="A3250" s="336"/>
      <c r="B3250" s="330"/>
      <c r="C3250" s="402"/>
      <c r="D3250" s="336"/>
      <c r="E3250" s="429"/>
      <c r="F3250" s="336"/>
      <c r="G3250" s="430"/>
      <c r="H3250" s="431"/>
      <c r="I3250" s="432"/>
      <c r="J3250" s="336"/>
      <c r="K3250" s="338"/>
      <c r="O3250" s="393"/>
      <c r="P3250" s="407"/>
    </row>
    <row r="3251" spans="1:16" s="342" customFormat="1" x14ac:dyDescent="0.25">
      <c r="A3251" s="336"/>
      <c r="B3251" s="330"/>
      <c r="C3251" s="402"/>
      <c r="D3251" s="336"/>
      <c r="E3251" s="429"/>
      <c r="F3251" s="336"/>
      <c r="G3251" s="430"/>
      <c r="H3251" s="431"/>
      <c r="I3251" s="432"/>
      <c r="J3251" s="336"/>
      <c r="K3251" s="338"/>
      <c r="O3251" s="393"/>
      <c r="P3251" s="407"/>
    </row>
    <row r="3252" spans="1:16" s="342" customFormat="1" x14ac:dyDescent="0.25">
      <c r="A3252" s="336"/>
      <c r="B3252" s="330"/>
      <c r="C3252" s="402"/>
      <c r="D3252" s="336"/>
      <c r="E3252" s="429"/>
      <c r="F3252" s="336"/>
      <c r="G3252" s="430"/>
      <c r="H3252" s="431"/>
      <c r="I3252" s="432"/>
      <c r="J3252" s="336"/>
      <c r="K3252" s="338"/>
      <c r="O3252" s="393"/>
      <c r="P3252" s="407"/>
    </row>
    <row r="3253" spans="1:16" s="342" customFormat="1" x14ac:dyDescent="0.25">
      <c r="A3253" s="336"/>
      <c r="B3253" s="330"/>
      <c r="C3253" s="402"/>
      <c r="D3253" s="336"/>
      <c r="E3253" s="429"/>
      <c r="F3253" s="336"/>
      <c r="G3253" s="430"/>
      <c r="H3253" s="431"/>
      <c r="I3253" s="432"/>
      <c r="J3253" s="336"/>
      <c r="K3253" s="338"/>
      <c r="O3253" s="393"/>
      <c r="P3253" s="407"/>
    </row>
    <row r="3254" spans="1:16" s="342" customFormat="1" x14ac:dyDescent="0.25">
      <c r="A3254" s="336"/>
      <c r="B3254" s="330"/>
      <c r="C3254" s="402"/>
      <c r="D3254" s="336"/>
      <c r="E3254" s="429"/>
      <c r="F3254" s="336"/>
      <c r="G3254" s="430"/>
      <c r="H3254" s="431"/>
      <c r="I3254" s="432"/>
      <c r="J3254" s="336"/>
      <c r="K3254" s="338"/>
      <c r="O3254" s="393"/>
      <c r="P3254" s="407"/>
    </row>
    <row r="3255" spans="1:16" s="342" customFormat="1" x14ac:dyDescent="0.25">
      <c r="A3255" s="336"/>
      <c r="B3255" s="330"/>
      <c r="C3255" s="402"/>
      <c r="D3255" s="336"/>
      <c r="E3255" s="429"/>
      <c r="F3255" s="336"/>
      <c r="G3255" s="430"/>
      <c r="H3255" s="431"/>
      <c r="I3255" s="432"/>
      <c r="J3255" s="336"/>
      <c r="K3255" s="338"/>
      <c r="O3255" s="393"/>
      <c r="P3255" s="407"/>
    </row>
    <row r="3256" spans="1:16" s="342" customFormat="1" x14ac:dyDescent="0.25">
      <c r="A3256" s="336"/>
      <c r="B3256" s="330"/>
      <c r="C3256" s="402"/>
      <c r="D3256" s="336"/>
      <c r="E3256" s="429"/>
      <c r="F3256" s="336"/>
      <c r="G3256" s="430"/>
      <c r="H3256" s="431"/>
      <c r="I3256" s="432"/>
      <c r="J3256" s="336"/>
      <c r="K3256" s="338"/>
      <c r="O3256" s="393"/>
      <c r="P3256" s="407"/>
    </row>
    <row r="3257" spans="1:16" s="342" customFormat="1" x14ac:dyDescent="0.25">
      <c r="A3257" s="336"/>
      <c r="B3257" s="330"/>
      <c r="C3257" s="402"/>
      <c r="D3257" s="336"/>
      <c r="E3257" s="429"/>
      <c r="F3257" s="336"/>
      <c r="G3257" s="430"/>
      <c r="H3257" s="431"/>
      <c r="I3257" s="432"/>
      <c r="J3257" s="336"/>
      <c r="K3257" s="338"/>
      <c r="O3257" s="393"/>
      <c r="P3257" s="407"/>
    </row>
    <row r="3258" spans="1:16" s="342" customFormat="1" x14ac:dyDescent="0.25">
      <c r="A3258" s="336"/>
      <c r="B3258" s="330"/>
      <c r="C3258" s="402"/>
      <c r="D3258" s="336"/>
      <c r="E3258" s="429"/>
      <c r="F3258" s="336"/>
      <c r="G3258" s="430"/>
      <c r="H3258" s="431"/>
      <c r="I3258" s="432"/>
      <c r="J3258" s="336"/>
      <c r="K3258" s="338"/>
      <c r="O3258" s="393"/>
      <c r="P3258" s="407"/>
    </row>
    <row r="3259" spans="1:16" s="342" customFormat="1" x14ac:dyDescent="0.25">
      <c r="A3259" s="336"/>
      <c r="B3259" s="330"/>
      <c r="C3259" s="402"/>
      <c r="D3259" s="336"/>
      <c r="E3259" s="429"/>
      <c r="F3259" s="336"/>
      <c r="G3259" s="430"/>
      <c r="H3259" s="431"/>
      <c r="I3259" s="432"/>
      <c r="J3259" s="336"/>
      <c r="K3259" s="338"/>
      <c r="O3259" s="393"/>
      <c r="P3259" s="407"/>
    </row>
    <row r="3260" spans="1:16" s="342" customFormat="1" x14ac:dyDescent="0.25">
      <c r="A3260" s="336"/>
      <c r="B3260" s="330"/>
      <c r="C3260" s="402"/>
      <c r="D3260" s="336"/>
      <c r="E3260" s="429"/>
      <c r="F3260" s="336"/>
      <c r="G3260" s="430"/>
      <c r="H3260" s="431"/>
      <c r="I3260" s="432"/>
      <c r="J3260" s="336"/>
      <c r="K3260" s="338"/>
      <c r="O3260" s="393"/>
      <c r="P3260" s="407"/>
    </row>
    <row r="3261" spans="1:16" s="342" customFormat="1" x14ac:dyDescent="0.25">
      <c r="A3261" s="336"/>
      <c r="B3261" s="330"/>
      <c r="C3261" s="402"/>
      <c r="D3261" s="336"/>
      <c r="E3261" s="429"/>
      <c r="F3261" s="336"/>
      <c r="G3261" s="430"/>
      <c r="H3261" s="431"/>
      <c r="I3261" s="432"/>
      <c r="J3261" s="336"/>
      <c r="K3261" s="338"/>
      <c r="O3261" s="393"/>
      <c r="P3261" s="407"/>
    </row>
    <row r="3262" spans="1:16" s="342" customFormat="1" x14ac:dyDescent="0.25">
      <c r="A3262" s="336"/>
      <c r="B3262" s="330"/>
      <c r="C3262" s="402"/>
      <c r="D3262" s="336"/>
      <c r="E3262" s="429"/>
      <c r="F3262" s="336"/>
      <c r="G3262" s="430"/>
      <c r="H3262" s="431"/>
      <c r="I3262" s="432"/>
      <c r="J3262" s="336"/>
      <c r="K3262" s="338"/>
      <c r="O3262" s="393"/>
      <c r="P3262" s="407"/>
    </row>
    <row r="3263" spans="1:16" s="342" customFormat="1" x14ac:dyDescent="0.25">
      <c r="A3263" s="336"/>
      <c r="B3263" s="330"/>
      <c r="C3263" s="402"/>
      <c r="D3263" s="336"/>
      <c r="E3263" s="429"/>
      <c r="F3263" s="336"/>
      <c r="G3263" s="430"/>
      <c r="H3263" s="431"/>
      <c r="I3263" s="432"/>
      <c r="J3263" s="336"/>
      <c r="K3263" s="338"/>
      <c r="O3263" s="393"/>
      <c r="P3263" s="407"/>
    </row>
    <row r="3264" spans="1:16" s="342" customFormat="1" x14ac:dyDescent="0.25">
      <c r="A3264" s="336"/>
      <c r="B3264" s="330"/>
      <c r="C3264" s="402"/>
      <c r="D3264" s="336"/>
      <c r="E3264" s="429"/>
      <c r="F3264" s="336"/>
      <c r="G3264" s="430"/>
      <c r="H3264" s="431"/>
      <c r="I3264" s="432"/>
      <c r="J3264" s="336"/>
      <c r="K3264" s="338"/>
      <c r="O3264" s="393"/>
      <c r="P3264" s="407"/>
    </row>
    <row r="3265" spans="1:16" s="342" customFormat="1" x14ac:dyDescent="0.25">
      <c r="A3265" s="336"/>
      <c r="B3265" s="330"/>
      <c r="C3265" s="402"/>
      <c r="D3265" s="336"/>
      <c r="E3265" s="429"/>
      <c r="F3265" s="336"/>
      <c r="G3265" s="430"/>
      <c r="H3265" s="431"/>
      <c r="I3265" s="432"/>
      <c r="J3265" s="336"/>
      <c r="K3265" s="338"/>
      <c r="O3265" s="393"/>
      <c r="P3265" s="407"/>
    </row>
    <row r="3266" spans="1:16" s="342" customFormat="1" x14ac:dyDescent="0.25">
      <c r="A3266" s="336"/>
      <c r="B3266" s="330"/>
      <c r="C3266" s="402"/>
      <c r="D3266" s="336"/>
      <c r="E3266" s="429"/>
      <c r="F3266" s="336"/>
      <c r="G3266" s="430"/>
      <c r="H3266" s="431"/>
      <c r="I3266" s="432"/>
      <c r="J3266" s="336"/>
      <c r="K3266" s="338"/>
      <c r="O3266" s="393"/>
      <c r="P3266" s="407"/>
    </row>
    <row r="3267" spans="1:16" s="342" customFormat="1" x14ac:dyDescent="0.25">
      <c r="A3267" s="336"/>
      <c r="B3267" s="330"/>
      <c r="C3267" s="402"/>
      <c r="D3267" s="336"/>
      <c r="E3267" s="429"/>
      <c r="F3267" s="336"/>
      <c r="G3267" s="430"/>
      <c r="H3267" s="431"/>
      <c r="I3267" s="432"/>
      <c r="J3267" s="336"/>
      <c r="K3267" s="338"/>
      <c r="O3267" s="393"/>
      <c r="P3267" s="407"/>
    </row>
    <row r="3268" spans="1:16" s="342" customFormat="1" x14ac:dyDescent="0.25">
      <c r="A3268" s="336"/>
      <c r="B3268" s="330"/>
      <c r="C3268" s="402"/>
      <c r="D3268" s="336"/>
      <c r="E3268" s="429"/>
      <c r="F3268" s="336"/>
      <c r="G3268" s="430"/>
      <c r="H3268" s="431"/>
      <c r="I3268" s="432"/>
      <c r="J3268" s="336"/>
      <c r="K3268" s="338"/>
      <c r="O3268" s="393"/>
      <c r="P3268" s="407"/>
    </row>
    <row r="3269" spans="1:16" s="342" customFormat="1" x14ac:dyDescent="0.25">
      <c r="A3269" s="336"/>
      <c r="B3269" s="330"/>
      <c r="C3269" s="402"/>
      <c r="D3269" s="336"/>
      <c r="E3269" s="429"/>
      <c r="F3269" s="336"/>
      <c r="G3269" s="430"/>
      <c r="H3269" s="431"/>
      <c r="I3269" s="432"/>
      <c r="J3269" s="336"/>
      <c r="K3269" s="338"/>
      <c r="O3269" s="393"/>
      <c r="P3269" s="407"/>
    </row>
    <row r="3270" spans="1:16" s="342" customFormat="1" x14ac:dyDescent="0.25">
      <c r="A3270" s="336"/>
      <c r="B3270" s="330"/>
      <c r="C3270" s="402"/>
      <c r="D3270" s="336"/>
      <c r="E3270" s="429"/>
      <c r="F3270" s="336"/>
      <c r="G3270" s="430"/>
      <c r="H3270" s="431"/>
      <c r="I3270" s="432"/>
      <c r="J3270" s="336"/>
      <c r="K3270" s="338"/>
      <c r="O3270" s="393"/>
      <c r="P3270" s="407"/>
    </row>
    <row r="3271" spans="1:16" s="342" customFormat="1" x14ac:dyDescent="0.25">
      <c r="A3271" s="336"/>
      <c r="B3271" s="330"/>
      <c r="C3271" s="402"/>
      <c r="D3271" s="336"/>
      <c r="E3271" s="429"/>
      <c r="F3271" s="336"/>
      <c r="G3271" s="430"/>
      <c r="H3271" s="431"/>
      <c r="I3271" s="432"/>
      <c r="J3271" s="336"/>
      <c r="K3271" s="338"/>
      <c r="O3271" s="393"/>
      <c r="P3271" s="407"/>
    </row>
    <row r="3272" spans="1:16" s="342" customFormat="1" x14ac:dyDescent="0.25">
      <c r="A3272" s="336"/>
      <c r="B3272" s="330"/>
      <c r="C3272" s="402"/>
      <c r="D3272" s="336"/>
      <c r="E3272" s="429"/>
      <c r="F3272" s="336"/>
      <c r="G3272" s="430"/>
      <c r="H3272" s="431"/>
      <c r="I3272" s="432"/>
      <c r="J3272" s="336"/>
      <c r="K3272" s="338"/>
      <c r="O3272" s="393"/>
      <c r="P3272" s="407"/>
    </row>
    <row r="3273" spans="1:16" s="342" customFormat="1" x14ac:dyDescent="0.25">
      <c r="A3273" s="336"/>
      <c r="B3273" s="330"/>
      <c r="C3273" s="402"/>
      <c r="D3273" s="336"/>
      <c r="E3273" s="429"/>
      <c r="F3273" s="336"/>
      <c r="G3273" s="430"/>
      <c r="H3273" s="431"/>
      <c r="I3273" s="432"/>
      <c r="J3273" s="336"/>
      <c r="K3273" s="338"/>
      <c r="O3273" s="393"/>
      <c r="P3273" s="407"/>
    </row>
    <row r="3274" spans="1:16" s="342" customFormat="1" x14ac:dyDescent="0.25">
      <c r="A3274" s="336"/>
      <c r="B3274" s="330"/>
      <c r="C3274" s="402"/>
      <c r="D3274" s="336"/>
      <c r="E3274" s="429"/>
      <c r="F3274" s="336"/>
      <c r="G3274" s="430"/>
      <c r="H3274" s="431"/>
      <c r="I3274" s="432"/>
      <c r="J3274" s="336"/>
      <c r="K3274" s="338"/>
      <c r="O3274" s="393"/>
      <c r="P3274" s="407"/>
    </row>
    <row r="3275" spans="1:16" s="342" customFormat="1" x14ac:dyDescent="0.25">
      <c r="A3275" s="336"/>
      <c r="B3275" s="330"/>
      <c r="C3275" s="402"/>
      <c r="D3275" s="336"/>
      <c r="E3275" s="429"/>
      <c r="F3275" s="336"/>
      <c r="G3275" s="430"/>
      <c r="H3275" s="431"/>
      <c r="I3275" s="432"/>
      <c r="J3275" s="336"/>
      <c r="K3275" s="338"/>
      <c r="O3275" s="393"/>
      <c r="P3275" s="407"/>
    </row>
    <row r="3276" spans="1:16" s="342" customFormat="1" x14ac:dyDescent="0.25">
      <c r="A3276" s="336"/>
      <c r="B3276" s="330"/>
      <c r="C3276" s="402"/>
      <c r="D3276" s="336"/>
      <c r="E3276" s="429"/>
      <c r="F3276" s="336"/>
      <c r="G3276" s="430"/>
      <c r="H3276" s="431"/>
      <c r="I3276" s="432"/>
      <c r="J3276" s="336"/>
      <c r="K3276" s="338"/>
      <c r="O3276" s="393"/>
      <c r="P3276" s="407"/>
    </row>
    <row r="3277" spans="1:16" s="342" customFormat="1" x14ac:dyDescent="0.25">
      <c r="A3277" s="336"/>
      <c r="B3277" s="330"/>
      <c r="C3277" s="402"/>
      <c r="D3277" s="336"/>
      <c r="E3277" s="429"/>
      <c r="F3277" s="336"/>
      <c r="G3277" s="430"/>
      <c r="H3277" s="431"/>
      <c r="I3277" s="432"/>
      <c r="J3277" s="336"/>
      <c r="K3277" s="338"/>
      <c r="O3277" s="393"/>
      <c r="P3277" s="407"/>
    </row>
    <row r="3278" spans="1:16" s="342" customFormat="1" x14ac:dyDescent="0.25">
      <c r="A3278" s="336"/>
      <c r="B3278" s="330"/>
      <c r="C3278" s="402"/>
      <c r="D3278" s="336"/>
      <c r="E3278" s="429"/>
      <c r="F3278" s="336"/>
      <c r="G3278" s="430"/>
      <c r="H3278" s="431"/>
      <c r="I3278" s="432"/>
      <c r="J3278" s="336"/>
      <c r="K3278" s="338"/>
      <c r="O3278" s="393"/>
      <c r="P3278" s="407"/>
    </row>
    <row r="3279" spans="1:16" s="342" customFormat="1" x14ac:dyDescent="0.25">
      <c r="A3279" s="336"/>
      <c r="B3279" s="330"/>
      <c r="C3279" s="402"/>
      <c r="D3279" s="336"/>
      <c r="E3279" s="429"/>
      <c r="F3279" s="336"/>
      <c r="G3279" s="430"/>
      <c r="H3279" s="431"/>
      <c r="I3279" s="432"/>
      <c r="J3279" s="336"/>
      <c r="K3279" s="338"/>
      <c r="O3279" s="393"/>
      <c r="P3279" s="407"/>
    </row>
    <row r="3280" spans="1:16" s="342" customFormat="1" x14ac:dyDescent="0.25">
      <c r="A3280" s="336"/>
      <c r="B3280" s="330"/>
      <c r="C3280" s="402"/>
      <c r="D3280" s="336"/>
      <c r="E3280" s="429"/>
      <c r="F3280" s="336"/>
      <c r="G3280" s="430"/>
      <c r="H3280" s="431"/>
      <c r="I3280" s="432"/>
      <c r="J3280" s="336"/>
      <c r="K3280" s="338"/>
      <c r="O3280" s="393"/>
      <c r="P3280" s="407"/>
    </row>
    <row r="3281" spans="1:16" s="342" customFormat="1" x14ac:dyDescent="0.25">
      <c r="A3281" s="336"/>
      <c r="B3281" s="330"/>
      <c r="C3281" s="402"/>
      <c r="D3281" s="336"/>
      <c r="E3281" s="429"/>
      <c r="F3281" s="336"/>
      <c r="G3281" s="430"/>
      <c r="H3281" s="431"/>
      <c r="I3281" s="432"/>
      <c r="J3281" s="336"/>
      <c r="K3281" s="338"/>
      <c r="O3281" s="393"/>
      <c r="P3281" s="407"/>
    </row>
    <row r="3282" spans="1:16" s="342" customFormat="1" x14ac:dyDescent="0.25">
      <c r="A3282" s="336"/>
      <c r="B3282" s="330"/>
      <c r="C3282" s="402"/>
      <c r="D3282" s="336"/>
      <c r="E3282" s="429"/>
      <c r="F3282" s="336"/>
      <c r="G3282" s="430"/>
      <c r="H3282" s="431"/>
      <c r="I3282" s="432"/>
      <c r="J3282" s="336"/>
      <c r="K3282" s="338"/>
      <c r="O3282" s="393"/>
      <c r="P3282" s="407"/>
    </row>
    <row r="3283" spans="1:16" s="342" customFormat="1" x14ac:dyDescent="0.25">
      <c r="A3283" s="336"/>
      <c r="B3283" s="330"/>
      <c r="C3283" s="402"/>
      <c r="D3283" s="336"/>
      <c r="E3283" s="429"/>
      <c r="F3283" s="336"/>
      <c r="G3283" s="430"/>
      <c r="H3283" s="431"/>
      <c r="I3283" s="432"/>
      <c r="J3283" s="336"/>
      <c r="K3283" s="338"/>
      <c r="O3283" s="393"/>
      <c r="P3283" s="407"/>
    </row>
    <row r="3284" spans="1:16" s="342" customFormat="1" x14ac:dyDescent="0.25">
      <c r="A3284" s="336"/>
      <c r="B3284" s="330"/>
      <c r="C3284" s="402"/>
      <c r="D3284" s="336"/>
      <c r="E3284" s="429"/>
      <c r="F3284" s="336"/>
      <c r="G3284" s="430"/>
      <c r="H3284" s="431"/>
      <c r="I3284" s="432"/>
      <c r="J3284" s="336"/>
      <c r="K3284" s="338"/>
      <c r="O3284" s="393"/>
      <c r="P3284" s="407"/>
    </row>
    <row r="3285" spans="1:16" s="342" customFormat="1" x14ac:dyDescent="0.25">
      <c r="A3285" s="336"/>
      <c r="B3285" s="330"/>
      <c r="C3285" s="402"/>
      <c r="D3285" s="336"/>
      <c r="E3285" s="429"/>
      <c r="F3285" s="336"/>
      <c r="G3285" s="430"/>
      <c r="H3285" s="431"/>
      <c r="I3285" s="432"/>
      <c r="J3285" s="336"/>
      <c r="K3285" s="338"/>
      <c r="O3285" s="393"/>
      <c r="P3285" s="407"/>
    </row>
    <row r="3286" spans="1:16" s="342" customFormat="1" x14ac:dyDescent="0.25">
      <c r="A3286" s="336"/>
      <c r="B3286" s="330"/>
      <c r="C3286" s="402"/>
      <c r="D3286" s="336"/>
      <c r="E3286" s="429"/>
      <c r="F3286" s="336"/>
      <c r="G3286" s="430"/>
      <c r="H3286" s="431"/>
      <c r="I3286" s="432"/>
      <c r="J3286" s="336"/>
      <c r="K3286" s="338"/>
      <c r="O3286" s="393"/>
      <c r="P3286" s="407"/>
    </row>
    <row r="3287" spans="1:16" s="342" customFormat="1" x14ac:dyDescent="0.25">
      <c r="A3287" s="336"/>
      <c r="B3287" s="330"/>
      <c r="C3287" s="402"/>
      <c r="D3287" s="336"/>
      <c r="E3287" s="429"/>
      <c r="F3287" s="336"/>
      <c r="G3287" s="430"/>
      <c r="H3287" s="431"/>
      <c r="I3287" s="432"/>
      <c r="J3287" s="336"/>
      <c r="K3287" s="338"/>
      <c r="O3287" s="393"/>
      <c r="P3287" s="407"/>
    </row>
    <row r="3288" spans="1:16" s="342" customFormat="1" x14ac:dyDescent="0.25">
      <c r="A3288" s="336"/>
      <c r="B3288" s="330"/>
      <c r="C3288" s="402"/>
      <c r="D3288" s="336"/>
      <c r="E3288" s="429"/>
      <c r="F3288" s="336"/>
      <c r="G3288" s="430"/>
      <c r="H3288" s="431"/>
      <c r="I3288" s="432"/>
      <c r="J3288" s="336"/>
      <c r="K3288" s="338"/>
      <c r="O3288" s="393"/>
      <c r="P3288" s="407"/>
    </row>
    <row r="3289" spans="1:16" s="342" customFormat="1" x14ac:dyDescent="0.25">
      <c r="A3289" s="336"/>
      <c r="B3289" s="330"/>
      <c r="C3289" s="402"/>
      <c r="D3289" s="336"/>
      <c r="E3289" s="429"/>
      <c r="F3289" s="336"/>
      <c r="G3289" s="430"/>
      <c r="H3289" s="431"/>
      <c r="I3289" s="432"/>
      <c r="J3289" s="336"/>
      <c r="K3289" s="338"/>
      <c r="O3289" s="393"/>
      <c r="P3289" s="407"/>
    </row>
    <row r="3290" spans="1:16" s="342" customFormat="1" x14ac:dyDescent="0.25">
      <c r="A3290" s="336"/>
      <c r="B3290" s="330"/>
      <c r="C3290" s="402"/>
      <c r="D3290" s="336"/>
      <c r="E3290" s="429"/>
      <c r="F3290" s="336"/>
      <c r="G3290" s="430"/>
      <c r="H3290" s="431"/>
      <c r="I3290" s="432"/>
      <c r="J3290" s="336"/>
      <c r="K3290" s="338"/>
      <c r="O3290" s="393"/>
      <c r="P3290" s="407"/>
    </row>
    <row r="3291" spans="1:16" s="342" customFormat="1" x14ac:dyDescent="0.25">
      <c r="A3291" s="336"/>
      <c r="B3291" s="330"/>
      <c r="C3291" s="402"/>
      <c r="D3291" s="336"/>
      <c r="E3291" s="429"/>
      <c r="F3291" s="336"/>
      <c r="G3291" s="430"/>
      <c r="H3291" s="431"/>
      <c r="I3291" s="432"/>
      <c r="J3291" s="336"/>
      <c r="K3291" s="338"/>
      <c r="O3291" s="393"/>
      <c r="P3291" s="407"/>
    </row>
    <row r="3292" spans="1:16" s="342" customFormat="1" x14ac:dyDescent="0.25">
      <c r="A3292" s="336"/>
      <c r="B3292" s="330"/>
      <c r="C3292" s="402"/>
      <c r="D3292" s="336"/>
      <c r="E3292" s="429"/>
      <c r="F3292" s="336"/>
      <c r="G3292" s="430"/>
      <c r="H3292" s="431"/>
      <c r="I3292" s="432"/>
      <c r="J3292" s="336"/>
      <c r="K3292" s="338"/>
      <c r="O3292" s="393"/>
      <c r="P3292" s="407"/>
    </row>
    <row r="3293" spans="1:16" s="342" customFormat="1" x14ac:dyDescent="0.25">
      <c r="A3293" s="336"/>
      <c r="B3293" s="330"/>
      <c r="C3293" s="402"/>
      <c r="D3293" s="336"/>
      <c r="E3293" s="429"/>
      <c r="F3293" s="336"/>
      <c r="G3293" s="430"/>
      <c r="H3293" s="431"/>
      <c r="I3293" s="432"/>
      <c r="J3293" s="336"/>
      <c r="K3293" s="338"/>
      <c r="O3293" s="393"/>
      <c r="P3293" s="407"/>
    </row>
    <row r="3294" spans="1:16" s="342" customFormat="1" x14ac:dyDescent="0.25">
      <c r="A3294" s="336"/>
      <c r="B3294" s="330"/>
      <c r="C3294" s="402"/>
      <c r="D3294" s="336"/>
      <c r="E3294" s="429"/>
      <c r="F3294" s="336"/>
      <c r="G3294" s="430"/>
      <c r="H3294" s="431"/>
      <c r="I3294" s="432"/>
      <c r="J3294" s="336"/>
      <c r="K3294" s="338"/>
      <c r="O3294" s="393"/>
      <c r="P3294" s="407"/>
    </row>
    <row r="3295" spans="1:16" s="342" customFormat="1" x14ac:dyDescent="0.25">
      <c r="A3295" s="336"/>
      <c r="B3295" s="330"/>
      <c r="C3295" s="402"/>
      <c r="D3295" s="336"/>
      <c r="E3295" s="429"/>
      <c r="F3295" s="336"/>
      <c r="G3295" s="430"/>
      <c r="H3295" s="431"/>
      <c r="I3295" s="432"/>
      <c r="J3295" s="336"/>
      <c r="K3295" s="338"/>
      <c r="O3295" s="393"/>
      <c r="P3295" s="407"/>
    </row>
    <row r="3296" spans="1:16" s="342" customFormat="1" x14ac:dyDescent="0.25">
      <c r="A3296" s="336"/>
      <c r="B3296" s="330"/>
      <c r="C3296" s="402"/>
      <c r="D3296" s="336"/>
      <c r="E3296" s="429"/>
      <c r="F3296" s="336"/>
      <c r="G3296" s="430"/>
      <c r="H3296" s="431"/>
      <c r="I3296" s="432"/>
      <c r="J3296" s="336"/>
      <c r="K3296" s="338"/>
      <c r="O3296" s="393"/>
      <c r="P3296" s="407"/>
    </row>
    <row r="3297" spans="1:16" s="342" customFormat="1" x14ac:dyDescent="0.25">
      <c r="A3297" s="336"/>
      <c r="B3297" s="330"/>
      <c r="C3297" s="402"/>
      <c r="D3297" s="336"/>
      <c r="E3297" s="429"/>
      <c r="F3297" s="336"/>
      <c r="G3297" s="430"/>
      <c r="H3297" s="431"/>
      <c r="I3297" s="432"/>
      <c r="J3297" s="336"/>
      <c r="K3297" s="338"/>
      <c r="O3297" s="393"/>
      <c r="P3297" s="407"/>
    </row>
    <row r="3298" spans="1:16" s="342" customFormat="1" x14ac:dyDescent="0.25">
      <c r="A3298" s="336"/>
      <c r="B3298" s="330"/>
      <c r="C3298" s="402"/>
      <c r="D3298" s="336"/>
      <c r="E3298" s="429"/>
      <c r="F3298" s="336"/>
      <c r="G3298" s="430"/>
      <c r="H3298" s="431"/>
      <c r="I3298" s="432"/>
      <c r="J3298" s="336"/>
      <c r="K3298" s="338"/>
      <c r="O3298" s="393"/>
      <c r="P3298" s="407"/>
    </row>
    <row r="3299" spans="1:16" s="342" customFormat="1" x14ac:dyDescent="0.25">
      <c r="A3299" s="336"/>
      <c r="B3299" s="330"/>
      <c r="C3299" s="402"/>
      <c r="D3299" s="336"/>
      <c r="E3299" s="429"/>
      <c r="F3299" s="336"/>
      <c r="G3299" s="430"/>
      <c r="H3299" s="431"/>
      <c r="I3299" s="432"/>
      <c r="J3299" s="336"/>
      <c r="K3299" s="338"/>
      <c r="O3299" s="393"/>
      <c r="P3299" s="407"/>
    </row>
    <row r="3300" spans="1:16" s="342" customFormat="1" x14ac:dyDescent="0.25">
      <c r="A3300" s="336"/>
      <c r="B3300" s="330"/>
      <c r="C3300" s="402"/>
      <c r="D3300" s="336"/>
      <c r="E3300" s="429"/>
      <c r="F3300" s="336"/>
      <c r="G3300" s="430"/>
      <c r="H3300" s="431"/>
      <c r="I3300" s="432"/>
      <c r="J3300" s="336"/>
      <c r="K3300" s="338"/>
      <c r="O3300" s="393"/>
      <c r="P3300" s="407"/>
    </row>
    <row r="3301" spans="1:16" s="342" customFormat="1" x14ac:dyDescent="0.25">
      <c r="A3301" s="336"/>
      <c r="B3301" s="330"/>
      <c r="C3301" s="402"/>
      <c r="D3301" s="336"/>
      <c r="E3301" s="429"/>
      <c r="F3301" s="336"/>
      <c r="G3301" s="430"/>
      <c r="H3301" s="431"/>
      <c r="I3301" s="432"/>
      <c r="J3301" s="336"/>
      <c r="K3301" s="338"/>
      <c r="O3301" s="393"/>
      <c r="P3301" s="407"/>
    </row>
    <row r="3302" spans="1:16" s="342" customFormat="1" x14ac:dyDescent="0.25">
      <c r="A3302" s="336"/>
      <c r="B3302" s="330"/>
      <c r="C3302" s="402"/>
      <c r="D3302" s="336"/>
      <c r="E3302" s="429"/>
      <c r="F3302" s="336"/>
      <c r="G3302" s="430"/>
      <c r="H3302" s="431"/>
      <c r="I3302" s="432"/>
      <c r="J3302" s="336"/>
      <c r="K3302" s="338"/>
      <c r="O3302" s="393"/>
      <c r="P3302" s="407"/>
    </row>
    <row r="3303" spans="1:16" s="342" customFormat="1" x14ac:dyDescent="0.25">
      <c r="A3303" s="336"/>
      <c r="B3303" s="330"/>
      <c r="C3303" s="402"/>
      <c r="D3303" s="336"/>
      <c r="E3303" s="429"/>
      <c r="F3303" s="336"/>
      <c r="G3303" s="430"/>
      <c r="H3303" s="431"/>
      <c r="I3303" s="432"/>
      <c r="J3303" s="336"/>
      <c r="K3303" s="338"/>
      <c r="O3303" s="393"/>
      <c r="P3303" s="407"/>
    </row>
    <row r="3304" spans="1:16" s="342" customFormat="1" x14ac:dyDescent="0.25">
      <c r="A3304" s="336"/>
      <c r="B3304" s="330"/>
      <c r="C3304" s="402"/>
      <c r="D3304" s="336"/>
      <c r="E3304" s="429"/>
      <c r="F3304" s="336"/>
      <c r="G3304" s="430"/>
      <c r="H3304" s="431"/>
      <c r="I3304" s="432"/>
      <c r="J3304" s="336"/>
      <c r="K3304" s="338"/>
      <c r="O3304" s="393"/>
      <c r="P3304" s="407"/>
    </row>
    <row r="3305" spans="1:16" s="342" customFormat="1" x14ac:dyDescent="0.25">
      <c r="A3305" s="336"/>
      <c r="B3305" s="330"/>
      <c r="C3305" s="402"/>
      <c r="D3305" s="336"/>
      <c r="E3305" s="429"/>
      <c r="F3305" s="336"/>
      <c r="G3305" s="430"/>
      <c r="H3305" s="431"/>
      <c r="I3305" s="432"/>
      <c r="J3305" s="336"/>
      <c r="K3305" s="338"/>
      <c r="O3305" s="393"/>
      <c r="P3305" s="407"/>
    </row>
    <row r="3306" spans="1:16" s="342" customFormat="1" x14ac:dyDescent="0.25">
      <c r="A3306" s="336"/>
      <c r="B3306" s="330"/>
      <c r="C3306" s="402"/>
      <c r="D3306" s="336"/>
      <c r="E3306" s="429"/>
      <c r="F3306" s="336"/>
      <c r="G3306" s="430"/>
      <c r="H3306" s="431"/>
      <c r="I3306" s="432"/>
      <c r="J3306" s="336"/>
      <c r="K3306" s="338"/>
      <c r="O3306" s="393"/>
      <c r="P3306" s="407"/>
    </row>
    <row r="3307" spans="1:16" s="342" customFormat="1" x14ac:dyDescent="0.25">
      <c r="A3307" s="336"/>
      <c r="B3307" s="330"/>
      <c r="C3307" s="402"/>
      <c r="D3307" s="336"/>
      <c r="E3307" s="429"/>
      <c r="F3307" s="336"/>
      <c r="G3307" s="430"/>
      <c r="H3307" s="431"/>
      <c r="I3307" s="432"/>
      <c r="J3307" s="336"/>
      <c r="K3307" s="338"/>
      <c r="O3307" s="393"/>
      <c r="P3307" s="407"/>
    </row>
    <row r="3308" spans="1:16" s="342" customFormat="1" x14ac:dyDescent="0.25">
      <c r="A3308" s="336"/>
      <c r="B3308" s="330"/>
      <c r="C3308" s="402"/>
      <c r="D3308" s="336"/>
      <c r="E3308" s="429"/>
      <c r="F3308" s="336"/>
      <c r="G3308" s="430"/>
      <c r="H3308" s="431"/>
      <c r="I3308" s="432"/>
      <c r="J3308" s="336"/>
      <c r="K3308" s="338"/>
      <c r="O3308" s="393"/>
      <c r="P3308" s="407"/>
    </row>
    <row r="3309" spans="1:16" s="342" customFormat="1" x14ac:dyDescent="0.25">
      <c r="A3309" s="336"/>
      <c r="B3309" s="330"/>
      <c r="C3309" s="402"/>
      <c r="D3309" s="336"/>
      <c r="E3309" s="429"/>
      <c r="F3309" s="336"/>
      <c r="G3309" s="430"/>
      <c r="H3309" s="431"/>
      <c r="I3309" s="432"/>
      <c r="J3309" s="336"/>
      <c r="K3309" s="338"/>
      <c r="O3309" s="393"/>
      <c r="P3309" s="407"/>
    </row>
    <row r="3310" spans="1:16" s="342" customFormat="1" x14ac:dyDescent="0.25">
      <c r="A3310" s="336"/>
      <c r="B3310" s="330"/>
      <c r="C3310" s="402"/>
      <c r="D3310" s="336"/>
      <c r="E3310" s="429"/>
      <c r="F3310" s="336"/>
      <c r="G3310" s="430"/>
      <c r="H3310" s="431"/>
      <c r="I3310" s="432"/>
      <c r="J3310" s="336"/>
      <c r="K3310" s="338"/>
      <c r="O3310" s="393"/>
      <c r="P3310" s="407"/>
    </row>
    <row r="3311" spans="1:16" s="342" customFormat="1" x14ac:dyDescent="0.25">
      <c r="A3311" s="336"/>
      <c r="B3311" s="330"/>
      <c r="C3311" s="402"/>
      <c r="D3311" s="336"/>
      <c r="E3311" s="429"/>
      <c r="F3311" s="336"/>
      <c r="G3311" s="430"/>
      <c r="H3311" s="431"/>
      <c r="I3311" s="432"/>
      <c r="J3311" s="336"/>
      <c r="K3311" s="338"/>
      <c r="O3311" s="393"/>
      <c r="P3311" s="407"/>
    </row>
    <row r="3312" spans="1:16" s="342" customFormat="1" x14ac:dyDescent="0.25">
      <c r="A3312" s="336"/>
      <c r="B3312" s="330"/>
      <c r="C3312" s="402"/>
      <c r="D3312" s="336"/>
      <c r="E3312" s="429"/>
      <c r="F3312" s="336"/>
      <c r="G3312" s="430"/>
      <c r="H3312" s="431"/>
      <c r="I3312" s="432"/>
      <c r="J3312" s="336"/>
      <c r="K3312" s="338"/>
      <c r="O3312" s="393"/>
      <c r="P3312" s="407"/>
    </row>
    <row r="3313" spans="1:16" s="342" customFormat="1" x14ac:dyDescent="0.25">
      <c r="A3313" s="336"/>
      <c r="B3313" s="330"/>
      <c r="C3313" s="402"/>
      <c r="D3313" s="336"/>
      <c r="E3313" s="429"/>
      <c r="F3313" s="336"/>
      <c r="G3313" s="430"/>
      <c r="H3313" s="431"/>
      <c r="I3313" s="432"/>
      <c r="J3313" s="336"/>
      <c r="K3313" s="338"/>
      <c r="O3313" s="393"/>
      <c r="P3313" s="407"/>
    </row>
    <row r="3314" spans="1:16" s="342" customFormat="1" x14ac:dyDescent="0.25">
      <c r="A3314" s="336"/>
      <c r="B3314" s="330"/>
      <c r="C3314" s="402"/>
      <c r="D3314" s="336"/>
      <c r="E3314" s="429"/>
      <c r="F3314" s="336"/>
      <c r="G3314" s="430"/>
      <c r="H3314" s="431"/>
      <c r="I3314" s="432"/>
      <c r="J3314" s="336"/>
      <c r="K3314" s="338"/>
      <c r="O3314" s="393"/>
      <c r="P3314" s="407"/>
    </row>
    <row r="3315" spans="1:16" s="342" customFormat="1" x14ac:dyDescent="0.25">
      <c r="A3315" s="336"/>
      <c r="B3315" s="330"/>
      <c r="C3315" s="402"/>
      <c r="D3315" s="336"/>
      <c r="E3315" s="429"/>
      <c r="F3315" s="336"/>
      <c r="G3315" s="430"/>
      <c r="H3315" s="431"/>
      <c r="I3315" s="432"/>
      <c r="J3315" s="336"/>
      <c r="K3315" s="338"/>
      <c r="O3315" s="393"/>
      <c r="P3315" s="407"/>
    </row>
    <row r="3316" spans="1:16" s="342" customFormat="1" x14ac:dyDescent="0.25">
      <c r="A3316" s="336"/>
      <c r="B3316" s="330"/>
      <c r="C3316" s="402"/>
      <c r="D3316" s="336"/>
      <c r="E3316" s="429"/>
      <c r="F3316" s="336"/>
      <c r="G3316" s="430"/>
      <c r="H3316" s="431"/>
      <c r="I3316" s="432"/>
      <c r="J3316" s="336"/>
      <c r="K3316" s="338"/>
      <c r="O3316" s="393"/>
      <c r="P3316" s="407"/>
    </row>
    <row r="3317" spans="1:16" s="342" customFormat="1" x14ac:dyDescent="0.25">
      <c r="A3317" s="336"/>
      <c r="B3317" s="330"/>
      <c r="C3317" s="402"/>
      <c r="D3317" s="336"/>
      <c r="E3317" s="429"/>
      <c r="F3317" s="336"/>
      <c r="G3317" s="430"/>
      <c r="H3317" s="431"/>
      <c r="I3317" s="432"/>
      <c r="J3317" s="336"/>
      <c r="K3317" s="338"/>
      <c r="O3317" s="393"/>
      <c r="P3317" s="407"/>
    </row>
    <row r="3318" spans="1:16" s="342" customFormat="1" x14ac:dyDescent="0.25">
      <c r="A3318" s="336"/>
      <c r="B3318" s="330"/>
      <c r="C3318" s="402"/>
      <c r="D3318" s="336"/>
      <c r="E3318" s="429"/>
      <c r="F3318" s="336"/>
      <c r="G3318" s="430"/>
      <c r="H3318" s="431"/>
      <c r="I3318" s="432"/>
      <c r="J3318" s="336"/>
      <c r="K3318" s="338"/>
      <c r="O3318" s="393"/>
      <c r="P3318" s="407"/>
    </row>
    <row r="3319" spans="1:16" s="342" customFormat="1" x14ac:dyDescent="0.25">
      <c r="A3319" s="336"/>
      <c r="B3319" s="330"/>
      <c r="C3319" s="402"/>
      <c r="D3319" s="336"/>
      <c r="E3319" s="429"/>
      <c r="F3319" s="336"/>
      <c r="G3319" s="430"/>
      <c r="H3319" s="431"/>
      <c r="I3319" s="432"/>
      <c r="J3319" s="336"/>
      <c r="K3319" s="338"/>
      <c r="O3319" s="393"/>
      <c r="P3319" s="407"/>
    </row>
    <row r="3320" spans="1:16" s="342" customFormat="1" x14ac:dyDescent="0.25">
      <c r="A3320" s="336"/>
      <c r="B3320" s="330"/>
      <c r="C3320" s="402"/>
      <c r="D3320" s="336"/>
      <c r="E3320" s="429"/>
      <c r="F3320" s="336"/>
      <c r="G3320" s="430"/>
      <c r="H3320" s="431"/>
      <c r="I3320" s="432"/>
      <c r="J3320" s="336"/>
      <c r="K3320" s="338"/>
      <c r="O3320" s="393"/>
      <c r="P3320" s="407"/>
    </row>
    <row r="3321" spans="1:16" s="342" customFormat="1" x14ac:dyDescent="0.25">
      <c r="A3321" s="336"/>
      <c r="B3321" s="330"/>
      <c r="C3321" s="402"/>
      <c r="D3321" s="336"/>
      <c r="E3321" s="429"/>
      <c r="F3321" s="336"/>
      <c r="G3321" s="430"/>
      <c r="H3321" s="431"/>
      <c r="I3321" s="432"/>
      <c r="J3321" s="336"/>
      <c r="K3321" s="338"/>
      <c r="O3321" s="393"/>
      <c r="P3321" s="407"/>
    </row>
    <row r="3322" spans="1:16" s="342" customFormat="1" x14ac:dyDescent="0.25">
      <c r="A3322" s="336"/>
      <c r="B3322" s="330"/>
      <c r="C3322" s="402"/>
      <c r="D3322" s="336"/>
      <c r="E3322" s="429"/>
      <c r="F3322" s="336"/>
      <c r="G3322" s="430"/>
      <c r="H3322" s="431"/>
      <c r="I3322" s="432"/>
      <c r="J3322" s="336"/>
      <c r="K3322" s="338"/>
      <c r="O3322" s="393"/>
      <c r="P3322" s="407"/>
    </row>
    <row r="3323" spans="1:16" s="342" customFormat="1" x14ac:dyDescent="0.25">
      <c r="A3323" s="336"/>
      <c r="B3323" s="330"/>
      <c r="C3323" s="402"/>
      <c r="D3323" s="336"/>
      <c r="E3323" s="429"/>
      <c r="F3323" s="336"/>
      <c r="G3323" s="430"/>
      <c r="H3323" s="431"/>
      <c r="I3323" s="432"/>
      <c r="J3323" s="336"/>
      <c r="K3323" s="338"/>
      <c r="O3323" s="393"/>
      <c r="P3323" s="407"/>
    </row>
    <row r="3324" spans="1:16" s="342" customFormat="1" x14ac:dyDescent="0.25">
      <c r="A3324" s="336"/>
      <c r="B3324" s="330"/>
      <c r="C3324" s="402"/>
      <c r="D3324" s="336"/>
      <c r="E3324" s="429"/>
      <c r="F3324" s="336"/>
      <c r="G3324" s="430"/>
      <c r="H3324" s="431"/>
      <c r="I3324" s="432"/>
      <c r="J3324" s="336"/>
      <c r="K3324" s="338"/>
      <c r="O3324" s="393"/>
      <c r="P3324" s="407"/>
    </row>
    <row r="3325" spans="1:16" s="342" customFormat="1" x14ac:dyDescent="0.25">
      <c r="A3325" s="336"/>
      <c r="B3325" s="330"/>
      <c r="C3325" s="402"/>
      <c r="D3325" s="336"/>
      <c r="E3325" s="429"/>
      <c r="F3325" s="336"/>
      <c r="G3325" s="430"/>
      <c r="H3325" s="431"/>
      <c r="I3325" s="432"/>
      <c r="J3325" s="336"/>
      <c r="K3325" s="338"/>
      <c r="O3325" s="393"/>
      <c r="P3325" s="407"/>
    </row>
    <row r="3326" spans="1:16" s="342" customFormat="1" x14ac:dyDescent="0.25">
      <c r="A3326" s="336"/>
      <c r="B3326" s="330"/>
      <c r="C3326" s="402"/>
      <c r="D3326" s="336"/>
      <c r="E3326" s="429"/>
      <c r="F3326" s="336"/>
      <c r="G3326" s="430"/>
      <c r="H3326" s="431"/>
      <c r="I3326" s="432"/>
      <c r="J3326" s="336"/>
      <c r="K3326" s="338"/>
      <c r="O3326" s="393"/>
      <c r="P3326" s="407"/>
    </row>
    <row r="3327" spans="1:16" s="342" customFormat="1" x14ac:dyDescent="0.25">
      <c r="A3327" s="336"/>
      <c r="B3327" s="330"/>
      <c r="C3327" s="402"/>
      <c r="D3327" s="336"/>
      <c r="E3327" s="429"/>
      <c r="F3327" s="336"/>
      <c r="G3327" s="430"/>
      <c r="H3327" s="431"/>
      <c r="I3327" s="432"/>
      <c r="J3327" s="336"/>
      <c r="K3327" s="338"/>
      <c r="O3327" s="393"/>
      <c r="P3327" s="407"/>
    </row>
    <row r="3328" spans="1:16" s="342" customFormat="1" x14ac:dyDescent="0.25">
      <c r="A3328" s="336"/>
      <c r="B3328" s="330"/>
      <c r="C3328" s="402"/>
      <c r="D3328" s="336"/>
      <c r="E3328" s="429"/>
      <c r="F3328" s="336"/>
      <c r="G3328" s="430"/>
      <c r="H3328" s="431"/>
      <c r="I3328" s="432"/>
      <c r="J3328" s="336"/>
      <c r="K3328" s="338"/>
      <c r="O3328" s="393"/>
      <c r="P3328" s="407"/>
    </row>
    <row r="3329" spans="1:16" s="342" customFormat="1" x14ac:dyDescent="0.25">
      <c r="A3329" s="336"/>
      <c r="B3329" s="330"/>
      <c r="C3329" s="402"/>
      <c r="D3329" s="336"/>
      <c r="E3329" s="429"/>
      <c r="F3329" s="336"/>
      <c r="G3329" s="430"/>
      <c r="H3329" s="431"/>
      <c r="I3329" s="432"/>
      <c r="J3329" s="336"/>
      <c r="K3329" s="338"/>
      <c r="O3329" s="393"/>
      <c r="P3329" s="407"/>
    </row>
    <row r="3330" spans="1:16" s="342" customFormat="1" x14ac:dyDescent="0.25">
      <c r="A3330" s="336"/>
      <c r="B3330" s="330"/>
      <c r="C3330" s="402"/>
      <c r="D3330" s="336"/>
      <c r="E3330" s="429"/>
      <c r="F3330" s="336"/>
      <c r="G3330" s="430"/>
      <c r="H3330" s="431"/>
      <c r="I3330" s="432"/>
      <c r="J3330" s="336"/>
      <c r="K3330" s="338"/>
      <c r="O3330" s="393"/>
      <c r="P3330" s="407"/>
    </row>
    <row r="3331" spans="1:16" s="342" customFormat="1" x14ac:dyDescent="0.25">
      <c r="A3331" s="336"/>
      <c r="B3331" s="330"/>
      <c r="C3331" s="402"/>
      <c r="D3331" s="336"/>
      <c r="E3331" s="429"/>
      <c r="F3331" s="336"/>
      <c r="G3331" s="430"/>
      <c r="H3331" s="431"/>
      <c r="I3331" s="432"/>
      <c r="J3331" s="336"/>
      <c r="K3331" s="338"/>
      <c r="O3331" s="393"/>
      <c r="P3331" s="407"/>
    </row>
    <row r="3332" spans="1:16" s="342" customFormat="1" x14ac:dyDescent="0.25">
      <c r="A3332" s="336"/>
      <c r="B3332" s="330"/>
      <c r="C3332" s="402"/>
      <c r="D3332" s="336"/>
      <c r="E3332" s="429"/>
      <c r="F3332" s="336"/>
      <c r="G3332" s="430"/>
      <c r="H3332" s="431"/>
      <c r="I3332" s="432"/>
      <c r="J3332" s="336"/>
      <c r="K3332" s="338"/>
      <c r="O3332" s="393"/>
      <c r="P3332" s="407"/>
    </row>
    <row r="3333" spans="1:16" s="342" customFormat="1" x14ac:dyDescent="0.25">
      <c r="A3333" s="336"/>
      <c r="B3333" s="330"/>
      <c r="C3333" s="402"/>
      <c r="D3333" s="336"/>
      <c r="E3333" s="429"/>
      <c r="F3333" s="336"/>
      <c r="G3333" s="430"/>
      <c r="H3333" s="431"/>
      <c r="I3333" s="432"/>
      <c r="J3333" s="336"/>
      <c r="K3333" s="338"/>
      <c r="O3333" s="393"/>
      <c r="P3333" s="407"/>
    </row>
    <row r="3334" spans="1:16" s="342" customFormat="1" x14ac:dyDescent="0.25">
      <c r="A3334" s="336"/>
      <c r="B3334" s="330"/>
      <c r="C3334" s="402"/>
      <c r="D3334" s="336"/>
      <c r="E3334" s="429"/>
      <c r="F3334" s="336"/>
      <c r="G3334" s="430"/>
      <c r="H3334" s="431"/>
      <c r="I3334" s="432"/>
      <c r="J3334" s="336"/>
      <c r="K3334" s="338"/>
      <c r="O3334" s="393"/>
      <c r="P3334" s="407"/>
    </row>
    <row r="3335" spans="1:16" s="342" customFormat="1" x14ac:dyDescent="0.25">
      <c r="A3335" s="336"/>
      <c r="B3335" s="330"/>
      <c r="C3335" s="402"/>
      <c r="D3335" s="336"/>
      <c r="E3335" s="429"/>
      <c r="F3335" s="336"/>
      <c r="G3335" s="430"/>
      <c r="H3335" s="431"/>
      <c r="I3335" s="432"/>
      <c r="J3335" s="336"/>
      <c r="K3335" s="338"/>
      <c r="O3335" s="393"/>
      <c r="P3335" s="407"/>
    </row>
    <row r="3336" spans="1:16" s="342" customFormat="1" x14ac:dyDescent="0.25">
      <c r="A3336" s="336"/>
      <c r="B3336" s="330"/>
      <c r="C3336" s="402"/>
      <c r="D3336" s="336"/>
      <c r="E3336" s="429"/>
      <c r="F3336" s="336"/>
      <c r="G3336" s="430"/>
      <c r="H3336" s="431"/>
      <c r="I3336" s="432"/>
      <c r="J3336" s="336"/>
      <c r="K3336" s="338"/>
      <c r="O3336" s="393"/>
      <c r="P3336" s="407"/>
    </row>
    <row r="3337" spans="1:16" s="342" customFormat="1" x14ac:dyDescent="0.25">
      <c r="A3337" s="336"/>
      <c r="B3337" s="330"/>
      <c r="C3337" s="402"/>
      <c r="D3337" s="336"/>
      <c r="E3337" s="429"/>
      <c r="F3337" s="336"/>
      <c r="G3337" s="430"/>
      <c r="H3337" s="431"/>
      <c r="I3337" s="432"/>
      <c r="J3337" s="336"/>
      <c r="K3337" s="338"/>
      <c r="O3337" s="393"/>
      <c r="P3337" s="407"/>
    </row>
    <row r="3338" spans="1:16" s="342" customFormat="1" x14ac:dyDescent="0.25">
      <c r="A3338" s="336"/>
      <c r="B3338" s="330"/>
      <c r="C3338" s="402"/>
      <c r="D3338" s="336"/>
      <c r="E3338" s="429"/>
      <c r="F3338" s="336"/>
      <c r="G3338" s="430"/>
      <c r="H3338" s="431"/>
      <c r="I3338" s="432"/>
      <c r="J3338" s="336"/>
      <c r="K3338" s="338"/>
      <c r="O3338" s="393"/>
      <c r="P3338" s="407"/>
    </row>
    <row r="3339" spans="1:16" s="342" customFormat="1" x14ac:dyDescent="0.25">
      <c r="A3339" s="336"/>
      <c r="B3339" s="330"/>
      <c r="C3339" s="402"/>
      <c r="D3339" s="336"/>
      <c r="E3339" s="429"/>
      <c r="F3339" s="336"/>
      <c r="G3339" s="430"/>
      <c r="H3339" s="431"/>
      <c r="I3339" s="432"/>
      <c r="J3339" s="336"/>
      <c r="K3339" s="338"/>
      <c r="O3339" s="393"/>
      <c r="P3339" s="407"/>
    </row>
    <row r="3340" spans="1:16" s="342" customFormat="1" x14ac:dyDescent="0.25">
      <c r="A3340" s="336"/>
      <c r="B3340" s="330"/>
      <c r="C3340" s="402"/>
      <c r="D3340" s="336"/>
      <c r="E3340" s="429"/>
      <c r="F3340" s="336"/>
      <c r="G3340" s="430"/>
      <c r="H3340" s="431"/>
      <c r="I3340" s="432"/>
      <c r="J3340" s="336"/>
      <c r="K3340" s="338"/>
      <c r="O3340" s="393"/>
      <c r="P3340" s="407"/>
    </row>
    <row r="3341" spans="1:16" s="342" customFormat="1" x14ac:dyDescent="0.25">
      <c r="A3341" s="336"/>
      <c r="B3341" s="330"/>
      <c r="C3341" s="402"/>
      <c r="D3341" s="336"/>
      <c r="E3341" s="429"/>
      <c r="F3341" s="336"/>
      <c r="G3341" s="430"/>
      <c r="H3341" s="431"/>
      <c r="I3341" s="432"/>
      <c r="J3341" s="336"/>
      <c r="K3341" s="338"/>
      <c r="O3341" s="393"/>
      <c r="P3341" s="407"/>
    </row>
    <row r="3342" spans="1:16" s="342" customFormat="1" x14ac:dyDescent="0.25">
      <c r="A3342" s="336"/>
      <c r="B3342" s="330"/>
      <c r="C3342" s="402"/>
      <c r="D3342" s="336"/>
      <c r="E3342" s="429"/>
      <c r="F3342" s="336"/>
      <c r="G3342" s="430"/>
      <c r="H3342" s="431"/>
      <c r="I3342" s="432"/>
      <c r="J3342" s="336"/>
      <c r="K3342" s="338"/>
      <c r="O3342" s="393"/>
      <c r="P3342" s="407"/>
    </row>
    <row r="3343" spans="1:16" s="342" customFormat="1" x14ac:dyDescent="0.25">
      <c r="A3343" s="336"/>
      <c r="B3343" s="330"/>
      <c r="C3343" s="402"/>
      <c r="D3343" s="336"/>
      <c r="E3343" s="429"/>
      <c r="F3343" s="336"/>
      <c r="G3343" s="430"/>
      <c r="H3343" s="431"/>
      <c r="I3343" s="432"/>
      <c r="J3343" s="336"/>
      <c r="K3343" s="338"/>
      <c r="O3343" s="393"/>
      <c r="P3343" s="407"/>
    </row>
    <row r="3344" spans="1:16" s="342" customFormat="1" x14ac:dyDescent="0.25">
      <c r="A3344" s="336"/>
      <c r="B3344" s="330"/>
      <c r="C3344" s="402"/>
      <c r="D3344" s="336"/>
      <c r="E3344" s="429"/>
      <c r="F3344" s="336"/>
      <c r="G3344" s="430"/>
      <c r="H3344" s="431"/>
      <c r="I3344" s="432"/>
      <c r="J3344" s="336"/>
      <c r="K3344" s="338"/>
      <c r="O3344" s="393"/>
      <c r="P3344" s="407"/>
    </row>
    <row r="3345" spans="1:16" s="342" customFormat="1" x14ac:dyDescent="0.25">
      <c r="A3345" s="336"/>
      <c r="B3345" s="330"/>
      <c r="C3345" s="402"/>
      <c r="D3345" s="336"/>
      <c r="E3345" s="429"/>
      <c r="F3345" s="336"/>
      <c r="G3345" s="430"/>
      <c r="H3345" s="431"/>
      <c r="I3345" s="432"/>
      <c r="J3345" s="336"/>
      <c r="K3345" s="338"/>
      <c r="O3345" s="393"/>
      <c r="P3345" s="407"/>
    </row>
    <row r="3346" spans="1:16" s="342" customFormat="1" x14ac:dyDescent="0.25">
      <c r="A3346" s="336"/>
      <c r="B3346" s="330"/>
      <c r="C3346" s="402"/>
      <c r="D3346" s="336"/>
      <c r="E3346" s="429"/>
      <c r="F3346" s="336"/>
      <c r="G3346" s="430"/>
      <c r="H3346" s="431"/>
      <c r="I3346" s="432"/>
      <c r="J3346" s="336"/>
      <c r="K3346" s="338"/>
      <c r="O3346" s="393"/>
      <c r="P3346" s="407"/>
    </row>
    <row r="3347" spans="1:16" s="342" customFormat="1" x14ac:dyDescent="0.25">
      <c r="A3347" s="336"/>
      <c r="B3347" s="330"/>
      <c r="C3347" s="402"/>
      <c r="D3347" s="336"/>
      <c r="E3347" s="429"/>
      <c r="F3347" s="336"/>
      <c r="G3347" s="430"/>
      <c r="H3347" s="431"/>
      <c r="I3347" s="432"/>
      <c r="J3347" s="336"/>
      <c r="K3347" s="338"/>
      <c r="O3347" s="393"/>
      <c r="P3347" s="407"/>
    </row>
    <row r="3348" spans="1:16" s="342" customFormat="1" x14ac:dyDescent="0.25">
      <c r="A3348" s="336"/>
      <c r="B3348" s="330"/>
      <c r="C3348" s="402"/>
      <c r="D3348" s="336"/>
      <c r="E3348" s="429"/>
      <c r="F3348" s="336"/>
      <c r="G3348" s="430"/>
      <c r="H3348" s="431"/>
      <c r="I3348" s="432"/>
      <c r="J3348" s="336"/>
      <c r="K3348" s="338"/>
      <c r="O3348" s="393"/>
      <c r="P3348" s="407"/>
    </row>
    <row r="3349" spans="1:16" s="342" customFormat="1" x14ac:dyDescent="0.25">
      <c r="A3349" s="336"/>
      <c r="B3349" s="330"/>
      <c r="C3349" s="402"/>
      <c r="D3349" s="336"/>
      <c r="E3349" s="429"/>
      <c r="F3349" s="336"/>
      <c r="G3349" s="430"/>
      <c r="H3349" s="431"/>
      <c r="I3349" s="432"/>
      <c r="J3349" s="336"/>
      <c r="K3349" s="338"/>
      <c r="O3349" s="393"/>
      <c r="P3349" s="407"/>
    </row>
    <row r="3350" spans="1:16" s="342" customFormat="1" x14ac:dyDescent="0.25">
      <c r="A3350" s="336"/>
      <c r="B3350" s="330"/>
      <c r="C3350" s="402"/>
      <c r="D3350" s="336"/>
      <c r="E3350" s="429"/>
      <c r="F3350" s="336"/>
      <c r="G3350" s="430"/>
      <c r="H3350" s="431"/>
      <c r="I3350" s="432"/>
      <c r="J3350" s="336"/>
      <c r="K3350" s="338"/>
      <c r="O3350" s="393"/>
      <c r="P3350" s="407"/>
    </row>
    <row r="3351" spans="1:16" s="342" customFormat="1" x14ac:dyDescent="0.25">
      <c r="A3351" s="336"/>
      <c r="B3351" s="330"/>
      <c r="C3351" s="402"/>
      <c r="D3351" s="336"/>
      <c r="E3351" s="429"/>
      <c r="F3351" s="336"/>
      <c r="G3351" s="430"/>
      <c r="H3351" s="431"/>
      <c r="I3351" s="432"/>
      <c r="J3351" s="336"/>
      <c r="K3351" s="338"/>
      <c r="O3351" s="393"/>
      <c r="P3351" s="407"/>
    </row>
    <row r="3352" spans="1:16" s="342" customFormat="1" x14ac:dyDescent="0.25">
      <c r="A3352" s="336"/>
      <c r="B3352" s="330"/>
      <c r="C3352" s="402"/>
      <c r="D3352" s="336"/>
      <c r="E3352" s="429"/>
      <c r="F3352" s="336"/>
      <c r="G3352" s="430"/>
      <c r="H3352" s="431"/>
      <c r="I3352" s="432"/>
      <c r="J3352" s="336"/>
      <c r="K3352" s="338"/>
      <c r="O3352" s="393"/>
      <c r="P3352" s="407"/>
    </row>
    <row r="3353" spans="1:16" s="342" customFormat="1" x14ac:dyDescent="0.25">
      <c r="A3353" s="336"/>
      <c r="B3353" s="330"/>
      <c r="C3353" s="402"/>
      <c r="D3353" s="336"/>
      <c r="E3353" s="429"/>
      <c r="F3353" s="336"/>
      <c r="G3353" s="430"/>
      <c r="H3353" s="431"/>
      <c r="I3353" s="432"/>
      <c r="J3353" s="336"/>
      <c r="K3353" s="338"/>
      <c r="O3353" s="393"/>
      <c r="P3353" s="407"/>
    </row>
    <row r="3354" spans="1:16" s="342" customFormat="1" x14ac:dyDescent="0.25">
      <c r="A3354" s="336"/>
      <c r="B3354" s="330"/>
      <c r="C3354" s="402"/>
      <c r="D3354" s="336"/>
      <c r="E3354" s="429"/>
      <c r="F3354" s="336"/>
      <c r="G3354" s="430"/>
      <c r="H3354" s="431"/>
      <c r="I3354" s="432"/>
      <c r="J3354" s="336"/>
      <c r="K3354" s="338"/>
      <c r="O3354" s="393"/>
      <c r="P3354" s="407"/>
    </row>
    <row r="3355" spans="1:16" s="342" customFormat="1" x14ac:dyDescent="0.25">
      <c r="A3355" s="336"/>
      <c r="B3355" s="330"/>
      <c r="C3355" s="402"/>
      <c r="D3355" s="336"/>
      <c r="E3355" s="429"/>
      <c r="F3355" s="336"/>
      <c r="G3355" s="430"/>
      <c r="H3355" s="431"/>
      <c r="I3355" s="432"/>
      <c r="J3355" s="336"/>
      <c r="K3355" s="338"/>
      <c r="O3355" s="393"/>
      <c r="P3355" s="407"/>
    </row>
    <row r="3356" spans="1:16" s="342" customFormat="1" x14ac:dyDescent="0.25">
      <c r="A3356" s="336"/>
      <c r="B3356" s="330"/>
      <c r="C3356" s="402"/>
      <c r="D3356" s="336"/>
      <c r="E3356" s="429"/>
      <c r="F3356" s="336"/>
      <c r="G3356" s="430"/>
      <c r="H3356" s="431"/>
      <c r="I3356" s="432"/>
      <c r="J3356" s="336"/>
      <c r="K3356" s="338"/>
      <c r="O3356" s="393"/>
      <c r="P3356" s="407"/>
    </row>
    <row r="3357" spans="1:16" s="342" customFormat="1" x14ac:dyDescent="0.25">
      <c r="A3357" s="336"/>
      <c r="B3357" s="330"/>
      <c r="C3357" s="402"/>
      <c r="D3357" s="336"/>
      <c r="E3357" s="429"/>
      <c r="F3357" s="336"/>
      <c r="G3357" s="430"/>
      <c r="H3357" s="431"/>
      <c r="I3357" s="432"/>
      <c r="J3357" s="336"/>
      <c r="K3357" s="338"/>
      <c r="O3357" s="393"/>
      <c r="P3357" s="407"/>
    </row>
    <row r="3358" spans="1:16" s="342" customFormat="1" x14ac:dyDescent="0.25">
      <c r="A3358" s="336"/>
      <c r="B3358" s="330"/>
      <c r="C3358" s="402"/>
      <c r="D3358" s="336"/>
      <c r="E3358" s="429"/>
      <c r="F3358" s="336"/>
      <c r="G3358" s="430"/>
      <c r="H3358" s="431"/>
      <c r="I3358" s="432"/>
      <c r="J3358" s="336"/>
      <c r="K3358" s="338"/>
      <c r="O3358" s="393"/>
      <c r="P3358" s="407"/>
    </row>
    <row r="3359" spans="1:16" s="342" customFormat="1" x14ac:dyDescent="0.25">
      <c r="A3359" s="336"/>
      <c r="B3359" s="330"/>
      <c r="C3359" s="402"/>
      <c r="D3359" s="336"/>
      <c r="E3359" s="429"/>
      <c r="F3359" s="336"/>
      <c r="G3359" s="430"/>
      <c r="H3359" s="431"/>
      <c r="I3359" s="432"/>
      <c r="J3359" s="336"/>
      <c r="K3359" s="338"/>
      <c r="O3359" s="393"/>
      <c r="P3359" s="407"/>
    </row>
    <row r="3360" spans="1:16" s="342" customFormat="1" x14ac:dyDescent="0.25">
      <c r="A3360" s="336"/>
      <c r="B3360" s="330"/>
      <c r="C3360" s="402"/>
      <c r="D3360" s="336"/>
      <c r="E3360" s="429"/>
      <c r="F3360" s="336"/>
      <c r="G3360" s="430"/>
      <c r="H3360" s="431"/>
      <c r="I3360" s="432"/>
      <c r="J3360" s="336"/>
      <c r="K3360" s="338"/>
      <c r="O3360" s="393"/>
      <c r="P3360" s="407"/>
    </row>
    <row r="3361" spans="1:16" s="342" customFormat="1" x14ac:dyDescent="0.25">
      <c r="A3361" s="336"/>
      <c r="B3361" s="330"/>
      <c r="C3361" s="402"/>
      <c r="D3361" s="336"/>
      <c r="E3361" s="429"/>
      <c r="F3361" s="336"/>
      <c r="G3361" s="430"/>
      <c r="H3361" s="431"/>
      <c r="I3361" s="432"/>
      <c r="J3361" s="336"/>
      <c r="K3361" s="338"/>
      <c r="O3361" s="393"/>
      <c r="P3361" s="407"/>
    </row>
    <row r="3362" spans="1:16" s="342" customFormat="1" x14ac:dyDescent="0.25">
      <c r="A3362" s="336"/>
      <c r="B3362" s="330"/>
      <c r="C3362" s="402"/>
      <c r="D3362" s="336"/>
      <c r="E3362" s="429"/>
      <c r="F3362" s="336"/>
      <c r="G3362" s="430"/>
      <c r="H3362" s="431"/>
      <c r="I3362" s="432"/>
      <c r="J3362" s="336"/>
      <c r="K3362" s="338"/>
      <c r="O3362" s="393"/>
      <c r="P3362" s="407"/>
    </row>
    <row r="3363" spans="1:16" s="342" customFormat="1" x14ac:dyDescent="0.25">
      <c r="A3363" s="336"/>
      <c r="B3363" s="330"/>
      <c r="C3363" s="402"/>
      <c r="D3363" s="336"/>
      <c r="E3363" s="429"/>
      <c r="F3363" s="336"/>
      <c r="G3363" s="430"/>
      <c r="H3363" s="431"/>
      <c r="I3363" s="432"/>
      <c r="J3363" s="336"/>
      <c r="K3363" s="338"/>
      <c r="O3363" s="393"/>
      <c r="P3363" s="407"/>
    </row>
    <row r="3364" spans="1:16" s="342" customFormat="1" x14ac:dyDescent="0.25">
      <c r="A3364" s="336"/>
      <c r="B3364" s="330"/>
      <c r="C3364" s="402"/>
      <c r="D3364" s="336"/>
      <c r="E3364" s="429"/>
      <c r="F3364" s="336"/>
      <c r="G3364" s="430"/>
      <c r="H3364" s="431"/>
      <c r="I3364" s="432"/>
      <c r="J3364" s="336"/>
      <c r="K3364" s="338"/>
      <c r="O3364" s="393"/>
      <c r="P3364" s="407"/>
    </row>
    <row r="3365" spans="1:16" s="342" customFormat="1" x14ac:dyDescent="0.25">
      <c r="A3365" s="336"/>
      <c r="B3365" s="330"/>
      <c r="C3365" s="402"/>
      <c r="D3365" s="336"/>
      <c r="E3365" s="429"/>
      <c r="F3365" s="336"/>
      <c r="G3365" s="430"/>
      <c r="H3365" s="431"/>
      <c r="I3365" s="432"/>
      <c r="J3365" s="336"/>
      <c r="K3365" s="338"/>
      <c r="O3365" s="393"/>
      <c r="P3365" s="407"/>
    </row>
    <row r="3366" spans="1:16" s="342" customFormat="1" x14ac:dyDescent="0.25">
      <c r="A3366" s="336"/>
      <c r="B3366" s="330"/>
      <c r="C3366" s="402"/>
      <c r="D3366" s="336"/>
      <c r="E3366" s="429"/>
      <c r="F3366" s="336"/>
      <c r="G3366" s="430"/>
      <c r="H3366" s="431"/>
      <c r="I3366" s="432"/>
      <c r="J3366" s="336"/>
      <c r="K3366" s="338"/>
      <c r="O3366" s="393"/>
      <c r="P3366" s="407"/>
    </row>
    <row r="3367" spans="1:16" s="342" customFormat="1" x14ac:dyDescent="0.25">
      <c r="A3367" s="336"/>
      <c r="B3367" s="330"/>
      <c r="C3367" s="402"/>
      <c r="D3367" s="336"/>
      <c r="E3367" s="429"/>
      <c r="F3367" s="336"/>
      <c r="G3367" s="430"/>
      <c r="H3367" s="431"/>
      <c r="I3367" s="432"/>
      <c r="J3367" s="336"/>
      <c r="K3367" s="338"/>
      <c r="O3367" s="393"/>
      <c r="P3367" s="407"/>
    </row>
    <row r="3368" spans="1:16" s="342" customFormat="1" x14ac:dyDescent="0.25">
      <c r="A3368" s="336"/>
      <c r="B3368" s="330"/>
      <c r="C3368" s="402"/>
      <c r="D3368" s="336"/>
      <c r="E3368" s="429"/>
      <c r="F3368" s="336"/>
      <c r="G3368" s="430"/>
      <c r="H3368" s="431"/>
      <c r="I3368" s="432"/>
      <c r="J3368" s="336"/>
      <c r="K3368" s="338"/>
      <c r="O3368" s="393"/>
      <c r="P3368" s="407"/>
    </row>
    <row r="3369" spans="1:16" s="342" customFormat="1" x14ac:dyDescent="0.25">
      <c r="A3369" s="336"/>
      <c r="B3369" s="330"/>
      <c r="C3369" s="402"/>
      <c r="D3369" s="336"/>
      <c r="E3369" s="429"/>
      <c r="F3369" s="336"/>
      <c r="G3369" s="430"/>
      <c r="H3369" s="431"/>
      <c r="I3369" s="432"/>
      <c r="J3369" s="336"/>
      <c r="K3369" s="338"/>
      <c r="O3369" s="393"/>
      <c r="P3369" s="407"/>
    </row>
    <row r="3370" spans="1:16" s="342" customFormat="1" x14ac:dyDescent="0.25">
      <c r="A3370" s="336"/>
      <c r="B3370" s="330"/>
      <c r="C3370" s="402"/>
      <c r="D3370" s="336"/>
      <c r="E3370" s="429"/>
      <c r="F3370" s="336"/>
      <c r="G3370" s="430"/>
      <c r="H3370" s="431"/>
      <c r="I3370" s="432"/>
      <c r="J3370" s="336"/>
      <c r="K3370" s="338"/>
      <c r="O3370" s="393"/>
      <c r="P3370" s="407"/>
    </row>
    <row r="3371" spans="1:16" s="342" customFormat="1" x14ac:dyDescent="0.25">
      <c r="A3371" s="336"/>
      <c r="B3371" s="330"/>
      <c r="C3371" s="402"/>
      <c r="D3371" s="336"/>
      <c r="E3371" s="429"/>
      <c r="F3371" s="336"/>
      <c r="G3371" s="430"/>
      <c r="H3371" s="431"/>
      <c r="I3371" s="432"/>
      <c r="J3371" s="336"/>
      <c r="K3371" s="338"/>
      <c r="O3371" s="393"/>
      <c r="P3371" s="407"/>
    </row>
    <row r="3372" spans="1:16" s="342" customFormat="1" x14ac:dyDescent="0.25">
      <c r="A3372" s="336"/>
      <c r="B3372" s="330"/>
      <c r="C3372" s="402"/>
      <c r="D3372" s="336"/>
      <c r="E3372" s="429"/>
      <c r="F3372" s="336"/>
      <c r="G3372" s="430"/>
      <c r="H3372" s="431"/>
      <c r="I3372" s="432"/>
      <c r="J3372" s="336"/>
      <c r="K3372" s="338"/>
      <c r="O3372" s="393"/>
      <c r="P3372" s="407"/>
    </row>
    <row r="3373" spans="1:16" s="342" customFormat="1" x14ac:dyDescent="0.25">
      <c r="A3373" s="336"/>
      <c r="B3373" s="330"/>
      <c r="C3373" s="402"/>
      <c r="D3373" s="336"/>
      <c r="E3373" s="429"/>
      <c r="F3373" s="336"/>
      <c r="G3373" s="430"/>
      <c r="H3373" s="431"/>
      <c r="I3373" s="432"/>
      <c r="J3373" s="336"/>
      <c r="K3373" s="338"/>
      <c r="O3373" s="393"/>
      <c r="P3373" s="407"/>
    </row>
    <row r="3374" spans="1:16" s="342" customFormat="1" x14ac:dyDescent="0.25">
      <c r="A3374" s="336"/>
      <c r="B3374" s="330"/>
      <c r="C3374" s="402"/>
      <c r="D3374" s="336"/>
      <c r="E3374" s="429"/>
      <c r="F3374" s="336"/>
      <c r="G3374" s="430"/>
      <c r="H3374" s="431"/>
      <c r="I3374" s="432"/>
      <c r="J3374" s="336"/>
      <c r="K3374" s="338"/>
      <c r="O3374" s="393"/>
      <c r="P3374" s="407"/>
    </row>
    <row r="3375" spans="1:16" s="342" customFormat="1" x14ac:dyDescent="0.25">
      <c r="A3375" s="336"/>
      <c r="B3375" s="330"/>
      <c r="C3375" s="402"/>
      <c r="D3375" s="336"/>
      <c r="E3375" s="429"/>
      <c r="F3375" s="336"/>
      <c r="G3375" s="430"/>
      <c r="H3375" s="431"/>
      <c r="I3375" s="432"/>
      <c r="J3375" s="336"/>
      <c r="K3375" s="338"/>
      <c r="O3375" s="393"/>
      <c r="P3375" s="407"/>
    </row>
    <row r="3376" spans="1:16" s="342" customFormat="1" x14ac:dyDescent="0.25">
      <c r="A3376" s="336"/>
      <c r="B3376" s="330"/>
      <c r="C3376" s="402"/>
      <c r="D3376" s="336"/>
      <c r="E3376" s="429"/>
      <c r="F3376" s="336"/>
      <c r="G3376" s="430"/>
      <c r="H3376" s="431"/>
      <c r="I3376" s="432"/>
      <c r="J3376" s="336"/>
      <c r="K3376" s="338"/>
      <c r="O3376" s="393"/>
      <c r="P3376" s="407"/>
    </row>
    <row r="3377" spans="1:16" s="342" customFormat="1" x14ac:dyDescent="0.25">
      <c r="A3377" s="336"/>
      <c r="B3377" s="330"/>
      <c r="C3377" s="402"/>
      <c r="D3377" s="336"/>
      <c r="E3377" s="429"/>
      <c r="F3377" s="336"/>
      <c r="G3377" s="430"/>
      <c r="H3377" s="431"/>
      <c r="I3377" s="432"/>
      <c r="J3377" s="336"/>
      <c r="K3377" s="338"/>
      <c r="O3377" s="393"/>
      <c r="P3377" s="407"/>
    </row>
    <row r="3378" spans="1:16" s="342" customFormat="1" x14ac:dyDescent="0.25">
      <c r="A3378" s="336"/>
      <c r="B3378" s="330"/>
      <c r="C3378" s="402"/>
      <c r="D3378" s="336"/>
      <c r="E3378" s="429"/>
      <c r="F3378" s="336"/>
      <c r="G3378" s="430"/>
      <c r="H3378" s="431"/>
      <c r="I3378" s="432"/>
      <c r="J3378" s="336"/>
      <c r="K3378" s="338"/>
      <c r="O3378" s="393"/>
      <c r="P3378" s="407"/>
    </row>
    <row r="3379" spans="1:16" s="342" customFormat="1" x14ac:dyDescent="0.25">
      <c r="A3379" s="336"/>
      <c r="B3379" s="330"/>
      <c r="C3379" s="402"/>
      <c r="D3379" s="336"/>
      <c r="E3379" s="429"/>
      <c r="F3379" s="336"/>
      <c r="G3379" s="430"/>
      <c r="H3379" s="431"/>
      <c r="I3379" s="432"/>
      <c r="J3379" s="336"/>
      <c r="K3379" s="338"/>
      <c r="O3379" s="393"/>
      <c r="P3379" s="407"/>
    </row>
    <row r="3380" spans="1:16" s="342" customFormat="1" x14ac:dyDescent="0.25">
      <c r="A3380" s="336"/>
      <c r="B3380" s="330"/>
      <c r="C3380" s="402"/>
      <c r="D3380" s="336"/>
      <c r="E3380" s="429"/>
      <c r="F3380" s="336"/>
      <c r="G3380" s="430"/>
      <c r="H3380" s="431"/>
      <c r="I3380" s="432"/>
      <c r="J3380" s="336"/>
      <c r="K3380" s="338"/>
      <c r="O3380" s="393"/>
      <c r="P3380" s="407"/>
    </row>
    <row r="3381" spans="1:16" s="342" customFormat="1" x14ac:dyDescent="0.25">
      <c r="A3381" s="336"/>
      <c r="B3381" s="330"/>
      <c r="C3381" s="402"/>
      <c r="D3381" s="336"/>
      <c r="E3381" s="429"/>
      <c r="F3381" s="336"/>
      <c r="G3381" s="430"/>
      <c r="H3381" s="431"/>
      <c r="I3381" s="432"/>
      <c r="J3381" s="336"/>
      <c r="K3381" s="338"/>
      <c r="O3381" s="393"/>
      <c r="P3381" s="407"/>
    </row>
    <row r="3382" spans="1:16" s="342" customFormat="1" x14ac:dyDescent="0.25">
      <c r="A3382" s="336"/>
      <c r="B3382" s="330"/>
      <c r="C3382" s="402"/>
      <c r="D3382" s="336"/>
      <c r="E3382" s="429"/>
      <c r="F3382" s="336"/>
      <c r="G3382" s="430"/>
      <c r="H3382" s="431"/>
      <c r="I3382" s="432"/>
      <c r="J3382" s="336"/>
      <c r="K3382" s="338"/>
      <c r="O3382" s="393"/>
      <c r="P3382" s="407"/>
    </row>
    <row r="3383" spans="1:16" s="342" customFormat="1" x14ac:dyDescent="0.25">
      <c r="A3383" s="336"/>
      <c r="B3383" s="330"/>
      <c r="C3383" s="402"/>
      <c r="D3383" s="336"/>
      <c r="E3383" s="429"/>
      <c r="F3383" s="336"/>
      <c r="G3383" s="430"/>
      <c r="H3383" s="431"/>
      <c r="I3383" s="432"/>
      <c r="J3383" s="336"/>
      <c r="K3383" s="338"/>
      <c r="O3383" s="393"/>
      <c r="P3383" s="407"/>
    </row>
    <row r="3384" spans="1:16" s="342" customFormat="1" x14ac:dyDescent="0.25">
      <c r="A3384" s="336"/>
      <c r="B3384" s="330"/>
      <c r="C3384" s="402"/>
      <c r="D3384" s="336"/>
      <c r="E3384" s="429"/>
      <c r="F3384" s="336"/>
      <c r="G3384" s="430"/>
      <c r="H3384" s="431"/>
      <c r="I3384" s="432"/>
      <c r="J3384" s="336"/>
      <c r="K3384" s="338"/>
      <c r="O3384" s="393"/>
      <c r="P3384" s="407"/>
    </row>
    <row r="3385" spans="1:16" s="342" customFormat="1" x14ac:dyDescent="0.25">
      <c r="A3385" s="336"/>
      <c r="B3385" s="330"/>
      <c r="C3385" s="402"/>
      <c r="D3385" s="336"/>
      <c r="E3385" s="429"/>
      <c r="F3385" s="336"/>
      <c r="G3385" s="430"/>
      <c r="H3385" s="431"/>
      <c r="I3385" s="432"/>
      <c r="J3385" s="336"/>
      <c r="K3385" s="338"/>
      <c r="O3385" s="393"/>
      <c r="P3385" s="407"/>
    </row>
    <row r="3386" spans="1:16" s="342" customFormat="1" x14ac:dyDescent="0.25">
      <c r="A3386" s="336"/>
      <c r="B3386" s="330"/>
      <c r="C3386" s="402"/>
      <c r="D3386" s="336"/>
      <c r="E3386" s="429"/>
      <c r="F3386" s="336"/>
      <c r="G3386" s="430"/>
      <c r="H3386" s="431"/>
      <c r="I3386" s="432"/>
      <c r="J3386" s="336"/>
      <c r="K3386" s="338"/>
      <c r="O3386" s="393"/>
      <c r="P3386" s="407"/>
    </row>
    <row r="3387" spans="1:16" s="342" customFormat="1" x14ac:dyDescent="0.25">
      <c r="A3387" s="336"/>
      <c r="B3387" s="330"/>
      <c r="C3387" s="402"/>
      <c r="D3387" s="336"/>
      <c r="E3387" s="429"/>
      <c r="F3387" s="336"/>
      <c r="G3387" s="430"/>
      <c r="H3387" s="431"/>
      <c r="I3387" s="432"/>
      <c r="J3387" s="336"/>
      <c r="K3387" s="338"/>
      <c r="O3387" s="393"/>
      <c r="P3387" s="407"/>
    </row>
    <row r="3388" spans="1:16" s="342" customFormat="1" x14ac:dyDescent="0.25">
      <c r="A3388" s="336"/>
      <c r="B3388" s="330"/>
      <c r="C3388" s="402"/>
      <c r="D3388" s="336"/>
      <c r="E3388" s="429"/>
      <c r="F3388" s="336"/>
      <c r="G3388" s="430"/>
      <c r="H3388" s="431"/>
      <c r="I3388" s="432"/>
      <c r="J3388" s="336"/>
      <c r="K3388" s="338"/>
      <c r="O3388" s="393"/>
      <c r="P3388" s="407"/>
    </row>
    <row r="3389" spans="1:16" s="342" customFormat="1" x14ac:dyDescent="0.25">
      <c r="A3389" s="336"/>
      <c r="B3389" s="330"/>
      <c r="C3389" s="402"/>
      <c r="D3389" s="336"/>
      <c r="E3389" s="429"/>
      <c r="F3389" s="336"/>
      <c r="G3389" s="430"/>
      <c r="H3389" s="431"/>
      <c r="I3389" s="432"/>
      <c r="J3389" s="336"/>
      <c r="K3389" s="338"/>
      <c r="O3389" s="393"/>
      <c r="P3389" s="407"/>
    </row>
    <row r="3390" spans="1:16" s="342" customFormat="1" x14ac:dyDescent="0.25">
      <c r="A3390" s="336"/>
      <c r="B3390" s="330"/>
      <c r="C3390" s="402"/>
      <c r="D3390" s="336"/>
      <c r="E3390" s="429"/>
      <c r="F3390" s="336"/>
      <c r="G3390" s="430"/>
      <c r="H3390" s="431"/>
      <c r="I3390" s="432"/>
      <c r="J3390" s="336"/>
      <c r="K3390" s="338"/>
      <c r="O3390" s="393"/>
      <c r="P3390" s="407"/>
    </row>
    <row r="3391" spans="1:16" s="342" customFormat="1" x14ac:dyDescent="0.25">
      <c r="A3391" s="336"/>
      <c r="B3391" s="330"/>
      <c r="C3391" s="402"/>
      <c r="D3391" s="336"/>
      <c r="E3391" s="429"/>
      <c r="F3391" s="336"/>
      <c r="G3391" s="430"/>
      <c r="H3391" s="431"/>
      <c r="I3391" s="432"/>
      <c r="J3391" s="336"/>
      <c r="K3391" s="338"/>
      <c r="O3391" s="393"/>
      <c r="P3391" s="407"/>
    </row>
    <row r="3392" spans="1:16" s="342" customFormat="1" x14ac:dyDescent="0.25">
      <c r="A3392" s="336"/>
      <c r="B3392" s="330"/>
      <c r="C3392" s="402"/>
      <c r="D3392" s="336"/>
      <c r="E3392" s="429"/>
      <c r="F3392" s="336"/>
      <c r="G3392" s="430"/>
      <c r="H3392" s="431"/>
      <c r="I3392" s="432"/>
      <c r="J3392" s="336"/>
      <c r="K3392" s="338"/>
      <c r="O3392" s="393"/>
      <c r="P3392" s="407"/>
    </row>
    <row r="3393" spans="1:16" s="342" customFormat="1" x14ac:dyDescent="0.25">
      <c r="A3393" s="336"/>
      <c r="B3393" s="330"/>
      <c r="C3393" s="402"/>
      <c r="D3393" s="336"/>
      <c r="E3393" s="429"/>
      <c r="F3393" s="336"/>
      <c r="G3393" s="430"/>
      <c r="H3393" s="431"/>
      <c r="I3393" s="432"/>
      <c r="J3393" s="336"/>
      <c r="K3393" s="338"/>
      <c r="O3393" s="393"/>
      <c r="P3393" s="407"/>
    </row>
    <row r="3394" spans="1:16" s="342" customFormat="1" x14ac:dyDescent="0.25">
      <c r="A3394" s="336"/>
      <c r="B3394" s="330"/>
      <c r="C3394" s="402"/>
      <c r="D3394" s="336"/>
      <c r="E3394" s="429"/>
      <c r="F3394" s="336"/>
      <c r="G3394" s="430"/>
      <c r="H3394" s="431"/>
      <c r="I3394" s="432"/>
      <c r="J3394" s="336"/>
      <c r="K3394" s="338"/>
      <c r="O3394" s="393"/>
      <c r="P3394" s="407"/>
    </row>
    <row r="3395" spans="1:16" s="342" customFormat="1" x14ac:dyDescent="0.25">
      <c r="A3395" s="336"/>
      <c r="B3395" s="330"/>
      <c r="C3395" s="402"/>
      <c r="D3395" s="336"/>
      <c r="E3395" s="429"/>
      <c r="F3395" s="336"/>
      <c r="G3395" s="430"/>
      <c r="H3395" s="431"/>
      <c r="I3395" s="432"/>
      <c r="J3395" s="336"/>
      <c r="K3395" s="338"/>
      <c r="O3395" s="393"/>
      <c r="P3395" s="407"/>
    </row>
    <row r="3396" spans="1:16" s="342" customFormat="1" x14ac:dyDescent="0.25">
      <c r="A3396" s="336"/>
      <c r="B3396" s="330"/>
      <c r="C3396" s="402"/>
      <c r="D3396" s="336"/>
      <c r="E3396" s="429"/>
      <c r="F3396" s="336"/>
      <c r="G3396" s="430"/>
      <c r="H3396" s="431"/>
      <c r="I3396" s="432"/>
      <c r="J3396" s="336"/>
      <c r="K3396" s="338"/>
      <c r="O3396" s="393"/>
      <c r="P3396" s="407"/>
    </row>
    <row r="3397" spans="1:16" s="342" customFormat="1" x14ac:dyDescent="0.25">
      <c r="A3397" s="336"/>
      <c r="B3397" s="330"/>
      <c r="C3397" s="402"/>
      <c r="D3397" s="336"/>
      <c r="E3397" s="429"/>
      <c r="F3397" s="336"/>
      <c r="G3397" s="430"/>
      <c r="H3397" s="431"/>
      <c r="I3397" s="432"/>
      <c r="J3397" s="336"/>
      <c r="K3397" s="338"/>
      <c r="O3397" s="393"/>
      <c r="P3397" s="407"/>
    </row>
    <row r="3398" spans="1:16" s="342" customFormat="1" x14ac:dyDescent="0.25">
      <c r="A3398" s="336"/>
      <c r="B3398" s="330"/>
      <c r="C3398" s="402"/>
      <c r="D3398" s="336"/>
      <c r="E3398" s="429"/>
      <c r="F3398" s="336"/>
      <c r="G3398" s="430"/>
      <c r="H3398" s="431"/>
      <c r="I3398" s="432"/>
      <c r="J3398" s="336"/>
      <c r="K3398" s="338"/>
      <c r="O3398" s="393"/>
      <c r="P3398" s="407"/>
    </row>
    <row r="3399" spans="1:16" s="342" customFormat="1" x14ac:dyDescent="0.25">
      <c r="A3399" s="336"/>
      <c r="B3399" s="330"/>
      <c r="C3399" s="402"/>
      <c r="D3399" s="336"/>
      <c r="E3399" s="429"/>
      <c r="F3399" s="336"/>
      <c r="G3399" s="430"/>
      <c r="H3399" s="431"/>
      <c r="I3399" s="432"/>
      <c r="J3399" s="336"/>
      <c r="K3399" s="338"/>
      <c r="O3399" s="393"/>
      <c r="P3399" s="407"/>
    </row>
    <row r="3400" spans="1:16" s="342" customFormat="1" x14ac:dyDescent="0.25">
      <c r="A3400" s="336"/>
      <c r="B3400" s="330"/>
      <c r="C3400" s="402"/>
      <c r="D3400" s="336"/>
      <c r="E3400" s="429"/>
      <c r="F3400" s="336"/>
      <c r="G3400" s="430"/>
      <c r="H3400" s="431"/>
      <c r="I3400" s="432"/>
      <c r="J3400" s="336"/>
      <c r="K3400" s="338"/>
      <c r="O3400" s="393"/>
      <c r="P3400" s="407"/>
    </row>
    <row r="3401" spans="1:16" s="342" customFormat="1" x14ac:dyDescent="0.25">
      <c r="A3401" s="336"/>
      <c r="B3401" s="330"/>
      <c r="C3401" s="402"/>
      <c r="D3401" s="336"/>
      <c r="E3401" s="429"/>
      <c r="F3401" s="336"/>
      <c r="G3401" s="430"/>
      <c r="H3401" s="431"/>
      <c r="I3401" s="432"/>
      <c r="J3401" s="336"/>
      <c r="K3401" s="338"/>
      <c r="O3401" s="393"/>
      <c r="P3401" s="407"/>
    </row>
    <row r="3402" spans="1:16" s="342" customFormat="1" x14ac:dyDescent="0.25">
      <c r="A3402" s="336"/>
      <c r="B3402" s="330"/>
      <c r="C3402" s="402"/>
      <c r="D3402" s="336"/>
      <c r="E3402" s="429"/>
      <c r="F3402" s="336"/>
      <c r="G3402" s="430"/>
      <c r="H3402" s="431"/>
      <c r="I3402" s="432"/>
      <c r="J3402" s="336"/>
      <c r="K3402" s="338"/>
      <c r="O3402" s="393"/>
      <c r="P3402" s="407"/>
    </row>
    <row r="3403" spans="1:16" s="342" customFormat="1" x14ac:dyDescent="0.25">
      <c r="A3403" s="336"/>
      <c r="B3403" s="330"/>
      <c r="C3403" s="402"/>
      <c r="D3403" s="336"/>
      <c r="E3403" s="429"/>
      <c r="F3403" s="336"/>
      <c r="G3403" s="430"/>
      <c r="H3403" s="431"/>
      <c r="I3403" s="432"/>
      <c r="J3403" s="336"/>
      <c r="K3403" s="338"/>
      <c r="O3403" s="393"/>
      <c r="P3403" s="407"/>
    </row>
    <row r="3404" spans="1:16" s="342" customFormat="1" x14ac:dyDescent="0.25">
      <c r="A3404" s="336"/>
      <c r="B3404" s="330"/>
      <c r="C3404" s="402"/>
      <c r="D3404" s="336"/>
      <c r="E3404" s="429"/>
      <c r="F3404" s="336"/>
      <c r="G3404" s="430"/>
      <c r="H3404" s="431"/>
      <c r="I3404" s="432"/>
      <c r="J3404" s="336"/>
      <c r="K3404" s="338"/>
      <c r="O3404" s="393"/>
      <c r="P3404" s="407"/>
    </row>
    <row r="3405" spans="1:16" s="342" customFormat="1" x14ac:dyDescent="0.25">
      <c r="A3405" s="336"/>
      <c r="B3405" s="330"/>
      <c r="C3405" s="402"/>
      <c r="D3405" s="336"/>
      <c r="E3405" s="429"/>
      <c r="F3405" s="336"/>
      <c r="G3405" s="430"/>
      <c r="H3405" s="431"/>
      <c r="I3405" s="432"/>
      <c r="J3405" s="336"/>
      <c r="K3405" s="338"/>
      <c r="O3405" s="393"/>
      <c r="P3405" s="407"/>
    </row>
    <row r="3406" spans="1:16" s="342" customFormat="1" x14ac:dyDescent="0.25">
      <c r="A3406" s="336"/>
      <c r="B3406" s="330"/>
      <c r="C3406" s="402"/>
      <c r="D3406" s="336"/>
      <c r="E3406" s="429"/>
      <c r="F3406" s="336"/>
      <c r="G3406" s="430"/>
      <c r="H3406" s="431"/>
      <c r="I3406" s="432"/>
      <c r="J3406" s="336"/>
      <c r="K3406" s="338"/>
      <c r="O3406" s="393"/>
      <c r="P3406" s="407"/>
    </row>
    <row r="3407" spans="1:16" s="342" customFormat="1" x14ac:dyDescent="0.25">
      <c r="A3407" s="336"/>
      <c r="B3407" s="330"/>
      <c r="C3407" s="402"/>
      <c r="D3407" s="336"/>
      <c r="E3407" s="429"/>
      <c r="F3407" s="336"/>
      <c r="G3407" s="430"/>
      <c r="H3407" s="431"/>
      <c r="I3407" s="432"/>
      <c r="J3407" s="336"/>
      <c r="K3407" s="338"/>
      <c r="O3407" s="393"/>
      <c r="P3407" s="407"/>
    </row>
    <row r="3408" spans="1:16" s="342" customFormat="1" x14ac:dyDescent="0.25">
      <c r="A3408" s="336"/>
      <c r="B3408" s="330"/>
      <c r="C3408" s="402"/>
      <c r="D3408" s="336"/>
      <c r="E3408" s="429"/>
      <c r="F3408" s="336"/>
      <c r="G3408" s="430"/>
      <c r="H3408" s="431"/>
      <c r="I3408" s="432"/>
      <c r="J3408" s="336"/>
      <c r="K3408" s="338"/>
      <c r="O3408" s="393"/>
      <c r="P3408" s="407"/>
    </row>
    <row r="3409" spans="1:16" s="342" customFormat="1" x14ac:dyDescent="0.25">
      <c r="A3409" s="336"/>
      <c r="B3409" s="330"/>
      <c r="C3409" s="402"/>
      <c r="D3409" s="336"/>
      <c r="E3409" s="429"/>
      <c r="F3409" s="336"/>
      <c r="G3409" s="430"/>
      <c r="H3409" s="431"/>
      <c r="I3409" s="432"/>
      <c r="J3409" s="336"/>
      <c r="K3409" s="338"/>
      <c r="O3409" s="393"/>
      <c r="P3409" s="407"/>
    </row>
    <row r="3410" spans="1:16" s="342" customFormat="1" x14ac:dyDescent="0.25">
      <c r="A3410" s="336"/>
      <c r="B3410" s="330"/>
      <c r="C3410" s="402"/>
      <c r="D3410" s="336"/>
      <c r="E3410" s="429"/>
      <c r="F3410" s="336"/>
      <c r="G3410" s="430"/>
      <c r="H3410" s="431"/>
      <c r="I3410" s="432"/>
      <c r="J3410" s="336"/>
      <c r="K3410" s="338"/>
      <c r="O3410" s="393"/>
      <c r="P3410" s="407"/>
    </row>
    <row r="3411" spans="1:16" s="342" customFormat="1" x14ac:dyDescent="0.25">
      <c r="A3411" s="336"/>
      <c r="B3411" s="330"/>
      <c r="C3411" s="402"/>
      <c r="D3411" s="336"/>
      <c r="E3411" s="429"/>
      <c r="F3411" s="336"/>
      <c r="G3411" s="430"/>
      <c r="H3411" s="431"/>
      <c r="I3411" s="432"/>
      <c r="J3411" s="336"/>
      <c r="K3411" s="338"/>
      <c r="O3411" s="393"/>
      <c r="P3411" s="407"/>
    </row>
    <row r="3412" spans="1:16" s="342" customFormat="1" x14ac:dyDescent="0.25">
      <c r="A3412" s="336"/>
      <c r="B3412" s="330"/>
      <c r="C3412" s="402"/>
      <c r="D3412" s="336"/>
      <c r="E3412" s="429"/>
      <c r="F3412" s="336"/>
      <c r="G3412" s="430"/>
      <c r="H3412" s="431"/>
      <c r="I3412" s="432"/>
      <c r="J3412" s="336"/>
      <c r="K3412" s="338"/>
      <c r="O3412" s="393"/>
      <c r="P3412" s="407"/>
    </row>
    <row r="3413" spans="1:16" s="342" customFormat="1" x14ac:dyDescent="0.25">
      <c r="A3413" s="336"/>
      <c r="B3413" s="330"/>
      <c r="C3413" s="402"/>
      <c r="D3413" s="336"/>
      <c r="E3413" s="429"/>
      <c r="F3413" s="336"/>
      <c r="G3413" s="430"/>
      <c r="H3413" s="431"/>
      <c r="I3413" s="432"/>
      <c r="J3413" s="336"/>
      <c r="K3413" s="338"/>
      <c r="O3413" s="393"/>
      <c r="P3413" s="407"/>
    </row>
    <row r="3414" spans="1:16" s="342" customFormat="1" x14ac:dyDescent="0.25">
      <c r="A3414" s="336"/>
      <c r="B3414" s="330"/>
      <c r="C3414" s="402"/>
      <c r="D3414" s="336"/>
      <c r="E3414" s="429"/>
      <c r="F3414" s="336"/>
      <c r="G3414" s="430"/>
      <c r="H3414" s="431"/>
      <c r="I3414" s="432"/>
      <c r="J3414" s="336"/>
      <c r="K3414" s="338"/>
      <c r="O3414" s="393"/>
      <c r="P3414" s="407"/>
    </row>
    <row r="3415" spans="1:16" s="342" customFormat="1" x14ac:dyDescent="0.25">
      <c r="A3415" s="336"/>
      <c r="B3415" s="330"/>
      <c r="C3415" s="402"/>
      <c r="D3415" s="336"/>
      <c r="E3415" s="429"/>
      <c r="F3415" s="336"/>
      <c r="G3415" s="430"/>
      <c r="H3415" s="431"/>
      <c r="I3415" s="432"/>
      <c r="J3415" s="336"/>
      <c r="K3415" s="338"/>
      <c r="O3415" s="393"/>
      <c r="P3415" s="407"/>
    </row>
    <row r="3416" spans="1:16" s="342" customFormat="1" x14ac:dyDescent="0.25">
      <c r="A3416" s="336"/>
      <c r="B3416" s="330"/>
      <c r="C3416" s="402"/>
      <c r="D3416" s="336"/>
      <c r="E3416" s="429"/>
      <c r="F3416" s="336"/>
      <c r="G3416" s="430"/>
      <c r="H3416" s="431"/>
      <c r="I3416" s="432"/>
      <c r="J3416" s="336"/>
      <c r="K3416" s="338"/>
      <c r="O3416" s="393"/>
      <c r="P3416" s="407"/>
    </row>
    <row r="3417" spans="1:16" s="342" customFormat="1" x14ac:dyDescent="0.25">
      <c r="A3417" s="336"/>
      <c r="B3417" s="330"/>
      <c r="C3417" s="402"/>
      <c r="D3417" s="336"/>
      <c r="E3417" s="429"/>
      <c r="F3417" s="336"/>
      <c r="G3417" s="430"/>
      <c r="H3417" s="431"/>
      <c r="I3417" s="432"/>
      <c r="J3417" s="336"/>
      <c r="K3417" s="338"/>
      <c r="O3417" s="393"/>
      <c r="P3417" s="407"/>
    </row>
    <row r="3418" spans="1:16" s="342" customFormat="1" x14ac:dyDescent="0.25">
      <c r="A3418" s="336"/>
      <c r="B3418" s="330"/>
      <c r="C3418" s="402"/>
      <c r="D3418" s="336"/>
      <c r="E3418" s="429"/>
      <c r="F3418" s="336"/>
      <c r="G3418" s="430"/>
      <c r="H3418" s="431"/>
      <c r="I3418" s="432"/>
      <c r="J3418" s="336"/>
      <c r="K3418" s="338"/>
      <c r="O3418" s="393"/>
      <c r="P3418" s="407"/>
    </row>
    <row r="3419" spans="1:16" s="342" customFormat="1" x14ac:dyDescent="0.25">
      <c r="A3419" s="336"/>
      <c r="B3419" s="330"/>
      <c r="C3419" s="402"/>
      <c r="D3419" s="336"/>
      <c r="E3419" s="429"/>
      <c r="F3419" s="336"/>
      <c r="G3419" s="430"/>
      <c r="H3419" s="431"/>
      <c r="I3419" s="432"/>
      <c r="J3419" s="336"/>
      <c r="K3419" s="338"/>
      <c r="O3419" s="393"/>
      <c r="P3419" s="407"/>
    </row>
    <row r="3420" spans="1:16" s="342" customFormat="1" x14ac:dyDescent="0.25">
      <c r="A3420" s="336"/>
      <c r="B3420" s="330"/>
      <c r="C3420" s="402"/>
      <c r="D3420" s="336"/>
      <c r="E3420" s="429"/>
      <c r="F3420" s="336"/>
      <c r="G3420" s="430"/>
      <c r="H3420" s="431"/>
      <c r="I3420" s="432"/>
      <c r="J3420" s="336"/>
      <c r="K3420" s="338"/>
      <c r="O3420" s="393"/>
      <c r="P3420" s="407"/>
    </row>
    <row r="3421" spans="1:16" s="342" customFormat="1" x14ac:dyDescent="0.25">
      <c r="A3421" s="336"/>
      <c r="B3421" s="330"/>
      <c r="C3421" s="402"/>
      <c r="D3421" s="336"/>
      <c r="E3421" s="429"/>
      <c r="F3421" s="336"/>
      <c r="G3421" s="430"/>
      <c r="H3421" s="431"/>
      <c r="I3421" s="432"/>
      <c r="J3421" s="336"/>
      <c r="K3421" s="338"/>
      <c r="O3421" s="393"/>
      <c r="P3421" s="407"/>
    </row>
    <row r="3422" spans="1:16" s="342" customFormat="1" x14ac:dyDescent="0.25">
      <c r="A3422" s="336"/>
      <c r="B3422" s="330"/>
      <c r="C3422" s="402"/>
      <c r="D3422" s="336"/>
      <c r="E3422" s="429"/>
      <c r="F3422" s="336"/>
      <c r="G3422" s="430"/>
      <c r="H3422" s="431"/>
      <c r="I3422" s="432"/>
      <c r="J3422" s="336"/>
      <c r="K3422" s="338"/>
      <c r="O3422" s="393"/>
      <c r="P3422" s="407"/>
    </row>
    <row r="3423" spans="1:16" s="342" customFormat="1" x14ac:dyDescent="0.25">
      <c r="A3423" s="336"/>
      <c r="B3423" s="330"/>
      <c r="C3423" s="402"/>
      <c r="D3423" s="336"/>
      <c r="E3423" s="429"/>
      <c r="F3423" s="336"/>
      <c r="G3423" s="430"/>
      <c r="H3423" s="431"/>
      <c r="I3423" s="432"/>
      <c r="J3423" s="336"/>
      <c r="K3423" s="338"/>
      <c r="O3423" s="393"/>
      <c r="P3423" s="407"/>
    </row>
    <row r="3424" spans="1:16" s="342" customFormat="1" x14ac:dyDescent="0.25">
      <c r="A3424" s="336"/>
      <c r="B3424" s="330"/>
      <c r="C3424" s="402"/>
      <c r="D3424" s="336"/>
      <c r="E3424" s="429"/>
      <c r="F3424" s="336"/>
      <c r="G3424" s="430"/>
      <c r="H3424" s="431"/>
      <c r="I3424" s="432"/>
      <c r="J3424" s="336"/>
      <c r="K3424" s="338"/>
      <c r="O3424" s="393"/>
      <c r="P3424" s="407"/>
    </row>
    <row r="3425" spans="1:16" s="342" customFormat="1" x14ac:dyDescent="0.25">
      <c r="A3425" s="336"/>
      <c r="B3425" s="330"/>
      <c r="C3425" s="402"/>
      <c r="D3425" s="336"/>
      <c r="E3425" s="429"/>
      <c r="F3425" s="336"/>
      <c r="G3425" s="430"/>
      <c r="H3425" s="431"/>
      <c r="I3425" s="432"/>
      <c r="J3425" s="336"/>
      <c r="K3425" s="338"/>
      <c r="O3425" s="393"/>
      <c r="P3425" s="407"/>
    </row>
    <row r="3426" spans="1:16" s="342" customFormat="1" x14ac:dyDescent="0.25">
      <c r="A3426" s="336"/>
      <c r="B3426" s="330"/>
      <c r="C3426" s="402"/>
      <c r="D3426" s="336"/>
      <c r="E3426" s="429"/>
      <c r="F3426" s="336"/>
      <c r="G3426" s="430"/>
      <c r="H3426" s="431"/>
      <c r="I3426" s="432"/>
      <c r="J3426" s="336"/>
      <c r="K3426" s="338"/>
      <c r="O3426" s="393"/>
      <c r="P3426" s="407"/>
    </row>
    <row r="3427" spans="1:16" s="342" customFormat="1" x14ac:dyDescent="0.25">
      <c r="A3427" s="336"/>
      <c r="B3427" s="330"/>
      <c r="C3427" s="402"/>
      <c r="D3427" s="336"/>
      <c r="E3427" s="429"/>
      <c r="F3427" s="336"/>
      <c r="G3427" s="430"/>
      <c r="H3427" s="431"/>
      <c r="I3427" s="432"/>
      <c r="J3427" s="336"/>
      <c r="K3427" s="338"/>
      <c r="O3427" s="393"/>
      <c r="P3427" s="407"/>
    </row>
    <row r="3428" spans="1:16" s="342" customFormat="1" x14ac:dyDescent="0.25">
      <c r="A3428" s="336"/>
      <c r="B3428" s="330"/>
      <c r="C3428" s="402"/>
      <c r="D3428" s="336"/>
      <c r="E3428" s="429"/>
      <c r="F3428" s="336"/>
      <c r="G3428" s="430"/>
      <c r="H3428" s="431"/>
      <c r="I3428" s="432"/>
      <c r="J3428" s="336"/>
      <c r="K3428" s="338"/>
      <c r="O3428" s="393"/>
      <c r="P3428" s="407"/>
    </row>
    <row r="3429" spans="1:16" s="342" customFormat="1" x14ac:dyDescent="0.25">
      <c r="A3429" s="336"/>
      <c r="B3429" s="330"/>
      <c r="C3429" s="402"/>
      <c r="D3429" s="336"/>
      <c r="E3429" s="429"/>
      <c r="F3429" s="336"/>
      <c r="G3429" s="430"/>
      <c r="H3429" s="431"/>
      <c r="I3429" s="432"/>
      <c r="J3429" s="336"/>
      <c r="K3429" s="338"/>
      <c r="O3429" s="393"/>
      <c r="P3429" s="407"/>
    </row>
    <row r="3430" spans="1:16" s="342" customFormat="1" x14ac:dyDescent="0.25">
      <c r="A3430" s="336"/>
      <c r="B3430" s="330"/>
      <c r="C3430" s="402"/>
      <c r="D3430" s="336"/>
      <c r="E3430" s="429"/>
      <c r="F3430" s="336"/>
      <c r="G3430" s="430"/>
      <c r="H3430" s="431"/>
      <c r="I3430" s="432"/>
      <c r="J3430" s="336"/>
      <c r="K3430" s="338"/>
      <c r="O3430" s="393"/>
      <c r="P3430" s="407"/>
    </row>
    <row r="3431" spans="1:16" s="342" customFormat="1" x14ac:dyDescent="0.25">
      <c r="A3431" s="336"/>
      <c r="B3431" s="330"/>
      <c r="C3431" s="402"/>
      <c r="D3431" s="336"/>
      <c r="E3431" s="429"/>
      <c r="F3431" s="336"/>
      <c r="G3431" s="430"/>
      <c r="H3431" s="431"/>
      <c r="I3431" s="432"/>
      <c r="J3431" s="336"/>
      <c r="K3431" s="338"/>
      <c r="O3431" s="393"/>
      <c r="P3431" s="407"/>
    </row>
    <row r="3432" spans="1:16" s="342" customFormat="1" x14ac:dyDescent="0.25">
      <c r="A3432" s="336"/>
      <c r="B3432" s="330"/>
      <c r="C3432" s="402"/>
      <c r="D3432" s="336"/>
      <c r="E3432" s="429"/>
      <c r="F3432" s="336"/>
      <c r="G3432" s="430"/>
      <c r="H3432" s="431"/>
      <c r="I3432" s="432"/>
      <c r="J3432" s="336"/>
      <c r="K3432" s="338"/>
      <c r="O3432" s="393"/>
      <c r="P3432" s="407"/>
    </row>
    <row r="3433" spans="1:16" s="342" customFormat="1" x14ac:dyDescent="0.25">
      <c r="A3433" s="336"/>
      <c r="B3433" s="330"/>
      <c r="C3433" s="402"/>
      <c r="D3433" s="336"/>
      <c r="E3433" s="429"/>
      <c r="F3433" s="336"/>
      <c r="G3433" s="430"/>
      <c r="H3433" s="431"/>
      <c r="I3433" s="432"/>
      <c r="J3433" s="336"/>
      <c r="K3433" s="338"/>
      <c r="O3433" s="393"/>
      <c r="P3433" s="407"/>
    </row>
    <row r="3434" spans="1:16" s="342" customFormat="1" x14ac:dyDescent="0.25">
      <c r="A3434" s="336"/>
      <c r="B3434" s="330"/>
      <c r="C3434" s="402"/>
      <c r="D3434" s="336"/>
      <c r="E3434" s="429"/>
      <c r="F3434" s="336"/>
      <c r="G3434" s="430"/>
      <c r="H3434" s="431"/>
      <c r="I3434" s="432"/>
      <c r="J3434" s="336"/>
      <c r="K3434" s="338"/>
      <c r="O3434" s="393"/>
      <c r="P3434" s="407"/>
    </row>
    <row r="3435" spans="1:16" s="342" customFormat="1" x14ac:dyDescent="0.25">
      <c r="A3435" s="336"/>
      <c r="B3435" s="330"/>
      <c r="C3435" s="402"/>
      <c r="D3435" s="336"/>
      <c r="E3435" s="429"/>
      <c r="F3435" s="336"/>
      <c r="G3435" s="430"/>
      <c r="H3435" s="431"/>
      <c r="I3435" s="432"/>
      <c r="J3435" s="336"/>
      <c r="K3435" s="338"/>
      <c r="O3435" s="393"/>
      <c r="P3435" s="407"/>
    </row>
    <row r="3436" spans="1:16" s="342" customFormat="1" x14ac:dyDescent="0.25">
      <c r="A3436" s="336"/>
      <c r="B3436" s="330"/>
      <c r="C3436" s="402"/>
      <c r="D3436" s="336"/>
      <c r="E3436" s="429"/>
      <c r="F3436" s="336"/>
      <c r="G3436" s="430"/>
      <c r="H3436" s="431"/>
      <c r="I3436" s="432"/>
      <c r="J3436" s="336"/>
      <c r="K3436" s="338"/>
      <c r="O3436" s="393"/>
      <c r="P3436" s="407"/>
    </row>
    <row r="3437" spans="1:16" s="342" customFormat="1" x14ac:dyDescent="0.25">
      <c r="A3437" s="336"/>
      <c r="B3437" s="330"/>
      <c r="C3437" s="402"/>
      <c r="D3437" s="336"/>
      <c r="E3437" s="429"/>
      <c r="F3437" s="336"/>
      <c r="G3437" s="430"/>
      <c r="H3437" s="431"/>
      <c r="I3437" s="432"/>
      <c r="J3437" s="336"/>
      <c r="K3437" s="338"/>
      <c r="O3437" s="393"/>
      <c r="P3437" s="407"/>
    </row>
    <row r="3438" spans="1:16" s="342" customFormat="1" x14ac:dyDescent="0.25">
      <c r="A3438" s="336"/>
      <c r="B3438" s="330"/>
      <c r="C3438" s="402"/>
      <c r="D3438" s="336"/>
      <c r="E3438" s="429"/>
      <c r="F3438" s="336"/>
      <c r="G3438" s="430"/>
      <c r="H3438" s="431"/>
      <c r="I3438" s="432"/>
      <c r="J3438" s="336"/>
      <c r="K3438" s="338"/>
      <c r="O3438" s="393"/>
      <c r="P3438" s="407"/>
    </row>
    <row r="3439" spans="1:16" s="342" customFormat="1" x14ac:dyDescent="0.25">
      <c r="A3439" s="336"/>
      <c r="B3439" s="330"/>
      <c r="C3439" s="402"/>
      <c r="D3439" s="336"/>
      <c r="E3439" s="429"/>
      <c r="F3439" s="336"/>
      <c r="G3439" s="430"/>
      <c r="H3439" s="431"/>
      <c r="I3439" s="432"/>
      <c r="J3439" s="336"/>
      <c r="K3439" s="338"/>
      <c r="O3439" s="393"/>
      <c r="P3439" s="407"/>
    </row>
    <row r="3440" spans="1:16" s="342" customFormat="1" x14ac:dyDescent="0.25">
      <c r="A3440" s="336"/>
      <c r="B3440" s="330"/>
      <c r="C3440" s="402"/>
      <c r="D3440" s="336"/>
      <c r="E3440" s="429"/>
      <c r="F3440" s="336"/>
      <c r="G3440" s="430"/>
      <c r="H3440" s="431"/>
      <c r="I3440" s="432"/>
      <c r="J3440" s="336"/>
      <c r="K3440" s="338"/>
      <c r="O3440" s="393"/>
      <c r="P3440" s="407"/>
    </row>
    <row r="3441" spans="1:16" s="342" customFormat="1" x14ac:dyDescent="0.25">
      <c r="A3441" s="336"/>
      <c r="B3441" s="330"/>
      <c r="C3441" s="402"/>
      <c r="D3441" s="336"/>
      <c r="E3441" s="429"/>
      <c r="F3441" s="336"/>
      <c r="G3441" s="430"/>
      <c r="H3441" s="431"/>
      <c r="I3441" s="432"/>
      <c r="J3441" s="336"/>
      <c r="K3441" s="338"/>
      <c r="O3441" s="393"/>
      <c r="P3441" s="407"/>
    </row>
    <row r="3442" spans="1:16" s="342" customFormat="1" x14ac:dyDescent="0.25">
      <c r="A3442" s="336"/>
      <c r="B3442" s="330"/>
      <c r="C3442" s="402"/>
      <c r="D3442" s="336"/>
      <c r="E3442" s="429"/>
      <c r="F3442" s="336"/>
      <c r="G3442" s="430"/>
      <c r="H3442" s="431"/>
      <c r="I3442" s="432"/>
      <c r="J3442" s="336"/>
      <c r="K3442" s="338"/>
      <c r="O3442" s="393"/>
      <c r="P3442" s="407"/>
    </row>
    <row r="3443" spans="1:16" s="342" customFormat="1" x14ac:dyDescent="0.25">
      <c r="A3443" s="336"/>
      <c r="B3443" s="330"/>
      <c r="C3443" s="402"/>
      <c r="D3443" s="336"/>
      <c r="E3443" s="429"/>
      <c r="F3443" s="336"/>
      <c r="G3443" s="430"/>
      <c r="H3443" s="431"/>
      <c r="I3443" s="432"/>
      <c r="J3443" s="336"/>
      <c r="K3443" s="338"/>
      <c r="O3443" s="393"/>
      <c r="P3443" s="407"/>
    </row>
    <row r="3444" spans="1:16" s="342" customFormat="1" x14ac:dyDescent="0.25">
      <c r="A3444" s="336"/>
      <c r="B3444" s="330"/>
      <c r="C3444" s="402"/>
      <c r="D3444" s="336"/>
      <c r="E3444" s="429"/>
      <c r="F3444" s="336"/>
      <c r="G3444" s="430"/>
      <c r="H3444" s="431"/>
      <c r="I3444" s="432"/>
      <c r="J3444" s="336"/>
      <c r="K3444" s="338"/>
      <c r="O3444" s="393"/>
      <c r="P3444" s="407"/>
    </row>
    <row r="3445" spans="1:16" s="342" customFormat="1" x14ac:dyDescent="0.25">
      <c r="A3445" s="336"/>
      <c r="B3445" s="330"/>
      <c r="C3445" s="402"/>
      <c r="D3445" s="336"/>
      <c r="E3445" s="429"/>
      <c r="F3445" s="336"/>
      <c r="G3445" s="430"/>
      <c r="H3445" s="431"/>
      <c r="I3445" s="432"/>
      <c r="J3445" s="336"/>
      <c r="K3445" s="338"/>
      <c r="O3445" s="393"/>
      <c r="P3445" s="407"/>
    </row>
    <row r="3446" spans="1:16" s="342" customFormat="1" x14ac:dyDescent="0.25">
      <c r="A3446" s="336"/>
      <c r="B3446" s="330"/>
      <c r="C3446" s="402"/>
      <c r="D3446" s="336"/>
      <c r="E3446" s="429"/>
      <c r="F3446" s="336"/>
      <c r="G3446" s="430"/>
      <c r="H3446" s="431"/>
      <c r="I3446" s="432"/>
      <c r="J3446" s="336"/>
      <c r="K3446" s="338"/>
      <c r="O3446" s="393"/>
      <c r="P3446" s="407"/>
    </row>
    <row r="3447" spans="1:16" s="342" customFormat="1" x14ac:dyDescent="0.25">
      <c r="A3447" s="336"/>
      <c r="B3447" s="330"/>
      <c r="C3447" s="402"/>
      <c r="D3447" s="336"/>
      <c r="E3447" s="429"/>
      <c r="F3447" s="336"/>
      <c r="G3447" s="430"/>
      <c r="H3447" s="431"/>
      <c r="I3447" s="432"/>
      <c r="J3447" s="336"/>
      <c r="K3447" s="338"/>
      <c r="O3447" s="393"/>
      <c r="P3447" s="407"/>
    </row>
    <row r="3448" spans="1:16" s="342" customFormat="1" x14ac:dyDescent="0.25">
      <c r="A3448" s="336"/>
      <c r="B3448" s="330"/>
      <c r="C3448" s="402"/>
      <c r="D3448" s="336"/>
      <c r="E3448" s="429"/>
      <c r="F3448" s="336"/>
      <c r="G3448" s="430"/>
      <c r="H3448" s="431"/>
      <c r="I3448" s="432"/>
      <c r="J3448" s="336"/>
      <c r="K3448" s="338"/>
      <c r="O3448" s="393"/>
      <c r="P3448" s="407"/>
    </row>
    <row r="3449" spans="1:16" s="342" customFormat="1" x14ac:dyDescent="0.25">
      <c r="A3449" s="336"/>
      <c r="B3449" s="330"/>
      <c r="C3449" s="402"/>
      <c r="D3449" s="336"/>
      <c r="E3449" s="429"/>
      <c r="F3449" s="336"/>
      <c r="G3449" s="430"/>
      <c r="H3449" s="431"/>
      <c r="I3449" s="432"/>
      <c r="J3449" s="336"/>
      <c r="K3449" s="338"/>
      <c r="O3449" s="393"/>
      <c r="P3449" s="407"/>
    </row>
    <row r="3450" spans="1:16" s="342" customFormat="1" x14ac:dyDescent="0.25">
      <c r="A3450" s="336"/>
      <c r="B3450" s="330"/>
      <c r="C3450" s="402"/>
      <c r="D3450" s="336"/>
      <c r="E3450" s="429"/>
      <c r="F3450" s="336"/>
      <c r="G3450" s="430"/>
      <c r="H3450" s="431"/>
      <c r="I3450" s="432"/>
      <c r="J3450" s="336"/>
      <c r="K3450" s="338"/>
      <c r="O3450" s="393"/>
      <c r="P3450" s="407"/>
    </row>
    <row r="3451" spans="1:16" s="342" customFormat="1" x14ac:dyDescent="0.25">
      <c r="A3451" s="336"/>
      <c r="B3451" s="330"/>
      <c r="C3451" s="402"/>
      <c r="D3451" s="336"/>
      <c r="E3451" s="429"/>
      <c r="F3451" s="336"/>
      <c r="G3451" s="430"/>
      <c r="H3451" s="431"/>
      <c r="I3451" s="432"/>
      <c r="J3451" s="336"/>
      <c r="K3451" s="338"/>
      <c r="O3451" s="393"/>
      <c r="P3451" s="407"/>
    </row>
    <row r="3452" spans="1:16" s="342" customFormat="1" x14ac:dyDescent="0.25">
      <c r="A3452" s="336"/>
      <c r="B3452" s="330"/>
      <c r="C3452" s="402"/>
      <c r="D3452" s="336"/>
      <c r="E3452" s="429"/>
      <c r="F3452" s="336"/>
      <c r="G3452" s="430"/>
      <c r="H3452" s="431"/>
      <c r="I3452" s="432"/>
      <c r="J3452" s="336"/>
      <c r="K3452" s="338"/>
      <c r="O3452" s="393"/>
      <c r="P3452" s="407"/>
    </row>
    <row r="3453" spans="1:16" s="342" customFormat="1" x14ac:dyDescent="0.25">
      <c r="A3453" s="336"/>
      <c r="B3453" s="330"/>
      <c r="C3453" s="402"/>
      <c r="D3453" s="336"/>
      <c r="E3453" s="429"/>
      <c r="F3453" s="336"/>
      <c r="G3453" s="430"/>
      <c r="H3453" s="431"/>
      <c r="I3453" s="432"/>
      <c r="J3453" s="336"/>
      <c r="K3453" s="338"/>
      <c r="O3453" s="393"/>
      <c r="P3453" s="407"/>
    </row>
    <row r="3454" spans="1:16" s="342" customFormat="1" x14ac:dyDescent="0.25">
      <c r="A3454" s="336"/>
      <c r="B3454" s="330"/>
      <c r="C3454" s="402"/>
      <c r="D3454" s="336"/>
      <c r="E3454" s="429"/>
      <c r="F3454" s="336"/>
      <c r="G3454" s="430"/>
      <c r="H3454" s="431"/>
      <c r="I3454" s="432"/>
      <c r="J3454" s="336"/>
      <c r="K3454" s="338"/>
      <c r="O3454" s="393"/>
      <c r="P3454" s="407"/>
    </row>
    <row r="3455" spans="1:16" s="342" customFormat="1" x14ac:dyDescent="0.25">
      <c r="A3455" s="336"/>
      <c r="B3455" s="330"/>
      <c r="C3455" s="402"/>
      <c r="D3455" s="336"/>
      <c r="E3455" s="429"/>
      <c r="F3455" s="336"/>
      <c r="G3455" s="430"/>
      <c r="H3455" s="431"/>
      <c r="I3455" s="432"/>
      <c r="J3455" s="336"/>
      <c r="K3455" s="338"/>
      <c r="O3455" s="393"/>
      <c r="P3455" s="407"/>
    </row>
    <row r="3456" spans="1:16" s="342" customFormat="1" x14ac:dyDescent="0.25">
      <c r="A3456" s="336"/>
      <c r="B3456" s="330"/>
      <c r="C3456" s="402"/>
      <c r="D3456" s="336"/>
      <c r="E3456" s="429"/>
      <c r="F3456" s="336"/>
      <c r="G3456" s="430"/>
      <c r="H3456" s="431"/>
      <c r="I3456" s="432"/>
      <c r="J3456" s="336"/>
      <c r="K3456" s="338"/>
      <c r="O3456" s="393"/>
      <c r="P3456" s="407"/>
    </row>
    <row r="3457" spans="1:16" s="342" customFormat="1" x14ac:dyDescent="0.25">
      <c r="A3457" s="336"/>
      <c r="B3457" s="330"/>
      <c r="C3457" s="402"/>
      <c r="D3457" s="336"/>
      <c r="E3457" s="429"/>
      <c r="F3457" s="336"/>
      <c r="G3457" s="430"/>
      <c r="H3457" s="431"/>
      <c r="I3457" s="432"/>
      <c r="J3457" s="336"/>
      <c r="K3457" s="338"/>
      <c r="O3457" s="393"/>
      <c r="P3457" s="407"/>
    </row>
    <row r="3458" spans="1:16" s="342" customFormat="1" x14ac:dyDescent="0.25">
      <c r="A3458" s="336"/>
      <c r="B3458" s="330"/>
      <c r="C3458" s="402"/>
      <c r="D3458" s="336"/>
      <c r="E3458" s="429"/>
      <c r="F3458" s="336"/>
      <c r="G3458" s="430"/>
      <c r="H3458" s="431"/>
      <c r="I3458" s="432"/>
      <c r="J3458" s="336"/>
      <c r="K3458" s="338"/>
      <c r="O3458" s="393"/>
      <c r="P3458" s="407"/>
    </row>
    <row r="3459" spans="1:16" s="342" customFormat="1" x14ac:dyDescent="0.25">
      <c r="A3459" s="336"/>
      <c r="B3459" s="330"/>
      <c r="C3459" s="402"/>
      <c r="D3459" s="336"/>
      <c r="E3459" s="429"/>
      <c r="F3459" s="336"/>
      <c r="G3459" s="430"/>
      <c r="H3459" s="431"/>
      <c r="I3459" s="432"/>
      <c r="J3459" s="336"/>
      <c r="K3459" s="338"/>
      <c r="O3459" s="393"/>
      <c r="P3459" s="407"/>
    </row>
    <row r="3460" spans="1:16" s="342" customFormat="1" x14ac:dyDescent="0.25">
      <c r="A3460" s="336"/>
      <c r="B3460" s="330"/>
      <c r="C3460" s="402"/>
      <c r="D3460" s="336"/>
      <c r="E3460" s="429"/>
      <c r="F3460" s="336"/>
      <c r="G3460" s="430"/>
      <c r="H3460" s="431"/>
      <c r="I3460" s="432"/>
      <c r="J3460" s="336"/>
      <c r="K3460" s="338"/>
      <c r="O3460" s="393"/>
      <c r="P3460" s="407"/>
    </row>
    <row r="3461" spans="1:16" s="342" customFormat="1" x14ac:dyDescent="0.25">
      <c r="A3461" s="336"/>
      <c r="B3461" s="330"/>
      <c r="C3461" s="402"/>
      <c r="D3461" s="336"/>
      <c r="E3461" s="429"/>
      <c r="F3461" s="336"/>
      <c r="G3461" s="430"/>
      <c r="H3461" s="431"/>
      <c r="I3461" s="432"/>
      <c r="J3461" s="336"/>
      <c r="K3461" s="338"/>
      <c r="O3461" s="393"/>
      <c r="P3461" s="407"/>
    </row>
    <row r="3462" spans="1:16" s="342" customFormat="1" x14ac:dyDescent="0.25">
      <c r="A3462" s="336"/>
      <c r="B3462" s="330"/>
      <c r="C3462" s="402"/>
      <c r="D3462" s="336"/>
      <c r="E3462" s="429"/>
      <c r="F3462" s="336"/>
      <c r="G3462" s="430"/>
      <c r="H3462" s="431"/>
      <c r="I3462" s="432"/>
      <c r="J3462" s="336"/>
      <c r="K3462" s="338"/>
      <c r="O3462" s="393"/>
      <c r="P3462" s="407"/>
    </row>
    <row r="3463" spans="1:16" s="342" customFormat="1" x14ac:dyDescent="0.25">
      <c r="A3463" s="336"/>
      <c r="B3463" s="330"/>
      <c r="C3463" s="402"/>
      <c r="D3463" s="336"/>
      <c r="E3463" s="429"/>
      <c r="F3463" s="336"/>
      <c r="G3463" s="430"/>
      <c r="H3463" s="431"/>
      <c r="I3463" s="432"/>
      <c r="J3463" s="336"/>
      <c r="K3463" s="338"/>
      <c r="O3463" s="393"/>
      <c r="P3463" s="407"/>
    </row>
    <row r="3464" spans="1:16" s="342" customFormat="1" x14ac:dyDescent="0.25">
      <c r="A3464" s="336"/>
      <c r="B3464" s="330"/>
      <c r="C3464" s="402"/>
      <c r="D3464" s="336"/>
      <c r="E3464" s="429"/>
      <c r="F3464" s="336"/>
      <c r="G3464" s="430"/>
      <c r="H3464" s="431"/>
      <c r="I3464" s="432"/>
      <c r="J3464" s="336"/>
      <c r="K3464" s="338"/>
      <c r="O3464" s="393"/>
      <c r="P3464" s="407"/>
    </row>
    <row r="3465" spans="1:16" s="342" customFormat="1" x14ac:dyDescent="0.25">
      <c r="A3465" s="336"/>
      <c r="B3465" s="330"/>
      <c r="C3465" s="402"/>
      <c r="D3465" s="336"/>
      <c r="E3465" s="429"/>
      <c r="F3465" s="336"/>
      <c r="G3465" s="430"/>
      <c r="H3465" s="431"/>
      <c r="I3465" s="432"/>
      <c r="J3465" s="336"/>
      <c r="K3465" s="338"/>
      <c r="O3465" s="393"/>
      <c r="P3465" s="407"/>
    </row>
    <row r="3466" spans="1:16" s="342" customFormat="1" x14ac:dyDescent="0.25">
      <c r="A3466" s="336"/>
      <c r="B3466" s="330"/>
      <c r="C3466" s="402"/>
      <c r="D3466" s="336"/>
      <c r="E3466" s="429"/>
      <c r="F3466" s="336"/>
      <c r="G3466" s="430"/>
      <c r="H3466" s="431"/>
      <c r="I3466" s="432"/>
      <c r="J3466" s="336"/>
      <c r="K3466" s="338"/>
      <c r="O3466" s="393"/>
      <c r="P3466" s="407"/>
    </row>
    <row r="3467" spans="1:16" s="342" customFormat="1" x14ac:dyDescent="0.25">
      <c r="A3467" s="336"/>
      <c r="B3467" s="330"/>
      <c r="C3467" s="402"/>
      <c r="D3467" s="336"/>
      <c r="E3467" s="429"/>
      <c r="F3467" s="336"/>
      <c r="G3467" s="430"/>
      <c r="H3467" s="431"/>
      <c r="I3467" s="432"/>
      <c r="J3467" s="336"/>
      <c r="K3467" s="338"/>
      <c r="O3467" s="393"/>
      <c r="P3467" s="407"/>
    </row>
    <row r="3468" spans="1:16" s="342" customFormat="1" x14ac:dyDescent="0.25">
      <c r="A3468" s="336"/>
      <c r="B3468" s="330"/>
      <c r="C3468" s="402"/>
      <c r="D3468" s="336"/>
      <c r="E3468" s="429"/>
      <c r="F3468" s="336"/>
      <c r="G3468" s="430"/>
      <c r="H3468" s="431"/>
      <c r="I3468" s="432"/>
      <c r="J3468" s="336"/>
      <c r="K3468" s="338"/>
      <c r="O3468" s="393"/>
      <c r="P3468" s="407"/>
    </row>
    <row r="3469" spans="1:16" s="342" customFormat="1" x14ac:dyDescent="0.25">
      <c r="A3469" s="336"/>
      <c r="B3469" s="330"/>
      <c r="C3469" s="402"/>
      <c r="D3469" s="336"/>
      <c r="E3469" s="429"/>
      <c r="F3469" s="336"/>
      <c r="G3469" s="430"/>
      <c r="H3469" s="431"/>
      <c r="I3469" s="432"/>
      <c r="J3469" s="336"/>
      <c r="K3469" s="338"/>
      <c r="O3469" s="393"/>
      <c r="P3469" s="407"/>
    </row>
    <row r="3470" spans="1:16" s="342" customFormat="1" x14ac:dyDescent="0.25">
      <c r="A3470" s="336"/>
      <c r="B3470" s="330"/>
      <c r="C3470" s="402"/>
      <c r="D3470" s="336"/>
      <c r="E3470" s="429"/>
      <c r="F3470" s="336"/>
      <c r="G3470" s="430"/>
      <c r="H3470" s="431"/>
      <c r="I3470" s="432"/>
      <c r="J3470" s="336"/>
      <c r="K3470" s="338"/>
      <c r="O3470" s="393"/>
      <c r="P3470" s="407"/>
    </row>
    <row r="3471" spans="1:16" s="342" customFormat="1" x14ac:dyDescent="0.25">
      <c r="A3471" s="336"/>
      <c r="B3471" s="330"/>
      <c r="C3471" s="402"/>
      <c r="D3471" s="336"/>
      <c r="E3471" s="429"/>
      <c r="F3471" s="336"/>
      <c r="G3471" s="430"/>
      <c r="H3471" s="431"/>
      <c r="I3471" s="432"/>
      <c r="J3471" s="336"/>
      <c r="K3471" s="338"/>
      <c r="O3471" s="393"/>
      <c r="P3471" s="407"/>
    </row>
    <row r="3472" spans="1:16" s="342" customFormat="1" x14ac:dyDescent="0.25">
      <c r="A3472" s="336"/>
      <c r="B3472" s="330"/>
      <c r="C3472" s="402"/>
      <c r="D3472" s="336"/>
      <c r="E3472" s="429"/>
      <c r="F3472" s="336"/>
      <c r="G3472" s="430"/>
      <c r="H3472" s="431"/>
      <c r="I3472" s="432"/>
      <c r="J3472" s="336"/>
      <c r="K3472" s="338"/>
      <c r="O3472" s="393"/>
      <c r="P3472" s="407"/>
    </row>
    <row r="3473" spans="1:16" s="342" customFormat="1" x14ac:dyDescent="0.25">
      <c r="A3473" s="336"/>
      <c r="B3473" s="330"/>
      <c r="C3473" s="402"/>
      <c r="D3473" s="336"/>
      <c r="E3473" s="429"/>
      <c r="F3473" s="336"/>
      <c r="G3473" s="430"/>
      <c r="H3473" s="431"/>
      <c r="I3473" s="432"/>
      <c r="J3473" s="336"/>
      <c r="K3473" s="338"/>
      <c r="O3473" s="393"/>
      <c r="P3473" s="407"/>
    </row>
    <row r="3474" spans="1:16" s="342" customFormat="1" x14ac:dyDescent="0.25">
      <c r="A3474" s="336"/>
      <c r="B3474" s="330"/>
      <c r="C3474" s="402"/>
      <c r="D3474" s="336"/>
      <c r="E3474" s="429"/>
      <c r="F3474" s="336"/>
      <c r="G3474" s="430"/>
      <c r="H3474" s="431"/>
      <c r="I3474" s="432"/>
      <c r="J3474" s="336"/>
      <c r="K3474" s="338"/>
      <c r="O3474" s="393"/>
      <c r="P3474" s="407"/>
    </row>
    <row r="3475" spans="1:16" s="342" customFormat="1" x14ac:dyDescent="0.25">
      <c r="A3475" s="336"/>
      <c r="B3475" s="330"/>
      <c r="C3475" s="402"/>
      <c r="D3475" s="336"/>
      <c r="E3475" s="429"/>
      <c r="F3475" s="336"/>
      <c r="G3475" s="430"/>
      <c r="H3475" s="431"/>
      <c r="I3475" s="432"/>
      <c r="J3475" s="336"/>
      <c r="K3475" s="338"/>
      <c r="O3475" s="393"/>
      <c r="P3475" s="407"/>
    </row>
    <row r="3476" spans="1:16" s="342" customFormat="1" x14ac:dyDescent="0.25">
      <c r="A3476" s="336"/>
      <c r="B3476" s="330"/>
      <c r="C3476" s="402"/>
      <c r="D3476" s="336"/>
      <c r="E3476" s="429"/>
      <c r="F3476" s="336"/>
      <c r="G3476" s="430"/>
      <c r="H3476" s="431"/>
      <c r="I3476" s="432"/>
      <c r="J3476" s="336"/>
      <c r="K3476" s="338"/>
      <c r="O3476" s="393"/>
      <c r="P3476" s="407"/>
    </row>
    <row r="3477" spans="1:16" s="342" customFormat="1" x14ac:dyDescent="0.25">
      <c r="A3477" s="336"/>
      <c r="B3477" s="330"/>
      <c r="C3477" s="402"/>
      <c r="D3477" s="336"/>
      <c r="E3477" s="429"/>
      <c r="F3477" s="336"/>
      <c r="G3477" s="430"/>
      <c r="H3477" s="431"/>
      <c r="I3477" s="432"/>
      <c r="J3477" s="336"/>
      <c r="K3477" s="338"/>
      <c r="O3477" s="393"/>
      <c r="P3477" s="407"/>
    </row>
    <row r="3478" spans="1:16" s="342" customFormat="1" x14ac:dyDescent="0.25">
      <c r="A3478" s="336"/>
      <c r="B3478" s="330"/>
      <c r="C3478" s="402"/>
      <c r="D3478" s="336"/>
      <c r="E3478" s="429"/>
      <c r="F3478" s="336"/>
      <c r="G3478" s="430"/>
      <c r="H3478" s="431"/>
      <c r="I3478" s="432"/>
      <c r="J3478" s="336"/>
      <c r="K3478" s="338"/>
      <c r="O3478" s="393"/>
      <c r="P3478" s="407"/>
    </row>
    <row r="3479" spans="1:16" s="342" customFormat="1" x14ac:dyDescent="0.25">
      <c r="A3479" s="336"/>
      <c r="B3479" s="330"/>
      <c r="C3479" s="402"/>
      <c r="D3479" s="336"/>
      <c r="E3479" s="429"/>
      <c r="F3479" s="336"/>
      <c r="G3479" s="430"/>
      <c r="H3479" s="431"/>
      <c r="I3479" s="432"/>
      <c r="J3479" s="336"/>
      <c r="K3479" s="338"/>
      <c r="O3479" s="393"/>
      <c r="P3479" s="407"/>
    </row>
    <row r="3480" spans="1:16" s="342" customFormat="1" x14ac:dyDescent="0.25">
      <c r="A3480" s="336"/>
      <c r="B3480" s="330"/>
      <c r="C3480" s="402"/>
      <c r="D3480" s="336"/>
      <c r="E3480" s="429"/>
      <c r="F3480" s="336"/>
      <c r="G3480" s="430"/>
      <c r="H3480" s="431"/>
      <c r="I3480" s="432"/>
      <c r="J3480" s="336"/>
      <c r="K3480" s="338"/>
      <c r="O3480" s="393"/>
      <c r="P3480" s="407"/>
    </row>
    <row r="3481" spans="1:16" s="342" customFormat="1" x14ac:dyDescent="0.25">
      <c r="A3481" s="336"/>
      <c r="B3481" s="330"/>
      <c r="C3481" s="402"/>
      <c r="D3481" s="336"/>
      <c r="E3481" s="429"/>
      <c r="F3481" s="336"/>
      <c r="G3481" s="430"/>
      <c r="H3481" s="431"/>
      <c r="I3481" s="432"/>
      <c r="J3481" s="336"/>
      <c r="K3481" s="338"/>
      <c r="O3481" s="393"/>
      <c r="P3481" s="407"/>
    </row>
    <row r="3482" spans="1:16" s="342" customFormat="1" x14ac:dyDescent="0.25">
      <c r="A3482" s="336"/>
      <c r="B3482" s="330"/>
      <c r="C3482" s="402"/>
      <c r="D3482" s="336"/>
      <c r="E3482" s="429"/>
      <c r="F3482" s="336"/>
      <c r="G3482" s="430"/>
      <c r="H3482" s="431"/>
      <c r="I3482" s="432"/>
      <c r="J3482" s="336"/>
      <c r="K3482" s="338"/>
      <c r="O3482" s="393"/>
      <c r="P3482" s="407"/>
    </row>
    <row r="3483" spans="1:16" s="342" customFormat="1" x14ac:dyDescent="0.25">
      <c r="A3483" s="336"/>
      <c r="B3483" s="330"/>
      <c r="C3483" s="402"/>
      <c r="D3483" s="336"/>
      <c r="E3483" s="429"/>
      <c r="F3483" s="336"/>
      <c r="G3483" s="430"/>
      <c r="H3483" s="431"/>
      <c r="I3483" s="432"/>
      <c r="J3483" s="336"/>
      <c r="K3483" s="338"/>
      <c r="O3483" s="393"/>
      <c r="P3483" s="407"/>
    </row>
    <row r="3484" spans="1:16" s="342" customFormat="1" x14ac:dyDescent="0.25">
      <c r="A3484" s="336"/>
      <c r="B3484" s="330"/>
      <c r="C3484" s="402"/>
      <c r="D3484" s="336"/>
      <c r="E3484" s="429"/>
      <c r="F3484" s="336"/>
      <c r="G3484" s="430"/>
      <c r="H3484" s="431"/>
      <c r="I3484" s="432"/>
      <c r="J3484" s="336"/>
      <c r="K3484" s="338"/>
      <c r="O3484" s="393"/>
      <c r="P3484" s="407"/>
    </row>
    <row r="3485" spans="1:16" s="342" customFormat="1" x14ac:dyDescent="0.25">
      <c r="A3485" s="336"/>
      <c r="B3485" s="330"/>
      <c r="C3485" s="402"/>
      <c r="D3485" s="336"/>
      <c r="E3485" s="429"/>
      <c r="F3485" s="336"/>
      <c r="G3485" s="430"/>
      <c r="H3485" s="431"/>
      <c r="I3485" s="432"/>
      <c r="J3485" s="336"/>
      <c r="K3485" s="338"/>
      <c r="O3485" s="393"/>
      <c r="P3485" s="407"/>
    </row>
    <row r="3486" spans="1:16" s="342" customFormat="1" x14ac:dyDescent="0.25">
      <c r="A3486" s="336"/>
      <c r="B3486" s="330"/>
      <c r="C3486" s="402"/>
      <c r="D3486" s="336"/>
      <c r="E3486" s="429"/>
      <c r="F3486" s="336"/>
      <c r="G3486" s="430"/>
      <c r="H3486" s="431"/>
      <c r="I3486" s="432"/>
      <c r="J3486" s="336"/>
      <c r="K3486" s="338"/>
      <c r="O3486" s="393"/>
      <c r="P3486" s="407"/>
    </row>
    <row r="3487" spans="1:16" s="342" customFormat="1" x14ac:dyDescent="0.25">
      <c r="A3487" s="336"/>
      <c r="B3487" s="330"/>
      <c r="C3487" s="402"/>
      <c r="D3487" s="336"/>
      <c r="E3487" s="429"/>
      <c r="F3487" s="336"/>
      <c r="G3487" s="430"/>
      <c r="H3487" s="431"/>
      <c r="I3487" s="432"/>
      <c r="J3487" s="336"/>
      <c r="K3487" s="338"/>
      <c r="O3487" s="393"/>
      <c r="P3487" s="407"/>
    </row>
    <row r="3488" spans="1:16" s="342" customFormat="1" x14ac:dyDescent="0.25">
      <c r="A3488" s="336"/>
      <c r="B3488" s="330"/>
      <c r="C3488" s="402"/>
      <c r="D3488" s="336"/>
      <c r="E3488" s="429"/>
      <c r="F3488" s="336"/>
      <c r="G3488" s="430"/>
      <c r="H3488" s="431"/>
      <c r="I3488" s="432"/>
      <c r="J3488" s="336"/>
      <c r="K3488" s="338"/>
      <c r="O3488" s="393"/>
      <c r="P3488" s="407"/>
    </row>
    <row r="3489" spans="1:16" s="342" customFormat="1" x14ac:dyDescent="0.25">
      <c r="A3489" s="336"/>
      <c r="B3489" s="330"/>
      <c r="C3489" s="402"/>
      <c r="D3489" s="336"/>
      <c r="E3489" s="429"/>
      <c r="F3489" s="336"/>
      <c r="G3489" s="430"/>
      <c r="H3489" s="431"/>
      <c r="I3489" s="432"/>
      <c r="J3489" s="336"/>
      <c r="K3489" s="338"/>
      <c r="O3489" s="393"/>
      <c r="P3489" s="407"/>
    </row>
    <row r="3490" spans="1:16" s="342" customFormat="1" x14ac:dyDescent="0.25">
      <c r="A3490" s="336"/>
      <c r="B3490" s="330"/>
      <c r="C3490" s="402"/>
      <c r="D3490" s="336"/>
      <c r="E3490" s="429"/>
      <c r="F3490" s="336"/>
      <c r="G3490" s="430"/>
      <c r="H3490" s="431"/>
      <c r="I3490" s="432"/>
      <c r="J3490" s="336"/>
      <c r="K3490" s="338"/>
      <c r="O3490" s="393"/>
      <c r="P3490" s="407"/>
    </row>
    <row r="3491" spans="1:16" s="342" customFormat="1" x14ac:dyDescent="0.25">
      <c r="A3491" s="336"/>
      <c r="B3491" s="330"/>
      <c r="C3491" s="402"/>
      <c r="D3491" s="336"/>
      <c r="E3491" s="429"/>
      <c r="F3491" s="336"/>
      <c r="G3491" s="430"/>
      <c r="H3491" s="431"/>
      <c r="I3491" s="432"/>
      <c r="J3491" s="336"/>
      <c r="K3491" s="338"/>
      <c r="O3491" s="393"/>
      <c r="P3491" s="407"/>
    </row>
    <row r="3492" spans="1:16" s="342" customFormat="1" x14ac:dyDescent="0.25">
      <c r="A3492" s="336"/>
      <c r="B3492" s="330"/>
      <c r="C3492" s="402"/>
      <c r="D3492" s="336"/>
      <c r="E3492" s="429"/>
      <c r="F3492" s="336"/>
      <c r="G3492" s="430"/>
      <c r="H3492" s="431"/>
      <c r="I3492" s="432"/>
      <c r="J3492" s="336"/>
      <c r="K3492" s="338"/>
      <c r="O3492" s="393"/>
      <c r="P3492" s="407"/>
    </row>
    <row r="3493" spans="1:16" s="342" customFormat="1" x14ac:dyDescent="0.25">
      <c r="A3493" s="336"/>
      <c r="B3493" s="330"/>
      <c r="C3493" s="402"/>
      <c r="D3493" s="336"/>
      <c r="E3493" s="429"/>
      <c r="F3493" s="336"/>
      <c r="G3493" s="430"/>
      <c r="H3493" s="431"/>
      <c r="I3493" s="432"/>
      <c r="J3493" s="336"/>
      <c r="K3493" s="338"/>
      <c r="O3493" s="393"/>
      <c r="P3493" s="407"/>
    </row>
    <row r="3494" spans="1:16" s="342" customFormat="1" x14ac:dyDescent="0.25">
      <c r="A3494" s="336"/>
      <c r="B3494" s="330"/>
      <c r="C3494" s="402"/>
      <c r="D3494" s="336"/>
      <c r="E3494" s="429"/>
      <c r="F3494" s="336"/>
      <c r="G3494" s="430"/>
      <c r="H3494" s="431"/>
      <c r="I3494" s="432"/>
      <c r="J3494" s="336"/>
      <c r="K3494" s="338"/>
      <c r="O3494" s="393"/>
      <c r="P3494" s="407"/>
    </row>
    <row r="3495" spans="1:16" s="342" customFormat="1" x14ac:dyDescent="0.25">
      <c r="A3495" s="336"/>
      <c r="B3495" s="330"/>
      <c r="C3495" s="402"/>
      <c r="D3495" s="336"/>
      <c r="E3495" s="429"/>
      <c r="F3495" s="336"/>
      <c r="G3495" s="430"/>
      <c r="H3495" s="431"/>
      <c r="I3495" s="432"/>
      <c r="J3495" s="336"/>
      <c r="K3495" s="338"/>
      <c r="O3495" s="393"/>
      <c r="P3495" s="407"/>
    </row>
    <row r="3496" spans="1:16" s="342" customFormat="1" x14ac:dyDescent="0.25">
      <c r="A3496" s="336"/>
      <c r="B3496" s="330"/>
      <c r="C3496" s="402"/>
      <c r="D3496" s="336"/>
      <c r="E3496" s="429"/>
      <c r="F3496" s="336"/>
      <c r="G3496" s="430"/>
      <c r="H3496" s="431"/>
      <c r="I3496" s="432"/>
      <c r="J3496" s="336"/>
      <c r="K3496" s="338"/>
      <c r="O3496" s="393"/>
      <c r="P3496" s="407"/>
    </row>
    <row r="3497" spans="1:16" s="342" customFormat="1" x14ac:dyDescent="0.25">
      <c r="A3497" s="336"/>
      <c r="B3497" s="330"/>
      <c r="C3497" s="402"/>
      <c r="D3497" s="336"/>
      <c r="E3497" s="429"/>
      <c r="F3497" s="336"/>
      <c r="G3497" s="430"/>
      <c r="H3497" s="431"/>
      <c r="I3497" s="432"/>
      <c r="J3497" s="336"/>
      <c r="K3497" s="338"/>
      <c r="O3497" s="393"/>
      <c r="P3497" s="407"/>
    </row>
    <row r="3498" spans="1:16" s="342" customFormat="1" x14ac:dyDescent="0.25">
      <c r="A3498" s="336"/>
      <c r="B3498" s="330"/>
      <c r="C3498" s="402"/>
      <c r="D3498" s="336"/>
      <c r="E3498" s="429"/>
      <c r="F3498" s="336"/>
      <c r="G3498" s="430"/>
      <c r="H3498" s="431"/>
      <c r="I3498" s="432"/>
      <c r="J3498" s="336"/>
      <c r="K3498" s="338"/>
      <c r="O3498" s="393"/>
      <c r="P3498" s="407"/>
    </row>
    <row r="3499" spans="1:16" s="342" customFormat="1" x14ac:dyDescent="0.25">
      <c r="A3499" s="336"/>
      <c r="B3499" s="330"/>
      <c r="C3499" s="402"/>
      <c r="D3499" s="336"/>
      <c r="E3499" s="429"/>
      <c r="F3499" s="336"/>
      <c r="G3499" s="430"/>
      <c r="H3499" s="431"/>
      <c r="I3499" s="432"/>
      <c r="J3499" s="336"/>
      <c r="K3499" s="338"/>
      <c r="O3499" s="393"/>
      <c r="P3499" s="407"/>
    </row>
    <row r="3500" spans="1:16" s="342" customFormat="1" x14ac:dyDescent="0.25">
      <c r="A3500" s="336"/>
      <c r="B3500" s="330"/>
      <c r="C3500" s="402"/>
      <c r="D3500" s="336"/>
      <c r="E3500" s="429"/>
      <c r="F3500" s="336"/>
      <c r="G3500" s="430"/>
      <c r="H3500" s="431"/>
      <c r="I3500" s="432"/>
      <c r="J3500" s="336"/>
      <c r="K3500" s="338"/>
      <c r="O3500" s="393"/>
      <c r="P3500" s="407"/>
    </row>
    <row r="3501" spans="1:16" s="342" customFormat="1" x14ac:dyDescent="0.25">
      <c r="A3501" s="336"/>
      <c r="B3501" s="330"/>
      <c r="C3501" s="402"/>
      <c r="D3501" s="336"/>
      <c r="E3501" s="429"/>
      <c r="F3501" s="336"/>
      <c r="G3501" s="430"/>
      <c r="H3501" s="431"/>
      <c r="I3501" s="432"/>
      <c r="J3501" s="336"/>
      <c r="K3501" s="338"/>
      <c r="O3501" s="393"/>
      <c r="P3501" s="407"/>
    </row>
    <row r="3502" spans="1:16" s="342" customFormat="1" x14ac:dyDescent="0.25">
      <c r="A3502" s="336"/>
      <c r="B3502" s="330"/>
      <c r="C3502" s="402"/>
      <c r="D3502" s="336"/>
      <c r="E3502" s="429"/>
      <c r="F3502" s="336"/>
      <c r="G3502" s="430"/>
      <c r="H3502" s="431"/>
      <c r="I3502" s="432"/>
      <c r="J3502" s="336"/>
      <c r="K3502" s="338"/>
      <c r="O3502" s="393"/>
      <c r="P3502" s="407"/>
    </row>
    <row r="3503" spans="1:16" s="342" customFormat="1" x14ac:dyDescent="0.25">
      <c r="A3503" s="336"/>
      <c r="B3503" s="330"/>
      <c r="C3503" s="402"/>
      <c r="D3503" s="336"/>
      <c r="E3503" s="429"/>
      <c r="F3503" s="336"/>
      <c r="G3503" s="430"/>
      <c r="H3503" s="431"/>
      <c r="I3503" s="432"/>
      <c r="J3503" s="336"/>
      <c r="K3503" s="338"/>
      <c r="O3503" s="393"/>
      <c r="P3503" s="407"/>
    </row>
    <row r="3504" spans="1:16" s="342" customFormat="1" x14ac:dyDescent="0.25">
      <c r="A3504" s="336"/>
      <c r="B3504" s="330"/>
      <c r="C3504" s="402"/>
      <c r="D3504" s="336"/>
      <c r="E3504" s="429"/>
      <c r="F3504" s="336"/>
      <c r="G3504" s="430"/>
      <c r="H3504" s="431"/>
      <c r="I3504" s="432"/>
      <c r="J3504" s="336"/>
      <c r="K3504" s="338"/>
      <c r="O3504" s="393"/>
      <c r="P3504" s="407"/>
    </row>
    <row r="3505" spans="1:16" s="342" customFormat="1" x14ac:dyDescent="0.25">
      <c r="A3505" s="336"/>
      <c r="B3505" s="330"/>
      <c r="C3505" s="402"/>
      <c r="D3505" s="336"/>
      <c r="E3505" s="429"/>
      <c r="F3505" s="336"/>
      <c r="G3505" s="430"/>
      <c r="H3505" s="431"/>
      <c r="I3505" s="432"/>
      <c r="J3505" s="336"/>
      <c r="K3505" s="338"/>
      <c r="O3505" s="393"/>
      <c r="P3505" s="407"/>
    </row>
    <row r="3506" spans="1:16" s="342" customFormat="1" x14ac:dyDescent="0.25">
      <c r="A3506" s="336"/>
      <c r="B3506" s="330"/>
      <c r="C3506" s="402"/>
      <c r="D3506" s="336"/>
      <c r="E3506" s="429"/>
      <c r="F3506" s="336"/>
      <c r="G3506" s="430"/>
      <c r="H3506" s="431"/>
      <c r="I3506" s="432"/>
      <c r="J3506" s="336"/>
      <c r="K3506" s="338"/>
      <c r="O3506" s="393"/>
      <c r="P3506" s="407"/>
    </row>
    <row r="3507" spans="1:16" s="342" customFormat="1" x14ac:dyDescent="0.25">
      <c r="A3507" s="336"/>
      <c r="B3507" s="330"/>
      <c r="C3507" s="402"/>
      <c r="D3507" s="336"/>
      <c r="E3507" s="429"/>
      <c r="F3507" s="336"/>
      <c r="G3507" s="430"/>
      <c r="H3507" s="431"/>
      <c r="I3507" s="432"/>
      <c r="J3507" s="336"/>
      <c r="K3507" s="338"/>
      <c r="O3507" s="393"/>
      <c r="P3507" s="407"/>
    </row>
    <row r="3508" spans="1:16" s="342" customFormat="1" x14ac:dyDescent="0.25">
      <c r="A3508" s="336"/>
      <c r="B3508" s="330"/>
      <c r="C3508" s="402"/>
      <c r="D3508" s="336"/>
      <c r="E3508" s="429"/>
      <c r="F3508" s="336"/>
      <c r="G3508" s="430"/>
      <c r="H3508" s="431"/>
      <c r="I3508" s="432"/>
      <c r="J3508" s="336"/>
      <c r="K3508" s="338"/>
      <c r="O3508" s="393"/>
      <c r="P3508" s="407"/>
    </row>
    <row r="3509" spans="1:16" s="342" customFormat="1" x14ac:dyDescent="0.25">
      <c r="A3509" s="336"/>
      <c r="B3509" s="330"/>
      <c r="C3509" s="402"/>
      <c r="D3509" s="336"/>
      <c r="E3509" s="429"/>
      <c r="F3509" s="336"/>
      <c r="G3509" s="430"/>
      <c r="H3509" s="431"/>
      <c r="I3509" s="432"/>
      <c r="J3509" s="336"/>
      <c r="K3509" s="338"/>
      <c r="O3509" s="393"/>
      <c r="P3509" s="407"/>
    </row>
    <row r="3510" spans="1:16" s="342" customFormat="1" x14ac:dyDescent="0.25">
      <c r="A3510" s="336"/>
      <c r="B3510" s="330"/>
      <c r="C3510" s="402"/>
      <c r="D3510" s="336"/>
      <c r="E3510" s="429"/>
      <c r="F3510" s="336"/>
      <c r="G3510" s="430"/>
      <c r="H3510" s="431"/>
      <c r="I3510" s="432"/>
      <c r="J3510" s="336"/>
      <c r="K3510" s="338"/>
      <c r="O3510" s="393"/>
      <c r="P3510" s="407"/>
    </row>
    <row r="3511" spans="1:16" s="342" customFormat="1" x14ac:dyDescent="0.25">
      <c r="A3511" s="336"/>
      <c r="B3511" s="330"/>
      <c r="C3511" s="402"/>
      <c r="D3511" s="336"/>
      <c r="E3511" s="429"/>
      <c r="F3511" s="336"/>
      <c r="G3511" s="430"/>
      <c r="H3511" s="431"/>
      <c r="I3511" s="432"/>
      <c r="J3511" s="336"/>
      <c r="K3511" s="338"/>
      <c r="O3511" s="393"/>
      <c r="P3511" s="407"/>
    </row>
    <row r="3512" spans="1:16" s="342" customFormat="1" x14ac:dyDescent="0.25">
      <c r="A3512" s="336"/>
      <c r="B3512" s="330"/>
      <c r="C3512" s="402"/>
      <c r="D3512" s="336"/>
      <c r="E3512" s="429"/>
      <c r="F3512" s="336"/>
      <c r="G3512" s="430"/>
      <c r="H3512" s="431"/>
      <c r="I3512" s="432"/>
      <c r="J3512" s="336"/>
      <c r="K3512" s="338"/>
      <c r="O3512" s="393"/>
      <c r="P3512" s="407"/>
    </row>
    <row r="3513" spans="1:16" s="342" customFormat="1" x14ac:dyDescent="0.25">
      <c r="A3513" s="336"/>
      <c r="B3513" s="330"/>
      <c r="C3513" s="402"/>
      <c r="D3513" s="336"/>
      <c r="E3513" s="429"/>
      <c r="F3513" s="336"/>
      <c r="G3513" s="430"/>
      <c r="H3513" s="431"/>
      <c r="I3513" s="432"/>
      <c r="J3513" s="336"/>
      <c r="K3513" s="338"/>
      <c r="O3513" s="393"/>
      <c r="P3513" s="407"/>
    </row>
    <row r="3514" spans="1:16" s="342" customFormat="1" x14ac:dyDescent="0.25">
      <c r="A3514" s="336"/>
      <c r="B3514" s="330"/>
      <c r="C3514" s="402"/>
      <c r="D3514" s="336"/>
      <c r="E3514" s="429"/>
      <c r="F3514" s="336"/>
      <c r="G3514" s="430"/>
      <c r="H3514" s="431"/>
      <c r="I3514" s="432"/>
      <c r="J3514" s="336"/>
      <c r="K3514" s="338"/>
      <c r="O3514" s="393"/>
      <c r="P3514" s="407"/>
    </row>
    <row r="3515" spans="1:16" s="342" customFormat="1" x14ac:dyDescent="0.25">
      <c r="A3515" s="336"/>
      <c r="B3515" s="330"/>
      <c r="C3515" s="402"/>
      <c r="D3515" s="336"/>
      <c r="E3515" s="429"/>
      <c r="F3515" s="336"/>
      <c r="G3515" s="430"/>
      <c r="H3515" s="431"/>
      <c r="I3515" s="432"/>
      <c r="J3515" s="336"/>
      <c r="K3515" s="338"/>
      <c r="O3515" s="393"/>
      <c r="P3515" s="407"/>
    </row>
    <row r="3516" spans="1:16" s="342" customFormat="1" x14ac:dyDescent="0.25">
      <c r="A3516" s="336"/>
      <c r="B3516" s="330"/>
      <c r="C3516" s="402"/>
      <c r="D3516" s="336"/>
      <c r="E3516" s="429"/>
      <c r="F3516" s="336"/>
      <c r="G3516" s="430"/>
      <c r="H3516" s="431"/>
      <c r="I3516" s="432"/>
      <c r="J3516" s="336"/>
      <c r="K3516" s="338"/>
      <c r="O3516" s="393"/>
      <c r="P3516" s="407"/>
    </row>
    <row r="3517" spans="1:16" s="342" customFormat="1" x14ac:dyDescent="0.25">
      <c r="A3517" s="336"/>
      <c r="B3517" s="330"/>
      <c r="C3517" s="402"/>
      <c r="D3517" s="336"/>
      <c r="E3517" s="429"/>
      <c r="F3517" s="336"/>
      <c r="G3517" s="430"/>
      <c r="H3517" s="431"/>
      <c r="I3517" s="432"/>
      <c r="J3517" s="336"/>
      <c r="K3517" s="338"/>
      <c r="O3517" s="393"/>
      <c r="P3517" s="407"/>
    </row>
    <row r="3518" spans="1:16" s="342" customFormat="1" x14ac:dyDescent="0.25">
      <c r="A3518" s="336"/>
      <c r="B3518" s="330"/>
      <c r="C3518" s="402"/>
      <c r="D3518" s="336"/>
      <c r="E3518" s="429"/>
      <c r="F3518" s="336"/>
      <c r="G3518" s="430"/>
      <c r="H3518" s="431"/>
      <c r="I3518" s="432"/>
      <c r="J3518" s="336"/>
      <c r="K3518" s="338"/>
      <c r="O3518" s="393"/>
      <c r="P3518" s="407"/>
    </row>
    <row r="3519" spans="1:16" s="342" customFormat="1" x14ac:dyDescent="0.25">
      <c r="A3519" s="336"/>
      <c r="B3519" s="330"/>
      <c r="C3519" s="402"/>
      <c r="D3519" s="336"/>
      <c r="E3519" s="429"/>
      <c r="F3519" s="336"/>
      <c r="G3519" s="430"/>
      <c r="H3519" s="431"/>
      <c r="I3519" s="432"/>
      <c r="J3519" s="336"/>
      <c r="K3519" s="338"/>
      <c r="O3519" s="393"/>
      <c r="P3519" s="407"/>
    </row>
    <row r="3520" spans="1:16" s="342" customFormat="1" x14ac:dyDescent="0.25">
      <c r="A3520" s="336"/>
      <c r="B3520" s="330"/>
      <c r="C3520" s="402"/>
      <c r="D3520" s="336"/>
      <c r="E3520" s="429"/>
      <c r="F3520" s="336"/>
      <c r="G3520" s="430"/>
      <c r="H3520" s="431"/>
      <c r="I3520" s="432"/>
      <c r="J3520" s="336"/>
      <c r="K3520" s="338"/>
      <c r="O3520" s="393"/>
      <c r="P3520" s="407"/>
    </row>
    <row r="3521" spans="1:16" s="342" customFormat="1" x14ac:dyDescent="0.25">
      <c r="A3521" s="336"/>
      <c r="B3521" s="330"/>
      <c r="C3521" s="402"/>
      <c r="D3521" s="336"/>
      <c r="E3521" s="429"/>
      <c r="F3521" s="336"/>
      <c r="G3521" s="430"/>
      <c r="H3521" s="431"/>
      <c r="I3521" s="432"/>
      <c r="J3521" s="336"/>
      <c r="K3521" s="338"/>
      <c r="O3521" s="393"/>
      <c r="P3521" s="407"/>
    </row>
    <row r="3522" spans="1:16" s="342" customFormat="1" x14ac:dyDescent="0.25">
      <c r="A3522" s="336"/>
      <c r="B3522" s="330"/>
      <c r="C3522" s="402"/>
      <c r="D3522" s="336"/>
      <c r="E3522" s="429"/>
      <c r="F3522" s="336"/>
      <c r="G3522" s="430"/>
      <c r="H3522" s="431"/>
      <c r="I3522" s="432"/>
      <c r="J3522" s="336"/>
      <c r="K3522" s="338"/>
      <c r="O3522" s="393"/>
      <c r="P3522" s="407"/>
    </row>
    <row r="3523" spans="1:16" s="342" customFormat="1" x14ac:dyDescent="0.25">
      <c r="A3523" s="336"/>
      <c r="B3523" s="330"/>
      <c r="C3523" s="402"/>
      <c r="D3523" s="336"/>
      <c r="E3523" s="429"/>
      <c r="F3523" s="336"/>
      <c r="G3523" s="430"/>
      <c r="H3523" s="431"/>
      <c r="I3523" s="432"/>
      <c r="J3523" s="336"/>
      <c r="K3523" s="338"/>
      <c r="O3523" s="393"/>
      <c r="P3523" s="407"/>
    </row>
    <row r="3524" spans="1:16" s="342" customFormat="1" x14ac:dyDescent="0.25">
      <c r="A3524" s="336"/>
      <c r="B3524" s="330"/>
      <c r="C3524" s="402"/>
      <c r="D3524" s="336"/>
      <c r="E3524" s="429"/>
      <c r="F3524" s="336"/>
      <c r="G3524" s="430"/>
      <c r="H3524" s="431"/>
      <c r="I3524" s="432"/>
      <c r="J3524" s="336"/>
      <c r="K3524" s="338"/>
      <c r="O3524" s="393"/>
      <c r="P3524" s="407"/>
    </row>
    <row r="3525" spans="1:16" s="342" customFormat="1" x14ac:dyDescent="0.25">
      <c r="A3525" s="336"/>
      <c r="B3525" s="330"/>
      <c r="C3525" s="402"/>
      <c r="D3525" s="336"/>
      <c r="E3525" s="429"/>
      <c r="F3525" s="336"/>
      <c r="G3525" s="430"/>
      <c r="H3525" s="431"/>
      <c r="I3525" s="432"/>
      <c r="J3525" s="336"/>
      <c r="K3525" s="338"/>
      <c r="O3525" s="393"/>
      <c r="P3525" s="407"/>
    </row>
    <row r="3526" spans="1:16" s="342" customFormat="1" x14ac:dyDescent="0.25">
      <c r="A3526" s="336"/>
      <c r="B3526" s="330"/>
      <c r="C3526" s="402"/>
      <c r="D3526" s="336"/>
      <c r="E3526" s="429"/>
      <c r="F3526" s="336"/>
      <c r="G3526" s="430"/>
      <c r="H3526" s="431"/>
      <c r="I3526" s="432"/>
      <c r="J3526" s="336"/>
      <c r="K3526" s="338"/>
      <c r="O3526" s="393"/>
      <c r="P3526" s="407"/>
    </row>
    <row r="3527" spans="1:16" s="342" customFormat="1" x14ac:dyDescent="0.25">
      <c r="A3527" s="336"/>
      <c r="B3527" s="330"/>
      <c r="C3527" s="402"/>
      <c r="D3527" s="336"/>
      <c r="E3527" s="429"/>
      <c r="F3527" s="336"/>
      <c r="G3527" s="430"/>
      <c r="H3527" s="431"/>
      <c r="I3527" s="432"/>
      <c r="J3527" s="336"/>
      <c r="K3527" s="338"/>
      <c r="O3527" s="393"/>
      <c r="P3527" s="407"/>
    </row>
    <row r="3528" spans="1:16" s="342" customFormat="1" x14ac:dyDescent="0.25">
      <c r="A3528" s="336"/>
      <c r="B3528" s="330"/>
      <c r="C3528" s="402"/>
      <c r="D3528" s="336"/>
      <c r="E3528" s="429"/>
      <c r="F3528" s="336"/>
      <c r="G3528" s="430"/>
      <c r="H3528" s="431"/>
      <c r="I3528" s="432"/>
      <c r="J3528" s="336"/>
      <c r="K3528" s="338"/>
      <c r="O3528" s="393"/>
      <c r="P3528" s="407"/>
    </row>
    <row r="3529" spans="1:16" s="342" customFormat="1" x14ac:dyDescent="0.25">
      <c r="A3529" s="336"/>
      <c r="B3529" s="330"/>
      <c r="C3529" s="402"/>
      <c r="D3529" s="336"/>
      <c r="E3529" s="429"/>
      <c r="F3529" s="336"/>
      <c r="G3529" s="430"/>
      <c r="H3529" s="431"/>
      <c r="I3529" s="432"/>
      <c r="J3529" s="336"/>
      <c r="K3529" s="338"/>
      <c r="O3529" s="393"/>
      <c r="P3529" s="407"/>
    </row>
    <row r="3530" spans="1:16" s="342" customFormat="1" x14ac:dyDescent="0.25">
      <c r="A3530" s="336"/>
      <c r="B3530" s="330"/>
      <c r="C3530" s="402"/>
      <c r="D3530" s="336"/>
      <c r="E3530" s="429"/>
      <c r="F3530" s="336"/>
      <c r="G3530" s="430"/>
      <c r="H3530" s="431"/>
      <c r="I3530" s="432"/>
      <c r="J3530" s="336"/>
      <c r="K3530" s="338"/>
      <c r="O3530" s="393"/>
      <c r="P3530" s="407"/>
    </row>
    <row r="3531" spans="1:16" s="342" customFormat="1" x14ac:dyDescent="0.25">
      <c r="A3531" s="336"/>
      <c r="B3531" s="330"/>
      <c r="C3531" s="402"/>
      <c r="D3531" s="336"/>
      <c r="E3531" s="429"/>
      <c r="F3531" s="336"/>
      <c r="G3531" s="430"/>
      <c r="H3531" s="431"/>
      <c r="I3531" s="432"/>
      <c r="J3531" s="336"/>
      <c r="K3531" s="338"/>
      <c r="O3531" s="393"/>
      <c r="P3531" s="407"/>
    </row>
    <row r="3532" spans="1:16" s="342" customFormat="1" x14ac:dyDescent="0.25">
      <c r="A3532" s="336"/>
      <c r="B3532" s="330"/>
      <c r="C3532" s="402"/>
      <c r="D3532" s="336"/>
      <c r="E3532" s="429"/>
      <c r="F3532" s="336"/>
      <c r="G3532" s="430"/>
      <c r="H3532" s="431"/>
      <c r="I3532" s="432"/>
      <c r="J3532" s="336"/>
      <c r="K3532" s="338"/>
      <c r="O3532" s="393"/>
      <c r="P3532" s="407"/>
    </row>
    <row r="3533" spans="1:16" s="342" customFormat="1" x14ac:dyDescent="0.25">
      <c r="A3533" s="336"/>
      <c r="B3533" s="330"/>
      <c r="C3533" s="402"/>
      <c r="D3533" s="336"/>
      <c r="E3533" s="429"/>
      <c r="F3533" s="336"/>
      <c r="G3533" s="430"/>
      <c r="H3533" s="431"/>
      <c r="I3533" s="432"/>
      <c r="J3533" s="336"/>
      <c r="K3533" s="338"/>
      <c r="O3533" s="393"/>
      <c r="P3533" s="407"/>
    </row>
    <row r="3534" spans="1:16" s="342" customFormat="1" x14ac:dyDescent="0.25">
      <c r="A3534" s="336"/>
      <c r="B3534" s="330"/>
      <c r="C3534" s="402"/>
      <c r="D3534" s="336"/>
      <c r="E3534" s="429"/>
      <c r="F3534" s="336"/>
      <c r="G3534" s="430"/>
      <c r="H3534" s="431"/>
      <c r="I3534" s="432"/>
      <c r="J3534" s="336"/>
      <c r="K3534" s="338"/>
      <c r="O3534" s="393"/>
      <c r="P3534" s="407"/>
    </row>
    <row r="3535" spans="1:16" s="342" customFormat="1" x14ac:dyDescent="0.25">
      <c r="A3535" s="336"/>
      <c r="B3535" s="330"/>
      <c r="C3535" s="402"/>
      <c r="D3535" s="336"/>
      <c r="E3535" s="429"/>
      <c r="F3535" s="336"/>
      <c r="G3535" s="430"/>
      <c r="H3535" s="431"/>
      <c r="I3535" s="432"/>
      <c r="J3535" s="336"/>
      <c r="K3535" s="338"/>
      <c r="O3535" s="393"/>
      <c r="P3535" s="407"/>
    </row>
    <row r="3536" spans="1:16" s="342" customFormat="1" x14ac:dyDescent="0.25">
      <c r="A3536" s="336"/>
      <c r="B3536" s="330"/>
      <c r="C3536" s="402"/>
      <c r="D3536" s="336"/>
      <c r="E3536" s="429"/>
      <c r="F3536" s="336"/>
      <c r="G3536" s="430"/>
      <c r="H3536" s="431"/>
      <c r="I3536" s="432"/>
      <c r="J3536" s="336"/>
      <c r="K3536" s="338"/>
      <c r="O3536" s="393"/>
      <c r="P3536" s="407"/>
    </row>
    <row r="3537" spans="1:16" s="342" customFormat="1" x14ac:dyDescent="0.25">
      <c r="A3537" s="336"/>
      <c r="B3537" s="330"/>
      <c r="C3537" s="402"/>
      <c r="D3537" s="336"/>
      <c r="E3537" s="429"/>
      <c r="F3537" s="336"/>
      <c r="G3537" s="430"/>
      <c r="H3537" s="431"/>
      <c r="I3537" s="432"/>
      <c r="J3537" s="336"/>
      <c r="K3537" s="338"/>
      <c r="O3537" s="393"/>
      <c r="P3537" s="407"/>
    </row>
    <row r="3538" spans="1:16" s="342" customFormat="1" x14ac:dyDescent="0.25">
      <c r="A3538" s="336"/>
      <c r="B3538" s="330"/>
      <c r="C3538" s="402"/>
      <c r="D3538" s="336"/>
      <c r="E3538" s="429"/>
      <c r="F3538" s="336"/>
      <c r="G3538" s="430"/>
      <c r="H3538" s="431"/>
      <c r="I3538" s="432"/>
      <c r="J3538" s="336"/>
      <c r="K3538" s="338"/>
      <c r="O3538" s="393"/>
      <c r="P3538" s="407"/>
    </row>
    <row r="3539" spans="1:16" s="342" customFormat="1" x14ac:dyDescent="0.25">
      <c r="A3539" s="336"/>
      <c r="B3539" s="330"/>
      <c r="C3539" s="402"/>
      <c r="D3539" s="336"/>
      <c r="E3539" s="429"/>
      <c r="F3539" s="336"/>
      <c r="G3539" s="430"/>
      <c r="H3539" s="431"/>
      <c r="I3539" s="432"/>
      <c r="J3539" s="336"/>
      <c r="K3539" s="338"/>
      <c r="O3539" s="393"/>
      <c r="P3539" s="407"/>
    </row>
    <row r="3540" spans="1:16" s="342" customFormat="1" x14ac:dyDescent="0.25">
      <c r="A3540" s="336"/>
      <c r="B3540" s="330"/>
      <c r="C3540" s="402"/>
      <c r="D3540" s="336"/>
      <c r="E3540" s="429"/>
      <c r="F3540" s="336"/>
      <c r="G3540" s="430"/>
      <c r="H3540" s="431"/>
      <c r="I3540" s="432"/>
      <c r="J3540" s="336"/>
      <c r="K3540" s="338"/>
      <c r="O3540" s="393"/>
      <c r="P3540" s="407"/>
    </row>
    <row r="3541" spans="1:16" s="342" customFormat="1" x14ac:dyDescent="0.25">
      <c r="A3541" s="336"/>
      <c r="B3541" s="330"/>
      <c r="C3541" s="402"/>
      <c r="D3541" s="336"/>
      <c r="E3541" s="429"/>
      <c r="F3541" s="336"/>
      <c r="G3541" s="430"/>
      <c r="H3541" s="431"/>
      <c r="I3541" s="432"/>
      <c r="J3541" s="336"/>
      <c r="K3541" s="338"/>
      <c r="O3541" s="393"/>
      <c r="P3541" s="407"/>
    </row>
    <row r="3542" spans="1:16" s="342" customFormat="1" x14ac:dyDescent="0.25">
      <c r="A3542" s="336"/>
      <c r="B3542" s="330"/>
      <c r="C3542" s="402"/>
      <c r="D3542" s="336"/>
      <c r="E3542" s="429"/>
      <c r="F3542" s="336"/>
      <c r="G3542" s="430"/>
      <c r="H3542" s="431"/>
      <c r="I3542" s="432"/>
      <c r="J3542" s="336"/>
      <c r="K3542" s="338"/>
      <c r="O3542" s="393"/>
      <c r="P3542" s="407"/>
    </row>
    <row r="3543" spans="1:16" s="342" customFormat="1" x14ac:dyDescent="0.25">
      <c r="A3543" s="336"/>
      <c r="B3543" s="330"/>
      <c r="C3543" s="402"/>
      <c r="D3543" s="336"/>
      <c r="E3543" s="429"/>
      <c r="F3543" s="336"/>
      <c r="G3543" s="430"/>
      <c r="H3543" s="431"/>
      <c r="I3543" s="432"/>
      <c r="J3543" s="336"/>
      <c r="K3543" s="338"/>
      <c r="O3543" s="393"/>
      <c r="P3543" s="407"/>
    </row>
    <row r="3544" spans="1:16" s="342" customFormat="1" x14ac:dyDescent="0.25">
      <c r="A3544" s="336"/>
      <c r="B3544" s="330"/>
      <c r="C3544" s="402"/>
      <c r="D3544" s="336"/>
      <c r="E3544" s="429"/>
      <c r="F3544" s="336"/>
      <c r="G3544" s="430"/>
      <c r="H3544" s="431"/>
      <c r="I3544" s="432"/>
      <c r="J3544" s="336"/>
      <c r="K3544" s="338"/>
      <c r="O3544" s="393"/>
      <c r="P3544" s="407"/>
    </row>
    <row r="3545" spans="1:16" s="342" customFormat="1" x14ac:dyDescent="0.25">
      <c r="A3545" s="336"/>
      <c r="B3545" s="330"/>
      <c r="C3545" s="402"/>
      <c r="D3545" s="336"/>
      <c r="E3545" s="429"/>
      <c r="F3545" s="336"/>
      <c r="G3545" s="430"/>
      <c r="H3545" s="431"/>
      <c r="I3545" s="432"/>
      <c r="J3545" s="336"/>
      <c r="K3545" s="338"/>
      <c r="O3545" s="393"/>
      <c r="P3545" s="407"/>
    </row>
    <row r="3546" spans="1:16" s="342" customFormat="1" x14ac:dyDescent="0.25">
      <c r="A3546" s="336"/>
      <c r="B3546" s="330"/>
      <c r="C3546" s="402"/>
      <c r="D3546" s="336"/>
      <c r="E3546" s="429"/>
      <c r="F3546" s="336"/>
      <c r="G3546" s="430"/>
      <c r="H3546" s="431"/>
      <c r="I3546" s="432"/>
      <c r="J3546" s="336"/>
      <c r="K3546" s="338"/>
      <c r="O3546" s="393"/>
      <c r="P3546" s="407"/>
    </row>
    <row r="3547" spans="1:16" s="342" customFormat="1" x14ac:dyDescent="0.25">
      <c r="A3547" s="336"/>
      <c r="B3547" s="330"/>
      <c r="C3547" s="402"/>
      <c r="D3547" s="336"/>
      <c r="E3547" s="429"/>
      <c r="F3547" s="336"/>
      <c r="G3547" s="430"/>
      <c r="H3547" s="431"/>
      <c r="I3547" s="432"/>
      <c r="J3547" s="336"/>
      <c r="K3547" s="338"/>
      <c r="O3547" s="393"/>
      <c r="P3547" s="407"/>
    </row>
    <row r="3548" spans="1:16" s="342" customFormat="1" x14ac:dyDescent="0.25">
      <c r="A3548" s="336"/>
      <c r="B3548" s="330"/>
      <c r="C3548" s="402"/>
      <c r="D3548" s="336"/>
      <c r="E3548" s="429"/>
      <c r="F3548" s="336"/>
      <c r="G3548" s="430"/>
      <c r="H3548" s="431"/>
      <c r="I3548" s="432"/>
      <c r="J3548" s="336"/>
      <c r="K3548" s="338"/>
      <c r="O3548" s="393"/>
      <c r="P3548" s="407"/>
    </row>
    <row r="3549" spans="1:16" s="342" customFormat="1" x14ac:dyDescent="0.25">
      <c r="A3549" s="336"/>
      <c r="B3549" s="330"/>
      <c r="C3549" s="402"/>
      <c r="D3549" s="336"/>
      <c r="E3549" s="429"/>
      <c r="F3549" s="336"/>
      <c r="G3549" s="430"/>
      <c r="H3549" s="431"/>
      <c r="I3549" s="432"/>
      <c r="J3549" s="336"/>
      <c r="K3549" s="338"/>
      <c r="O3549" s="393"/>
      <c r="P3549" s="407"/>
    </row>
    <row r="3550" spans="1:16" s="342" customFormat="1" x14ac:dyDescent="0.25">
      <c r="A3550" s="336"/>
      <c r="B3550" s="330"/>
      <c r="C3550" s="402"/>
      <c r="D3550" s="336"/>
      <c r="E3550" s="429"/>
      <c r="F3550" s="336"/>
      <c r="G3550" s="430"/>
      <c r="H3550" s="431"/>
      <c r="I3550" s="432"/>
      <c r="J3550" s="336"/>
      <c r="K3550" s="338"/>
      <c r="O3550" s="393"/>
      <c r="P3550" s="407"/>
    </row>
    <row r="3551" spans="1:16" s="342" customFormat="1" x14ac:dyDescent="0.25">
      <c r="A3551" s="336"/>
      <c r="B3551" s="330"/>
      <c r="C3551" s="402"/>
      <c r="D3551" s="336"/>
      <c r="E3551" s="429"/>
      <c r="F3551" s="336"/>
      <c r="G3551" s="430"/>
      <c r="H3551" s="431"/>
      <c r="I3551" s="432"/>
      <c r="J3551" s="336"/>
      <c r="K3551" s="338"/>
      <c r="O3551" s="393"/>
      <c r="P3551" s="407"/>
    </row>
    <row r="3552" spans="1:16" s="342" customFormat="1" x14ac:dyDescent="0.25">
      <c r="A3552" s="336"/>
      <c r="B3552" s="330"/>
      <c r="C3552" s="402"/>
      <c r="D3552" s="336"/>
      <c r="E3552" s="429"/>
      <c r="F3552" s="336"/>
      <c r="G3552" s="430"/>
      <c r="H3552" s="431"/>
      <c r="I3552" s="432"/>
      <c r="J3552" s="336"/>
      <c r="K3552" s="338"/>
      <c r="O3552" s="393"/>
      <c r="P3552" s="407"/>
    </row>
    <row r="3553" spans="1:16" s="342" customFormat="1" x14ac:dyDescent="0.25">
      <c r="A3553" s="336"/>
      <c r="B3553" s="330"/>
      <c r="C3553" s="402"/>
      <c r="D3553" s="336"/>
      <c r="E3553" s="429"/>
      <c r="F3553" s="336"/>
      <c r="G3553" s="430"/>
      <c r="H3553" s="431"/>
      <c r="I3553" s="432"/>
      <c r="J3553" s="336"/>
      <c r="K3553" s="338"/>
      <c r="O3553" s="393"/>
      <c r="P3553" s="407"/>
    </row>
    <row r="3554" spans="1:16" s="342" customFormat="1" x14ac:dyDescent="0.25">
      <c r="A3554" s="336"/>
      <c r="B3554" s="330"/>
      <c r="C3554" s="402"/>
      <c r="D3554" s="336"/>
      <c r="E3554" s="429"/>
      <c r="F3554" s="336"/>
      <c r="G3554" s="430"/>
      <c r="H3554" s="431"/>
      <c r="I3554" s="432"/>
      <c r="J3554" s="336"/>
      <c r="K3554" s="338"/>
      <c r="O3554" s="393"/>
      <c r="P3554" s="407"/>
    </row>
    <row r="3555" spans="1:16" s="342" customFormat="1" x14ac:dyDescent="0.25">
      <c r="A3555" s="336"/>
      <c r="B3555" s="330"/>
      <c r="C3555" s="402"/>
      <c r="D3555" s="336"/>
      <c r="E3555" s="429"/>
      <c r="F3555" s="336"/>
      <c r="G3555" s="430"/>
      <c r="H3555" s="431"/>
      <c r="I3555" s="432"/>
      <c r="J3555" s="336"/>
      <c r="K3555" s="338"/>
      <c r="O3555" s="393"/>
      <c r="P3555" s="407"/>
    </row>
    <row r="3556" spans="1:16" s="342" customFormat="1" x14ac:dyDescent="0.25">
      <c r="A3556" s="336"/>
      <c r="B3556" s="330"/>
      <c r="C3556" s="402"/>
      <c r="D3556" s="336"/>
      <c r="E3556" s="429"/>
      <c r="F3556" s="336"/>
      <c r="G3556" s="430"/>
      <c r="H3556" s="431"/>
      <c r="I3556" s="432"/>
      <c r="J3556" s="336"/>
      <c r="K3556" s="338"/>
      <c r="O3556" s="393"/>
      <c r="P3556" s="407"/>
    </row>
    <row r="3557" spans="1:16" s="342" customFormat="1" x14ac:dyDescent="0.25">
      <c r="A3557" s="336"/>
      <c r="B3557" s="330"/>
      <c r="C3557" s="402"/>
      <c r="D3557" s="336"/>
      <c r="E3557" s="429"/>
      <c r="F3557" s="336"/>
      <c r="G3557" s="430"/>
      <c r="H3557" s="431"/>
      <c r="I3557" s="432"/>
      <c r="J3557" s="336"/>
      <c r="K3557" s="338"/>
      <c r="O3557" s="393"/>
      <c r="P3557" s="407"/>
    </row>
    <row r="3558" spans="1:16" s="342" customFormat="1" x14ac:dyDescent="0.25">
      <c r="A3558" s="336"/>
      <c r="B3558" s="330"/>
      <c r="C3558" s="402"/>
      <c r="D3558" s="336"/>
      <c r="E3558" s="429"/>
      <c r="F3558" s="336"/>
      <c r="G3558" s="430"/>
      <c r="H3558" s="431"/>
      <c r="I3558" s="432"/>
      <c r="J3558" s="336"/>
      <c r="K3558" s="338"/>
      <c r="O3558" s="393"/>
      <c r="P3558" s="407"/>
    </row>
    <row r="3559" spans="1:16" s="342" customFormat="1" x14ac:dyDescent="0.25">
      <c r="A3559" s="336"/>
      <c r="B3559" s="330"/>
      <c r="C3559" s="402"/>
      <c r="D3559" s="336"/>
      <c r="E3559" s="429"/>
      <c r="F3559" s="336"/>
      <c r="G3559" s="430"/>
      <c r="H3559" s="431"/>
      <c r="I3559" s="432"/>
      <c r="J3559" s="336"/>
      <c r="K3559" s="338"/>
      <c r="O3559" s="393"/>
      <c r="P3559" s="407"/>
    </row>
    <row r="3560" spans="1:16" s="342" customFormat="1" x14ac:dyDescent="0.25">
      <c r="A3560" s="336"/>
      <c r="B3560" s="330"/>
      <c r="C3560" s="402"/>
      <c r="D3560" s="336"/>
      <c r="E3560" s="429"/>
      <c r="F3560" s="336"/>
      <c r="G3560" s="430"/>
      <c r="H3560" s="431"/>
      <c r="I3560" s="432"/>
      <c r="J3560" s="336"/>
      <c r="K3560" s="338"/>
      <c r="O3560" s="393"/>
      <c r="P3560" s="407"/>
    </row>
    <row r="3561" spans="1:16" s="342" customFormat="1" x14ac:dyDescent="0.25">
      <c r="A3561" s="336"/>
      <c r="B3561" s="330"/>
      <c r="C3561" s="402"/>
      <c r="D3561" s="336"/>
      <c r="E3561" s="429"/>
      <c r="F3561" s="336"/>
      <c r="G3561" s="430"/>
      <c r="H3561" s="431"/>
      <c r="I3561" s="432"/>
      <c r="J3561" s="336"/>
      <c r="K3561" s="338"/>
      <c r="O3561" s="393"/>
      <c r="P3561" s="407"/>
    </row>
    <row r="3562" spans="1:16" s="342" customFormat="1" x14ac:dyDescent="0.25">
      <c r="A3562" s="336"/>
      <c r="B3562" s="330"/>
      <c r="C3562" s="402"/>
      <c r="D3562" s="336"/>
      <c r="E3562" s="429"/>
      <c r="F3562" s="336"/>
      <c r="G3562" s="430"/>
      <c r="H3562" s="431"/>
      <c r="I3562" s="432"/>
      <c r="J3562" s="336"/>
      <c r="K3562" s="338"/>
      <c r="O3562" s="393"/>
      <c r="P3562" s="407"/>
    </row>
    <row r="3563" spans="1:16" s="342" customFormat="1" x14ac:dyDescent="0.25">
      <c r="A3563" s="336"/>
      <c r="B3563" s="330"/>
      <c r="C3563" s="402"/>
      <c r="D3563" s="336"/>
      <c r="E3563" s="429"/>
      <c r="F3563" s="336"/>
      <c r="G3563" s="430"/>
      <c r="H3563" s="431"/>
      <c r="I3563" s="432"/>
      <c r="J3563" s="336"/>
      <c r="K3563" s="338"/>
      <c r="O3563" s="393"/>
      <c r="P3563" s="407"/>
    </row>
    <row r="3564" spans="1:16" s="342" customFormat="1" x14ac:dyDescent="0.25">
      <c r="A3564" s="336"/>
      <c r="B3564" s="330"/>
      <c r="C3564" s="402"/>
      <c r="D3564" s="336"/>
      <c r="E3564" s="429"/>
      <c r="F3564" s="336"/>
      <c r="G3564" s="430"/>
      <c r="H3564" s="431"/>
      <c r="I3564" s="432"/>
      <c r="J3564" s="336"/>
      <c r="K3564" s="338"/>
      <c r="O3564" s="393"/>
      <c r="P3564" s="407"/>
    </row>
    <row r="3565" spans="1:16" s="342" customFormat="1" x14ac:dyDescent="0.25">
      <c r="A3565" s="336"/>
      <c r="B3565" s="330"/>
      <c r="C3565" s="402"/>
      <c r="D3565" s="336"/>
      <c r="E3565" s="429"/>
      <c r="F3565" s="336"/>
      <c r="G3565" s="430"/>
      <c r="H3565" s="431"/>
      <c r="I3565" s="432"/>
      <c r="J3565" s="336"/>
      <c r="K3565" s="338"/>
      <c r="O3565" s="393"/>
      <c r="P3565" s="407"/>
    </row>
    <row r="3566" spans="1:16" s="342" customFormat="1" x14ac:dyDescent="0.25">
      <c r="A3566" s="336"/>
      <c r="B3566" s="330"/>
      <c r="C3566" s="402"/>
      <c r="D3566" s="336"/>
      <c r="E3566" s="429"/>
      <c r="F3566" s="336"/>
      <c r="G3566" s="430"/>
      <c r="H3566" s="431"/>
      <c r="I3566" s="432"/>
      <c r="J3566" s="336"/>
      <c r="K3566" s="338"/>
      <c r="O3566" s="393"/>
      <c r="P3566" s="407"/>
    </row>
    <row r="3567" spans="1:16" s="342" customFormat="1" x14ac:dyDescent="0.25">
      <c r="A3567" s="336"/>
      <c r="B3567" s="330"/>
      <c r="C3567" s="402"/>
      <c r="D3567" s="336"/>
      <c r="E3567" s="429"/>
      <c r="F3567" s="336"/>
      <c r="G3567" s="430"/>
      <c r="H3567" s="431"/>
      <c r="I3567" s="432"/>
      <c r="J3567" s="336"/>
      <c r="K3567" s="338"/>
      <c r="O3567" s="393"/>
      <c r="P3567" s="407"/>
    </row>
    <row r="3568" spans="1:16" s="342" customFormat="1" x14ac:dyDescent="0.25">
      <c r="A3568" s="336"/>
      <c r="B3568" s="330"/>
      <c r="C3568" s="402"/>
      <c r="D3568" s="336"/>
      <c r="E3568" s="429"/>
      <c r="F3568" s="336"/>
      <c r="G3568" s="430"/>
      <c r="H3568" s="431"/>
      <c r="I3568" s="432"/>
      <c r="J3568" s="336"/>
      <c r="K3568" s="338"/>
      <c r="O3568" s="393"/>
      <c r="P3568" s="407"/>
    </row>
    <row r="3569" spans="1:16" s="342" customFormat="1" x14ac:dyDescent="0.25">
      <c r="A3569" s="336"/>
      <c r="B3569" s="330"/>
      <c r="C3569" s="402"/>
      <c r="D3569" s="336"/>
      <c r="E3569" s="429"/>
      <c r="F3569" s="336"/>
      <c r="G3569" s="430"/>
      <c r="H3569" s="431"/>
      <c r="I3569" s="432"/>
      <c r="J3569" s="336"/>
      <c r="K3569" s="338"/>
      <c r="O3569" s="393"/>
      <c r="P3569" s="407"/>
    </row>
    <row r="3570" spans="1:16" s="342" customFormat="1" x14ac:dyDescent="0.25">
      <c r="A3570" s="336"/>
      <c r="B3570" s="330"/>
      <c r="C3570" s="402"/>
      <c r="D3570" s="336"/>
      <c r="E3570" s="429"/>
      <c r="F3570" s="336"/>
      <c r="G3570" s="430"/>
      <c r="H3570" s="431"/>
      <c r="I3570" s="432"/>
      <c r="J3570" s="336"/>
      <c r="K3570" s="338"/>
      <c r="O3570" s="393"/>
      <c r="P3570" s="407"/>
    </row>
    <row r="3571" spans="1:16" s="342" customFormat="1" x14ac:dyDescent="0.25">
      <c r="A3571" s="336"/>
      <c r="B3571" s="330"/>
      <c r="C3571" s="402"/>
      <c r="D3571" s="336"/>
      <c r="E3571" s="429"/>
      <c r="F3571" s="336"/>
      <c r="G3571" s="430"/>
      <c r="H3571" s="431"/>
      <c r="I3571" s="432"/>
      <c r="J3571" s="336"/>
      <c r="K3571" s="338"/>
      <c r="O3571" s="393"/>
      <c r="P3571" s="407"/>
    </row>
    <row r="3572" spans="1:16" s="342" customFormat="1" x14ac:dyDescent="0.25">
      <c r="A3572" s="336"/>
      <c r="B3572" s="330"/>
      <c r="C3572" s="402"/>
      <c r="D3572" s="336"/>
      <c r="E3572" s="429"/>
      <c r="F3572" s="336"/>
      <c r="G3572" s="430"/>
      <c r="H3572" s="431"/>
      <c r="I3572" s="432"/>
      <c r="J3572" s="336"/>
      <c r="K3572" s="338"/>
      <c r="O3572" s="393"/>
      <c r="P3572" s="407"/>
    </row>
    <row r="3573" spans="1:16" s="342" customFormat="1" x14ac:dyDescent="0.25">
      <c r="A3573" s="336"/>
      <c r="B3573" s="330"/>
      <c r="C3573" s="402"/>
      <c r="D3573" s="336"/>
      <c r="E3573" s="429"/>
      <c r="F3573" s="336"/>
      <c r="G3573" s="430"/>
      <c r="H3573" s="431"/>
      <c r="I3573" s="432"/>
      <c r="J3573" s="336"/>
      <c r="K3573" s="338"/>
      <c r="O3573" s="393"/>
      <c r="P3573" s="407"/>
    </row>
    <row r="3574" spans="1:16" s="342" customFormat="1" x14ac:dyDescent="0.25">
      <c r="A3574" s="336"/>
      <c r="B3574" s="330"/>
      <c r="C3574" s="402"/>
      <c r="D3574" s="336"/>
      <c r="E3574" s="429"/>
      <c r="F3574" s="336"/>
      <c r="G3574" s="430"/>
      <c r="H3574" s="431"/>
      <c r="I3574" s="432"/>
      <c r="J3574" s="336"/>
      <c r="K3574" s="338"/>
      <c r="O3574" s="393"/>
      <c r="P3574" s="407"/>
    </row>
    <row r="3575" spans="1:16" s="342" customFormat="1" x14ac:dyDescent="0.25">
      <c r="A3575" s="336"/>
      <c r="B3575" s="330"/>
      <c r="C3575" s="402"/>
      <c r="D3575" s="336"/>
      <c r="E3575" s="429"/>
      <c r="F3575" s="336"/>
      <c r="G3575" s="430"/>
      <c r="H3575" s="431"/>
      <c r="I3575" s="432"/>
      <c r="J3575" s="336"/>
      <c r="K3575" s="338"/>
      <c r="O3575" s="393"/>
      <c r="P3575" s="407"/>
    </row>
    <row r="3576" spans="1:16" s="342" customFormat="1" x14ac:dyDescent="0.25">
      <c r="A3576" s="336"/>
      <c r="B3576" s="330"/>
      <c r="C3576" s="402"/>
      <c r="D3576" s="336"/>
      <c r="E3576" s="429"/>
      <c r="F3576" s="336"/>
      <c r="G3576" s="430"/>
      <c r="H3576" s="431"/>
      <c r="I3576" s="432"/>
      <c r="J3576" s="336"/>
      <c r="K3576" s="338"/>
      <c r="O3576" s="393"/>
      <c r="P3576" s="407"/>
    </row>
    <row r="3577" spans="1:16" s="342" customFormat="1" x14ac:dyDescent="0.25">
      <c r="A3577" s="336"/>
      <c r="B3577" s="330"/>
      <c r="C3577" s="402"/>
      <c r="D3577" s="336"/>
      <c r="E3577" s="429"/>
      <c r="F3577" s="336"/>
      <c r="G3577" s="430"/>
      <c r="H3577" s="431"/>
      <c r="I3577" s="432"/>
      <c r="J3577" s="336"/>
      <c r="K3577" s="338"/>
      <c r="O3577" s="393"/>
      <c r="P3577" s="407"/>
    </row>
    <row r="3578" spans="1:16" s="342" customFormat="1" x14ac:dyDescent="0.25">
      <c r="A3578" s="336"/>
      <c r="B3578" s="330"/>
      <c r="C3578" s="402"/>
      <c r="D3578" s="336"/>
      <c r="E3578" s="429"/>
      <c r="F3578" s="336"/>
      <c r="G3578" s="430"/>
      <c r="H3578" s="431"/>
      <c r="I3578" s="432"/>
      <c r="J3578" s="336"/>
      <c r="K3578" s="338"/>
      <c r="O3578" s="393"/>
      <c r="P3578" s="407"/>
    </row>
    <row r="3579" spans="1:16" s="342" customFormat="1" x14ac:dyDescent="0.25">
      <c r="A3579" s="336"/>
      <c r="B3579" s="330"/>
      <c r="C3579" s="402"/>
      <c r="D3579" s="336"/>
      <c r="E3579" s="429"/>
      <c r="F3579" s="336"/>
      <c r="G3579" s="430"/>
      <c r="H3579" s="431"/>
      <c r="I3579" s="432"/>
      <c r="J3579" s="336"/>
      <c r="K3579" s="338"/>
      <c r="O3579" s="393"/>
      <c r="P3579" s="407"/>
    </row>
    <row r="3580" spans="1:16" s="342" customFormat="1" x14ac:dyDescent="0.25">
      <c r="A3580" s="336"/>
      <c r="B3580" s="330"/>
      <c r="C3580" s="402"/>
      <c r="D3580" s="336"/>
      <c r="E3580" s="429"/>
      <c r="F3580" s="336"/>
      <c r="G3580" s="430"/>
      <c r="H3580" s="431"/>
      <c r="I3580" s="432"/>
      <c r="J3580" s="336"/>
      <c r="K3580" s="338"/>
      <c r="O3580" s="393"/>
      <c r="P3580" s="407"/>
    </row>
    <row r="3581" spans="1:16" s="342" customFormat="1" x14ac:dyDescent="0.25">
      <c r="A3581" s="336"/>
      <c r="B3581" s="330"/>
      <c r="C3581" s="402"/>
      <c r="D3581" s="336"/>
      <c r="E3581" s="429"/>
      <c r="F3581" s="336"/>
      <c r="G3581" s="430"/>
      <c r="H3581" s="431"/>
      <c r="I3581" s="432"/>
      <c r="J3581" s="336"/>
      <c r="K3581" s="338"/>
      <c r="O3581" s="393"/>
      <c r="P3581" s="407"/>
    </row>
    <row r="3582" spans="1:16" s="342" customFormat="1" x14ac:dyDescent="0.25">
      <c r="A3582" s="336"/>
      <c r="B3582" s="330"/>
      <c r="C3582" s="402"/>
      <c r="D3582" s="336"/>
      <c r="E3582" s="429"/>
      <c r="F3582" s="336"/>
      <c r="G3582" s="430"/>
      <c r="H3582" s="431"/>
      <c r="I3582" s="432"/>
      <c r="J3582" s="336"/>
      <c r="K3582" s="338"/>
      <c r="O3582" s="393"/>
      <c r="P3582" s="407"/>
    </row>
    <row r="3583" spans="1:16" s="342" customFormat="1" x14ac:dyDescent="0.25">
      <c r="A3583" s="336"/>
      <c r="B3583" s="330"/>
      <c r="C3583" s="402"/>
      <c r="D3583" s="336"/>
      <c r="E3583" s="429"/>
      <c r="F3583" s="336"/>
      <c r="G3583" s="430"/>
      <c r="H3583" s="431"/>
      <c r="I3583" s="432"/>
      <c r="J3583" s="336"/>
      <c r="K3583" s="338"/>
      <c r="O3583" s="393"/>
      <c r="P3583" s="407"/>
    </row>
    <row r="3584" spans="1:16" s="342" customFormat="1" x14ac:dyDescent="0.25">
      <c r="A3584" s="336"/>
      <c r="B3584" s="330"/>
      <c r="C3584" s="402"/>
      <c r="D3584" s="336"/>
      <c r="E3584" s="429"/>
      <c r="F3584" s="336"/>
      <c r="G3584" s="430"/>
      <c r="H3584" s="431"/>
      <c r="I3584" s="432"/>
      <c r="J3584" s="336"/>
      <c r="K3584" s="338"/>
      <c r="O3584" s="393"/>
      <c r="P3584" s="407"/>
    </row>
    <row r="3585" spans="1:16" s="342" customFormat="1" x14ac:dyDescent="0.25">
      <c r="A3585" s="336"/>
      <c r="B3585" s="330"/>
      <c r="C3585" s="402"/>
      <c r="D3585" s="336"/>
      <c r="E3585" s="429"/>
      <c r="F3585" s="336"/>
      <c r="G3585" s="430"/>
      <c r="H3585" s="431"/>
      <c r="I3585" s="432"/>
      <c r="J3585" s="336"/>
      <c r="K3585" s="338"/>
      <c r="O3585" s="393"/>
      <c r="P3585" s="407"/>
    </row>
    <row r="3586" spans="1:16" s="342" customFormat="1" x14ac:dyDescent="0.25">
      <c r="A3586" s="336"/>
      <c r="B3586" s="330"/>
      <c r="C3586" s="402"/>
      <c r="D3586" s="336"/>
      <c r="E3586" s="429"/>
      <c r="F3586" s="336"/>
      <c r="G3586" s="430"/>
      <c r="H3586" s="431"/>
      <c r="I3586" s="432"/>
      <c r="J3586" s="336"/>
      <c r="K3586" s="338"/>
      <c r="O3586" s="393"/>
      <c r="P3586" s="407"/>
    </row>
    <row r="3587" spans="1:16" s="342" customFormat="1" x14ac:dyDescent="0.25">
      <c r="A3587" s="336"/>
      <c r="B3587" s="330"/>
      <c r="C3587" s="402"/>
      <c r="D3587" s="336"/>
      <c r="E3587" s="429"/>
      <c r="F3587" s="336"/>
      <c r="G3587" s="430"/>
      <c r="H3587" s="431"/>
      <c r="I3587" s="432"/>
      <c r="J3587" s="336"/>
      <c r="K3587" s="338"/>
      <c r="O3587" s="393"/>
      <c r="P3587" s="407"/>
    </row>
    <row r="3588" spans="1:16" s="342" customFormat="1" x14ac:dyDescent="0.25">
      <c r="A3588" s="336"/>
      <c r="B3588" s="330"/>
      <c r="C3588" s="402"/>
      <c r="D3588" s="336"/>
      <c r="E3588" s="429"/>
      <c r="F3588" s="336"/>
      <c r="G3588" s="430"/>
      <c r="H3588" s="431"/>
      <c r="I3588" s="432"/>
      <c r="J3588" s="336"/>
      <c r="K3588" s="338"/>
      <c r="O3588" s="393"/>
      <c r="P3588" s="407"/>
    </row>
    <row r="3589" spans="1:16" s="342" customFormat="1" x14ac:dyDescent="0.25">
      <c r="A3589" s="336"/>
      <c r="B3589" s="330"/>
      <c r="C3589" s="402"/>
      <c r="D3589" s="336"/>
      <c r="E3589" s="429"/>
      <c r="F3589" s="336"/>
      <c r="G3589" s="430"/>
      <c r="H3589" s="431"/>
      <c r="I3589" s="432"/>
      <c r="J3589" s="336"/>
      <c r="K3589" s="338"/>
      <c r="O3589" s="393"/>
      <c r="P3589" s="407"/>
    </row>
    <row r="3590" spans="1:16" s="342" customFormat="1" x14ac:dyDescent="0.25">
      <c r="A3590" s="336"/>
      <c r="B3590" s="330"/>
      <c r="C3590" s="402"/>
      <c r="D3590" s="336"/>
      <c r="E3590" s="429"/>
      <c r="F3590" s="336"/>
      <c r="G3590" s="430"/>
      <c r="H3590" s="431"/>
      <c r="I3590" s="432"/>
      <c r="J3590" s="336"/>
      <c r="K3590" s="338"/>
      <c r="O3590" s="393"/>
      <c r="P3590" s="407"/>
    </row>
    <row r="3591" spans="1:16" s="342" customFormat="1" x14ac:dyDescent="0.25">
      <c r="A3591" s="336"/>
      <c r="B3591" s="330"/>
      <c r="C3591" s="402"/>
      <c r="D3591" s="336"/>
      <c r="E3591" s="429"/>
      <c r="F3591" s="336"/>
      <c r="G3591" s="430"/>
      <c r="H3591" s="431"/>
      <c r="I3591" s="432"/>
      <c r="J3591" s="336"/>
      <c r="K3591" s="338"/>
      <c r="O3591" s="393"/>
      <c r="P3591" s="407"/>
    </row>
    <row r="3592" spans="1:16" s="342" customFormat="1" x14ac:dyDescent="0.25">
      <c r="A3592" s="336"/>
      <c r="B3592" s="330"/>
      <c r="C3592" s="402"/>
      <c r="D3592" s="336"/>
      <c r="E3592" s="429"/>
      <c r="F3592" s="336"/>
      <c r="G3592" s="430"/>
      <c r="H3592" s="431"/>
      <c r="I3592" s="432"/>
      <c r="J3592" s="336"/>
      <c r="K3592" s="338"/>
      <c r="O3592" s="393"/>
      <c r="P3592" s="407"/>
    </row>
    <row r="3593" spans="1:16" s="342" customFormat="1" x14ac:dyDescent="0.25">
      <c r="A3593" s="336"/>
      <c r="B3593" s="330"/>
      <c r="C3593" s="402"/>
      <c r="D3593" s="336"/>
      <c r="E3593" s="429"/>
      <c r="F3593" s="336"/>
      <c r="G3593" s="430"/>
      <c r="H3593" s="431"/>
      <c r="I3593" s="432"/>
      <c r="J3593" s="336"/>
      <c r="K3593" s="338"/>
      <c r="O3593" s="393"/>
      <c r="P3593" s="407"/>
    </row>
    <row r="3594" spans="1:16" s="342" customFormat="1" x14ac:dyDescent="0.25">
      <c r="A3594" s="336"/>
      <c r="B3594" s="330"/>
      <c r="C3594" s="402"/>
      <c r="D3594" s="336"/>
      <c r="E3594" s="429"/>
      <c r="F3594" s="336"/>
      <c r="G3594" s="430"/>
      <c r="H3594" s="431"/>
      <c r="I3594" s="432"/>
      <c r="J3594" s="336"/>
      <c r="K3594" s="338"/>
      <c r="O3594" s="393"/>
      <c r="P3594" s="407"/>
    </row>
    <row r="3595" spans="1:16" s="342" customFormat="1" x14ac:dyDescent="0.25">
      <c r="A3595" s="336"/>
      <c r="B3595" s="330"/>
      <c r="C3595" s="402"/>
      <c r="D3595" s="336"/>
      <c r="E3595" s="429"/>
      <c r="F3595" s="336"/>
      <c r="G3595" s="430"/>
      <c r="H3595" s="431"/>
      <c r="I3595" s="432"/>
      <c r="J3595" s="336"/>
      <c r="K3595" s="338"/>
      <c r="O3595" s="393"/>
      <c r="P3595" s="407"/>
    </row>
    <row r="3596" spans="1:16" s="342" customFormat="1" x14ac:dyDescent="0.25">
      <c r="A3596" s="336"/>
      <c r="B3596" s="330"/>
      <c r="C3596" s="402"/>
      <c r="D3596" s="336"/>
      <c r="E3596" s="429"/>
      <c r="F3596" s="336"/>
      <c r="G3596" s="430"/>
      <c r="H3596" s="431"/>
      <c r="I3596" s="432"/>
      <c r="J3596" s="336"/>
      <c r="K3596" s="338"/>
      <c r="O3596" s="393"/>
      <c r="P3596" s="407"/>
    </row>
    <row r="3597" spans="1:16" s="342" customFormat="1" x14ac:dyDescent="0.25">
      <c r="A3597" s="336"/>
      <c r="B3597" s="330"/>
      <c r="C3597" s="402"/>
      <c r="D3597" s="336"/>
      <c r="E3597" s="429"/>
      <c r="F3597" s="336"/>
      <c r="G3597" s="430"/>
      <c r="H3597" s="431"/>
      <c r="I3597" s="432"/>
      <c r="J3597" s="336"/>
      <c r="K3597" s="338"/>
      <c r="O3597" s="393"/>
      <c r="P3597" s="407"/>
    </row>
    <row r="3598" spans="1:16" s="342" customFormat="1" x14ac:dyDescent="0.25">
      <c r="A3598" s="336"/>
      <c r="B3598" s="330"/>
      <c r="C3598" s="402"/>
      <c r="D3598" s="336"/>
      <c r="E3598" s="429"/>
      <c r="F3598" s="336"/>
      <c r="G3598" s="430"/>
      <c r="H3598" s="431"/>
      <c r="I3598" s="432"/>
      <c r="J3598" s="336"/>
      <c r="K3598" s="338"/>
      <c r="O3598" s="393"/>
      <c r="P3598" s="407"/>
    </row>
    <row r="3599" spans="1:16" s="342" customFormat="1" x14ac:dyDescent="0.25">
      <c r="A3599" s="336"/>
      <c r="B3599" s="330"/>
      <c r="C3599" s="402"/>
      <c r="D3599" s="336"/>
      <c r="E3599" s="429"/>
      <c r="F3599" s="336"/>
      <c r="G3599" s="430"/>
      <c r="H3599" s="431"/>
      <c r="I3599" s="432"/>
      <c r="J3599" s="336"/>
      <c r="K3599" s="338"/>
      <c r="O3599" s="393"/>
      <c r="P3599" s="407"/>
    </row>
    <row r="3600" spans="1:16" s="342" customFormat="1" x14ac:dyDescent="0.25">
      <c r="A3600" s="336"/>
      <c r="B3600" s="330"/>
      <c r="C3600" s="402"/>
      <c r="D3600" s="336"/>
      <c r="E3600" s="429"/>
      <c r="F3600" s="336"/>
      <c r="G3600" s="430"/>
      <c r="H3600" s="431"/>
      <c r="I3600" s="432"/>
      <c r="J3600" s="336"/>
      <c r="K3600" s="338"/>
      <c r="O3600" s="393"/>
      <c r="P3600" s="407"/>
    </row>
    <row r="3601" spans="1:16" s="342" customFormat="1" x14ac:dyDescent="0.25">
      <c r="A3601" s="336"/>
      <c r="B3601" s="330"/>
      <c r="C3601" s="402"/>
      <c r="D3601" s="336"/>
      <c r="E3601" s="429"/>
      <c r="F3601" s="336"/>
      <c r="G3601" s="430"/>
      <c r="H3601" s="431"/>
      <c r="I3601" s="432"/>
      <c r="J3601" s="336"/>
      <c r="K3601" s="338"/>
      <c r="O3601" s="393"/>
      <c r="P3601" s="407"/>
    </row>
    <row r="3602" spans="1:16" s="342" customFormat="1" x14ac:dyDescent="0.25">
      <c r="A3602" s="336"/>
      <c r="B3602" s="330"/>
      <c r="C3602" s="402"/>
      <c r="D3602" s="336"/>
      <c r="E3602" s="429"/>
      <c r="F3602" s="336"/>
      <c r="G3602" s="430"/>
      <c r="H3602" s="431"/>
      <c r="I3602" s="432"/>
      <c r="J3602" s="336"/>
      <c r="K3602" s="338"/>
      <c r="O3602" s="393"/>
      <c r="P3602" s="407"/>
    </row>
    <row r="3603" spans="1:16" s="342" customFormat="1" x14ac:dyDescent="0.25">
      <c r="A3603" s="336"/>
      <c r="B3603" s="330"/>
      <c r="C3603" s="402"/>
      <c r="D3603" s="336"/>
      <c r="E3603" s="429"/>
      <c r="F3603" s="336"/>
      <c r="G3603" s="430"/>
      <c r="H3603" s="431"/>
      <c r="I3603" s="432"/>
      <c r="J3603" s="336"/>
      <c r="K3603" s="338"/>
      <c r="O3603" s="393"/>
      <c r="P3603" s="407"/>
    </row>
    <row r="3604" spans="1:16" s="342" customFormat="1" x14ac:dyDescent="0.25">
      <c r="A3604" s="336"/>
      <c r="B3604" s="330"/>
      <c r="C3604" s="402"/>
      <c r="D3604" s="336"/>
      <c r="E3604" s="429"/>
      <c r="F3604" s="336"/>
      <c r="G3604" s="430"/>
      <c r="H3604" s="431"/>
      <c r="I3604" s="432"/>
      <c r="J3604" s="336"/>
      <c r="K3604" s="338"/>
      <c r="O3604" s="393"/>
      <c r="P3604" s="407"/>
    </row>
    <row r="3605" spans="1:16" s="342" customFormat="1" x14ac:dyDescent="0.25">
      <c r="A3605" s="336"/>
      <c r="B3605" s="330"/>
      <c r="C3605" s="402"/>
      <c r="D3605" s="336"/>
      <c r="E3605" s="429"/>
      <c r="F3605" s="336"/>
      <c r="G3605" s="430"/>
      <c r="H3605" s="431"/>
      <c r="I3605" s="432"/>
      <c r="J3605" s="336"/>
      <c r="K3605" s="338"/>
      <c r="O3605" s="393"/>
      <c r="P3605" s="407"/>
    </row>
    <row r="3606" spans="1:16" s="342" customFormat="1" x14ac:dyDescent="0.25">
      <c r="A3606" s="336"/>
      <c r="B3606" s="330"/>
      <c r="C3606" s="402"/>
      <c r="D3606" s="336"/>
      <c r="E3606" s="429"/>
      <c r="F3606" s="336"/>
      <c r="G3606" s="430"/>
      <c r="H3606" s="431"/>
      <c r="I3606" s="432"/>
      <c r="J3606" s="336"/>
      <c r="K3606" s="338"/>
      <c r="O3606" s="393"/>
      <c r="P3606" s="407"/>
    </row>
    <row r="3607" spans="1:16" s="342" customFormat="1" x14ac:dyDescent="0.25">
      <c r="A3607" s="336"/>
      <c r="B3607" s="330"/>
      <c r="C3607" s="402"/>
      <c r="D3607" s="336"/>
      <c r="E3607" s="429"/>
      <c r="F3607" s="336"/>
      <c r="G3607" s="430"/>
      <c r="H3607" s="431"/>
      <c r="I3607" s="432"/>
      <c r="J3607" s="336"/>
      <c r="K3607" s="338"/>
      <c r="O3607" s="393"/>
      <c r="P3607" s="407"/>
    </row>
    <row r="3608" spans="1:16" s="342" customFormat="1" x14ac:dyDescent="0.25">
      <c r="A3608" s="336"/>
      <c r="B3608" s="330"/>
      <c r="C3608" s="402"/>
      <c r="D3608" s="336"/>
      <c r="E3608" s="429"/>
      <c r="F3608" s="336"/>
      <c r="G3608" s="430"/>
      <c r="H3608" s="431"/>
      <c r="I3608" s="432"/>
      <c r="J3608" s="336"/>
      <c r="K3608" s="338"/>
      <c r="O3608" s="393"/>
      <c r="P3608" s="407"/>
    </row>
    <row r="3609" spans="1:16" s="342" customFormat="1" x14ac:dyDescent="0.25">
      <c r="A3609" s="336"/>
      <c r="B3609" s="330"/>
      <c r="C3609" s="402"/>
      <c r="D3609" s="336"/>
      <c r="E3609" s="429"/>
      <c r="F3609" s="336"/>
      <c r="G3609" s="430"/>
      <c r="H3609" s="431"/>
      <c r="I3609" s="432"/>
      <c r="J3609" s="336"/>
      <c r="K3609" s="338"/>
      <c r="O3609" s="393"/>
      <c r="P3609" s="407"/>
    </row>
    <row r="3610" spans="1:16" s="342" customFormat="1" x14ac:dyDescent="0.25">
      <c r="A3610" s="336"/>
      <c r="B3610" s="330"/>
      <c r="C3610" s="402"/>
      <c r="D3610" s="336"/>
      <c r="E3610" s="429"/>
      <c r="F3610" s="336"/>
      <c r="G3610" s="430"/>
      <c r="H3610" s="431"/>
      <c r="I3610" s="432"/>
      <c r="J3610" s="336"/>
      <c r="K3610" s="338"/>
      <c r="O3610" s="393"/>
      <c r="P3610" s="407"/>
    </row>
    <row r="3611" spans="1:16" s="342" customFormat="1" x14ac:dyDescent="0.25">
      <c r="A3611" s="336"/>
      <c r="B3611" s="330"/>
      <c r="C3611" s="402"/>
      <c r="D3611" s="336"/>
      <c r="E3611" s="429"/>
      <c r="F3611" s="336"/>
      <c r="G3611" s="430"/>
      <c r="H3611" s="431"/>
      <c r="I3611" s="432"/>
      <c r="J3611" s="336"/>
      <c r="K3611" s="338"/>
      <c r="O3611" s="393"/>
      <c r="P3611" s="407"/>
    </row>
    <row r="3612" spans="1:16" s="342" customFormat="1" x14ac:dyDescent="0.25">
      <c r="A3612" s="336"/>
      <c r="B3612" s="330"/>
      <c r="C3612" s="402"/>
      <c r="D3612" s="336"/>
      <c r="E3612" s="429"/>
      <c r="F3612" s="336"/>
      <c r="G3612" s="430"/>
      <c r="H3612" s="431"/>
      <c r="I3612" s="432"/>
      <c r="J3612" s="336"/>
      <c r="K3612" s="338"/>
      <c r="O3612" s="393"/>
      <c r="P3612" s="407"/>
    </row>
    <row r="3613" spans="1:16" s="342" customFormat="1" x14ac:dyDescent="0.25">
      <c r="A3613" s="336"/>
      <c r="B3613" s="330"/>
      <c r="C3613" s="402"/>
      <c r="D3613" s="336"/>
      <c r="E3613" s="429"/>
      <c r="F3613" s="336"/>
      <c r="G3613" s="430"/>
      <c r="H3613" s="431"/>
      <c r="I3613" s="432"/>
      <c r="J3613" s="336"/>
      <c r="K3613" s="338"/>
      <c r="O3613" s="393"/>
      <c r="P3613" s="407"/>
    </row>
    <row r="3614" spans="1:16" s="342" customFormat="1" x14ac:dyDescent="0.25">
      <c r="A3614" s="336"/>
      <c r="B3614" s="330"/>
      <c r="C3614" s="402"/>
      <c r="D3614" s="336"/>
      <c r="E3614" s="429"/>
      <c r="F3614" s="336"/>
      <c r="G3614" s="430"/>
      <c r="H3614" s="431"/>
      <c r="I3614" s="432"/>
      <c r="J3614" s="336"/>
      <c r="K3614" s="338"/>
      <c r="O3614" s="393"/>
      <c r="P3614" s="407"/>
    </row>
    <row r="3615" spans="1:16" s="342" customFormat="1" x14ac:dyDescent="0.25">
      <c r="A3615" s="336"/>
      <c r="B3615" s="330"/>
      <c r="C3615" s="402"/>
      <c r="D3615" s="336"/>
      <c r="E3615" s="429"/>
      <c r="F3615" s="336"/>
      <c r="G3615" s="430"/>
      <c r="H3615" s="431"/>
      <c r="I3615" s="432"/>
      <c r="J3615" s="336"/>
      <c r="K3615" s="338"/>
      <c r="O3615" s="393"/>
      <c r="P3615" s="407"/>
    </row>
    <row r="3616" spans="1:16" s="342" customFormat="1" x14ac:dyDescent="0.25">
      <c r="A3616" s="336"/>
      <c r="B3616" s="330"/>
      <c r="C3616" s="402"/>
      <c r="D3616" s="336"/>
      <c r="E3616" s="429"/>
      <c r="F3616" s="336"/>
      <c r="G3616" s="430"/>
      <c r="H3616" s="431"/>
      <c r="I3616" s="432"/>
      <c r="J3616" s="336"/>
      <c r="K3616" s="338"/>
      <c r="O3616" s="393"/>
      <c r="P3616" s="407"/>
    </row>
    <row r="3617" spans="1:16" s="342" customFormat="1" x14ac:dyDescent="0.25">
      <c r="A3617" s="336"/>
      <c r="B3617" s="330"/>
      <c r="C3617" s="402"/>
      <c r="D3617" s="336"/>
      <c r="E3617" s="429"/>
      <c r="F3617" s="336"/>
      <c r="G3617" s="430"/>
      <c r="H3617" s="431"/>
      <c r="I3617" s="432"/>
      <c r="J3617" s="336"/>
      <c r="K3617" s="338"/>
      <c r="O3617" s="393"/>
      <c r="P3617" s="407"/>
    </row>
    <row r="3618" spans="1:16" s="342" customFormat="1" x14ac:dyDescent="0.25">
      <c r="A3618" s="336"/>
      <c r="B3618" s="330"/>
      <c r="C3618" s="402"/>
      <c r="D3618" s="336"/>
      <c r="E3618" s="429"/>
      <c r="F3618" s="336"/>
      <c r="G3618" s="430"/>
      <c r="H3618" s="431"/>
      <c r="I3618" s="432"/>
      <c r="J3618" s="336"/>
      <c r="K3618" s="338"/>
      <c r="O3618" s="393"/>
      <c r="P3618" s="407"/>
    </row>
    <row r="3619" spans="1:16" s="342" customFormat="1" x14ac:dyDescent="0.25">
      <c r="A3619" s="336"/>
      <c r="B3619" s="330"/>
      <c r="C3619" s="402"/>
      <c r="D3619" s="336"/>
      <c r="E3619" s="429"/>
      <c r="F3619" s="336"/>
      <c r="G3619" s="430"/>
      <c r="H3619" s="431"/>
      <c r="I3619" s="432"/>
      <c r="J3619" s="336"/>
      <c r="K3619" s="338"/>
      <c r="O3619" s="393"/>
      <c r="P3619" s="407"/>
    </row>
    <row r="3620" spans="1:16" s="342" customFormat="1" x14ac:dyDescent="0.25">
      <c r="A3620" s="336"/>
      <c r="B3620" s="330"/>
      <c r="C3620" s="402"/>
      <c r="D3620" s="336"/>
      <c r="E3620" s="429"/>
      <c r="F3620" s="336"/>
      <c r="G3620" s="430"/>
      <c r="H3620" s="431"/>
      <c r="I3620" s="432"/>
      <c r="J3620" s="336"/>
      <c r="K3620" s="338"/>
      <c r="O3620" s="393"/>
      <c r="P3620" s="407"/>
    </row>
    <row r="3621" spans="1:16" s="342" customFormat="1" x14ac:dyDescent="0.25">
      <c r="A3621" s="336"/>
      <c r="B3621" s="330"/>
      <c r="C3621" s="402"/>
      <c r="D3621" s="336"/>
      <c r="E3621" s="429"/>
      <c r="F3621" s="336"/>
      <c r="G3621" s="430"/>
      <c r="H3621" s="431"/>
      <c r="I3621" s="432"/>
      <c r="J3621" s="336"/>
      <c r="K3621" s="338"/>
      <c r="O3621" s="393"/>
      <c r="P3621" s="407"/>
    </row>
    <row r="3622" spans="1:16" s="342" customFormat="1" x14ac:dyDescent="0.25">
      <c r="A3622" s="336"/>
      <c r="B3622" s="330"/>
      <c r="C3622" s="402"/>
      <c r="D3622" s="336"/>
      <c r="E3622" s="429"/>
      <c r="F3622" s="336"/>
      <c r="G3622" s="430"/>
      <c r="H3622" s="431"/>
      <c r="I3622" s="432"/>
      <c r="J3622" s="336"/>
      <c r="K3622" s="338"/>
      <c r="O3622" s="393"/>
      <c r="P3622" s="407"/>
    </row>
    <row r="3623" spans="1:16" s="342" customFormat="1" x14ac:dyDescent="0.25">
      <c r="A3623" s="336"/>
      <c r="B3623" s="330"/>
      <c r="C3623" s="402"/>
      <c r="D3623" s="336"/>
      <c r="E3623" s="429"/>
      <c r="F3623" s="336"/>
      <c r="G3623" s="430"/>
      <c r="H3623" s="431"/>
      <c r="I3623" s="432"/>
      <c r="J3623" s="336"/>
      <c r="K3623" s="338"/>
      <c r="O3623" s="393"/>
      <c r="P3623" s="407"/>
    </row>
    <row r="3624" spans="1:16" s="342" customFormat="1" x14ac:dyDescent="0.25">
      <c r="A3624" s="336"/>
      <c r="B3624" s="330"/>
      <c r="C3624" s="402"/>
      <c r="D3624" s="336"/>
      <c r="E3624" s="429"/>
      <c r="F3624" s="336"/>
      <c r="G3624" s="430"/>
      <c r="H3624" s="431"/>
      <c r="I3624" s="432"/>
      <c r="J3624" s="336"/>
      <c r="K3624" s="338"/>
      <c r="O3624" s="393"/>
      <c r="P3624" s="407"/>
    </row>
    <row r="3625" spans="1:16" s="342" customFormat="1" x14ac:dyDescent="0.25">
      <c r="A3625" s="336"/>
      <c r="B3625" s="330"/>
      <c r="C3625" s="402"/>
      <c r="D3625" s="336"/>
      <c r="E3625" s="429"/>
      <c r="F3625" s="336"/>
      <c r="G3625" s="430"/>
      <c r="H3625" s="431"/>
      <c r="I3625" s="432"/>
      <c r="J3625" s="336"/>
      <c r="K3625" s="338"/>
      <c r="O3625" s="393"/>
      <c r="P3625" s="407"/>
    </row>
    <row r="3626" spans="1:16" s="342" customFormat="1" x14ac:dyDescent="0.25">
      <c r="A3626" s="336"/>
      <c r="B3626" s="330"/>
      <c r="C3626" s="402"/>
      <c r="D3626" s="336"/>
      <c r="E3626" s="429"/>
      <c r="F3626" s="336"/>
      <c r="G3626" s="430"/>
      <c r="H3626" s="431"/>
      <c r="I3626" s="432"/>
      <c r="J3626" s="336"/>
      <c r="K3626" s="338"/>
      <c r="O3626" s="393"/>
      <c r="P3626" s="407"/>
    </row>
    <row r="3627" spans="1:16" s="342" customFormat="1" x14ac:dyDescent="0.25">
      <c r="A3627" s="336"/>
      <c r="B3627" s="330"/>
      <c r="C3627" s="402"/>
      <c r="D3627" s="336"/>
      <c r="E3627" s="429"/>
      <c r="F3627" s="336"/>
      <c r="G3627" s="430"/>
      <c r="H3627" s="431"/>
      <c r="I3627" s="432"/>
      <c r="J3627" s="336"/>
      <c r="K3627" s="338"/>
      <c r="O3627" s="393"/>
      <c r="P3627" s="407"/>
    </row>
    <row r="3628" spans="1:16" s="342" customFormat="1" x14ac:dyDescent="0.25">
      <c r="A3628" s="336"/>
      <c r="B3628" s="330"/>
      <c r="C3628" s="402"/>
      <c r="D3628" s="336"/>
      <c r="E3628" s="429"/>
      <c r="F3628" s="336"/>
      <c r="G3628" s="430"/>
      <c r="H3628" s="431"/>
      <c r="I3628" s="432"/>
      <c r="J3628" s="336"/>
      <c r="K3628" s="338"/>
      <c r="O3628" s="393"/>
      <c r="P3628" s="407"/>
    </row>
    <row r="3629" spans="1:16" s="342" customFormat="1" x14ac:dyDescent="0.25">
      <c r="A3629" s="336"/>
      <c r="B3629" s="330"/>
      <c r="C3629" s="402"/>
      <c r="D3629" s="336"/>
      <c r="E3629" s="429"/>
      <c r="F3629" s="336"/>
      <c r="G3629" s="430"/>
      <c r="H3629" s="431"/>
      <c r="I3629" s="432"/>
      <c r="J3629" s="336"/>
      <c r="K3629" s="338"/>
      <c r="O3629" s="393"/>
      <c r="P3629" s="407"/>
    </row>
    <row r="3630" spans="1:16" s="342" customFormat="1" x14ac:dyDescent="0.25">
      <c r="A3630" s="336"/>
      <c r="B3630" s="330"/>
      <c r="C3630" s="402"/>
      <c r="D3630" s="336"/>
      <c r="E3630" s="429"/>
      <c r="F3630" s="336"/>
      <c r="G3630" s="430"/>
      <c r="H3630" s="431"/>
      <c r="I3630" s="432"/>
      <c r="J3630" s="336"/>
      <c r="K3630" s="338"/>
      <c r="O3630" s="393"/>
      <c r="P3630" s="407"/>
    </row>
    <row r="3631" spans="1:16" s="342" customFormat="1" x14ac:dyDescent="0.25">
      <c r="A3631" s="336"/>
      <c r="B3631" s="330"/>
      <c r="C3631" s="402"/>
      <c r="D3631" s="336"/>
      <c r="E3631" s="429"/>
      <c r="F3631" s="336"/>
      <c r="G3631" s="430"/>
      <c r="H3631" s="431"/>
      <c r="I3631" s="432"/>
      <c r="J3631" s="336"/>
      <c r="K3631" s="338"/>
      <c r="O3631" s="393"/>
      <c r="P3631" s="407"/>
    </row>
    <row r="3632" spans="1:16" s="342" customFormat="1" x14ac:dyDescent="0.25">
      <c r="A3632" s="336"/>
      <c r="B3632" s="330"/>
      <c r="C3632" s="402"/>
      <c r="D3632" s="336"/>
      <c r="E3632" s="429"/>
      <c r="F3632" s="336"/>
      <c r="G3632" s="430"/>
      <c r="H3632" s="431"/>
      <c r="I3632" s="432"/>
      <c r="J3632" s="336"/>
      <c r="K3632" s="338"/>
      <c r="O3632" s="393"/>
      <c r="P3632" s="407"/>
    </row>
    <row r="3633" spans="1:16" s="342" customFormat="1" x14ac:dyDescent="0.25">
      <c r="A3633" s="336"/>
      <c r="B3633" s="330"/>
      <c r="C3633" s="402"/>
      <c r="D3633" s="336"/>
      <c r="E3633" s="429"/>
      <c r="F3633" s="336"/>
      <c r="G3633" s="430"/>
      <c r="H3633" s="431"/>
      <c r="I3633" s="432"/>
      <c r="J3633" s="336"/>
      <c r="K3633" s="338"/>
      <c r="O3633" s="393"/>
      <c r="P3633" s="407"/>
    </row>
    <row r="3634" spans="1:16" s="342" customFormat="1" x14ac:dyDescent="0.25">
      <c r="A3634" s="336"/>
      <c r="B3634" s="330"/>
      <c r="C3634" s="402"/>
      <c r="D3634" s="336"/>
      <c r="E3634" s="429"/>
      <c r="F3634" s="336"/>
      <c r="G3634" s="430"/>
      <c r="H3634" s="431"/>
      <c r="I3634" s="432"/>
      <c r="J3634" s="336"/>
      <c r="K3634" s="338"/>
      <c r="O3634" s="393"/>
      <c r="P3634" s="407"/>
    </row>
    <row r="3635" spans="1:16" s="342" customFormat="1" x14ac:dyDescent="0.25">
      <c r="A3635" s="336"/>
      <c r="B3635" s="330"/>
      <c r="C3635" s="402"/>
      <c r="D3635" s="336"/>
      <c r="E3635" s="429"/>
      <c r="F3635" s="336"/>
      <c r="G3635" s="430"/>
      <c r="H3635" s="431"/>
      <c r="I3635" s="432"/>
      <c r="J3635" s="336"/>
      <c r="K3635" s="338"/>
      <c r="O3635" s="393"/>
      <c r="P3635" s="407"/>
    </row>
    <row r="3636" spans="1:16" s="342" customFormat="1" x14ac:dyDescent="0.25">
      <c r="A3636" s="336"/>
      <c r="B3636" s="330"/>
      <c r="C3636" s="402"/>
      <c r="D3636" s="336"/>
      <c r="E3636" s="429"/>
      <c r="F3636" s="336"/>
      <c r="G3636" s="430"/>
      <c r="H3636" s="431"/>
      <c r="I3636" s="432"/>
      <c r="J3636" s="336"/>
      <c r="K3636" s="338"/>
      <c r="O3636" s="393"/>
      <c r="P3636" s="407"/>
    </row>
    <row r="3637" spans="1:16" s="342" customFormat="1" x14ac:dyDescent="0.25">
      <c r="A3637" s="336"/>
      <c r="B3637" s="330"/>
      <c r="C3637" s="402"/>
      <c r="D3637" s="336"/>
      <c r="E3637" s="429"/>
      <c r="F3637" s="336"/>
      <c r="G3637" s="430"/>
      <c r="H3637" s="431"/>
      <c r="I3637" s="432"/>
      <c r="J3637" s="336"/>
      <c r="K3637" s="338"/>
      <c r="O3637" s="393"/>
      <c r="P3637" s="407"/>
    </row>
    <row r="3638" spans="1:16" s="342" customFormat="1" x14ac:dyDescent="0.25">
      <c r="A3638" s="336"/>
      <c r="B3638" s="330"/>
      <c r="C3638" s="402"/>
      <c r="D3638" s="336"/>
      <c r="E3638" s="429"/>
      <c r="F3638" s="336"/>
      <c r="G3638" s="430"/>
      <c r="H3638" s="431"/>
      <c r="I3638" s="432"/>
      <c r="J3638" s="336"/>
      <c r="K3638" s="338"/>
      <c r="O3638" s="393"/>
      <c r="P3638" s="407"/>
    </row>
    <row r="3639" spans="1:16" s="342" customFormat="1" x14ac:dyDescent="0.25">
      <c r="A3639" s="336"/>
      <c r="B3639" s="330"/>
      <c r="C3639" s="402"/>
      <c r="D3639" s="336"/>
      <c r="E3639" s="429"/>
      <c r="F3639" s="336"/>
      <c r="G3639" s="430"/>
      <c r="H3639" s="431"/>
      <c r="I3639" s="432"/>
      <c r="J3639" s="336"/>
      <c r="K3639" s="338"/>
      <c r="O3639" s="393"/>
      <c r="P3639" s="407"/>
    </row>
    <row r="3640" spans="1:16" s="342" customFormat="1" x14ac:dyDescent="0.25">
      <c r="A3640" s="336"/>
      <c r="B3640" s="330"/>
      <c r="C3640" s="402"/>
      <c r="D3640" s="336"/>
      <c r="E3640" s="429"/>
      <c r="F3640" s="336"/>
      <c r="G3640" s="430"/>
      <c r="H3640" s="431"/>
      <c r="I3640" s="432"/>
      <c r="J3640" s="336"/>
      <c r="K3640" s="338"/>
      <c r="O3640" s="393"/>
      <c r="P3640" s="407"/>
    </row>
    <row r="3641" spans="1:16" s="342" customFormat="1" x14ac:dyDescent="0.25">
      <c r="A3641" s="336"/>
      <c r="B3641" s="330"/>
      <c r="C3641" s="402"/>
      <c r="D3641" s="336"/>
      <c r="E3641" s="429"/>
      <c r="F3641" s="336"/>
      <c r="G3641" s="430"/>
      <c r="H3641" s="431"/>
      <c r="I3641" s="432"/>
      <c r="J3641" s="336"/>
      <c r="K3641" s="338"/>
      <c r="O3641" s="393"/>
      <c r="P3641" s="407"/>
    </row>
    <row r="3642" spans="1:16" s="342" customFormat="1" x14ac:dyDescent="0.25">
      <c r="A3642" s="336"/>
      <c r="B3642" s="330"/>
      <c r="C3642" s="402"/>
      <c r="D3642" s="336"/>
      <c r="E3642" s="429"/>
      <c r="F3642" s="336"/>
      <c r="G3642" s="430"/>
      <c r="H3642" s="431"/>
      <c r="I3642" s="432"/>
      <c r="J3642" s="336"/>
      <c r="K3642" s="338"/>
      <c r="O3642" s="393"/>
      <c r="P3642" s="407"/>
    </row>
    <row r="3643" spans="1:16" s="342" customFormat="1" x14ac:dyDescent="0.25">
      <c r="A3643" s="336"/>
      <c r="B3643" s="330"/>
      <c r="C3643" s="402"/>
      <c r="D3643" s="336"/>
      <c r="E3643" s="429"/>
      <c r="F3643" s="336"/>
      <c r="G3643" s="430"/>
      <c r="H3643" s="431"/>
      <c r="I3643" s="432"/>
      <c r="J3643" s="336"/>
      <c r="K3643" s="338"/>
      <c r="O3643" s="393"/>
      <c r="P3643" s="407"/>
    </row>
    <row r="3644" spans="1:16" s="342" customFormat="1" x14ac:dyDescent="0.25">
      <c r="A3644" s="336"/>
      <c r="B3644" s="330"/>
      <c r="C3644" s="402"/>
      <c r="D3644" s="336"/>
      <c r="E3644" s="429"/>
      <c r="F3644" s="336"/>
      <c r="G3644" s="430"/>
      <c r="H3644" s="431"/>
      <c r="I3644" s="432"/>
      <c r="J3644" s="336"/>
      <c r="K3644" s="338"/>
      <c r="O3644" s="393"/>
      <c r="P3644" s="407"/>
    </row>
    <row r="3645" spans="1:16" s="342" customFormat="1" x14ac:dyDescent="0.25">
      <c r="A3645" s="336"/>
      <c r="B3645" s="330"/>
      <c r="C3645" s="402"/>
      <c r="D3645" s="336"/>
      <c r="E3645" s="429"/>
      <c r="F3645" s="336"/>
      <c r="G3645" s="430"/>
      <c r="H3645" s="431"/>
      <c r="I3645" s="432"/>
      <c r="J3645" s="336"/>
      <c r="K3645" s="338"/>
      <c r="O3645" s="393"/>
      <c r="P3645" s="407"/>
    </row>
    <row r="3646" spans="1:16" s="342" customFormat="1" x14ac:dyDescent="0.25">
      <c r="A3646" s="336"/>
      <c r="B3646" s="330"/>
      <c r="C3646" s="402"/>
      <c r="D3646" s="336"/>
      <c r="E3646" s="429"/>
      <c r="F3646" s="336"/>
      <c r="G3646" s="430"/>
      <c r="H3646" s="431"/>
      <c r="I3646" s="432"/>
      <c r="J3646" s="336"/>
      <c r="K3646" s="338"/>
      <c r="O3646" s="393"/>
      <c r="P3646" s="407"/>
    </row>
    <row r="3647" spans="1:16" s="342" customFormat="1" x14ac:dyDescent="0.25">
      <c r="A3647" s="336"/>
      <c r="B3647" s="330"/>
      <c r="C3647" s="402"/>
      <c r="D3647" s="336"/>
      <c r="E3647" s="429"/>
      <c r="F3647" s="336"/>
      <c r="G3647" s="430"/>
      <c r="H3647" s="431"/>
      <c r="I3647" s="432"/>
      <c r="J3647" s="336"/>
      <c r="K3647" s="338"/>
      <c r="O3647" s="393"/>
      <c r="P3647" s="407"/>
    </row>
    <row r="3648" spans="1:16" s="342" customFormat="1" x14ac:dyDescent="0.25">
      <c r="A3648" s="336"/>
      <c r="B3648" s="330"/>
      <c r="C3648" s="402"/>
      <c r="D3648" s="336"/>
      <c r="E3648" s="429"/>
      <c r="F3648" s="336"/>
      <c r="G3648" s="430"/>
      <c r="H3648" s="431"/>
      <c r="I3648" s="432"/>
      <c r="J3648" s="336"/>
      <c r="K3648" s="338"/>
      <c r="O3648" s="393"/>
      <c r="P3648" s="407"/>
    </row>
    <row r="3649" spans="1:16" s="342" customFormat="1" x14ac:dyDescent="0.25">
      <c r="A3649" s="336"/>
      <c r="B3649" s="330"/>
      <c r="C3649" s="402"/>
      <c r="D3649" s="336"/>
      <c r="E3649" s="429"/>
      <c r="F3649" s="336"/>
      <c r="G3649" s="430"/>
      <c r="H3649" s="431"/>
      <c r="I3649" s="432"/>
      <c r="J3649" s="336"/>
      <c r="K3649" s="338"/>
      <c r="O3649" s="393"/>
      <c r="P3649" s="407"/>
    </row>
    <row r="3650" spans="1:16" s="342" customFormat="1" x14ac:dyDescent="0.25">
      <c r="A3650" s="336"/>
      <c r="B3650" s="330"/>
      <c r="C3650" s="402"/>
      <c r="D3650" s="336"/>
      <c r="E3650" s="429"/>
      <c r="F3650" s="336"/>
      <c r="G3650" s="430"/>
      <c r="H3650" s="431"/>
      <c r="I3650" s="432"/>
      <c r="J3650" s="336"/>
      <c r="K3650" s="338"/>
      <c r="O3650" s="393"/>
      <c r="P3650" s="407"/>
    </row>
    <row r="3651" spans="1:16" s="342" customFormat="1" x14ac:dyDescent="0.25">
      <c r="A3651" s="336"/>
      <c r="B3651" s="330"/>
      <c r="C3651" s="402"/>
      <c r="D3651" s="336"/>
      <c r="E3651" s="429"/>
      <c r="F3651" s="336"/>
      <c r="G3651" s="430"/>
      <c r="H3651" s="431"/>
      <c r="I3651" s="432"/>
      <c r="J3651" s="336"/>
      <c r="K3651" s="338"/>
      <c r="O3651" s="393"/>
      <c r="P3651" s="407"/>
    </row>
    <row r="3652" spans="1:16" s="342" customFormat="1" x14ac:dyDescent="0.25">
      <c r="A3652" s="336"/>
      <c r="B3652" s="330"/>
      <c r="C3652" s="402"/>
      <c r="D3652" s="336"/>
      <c r="E3652" s="429"/>
      <c r="F3652" s="336"/>
      <c r="G3652" s="430"/>
      <c r="H3652" s="431"/>
      <c r="I3652" s="432"/>
      <c r="J3652" s="336"/>
      <c r="K3652" s="338"/>
      <c r="O3652" s="393"/>
      <c r="P3652" s="407"/>
    </row>
    <row r="3653" spans="1:16" s="342" customFormat="1" x14ac:dyDescent="0.25">
      <c r="A3653" s="336"/>
      <c r="B3653" s="330"/>
      <c r="C3653" s="402"/>
      <c r="D3653" s="336"/>
      <c r="E3653" s="429"/>
      <c r="F3653" s="336"/>
      <c r="G3653" s="430"/>
      <c r="H3653" s="431"/>
      <c r="I3653" s="432"/>
      <c r="J3653" s="336"/>
      <c r="K3653" s="338"/>
      <c r="O3653" s="393"/>
      <c r="P3653" s="407"/>
    </row>
    <row r="3654" spans="1:16" s="342" customFormat="1" x14ac:dyDescent="0.25">
      <c r="A3654" s="336"/>
      <c r="B3654" s="330"/>
      <c r="C3654" s="402"/>
      <c r="D3654" s="336"/>
      <c r="E3654" s="429"/>
      <c r="F3654" s="336"/>
      <c r="G3654" s="430"/>
      <c r="H3654" s="431"/>
      <c r="I3654" s="432"/>
      <c r="J3654" s="336"/>
      <c r="K3654" s="338"/>
      <c r="O3654" s="393"/>
      <c r="P3654" s="407"/>
    </row>
    <row r="3655" spans="1:16" s="342" customFormat="1" x14ac:dyDescent="0.25">
      <c r="A3655" s="336"/>
      <c r="B3655" s="330"/>
      <c r="C3655" s="402"/>
      <c r="D3655" s="336"/>
      <c r="E3655" s="429"/>
      <c r="F3655" s="336"/>
      <c r="G3655" s="430"/>
      <c r="H3655" s="431"/>
      <c r="I3655" s="432"/>
      <c r="J3655" s="336"/>
      <c r="K3655" s="338"/>
      <c r="O3655" s="393"/>
      <c r="P3655" s="407"/>
    </row>
    <row r="3656" spans="1:16" s="342" customFormat="1" x14ac:dyDescent="0.25">
      <c r="A3656" s="336"/>
      <c r="B3656" s="330"/>
      <c r="C3656" s="402"/>
      <c r="D3656" s="336"/>
      <c r="E3656" s="429"/>
      <c r="F3656" s="336"/>
      <c r="G3656" s="430"/>
      <c r="H3656" s="431"/>
      <c r="I3656" s="432"/>
      <c r="J3656" s="336"/>
      <c r="K3656" s="338"/>
      <c r="O3656" s="393"/>
      <c r="P3656" s="407"/>
    </row>
    <row r="3657" spans="1:16" s="342" customFormat="1" x14ac:dyDescent="0.25">
      <c r="A3657" s="336"/>
      <c r="B3657" s="330"/>
      <c r="C3657" s="402"/>
      <c r="D3657" s="336"/>
      <c r="E3657" s="429"/>
      <c r="F3657" s="336"/>
      <c r="G3657" s="430"/>
      <c r="H3657" s="431"/>
      <c r="I3657" s="432"/>
      <c r="J3657" s="336"/>
      <c r="K3657" s="338"/>
      <c r="O3657" s="393"/>
      <c r="P3657" s="407"/>
    </row>
    <row r="3658" spans="1:16" s="342" customFormat="1" x14ac:dyDescent="0.25">
      <c r="A3658" s="336"/>
      <c r="B3658" s="330"/>
      <c r="C3658" s="402"/>
      <c r="D3658" s="336"/>
      <c r="E3658" s="429"/>
      <c r="F3658" s="336"/>
      <c r="G3658" s="430"/>
      <c r="H3658" s="431"/>
      <c r="I3658" s="432"/>
      <c r="J3658" s="336"/>
      <c r="K3658" s="338"/>
      <c r="O3658" s="393"/>
      <c r="P3658" s="407"/>
    </row>
    <row r="3659" spans="1:16" s="342" customFormat="1" x14ac:dyDescent="0.25">
      <c r="A3659" s="336"/>
      <c r="B3659" s="330"/>
      <c r="C3659" s="402"/>
      <c r="D3659" s="336"/>
      <c r="E3659" s="429"/>
      <c r="F3659" s="336"/>
      <c r="G3659" s="430"/>
      <c r="H3659" s="431"/>
      <c r="I3659" s="432"/>
      <c r="J3659" s="336"/>
      <c r="K3659" s="338"/>
      <c r="O3659" s="393"/>
      <c r="P3659" s="407"/>
    </row>
    <row r="3660" spans="1:16" s="342" customFormat="1" x14ac:dyDescent="0.25">
      <c r="A3660" s="336"/>
      <c r="B3660" s="330"/>
      <c r="C3660" s="402"/>
      <c r="D3660" s="336"/>
      <c r="E3660" s="429"/>
      <c r="F3660" s="336"/>
      <c r="G3660" s="430"/>
      <c r="H3660" s="431"/>
      <c r="I3660" s="432"/>
      <c r="J3660" s="336"/>
      <c r="K3660" s="338"/>
      <c r="O3660" s="393"/>
      <c r="P3660" s="407"/>
    </row>
    <row r="3661" spans="1:16" s="342" customFormat="1" x14ac:dyDescent="0.25">
      <c r="A3661" s="336"/>
      <c r="B3661" s="330"/>
      <c r="C3661" s="402"/>
      <c r="D3661" s="336"/>
      <c r="E3661" s="429"/>
      <c r="F3661" s="336"/>
      <c r="G3661" s="430"/>
      <c r="H3661" s="431"/>
      <c r="I3661" s="432"/>
      <c r="J3661" s="336"/>
      <c r="K3661" s="338"/>
      <c r="O3661" s="393"/>
      <c r="P3661" s="407"/>
    </row>
    <row r="3662" spans="1:16" s="342" customFormat="1" x14ac:dyDescent="0.25">
      <c r="A3662" s="336"/>
      <c r="B3662" s="330"/>
      <c r="C3662" s="402"/>
      <c r="D3662" s="336"/>
      <c r="E3662" s="429"/>
      <c r="F3662" s="336"/>
      <c r="G3662" s="430"/>
      <c r="H3662" s="431"/>
      <c r="I3662" s="432"/>
      <c r="J3662" s="336"/>
      <c r="K3662" s="338"/>
      <c r="O3662" s="393"/>
      <c r="P3662" s="407"/>
    </row>
    <row r="3663" spans="1:16" s="342" customFormat="1" x14ac:dyDescent="0.25">
      <c r="A3663" s="336"/>
      <c r="B3663" s="330"/>
      <c r="C3663" s="402"/>
      <c r="D3663" s="336"/>
      <c r="E3663" s="429"/>
      <c r="F3663" s="336"/>
      <c r="G3663" s="430"/>
      <c r="H3663" s="431"/>
      <c r="I3663" s="432"/>
      <c r="J3663" s="336"/>
      <c r="K3663" s="338"/>
      <c r="O3663" s="393"/>
      <c r="P3663" s="407"/>
    </row>
    <row r="3664" spans="1:16" s="342" customFormat="1" x14ac:dyDescent="0.25">
      <c r="A3664" s="336"/>
      <c r="B3664" s="330"/>
      <c r="C3664" s="402"/>
      <c r="D3664" s="336"/>
      <c r="E3664" s="429"/>
      <c r="F3664" s="336"/>
      <c r="G3664" s="430"/>
      <c r="H3664" s="431"/>
      <c r="I3664" s="432"/>
      <c r="J3664" s="336"/>
      <c r="K3664" s="338"/>
      <c r="O3664" s="393"/>
      <c r="P3664" s="407"/>
    </row>
    <row r="3665" spans="1:16" s="342" customFormat="1" x14ac:dyDescent="0.25">
      <c r="A3665" s="336"/>
      <c r="B3665" s="330"/>
      <c r="C3665" s="402"/>
      <c r="D3665" s="336"/>
      <c r="E3665" s="429"/>
      <c r="F3665" s="336"/>
      <c r="G3665" s="430"/>
      <c r="H3665" s="431"/>
      <c r="I3665" s="432"/>
      <c r="J3665" s="336"/>
      <c r="K3665" s="338"/>
      <c r="O3665" s="393"/>
      <c r="P3665" s="407"/>
    </row>
    <row r="3666" spans="1:16" s="342" customFormat="1" x14ac:dyDescent="0.25">
      <c r="A3666" s="336"/>
      <c r="B3666" s="330"/>
      <c r="C3666" s="402"/>
      <c r="D3666" s="336"/>
      <c r="E3666" s="429"/>
      <c r="F3666" s="336"/>
      <c r="G3666" s="430"/>
      <c r="H3666" s="431"/>
      <c r="I3666" s="432"/>
      <c r="J3666" s="336"/>
      <c r="K3666" s="338"/>
      <c r="O3666" s="393"/>
      <c r="P3666" s="407"/>
    </row>
    <row r="3667" spans="1:16" s="342" customFormat="1" x14ac:dyDescent="0.25">
      <c r="A3667" s="336"/>
      <c r="B3667" s="330"/>
      <c r="C3667" s="402"/>
      <c r="D3667" s="336"/>
      <c r="E3667" s="429"/>
      <c r="F3667" s="336"/>
      <c r="G3667" s="430"/>
      <c r="H3667" s="431"/>
      <c r="I3667" s="432"/>
      <c r="J3667" s="336"/>
      <c r="K3667" s="338"/>
      <c r="O3667" s="393"/>
      <c r="P3667" s="407"/>
    </row>
    <row r="3668" spans="1:16" s="342" customFormat="1" x14ac:dyDescent="0.25">
      <c r="A3668" s="336"/>
      <c r="B3668" s="330"/>
      <c r="C3668" s="402"/>
      <c r="D3668" s="336"/>
      <c r="E3668" s="429"/>
      <c r="F3668" s="336"/>
      <c r="G3668" s="430"/>
      <c r="H3668" s="431"/>
      <c r="I3668" s="432"/>
      <c r="J3668" s="336"/>
      <c r="K3668" s="338"/>
      <c r="O3668" s="393"/>
      <c r="P3668" s="407"/>
    </row>
    <row r="3669" spans="1:16" s="342" customFormat="1" x14ac:dyDescent="0.25">
      <c r="A3669" s="336"/>
      <c r="B3669" s="330"/>
      <c r="C3669" s="402"/>
      <c r="D3669" s="336"/>
      <c r="E3669" s="429"/>
      <c r="F3669" s="336"/>
      <c r="G3669" s="430"/>
      <c r="H3669" s="431"/>
      <c r="I3669" s="432"/>
      <c r="J3669" s="336"/>
      <c r="K3669" s="338"/>
      <c r="O3669" s="393"/>
      <c r="P3669" s="407"/>
    </row>
    <row r="3670" spans="1:16" s="342" customFormat="1" x14ac:dyDescent="0.25">
      <c r="A3670" s="336"/>
      <c r="B3670" s="330"/>
      <c r="C3670" s="402"/>
      <c r="D3670" s="336"/>
      <c r="E3670" s="429"/>
      <c r="F3670" s="336"/>
      <c r="G3670" s="430"/>
      <c r="H3670" s="431"/>
      <c r="I3670" s="432"/>
      <c r="J3670" s="336"/>
      <c r="K3670" s="338"/>
      <c r="O3670" s="393"/>
      <c r="P3670" s="407"/>
    </row>
    <row r="3671" spans="1:16" s="342" customFormat="1" x14ac:dyDescent="0.25">
      <c r="A3671" s="336"/>
      <c r="B3671" s="330"/>
      <c r="C3671" s="402"/>
      <c r="D3671" s="336"/>
      <c r="E3671" s="429"/>
      <c r="F3671" s="336"/>
      <c r="G3671" s="430"/>
      <c r="H3671" s="431"/>
      <c r="I3671" s="432"/>
      <c r="J3671" s="336"/>
      <c r="K3671" s="338"/>
      <c r="O3671" s="393"/>
      <c r="P3671" s="407"/>
    </row>
    <row r="3672" spans="1:16" s="342" customFormat="1" x14ac:dyDescent="0.25">
      <c r="A3672" s="336"/>
      <c r="B3672" s="330"/>
      <c r="C3672" s="402"/>
      <c r="D3672" s="336"/>
      <c r="E3672" s="429"/>
      <c r="F3672" s="336"/>
      <c r="G3672" s="430"/>
      <c r="H3672" s="431"/>
      <c r="I3672" s="432"/>
      <c r="J3672" s="336"/>
      <c r="K3672" s="338"/>
      <c r="O3672" s="393"/>
      <c r="P3672" s="407"/>
    </row>
    <row r="3673" spans="1:16" s="342" customFormat="1" x14ac:dyDescent="0.25">
      <c r="A3673" s="336"/>
      <c r="B3673" s="330"/>
      <c r="C3673" s="402"/>
      <c r="D3673" s="336"/>
      <c r="E3673" s="429"/>
      <c r="F3673" s="336"/>
      <c r="G3673" s="430"/>
      <c r="H3673" s="431"/>
      <c r="I3673" s="432"/>
      <c r="J3673" s="336"/>
      <c r="K3673" s="338"/>
      <c r="O3673" s="393"/>
      <c r="P3673" s="407"/>
    </row>
    <row r="3674" spans="1:16" s="342" customFormat="1" x14ac:dyDescent="0.25">
      <c r="A3674" s="336"/>
      <c r="B3674" s="330"/>
      <c r="C3674" s="402"/>
      <c r="D3674" s="336"/>
      <c r="E3674" s="429"/>
      <c r="F3674" s="336"/>
      <c r="G3674" s="430"/>
      <c r="H3674" s="431"/>
      <c r="I3674" s="432"/>
      <c r="J3674" s="336"/>
      <c r="K3674" s="338"/>
      <c r="O3674" s="393"/>
      <c r="P3674" s="407"/>
    </row>
    <row r="3675" spans="1:16" s="342" customFormat="1" x14ac:dyDescent="0.25">
      <c r="A3675" s="336"/>
      <c r="B3675" s="330"/>
      <c r="C3675" s="402"/>
      <c r="D3675" s="336"/>
      <c r="E3675" s="429"/>
      <c r="F3675" s="336"/>
      <c r="G3675" s="430"/>
      <c r="H3675" s="431"/>
      <c r="I3675" s="432"/>
      <c r="J3675" s="336"/>
      <c r="K3675" s="338"/>
      <c r="O3675" s="393"/>
      <c r="P3675" s="407"/>
    </row>
    <row r="3676" spans="1:16" s="342" customFormat="1" x14ac:dyDescent="0.25">
      <c r="A3676" s="336"/>
      <c r="B3676" s="330"/>
      <c r="C3676" s="402"/>
      <c r="D3676" s="336"/>
      <c r="E3676" s="429"/>
      <c r="F3676" s="336"/>
      <c r="G3676" s="430"/>
      <c r="H3676" s="431"/>
      <c r="I3676" s="432"/>
      <c r="J3676" s="336"/>
      <c r="K3676" s="338"/>
      <c r="O3676" s="393"/>
      <c r="P3676" s="407"/>
    </row>
    <row r="3677" spans="1:16" s="342" customFormat="1" x14ac:dyDescent="0.25">
      <c r="A3677" s="336"/>
      <c r="B3677" s="330"/>
      <c r="C3677" s="402"/>
      <c r="D3677" s="336"/>
      <c r="E3677" s="429"/>
      <c r="F3677" s="336"/>
      <c r="G3677" s="430"/>
      <c r="H3677" s="431"/>
      <c r="I3677" s="432"/>
      <c r="J3677" s="336"/>
      <c r="K3677" s="338"/>
      <c r="O3677" s="393"/>
      <c r="P3677" s="407"/>
    </row>
    <row r="3678" spans="1:16" s="342" customFormat="1" x14ac:dyDescent="0.25">
      <c r="A3678" s="336"/>
      <c r="B3678" s="330"/>
      <c r="C3678" s="402"/>
      <c r="D3678" s="336"/>
      <c r="E3678" s="429"/>
      <c r="F3678" s="336"/>
      <c r="G3678" s="430"/>
      <c r="H3678" s="431"/>
      <c r="I3678" s="432"/>
      <c r="J3678" s="336"/>
      <c r="K3678" s="338"/>
      <c r="O3678" s="393"/>
      <c r="P3678" s="407"/>
    </row>
    <row r="3679" spans="1:16" s="342" customFormat="1" x14ac:dyDescent="0.25">
      <c r="A3679" s="336"/>
      <c r="B3679" s="330"/>
      <c r="C3679" s="402"/>
      <c r="D3679" s="336"/>
      <c r="E3679" s="429"/>
      <c r="F3679" s="336"/>
      <c r="G3679" s="430"/>
      <c r="H3679" s="431"/>
      <c r="I3679" s="432"/>
      <c r="J3679" s="336"/>
      <c r="K3679" s="338"/>
      <c r="O3679" s="393"/>
      <c r="P3679" s="407"/>
    </row>
    <row r="3680" spans="1:16" s="342" customFormat="1" x14ac:dyDescent="0.25">
      <c r="A3680" s="336"/>
      <c r="B3680" s="330"/>
      <c r="C3680" s="402"/>
      <c r="D3680" s="336"/>
      <c r="E3680" s="429"/>
      <c r="F3680" s="336"/>
      <c r="G3680" s="430"/>
      <c r="H3680" s="431"/>
      <c r="I3680" s="432"/>
      <c r="J3680" s="336"/>
      <c r="K3680" s="338"/>
      <c r="O3680" s="393"/>
      <c r="P3680" s="407"/>
    </row>
    <row r="3681" spans="1:16" s="342" customFormat="1" x14ac:dyDescent="0.25">
      <c r="A3681" s="336"/>
      <c r="B3681" s="330"/>
      <c r="C3681" s="402"/>
      <c r="D3681" s="336"/>
      <c r="E3681" s="429"/>
      <c r="F3681" s="336"/>
      <c r="G3681" s="430"/>
      <c r="H3681" s="431"/>
      <c r="I3681" s="432"/>
      <c r="J3681" s="336"/>
      <c r="K3681" s="338"/>
      <c r="O3681" s="393"/>
      <c r="P3681" s="407"/>
    </row>
    <row r="3682" spans="1:16" s="342" customFormat="1" x14ac:dyDescent="0.25">
      <c r="A3682" s="336"/>
      <c r="B3682" s="330"/>
      <c r="C3682" s="402"/>
      <c r="D3682" s="336"/>
      <c r="E3682" s="429"/>
      <c r="F3682" s="336"/>
      <c r="G3682" s="430"/>
      <c r="H3682" s="431"/>
      <c r="I3682" s="432"/>
      <c r="J3682" s="336"/>
      <c r="K3682" s="338"/>
      <c r="O3682" s="393"/>
      <c r="P3682" s="407"/>
    </row>
    <row r="3683" spans="1:16" s="342" customFormat="1" x14ac:dyDescent="0.25">
      <c r="A3683" s="336"/>
      <c r="B3683" s="330"/>
      <c r="C3683" s="402"/>
      <c r="D3683" s="336"/>
      <c r="E3683" s="429"/>
      <c r="F3683" s="336"/>
      <c r="G3683" s="430"/>
      <c r="H3683" s="431"/>
      <c r="I3683" s="432"/>
      <c r="J3683" s="336"/>
      <c r="K3683" s="338"/>
      <c r="O3683" s="393"/>
      <c r="P3683" s="407"/>
    </row>
    <row r="3684" spans="1:16" s="342" customFormat="1" x14ac:dyDescent="0.25">
      <c r="A3684" s="336"/>
      <c r="B3684" s="330"/>
      <c r="C3684" s="402"/>
      <c r="D3684" s="336"/>
      <c r="E3684" s="429"/>
      <c r="F3684" s="336"/>
      <c r="G3684" s="430"/>
      <c r="H3684" s="431"/>
      <c r="I3684" s="432"/>
      <c r="J3684" s="336"/>
      <c r="K3684" s="338"/>
      <c r="O3684" s="393"/>
      <c r="P3684" s="407"/>
    </row>
    <row r="3685" spans="1:16" s="342" customFormat="1" x14ac:dyDescent="0.25">
      <c r="A3685" s="336"/>
      <c r="B3685" s="330"/>
      <c r="C3685" s="402"/>
      <c r="D3685" s="336"/>
      <c r="E3685" s="429"/>
      <c r="F3685" s="336"/>
      <c r="G3685" s="430"/>
      <c r="H3685" s="431"/>
      <c r="I3685" s="432"/>
      <c r="J3685" s="336"/>
      <c r="K3685" s="338"/>
      <c r="O3685" s="393"/>
      <c r="P3685" s="407"/>
    </row>
    <row r="3686" spans="1:16" s="342" customFormat="1" x14ac:dyDescent="0.25">
      <c r="A3686" s="336"/>
      <c r="B3686" s="330"/>
      <c r="C3686" s="402"/>
      <c r="D3686" s="336"/>
      <c r="E3686" s="429"/>
      <c r="F3686" s="336"/>
      <c r="G3686" s="430"/>
      <c r="H3686" s="431"/>
      <c r="I3686" s="432"/>
      <c r="J3686" s="336"/>
      <c r="K3686" s="338"/>
      <c r="O3686" s="393"/>
      <c r="P3686" s="407"/>
    </row>
    <row r="3687" spans="1:16" s="342" customFormat="1" x14ac:dyDescent="0.25">
      <c r="A3687" s="336"/>
      <c r="B3687" s="330"/>
      <c r="C3687" s="402"/>
      <c r="D3687" s="336"/>
      <c r="E3687" s="429"/>
      <c r="F3687" s="336"/>
      <c r="G3687" s="430"/>
      <c r="H3687" s="431"/>
      <c r="I3687" s="432"/>
      <c r="J3687" s="336"/>
      <c r="K3687" s="338"/>
      <c r="O3687" s="393"/>
      <c r="P3687" s="407"/>
    </row>
    <row r="3688" spans="1:16" s="342" customFormat="1" x14ac:dyDescent="0.25">
      <c r="A3688" s="336"/>
      <c r="B3688" s="330"/>
      <c r="C3688" s="402"/>
      <c r="D3688" s="336"/>
      <c r="E3688" s="429"/>
      <c r="F3688" s="336"/>
      <c r="G3688" s="430"/>
      <c r="H3688" s="431"/>
      <c r="I3688" s="432"/>
      <c r="J3688" s="336"/>
      <c r="K3688" s="338"/>
      <c r="O3688" s="393"/>
      <c r="P3688" s="407"/>
    </row>
    <row r="3689" spans="1:16" s="342" customFormat="1" x14ac:dyDescent="0.25">
      <c r="A3689" s="336"/>
      <c r="B3689" s="330"/>
      <c r="C3689" s="402"/>
      <c r="D3689" s="336"/>
      <c r="E3689" s="429"/>
      <c r="F3689" s="336"/>
      <c r="G3689" s="430"/>
      <c r="H3689" s="431"/>
      <c r="I3689" s="432"/>
      <c r="J3689" s="336"/>
      <c r="K3689" s="338"/>
      <c r="O3689" s="393"/>
      <c r="P3689" s="407"/>
    </row>
    <row r="3690" spans="1:16" s="342" customFormat="1" x14ac:dyDescent="0.25">
      <c r="A3690" s="336"/>
      <c r="B3690" s="330"/>
      <c r="C3690" s="402"/>
      <c r="D3690" s="336"/>
      <c r="E3690" s="429"/>
      <c r="F3690" s="336"/>
      <c r="G3690" s="430"/>
      <c r="H3690" s="431"/>
      <c r="I3690" s="432"/>
      <c r="J3690" s="336"/>
      <c r="K3690" s="338"/>
      <c r="O3690" s="393"/>
      <c r="P3690" s="407"/>
    </row>
    <row r="3691" spans="1:16" s="342" customFormat="1" x14ac:dyDescent="0.25">
      <c r="A3691" s="336"/>
      <c r="B3691" s="330"/>
      <c r="C3691" s="402"/>
      <c r="D3691" s="336"/>
      <c r="E3691" s="429"/>
      <c r="F3691" s="336"/>
      <c r="G3691" s="430"/>
      <c r="H3691" s="431"/>
      <c r="I3691" s="432"/>
      <c r="J3691" s="336"/>
      <c r="K3691" s="338"/>
      <c r="O3691" s="393"/>
      <c r="P3691" s="407"/>
    </row>
    <row r="3692" spans="1:16" s="342" customFormat="1" x14ac:dyDescent="0.25">
      <c r="A3692" s="336"/>
      <c r="B3692" s="330"/>
      <c r="C3692" s="402"/>
      <c r="D3692" s="336"/>
      <c r="E3692" s="429"/>
      <c r="F3692" s="336"/>
      <c r="G3692" s="430"/>
      <c r="H3692" s="431"/>
      <c r="I3692" s="432"/>
      <c r="J3692" s="336"/>
      <c r="K3692" s="338"/>
      <c r="O3692" s="393"/>
      <c r="P3692" s="407"/>
    </row>
    <row r="3693" spans="1:16" s="342" customFormat="1" x14ac:dyDescent="0.25">
      <c r="A3693" s="336"/>
      <c r="B3693" s="330"/>
      <c r="C3693" s="402"/>
      <c r="D3693" s="336"/>
      <c r="E3693" s="429"/>
      <c r="F3693" s="336"/>
      <c r="G3693" s="430"/>
      <c r="H3693" s="431"/>
      <c r="I3693" s="432"/>
      <c r="J3693" s="336"/>
      <c r="K3693" s="338"/>
      <c r="O3693" s="393"/>
      <c r="P3693" s="407"/>
    </row>
    <row r="3694" spans="1:16" s="342" customFormat="1" x14ac:dyDescent="0.25">
      <c r="A3694" s="336"/>
      <c r="B3694" s="330"/>
      <c r="C3694" s="402"/>
      <c r="D3694" s="336"/>
      <c r="E3694" s="429"/>
      <c r="F3694" s="336"/>
      <c r="G3694" s="430"/>
      <c r="H3694" s="431"/>
      <c r="I3694" s="432"/>
      <c r="J3694" s="336"/>
      <c r="K3694" s="338"/>
      <c r="O3694" s="393"/>
      <c r="P3694" s="407"/>
    </row>
    <row r="3695" spans="1:16" s="342" customFormat="1" x14ac:dyDescent="0.25">
      <c r="A3695" s="336"/>
      <c r="B3695" s="330"/>
      <c r="C3695" s="402"/>
      <c r="D3695" s="336"/>
      <c r="E3695" s="429"/>
      <c r="F3695" s="336"/>
      <c r="G3695" s="430"/>
      <c r="H3695" s="431"/>
      <c r="I3695" s="432"/>
      <c r="J3695" s="336"/>
      <c r="K3695" s="338"/>
      <c r="O3695" s="393"/>
      <c r="P3695" s="407"/>
    </row>
    <row r="3696" spans="1:16" s="342" customFormat="1" x14ac:dyDescent="0.25">
      <c r="A3696" s="336"/>
      <c r="B3696" s="330"/>
      <c r="C3696" s="402"/>
      <c r="D3696" s="336"/>
      <c r="E3696" s="429"/>
      <c r="F3696" s="336"/>
      <c r="G3696" s="430"/>
      <c r="H3696" s="431"/>
      <c r="I3696" s="432"/>
      <c r="J3696" s="336"/>
      <c r="K3696" s="338"/>
      <c r="O3696" s="393"/>
      <c r="P3696" s="407"/>
    </row>
    <row r="3697" spans="1:16" s="342" customFormat="1" x14ac:dyDescent="0.25">
      <c r="A3697" s="336"/>
      <c r="B3697" s="330"/>
      <c r="C3697" s="402"/>
      <c r="D3697" s="336"/>
      <c r="E3697" s="429"/>
      <c r="F3697" s="336"/>
      <c r="G3697" s="430"/>
      <c r="H3697" s="431"/>
      <c r="I3697" s="432"/>
      <c r="J3697" s="336"/>
      <c r="K3697" s="338"/>
      <c r="O3697" s="393"/>
      <c r="P3697" s="407"/>
    </row>
    <row r="3698" spans="1:16" s="342" customFormat="1" x14ac:dyDescent="0.25">
      <c r="A3698" s="336"/>
      <c r="B3698" s="330"/>
      <c r="C3698" s="402"/>
      <c r="D3698" s="336"/>
      <c r="E3698" s="429"/>
      <c r="F3698" s="336"/>
      <c r="G3698" s="430"/>
      <c r="H3698" s="431"/>
      <c r="I3698" s="432"/>
      <c r="J3698" s="336"/>
      <c r="K3698" s="338"/>
      <c r="O3698" s="393"/>
      <c r="P3698" s="407"/>
    </row>
    <row r="3699" spans="1:16" s="342" customFormat="1" x14ac:dyDescent="0.25">
      <c r="A3699" s="336"/>
      <c r="B3699" s="330"/>
      <c r="C3699" s="402"/>
      <c r="D3699" s="336"/>
      <c r="E3699" s="429"/>
      <c r="F3699" s="336"/>
      <c r="G3699" s="430"/>
      <c r="H3699" s="431"/>
      <c r="I3699" s="432"/>
      <c r="J3699" s="336"/>
      <c r="K3699" s="338"/>
      <c r="O3699" s="393"/>
      <c r="P3699" s="407"/>
    </row>
    <row r="3700" spans="1:16" s="342" customFormat="1" x14ac:dyDescent="0.25">
      <c r="A3700" s="336"/>
      <c r="B3700" s="330"/>
      <c r="C3700" s="402"/>
      <c r="D3700" s="336"/>
      <c r="E3700" s="429"/>
      <c r="F3700" s="336"/>
      <c r="G3700" s="430"/>
      <c r="H3700" s="431"/>
      <c r="I3700" s="432"/>
      <c r="J3700" s="336"/>
      <c r="K3700" s="338"/>
      <c r="O3700" s="393"/>
      <c r="P3700" s="407"/>
    </row>
    <row r="3701" spans="1:16" s="342" customFormat="1" x14ac:dyDescent="0.25">
      <c r="A3701" s="336"/>
      <c r="B3701" s="330"/>
      <c r="C3701" s="402"/>
      <c r="D3701" s="336"/>
      <c r="E3701" s="429"/>
      <c r="F3701" s="336"/>
      <c r="G3701" s="430"/>
      <c r="H3701" s="431"/>
      <c r="I3701" s="432"/>
      <c r="J3701" s="336"/>
      <c r="K3701" s="338"/>
      <c r="O3701" s="393"/>
      <c r="P3701" s="407"/>
    </row>
    <row r="3702" spans="1:16" s="342" customFormat="1" x14ac:dyDescent="0.25">
      <c r="A3702" s="336"/>
      <c r="B3702" s="330"/>
      <c r="C3702" s="402"/>
      <c r="D3702" s="336"/>
      <c r="E3702" s="429"/>
      <c r="F3702" s="336"/>
      <c r="G3702" s="430"/>
      <c r="H3702" s="431"/>
      <c r="I3702" s="432"/>
      <c r="J3702" s="336"/>
      <c r="K3702" s="338"/>
      <c r="O3702" s="393"/>
      <c r="P3702" s="407"/>
    </row>
    <row r="3703" spans="1:16" s="342" customFormat="1" x14ac:dyDescent="0.25">
      <c r="A3703" s="336"/>
      <c r="B3703" s="330"/>
      <c r="C3703" s="402"/>
      <c r="D3703" s="336"/>
      <c r="E3703" s="429"/>
      <c r="F3703" s="336"/>
      <c r="G3703" s="430"/>
      <c r="H3703" s="431"/>
      <c r="I3703" s="432"/>
      <c r="J3703" s="336"/>
      <c r="K3703" s="338"/>
      <c r="O3703" s="393"/>
      <c r="P3703" s="407"/>
    </row>
    <row r="3704" spans="1:16" s="342" customFormat="1" x14ac:dyDescent="0.25">
      <c r="A3704" s="336"/>
      <c r="B3704" s="330"/>
      <c r="C3704" s="402"/>
      <c r="D3704" s="336"/>
      <c r="E3704" s="429"/>
      <c r="F3704" s="336"/>
      <c r="G3704" s="430"/>
      <c r="H3704" s="431"/>
      <c r="I3704" s="432"/>
      <c r="J3704" s="336"/>
      <c r="K3704" s="338"/>
      <c r="O3704" s="393"/>
      <c r="P3704" s="407"/>
    </row>
    <row r="3705" spans="1:16" s="342" customFormat="1" x14ac:dyDescent="0.25">
      <c r="A3705" s="336"/>
      <c r="B3705" s="330"/>
      <c r="C3705" s="402"/>
      <c r="D3705" s="336"/>
      <c r="E3705" s="429"/>
      <c r="F3705" s="336"/>
      <c r="G3705" s="430"/>
      <c r="H3705" s="431"/>
      <c r="I3705" s="432"/>
      <c r="J3705" s="336"/>
      <c r="K3705" s="338"/>
      <c r="O3705" s="393"/>
      <c r="P3705" s="407"/>
    </row>
    <row r="3706" spans="1:16" s="342" customFormat="1" x14ac:dyDescent="0.25">
      <c r="A3706" s="336"/>
      <c r="B3706" s="330"/>
      <c r="C3706" s="402"/>
      <c r="D3706" s="336"/>
      <c r="E3706" s="429"/>
      <c r="F3706" s="336"/>
      <c r="G3706" s="430"/>
      <c r="H3706" s="431"/>
      <c r="I3706" s="432"/>
      <c r="J3706" s="336"/>
      <c r="K3706" s="338"/>
      <c r="O3706" s="393"/>
      <c r="P3706" s="407"/>
    </row>
    <row r="3707" spans="1:16" s="342" customFormat="1" x14ac:dyDescent="0.25">
      <c r="A3707" s="336"/>
      <c r="B3707" s="330"/>
      <c r="C3707" s="402"/>
      <c r="D3707" s="336"/>
      <c r="E3707" s="429"/>
      <c r="F3707" s="336"/>
      <c r="G3707" s="430"/>
      <c r="H3707" s="431"/>
      <c r="I3707" s="432"/>
      <c r="J3707" s="336"/>
      <c r="K3707" s="338"/>
      <c r="O3707" s="393"/>
      <c r="P3707" s="407"/>
    </row>
    <row r="3708" spans="1:16" s="342" customFormat="1" x14ac:dyDescent="0.25">
      <c r="A3708" s="336"/>
      <c r="B3708" s="330"/>
      <c r="C3708" s="402"/>
      <c r="D3708" s="336"/>
      <c r="E3708" s="429"/>
      <c r="F3708" s="336"/>
      <c r="G3708" s="430"/>
      <c r="H3708" s="431"/>
      <c r="I3708" s="432"/>
      <c r="J3708" s="336"/>
      <c r="K3708" s="338"/>
      <c r="O3708" s="393"/>
      <c r="P3708" s="407"/>
    </row>
    <row r="3709" spans="1:16" s="342" customFormat="1" x14ac:dyDescent="0.25">
      <c r="A3709" s="336"/>
      <c r="B3709" s="330"/>
      <c r="C3709" s="402"/>
      <c r="D3709" s="336"/>
      <c r="E3709" s="429"/>
      <c r="F3709" s="336"/>
      <c r="G3709" s="430"/>
      <c r="H3709" s="431"/>
      <c r="I3709" s="432"/>
      <c r="J3709" s="336"/>
      <c r="K3709" s="338"/>
      <c r="O3709" s="393"/>
      <c r="P3709" s="407"/>
    </row>
    <row r="3710" spans="1:16" s="342" customFormat="1" x14ac:dyDescent="0.25">
      <c r="A3710" s="336"/>
      <c r="B3710" s="330"/>
      <c r="C3710" s="402"/>
      <c r="D3710" s="336"/>
      <c r="E3710" s="429"/>
      <c r="F3710" s="336"/>
      <c r="G3710" s="430"/>
      <c r="H3710" s="431"/>
      <c r="I3710" s="432"/>
      <c r="J3710" s="336"/>
      <c r="K3710" s="338"/>
      <c r="O3710" s="393"/>
      <c r="P3710" s="407"/>
    </row>
    <row r="3711" spans="1:16" s="342" customFormat="1" x14ac:dyDescent="0.25">
      <c r="A3711" s="336"/>
      <c r="B3711" s="330"/>
      <c r="C3711" s="402"/>
      <c r="D3711" s="336"/>
      <c r="E3711" s="429"/>
      <c r="F3711" s="336"/>
      <c r="G3711" s="430"/>
      <c r="H3711" s="431"/>
      <c r="I3711" s="432"/>
      <c r="J3711" s="336"/>
      <c r="K3711" s="338"/>
      <c r="O3711" s="393"/>
      <c r="P3711" s="407"/>
    </row>
    <row r="3712" spans="1:16" s="342" customFormat="1" x14ac:dyDescent="0.25">
      <c r="A3712" s="336"/>
      <c r="B3712" s="330"/>
      <c r="C3712" s="402"/>
      <c r="D3712" s="336"/>
      <c r="E3712" s="429"/>
      <c r="F3712" s="336"/>
      <c r="G3712" s="430"/>
      <c r="H3712" s="431"/>
      <c r="I3712" s="432"/>
      <c r="J3712" s="336"/>
      <c r="K3712" s="338"/>
      <c r="O3712" s="393"/>
      <c r="P3712" s="407"/>
    </row>
    <row r="3713" spans="1:16" s="342" customFormat="1" x14ac:dyDescent="0.25">
      <c r="A3713" s="336"/>
      <c r="B3713" s="330"/>
      <c r="C3713" s="402"/>
      <c r="D3713" s="336"/>
      <c r="E3713" s="429"/>
      <c r="F3713" s="336"/>
      <c r="G3713" s="430"/>
      <c r="H3713" s="431"/>
      <c r="I3713" s="432"/>
      <c r="J3713" s="336"/>
      <c r="K3713" s="338"/>
      <c r="O3713" s="393"/>
      <c r="P3713" s="407"/>
    </row>
    <row r="3714" spans="1:16" s="342" customFormat="1" x14ac:dyDescent="0.25">
      <c r="A3714" s="336"/>
      <c r="B3714" s="330"/>
      <c r="C3714" s="402"/>
      <c r="D3714" s="336"/>
      <c r="E3714" s="429"/>
      <c r="F3714" s="336"/>
      <c r="G3714" s="430"/>
      <c r="H3714" s="431"/>
      <c r="I3714" s="432"/>
      <c r="J3714" s="336"/>
      <c r="K3714" s="338"/>
      <c r="O3714" s="393"/>
      <c r="P3714" s="407"/>
    </row>
    <row r="3715" spans="1:16" s="342" customFormat="1" x14ac:dyDescent="0.25">
      <c r="A3715" s="336"/>
      <c r="B3715" s="330"/>
      <c r="C3715" s="402"/>
      <c r="D3715" s="336"/>
      <c r="E3715" s="429"/>
      <c r="F3715" s="336"/>
      <c r="G3715" s="430"/>
      <c r="H3715" s="431"/>
      <c r="I3715" s="432"/>
      <c r="J3715" s="336"/>
      <c r="K3715" s="338"/>
      <c r="O3715" s="393"/>
      <c r="P3715" s="407"/>
    </row>
    <row r="3716" spans="1:16" s="342" customFormat="1" x14ac:dyDescent="0.25">
      <c r="A3716" s="336"/>
      <c r="B3716" s="330"/>
      <c r="C3716" s="402"/>
      <c r="D3716" s="336"/>
      <c r="E3716" s="429"/>
      <c r="F3716" s="336"/>
      <c r="G3716" s="430"/>
      <c r="H3716" s="431"/>
      <c r="I3716" s="432"/>
      <c r="J3716" s="336"/>
      <c r="K3716" s="338"/>
      <c r="O3716" s="393"/>
      <c r="P3716" s="407"/>
    </row>
    <row r="3717" spans="1:16" s="342" customFormat="1" x14ac:dyDescent="0.25">
      <c r="A3717" s="336"/>
      <c r="B3717" s="330"/>
      <c r="C3717" s="402"/>
      <c r="D3717" s="336"/>
      <c r="E3717" s="429"/>
      <c r="F3717" s="336"/>
      <c r="G3717" s="430"/>
      <c r="H3717" s="431"/>
      <c r="I3717" s="432"/>
      <c r="J3717" s="336"/>
      <c r="K3717" s="338"/>
      <c r="O3717" s="393"/>
      <c r="P3717" s="407"/>
    </row>
    <row r="3718" spans="1:16" s="342" customFormat="1" x14ac:dyDescent="0.25">
      <c r="A3718" s="336"/>
      <c r="B3718" s="330"/>
      <c r="C3718" s="402"/>
      <c r="D3718" s="336"/>
      <c r="E3718" s="429"/>
      <c r="F3718" s="336"/>
      <c r="G3718" s="430"/>
      <c r="H3718" s="431"/>
      <c r="I3718" s="432"/>
      <c r="J3718" s="336"/>
      <c r="K3718" s="338"/>
      <c r="O3718" s="393"/>
      <c r="P3718" s="407"/>
    </row>
    <row r="3719" spans="1:16" s="342" customFormat="1" x14ac:dyDescent="0.25">
      <c r="A3719" s="336"/>
      <c r="B3719" s="330"/>
      <c r="C3719" s="402"/>
      <c r="D3719" s="336"/>
      <c r="E3719" s="429"/>
      <c r="F3719" s="336"/>
      <c r="G3719" s="430"/>
      <c r="H3719" s="431"/>
      <c r="I3719" s="432"/>
      <c r="J3719" s="336"/>
      <c r="K3719" s="338"/>
      <c r="O3719" s="393"/>
      <c r="P3719" s="407"/>
    </row>
    <row r="3720" spans="1:16" s="342" customFormat="1" x14ac:dyDescent="0.25">
      <c r="A3720" s="336"/>
      <c r="B3720" s="330"/>
      <c r="C3720" s="402"/>
      <c r="D3720" s="336"/>
      <c r="E3720" s="429"/>
      <c r="F3720" s="336"/>
      <c r="G3720" s="430"/>
      <c r="H3720" s="431"/>
      <c r="I3720" s="432"/>
      <c r="J3720" s="336"/>
      <c r="K3720" s="338"/>
      <c r="O3720" s="393"/>
      <c r="P3720" s="407"/>
    </row>
    <row r="3721" spans="1:16" s="342" customFormat="1" x14ac:dyDescent="0.25">
      <c r="A3721" s="336"/>
      <c r="B3721" s="330"/>
      <c r="C3721" s="402"/>
      <c r="D3721" s="336"/>
      <c r="E3721" s="429"/>
      <c r="F3721" s="336"/>
      <c r="G3721" s="430"/>
      <c r="H3721" s="431"/>
      <c r="I3721" s="432"/>
      <c r="J3721" s="336"/>
      <c r="K3721" s="338"/>
      <c r="O3721" s="393"/>
      <c r="P3721" s="407"/>
    </row>
    <row r="3722" spans="1:16" s="342" customFormat="1" x14ac:dyDescent="0.25">
      <c r="A3722" s="336"/>
      <c r="B3722" s="330"/>
      <c r="C3722" s="402"/>
      <c r="D3722" s="336"/>
      <c r="E3722" s="429"/>
      <c r="F3722" s="336"/>
      <c r="G3722" s="430"/>
      <c r="H3722" s="431"/>
      <c r="I3722" s="432"/>
      <c r="J3722" s="336"/>
      <c r="K3722" s="338"/>
      <c r="O3722" s="393"/>
      <c r="P3722" s="407"/>
    </row>
    <row r="3723" spans="1:16" s="342" customFormat="1" x14ac:dyDescent="0.25">
      <c r="A3723" s="336"/>
      <c r="B3723" s="330"/>
      <c r="C3723" s="402"/>
      <c r="D3723" s="336"/>
      <c r="E3723" s="429"/>
      <c r="F3723" s="336"/>
      <c r="G3723" s="430"/>
      <c r="H3723" s="431"/>
      <c r="I3723" s="432"/>
      <c r="J3723" s="336"/>
      <c r="K3723" s="338"/>
      <c r="O3723" s="393"/>
      <c r="P3723" s="407"/>
    </row>
    <row r="3724" spans="1:16" s="342" customFormat="1" x14ac:dyDescent="0.25">
      <c r="A3724" s="336"/>
      <c r="B3724" s="330"/>
      <c r="C3724" s="402"/>
      <c r="D3724" s="336"/>
      <c r="E3724" s="429"/>
      <c r="F3724" s="336"/>
      <c r="G3724" s="430"/>
      <c r="H3724" s="431"/>
      <c r="I3724" s="432"/>
      <c r="J3724" s="336"/>
      <c r="K3724" s="338"/>
      <c r="O3724" s="393"/>
      <c r="P3724" s="407"/>
    </row>
    <row r="3725" spans="1:16" s="342" customFormat="1" x14ac:dyDescent="0.25">
      <c r="A3725" s="336"/>
      <c r="B3725" s="330"/>
      <c r="C3725" s="402"/>
      <c r="D3725" s="336"/>
      <c r="E3725" s="429"/>
      <c r="F3725" s="336"/>
      <c r="G3725" s="430"/>
      <c r="H3725" s="431"/>
      <c r="I3725" s="432"/>
      <c r="J3725" s="336"/>
      <c r="K3725" s="338"/>
      <c r="O3725" s="393"/>
      <c r="P3725" s="407"/>
    </row>
    <row r="3726" spans="1:16" s="342" customFormat="1" x14ac:dyDescent="0.25">
      <c r="A3726" s="336"/>
      <c r="B3726" s="330"/>
      <c r="C3726" s="402"/>
      <c r="D3726" s="336"/>
      <c r="E3726" s="429"/>
      <c r="F3726" s="336"/>
      <c r="G3726" s="430"/>
      <c r="H3726" s="431"/>
      <c r="I3726" s="432"/>
      <c r="J3726" s="336"/>
      <c r="K3726" s="338"/>
      <c r="O3726" s="393"/>
      <c r="P3726" s="407"/>
    </row>
    <row r="3727" spans="1:16" s="342" customFormat="1" x14ac:dyDescent="0.25">
      <c r="A3727" s="336"/>
      <c r="B3727" s="330"/>
      <c r="C3727" s="402"/>
      <c r="D3727" s="336"/>
      <c r="E3727" s="429"/>
      <c r="F3727" s="336"/>
      <c r="G3727" s="430"/>
      <c r="H3727" s="431"/>
      <c r="I3727" s="432"/>
      <c r="J3727" s="336"/>
      <c r="K3727" s="338"/>
      <c r="O3727" s="393"/>
      <c r="P3727" s="407"/>
    </row>
    <row r="3728" spans="1:16" s="342" customFormat="1" x14ac:dyDescent="0.25">
      <c r="A3728" s="336"/>
      <c r="B3728" s="330"/>
      <c r="C3728" s="402"/>
      <c r="D3728" s="336"/>
      <c r="E3728" s="429"/>
      <c r="F3728" s="336"/>
      <c r="G3728" s="430"/>
      <c r="H3728" s="431"/>
      <c r="I3728" s="432"/>
      <c r="J3728" s="336"/>
      <c r="K3728" s="338"/>
      <c r="O3728" s="393"/>
      <c r="P3728" s="407"/>
    </row>
    <row r="3729" spans="1:16" s="342" customFormat="1" x14ac:dyDescent="0.25">
      <c r="A3729" s="336"/>
      <c r="B3729" s="330"/>
      <c r="C3729" s="402"/>
      <c r="D3729" s="336"/>
      <c r="E3729" s="429"/>
      <c r="F3729" s="336"/>
      <c r="G3729" s="430"/>
      <c r="H3729" s="431"/>
      <c r="I3729" s="432"/>
      <c r="J3729" s="336"/>
      <c r="K3729" s="338"/>
      <c r="O3729" s="393"/>
      <c r="P3729" s="407"/>
    </row>
    <row r="3730" spans="1:16" s="342" customFormat="1" x14ac:dyDescent="0.25">
      <c r="A3730" s="336"/>
      <c r="B3730" s="330"/>
      <c r="C3730" s="402"/>
      <c r="D3730" s="336"/>
      <c r="E3730" s="429"/>
      <c r="F3730" s="336"/>
      <c r="G3730" s="430"/>
      <c r="H3730" s="431"/>
      <c r="I3730" s="432"/>
      <c r="J3730" s="336"/>
      <c r="K3730" s="338"/>
      <c r="O3730" s="393"/>
      <c r="P3730" s="407"/>
    </row>
    <row r="3731" spans="1:16" s="342" customFormat="1" x14ac:dyDescent="0.25">
      <c r="A3731" s="336"/>
      <c r="B3731" s="330"/>
      <c r="C3731" s="402"/>
      <c r="D3731" s="336"/>
      <c r="E3731" s="429"/>
      <c r="F3731" s="336"/>
      <c r="G3731" s="430"/>
      <c r="H3731" s="431"/>
      <c r="I3731" s="432"/>
      <c r="J3731" s="336"/>
      <c r="K3731" s="338"/>
      <c r="O3731" s="393"/>
      <c r="P3731" s="407"/>
    </row>
    <row r="3732" spans="1:16" s="342" customFormat="1" x14ac:dyDescent="0.25">
      <c r="A3732" s="336"/>
      <c r="B3732" s="330"/>
      <c r="C3732" s="402"/>
      <c r="D3732" s="336"/>
      <c r="E3732" s="429"/>
      <c r="F3732" s="336"/>
      <c r="G3732" s="430"/>
      <c r="H3732" s="431"/>
      <c r="I3732" s="432"/>
      <c r="J3732" s="336"/>
      <c r="K3732" s="338"/>
      <c r="O3732" s="393"/>
      <c r="P3732" s="407"/>
    </row>
    <row r="3733" spans="1:16" s="342" customFormat="1" x14ac:dyDescent="0.25">
      <c r="A3733" s="336"/>
      <c r="B3733" s="330"/>
      <c r="C3733" s="402"/>
      <c r="D3733" s="336"/>
      <c r="E3733" s="429"/>
      <c r="F3733" s="336"/>
      <c r="G3733" s="430"/>
      <c r="H3733" s="431"/>
      <c r="I3733" s="432"/>
      <c r="J3733" s="336"/>
      <c r="K3733" s="338"/>
      <c r="O3733" s="393"/>
      <c r="P3733" s="407"/>
    </row>
    <row r="3734" spans="1:16" s="342" customFormat="1" x14ac:dyDescent="0.25">
      <c r="A3734" s="336"/>
      <c r="B3734" s="330"/>
      <c r="C3734" s="402"/>
      <c r="D3734" s="336"/>
      <c r="E3734" s="429"/>
      <c r="F3734" s="336"/>
      <c r="G3734" s="430"/>
      <c r="H3734" s="431"/>
      <c r="I3734" s="432"/>
      <c r="J3734" s="336"/>
      <c r="K3734" s="338"/>
      <c r="O3734" s="393"/>
      <c r="P3734" s="407"/>
    </row>
    <row r="3735" spans="1:16" s="342" customFormat="1" x14ac:dyDescent="0.25">
      <c r="A3735" s="336"/>
      <c r="B3735" s="330"/>
      <c r="C3735" s="402"/>
      <c r="D3735" s="336"/>
      <c r="E3735" s="429"/>
      <c r="F3735" s="336"/>
      <c r="G3735" s="430"/>
      <c r="H3735" s="431"/>
      <c r="I3735" s="432"/>
      <c r="J3735" s="336"/>
      <c r="K3735" s="338"/>
      <c r="O3735" s="393"/>
      <c r="P3735" s="407"/>
    </row>
    <row r="3736" spans="1:16" s="342" customFormat="1" x14ac:dyDescent="0.25">
      <c r="A3736" s="336"/>
      <c r="B3736" s="330"/>
      <c r="C3736" s="402"/>
      <c r="D3736" s="336"/>
      <c r="E3736" s="429"/>
      <c r="F3736" s="336"/>
      <c r="G3736" s="430"/>
      <c r="H3736" s="431"/>
      <c r="I3736" s="432"/>
      <c r="J3736" s="336"/>
      <c r="K3736" s="338"/>
      <c r="O3736" s="393"/>
      <c r="P3736" s="407"/>
    </row>
    <row r="3737" spans="1:16" s="342" customFormat="1" x14ac:dyDescent="0.25">
      <c r="A3737" s="336"/>
      <c r="B3737" s="330"/>
      <c r="C3737" s="402"/>
      <c r="D3737" s="336"/>
      <c r="E3737" s="429"/>
      <c r="F3737" s="336"/>
      <c r="G3737" s="430"/>
      <c r="H3737" s="431"/>
      <c r="I3737" s="432"/>
      <c r="J3737" s="336"/>
      <c r="K3737" s="338"/>
      <c r="O3737" s="393"/>
      <c r="P3737" s="407"/>
    </row>
    <row r="3738" spans="1:16" s="342" customFormat="1" x14ac:dyDescent="0.25">
      <c r="A3738" s="336"/>
      <c r="B3738" s="330"/>
      <c r="C3738" s="402"/>
      <c r="D3738" s="336"/>
      <c r="E3738" s="429"/>
      <c r="F3738" s="336"/>
      <c r="G3738" s="430"/>
      <c r="H3738" s="431"/>
      <c r="I3738" s="432"/>
      <c r="J3738" s="336"/>
      <c r="K3738" s="338"/>
      <c r="O3738" s="393"/>
      <c r="P3738" s="407"/>
    </row>
    <row r="3739" spans="1:16" s="342" customFormat="1" x14ac:dyDescent="0.25">
      <c r="A3739" s="336"/>
      <c r="B3739" s="330"/>
      <c r="C3739" s="402"/>
      <c r="D3739" s="336"/>
      <c r="E3739" s="429"/>
      <c r="F3739" s="336"/>
      <c r="G3739" s="430"/>
      <c r="H3739" s="431"/>
      <c r="I3739" s="432"/>
      <c r="J3739" s="336"/>
      <c r="K3739" s="338"/>
      <c r="O3739" s="393"/>
      <c r="P3739" s="407"/>
    </row>
    <row r="3740" spans="1:16" s="342" customFormat="1" x14ac:dyDescent="0.25">
      <c r="A3740" s="336"/>
      <c r="B3740" s="330"/>
      <c r="C3740" s="402"/>
      <c r="D3740" s="336"/>
      <c r="E3740" s="429"/>
      <c r="F3740" s="336"/>
      <c r="G3740" s="430"/>
      <c r="H3740" s="431"/>
      <c r="I3740" s="432"/>
      <c r="J3740" s="336"/>
      <c r="K3740" s="338"/>
      <c r="O3740" s="393"/>
      <c r="P3740" s="407"/>
    </row>
    <row r="3741" spans="1:16" s="342" customFormat="1" x14ac:dyDescent="0.25">
      <c r="A3741" s="336"/>
      <c r="B3741" s="330"/>
      <c r="C3741" s="402"/>
      <c r="D3741" s="336"/>
      <c r="E3741" s="429"/>
      <c r="F3741" s="336"/>
      <c r="G3741" s="430"/>
      <c r="H3741" s="431"/>
      <c r="I3741" s="432"/>
      <c r="J3741" s="336"/>
      <c r="K3741" s="338"/>
      <c r="O3741" s="393"/>
      <c r="P3741" s="407"/>
    </row>
    <row r="3742" spans="1:16" s="342" customFormat="1" x14ac:dyDescent="0.25">
      <c r="A3742" s="336"/>
      <c r="B3742" s="330"/>
      <c r="C3742" s="402"/>
      <c r="D3742" s="336"/>
      <c r="E3742" s="429"/>
      <c r="F3742" s="336"/>
      <c r="G3742" s="430"/>
      <c r="H3742" s="431"/>
      <c r="I3742" s="432"/>
      <c r="J3742" s="336"/>
      <c r="K3742" s="338"/>
      <c r="O3742" s="393"/>
      <c r="P3742" s="407"/>
    </row>
    <row r="3743" spans="1:16" s="342" customFormat="1" x14ac:dyDescent="0.25">
      <c r="A3743" s="336"/>
      <c r="B3743" s="330"/>
      <c r="C3743" s="402"/>
      <c r="D3743" s="336"/>
      <c r="E3743" s="429"/>
      <c r="F3743" s="336"/>
      <c r="G3743" s="430"/>
      <c r="H3743" s="431"/>
      <c r="I3743" s="432"/>
      <c r="J3743" s="336"/>
      <c r="K3743" s="338"/>
      <c r="O3743" s="393"/>
      <c r="P3743" s="407"/>
    </row>
    <row r="3744" spans="1:16" s="342" customFormat="1" x14ac:dyDescent="0.25">
      <c r="A3744" s="336"/>
      <c r="B3744" s="330"/>
      <c r="C3744" s="402"/>
      <c r="D3744" s="336"/>
      <c r="E3744" s="429"/>
      <c r="F3744" s="336"/>
      <c r="G3744" s="430"/>
      <c r="H3744" s="431"/>
      <c r="I3744" s="432"/>
      <c r="J3744" s="336"/>
      <c r="K3744" s="338"/>
      <c r="O3744" s="393"/>
      <c r="P3744" s="407"/>
    </row>
    <row r="3745" spans="1:16" s="342" customFormat="1" x14ac:dyDescent="0.25">
      <c r="A3745" s="336"/>
      <c r="B3745" s="330"/>
      <c r="C3745" s="402"/>
      <c r="D3745" s="336"/>
      <c r="E3745" s="429"/>
      <c r="F3745" s="336"/>
      <c r="G3745" s="430"/>
      <c r="H3745" s="431"/>
      <c r="I3745" s="432"/>
      <c r="J3745" s="336"/>
      <c r="K3745" s="338"/>
      <c r="O3745" s="393"/>
      <c r="P3745" s="407"/>
    </row>
    <row r="3746" spans="1:16" s="342" customFormat="1" x14ac:dyDescent="0.25">
      <c r="A3746" s="336"/>
      <c r="B3746" s="330"/>
      <c r="C3746" s="402"/>
      <c r="D3746" s="336"/>
      <c r="E3746" s="429"/>
      <c r="F3746" s="336"/>
      <c r="G3746" s="430"/>
      <c r="H3746" s="431"/>
      <c r="I3746" s="432"/>
      <c r="J3746" s="336"/>
      <c r="K3746" s="338"/>
      <c r="O3746" s="393"/>
      <c r="P3746" s="407"/>
    </row>
    <row r="3747" spans="1:16" s="342" customFormat="1" x14ac:dyDescent="0.25">
      <c r="A3747" s="336"/>
      <c r="B3747" s="330"/>
      <c r="C3747" s="402"/>
      <c r="D3747" s="336"/>
      <c r="E3747" s="429"/>
      <c r="F3747" s="336"/>
      <c r="G3747" s="430"/>
      <c r="H3747" s="431"/>
      <c r="I3747" s="432"/>
      <c r="J3747" s="336"/>
      <c r="K3747" s="338"/>
      <c r="O3747" s="393"/>
      <c r="P3747" s="407"/>
    </row>
    <row r="3748" spans="1:16" s="342" customFormat="1" x14ac:dyDescent="0.25">
      <c r="A3748" s="336"/>
      <c r="B3748" s="330"/>
      <c r="C3748" s="402"/>
      <c r="D3748" s="336"/>
      <c r="E3748" s="429"/>
      <c r="F3748" s="336"/>
      <c r="G3748" s="430"/>
      <c r="H3748" s="431"/>
      <c r="I3748" s="432"/>
      <c r="J3748" s="336"/>
      <c r="K3748" s="338"/>
      <c r="O3748" s="393"/>
      <c r="P3748" s="407"/>
    </row>
    <row r="3749" spans="1:16" s="342" customFormat="1" x14ac:dyDescent="0.25">
      <c r="A3749" s="336"/>
      <c r="B3749" s="330"/>
      <c r="C3749" s="402"/>
      <c r="D3749" s="336"/>
      <c r="E3749" s="429"/>
      <c r="F3749" s="336"/>
      <c r="G3749" s="430"/>
      <c r="H3749" s="431"/>
      <c r="I3749" s="432"/>
      <c r="J3749" s="336"/>
      <c r="K3749" s="338"/>
      <c r="O3749" s="393"/>
      <c r="P3749" s="407"/>
    </row>
    <row r="3750" spans="1:16" s="342" customFormat="1" x14ac:dyDescent="0.25">
      <c r="A3750" s="336"/>
      <c r="B3750" s="330"/>
      <c r="C3750" s="402"/>
      <c r="D3750" s="336"/>
      <c r="E3750" s="429"/>
      <c r="F3750" s="336"/>
      <c r="G3750" s="430"/>
      <c r="H3750" s="431"/>
      <c r="I3750" s="432"/>
      <c r="J3750" s="336"/>
      <c r="K3750" s="338"/>
      <c r="O3750" s="393"/>
      <c r="P3750" s="407"/>
    </row>
    <row r="3751" spans="1:16" s="342" customFormat="1" x14ac:dyDescent="0.25">
      <c r="A3751" s="336"/>
      <c r="B3751" s="330"/>
      <c r="C3751" s="402"/>
      <c r="D3751" s="336"/>
      <c r="E3751" s="429"/>
      <c r="F3751" s="336"/>
      <c r="G3751" s="430"/>
      <c r="H3751" s="431"/>
      <c r="I3751" s="432"/>
      <c r="J3751" s="336"/>
      <c r="K3751" s="338"/>
      <c r="O3751" s="393"/>
      <c r="P3751" s="407"/>
    </row>
    <row r="3752" spans="1:16" s="342" customFormat="1" x14ac:dyDescent="0.25">
      <c r="A3752" s="336"/>
      <c r="B3752" s="330"/>
      <c r="C3752" s="402"/>
      <c r="D3752" s="336"/>
      <c r="E3752" s="429"/>
      <c r="F3752" s="336"/>
      <c r="G3752" s="430"/>
      <c r="H3752" s="431"/>
      <c r="I3752" s="432"/>
      <c r="J3752" s="336"/>
      <c r="K3752" s="338"/>
      <c r="O3752" s="393"/>
      <c r="P3752" s="407"/>
    </row>
    <row r="3753" spans="1:16" s="342" customFormat="1" x14ac:dyDescent="0.25">
      <c r="A3753" s="336"/>
      <c r="B3753" s="330"/>
      <c r="C3753" s="402"/>
      <c r="D3753" s="336"/>
      <c r="E3753" s="429"/>
      <c r="F3753" s="336"/>
      <c r="G3753" s="430"/>
      <c r="H3753" s="431"/>
      <c r="I3753" s="432"/>
      <c r="J3753" s="336"/>
      <c r="K3753" s="338"/>
      <c r="O3753" s="393"/>
      <c r="P3753" s="407"/>
    </row>
    <row r="3754" spans="1:16" s="342" customFormat="1" x14ac:dyDescent="0.25">
      <c r="A3754" s="336"/>
      <c r="B3754" s="330"/>
      <c r="C3754" s="402"/>
      <c r="D3754" s="336"/>
      <c r="E3754" s="429"/>
      <c r="F3754" s="336"/>
      <c r="G3754" s="430"/>
      <c r="H3754" s="431"/>
      <c r="I3754" s="432"/>
      <c r="J3754" s="336"/>
      <c r="K3754" s="338"/>
      <c r="O3754" s="393"/>
      <c r="P3754" s="407"/>
    </row>
    <row r="3755" spans="1:16" s="342" customFormat="1" x14ac:dyDescent="0.25">
      <c r="A3755" s="336"/>
      <c r="B3755" s="330"/>
      <c r="C3755" s="402"/>
      <c r="D3755" s="336"/>
      <c r="E3755" s="429"/>
      <c r="F3755" s="336"/>
      <c r="G3755" s="430"/>
      <c r="H3755" s="431"/>
      <c r="I3755" s="432"/>
      <c r="J3755" s="336"/>
      <c r="K3755" s="338"/>
      <c r="O3755" s="393"/>
      <c r="P3755" s="407"/>
    </row>
    <row r="3756" spans="1:16" s="342" customFormat="1" x14ac:dyDescent="0.25">
      <c r="A3756" s="336"/>
      <c r="B3756" s="330"/>
      <c r="C3756" s="402"/>
      <c r="D3756" s="336"/>
      <c r="E3756" s="429"/>
      <c r="F3756" s="336"/>
      <c r="G3756" s="430"/>
      <c r="H3756" s="431"/>
      <c r="I3756" s="432"/>
      <c r="J3756" s="336"/>
      <c r="K3756" s="338"/>
      <c r="O3756" s="393"/>
      <c r="P3756" s="407"/>
    </row>
    <row r="3757" spans="1:16" s="342" customFormat="1" x14ac:dyDescent="0.25">
      <c r="A3757" s="336"/>
      <c r="B3757" s="330"/>
      <c r="C3757" s="402"/>
      <c r="D3757" s="336"/>
      <c r="E3757" s="429"/>
      <c r="F3757" s="336"/>
      <c r="G3757" s="430"/>
      <c r="H3757" s="431"/>
      <c r="I3757" s="432"/>
      <c r="J3757" s="336"/>
      <c r="K3757" s="338"/>
      <c r="O3757" s="393"/>
      <c r="P3757" s="407"/>
    </row>
    <row r="3758" spans="1:16" s="342" customFormat="1" x14ac:dyDescent="0.25">
      <c r="A3758" s="336"/>
      <c r="B3758" s="330"/>
      <c r="C3758" s="402"/>
      <c r="D3758" s="336"/>
      <c r="E3758" s="429"/>
      <c r="F3758" s="336"/>
      <c r="G3758" s="430"/>
      <c r="H3758" s="431"/>
      <c r="I3758" s="432"/>
      <c r="J3758" s="336"/>
      <c r="K3758" s="338"/>
      <c r="O3758" s="393"/>
      <c r="P3758" s="407"/>
    </row>
    <row r="3759" spans="1:16" s="342" customFormat="1" x14ac:dyDescent="0.25">
      <c r="A3759" s="336"/>
      <c r="B3759" s="330"/>
      <c r="C3759" s="402"/>
      <c r="D3759" s="336"/>
      <c r="E3759" s="429"/>
      <c r="F3759" s="336"/>
      <c r="G3759" s="430"/>
      <c r="H3759" s="431"/>
      <c r="I3759" s="432"/>
      <c r="J3759" s="336"/>
      <c r="K3759" s="338"/>
      <c r="O3759" s="393"/>
      <c r="P3759" s="407"/>
    </row>
    <row r="3760" spans="1:16" s="342" customFormat="1" x14ac:dyDescent="0.25">
      <c r="A3760" s="336"/>
      <c r="B3760" s="330"/>
      <c r="C3760" s="402"/>
      <c r="D3760" s="336"/>
      <c r="E3760" s="429"/>
      <c r="F3760" s="336"/>
      <c r="G3760" s="430"/>
      <c r="H3760" s="431"/>
      <c r="I3760" s="432"/>
      <c r="J3760" s="336"/>
      <c r="K3760" s="338"/>
      <c r="O3760" s="393"/>
      <c r="P3760" s="407"/>
    </row>
    <row r="3761" spans="1:16" s="342" customFormat="1" x14ac:dyDescent="0.25">
      <c r="A3761" s="336"/>
      <c r="B3761" s="330"/>
      <c r="C3761" s="402"/>
      <c r="D3761" s="336"/>
      <c r="E3761" s="429"/>
      <c r="F3761" s="336"/>
      <c r="G3761" s="430"/>
      <c r="H3761" s="431"/>
      <c r="I3761" s="432"/>
      <c r="J3761" s="336"/>
      <c r="K3761" s="338"/>
      <c r="O3761" s="393"/>
      <c r="P3761" s="407"/>
    </row>
    <row r="3762" spans="1:16" s="342" customFormat="1" x14ac:dyDescent="0.25">
      <c r="A3762" s="336"/>
      <c r="B3762" s="330"/>
      <c r="C3762" s="402"/>
      <c r="D3762" s="336"/>
      <c r="E3762" s="429"/>
      <c r="F3762" s="336"/>
      <c r="G3762" s="430"/>
      <c r="H3762" s="431"/>
      <c r="I3762" s="432"/>
      <c r="J3762" s="336"/>
      <c r="K3762" s="338"/>
      <c r="O3762" s="393"/>
      <c r="P3762" s="407"/>
    </row>
    <row r="3763" spans="1:16" s="342" customFormat="1" x14ac:dyDescent="0.25">
      <c r="A3763" s="336"/>
      <c r="B3763" s="330"/>
      <c r="C3763" s="402"/>
      <c r="D3763" s="336"/>
      <c r="E3763" s="429"/>
      <c r="F3763" s="336"/>
      <c r="G3763" s="430"/>
      <c r="H3763" s="431"/>
      <c r="I3763" s="432"/>
      <c r="J3763" s="336"/>
      <c r="K3763" s="338"/>
      <c r="O3763" s="393"/>
      <c r="P3763" s="407"/>
    </row>
    <row r="3764" spans="1:16" s="342" customFormat="1" x14ac:dyDescent="0.25">
      <c r="A3764" s="336"/>
      <c r="B3764" s="330"/>
      <c r="C3764" s="402"/>
      <c r="D3764" s="336"/>
      <c r="E3764" s="429"/>
      <c r="F3764" s="336"/>
      <c r="G3764" s="430"/>
      <c r="H3764" s="431"/>
      <c r="I3764" s="432"/>
      <c r="J3764" s="336"/>
      <c r="K3764" s="338"/>
      <c r="O3764" s="393"/>
      <c r="P3764" s="407"/>
    </row>
    <row r="3765" spans="1:16" s="342" customFormat="1" x14ac:dyDescent="0.25">
      <c r="A3765" s="336"/>
      <c r="B3765" s="330"/>
      <c r="C3765" s="402"/>
      <c r="D3765" s="336"/>
      <c r="E3765" s="429"/>
      <c r="F3765" s="336"/>
      <c r="G3765" s="430"/>
      <c r="H3765" s="431"/>
      <c r="I3765" s="432"/>
      <c r="J3765" s="336"/>
      <c r="K3765" s="338"/>
      <c r="O3765" s="393"/>
      <c r="P3765" s="407"/>
    </row>
    <row r="3766" spans="1:16" s="342" customFormat="1" x14ac:dyDescent="0.25">
      <c r="A3766" s="336"/>
      <c r="B3766" s="330"/>
      <c r="C3766" s="402"/>
      <c r="D3766" s="336"/>
      <c r="E3766" s="429"/>
      <c r="F3766" s="336"/>
      <c r="G3766" s="430"/>
      <c r="H3766" s="431"/>
      <c r="I3766" s="432"/>
      <c r="J3766" s="336"/>
      <c r="K3766" s="338"/>
      <c r="O3766" s="393"/>
      <c r="P3766" s="407"/>
    </row>
    <row r="3767" spans="1:16" s="342" customFormat="1" x14ac:dyDescent="0.25">
      <c r="A3767" s="336"/>
      <c r="B3767" s="330"/>
      <c r="C3767" s="402"/>
      <c r="D3767" s="336"/>
      <c r="E3767" s="429"/>
      <c r="F3767" s="336"/>
      <c r="G3767" s="430"/>
      <c r="H3767" s="431"/>
      <c r="I3767" s="432"/>
      <c r="J3767" s="336"/>
      <c r="K3767" s="338"/>
      <c r="O3767" s="393"/>
      <c r="P3767" s="407"/>
    </row>
    <row r="3768" spans="1:16" s="342" customFormat="1" x14ac:dyDescent="0.25">
      <c r="A3768" s="336"/>
      <c r="B3768" s="330"/>
      <c r="C3768" s="402"/>
      <c r="D3768" s="336"/>
      <c r="E3768" s="429"/>
      <c r="F3768" s="336"/>
      <c r="G3768" s="430"/>
      <c r="H3768" s="431"/>
      <c r="I3768" s="432"/>
      <c r="J3768" s="336"/>
      <c r="K3768" s="338"/>
      <c r="O3768" s="393"/>
      <c r="P3768" s="407"/>
    </row>
    <row r="3769" spans="1:16" s="342" customFormat="1" x14ac:dyDescent="0.25">
      <c r="A3769" s="336"/>
      <c r="B3769" s="330"/>
      <c r="C3769" s="402"/>
      <c r="D3769" s="336"/>
      <c r="E3769" s="429"/>
      <c r="F3769" s="336"/>
      <c r="G3769" s="430"/>
      <c r="H3769" s="431"/>
      <c r="I3769" s="432"/>
      <c r="J3769" s="336"/>
      <c r="K3769" s="338"/>
      <c r="O3769" s="393"/>
      <c r="P3769" s="407"/>
    </row>
    <row r="3770" spans="1:16" s="342" customFormat="1" x14ac:dyDescent="0.25">
      <c r="A3770" s="336"/>
      <c r="B3770" s="330"/>
      <c r="C3770" s="402"/>
      <c r="D3770" s="336"/>
      <c r="E3770" s="429"/>
      <c r="F3770" s="336"/>
      <c r="G3770" s="430"/>
      <c r="H3770" s="431"/>
      <c r="I3770" s="432"/>
      <c r="J3770" s="336"/>
      <c r="K3770" s="338"/>
      <c r="O3770" s="393"/>
      <c r="P3770" s="407"/>
    </row>
    <row r="3771" spans="1:16" s="342" customFormat="1" x14ac:dyDescent="0.25">
      <c r="A3771" s="336"/>
      <c r="B3771" s="330"/>
      <c r="C3771" s="402"/>
      <c r="D3771" s="336"/>
      <c r="E3771" s="429"/>
      <c r="F3771" s="336"/>
      <c r="G3771" s="430"/>
      <c r="H3771" s="431"/>
      <c r="I3771" s="432"/>
      <c r="J3771" s="336"/>
      <c r="K3771" s="338"/>
      <c r="O3771" s="393"/>
      <c r="P3771" s="407"/>
    </row>
    <row r="3772" spans="1:16" s="342" customFormat="1" x14ac:dyDescent="0.25">
      <c r="A3772" s="336"/>
      <c r="B3772" s="330"/>
      <c r="C3772" s="402"/>
      <c r="D3772" s="336"/>
      <c r="E3772" s="429"/>
      <c r="F3772" s="336"/>
      <c r="G3772" s="430"/>
      <c r="H3772" s="431"/>
      <c r="I3772" s="432"/>
      <c r="J3772" s="336"/>
      <c r="K3772" s="338"/>
      <c r="O3772" s="393"/>
      <c r="P3772" s="407"/>
    </row>
    <row r="3773" spans="1:16" s="342" customFormat="1" x14ac:dyDescent="0.25">
      <c r="A3773" s="336"/>
      <c r="B3773" s="330"/>
      <c r="C3773" s="402"/>
      <c r="D3773" s="336"/>
      <c r="E3773" s="429"/>
      <c r="F3773" s="336"/>
      <c r="G3773" s="430"/>
      <c r="H3773" s="431"/>
      <c r="I3773" s="432"/>
      <c r="J3773" s="336"/>
      <c r="K3773" s="338"/>
      <c r="O3773" s="393"/>
      <c r="P3773" s="407"/>
    </row>
    <row r="3774" spans="1:16" s="342" customFormat="1" x14ac:dyDescent="0.25">
      <c r="A3774" s="336"/>
      <c r="B3774" s="330"/>
      <c r="C3774" s="402"/>
      <c r="D3774" s="336"/>
      <c r="E3774" s="429"/>
      <c r="F3774" s="336"/>
      <c r="G3774" s="430"/>
      <c r="H3774" s="431"/>
      <c r="I3774" s="432"/>
      <c r="J3774" s="336"/>
      <c r="K3774" s="338"/>
      <c r="O3774" s="393"/>
      <c r="P3774" s="407"/>
    </row>
    <row r="3775" spans="1:16" s="342" customFormat="1" x14ac:dyDescent="0.25">
      <c r="A3775" s="336"/>
      <c r="B3775" s="330"/>
      <c r="C3775" s="402"/>
      <c r="D3775" s="336"/>
      <c r="E3775" s="429"/>
      <c r="F3775" s="336"/>
      <c r="G3775" s="430"/>
      <c r="H3775" s="431"/>
      <c r="I3775" s="432"/>
      <c r="J3775" s="336"/>
      <c r="K3775" s="338"/>
      <c r="O3775" s="393"/>
      <c r="P3775" s="407"/>
    </row>
    <row r="3776" spans="1:16" s="342" customFormat="1" x14ac:dyDescent="0.25">
      <c r="A3776" s="336"/>
      <c r="B3776" s="330"/>
      <c r="C3776" s="402"/>
      <c r="D3776" s="336"/>
      <c r="E3776" s="429"/>
      <c r="F3776" s="336"/>
      <c r="G3776" s="430"/>
      <c r="H3776" s="431"/>
      <c r="I3776" s="432"/>
      <c r="J3776" s="336"/>
      <c r="K3776" s="338"/>
      <c r="O3776" s="393"/>
      <c r="P3776" s="407"/>
    </row>
    <row r="3777" spans="1:16" s="342" customFormat="1" x14ac:dyDescent="0.25">
      <c r="A3777" s="336"/>
      <c r="B3777" s="330"/>
      <c r="C3777" s="402"/>
      <c r="D3777" s="336"/>
      <c r="E3777" s="429"/>
      <c r="F3777" s="336"/>
      <c r="G3777" s="430"/>
      <c r="H3777" s="431"/>
      <c r="I3777" s="432"/>
      <c r="J3777" s="336"/>
      <c r="K3777" s="338"/>
      <c r="O3777" s="393"/>
      <c r="P3777" s="407"/>
    </row>
    <row r="3778" spans="1:16" s="342" customFormat="1" x14ac:dyDescent="0.25">
      <c r="A3778" s="336"/>
      <c r="B3778" s="330"/>
      <c r="C3778" s="402"/>
      <c r="D3778" s="336"/>
      <c r="E3778" s="429"/>
      <c r="F3778" s="336"/>
      <c r="G3778" s="430"/>
      <c r="H3778" s="431"/>
      <c r="I3778" s="432"/>
      <c r="J3778" s="336"/>
      <c r="K3778" s="338"/>
      <c r="O3778" s="393"/>
      <c r="P3778" s="407"/>
    </row>
    <row r="3779" spans="1:16" s="342" customFormat="1" x14ac:dyDescent="0.25">
      <c r="A3779" s="336"/>
      <c r="B3779" s="330"/>
      <c r="C3779" s="402"/>
      <c r="D3779" s="336"/>
      <c r="E3779" s="429"/>
      <c r="F3779" s="336"/>
      <c r="G3779" s="430"/>
      <c r="H3779" s="431"/>
      <c r="I3779" s="432"/>
      <c r="J3779" s="336"/>
      <c r="K3779" s="338"/>
      <c r="O3779" s="393"/>
      <c r="P3779" s="407"/>
    </row>
    <row r="3780" spans="1:16" s="342" customFormat="1" x14ac:dyDescent="0.25">
      <c r="A3780" s="336"/>
      <c r="B3780" s="330"/>
      <c r="C3780" s="402"/>
      <c r="D3780" s="336"/>
      <c r="E3780" s="429"/>
      <c r="F3780" s="336"/>
      <c r="G3780" s="430"/>
      <c r="H3780" s="431"/>
      <c r="I3780" s="432"/>
      <c r="J3780" s="336"/>
      <c r="K3780" s="338"/>
      <c r="O3780" s="393"/>
      <c r="P3780" s="407"/>
    </row>
    <row r="3781" spans="1:16" s="342" customFormat="1" x14ac:dyDescent="0.25">
      <c r="A3781" s="336"/>
      <c r="B3781" s="330"/>
      <c r="C3781" s="402"/>
      <c r="D3781" s="336"/>
      <c r="E3781" s="429"/>
      <c r="F3781" s="336"/>
      <c r="G3781" s="430"/>
      <c r="H3781" s="431"/>
      <c r="I3781" s="432"/>
      <c r="J3781" s="336"/>
      <c r="K3781" s="338"/>
      <c r="O3781" s="393"/>
      <c r="P3781" s="407"/>
    </row>
    <row r="3782" spans="1:16" s="342" customFormat="1" x14ac:dyDescent="0.25">
      <c r="A3782" s="336"/>
      <c r="B3782" s="330"/>
      <c r="C3782" s="402"/>
      <c r="D3782" s="336"/>
      <c r="E3782" s="429"/>
      <c r="F3782" s="336"/>
      <c r="G3782" s="430"/>
      <c r="H3782" s="431"/>
      <c r="I3782" s="432"/>
      <c r="J3782" s="336"/>
      <c r="K3782" s="338"/>
      <c r="O3782" s="393"/>
      <c r="P3782" s="407"/>
    </row>
    <row r="3783" spans="1:16" s="342" customFormat="1" x14ac:dyDescent="0.25">
      <c r="A3783" s="336"/>
      <c r="B3783" s="330"/>
      <c r="C3783" s="402"/>
      <c r="D3783" s="336"/>
      <c r="E3783" s="429"/>
      <c r="F3783" s="336"/>
      <c r="G3783" s="430"/>
      <c r="H3783" s="431"/>
      <c r="I3783" s="432"/>
      <c r="J3783" s="336"/>
      <c r="K3783" s="338"/>
      <c r="O3783" s="393"/>
      <c r="P3783" s="407"/>
    </row>
    <row r="3784" spans="1:16" s="342" customFormat="1" x14ac:dyDescent="0.25">
      <c r="A3784" s="336"/>
      <c r="B3784" s="330"/>
      <c r="C3784" s="402"/>
      <c r="D3784" s="336"/>
      <c r="E3784" s="429"/>
      <c r="F3784" s="336"/>
      <c r="G3784" s="430"/>
      <c r="H3784" s="431"/>
      <c r="I3784" s="432"/>
      <c r="J3784" s="336"/>
      <c r="K3784" s="338"/>
      <c r="O3784" s="393"/>
      <c r="P3784" s="407"/>
    </row>
    <row r="3785" spans="1:16" s="342" customFormat="1" x14ac:dyDescent="0.25">
      <c r="A3785" s="336"/>
      <c r="B3785" s="330"/>
      <c r="C3785" s="402"/>
      <c r="D3785" s="336"/>
      <c r="E3785" s="429"/>
      <c r="F3785" s="336"/>
      <c r="G3785" s="430"/>
      <c r="H3785" s="431"/>
      <c r="I3785" s="432"/>
      <c r="J3785" s="336"/>
      <c r="K3785" s="338"/>
      <c r="O3785" s="393"/>
      <c r="P3785" s="407"/>
    </row>
    <row r="3786" spans="1:16" s="342" customFormat="1" x14ac:dyDescent="0.25">
      <c r="A3786" s="336"/>
      <c r="B3786" s="330"/>
      <c r="C3786" s="402"/>
      <c r="D3786" s="336"/>
      <c r="E3786" s="429"/>
      <c r="F3786" s="336"/>
      <c r="G3786" s="430"/>
      <c r="H3786" s="431"/>
      <c r="I3786" s="432"/>
      <c r="J3786" s="336"/>
      <c r="K3786" s="338"/>
      <c r="O3786" s="393"/>
      <c r="P3786" s="407"/>
    </row>
    <row r="3787" spans="1:16" s="342" customFormat="1" x14ac:dyDescent="0.25">
      <c r="A3787" s="336"/>
      <c r="B3787" s="330"/>
      <c r="C3787" s="402"/>
      <c r="D3787" s="336"/>
      <c r="E3787" s="429"/>
      <c r="F3787" s="336"/>
      <c r="G3787" s="430"/>
      <c r="H3787" s="431"/>
      <c r="I3787" s="432"/>
      <c r="J3787" s="336"/>
      <c r="K3787" s="338"/>
      <c r="O3787" s="393"/>
      <c r="P3787" s="407"/>
    </row>
    <row r="3788" spans="1:16" s="342" customFormat="1" x14ac:dyDescent="0.25">
      <c r="A3788" s="336"/>
      <c r="B3788" s="330"/>
      <c r="C3788" s="402"/>
      <c r="D3788" s="336"/>
      <c r="E3788" s="429"/>
      <c r="F3788" s="336"/>
      <c r="G3788" s="430"/>
      <c r="H3788" s="431"/>
      <c r="I3788" s="432"/>
      <c r="J3788" s="336"/>
      <c r="K3788" s="338"/>
      <c r="O3788" s="393"/>
      <c r="P3788" s="407"/>
    </row>
    <row r="3789" spans="1:16" s="342" customFormat="1" x14ac:dyDescent="0.25">
      <c r="A3789" s="336"/>
      <c r="B3789" s="330"/>
      <c r="C3789" s="402"/>
      <c r="D3789" s="336"/>
      <c r="E3789" s="429"/>
      <c r="F3789" s="336"/>
      <c r="G3789" s="430"/>
      <c r="H3789" s="431"/>
      <c r="I3789" s="432"/>
      <c r="J3789" s="336"/>
      <c r="K3789" s="338"/>
      <c r="O3789" s="393"/>
      <c r="P3789" s="407"/>
    </row>
    <row r="3790" spans="1:16" s="342" customFormat="1" x14ac:dyDescent="0.25">
      <c r="A3790" s="336"/>
      <c r="B3790" s="330"/>
      <c r="C3790" s="402"/>
      <c r="D3790" s="336"/>
      <c r="E3790" s="429"/>
      <c r="F3790" s="336"/>
      <c r="G3790" s="430"/>
      <c r="H3790" s="431"/>
      <c r="I3790" s="432"/>
      <c r="J3790" s="336"/>
      <c r="K3790" s="338"/>
      <c r="O3790" s="393"/>
      <c r="P3790" s="407"/>
    </row>
    <row r="3791" spans="1:16" s="342" customFormat="1" x14ac:dyDescent="0.25">
      <c r="A3791" s="336"/>
      <c r="B3791" s="330"/>
      <c r="C3791" s="402"/>
      <c r="D3791" s="336"/>
      <c r="E3791" s="429"/>
      <c r="F3791" s="336"/>
      <c r="G3791" s="430"/>
      <c r="H3791" s="431"/>
      <c r="I3791" s="432"/>
      <c r="J3791" s="336"/>
      <c r="K3791" s="338"/>
      <c r="O3791" s="393"/>
      <c r="P3791" s="407"/>
    </row>
    <row r="3792" spans="1:16" s="342" customFormat="1" x14ac:dyDescent="0.25">
      <c r="A3792" s="336"/>
      <c r="B3792" s="330"/>
      <c r="C3792" s="402"/>
      <c r="D3792" s="336"/>
      <c r="E3792" s="429"/>
      <c r="F3792" s="336"/>
      <c r="G3792" s="430"/>
      <c r="H3792" s="431"/>
      <c r="I3792" s="432"/>
      <c r="J3792" s="336"/>
      <c r="K3792" s="338"/>
      <c r="O3792" s="393"/>
      <c r="P3792" s="407"/>
    </row>
    <row r="3793" spans="1:16" s="342" customFormat="1" x14ac:dyDescent="0.25">
      <c r="A3793" s="336"/>
      <c r="B3793" s="330"/>
      <c r="C3793" s="402"/>
      <c r="D3793" s="336"/>
      <c r="E3793" s="429"/>
      <c r="F3793" s="336"/>
      <c r="G3793" s="430"/>
      <c r="H3793" s="431"/>
      <c r="I3793" s="432"/>
      <c r="J3793" s="336"/>
      <c r="K3793" s="338"/>
      <c r="O3793" s="393"/>
      <c r="P3793" s="407"/>
    </row>
    <row r="3794" spans="1:16" s="342" customFormat="1" x14ac:dyDescent="0.25">
      <c r="A3794" s="336"/>
      <c r="B3794" s="330"/>
      <c r="C3794" s="402"/>
      <c r="D3794" s="336"/>
      <c r="E3794" s="429"/>
      <c r="F3794" s="336"/>
      <c r="G3794" s="430"/>
      <c r="H3794" s="431"/>
      <c r="I3794" s="432"/>
      <c r="J3794" s="336"/>
      <c r="K3794" s="338"/>
      <c r="O3794" s="393"/>
      <c r="P3794" s="407"/>
    </row>
    <row r="3795" spans="1:16" s="342" customFormat="1" x14ac:dyDescent="0.25">
      <c r="A3795" s="336"/>
      <c r="B3795" s="330"/>
      <c r="C3795" s="402"/>
      <c r="D3795" s="336"/>
      <c r="E3795" s="429"/>
      <c r="F3795" s="336"/>
      <c r="G3795" s="430"/>
      <c r="H3795" s="431"/>
      <c r="I3795" s="432"/>
      <c r="J3795" s="336"/>
      <c r="K3795" s="338"/>
      <c r="O3795" s="393"/>
      <c r="P3795" s="407"/>
    </row>
    <row r="3796" spans="1:16" s="342" customFormat="1" x14ac:dyDescent="0.25">
      <c r="A3796" s="336"/>
      <c r="B3796" s="330"/>
      <c r="C3796" s="402"/>
      <c r="D3796" s="336"/>
      <c r="E3796" s="429"/>
      <c r="F3796" s="336"/>
      <c r="G3796" s="430"/>
      <c r="H3796" s="431"/>
      <c r="I3796" s="432"/>
      <c r="J3796" s="336"/>
      <c r="K3796" s="338"/>
      <c r="O3796" s="393"/>
      <c r="P3796" s="407"/>
    </row>
    <row r="3797" spans="1:16" s="342" customFormat="1" x14ac:dyDescent="0.25">
      <c r="A3797" s="336"/>
      <c r="B3797" s="330"/>
      <c r="C3797" s="402"/>
      <c r="D3797" s="336"/>
      <c r="E3797" s="429"/>
      <c r="F3797" s="336"/>
      <c r="G3797" s="430"/>
      <c r="H3797" s="431"/>
      <c r="I3797" s="432"/>
      <c r="J3797" s="336"/>
      <c r="K3797" s="338"/>
      <c r="O3797" s="393"/>
      <c r="P3797" s="407"/>
    </row>
    <row r="3798" spans="1:16" s="342" customFormat="1" x14ac:dyDescent="0.25">
      <c r="A3798" s="336"/>
      <c r="B3798" s="330"/>
      <c r="C3798" s="402"/>
      <c r="D3798" s="336"/>
      <c r="E3798" s="429"/>
      <c r="F3798" s="336"/>
      <c r="G3798" s="430"/>
      <c r="H3798" s="431"/>
      <c r="I3798" s="432"/>
      <c r="J3798" s="336"/>
      <c r="K3798" s="338"/>
      <c r="O3798" s="393"/>
      <c r="P3798" s="407"/>
    </row>
    <row r="3799" spans="1:16" s="342" customFormat="1" x14ac:dyDescent="0.25">
      <c r="A3799" s="336"/>
      <c r="B3799" s="330"/>
      <c r="C3799" s="402"/>
      <c r="D3799" s="336"/>
      <c r="E3799" s="429"/>
      <c r="F3799" s="336"/>
      <c r="G3799" s="430"/>
      <c r="H3799" s="431"/>
      <c r="I3799" s="432"/>
      <c r="J3799" s="336"/>
      <c r="K3799" s="338"/>
      <c r="O3799" s="393"/>
      <c r="P3799" s="407"/>
    </row>
    <row r="3800" spans="1:16" s="342" customFormat="1" x14ac:dyDescent="0.25">
      <c r="A3800" s="336"/>
      <c r="B3800" s="330"/>
      <c r="C3800" s="402"/>
      <c r="D3800" s="336"/>
      <c r="E3800" s="429"/>
      <c r="F3800" s="336"/>
      <c r="G3800" s="430"/>
      <c r="H3800" s="431"/>
      <c r="I3800" s="432"/>
      <c r="J3800" s="336"/>
      <c r="K3800" s="338"/>
      <c r="O3800" s="393"/>
      <c r="P3800" s="407"/>
    </row>
    <row r="3801" spans="1:16" s="342" customFormat="1" x14ac:dyDescent="0.25">
      <c r="A3801" s="336"/>
      <c r="B3801" s="330"/>
      <c r="C3801" s="402"/>
      <c r="D3801" s="336"/>
      <c r="E3801" s="429"/>
      <c r="F3801" s="336"/>
      <c r="G3801" s="430"/>
      <c r="H3801" s="431"/>
      <c r="I3801" s="432"/>
      <c r="J3801" s="336"/>
      <c r="K3801" s="338"/>
      <c r="O3801" s="393"/>
      <c r="P3801" s="407"/>
    </row>
    <row r="3802" spans="1:16" s="342" customFormat="1" x14ac:dyDescent="0.25">
      <c r="A3802" s="336"/>
      <c r="B3802" s="330"/>
      <c r="C3802" s="402"/>
      <c r="D3802" s="336"/>
      <c r="E3802" s="429"/>
      <c r="F3802" s="336"/>
      <c r="G3802" s="430"/>
      <c r="H3802" s="431"/>
      <c r="I3802" s="432"/>
      <c r="J3802" s="336"/>
      <c r="K3802" s="338"/>
      <c r="O3802" s="393"/>
      <c r="P3802" s="407"/>
    </row>
    <row r="3803" spans="1:16" s="342" customFormat="1" x14ac:dyDescent="0.25">
      <c r="A3803" s="336"/>
      <c r="B3803" s="330"/>
      <c r="C3803" s="402"/>
      <c r="D3803" s="336"/>
      <c r="E3803" s="429"/>
      <c r="F3803" s="336"/>
      <c r="G3803" s="430"/>
      <c r="H3803" s="431"/>
      <c r="I3803" s="432"/>
      <c r="J3803" s="336"/>
      <c r="K3803" s="338"/>
      <c r="O3803" s="393"/>
      <c r="P3803" s="407"/>
    </row>
    <row r="3804" spans="1:16" s="342" customFormat="1" x14ac:dyDescent="0.25">
      <c r="A3804" s="336"/>
      <c r="B3804" s="330"/>
      <c r="C3804" s="402"/>
      <c r="D3804" s="336"/>
      <c r="E3804" s="429"/>
      <c r="F3804" s="336"/>
      <c r="G3804" s="430"/>
      <c r="H3804" s="431"/>
      <c r="I3804" s="432"/>
      <c r="J3804" s="336"/>
      <c r="K3804" s="338"/>
      <c r="O3804" s="393"/>
      <c r="P3804" s="407"/>
    </row>
    <row r="3805" spans="1:16" s="342" customFormat="1" x14ac:dyDescent="0.25">
      <c r="A3805" s="336"/>
      <c r="B3805" s="330"/>
      <c r="C3805" s="402"/>
      <c r="D3805" s="336"/>
      <c r="E3805" s="429"/>
      <c r="F3805" s="336"/>
      <c r="G3805" s="430"/>
      <c r="H3805" s="431"/>
      <c r="I3805" s="432"/>
      <c r="J3805" s="336"/>
      <c r="K3805" s="338"/>
      <c r="O3805" s="393"/>
      <c r="P3805" s="407"/>
    </row>
    <row r="3806" spans="1:16" s="342" customFormat="1" x14ac:dyDescent="0.25">
      <c r="A3806" s="336"/>
      <c r="B3806" s="330"/>
      <c r="C3806" s="402"/>
      <c r="D3806" s="336"/>
      <c r="E3806" s="429"/>
      <c r="F3806" s="336"/>
      <c r="G3806" s="430"/>
      <c r="H3806" s="431"/>
      <c r="I3806" s="432"/>
      <c r="J3806" s="336"/>
      <c r="K3806" s="338"/>
      <c r="O3806" s="393"/>
      <c r="P3806" s="407"/>
    </row>
    <row r="3807" spans="1:16" s="342" customFormat="1" x14ac:dyDescent="0.25">
      <c r="A3807" s="336"/>
      <c r="B3807" s="330"/>
      <c r="C3807" s="402"/>
      <c r="D3807" s="336"/>
      <c r="E3807" s="429"/>
      <c r="F3807" s="336"/>
      <c r="G3807" s="430"/>
      <c r="H3807" s="431"/>
      <c r="I3807" s="432"/>
      <c r="J3807" s="336"/>
      <c r="K3807" s="338"/>
      <c r="O3807" s="393"/>
      <c r="P3807" s="407"/>
    </row>
    <row r="3808" spans="1:16" s="342" customFormat="1" x14ac:dyDescent="0.25">
      <c r="A3808" s="336"/>
      <c r="B3808" s="330"/>
      <c r="C3808" s="402"/>
      <c r="D3808" s="336"/>
      <c r="E3808" s="429"/>
      <c r="F3808" s="336"/>
      <c r="G3808" s="430"/>
      <c r="H3808" s="431"/>
      <c r="I3808" s="432"/>
      <c r="J3808" s="336"/>
      <c r="K3808" s="338"/>
      <c r="O3808" s="393"/>
      <c r="P3808" s="407"/>
    </row>
    <row r="3809" spans="1:16" s="342" customFormat="1" x14ac:dyDescent="0.25">
      <c r="A3809" s="336"/>
      <c r="B3809" s="330"/>
      <c r="C3809" s="402"/>
      <c r="D3809" s="336"/>
      <c r="E3809" s="429"/>
      <c r="F3809" s="336"/>
      <c r="G3809" s="430"/>
      <c r="H3809" s="431"/>
      <c r="I3809" s="432"/>
      <c r="J3809" s="336"/>
      <c r="K3809" s="338"/>
      <c r="O3809" s="393"/>
      <c r="P3809" s="407"/>
    </row>
    <row r="3810" spans="1:16" s="342" customFormat="1" x14ac:dyDescent="0.25">
      <c r="A3810" s="336"/>
      <c r="B3810" s="330"/>
      <c r="C3810" s="402"/>
      <c r="D3810" s="336"/>
      <c r="E3810" s="429"/>
      <c r="F3810" s="336"/>
      <c r="G3810" s="430"/>
      <c r="H3810" s="431"/>
      <c r="I3810" s="432"/>
      <c r="J3810" s="336"/>
      <c r="K3810" s="338"/>
      <c r="O3810" s="393"/>
      <c r="P3810" s="407"/>
    </row>
    <row r="3811" spans="1:16" s="342" customFormat="1" x14ac:dyDescent="0.25">
      <c r="A3811" s="336"/>
      <c r="B3811" s="330"/>
      <c r="C3811" s="402"/>
      <c r="D3811" s="336"/>
      <c r="E3811" s="429"/>
      <c r="F3811" s="336"/>
      <c r="G3811" s="430"/>
      <c r="H3811" s="431"/>
      <c r="I3811" s="432"/>
      <c r="J3811" s="336"/>
      <c r="K3811" s="338"/>
      <c r="O3811" s="393"/>
      <c r="P3811" s="407"/>
    </row>
    <row r="3812" spans="1:16" s="342" customFormat="1" x14ac:dyDescent="0.25">
      <c r="A3812" s="336"/>
      <c r="B3812" s="330"/>
      <c r="C3812" s="402"/>
      <c r="D3812" s="336"/>
      <c r="E3812" s="429"/>
      <c r="F3812" s="336"/>
      <c r="G3812" s="430"/>
      <c r="H3812" s="431"/>
      <c r="I3812" s="432"/>
      <c r="J3812" s="336"/>
      <c r="K3812" s="338"/>
      <c r="O3812" s="393"/>
      <c r="P3812" s="407"/>
    </row>
    <row r="3813" spans="1:16" s="342" customFormat="1" x14ac:dyDescent="0.25">
      <c r="A3813" s="336"/>
      <c r="B3813" s="330"/>
      <c r="C3813" s="402"/>
      <c r="D3813" s="336"/>
      <c r="E3813" s="429"/>
      <c r="F3813" s="336"/>
      <c r="G3813" s="430"/>
      <c r="H3813" s="431"/>
      <c r="I3813" s="432"/>
      <c r="J3813" s="336"/>
      <c r="K3813" s="338"/>
      <c r="O3813" s="393"/>
      <c r="P3813" s="407"/>
    </row>
    <row r="3814" spans="1:16" s="342" customFormat="1" x14ac:dyDescent="0.25">
      <c r="A3814" s="336"/>
      <c r="B3814" s="330"/>
      <c r="C3814" s="402"/>
      <c r="D3814" s="336"/>
      <c r="E3814" s="429"/>
      <c r="F3814" s="336"/>
      <c r="G3814" s="430"/>
      <c r="H3814" s="431"/>
      <c r="I3814" s="432"/>
      <c r="J3814" s="336"/>
      <c r="K3814" s="338"/>
      <c r="O3814" s="393"/>
      <c r="P3814" s="407"/>
    </row>
    <row r="3815" spans="1:16" s="342" customFormat="1" x14ac:dyDescent="0.25">
      <c r="A3815" s="336"/>
      <c r="B3815" s="330"/>
      <c r="C3815" s="402"/>
      <c r="D3815" s="336"/>
      <c r="E3815" s="429"/>
      <c r="F3815" s="336"/>
      <c r="G3815" s="430"/>
      <c r="H3815" s="431"/>
      <c r="I3815" s="432"/>
      <c r="J3815" s="336"/>
      <c r="K3815" s="338"/>
      <c r="O3815" s="393"/>
      <c r="P3815" s="407"/>
    </row>
    <row r="3816" spans="1:16" s="342" customFormat="1" x14ac:dyDescent="0.25">
      <c r="A3816" s="336"/>
      <c r="B3816" s="330"/>
      <c r="C3816" s="402"/>
      <c r="D3816" s="336"/>
      <c r="E3816" s="429"/>
      <c r="F3816" s="336"/>
      <c r="G3816" s="430"/>
      <c r="H3816" s="431"/>
      <c r="I3816" s="432"/>
      <c r="J3816" s="336"/>
      <c r="K3816" s="338"/>
      <c r="O3816" s="393"/>
      <c r="P3816" s="407"/>
    </row>
    <row r="3817" spans="1:16" s="342" customFormat="1" x14ac:dyDescent="0.25">
      <c r="A3817" s="336"/>
      <c r="B3817" s="330"/>
      <c r="C3817" s="402"/>
      <c r="D3817" s="336"/>
      <c r="E3817" s="429"/>
      <c r="F3817" s="336"/>
      <c r="G3817" s="430"/>
      <c r="H3817" s="431"/>
      <c r="I3817" s="432"/>
      <c r="J3817" s="336"/>
      <c r="K3817" s="338"/>
      <c r="O3817" s="393"/>
      <c r="P3817" s="407"/>
    </row>
    <row r="3818" spans="1:16" s="342" customFormat="1" x14ac:dyDescent="0.25">
      <c r="A3818" s="336"/>
      <c r="B3818" s="330"/>
      <c r="C3818" s="402"/>
      <c r="D3818" s="336"/>
      <c r="E3818" s="429"/>
      <c r="F3818" s="336"/>
      <c r="G3818" s="430"/>
      <c r="H3818" s="431"/>
      <c r="I3818" s="432"/>
      <c r="J3818" s="336"/>
      <c r="K3818" s="338"/>
      <c r="O3818" s="393"/>
      <c r="P3818" s="407"/>
    </row>
    <row r="3819" spans="1:16" s="342" customFormat="1" x14ac:dyDescent="0.25">
      <c r="A3819" s="336"/>
      <c r="B3819" s="330"/>
      <c r="C3819" s="402"/>
      <c r="D3819" s="336"/>
      <c r="E3819" s="429"/>
      <c r="F3819" s="336"/>
      <c r="G3819" s="430"/>
      <c r="H3819" s="431"/>
      <c r="I3819" s="432"/>
      <c r="J3819" s="336"/>
      <c r="K3819" s="338"/>
      <c r="O3819" s="393"/>
      <c r="P3819" s="407"/>
    </row>
    <row r="3820" spans="1:16" s="342" customFormat="1" x14ac:dyDescent="0.25">
      <c r="A3820" s="336"/>
      <c r="B3820" s="330"/>
      <c r="C3820" s="402"/>
      <c r="D3820" s="336"/>
      <c r="E3820" s="429"/>
      <c r="F3820" s="336"/>
      <c r="G3820" s="430"/>
      <c r="H3820" s="431"/>
      <c r="I3820" s="432"/>
      <c r="J3820" s="336"/>
      <c r="K3820" s="338"/>
      <c r="O3820" s="393"/>
      <c r="P3820" s="407"/>
    </row>
    <row r="3821" spans="1:16" s="342" customFormat="1" x14ac:dyDescent="0.25">
      <c r="A3821" s="336"/>
      <c r="B3821" s="330"/>
      <c r="C3821" s="402"/>
      <c r="D3821" s="336"/>
      <c r="E3821" s="429"/>
      <c r="F3821" s="336"/>
      <c r="G3821" s="430"/>
      <c r="H3821" s="431"/>
      <c r="I3821" s="432"/>
      <c r="J3821" s="336"/>
      <c r="K3821" s="338"/>
      <c r="O3821" s="393"/>
      <c r="P3821" s="407"/>
    </row>
    <row r="3822" spans="1:16" s="342" customFormat="1" x14ac:dyDescent="0.25">
      <c r="A3822" s="336"/>
      <c r="B3822" s="330"/>
      <c r="C3822" s="402"/>
      <c r="D3822" s="336"/>
      <c r="E3822" s="429"/>
      <c r="F3822" s="336"/>
      <c r="G3822" s="430"/>
      <c r="H3822" s="431"/>
      <c r="I3822" s="432"/>
      <c r="J3822" s="336"/>
      <c r="K3822" s="338"/>
      <c r="O3822" s="393"/>
      <c r="P3822" s="407"/>
    </row>
    <row r="3823" spans="1:16" s="342" customFormat="1" x14ac:dyDescent="0.25">
      <c r="A3823" s="336"/>
      <c r="B3823" s="330"/>
      <c r="C3823" s="402"/>
      <c r="D3823" s="336"/>
      <c r="E3823" s="429"/>
      <c r="F3823" s="336"/>
      <c r="G3823" s="430"/>
      <c r="H3823" s="431"/>
      <c r="I3823" s="432"/>
      <c r="J3823" s="336"/>
      <c r="K3823" s="338"/>
      <c r="O3823" s="393"/>
      <c r="P3823" s="407"/>
    </row>
    <row r="3824" spans="1:16" s="342" customFormat="1" x14ac:dyDescent="0.25">
      <c r="A3824" s="336"/>
      <c r="B3824" s="330"/>
      <c r="C3824" s="402"/>
      <c r="D3824" s="336"/>
      <c r="E3824" s="429"/>
      <c r="F3824" s="336"/>
      <c r="G3824" s="430"/>
      <c r="H3824" s="431"/>
      <c r="I3824" s="432"/>
      <c r="J3824" s="336"/>
      <c r="K3824" s="338"/>
      <c r="O3824" s="393"/>
      <c r="P3824" s="407"/>
    </row>
    <row r="3825" spans="1:16" s="342" customFormat="1" x14ac:dyDescent="0.25">
      <c r="A3825" s="336"/>
      <c r="B3825" s="330"/>
      <c r="C3825" s="402"/>
      <c r="D3825" s="336"/>
      <c r="E3825" s="429"/>
      <c r="F3825" s="336"/>
      <c r="G3825" s="430"/>
      <c r="H3825" s="431"/>
      <c r="I3825" s="432"/>
      <c r="J3825" s="336"/>
      <c r="K3825" s="338"/>
      <c r="O3825" s="393"/>
      <c r="P3825" s="407"/>
    </row>
    <row r="3826" spans="1:16" s="342" customFormat="1" x14ac:dyDescent="0.25">
      <c r="A3826" s="336"/>
      <c r="B3826" s="330"/>
      <c r="C3826" s="402"/>
      <c r="D3826" s="336"/>
      <c r="E3826" s="429"/>
      <c r="F3826" s="336"/>
      <c r="G3826" s="430"/>
      <c r="H3826" s="431"/>
      <c r="I3826" s="432"/>
      <c r="J3826" s="336"/>
      <c r="K3826" s="338"/>
      <c r="O3826" s="393"/>
      <c r="P3826" s="407"/>
    </row>
    <row r="3827" spans="1:16" s="342" customFormat="1" x14ac:dyDescent="0.25">
      <c r="A3827" s="336"/>
      <c r="B3827" s="330"/>
      <c r="C3827" s="402"/>
      <c r="D3827" s="336"/>
      <c r="E3827" s="429"/>
      <c r="F3827" s="336"/>
      <c r="G3827" s="430"/>
      <c r="H3827" s="431"/>
      <c r="I3827" s="432"/>
      <c r="J3827" s="336"/>
      <c r="K3827" s="338"/>
      <c r="O3827" s="393"/>
      <c r="P3827" s="407"/>
    </row>
    <row r="3828" spans="1:16" s="342" customFormat="1" x14ac:dyDescent="0.25">
      <c r="A3828" s="336"/>
      <c r="B3828" s="330"/>
      <c r="C3828" s="402"/>
      <c r="D3828" s="336"/>
      <c r="E3828" s="429"/>
      <c r="F3828" s="336"/>
      <c r="G3828" s="430"/>
      <c r="H3828" s="431"/>
      <c r="I3828" s="432"/>
      <c r="J3828" s="336"/>
      <c r="K3828" s="338"/>
      <c r="O3828" s="393"/>
      <c r="P3828" s="407"/>
    </row>
    <row r="3829" spans="1:16" s="342" customFormat="1" x14ac:dyDescent="0.25">
      <c r="A3829" s="336"/>
      <c r="B3829" s="330"/>
      <c r="C3829" s="402"/>
      <c r="D3829" s="336"/>
      <c r="E3829" s="429"/>
      <c r="F3829" s="336"/>
      <c r="G3829" s="430"/>
      <c r="H3829" s="431"/>
      <c r="I3829" s="432"/>
      <c r="J3829" s="336"/>
      <c r="K3829" s="338"/>
      <c r="O3829" s="393"/>
      <c r="P3829" s="407"/>
    </row>
    <row r="3830" spans="1:16" s="342" customFormat="1" x14ac:dyDescent="0.25">
      <c r="A3830" s="336"/>
      <c r="B3830" s="330"/>
      <c r="C3830" s="402"/>
      <c r="D3830" s="336"/>
      <c r="E3830" s="429"/>
      <c r="F3830" s="336"/>
      <c r="G3830" s="430"/>
      <c r="H3830" s="431"/>
      <c r="I3830" s="432"/>
      <c r="J3830" s="336"/>
      <c r="K3830" s="338"/>
      <c r="O3830" s="393"/>
      <c r="P3830" s="407"/>
    </row>
    <row r="3831" spans="1:16" s="342" customFormat="1" x14ac:dyDescent="0.25">
      <c r="A3831" s="336"/>
      <c r="B3831" s="330"/>
      <c r="C3831" s="402"/>
      <c r="D3831" s="336"/>
      <c r="E3831" s="429"/>
      <c r="F3831" s="336"/>
      <c r="G3831" s="430"/>
      <c r="H3831" s="431"/>
      <c r="I3831" s="432"/>
      <c r="J3831" s="336"/>
      <c r="K3831" s="338"/>
      <c r="O3831" s="393"/>
      <c r="P3831" s="407"/>
    </row>
    <row r="3832" spans="1:16" s="342" customFormat="1" x14ac:dyDescent="0.25">
      <c r="A3832" s="336"/>
      <c r="B3832" s="330"/>
      <c r="C3832" s="402"/>
      <c r="D3832" s="336"/>
      <c r="E3832" s="429"/>
      <c r="F3832" s="336"/>
      <c r="G3832" s="430"/>
      <c r="H3832" s="431"/>
      <c r="I3832" s="432"/>
      <c r="J3832" s="336"/>
      <c r="K3832" s="338"/>
      <c r="O3832" s="393"/>
      <c r="P3832" s="407"/>
    </row>
    <row r="3833" spans="1:16" s="342" customFormat="1" x14ac:dyDescent="0.25">
      <c r="A3833" s="336"/>
      <c r="B3833" s="330"/>
      <c r="C3833" s="402"/>
      <c r="D3833" s="336"/>
      <c r="E3833" s="429"/>
      <c r="F3833" s="336"/>
      <c r="G3833" s="430"/>
      <c r="H3833" s="431"/>
      <c r="I3833" s="432"/>
      <c r="J3833" s="336"/>
      <c r="K3833" s="338"/>
      <c r="O3833" s="393"/>
      <c r="P3833" s="407"/>
    </row>
    <row r="3834" spans="1:16" s="342" customFormat="1" x14ac:dyDescent="0.25">
      <c r="A3834" s="336"/>
      <c r="B3834" s="330"/>
      <c r="C3834" s="402"/>
      <c r="D3834" s="336"/>
      <c r="E3834" s="429"/>
      <c r="F3834" s="336"/>
      <c r="G3834" s="430"/>
      <c r="H3834" s="431"/>
      <c r="I3834" s="432"/>
      <c r="J3834" s="336"/>
      <c r="K3834" s="338"/>
      <c r="O3834" s="393"/>
      <c r="P3834" s="407"/>
    </row>
    <row r="3835" spans="1:16" s="342" customFormat="1" x14ac:dyDescent="0.25">
      <c r="A3835" s="336"/>
      <c r="B3835" s="330"/>
      <c r="C3835" s="402"/>
      <c r="D3835" s="336"/>
      <c r="E3835" s="429"/>
      <c r="F3835" s="336"/>
      <c r="G3835" s="430"/>
      <c r="H3835" s="431"/>
      <c r="I3835" s="432"/>
      <c r="J3835" s="336"/>
      <c r="K3835" s="338"/>
      <c r="O3835" s="393"/>
      <c r="P3835" s="407"/>
    </row>
    <row r="3836" spans="1:16" s="342" customFormat="1" x14ac:dyDescent="0.25">
      <c r="A3836" s="336"/>
      <c r="B3836" s="330"/>
      <c r="C3836" s="402"/>
      <c r="D3836" s="336"/>
      <c r="E3836" s="429"/>
      <c r="F3836" s="336"/>
      <c r="G3836" s="430"/>
      <c r="H3836" s="431"/>
      <c r="I3836" s="432"/>
      <c r="J3836" s="336"/>
      <c r="K3836" s="338"/>
      <c r="O3836" s="393"/>
      <c r="P3836" s="407"/>
    </row>
    <row r="3837" spans="1:16" s="342" customFormat="1" x14ac:dyDescent="0.25">
      <c r="A3837" s="336"/>
      <c r="B3837" s="330"/>
      <c r="C3837" s="402"/>
      <c r="D3837" s="336"/>
      <c r="E3837" s="429"/>
      <c r="F3837" s="336"/>
      <c r="G3837" s="430"/>
      <c r="H3837" s="431"/>
      <c r="I3837" s="432"/>
      <c r="J3837" s="336"/>
      <c r="K3837" s="338"/>
      <c r="O3837" s="393"/>
      <c r="P3837" s="407"/>
    </row>
    <row r="3838" spans="1:16" s="342" customFormat="1" x14ac:dyDescent="0.25">
      <c r="A3838" s="336"/>
      <c r="B3838" s="330"/>
      <c r="C3838" s="402"/>
      <c r="D3838" s="336"/>
      <c r="E3838" s="429"/>
      <c r="F3838" s="336"/>
      <c r="G3838" s="430"/>
      <c r="H3838" s="431"/>
      <c r="I3838" s="432"/>
      <c r="J3838" s="336"/>
      <c r="K3838" s="338"/>
      <c r="O3838" s="393"/>
      <c r="P3838" s="407"/>
    </row>
    <row r="3839" spans="1:16" s="342" customFormat="1" x14ac:dyDescent="0.25">
      <c r="A3839" s="336"/>
      <c r="B3839" s="330"/>
      <c r="C3839" s="402"/>
      <c r="D3839" s="336"/>
      <c r="E3839" s="429"/>
      <c r="F3839" s="336"/>
      <c r="G3839" s="430"/>
      <c r="H3839" s="431"/>
      <c r="I3839" s="432"/>
      <c r="J3839" s="336"/>
      <c r="K3839" s="338"/>
      <c r="O3839" s="393"/>
      <c r="P3839" s="407"/>
    </row>
    <row r="3840" spans="1:16" s="342" customFormat="1" x14ac:dyDescent="0.25">
      <c r="A3840" s="336"/>
      <c r="B3840" s="330"/>
      <c r="C3840" s="402"/>
      <c r="D3840" s="336"/>
      <c r="E3840" s="429"/>
      <c r="F3840" s="336"/>
      <c r="G3840" s="430"/>
      <c r="H3840" s="431"/>
      <c r="I3840" s="432"/>
      <c r="J3840" s="336"/>
      <c r="K3840" s="338"/>
      <c r="O3840" s="393"/>
      <c r="P3840" s="407"/>
    </row>
    <row r="3841" spans="1:16" s="342" customFormat="1" x14ac:dyDescent="0.25">
      <c r="A3841" s="336"/>
      <c r="B3841" s="330"/>
      <c r="C3841" s="402"/>
      <c r="D3841" s="336"/>
      <c r="E3841" s="429"/>
      <c r="F3841" s="336"/>
      <c r="G3841" s="430"/>
      <c r="H3841" s="431"/>
      <c r="I3841" s="432"/>
      <c r="J3841" s="336"/>
      <c r="K3841" s="338"/>
      <c r="O3841" s="393"/>
      <c r="P3841" s="407"/>
    </row>
    <row r="3842" spans="1:16" s="342" customFormat="1" x14ac:dyDescent="0.25">
      <c r="A3842" s="336"/>
      <c r="B3842" s="330"/>
      <c r="C3842" s="402"/>
      <c r="D3842" s="336"/>
      <c r="E3842" s="429"/>
      <c r="F3842" s="336"/>
      <c r="G3842" s="430"/>
      <c r="H3842" s="431"/>
      <c r="I3842" s="432"/>
      <c r="J3842" s="336"/>
      <c r="K3842" s="338"/>
      <c r="O3842" s="393"/>
      <c r="P3842" s="407"/>
    </row>
    <row r="3843" spans="1:16" s="342" customFormat="1" x14ac:dyDescent="0.25">
      <c r="A3843" s="336"/>
      <c r="B3843" s="330"/>
      <c r="C3843" s="402"/>
      <c r="D3843" s="336"/>
      <c r="E3843" s="429"/>
      <c r="F3843" s="336"/>
      <c r="G3843" s="430"/>
      <c r="H3843" s="431"/>
      <c r="I3843" s="432"/>
      <c r="J3843" s="336"/>
      <c r="K3843" s="338"/>
      <c r="O3843" s="393"/>
      <c r="P3843" s="407"/>
    </row>
    <row r="3844" spans="1:16" s="342" customFormat="1" x14ac:dyDescent="0.25">
      <c r="A3844" s="336"/>
      <c r="B3844" s="330"/>
      <c r="C3844" s="402"/>
      <c r="D3844" s="336"/>
      <c r="E3844" s="429"/>
      <c r="F3844" s="336"/>
      <c r="G3844" s="430"/>
      <c r="H3844" s="431"/>
      <c r="I3844" s="432"/>
      <c r="J3844" s="336"/>
      <c r="K3844" s="338"/>
      <c r="O3844" s="393"/>
      <c r="P3844" s="407"/>
    </row>
    <row r="3845" spans="1:16" s="342" customFormat="1" x14ac:dyDescent="0.25">
      <c r="A3845" s="336"/>
      <c r="B3845" s="330"/>
      <c r="C3845" s="402"/>
      <c r="D3845" s="336"/>
      <c r="E3845" s="429"/>
      <c r="F3845" s="336"/>
      <c r="G3845" s="430"/>
      <c r="H3845" s="431"/>
      <c r="I3845" s="432"/>
      <c r="J3845" s="336"/>
      <c r="K3845" s="338"/>
      <c r="O3845" s="393"/>
      <c r="P3845" s="407"/>
    </row>
    <row r="3846" spans="1:16" s="342" customFormat="1" x14ac:dyDescent="0.25">
      <c r="A3846" s="336"/>
      <c r="B3846" s="330"/>
      <c r="C3846" s="402"/>
      <c r="D3846" s="336"/>
      <c r="E3846" s="429"/>
      <c r="F3846" s="336"/>
      <c r="G3846" s="430"/>
      <c r="H3846" s="431"/>
      <c r="I3846" s="432"/>
      <c r="J3846" s="336"/>
      <c r="K3846" s="338"/>
      <c r="O3846" s="393"/>
      <c r="P3846" s="407"/>
    </row>
    <row r="3847" spans="1:16" s="342" customFormat="1" x14ac:dyDescent="0.25">
      <c r="A3847" s="336"/>
      <c r="B3847" s="330"/>
      <c r="C3847" s="402"/>
      <c r="D3847" s="336"/>
      <c r="E3847" s="429"/>
      <c r="F3847" s="336"/>
      <c r="G3847" s="430"/>
      <c r="H3847" s="431"/>
      <c r="I3847" s="432"/>
      <c r="J3847" s="336"/>
      <c r="K3847" s="338"/>
      <c r="O3847" s="393"/>
      <c r="P3847" s="407"/>
    </row>
    <row r="3848" spans="1:16" s="342" customFormat="1" x14ac:dyDescent="0.25">
      <c r="A3848" s="336"/>
      <c r="B3848" s="330"/>
      <c r="C3848" s="402"/>
      <c r="D3848" s="336"/>
      <c r="E3848" s="429"/>
      <c r="F3848" s="336"/>
      <c r="G3848" s="430"/>
      <c r="H3848" s="431"/>
      <c r="I3848" s="432"/>
      <c r="J3848" s="336"/>
      <c r="K3848" s="338"/>
      <c r="O3848" s="393"/>
      <c r="P3848" s="407"/>
    </row>
    <row r="3849" spans="1:16" s="342" customFormat="1" x14ac:dyDescent="0.25">
      <c r="A3849" s="336"/>
      <c r="B3849" s="330"/>
      <c r="C3849" s="402"/>
      <c r="D3849" s="336"/>
      <c r="E3849" s="429"/>
      <c r="F3849" s="336"/>
      <c r="G3849" s="430"/>
      <c r="H3849" s="431"/>
      <c r="I3849" s="432"/>
      <c r="J3849" s="336"/>
      <c r="K3849" s="338"/>
      <c r="O3849" s="393"/>
      <c r="P3849" s="407"/>
    </row>
    <row r="3850" spans="1:16" s="342" customFormat="1" x14ac:dyDescent="0.25">
      <c r="A3850" s="336"/>
      <c r="B3850" s="330"/>
      <c r="C3850" s="402"/>
      <c r="D3850" s="336"/>
      <c r="E3850" s="429"/>
      <c r="F3850" s="336"/>
      <c r="G3850" s="430"/>
      <c r="H3850" s="431"/>
      <c r="I3850" s="432"/>
      <c r="J3850" s="336"/>
      <c r="K3850" s="338"/>
      <c r="O3850" s="393"/>
      <c r="P3850" s="407"/>
    </row>
    <row r="3851" spans="1:16" s="342" customFormat="1" x14ac:dyDescent="0.25">
      <c r="A3851" s="336"/>
      <c r="B3851" s="330"/>
      <c r="C3851" s="402"/>
      <c r="D3851" s="336"/>
      <c r="E3851" s="429"/>
      <c r="F3851" s="336"/>
      <c r="G3851" s="430"/>
      <c r="H3851" s="431"/>
      <c r="I3851" s="432"/>
      <c r="J3851" s="336"/>
      <c r="K3851" s="338"/>
      <c r="O3851" s="393"/>
      <c r="P3851" s="407"/>
    </row>
    <row r="3852" spans="1:16" s="342" customFormat="1" x14ac:dyDescent="0.25">
      <c r="A3852" s="336"/>
      <c r="B3852" s="330"/>
      <c r="C3852" s="402"/>
      <c r="D3852" s="336"/>
      <c r="E3852" s="429"/>
      <c r="F3852" s="336"/>
      <c r="G3852" s="430"/>
      <c r="H3852" s="431"/>
      <c r="I3852" s="432"/>
      <c r="J3852" s="336"/>
      <c r="K3852" s="338"/>
      <c r="O3852" s="393"/>
      <c r="P3852" s="407"/>
    </row>
    <row r="3853" spans="1:16" s="342" customFormat="1" x14ac:dyDescent="0.25">
      <c r="A3853" s="336"/>
      <c r="B3853" s="330"/>
      <c r="C3853" s="402"/>
      <c r="D3853" s="336"/>
      <c r="E3853" s="429"/>
      <c r="F3853" s="336"/>
      <c r="G3853" s="430"/>
      <c r="H3853" s="431"/>
      <c r="I3853" s="432"/>
      <c r="J3853" s="336"/>
      <c r="K3853" s="338"/>
      <c r="O3853" s="393"/>
      <c r="P3853" s="407"/>
    </row>
    <row r="3854" spans="1:16" s="342" customFormat="1" x14ac:dyDescent="0.25">
      <c r="A3854" s="336"/>
      <c r="B3854" s="330"/>
      <c r="C3854" s="402"/>
      <c r="D3854" s="336"/>
      <c r="E3854" s="429"/>
      <c r="F3854" s="336"/>
      <c r="G3854" s="430"/>
      <c r="H3854" s="431"/>
      <c r="I3854" s="432"/>
      <c r="J3854" s="336"/>
      <c r="K3854" s="338"/>
      <c r="O3854" s="393"/>
      <c r="P3854" s="407"/>
    </row>
    <row r="3855" spans="1:16" s="342" customFormat="1" x14ac:dyDescent="0.25">
      <c r="A3855" s="336"/>
      <c r="B3855" s="330"/>
      <c r="C3855" s="402"/>
      <c r="D3855" s="336"/>
      <c r="E3855" s="429"/>
      <c r="F3855" s="336"/>
      <c r="G3855" s="430"/>
      <c r="H3855" s="431"/>
      <c r="I3855" s="432"/>
      <c r="J3855" s="336"/>
      <c r="K3855" s="338"/>
      <c r="O3855" s="393"/>
      <c r="P3855" s="407"/>
    </row>
    <row r="3856" spans="1:16" s="342" customFormat="1" x14ac:dyDescent="0.25">
      <c r="A3856" s="336"/>
      <c r="B3856" s="330"/>
      <c r="C3856" s="402"/>
      <c r="D3856" s="336"/>
      <c r="E3856" s="429"/>
      <c r="F3856" s="336"/>
      <c r="G3856" s="430"/>
      <c r="H3856" s="431"/>
      <c r="I3856" s="432"/>
      <c r="J3856" s="336"/>
      <c r="K3856" s="338"/>
      <c r="O3856" s="393"/>
      <c r="P3856" s="407"/>
    </row>
    <row r="3857" spans="1:16" s="342" customFormat="1" x14ac:dyDescent="0.25">
      <c r="A3857" s="336"/>
      <c r="B3857" s="330"/>
      <c r="C3857" s="402"/>
      <c r="D3857" s="336"/>
      <c r="E3857" s="429"/>
      <c r="F3857" s="336"/>
      <c r="G3857" s="430"/>
      <c r="H3857" s="431"/>
      <c r="I3857" s="432"/>
      <c r="J3857" s="336"/>
      <c r="K3857" s="338"/>
      <c r="O3857" s="393"/>
      <c r="P3857" s="407"/>
    </row>
    <row r="3858" spans="1:16" s="342" customFormat="1" x14ac:dyDescent="0.25">
      <c r="A3858" s="336"/>
      <c r="B3858" s="330"/>
      <c r="C3858" s="402"/>
      <c r="D3858" s="336"/>
      <c r="E3858" s="429"/>
      <c r="F3858" s="336"/>
      <c r="G3858" s="430"/>
      <c r="H3858" s="431"/>
      <c r="I3858" s="432"/>
      <c r="J3858" s="336"/>
      <c r="K3858" s="338"/>
      <c r="O3858" s="393"/>
      <c r="P3858" s="407"/>
    </row>
    <row r="3859" spans="1:16" s="342" customFormat="1" x14ac:dyDescent="0.25">
      <c r="A3859" s="336"/>
      <c r="B3859" s="330"/>
      <c r="C3859" s="402"/>
      <c r="D3859" s="336"/>
      <c r="E3859" s="429"/>
      <c r="F3859" s="336"/>
      <c r="G3859" s="430"/>
      <c r="H3859" s="431"/>
      <c r="I3859" s="432"/>
      <c r="J3859" s="336"/>
      <c r="K3859" s="338"/>
      <c r="O3859" s="393"/>
      <c r="P3859" s="407"/>
    </row>
    <row r="3860" spans="1:16" s="342" customFormat="1" x14ac:dyDescent="0.25">
      <c r="A3860" s="336"/>
      <c r="B3860" s="330"/>
      <c r="C3860" s="402"/>
      <c r="D3860" s="336"/>
      <c r="E3860" s="429"/>
      <c r="F3860" s="336"/>
      <c r="G3860" s="430"/>
      <c r="H3860" s="431"/>
      <c r="I3860" s="432"/>
      <c r="J3860" s="336"/>
      <c r="K3860" s="338"/>
      <c r="O3860" s="393"/>
      <c r="P3860" s="407"/>
    </row>
    <row r="3861" spans="1:16" s="342" customFormat="1" x14ac:dyDescent="0.25">
      <c r="A3861" s="336"/>
      <c r="B3861" s="330"/>
      <c r="C3861" s="402"/>
      <c r="D3861" s="336"/>
      <c r="E3861" s="429"/>
      <c r="F3861" s="336"/>
      <c r="G3861" s="430"/>
      <c r="H3861" s="431"/>
      <c r="I3861" s="432"/>
      <c r="J3861" s="336"/>
      <c r="K3861" s="338"/>
      <c r="O3861" s="393"/>
      <c r="P3861" s="407"/>
    </row>
    <row r="3862" spans="1:16" s="342" customFormat="1" x14ac:dyDescent="0.25">
      <c r="A3862" s="336"/>
      <c r="B3862" s="330"/>
      <c r="C3862" s="402"/>
      <c r="D3862" s="336"/>
      <c r="E3862" s="429"/>
      <c r="F3862" s="336"/>
      <c r="G3862" s="430"/>
      <c r="H3862" s="431"/>
      <c r="I3862" s="432"/>
      <c r="J3862" s="336"/>
      <c r="K3862" s="338"/>
      <c r="O3862" s="393"/>
      <c r="P3862" s="407"/>
    </row>
    <row r="3863" spans="1:16" s="342" customFormat="1" x14ac:dyDescent="0.25">
      <c r="A3863" s="336"/>
      <c r="B3863" s="330"/>
      <c r="C3863" s="402"/>
      <c r="D3863" s="336"/>
      <c r="E3863" s="429"/>
      <c r="F3863" s="336"/>
      <c r="G3863" s="430"/>
      <c r="H3863" s="431"/>
      <c r="I3863" s="432"/>
      <c r="J3863" s="336"/>
      <c r="K3863" s="338"/>
      <c r="O3863" s="393"/>
      <c r="P3863" s="407"/>
    </row>
    <row r="3864" spans="1:16" s="342" customFormat="1" x14ac:dyDescent="0.25">
      <c r="A3864" s="336"/>
      <c r="B3864" s="330"/>
      <c r="C3864" s="402"/>
      <c r="D3864" s="336"/>
      <c r="E3864" s="429"/>
      <c r="F3864" s="336"/>
      <c r="G3864" s="430"/>
      <c r="H3864" s="431"/>
      <c r="I3864" s="432"/>
      <c r="J3864" s="336"/>
      <c r="K3864" s="338"/>
      <c r="O3864" s="393"/>
      <c r="P3864" s="407"/>
    </row>
    <row r="3865" spans="1:16" s="342" customFormat="1" x14ac:dyDescent="0.25">
      <c r="A3865" s="336"/>
      <c r="B3865" s="330"/>
      <c r="C3865" s="402"/>
      <c r="D3865" s="336"/>
      <c r="E3865" s="429"/>
      <c r="F3865" s="336"/>
      <c r="G3865" s="430"/>
      <c r="H3865" s="431"/>
      <c r="I3865" s="432"/>
      <c r="J3865" s="336"/>
      <c r="K3865" s="338"/>
      <c r="O3865" s="393"/>
      <c r="P3865" s="407"/>
    </row>
    <row r="3866" spans="1:16" s="342" customFormat="1" x14ac:dyDescent="0.25">
      <c r="A3866" s="336"/>
      <c r="B3866" s="330"/>
      <c r="C3866" s="402"/>
      <c r="D3866" s="336"/>
      <c r="E3866" s="429"/>
      <c r="F3866" s="336"/>
      <c r="G3866" s="430"/>
      <c r="H3866" s="431"/>
      <c r="I3866" s="432"/>
      <c r="J3866" s="336"/>
      <c r="K3866" s="338"/>
      <c r="O3866" s="393"/>
      <c r="P3866" s="407"/>
    </row>
    <row r="3867" spans="1:16" s="342" customFormat="1" x14ac:dyDescent="0.25">
      <c r="A3867" s="336"/>
      <c r="B3867" s="330"/>
      <c r="C3867" s="402"/>
      <c r="D3867" s="336"/>
      <c r="E3867" s="429"/>
      <c r="F3867" s="336"/>
      <c r="G3867" s="430"/>
      <c r="H3867" s="431"/>
      <c r="I3867" s="432"/>
      <c r="J3867" s="336"/>
      <c r="K3867" s="338"/>
      <c r="O3867" s="393"/>
      <c r="P3867" s="407"/>
    </row>
    <row r="3868" spans="1:16" s="342" customFormat="1" x14ac:dyDescent="0.25">
      <c r="A3868" s="336"/>
      <c r="B3868" s="330"/>
      <c r="C3868" s="402"/>
      <c r="D3868" s="336"/>
      <c r="E3868" s="429"/>
      <c r="F3868" s="336"/>
      <c r="G3868" s="430"/>
      <c r="H3868" s="431"/>
      <c r="I3868" s="432"/>
      <c r="J3868" s="336"/>
      <c r="K3868" s="338"/>
      <c r="O3868" s="393"/>
      <c r="P3868" s="407"/>
    </row>
    <row r="3869" spans="1:16" s="342" customFormat="1" x14ac:dyDescent="0.25">
      <c r="A3869" s="336"/>
      <c r="B3869" s="330"/>
      <c r="C3869" s="402"/>
      <c r="D3869" s="336"/>
      <c r="E3869" s="429"/>
      <c r="F3869" s="336"/>
      <c r="G3869" s="430"/>
      <c r="H3869" s="431"/>
      <c r="I3869" s="432"/>
      <c r="J3869" s="336"/>
      <c r="K3869" s="338"/>
      <c r="O3869" s="393"/>
      <c r="P3869" s="407"/>
    </row>
    <row r="3870" spans="1:16" s="342" customFormat="1" x14ac:dyDescent="0.25">
      <c r="A3870" s="336"/>
      <c r="B3870" s="330"/>
      <c r="C3870" s="402"/>
      <c r="D3870" s="336"/>
      <c r="E3870" s="429"/>
      <c r="F3870" s="336"/>
      <c r="G3870" s="430"/>
      <c r="H3870" s="431"/>
      <c r="I3870" s="432"/>
      <c r="J3870" s="336"/>
      <c r="K3870" s="338"/>
      <c r="O3870" s="393"/>
      <c r="P3870" s="407"/>
    </row>
    <row r="3871" spans="1:16" s="342" customFormat="1" x14ac:dyDescent="0.25">
      <c r="A3871" s="336"/>
      <c r="B3871" s="330"/>
      <c r="C3871" s="402"/>
      <c r="D3871" s="336"/>
      <c r="E3871" s="429"/>
      <c r="F3871" s="336"/>
      <c r="G3871" s="430"/>
      <c r="H3871" s="431"/>
      <c r="I3871" s="432"/>
      <c r="J3871" s="336"/>
      <c r="K3871" s="338"/>
      <c r="O3871" s="393"/>
      <c r="P3871" s="407"/>
    </row>
    <row r="3872" spans="1:16" s="342" customFormat="1" x14ac:dyDescent="0.25">
      <c r="A3872" s="336"/>
      <c r="B3872" s="330"/>
      <c r="C3872" s="402"/>
      <c r="D3872" s="336"/>
      <c r="E3872" s="429"/>
      <c r="F3872" s="336"/>
      <c r="G3872" s="430"/>
      <c r="H3872" s="431"/>
      <c r="I3872" s="432"/>
      <c r="J3872" s="336"/>
      <c r="K3872" s="338"/>
      <c r="O3872" s="393"/>
      <c r="P3872" s="407"/>
    </row>
    <row r="3873" spans="1:16" s="342" customFormat="1" x14ac:dyDescent="0.25">
      <c r="A3873" s="336"/>
      <c r="B3873" s="330"/>
      <c r="C3873" s="402"/>
      <c r="D3873" s="336"/>
      <c r="E3873" s="429"/>
      <c r="F3873" s="336"/>
      <c r="G3873" s="430"/>
      <c r="H3873" s="431"/>
      <c r="I3873" s="432"/>
      <c r="J3873" s="336"/>
      <c r="K3873" s="338"/>
      <c r="O3873" s="393"/>
      <c r="P3873" s="407"/>
    </row>
    <row r="3874" spans="1:16" s="342" customFormat="1" x14ac:dyDescent="0.25">
      <c r="A3874" s="336"/>
      <c r="B3874" s="330"/>
      <c r="C3874" s="402"/>
      <c r="D3874" s="336"/>
      <c r="E3874" s="429"/>
      <c r="F3874" s="336"/>
      <c r="G3874" s="430"/>
      <c r="H3874" s="431"/>
      <c r="I3874" s="432"/>
      <c r="J3874" s="336"/>
      <c r="K3874" s="338"/>
      <c r="O3874" s="393"/>
      <c r="P3874" s="407"/>
    </row>
    <row r="3875" spans="1:16" s="342" customFormat="1" x14ac:dyDescent="0.25">
      <c r="A3875" s="336"/>
      <c r="B3875" s="330"/>
      <c r="C3875" s="402"/>
      <c r="D3875" s="336"/>
      <c r="E3875" s="429"/>
      <c r="F3875" s="336"/>
      <c r="G3875" s="430"/>
      <c r="H3875" s="431"/>
      <c r="I3875" s="432"/>
      <c r="J3875" s="336"/>
      <c r="K3875" s="338"/>
      <c r="O3875" s="393"/>
      <c r="P3875" s="407"/>
    </row>
    <row r="3876" spans="1:16" s="342" customFormat="1" x14ac:dyDescent="0.25">
      <c r="A3876" s="336"/>
      <c r="B3876" s="330"/>
      <c r="C3876" s="402"/>
      <c r="D3876" s="336"/>
      <c r="E3876" s="429"/>
      <c r="F3876" s="336"/>
      <c r="G3876" s="430"/>
      <c r="H3876" s="431"/>
      <c r="I3876" s="432"/>
      <c r="J3876" s="336"/>
      <c r="K3876" s="338"/>
      <c r="O3876" s="393"/>
      <c r="P3876" s="407"/>
    </row>
    <row r="3877" spans="1:16" s="342" customFormat="1" x14ac:dyDescent="0.25">
      <c r="A3877" s="336"/>
      <c r="B3877" s="330"/>
      <c r="C3877" s="402"/>
      <c r="D3877" s="336"/>
      <c r="E3877" s="429"/>
      <c r="F3877" s="336"/>
      <c r="G3877" s="430"/>
      <c r="H3877" s="431"/>
      <c r="I3877" s="432"/>
      <c r="J3877" s="336"/>
      <c r="K3877" s="338"/>
      <c r="O3877" s="393"/>
      <c r="P3877" s="407"/>
    </row>
    <row r="3878" spans="1:16" s="342" customFormat="1" x14ac:dyDescent="0.25">
      <c r="A3878" s="336"/>
      <c r="B3878" s="330"/>
      <c r="C3878" s="402"/>
      <c r="D3878" s="336"/>
      <c r="E3878" s="429"/>
      <c r="F3878" s="336"/>
      <c r="G3878" s="430"/>
      <c r="H3878" s="431"/>
      <c r="I3878" s="432"/>
      <c r="J3878" s="336"/>
      <c r="K3878" s="338"/>
      <c r="O3878" s="393"/>
      <c r="P3878" s="407"/>
    </row>
    <row r="3879" spans="1:16" s="342" customFormat="1" x14ac:dyDescent="0.25">
      <c r="A3879" s="336"/>
      <c r="B3879" s="330"/>
      <c r="C3879" s="402"/>
      <c r="D3879" s="336"/>
      <c r="E3879" s="429"/>
      <c r="F3879" s="336"/>
      <c r="G3879" s="430"/>
      <c r="H3879" s="431"/>
      <c r="I3879" s="432"/>
      <c r="J3879" s="336"/>
      <c r="K3879" s="338"/>
      <c r="O3879" s="393"/>
      <c r="P3879" s="407"/>
    </row>
    <row r="3880" spans="1:16" s="342" customFormat="1" x14ac:dyDescent="0.25">
      <c r="A3880" s="336"/>
      <c r="B3880" s="330"/>
      <c r="C3880" s="402"/>
      <c r="D3880" s="336"/>
      <c r="E3880" s="429"/>
      <c r="F3880" s="336"/>
      <c r="G3880" s="430"/>
      <c r="H3880" s="431"/>
      <c r="I3880" s="432"/>
      <c r="J3880" s="336"/>
      <c r="K3880" s="338"/>
      <c r="O3880" s="393"/>
      <c r="P3880" s="407"/>
    </row>
    <row r="3881" spans="1:16" s="342" customFormat="1" x14ac:dyDescent="0.25">
      <c r="A3881" s="336"/>
      <c r="B3881" s="330"/>
      <c r="C3881" s="402"/>
      <c r="D3881" s="336"/>
      <c r="E3881" s="429"/>
      <c r="F3881" s="336"/>
      <c r="G3881" s="430"/>
      <c r="H3881" s="431"/>
      <c r="I3881" s="432"/>
      <c r="J3881" s="336"/>
      <c r="K3881" s="338"/>
      <c r="O3881" s="393"/>
      <c r="P3881" s="407"/>
    </row>
    <row r="3882" spans="1:16" s="342" customFormat="1" x14ac:dyDescent="0.25">
      <c r="A3882" s="336"/>
      <c r="B3882" s="330"/>
      <c r="C3882" s="402"/>
      <c r="D3882" s="336"/>
      <c r="E3882" s="429"/>
      <c r="F3882" s="336"/>
      <c r="G3882" s="430"/>
      <c r="H3882" s="431"/>
      <c r="I3882" s="432"/>
      <c r="J3882" s="336"/>
      <c r="K3882" s="338"/>
      <c r="O3882" s="393"/>
      <c r="P3882" s="407"/>
    </row>
    <row r="3883" spans="1:16" s="342" customFormat="1" x14ac:dyDescent="0.25">
      <c r="A3883" s="336"/>
      <c r="B3883" s="330"/>
      <c r="C3883" s="402"/>
      <c r="D3883" s="336"/>
      <c r="E3883" s="429"/>
      <c r="F3883" s="336"/>
      <c r="G3883" s="430"/>
      <c r="H3883" s="431"/>
      <c r="I3883" s="432"/>
      <c r="J3883" s="336"/>
      <c r="K3883" s="338"/>
      <c r="O3883" s="393"/>
      <c r="P3883" s="407"/>
    </row>
    <row r="3884" spans="1:16" s="342" customFormat="1" x14ac:dyDescent="0.25">
      <c r="A3884" s="336"/>
      <c r="B3884" s="330"/>
      <c r="C3884" s="402"/>
      <c r="D3884" s="336"/>
      <c r="E3884" s="429"/>
      <c r="F3884" s="336"/>
      <c r="G3884" s="430"/>
      <c r="H3884" s="431"/>
      <c r="I3884" s="432"/>
      <c r="J3884" s="336"/>
      <c r="K3884" s="338"/>
      <c r="O3884" s="393"/>
      <c r="P3884" s="407"/>
    </row>
    <row r="3885" spans="1:16" s="342" customFormat="1" x14ac:dyDescent="0.25">
      <c r="A3885" s="336"/>
      <c r="B3885" s="330"/>
      <c r="C3885" s="402"/>
      <c r="D3885" s="336"/>
      <c r="E3885" s="429"/>
      <c r="F3885" s="336"/>
      <c r="G3885" s="430"/>
      <c r="H3885" s="431"/>
      <c r="I3885" s="432"/>
      <c r="J3885" s="336"/>
      <c r="K3885" s="338"/>
      <c r="O3885" s="393"/>
      <c r="P3885" s="407"/>
    </row>
    <row r="3886" spans="1:16" s="342" customFormat="1" x14ac:dyDescent="0.25">
      <c r="A3886" s="336"/>
      <c r="B3886" s="330"/>
      <c r="C3886" s="402"/>
      <c r="D3886" s="336"/>
      <c r="E3886" s="429"/>
      <c r="F3886" s="336"/>
      <c r="G3886" s="430"/>
      <c r="H3886" s="431"/>
      <c r="I3886" s="432"/>
      <c r="J3886" s="336"/>
      <c r="K3886" s="338"/>
      <c r="O3886" s="393"/>
      <c r="P3886" s="407"/>
    </row>
    <row r="3887" spans="1:16" s="342" customFormat="1" x14ac:dyDescent="0.25">
      <c r="A3887" s="336"/>
      <c r="B3887" s="330"/>
      <c r="C3887" s="402"/>
      <c r="D3887" s="336"/>
      <c r="E3887" s="429"/>
      <c r="F3887" s="336"/>
      <c r="G3887" s="430"/>
      <c r="H3887" s="431"/>
      <c r="I3887" s="432"/>
      <c r="J3887" s="336"/>
      <c r="K3887" s="338"/>
      <c r="O3887" s="393"/>
      <c r="P3887" s="407"/>
    </row>
    <row r="3888" spans="1:16" s="342" customFormat="1" x14ac:dyDescent="0.25">
      <c r="A3888" s="336"/>
      <c r="B3888" s="330"/>
      <c r="C3888" s="402"/>
      <c r="D3888" s="336"/>
      <c r="E3888" s="429"/>
      <c r="F3888" s="336"/>
      <c r="G3888" s="430"/>
      <c r="H3888" s="431"/>
      <c r="I3888" s="432"/>
      <c r="J3888" s="336"/>
      <c r="K3888" s="338"/>
      <c r="O3888" s="393"/>
      <c r="P3888" s="407"/>
    </row>
    <row r="3889" spans="1:16" s="342" customFormat="1" x14ac:dyDescent="0.25">
      <c r="A3889" s="336"/>
      <c r="B3889" s="330"/>
      <c r="C3889" s="402"/>
      <c r="D3889" s="336"/>
      <c r="E3889" s="429"/>
      <c r="F3889" s="336"/>
      <c r="G3889" s="430"/>
      <c r="H3889" s="431"/>
      <c r="I3889" s="432"/>
      <c r="J3889" s="336"/>
      <c r="K3889" s="338"/>
      <c r="O3889" s="393"/>
      <c r="P3889" s="407"/>
    </row>
    <row r="3890" spans="1:16" s="342" customFormat="1" x14ac:dyDescent="0.25">
      <c r="A3890" s="336"/>
      <c r="B3890" s="330"/>
      <c r="C3890" s="402"/>
      <c r="D3890" s="336"/>
      <c r="E3890" s="429"/>
      <c r="F3890" s="336"/>
      <c r="G3890" s="430"/>
      <c r="H3890" s="431"/>
      <c r="I3890" s="432"/>
      <c r="J3890" s="336"/>
      <c r="K3890" s="338"/>
      <c r="O3890" s="393"/>
      <c r="P3890" s="407"/>
    </row>
    <row r="3891" spans="1:16" s="342" customFormat="1" x14ac:dyDescent="0.25">
      <c r="A3891" s="336"/>
      <c r="B3891" s="330"/>
      <c r="C3891" s="402"/>
      <c r="D3891" s="336"/>
      <c r="E3891" s="429"/>
      <c r="F3891" s="336"/>
      <c r="G3891" s="430"/>
      <c r="H3891" s="431"/>
      <c r="I3891" s="432"/>
      <c r="J3891" s="336"/>
      <c r="K3891" s="338"/>
      <c r="O3891" s="393"/>
      <c r="P3891" s="407"/>
    </row>
    <row r="3892" spans="1:16" s="342" customFormat="1" x14ac:dyDescent="0.25">
      <c r="A3892" s="336"/>
      <c r="B3892" s="330"/>
      <c r="C3892" s="402"/>
      <c r="D3892" s="336"/>
      <c r="E3892" s="429"/>
      <c r="F3892" s="336"/>
      <c r="G3892" s="430"/>
      <c r="H3892" s="431"/>
      <c r="I3892" s="432"/>
      <c r="J3892" s="336"/>
      <c r="K3892" s="338"/>
      <c r="O3892" s="393"/>
      <c r="P3892" s="407"/>
    </row>
    <row r="3893" spans="1:16" s="342" customFormat="1" x14ac:dyDescent="0.25">
      <c r="A3893" s="336"/>
      <c r="B3893" s="330"/>
      <c r="C3893" s="402"/>
      <c r="D3893" s="336"/>
      <c r="E3893" s="429"/>
      <c r="F3893" s="336"/>
      <c r="G3893" s="430"/>
      <c r="H3893" s="431"/>
      <c r="I3893" s="432"/>
      <c r="J3893" s="336"/>
      <c r="K3893" s="338"/>
      <c r="O3893" s="393"/>
      <c r="P3893" s="407"/>
    </row>
    <row r="3894" spans="1:16" s="342" customFormat="1" x14ac:dyDescent="0.25">
      <c r="A3894" s="336"/>
      <c r="B3894" s="330"/>
      <c r="C3894" s="402"/>
      <c r="D3894" s="336"/>
      <c r="E3894" s="429"/>
      <c r="F3894" s="336"/>
      <c r="G3894" s="430"/>
      <c r="H3894" s="431"/>
      <c r="I3894" s="432"/>
      <c r="J3894" s="336"/>
      <c r="K3894" s="338"/>
      <c r="O3894" s="393"/>
      <c r="P3894" s="407"/>
    </row>
    <row r="3895" spans="1:16" s="342" customFormat="1" x14ac:dyDescent="0.25">
      <c r="A3895" s="336"/>
      <c r="B3895" s="330"/>
      <c r="C3895" s="402"/>
      <c r="D3895" s="336"/>
      <c r="E3895" s="429"/>
      <c r="F3895" s="336"/>
      <c r="G3895" s="430"/>
      <c r="H3895" s="431"/>
      <c r="I3895" s="432"/>
      <c r="J3895" s="336"/>
      <c r="K3895" s="338"/>
      <c r="O3895" s="393"/>
      <c r="P3895" s="407"/>
    </row>
    <row r="3896" spans="1:16" s="342" customFormat="1" x14ac:dyDescent="0.25">
      <c r="A3896" s="336"/>
      <c r="B3896" s="330"/>
      <c r="C3896" s="402"/>
      <c r="D3896" s="336"/>
      <c r="E3896" s="429"/>
      <c r="F3896" s="336"/>
      <c r="G3896" s="430"/>
      <c r="H3896" s="431"/>
      <c r="I3896" s="432"/>
      <c r="J3896" s="336"/>
      <c r="K3896" s="338"/>
      <c r="O3896" s="393"/>
      <c r="P3896" s="407"/>
    </row>
    <row r="3897" spans="1:16" s="342" customFormat="1" x14ac:dyDescent="0.25">
      <c r="A3897" s="336"/>
      <c r="B3897" s="330"/>
      <c r="C3897" s="402"/>
      <c r="D3897" s="336"/>
      <c r="E3897" s="429"/>
      <c r="F3897" s="336"/>
      <c r="G3897" s="430"/>
      <c r="H3897" s="431"/>
      <c r="I3897" s="432"/>
      <c r="J3897" s="336"/>
      <c r="K3897" s="338"/>
      <c r="O3897" s="393"/>
      <c r="P3897" s="407"/>
    </row>
    <row r="3898" spans="1:16" s="342" customFormat="1" x14ac:dyDescent="0.25">
      <c r="A3898" s="336"/>
      <c r="B3898" s="330"/>
      <c r="C3898" s="402"/>
      <c r="D3898" s="336"/>
      <c r="E3898" s="429"/>
      <c r="F3898" s="336"/>
      <c r="G3898" s="430"/>
      <c r="H3898" s="431"/>
      <c r="I3898" s="432"/>
      <c r="J3898" s="336"/>
      <c r="K3898" s="338"/>
      <c r="O3898" s="393"/>
      <c r="P3898" s="407"/>
    </row>
    <row r="3899" spans="1:16" s="342" customFormat="1" x14ac:dyDescent="0.25">
      <c r="A3899" s="336"/>
      <c r="B3899" s="330"/>
      <c r="C3899" s="402"/>
      <c r="D3899" s="336"/>
      <c r="E3899" s="429"/>
      <c r="F3899" s="336"/>
      <c r="G3899" s="430"/>
      <c r="H3899" s="431"/>
      <c r="I3899" s="432"/>
      <c r="J3899" s="336"/>
      <c r="K3899" s="338"/>
      <c r="O3899" s="393"/>
      <c r="P3899" s="407"/>
    </row>
    <row r="3900" spans="1:16" s="342" customFormat="1" x14ac:dyDescent="0.25">
      <c r="A3900" s="336"/>
      <c r="B3900" s="330"/>
      <c r="C3900" s="402"/>
      <c r="D3900" s="336"/>
      <c r="E3900" s="429"/>
      <c r="F3900" s="336"/>
      <c r="G3900" s="430"/>
      <c r="H3900" s="431"/>
      <c r="I3900" s="432"/>
      <c r="J3900" s="336"/>
      <c r="K3900" s="338"/>
      <c r="O3900" s="393"/>
      <c r="P3900" s="407"/>
    </row>
    <row r="3901" spans="1:16" s="342" customFormat="1" x14ac:dyDescent="0.25">
      <c r="A3901" s="336"/>
      <c r="B3901" s="330"/>
      <c r="C3901" s="402"/>
      <c r="D3901" s="336"/>
      <c r="E3901" s="429"/>
      <c r="F3901" s="336"/>
      <c r="G3901" s="430"/>
      <c r="H3901" s="431"/>
      <c r="I3901" s="432"/>
      <c r="J3901" s="336"/>
      <c r="K3901" s="338"/>
      <c r="O3901" s="393"/>
      <c r="P3901" s="407"/>
    </row>
    <row r="3902" spans="1:16" s="342" customFormat="1" x14ac:dyDescent="0.25">
      <c r="A3902" s="336"/>
      <c r="B3902" s="330"/>
      <c r="C3902" s="402"/>
      <c r="D3902" s="336"/>
      <c r="E3902" s="429"/>
      <c r="F3902" s="336"/>
      <c r="G3902" s="430"/>
      <c r="H3902" s="431"/>
      <c r="I3902" s="432"/>
      <c r="J3902" s="336"/>
      <c r="K3902" s="338"/>
      <c r="O3902" s="393"/>
      <c r="P3902" s="407"/>
    </row>
    <row r="3903" spans="1:16" s="342" customFormat="1" x14ac:dyDescent="0.25">
      <c r="A3903" s="336"/>
      <c r="B3903" s="330"/>
      <c r="C3903" s="402"/>
      <c r="D3903" s="336"/>
      <c r="E3903" s="429"/>
      <c r="F3903" s="336"/>
      <c r="G3903" s="430"/>
      <c r="H3903" s="431"/>
      <c r="I3903" s="432"/>
      <c r="J3903" s="336"/>
      <c r="K3903" s="338"/>
      <c r="O3903" s="393"/>
      <c r="P3903" s="407"/>
    </row>
    <row r="3904" spans="1:16" s="342" customFormat="1" x14ac:dyDescent="0.25">
      <c r="A3904" s="336"/>
      <c r="B3904" s="330"/>
      <c r="C3904" s="402"/>
      <c r="D3904" s="336"/>
      <c r="E3904" s="429"/>
      <c r="F3904" s="336"/>
      <c r="G3904" s="430"/>
      <c r="H3904" s="431"/>
      <c r="I3904" s="432"/>
      <c r="J3904" s="336"/>
      <c r="K3904" s="338"/>
      <c r="O3904" s="393"/>
      <c r="P3904" s="407"/>
    </row>
    <row r="3905" spans="1:16" s="342" customFormat="1" x14ac:dyDescent="0.25">
      <c r="A3905" s="336"/>
      <c r="B3905" s="330"/>
      <c r="C3905" s="402"/>
      <c r="D3905" s="336"/>
      <c r="E3905" s="429"/>
      <c r="F3905" s="336"/>
      <c r="G3905" s="430"/>
      <c r="H3905" s="431"/>
      <c r="I3905" s="432"/>
      <c r="J3905" s="336"/>
      <c r="K3905" s="338"/>
      <c r="O3905" s="393"/>
      <c r="P3905" s="407"/>
    </row>
    <row r="3906" spans="1:16" s="342" customFormat="1" x14ac:dyDescent="0.25">
      <c r="A3906" s="336"/>
      <c r="B3906" s="330"/>
      <c r="C3906" s="402"/>
      <c r="D3906" s="336"/>
      <c r="E3906" s="429"/>
      <c r="F3906" s="336"/>
      <c r="G3906" s="430"/>
      <c r="H3906" s="431"/>
      <c r="I3906" s="432"/>
      <c r="J3906" s="336"/>
      <c r="K3906" s="338"/>
      <c r="O3906" s="393"/>
      <c r="P3906" s="407"/>
    </row>
    <row r="3907" spans="1:16" s="342" customFormat="1" x14ac:dyDescent="0.25">
      <c r="A3907" s="336"/>
      <c r="B3907" s="330"/>
      <c r="C3907" s="402"/>
      <c r="D3907" s="336"/>
      <c r="E3907" s="429"/>
      <c r="F3907" s="336"/>
      <c r="G3907" s="430"/>
      <c r="H3907" s="431"/>
      <c r="I3907" s="432"/>
      <c r="J3907" s="336"/>
      <c r="K3907" s="338"/>
      <c r="O3907" s="393"/>
      <c r="P3907" s="407"/>
    </row>
    <row r="3908" spans="1:16" s="342" customFormat="1" x14ac:dyDescent="0.25">
      <c r="A3908" s="336"/>
      <c r="B3908" s="330"/>
      <c r="C3908" s="402"/>
      <c r="D3908" s="336"/>
      <c r="E3908" s="429"/>
      <c r="F3908" s="336"/>
      <c r="G3908" s="430"/>
      <c r="H3908" s="431"/>
      <c r="I3908" s="432"/>
      <c r="J3908" s="336"/>
      <c r="K3908" s="338"/>
      <c r="O3908" s="393"/>
      <c r="P3908" s="407"/>
    </row>
    <row r="3909" spans="1:16" s="342" customFormat="1" x14ac:dyDescent="0.25">
      <c r="A3909" s="336"/>
      <c r="B3909" s="330"/>
      <c r="C3909" s="402"/>
      <c r="D3909" s="336"/>
      <c r="E3909" s="429"/>
      <c r="F3909" s="336"/>
      <c r="G3909" s="430"/>
      <c r="H3909" s="431"/>
      <c r="I3909" s="432"/>
      <c r="J3909" s="336"/>
      <c r="K3909" s="338"/>
      <c r="O3909" s="393"/>
      <c r="P3909" s="407"/>
    </row>
    <row r="3910" spans="1:16" s="342" customFormat="1" x14ac:dyDescent="0.25">
      <c r="A3910" s="336"/>
      <c r="B3910" s="330"/>
      <c r="C3910" s="402"/>
      <c r="D3910" s="336"/>
      <c r="E3910" s="429"/>
      <c r="F3910" s="336"/>
      <c r="G3910" s="430"/>
      <c r="H3910" s="431"/>
      <c r="I3910" s="432"/>
      <c r="J3910" s="336"/>
      <c r="K3910" s="338"/>
      <c r="O3910" s="393"/>
      <c r="P3910" s="407"/>
    </row>
    <row r="3911" spans="1:16" s="342" customFormat="1" x14ac:dyDescent="0.25">
      <c r="A3911" s="336"/>
      <c r="B3911" s="330"/>
      <c r="C3911" s="402"/>
      <c r="D3911" s="336"/>
      <c r="E3911" s="429"/>
      <c r="F3911" s="336"/>
      <c r="G3911" s="430"/>
      <c r="H3911" s="431"/>
      <c r="I3911" s="432"/>
      <c r="J3911" s="336"/>
      <c r="K3911" s="338"/>
      <c r="O3911" s="393"/>
      <c r="P3911" s="407"/>
    </row>
    <row r="3912" spans="1:16" s="342" customFormat="1" x14ac:dyDescent="0.25">
      <c r="A3912" s="336"/>
      <c r="B3912" s="330"/>
      <c r="C3912" s="402"/>
      <c r="D3912" s="336"/>
      <c r="E3912" s="429"/>
      <c r="F3912" s="336"/>
      <c r="G3912" s="430"/>
      <c r="H3912" s="431"/>
      <c r="I3912" s="432"/>
      <c r="J3912" s="336"/>
      <c r="K3912" s="338"/>
      <c r="O3912" s="393"/>
      <c r="P3912" s="407"/>
    </row>
    <row r="3913" spans="1:16" s="342" customFormat="1" x14ac:dyDescent="0.25">
      <c r="A3913" s="336"/>
      <c r="B3913" s="330"/>
      <c r="C3913" s="402"/>
      <c r="D3913" s="336"/>
      <c r="E3913" s="429"/>
      <c r="F3913" s="336"/>
      <c r="G3913" s="430"/>
      <c r="H3913" s="431"/>
      <c r="I3913" s="432"/>
      <c r="J3913" s="336"/>
      <c r="K3913" s="338"/>
      <c r="O3913" s="393"/>
      <c r="P3913" s="407"/>
    </row>
    <row r="3914" spans="1:16" s="342" customFormat="1" x14ac:dyDescent="0.25">
      <c r="A3914" s="336"/>
      <c r="B3914" s="330"/>
      <c r="C3914" s="402"/>
      <c r="D3914" s="336"/>
      <c r="E3914" s="429"/>
      <c r="F3914" s="336"/>
      <c r="G3914" s="430"/>
      <c r="H3914" s="431"/>
      <c r="I3914" s="432"/>
      <c r="J3914" s="336"/>
      <c r="K3914" s="338"/>
      <c r="O3914" s="393"/>
      <c r="P3914" s="407"/>
    </row>
    <row r="3915" spans="1:16" s="342" customFormat="1" x14ac:dyDescent="0.25">
      <c r="A3915" s="336"/>
      <c r="B3915" s="330"/>
      <c r="C3915" s="402"/>
      <c r="D3915" s="336"/>
      <c r="E3915" s="429"/>
      <c r="F3915" s="336"/>
      <c r="G3915" s="430"/>
      <c r="H3915" s="431"/>
      <c r="I3915" s="432"/>
      <c r="J3915" s="336"/>
      <c r="K3915" s="338"/>
      <c r="O3915" s="393"/>
      <c r="P3915" s="407"/>
    </row>
    <row r="3916" spans="1:16" s="342" customFormat="1" x14ac:dyDescent="0.25">
      <c r="A3916" s="336"/>
      <c r="B3916" s="330"/>
      <c r="C3916" s="402"/>
      <c r="D3916" s="336"/>
      <c r="E3916" s="429"/>
      <c r="F3916" s="336"/>
      <c r="G3916" s="430"/>
      <c r="H3916" s="431"/>
      <c r="I3916" s="432"/>
      <c r="J3916" s="336"/>
      <c r="K3916" s="338"/>
      <c r="O3916" s="393"/>
      <c r="P3916" s="407"/>
    </row>
    <row r="3917" spans="1:16" s="342" customFormat="1" x14ac:dyDescent="0.25">
      <c r="A3917" s="336"/>
      <c r="B3917" s="330"/>
      <c r="C3917" s="402"/>
      <c r="D3917" s="336"/>
      <c r="E3917" s="429"/>
      <c r="F3917" s="336"/>
      <c r="G3917" s="430"/>
      <c r="H3917" s="431"/>
      <c r="I3917" s="432"/>
      <c r="J3917" s="336"/>
      <c r="K3917" s="338"/>
      <c r="O3917" s="393"/>
      <c r="P3917" s="407"/>
    </row>
    <row r="3918" spans="1:16" s="342" customFormat="1" x14ac:dyDescent="0.25">
      <c r="A3918" s="336"/>
      <c r="B3918" s="330"/>
      <c r="C3918" s="402"/>
      <c r="D3918" s="336"/>
      <c r="E3918" s="429"/>
      <c r="F3918" s="336"/>
      <c r="G3918" s="430"/>
      <c r="H3918" s="431"/>
      <c r="I3918" s="432"/>
      <c r="J3918" s="336"/>
      <c r="K3918" s="338"/>
      <c r="O3918" s="393"/>
      <c r="P3918" s="407"/>
    </row>
    <row r="3919" spans="1:16" s="342" customFormat="1" x14ac:dyDescent="0.25">
      <c r="A3919" s="336"/>
      <c r="B3919" s="330"/>
      <c r="C3919" s="402"/>
      <c r="D3919" s="336"/>
      <c r="E3919" s="429"/>
      <c r="F3919" s="336"/>
      <c r="G3919" s="430"/>
      <c r="H3919" s="431"/>
      <c r="I3919" s="432"/>
      <c r="J3919" s="336"/>
      <c r="K3919" s="338"/>
      <c r="O3919" s="393"/>
      <c r="P3919" s="407"/>
    </row>
    <row r="3920" spans="1:16" s="342" customFormat="1" x14ac:dyDescent="0.25">
      <c r="A3920" s="336"/>
      <c r="B3920" s="330"/>
      <c r="C3920" s="402"/>
      <c r="D3920" s="336"/>
      <c r="E3920" s="429"/>
      <c r="F3920" s="336"/>
      <c r="G3920" s="430"/>
      <c r="H3920" s="431"/>
      <c r="I3920" s="432"/>
      <c r="J3920" s="336"/>
      <c r="K3920" s="338"/>
      <c r="O3920" s="393"/>
      <c r="P3920" s="407"/>
    </row>
    <row r="3921" spans="1:16" s="342" customFormat="1" x14ac:dyDescent="0.25">
      <c r="A3921" s="336"/>
      <c r="B3921" s="330"/>
      <c r="C3921" s="402"/>
      <c r="D3921" s="336"/>
      <c r="E3921" s="429"/>
      <c r="F3921" s="336"/>
      <c r="G3921" s="430"/>
      <c r="H3921" s="431"/>
      <c r="I3921" s="432"/>
      <c r="J3921" s="336"/>
      <c r="K3921" s="338"/>
      <c r="O3921" s="393"/>
      <c r="P3921" s="407"/>
    </row>
    <row r="3922" spans="1:16" s="342" customFormat="1" x14ac:dyDescent="0.25">
      <c r="A3922" s="336"/>
      <c r="B3922" s="330"/>
      <c r="C3922" s="402"/>
      <c r="D3922" s="336"/>
      <c r="E3922" s="429"/>
      <c r="F3922" s="336"/>
      <c r="G3922" s="430"/>
      <c r="H3922" s="431"/>
      <c r="I3922" s="432"/>
      <c r="J3922" s="336"/>
      <c r="K3922" s="338"/>
      <c r="O3922" s="393"/>
      <c r="P3922" s="407"/>
    </row>
    <row r="3923" spans="1:16" s="342" customFormat="1" x14ac:dyDescent="0.25">
      <c r="A3923" s="336"/>
      <c r="B3923" s="330"/>
      <c r="C3923" s="402"/>
      <c r="D3923" s="336"/>
      <c r="E3923" s="429"/>
      <c r="F3923" s="336"/>
      <c r="G3923" s="430"/>
      <c r="H3923" s="431"/>
      <c r="I3923" s="432"/>
      <c r="J3923" s="336"/>
      <c r="K3923" s="338"/>
      <c r="O3923" s="393"/>
      <c r="P3923" s="407"/>
    </row>
    <row r="3924" spans="1:16" s="342" customFormat="1" x14ac:dyDescent="0.25">
      <c r="A3924" s="336"/>
      <c r="B3924" s="330"/>
      <c r="C3924" s="402"/>
      <c r="D3924" s="336"/>
      <c r="E3924" s="429"/>
      <c r="F3924" s="336"/>
      <c r="G3924" s="430"/>
      <c r="H3924" s="431"/>
      <c r="I3924" s="432"/>
      <c r="J3924" s="336"/>
      <c r="K3924" s="338"/>
      <c r="O3924" s="393"/>
      <c r="P3924" s="407"/>
    </row>
    <row r="3925" spans="1:16" s="342" customFormat="1" x14ac:dyDescent="0.25">
      <c r="A3925" s="336"/>
      <c r="B3925" s="330"/>
      <c r="C3925" s="402"/>
      <c r="D3925" s="336"/>
      <c r="E3925" s="429"/>
      <c r="F3925" s="336"/>
      <c r="G3925" s="430"/>
      <c r="H3925" s="431"/>
      <c r="I3925" s="432"/>
      <c r="J3925" s="336"/>
      <c r="K3925" s="338"/>
      <c r="O3925" s="393"/>
      <c r="P3925" s="407"/>
    </row>
    <row r="3926" spans="1:16" s="342" customFormat="1" x14ac:dyDescent="0.25">
      <c r="A3926" s="336"/>
      <c r="B3926" s="330"/>
      <c r="C3926" s="402"/>
      <c r="D3926" s="336"/>
      <c r="E3926" s="429"/>
      <c r="F3926" s="336"/>
      <c r="G3926" s="430"/>
      <c r="H3926" s="431"/>
      <c r="I3926" s="432"/>
      <c r="J3926" s="336"/>
      <c r="K3926" s="338"/>
      <c r="O3926" s="393"/>
      <c r="P3926" s="407"/>
    </row>
    <row r="3927" spans="1:16" s="342" customFormat="1" x14ac:dyDescent="0.25">
      <c r="A3927" s="336"/>
      <c r="B3927" s="330"/>
      <c r="C3927" s="402"/>
      <c r="D3927" s="336"/>
      <c r="E3927" s="429"/>
      <c r="F3927" s="336"/>
      <c r="G3927" s="430"/>
      <c r="H3927" s="431"/>
      <c r="I3927" s="432"/>
      <c r="J3927" s="336"/>
      <c r="K3927" s="338"/>
      <c r="O3927" s="393"/>
      <c r="P3927" s="407"/>
    </row>
    <row r="3928" spans="1:16" s="342" customFormat="1" x14ac:dyDescent="0.25">
      <c r="A3928" s="336"/>
      <c r="B3928" s="330"/>
      <c r="C3928" s="402"/>
      <c r="D3928" s="336"/>
      <c r="E3928" s="429"/>
      <c r="F3928" s="336"/>
      <c r="G3928" s="430"/>
      <c r="H3928" s="431"/>
      <c r="I3928" s="432"/>
      <c r="J3928" s="336"/>
      <c r="K3928" s="338"/>
      <c r="O3928" s="393"/>
      <c r="P3928" s="407"/>
    </row>
    <row r="3929" spans="1:16" s="342" customFormat="1" x14ac:dyDescent="0.25">
      <c r="A3929" s="336"/>
      <c r="B3929" s="330"/>
      <c r="C3929" s="402"/>
      <c r="D3929" s="336"/>
      <c r="E3929" s="429"/>
      <c r="F3929" s="336"/>
      <c r="G3929" s="430"/>
      <c r="H3929" s="431"/>
      <c r="I3929" s="432"/>
      <c r="J3929" s="336"/>
      <c r="K3929" s="338"/>
      <c r="O3929" s="393"/>
      <c r="P3929" s="407"/>
    </row>
    <row r="3930" spans="1:16" s="342" customFormat="1" x14ac:dyDescent="0.25">
      <c r="A3930" s="336"/>
      <c r="B3930" s="330"/>
      <c r="C3930" s="402"/>
      <c r="D3930" s="336"/>
      <c r="E3930" s="429"/>
      <c r="F3930" s="336"/>
      <c r="G3930" s="430"/>
      <c r="H3930" s="431"/>
      <c r="I3930" s="432"/>
      <c r="J3930" s="336"/>
      <c r="K3930" s="338"/>
      <c r="O3930" s="393"/>
      <c r="P3930" s="407"/>
    </row>
    <row r="3931" spans="1:16" s="342" customFormat="1" x14ac:dyDescent="0.25">
      <c r="A3931" s="336"/>
      <c r="B3931" s="330"/>
      <c r="C3931" s="402"/>
      <c r="D3931" s="336"/>
      <c r="E3931" s="429"/>
      <c r="F3931" s="336"/>
      <c r="G3931" s="430"/>
      <c r="H3931" s="431"/>
      <c r="I3931" s="432"/>
      <c r="J3931" s="336"/>
      <c r="K3931" s="338"/>
      <c r="O3931" s="393"/>
      <c r="P3931" s="407"/>
    </row>
    <row r="3932" spans="1:16" s="342" customFormat="1" x14ac:dyDescent="0.25">
      <c r="A3932" s="336"/>
      <c r="B3932" s="330"/>
      <c r="C3932" s="402"/>
      <c r="D3932" s="336"/>
      <c r="E3932" s="429"/>
      <c r="F3932" s="336"/>
      <c r="G3932" s="430"/>
      <c r="H3932" s="431"/>
      <c r="I3932" s="432"/>
      <c r="J3932" s="336"/>
      <c r="K3932" s="338"/>
      <c r="O3932" s="393"/>
      <c r="P3932" s="407"/>
    </row>
    <row r="3933" spans="1:16" s="342" customFormat="1" x14ac:dyDescent="0.25">
      <c r="A3933" s="336"/>
      <c r="B3933" s="330"/>
      <c r="C3933" s="402"/>
      <c r="D3933" s="336"/>
      <c r="E3933" s="429"/>
      <c r="F3933" s="336"/>
      <c r="G3933" s="430"/>
      <c r="H3933" s="431"/>
      <c r="I3933" s="432"/>
      <c r="J3933" s="336"/>
      <c r="K3933" s="338"/>
      <c r="O3933" s="393"/>
      <c r="P3933" s="407"/>
    </row>
    <row r="3934" spans="1:16" s="342" customFormat="1" x14ac:dyDescent="0.25">
      <c r="A3934" s="336"/>
      <c r="B3934" s="330"/>
      <c r="C3934" s="402"/>
      <c r="D3934" s="336"/>
      <c r="E3934" s="429"/>
      <c r="F3934" s="336"/>
      <c r="G3934" s="430"/>
      <c r="H3934" s="431"/>
      <c r="I3934" s="432"/>
      <c r="J3934" s="336"/>
      <c r="K3934" s="338"/>
      <c r="O3934" s="393"/>
      <c r="P3934" s="407"/>
    </row>
    <row r="3935" spans="1:16" s="342" customFormat="1" x14ac:dyDescent="0.25">
      <c r="A3935" s="336"/>
      <c r="B3935" s="330"/>
      <c r="C3935" s="402"/>
      <c r="D3935" s="336"/>
      <c r="E3935" s="429"/>
      <c r="F3935" s="336"/>
      <c r="G3935" s="430"/>
      <c r="H3935" s="431"/>
      <c r="I3935" s="432"/>
      <c r="J3935" s="336"/>
      <c r="K3935" s="338"/>
      <c r="O3935" s="393"/>
      <c r="P3935" s="407"/>
    </row>
    <row r="3936" spans="1:16" s="342" customFormat="1" x14ac:dyDescent="0.25">
      <c r="A3936" s="336"/>
      <c r="B3936" s="330"/>
      <c r="C3936" s="402"/>
      <c r="D3936" s="336"/>
      <c r="E3936" s="429"/>
      <c r="F3936" s="336"/>
      <c r="G3936" s="430"/>
      <c r="H3936" s="431"/>
      <c r="I3936" s="432"/>
      <c r="J3936" s="336"/>
      <c r="K3936" s="338"/>
      <c r="O3936" s="393"/>
      <c r="P3936" s="407"/>
    </row>
    <row r="3937" spans="1:16" s="342" customFormat="1" x14ac:dyDescent="0.25">
      <c r="A3937" s="336"/>
      <c r="B3937" s="330"/>
      <c r="C3937" s="402"/>
      <c r="D3937" s="336"/>
      <c r="E3937" s="429"/>
      <c r="F3937" s="336"/>
      <c r="G3937" s="430"/>
      <c r="H3937" s="431"/>
      <c r="I3937" s="432"/>
      <c r="J3937" s="336"/>
      <c r="K3937" s="338"/>
      <c r="O3937" s="393"/>
      <c r="P3937" s="407"/>
    </row>
    <row r="3938" spans="1:16" s="342" customFormat="1" x14ac:dyDescent="0.25">
      <c r="A3938" s="336"/>
      <c r="B3938" s="330"/>
      <c r="C3938" s="402"/>
      <c r="D3938" s="336"/>
      <c r="E3938" s="429"/>
      <c r="F3938" s="336"/>
      <c r="G3938" s="430"/>
      <c r="H3938" s="431"/>
      <c r="I3938" s="432"/>
      <c r="J3938" s="336"/>
      <c r="K3938" s="338"/>
      <c r="O3938" s="393"/>
      <c r="P3938" s="407"/>
    </row>
    <row r="3939" spans="1:16" s="342" customFormat="1" x14ac:dyDescent="0.25">
      <c r="A3939" s="336"/>
      <c r="B3939" s="330"/>
      <c r="C3939" s="402"/>
      <c r="D3939" s="336"/>
      <c r="E3939" s="429"/>
      <c r="F3939" s="336"/>
      <c r="G3939" s="430"/>
      <c r="H3939" s="431"/>
      <c r="I3939" s="432"/>
      <c r="J3939" s="336"/>
      <c r="K3939" s="338"/>
      <c r="O3939" s="393"/>
      <c r="P3939" s="407"/>
    </row>
    <row r="3940" spans="1:16" s="342" customFormat="1" x14ac:dyDescent="0.25">
      <c r="A3940" s="336"/>
      <c r="B3940" s="330"/>
      <c r="C3940" s="402"/>
      <c r="D3940" s="336"/>
      <c r="E3940" s="429"/>
      <c r="F3940" s="336"/>
      <c r="G3940" s="430"/>
      <c r="H3940" s="431"/>
      <c r="I3940" s="432"/>
      <c r="J3940" s="336"/>
      <c r="K3940" s="338"/>
      <c r="O3940" s="393"/>
      <c r="P3940" s="407"/>
    </row>
    <row r="3941" spans="1:16" s="342" customFormat="1" x14ac:dyDescent="0.25">
      <c r="A3941" s="336"/>
      <c r="B3941" s="330"/>
      <c r="C3941" s="402"/>
      <c r="D3941" s="336"/>
      <c r="E3941" s="429"/>
      <c r="F3941" s="336"/>
      <c r="G3941" s="430"/>
      <c r="H3941" s="431"/>
      <c r="I3941" s="432"/>
      <c r="J3941" s="336"/>
      <c r="K3941" s="338"/>
      <c r="O3941" s="393"/>
      <c r="P3941" s="407"/>
    </row>
    <row r="3942" spans="1:16" s="342" customFormat="1" x14ac:dyDescent="0.25">
      <c r="A3942" s="336"/>
      <c r="B3942" s="330"/>
      <c r="C3942" s="402"/>
      <c r="D3942" s="336"/>
      <c r="E3942" s="429"/>
      <c r="F3942" s="336"/>
      <c r="G3942" s="430"/>
      <c r="H3942" s="431"/>
      <c r="I3942" s="432"/>
      <c r="J3942" s="336"/>
      <c r="K3942" s="338"/>
      <c r="O3942" s="393"/>
      <c r="P3942" s="407"/>
    </row>
    <row r="3943" spans="1:16" s="342" customFormat="1" x14ac:dyDescent="0.25">
      <c r="A3943" s="336"/>
      <c r="B3943" s="330"/>
      <c r="C3943" s="402"/>
      <c r="D3943" s="336"/>
      <c r="E3943" s="429"/>
      <c r="F3943" s="336"/>
      <c r="G3943" s="430"/>
      <c r="H3943" s="431"/>
      <c r="I3943" s="432"/>
      <c r="J3943" s="336"/>
      <c r="K3943" s="338"/>
      <c r="O3943" s="393"/>
      <c r="P3943" s="407"/>
    </row>
    <row r="3944" spans="1:16" s="342" customFormat="1" x14ac:dyDescent="0.25">
      <c r="A3944" s="336"/>
      <c r="B3944" s="330"/>
      <c r="C3944" s="402"/>
      <c r="D3944" s="336"/>
      <c r="E3944" s="429"/>
      <c r="F3944" s="336"/>
      <c r="G3944" s="430"/>
      <c r="H3944" s="431"/>
      <c r="I3944" s="432"/>
      <c r="J3944" s="336"/>
      <c r="K3944" s="338"/>
      <c r="O3944" s="393"/>
      <c r="P3944" s="407"/>
    </row>
    <row r="3945" spans="1:16" s="342" customFormat="1" x14ac:dyDescent="0.25">
      <c r="A3945" s="336"/>
      <c r="B3945" s="330"/>
      <c r="C3945" s="402"/>
      <c r="D3945" s="336"/>
      <c r="E3945" s="429"/>
      <c r="F3945" s="336"/>
      <c r="G3945" s="430"/>
      <c r="H3945" s="431"/>
      <c r="I3945" s="432"/>
      <c r="J3945" s="336"/>
      <c r="K3945" s="338"/>
      <c r="O3945" s="393"/>
      <c r="P3945" s="407"/>
    </row>
    <row r="3946" spans="1:16" s="342" customFormat="1" x14ac:dyDescent="0.25">
      <c r="A3946" s="336"/>
      <c r="B3946" s="330"/>
      <c r="C3946" s="402"/>
      <c r="D3946" s="336"/>
      <c r="E3946" s="429"/>
      <c r="F3946" s="336"/>
      <c r="G3946" s="430"/>
      <c r="H3946" s="431"/>
      <c r="I3946" s="432"/>
      <c r="J3946" s="336"/>
      <c r="K3946" s="338"/>
      <c r="O3946" s="393"/>
      <c r="P3946" s="407"/>
    </row>
    <row r="3947" spans="1:16" s="342" customFormat="1" x14ac:dyDescent="0.25">
      <c r="A3947" s="336"/>
      <c r="B3947" s="330"/>
      <c r="C3947" s="402"/>
      <c r="D3947" s="336"/>
      <c r="E3947" s="429"/>
      <c r="F3947" s="336"/>
      <c r="G3947" s="430"/>
      <c r="H3947" s="431"/>
      <c r="I3947" s="432"/>
      <c r="J3947" s="336"/>
      <c r="K3947" s="338"/>
      <c r="O3947" s="393"/>
      <c r="P3947" s="407"/>
    </row>
    <row r="3948" spans="1:16" s="342" customFormat="1" x14ac:dyDescent="0.25">
      <c r="A3948" s="336"/>
      <c r="B3948" s="330"/>
      <c r="C3948" s="402"/>
      <c r="D3948" s="336"/>
      <c r="E3948" s="429"/>
      <c r="F3948" s="336"/>
      <c r="G3948" s="430"/>
      <c r="H3948" s="431"/>
      <c r="I3948" s="432"/>
      <c r="J3948" s="336"/>
      <c r="K3948" s="338"/>
      <c r="O3948" s="393"/>
      <c r="P3948" s="407"/>
    </row>
    <row r="3949" spans="1:16" s="342" customFormat="1" x14ac:dyDescent="0.25">
      <c r="A3949" s="336"/>
      <c r="B3949" s="330"/>
      <c r="C3949" s="402"/>
      <c r="D3949" s="336"/>
      <c r="E3949" s="429"/>
      <c r="F3949" s="336"/>
      <c r="G3949" s="430"/>
      <c r="H3949" s="431"/>
      <c r="I3949" s="432"/>
      <c r="J3949" s="336"/>
      <c r="K3949" s="338"/>
      <c r="O3949" s="393"/>
      <c r="P3949" s="407"/>
    </row>
    <row r="3950" spans="1:16" s="342" customFormat="1" x14ac:dyDescent="0.25">
      <c r="A3950" s="336"/>
      <c r="B3950" s="330"/>
      <c r="C3950" s="402"/>
      <c r="D3950" s="336"/>
      <c r="E3950" s="429"/>
      <c r="F3950" s="336"/>
      <c r="G3950" s="430"/>
      <c r="H3950" s="431"/>
      <c r="I3950" s="432"/>
      <c r="J3950" s="336"/>
      <c r="K3950" s="338"/>
      <c r="O3950" s="393"/>
      <c r="P3950" s="407"/>
    </row>
    <row r="3951" spans="1:16" s="342" customFormat="1" x14ac:dyDescent="0.25">
      <c r="A3951" s="336"/>
      <c r="B3951" s="330"/>
      <c r="C3951" s="402"/>
      <c r="D3951" s="336"/>
      <c r="E3951" s="429"/>
      <c r="F3951" s="336"/>
      <c r="G3951" s="430"/>
      <c r="H3951" s="431"/>
      <c r="I3951" s="432"/>
      <c r="J3951" s="336"/>
      <c r="K3951" s="338"/>
      <c r="O3951" s="393"/>
      <c r="P3951" s="407"/>
    </row>
    <row r="3952" spans="1:16" s="342" customFormat="1" x14ac:dyDescent="0.25">
      <c r="A3952" s="336"/>
      <c r="B3952" s="330"/>
      <c r="C3952" s="402"/>
      <c r="D3952" s="336"/>
      <c r="E3952" s="429"/>
      <c r="F3952" s="336"/>
      <c r="G3952" s="430"/>
      <c r="H3952" s="431"/>
      <c r="I3952" s="432"/>
      <c r="J3952" s="336"/>
      <c r="K3952" s="338"/>
      <c r="O3952" s="393"/>
      <c r="P3952" s="407"/>
    </row>
    <row r="3953" spans="1:16" s="342" customFormat="1" x14ac:dyDescent="0.25">
      <c r="A3953" s="336"/>
      <c r="B3953" s="330"/>
      <c r="C3953" s="402"/>
      <c r="D3953" s="336"/>
      <c r="E3953" s="429"/>
      <c r="F3953" s="336"/>
      <c r="G3953" s="430"/>
      <c r="H3953" s="431"/>
      <c r="I3953" s="432"/>
      <c r="J3953" s="336"/>
      <c r="K3953" s="338"/>
      <c r="O3953" s="393"/>
      <c r="P3953" s="407"/>
    </row>
    <row r="3954" spans="1:16" s="342" customFormat="1" x14ac:dyDescent="0.25">
      <c r="A3954" s="336"/>
      <c r="B3954" s="330"/>
      <c r="C3954" s="402"/>
      <c r="D3954" s="336"/>
      <c r="E3954" s="429"/>
      <c r="F3954" s="336"/>
      <c r="G3954" s="430"/>
      <c r="H3954" s="431"/>
      <c r="I3954" s="432"/>
      <c r="J3954" s="336"/>
      <c r="K3954" s="338"/>
      <c r="O3954" s="393"/>
      <c r="P3954" s="407"/>
    </row>
    <row r="3955" spans="1:16" s="342" customFormat="1" x14ac:dyDescent="0.25">
      <c r="A3955" s="336"/>
      <c r="B3955" s="330"/>
      <c r="C3955" s="402"/>
      <c r="D3955" s="336"/>
      <c r="E3955" s="429"/>
      <c r="F3955" s="336"/>
      <c r="G3955" s="430"/>
      <c r="H3955" s="431"/>
      <c r="I3955" s="432"/>
      <c r="J3955" s="336"/>
      <c r="K3955" s="338"/>
      <c r="O3955" s="393"/>
      <c r="P3955" s="407"/>
    </row>
    <row r="3956" spans="1:16" s="342" customFormat="1" x14ac:dyDescent="0.25">
      <c r="A3956" s="336"/>
      <c r="B3956" s="330"/>
      <c r="C3956" s="402"/>
      <c r="D3956" s="336"/>
      <c r="E3956" s="429"/>
      <c r="F3956" s="336"/>
      <c r="G3956" s="430"/>
      <c r="H3956" s="431"/>
      <c r="I3956" s="432"/>
      <c r="J3956" s="336"/>
      <c r="K3956" s="338"/>
      <c r="O3956" s="393"/>
      <c r="P3956" s="407"/>
    </row>
    <row r="3957" spans="1:16" s="342" customFormat="1" x14ac:dyDescent="0.25">
      <c r="A3957" s="336"/>
      <c r="B3957" s="330"/>
      <c r="C3957" s="402"/>
      <c r="D3957" s="336"/>
      <c r="E3957" s="429"/>
      <c r="F3957" s="336"/>
      <c r="G3957" s="430"/>
      <c r="H3957" s="431"/>
      <c r="I3957" s="432"/>
      <c r="J3957" s="336"/>
      <c r="K3957" s="338"/>
      <c r="O3957" s="393"/>
      <c r="P3957" s="407"/>
    </row>
    <row r="3958" spans="1:16" s="342" customFormat="1" x14ac:dyDescent="0.25">
      <c r="A3958" s="336"/>
      <c r="B3958" s="330"/>
      <c r="C3958" s="402"/>
      <c r="D3958" s="336"/>
      <c r="E3958" s="429"/>
      <c r="F3958" s="336"/>
      <c r="G3958" s="430"/>
      <c r="H3958" s="431"/>
      <c r="I3958" s="432"/>
      <c r="J3958" s="336"/>
      <c r="K3958" s="338"/>
      <c r="O3958" s="393"/>
      <c r="P3958" s="407"/>
    </row>
    <row r="3959" spans="1:16" s="342" customFormat="1" x14ac:dyDescent="0.25">
      <c r="A3959" s="336"/>
      <c r="B3959" s="330"/>
      <c r="C3959" s="402"/>
      <c r="D3959" s="336"/>
      <c r="E3959" s="429"/>
      <c r="F3959" s="336"/>
      <c r="G3959" s="430"/>
      <c r="H3959" s="431"/>
      <c r="I3959" s="432"/>
      <c r="J3959" s="336"/>
      <c r="K3959" s="338"/>
      <c r="O3959" s="393"/>
      <c r="P3959" s="407"/>
    </row>
    <row r="3960" spans="1:16" s="342" customFormat="1" x14ac:dyDescent="0.25">
      <c r="A3960" s="336"/>
      <c r="B3960" s="330"/>
      <c r="C3960" s="402"/>
      <c r="D3960" s="336"/>
      <c r="E3960" s="429"/>
      <c r="F3960" s="336"/>
      <c r="G3960" s="430"/>
      <c r="H3960" s="431"/>
      <c r="I3960" s="432"/>
      <c r="J3960" s="336"/>
      <c r="K3960" s="338"/>
      <c r="O3960" s="393"/>
      <c r="P3960" s="407"/>
    </row>
    <row r="3961" spans="1:16" s="342" customFormat="1" x14ac:dyDescent="0.25">
      <c r="A3961" s="336"/>
      <c r="B3961" s="330"/>
      <c r="C3961" s="402"/>
      <c r="D3961" s="336"/>
      <c r="E3961" s="429"/>
      <c r="F3961" s="336"/>
      <c r="G3961" s="430"/>
      <c r="H3961" s="431"/>
      <c r="I3961" s="432"/>
      <c r="J3961" s="336"/>
      <c r="K3961" s="338"/>
      <c r="O3961" s="393"/>
      <c r="P3961" s="407"/>
    </row>
    <row r="3962" spans="1:16" s="342" customFormat="1" x14ac:dyDescent="0.25">
      <c r="A3962" s="336"/>
      <c r="B3962" s="330"/>
      <c r="C3962" s="402"/>
      <c r="D3962" s="336"/>
      <c r="E3962" s="429"/>
      <c r="F3962" s="336"/>
      <c r="G3962" s="430"/>
      <c r="H3962" s="431"/>
      <c r="I3962" s="432"/>
      <c r="J3962" s="336"/>
      <c r="K3962" s="338"/>
      <c r="O3962" s="393"/>
      <c r="P3962" s="407"/>
    </row>
    <row r="3963" spans="1:16" s="342" customFormat="1" x14ac:dyDescent="0.25">
      <c r="A3963" s="336"/>
      <c r="B3963" s="330"/>
      <c r="C3963" s="402"/>
      <c r="D3963" s="336"/>
      <c r="E3963" s="429"/>
      <c r="F3963" s="336"/>
      <c r="G3963" s="430"/>
      <c r="H3963" s="431"/>
      <c r="I3963" s="432"/>
      <c r="J3963" s="336"/>
      <c r="K3963" s="338"/>
      <c r="O3963" s="393"/>
      <c r="P3963" s="407"/>
    </row>
    <row r="3964" spans="1:16" s="342" customFormat="1" x14ac:dyDescent="0.25">
      <c r="A3964" s="336"/>
      <c r="B3964" s="330"/>
      <c r="C3964" s="402"/>
      <c r="D3964" s="336"/>
      <c r="E3964" s="429"/>
      <c r="F3964" s="336"/>
      <c r="G3964" s="430"/>
      <c r="H3964" s="431"/>
      <c r="I3964" s="432"/>
      <c r="J3964" s="336"/>
      <c r="K3964" s="338"/>
      <c r="O3964" s="393"/>
      <c r="P3964" s="407"/>
    </row>
    <row r="3965" spans="1:16" s="342" customFormat="1" x14ac:dyDescent="0.25">
      <c r="A3965" s="336"/>
      <c r="B3965" s="330"/>
      <c r="C3965" s="402"/>
      <c r="D3965" s="336"/>
      <c r="E3965" s="429"/>
      <c r="F3965" s="336"/>
      <c r="G3965" s="430"/>
      <c r="H3965" s="431"/>
      <c r="I3965" s="432"/>
      <c r="J3965" s="336"/>
      <c r="K3965" s="338"/>
      <c r="O3965" s="393"/>
      <c r="P3965" s="407"/>
    </row>
    <row r="3966" spans="1:16" s="342" customFormat="1" x14ac:dyDescent="0.25">
      <c r="A3966" s="336"/>
      <c r="B3966" s="330"/>
      <c r="C3966" s="402"/>
      <c r="D3966" s="336"/>
      <c r="E3966" s="429"/>
      <c r="F3966" s="336"/>
      <c r="G3966" s="430"/>
      <c r="H3966" s="431"/>
      <c r="I3966" s="432"/>
      <c r="J3966" s="336"/>
      <c r="K3966" s="338"/>
      <c r="O3966" s="393"/>
      <c r="P3966" s="407"/>
    </row>
    <row r="3967" spans="1:16" s="342" customFormat="1" x14ac:dyDescent="0.25">
      <c r="A3967" s="336"/>
      <c r="B3967" s="330"/>
      <c r="C3967" s="402"/>
      <c r="D3967" s="336"/>
      <c r="E3967" s="429"/>
      <c r="F3967" s="336"/>
      <c r="G3967" s="430"/>
      <c r="H3967" s="431"/>
      <c r="I3967" s="432"/>
      <c r="J3967" s="336"/>
      <c r="K3967" s="338"/>
      <c r="O3967" s="393"/>
      <c r="P3967" s="407"/>
    </row>
    <row r="3968" spans="1:16" s="342" customFormat="1" x14ac:dyDescent="0.25">
      <c r="A3968" s="336"/>
      <c r="B3968" s="330"/>
      <c r="C3968" s="402"/>
      <c r="D3968" s="336"/>
      <c r="E3968" s="429"/>
      <c r="F3968" s="336"/>
      <c r="G3968" s="430"/>
      <c r="H3968" s="431"/>
      <c r="I3968" s="432"/>
      <c r="J3968" s="336"/>
      <c r="K3968" s="338"/>
      <c r="O3968" s="393"/>
      <c r="P3968" s="407"/>
    </row>
    <row r="3969" spans="1:16" s="342" customFormat="1" x14ac:dyDescent="0.25">
      <c r="A3969" s="336"/>
      <c r="B3969" s="330"/>
      <c r="C3969" s="402"/>
      <c r="D3969" s="336"/>
      <c r="E3969" s="429"/>
      <c r="F3969" s="336"/>
      <c r="G3969" s="430"/>
      <c r="H3969" s="431"/>
      <c r="I3969" s="432"/>
      <c r="J3969" s="336"/>
      <c r="K3969" s="338"/>
      <c r="O3969" s="393"/>
      <c r="P3969" s="407"/>
    </row>
    <row r="3970" spans="1:16" s="342" customFormat="1" x14ac:dyDescent="0.25">
      <c r="A3970" s="336"/>
      <c r="B3970" s="330"/>
      <c r="C3970" s="402"/>
      <c r="D3970" s="336"/>
      <c r="E3970" s="429"/>
      <c r="F3970" s="336"/>
      <c r="G3970" s="430"/>
      <c r="H3970" s="431"/>
      <c r="I3970" s="432"/>
      <c r="J3970" s="336"/>
      <c r="K3970" s="338"/>
      <c r="O3970" s="393"/>
      <c r="P3970" s="407"/>
    </row>
    <row r="3971" spans="1:16" s="342" customFormat="1" x14ac:dyDescent="0.25">
      <c r="A3971" s="336"/>
      <c r="B3971" s="330"/>
      <c r="C3971" s="402"/>
      <c r="D3971" s="336"/>
      <c r="E3971" s="429"/>
      <c r="F3971" s="336"/>
      <c r="G3971" s="430"/>
      <c r="H3971" s="431"/>
      <c r="I3971" s="432"/>
      <c r="J3971" s="336"/>
      <c r="K3971" s="338"/>
      <c r="O3971" s="393"/>
      <c r="P3971" s="407"/>
    </row>
    <row r="3972" spans="1:16" s="342" customFormat="1" x14ac:dyDescent="0.25">
      <c r="A3972" s="336"/>
      <c r="B3972" s="330"/>
      <c r="C3972" s="402"/>
      <c r="D3972" s="336"/>
      <c r="E3972" s="429"/>
      <c r="F3972" s="336"/>
      <c r="G3972" s="430"/>
      <c r="H3972" s="431"/>
      <c r="I3972" s="432"/>
      <c r="J3972" s="336"/>
      <c r="K3972" s="338"/>
      <c r="O3972" s="393"/>
      <c r="P3972" s="407"/>
    </row>
    <row r="3973" spans="1:16" s="342" customFormat="1" x14ac:dyDescent="0.25">
      <c r="A3973" s="336"/>
      <c r="B3973" s="330"/>
      <c r="C3973" s="402"/>
      <c r="D3973" s="336"/>
      <c r="E3973" s="429"/>
      <c r="F3973" s="336"/>
      <c r="G3973" s="430"/>
      <c r="H3973" s="431"/>
      <c r="I3973" s="432"/>
      <c r="J3973" s="336"/>
      <c r="K3973" s="338"/>
      <c r="O3973" s="393"/>
      <c r="P3973" s="407"/>
    </row>
    <row r="3974" spans="1:16" s="342" customFormat="1" x14ac:dyDescent="0.25">
      <c r="A3974" s="336"/>
      <c r="B3974" s="330"/>
      <c r="C3974" s="402"/>
      <c r="D3974" s="336"/>
      <c r="E3974" s="429"/>
      <c r="F3974" s="336"/>
      <c r="G3974" s="430"/>
      <c r="H3974" s="431"/>
      <c r="I3974" s="432"/>
      <c r="J3974" s="336"/>
      <c r="K3974" s="338"/>
      <c r="O3974" s="393"/>
      <c r="P3974" s="407"/>
    </row>
    <row r="3975" spans="1:16" s="342" customFormat="1" x14ac:dyDescent="0.25">
      <c r="A3975" s="336"/>
      <c r="B3975" s="330"/>
      <c r="C3975" s="402"/>
      <c r="D3975" s="336"/>
      <c r="E3975" s="429"/>
      <c r="F3975" s="336"/>
      <c r="G3975" s="430"/>
      <c r="H3975" s="431"/>
      <c r="I3975" s="432"/>
      <c r="J3975" s="336"/>
      <c r="K3975" s="338"/>
      <c r="O3975" s="393"/>
      <c r="P3975" s="407"/>
    </row>
    <row r="3976" spans="1:16" s="342" customFormat="1" x14ac:dyDescent="0.25">
      <c r="A3976" s="336"/>
      <c r="B3976" s="330"/>
      <c r="C3976" s="402"/>
      <c r="D3976" s="336"/>
      <c r="E3976" s="429"/>
      <c r="F3976" s="336"/>
      <c r="G3976" s="430"/>
      <c r="H3976" s="431"/>
      <c r="I3976" s="432"/>
      <c r="J3976" s="336"/>
      <c r="K3976" s="338"/>
      <c r="O3976" s="393"/>
      <c r="P3976" s="407"/>
    </row>
    <row r="3977" spans="1:16" s="342" customFormat="1" x14ac:dyDescent="0.25">
      <c r="A3977" s="336"/>
      <c r="B3977" s="330"/>
      <c r="C3977" s="402"/>
      <c r="D3977" s="336"/>
      <c r="E3977" s="429"/>
      <c r="F3977" s="336"/>
      <c r="G3977" s="430"/>
      <c r="H3977" s="431"/>
      <c r="I3977" s="432"/>
      <c r="J3977" s="336"/>
      <c r="K3977" s="338"/>
      <c r="O3977" s="393"/>
      <c r="P3977" s="407"/>
    </row>
    <row r="3978" spans="1:16" s="342" customFormat="1" x14ac:dyDescent="0.25">
      <c r="A3978" s="336"/>
      <c r="B3978" s="330"/>
      <c r="C3978" s="402"/>
      <c r="D3978" s="336"/>
      <c r="E3978" s="429"/>
      <c r="F3978" s="336"/>
      <c r="G3978" s="430"/>
      <c r="H3978" s="431"/>
      <c r="I3978" s="432"/>
      <c r="J3978" s="336"/>
      <c r="K3978" s="338"/>
      <c r="O3978" s="393"/>
      <c r="P3978" s="407"/>
    </row>
    <row r="3979" spans="1:16" s="342" customFormat="1" x14ac:dyDescent="0.25">
      <c r="A3979" s="336"/>
      <c r="B3979" s="330"/>
      <c r="C3979" s="402"/>
      <c r="D3979" s="336"/>
      <c r="E3979" s="429"/>
      <c r="F3979" s="336"/>
      <c r="G3979" s="430"/>
      <c r="H3979" s="431"/>
      <c r="I3979" s="432"/>
      <c r="J3979" s="336"/>
      <c r="K3979" s="338"/>
      <c r="O3979" s="393"/>
      <c r="P3979" s="407"/>
    </row>
    <row r="3980" spans="1:16" s="342" customFormat="1" x14ac:dyDescent="0.25">
      <c r="A3980" s="336"/>
      <c r="B3980" s="330"/>
      <c r="C3980" s="402"/>
      <c r="D3980" s="336"/>
      <c r="E3980" s="429"/>
      <c r="F3980" s="336"/>
      <c r="G3980" s="430"/>
      <c r="H3980" s="431"/>
      <c r="I3980" s="432"/>
      <c r="J3980" s="336"/>
      <c r="K3980" s="338"/>
      <c r="O3980" s="393"/>
      <c r="P3980" s="407"/>
    </row>
    <row r="3981" spans="1:16" s="342" customFormat="1" x14ac:dyDescent="0.25">
      <c r="A3981" s="336"/>
      <c r="B3981" s="330"/>
      <c r="C3981" s="402"/>
      <c r="D3981" s="336"/>
      <c r="E3981" s="429"/>
      <c r="F3981" s="336"/>
      <c r="G3981" s="430"/>
      <c r="H3981" s="431"/>
      <c r="I3981" s="432"/>
      <c r="J3981" s="336"/>
      <c r="K3981" s="338"/>
      <c r="O3981" s="393"/>
      <c r="P3981" s="407"/>
    </row>
    <row r="3982" spans="1:16" s="342" customFormat="1" x14ac:dyDescent="0.25">
      <c r="A3982" s="336"/>
      <c r="B3982" s="330"/>
      <c r="C3982" s="402"/>
      <c r="D3982" s="336"/>
      <c r="E3982" s="429"/>
      <c r="F3982" s="336"/>
      <c r="G3982" s="430"/>
      <c r="H3982" s="431"/>
      <c r="I3982" s="432"/>
      <c r="J3982" s="336"/>
      <c r="K3982" s="338"/>
      <c r="O3982" s="393"/>
      <c r="P3982" s="407"/>
    </row>
    <row r="3983" spans="1:16" s="342" customFormat="1" x14ac:dyDescent="0.25">
      <c r="A3983" s="336"/>
      <c r="B3983" s="330"/>
      <c r="C3983" s="402"/>
      <c r="D3983" s="336"/>
      <c r="E3983" s="429"/>
      <c r="F3983" s="336"/>
      <c r="G3983" s="430"/>
      <c r="H3983" s="431"/>
      <c r="I3983" s="432"/>
      <c r="J3983" s="336"/>
      <c r="K3983" s="338"/>
      <c r="O3983" s="393"/>
      <c r="P3983" s="407"/>
    </row>
    <row r="3984" spans="1:16" s="342" customFormat="1" x14ac:dyDescent="0.25">
      <c r="A3984" s="336"/>
      <c r="B3984" s="330"/>
      <c r="C3984" s="402"/>
      <c r="D3984" s="336"/>
      <c r="E3984" s="429"/>
      <c r="F3984" s="336"/>
      <c r="G3984" s="430"/>
      <c r="H3984" s="431"/>
      <c r="I3984" s="432"/>
      <c r="J3984" s="336"/>
      <c r="K3984" s="338"/>
      <c r="O3984" s="393"/>
      <c r="P3984" s="407"/>
    </row>
    <row r="3985" spans="1:16" s="342" customFormat="1" x14ac:dyDescent="0.25">
      <c r="A3985" s="336"/>
      <c r="B3985" s="330"/>
      <c r="C3985" s="402"/>
      <c r="D3985" s="336"/>
      <c r="E3985" s="429"/>
      <c r="F3985" s="336"/>
      <c r="G3985" s="430"/>
      <c r="H3985" s="431"/>
      <c r="I3985" s="432"/>
      <c r="J3985" s="336"/>
      <c r="K3985" s="338"/>
      <c r="O3985" s="393"/>
      <c r="P3985" s="407"/>
    </row>
    <row r="3986" spans="1:16" s="342" customFormat="1" x14ac:dyDescent="0.25">
      <c r="A3986" s="336"/>
      <c r="B3986" s="330"/>
      <c r="C3986" s="402"/>
      <c r="D3986" s="336"/>
      <c r="E3986" s="429"/>
      <c r="F3986" s="336"/>
      <c r="G3986" s="430"/>
      <c r="H3986" s="431"/>
      <c r="I3986" s="432"/>
      <c r="J3986" s="336"/>
      <c r="K3986" s="338"/>
      <c r="O3986" s="393"/>
      <c r="P3986" s="407"/>
    </row>
    <row r="3987" spans="1:16" s="342" customFormat="1" x14ac:dyDescent="0.25">
      <c r="A3987" s="336"/>
      <c r="B3987" s="330"/>
      <c r="C3987" s="402"/>
      <c r="D3987" s="336"/>
      <c r="E3987" s="429"/>
      <c r="F3987" s="336"/>
      <c r="G3987" s="430"/>
      <c r="H3987" s="431"/>
      <c r="I3987" s="432"/>
      <c r="J3987" s="336"/>
      <c r="K3987" s="338"/>
      <c r="O3987" s="393"/>
      <c r="P3987" s="407"/>
    </row>
    <row r="3988" spans="1:16" s="342" customFormat="1" x14ac:dyDescent="0.25">
      <c r="A3988" s="336"/>
      <c r="B3988" s="330"/>
      <c r="C3988" s="402"/>
      <c r="D3988" s="336"/>
      <c r="E3988" s="429"/>
      <c r="F3988" s="336"/>
      <c r="G3988" s="430"/>
      <c r="H3988" s="431"/>
      <c r="I3988" s="432"/>
      <c r="J3988" s="336"/>
      <c r="K3988" s="338"/>
      <c r="O3988" s="393"/>
      <c r="P3988" s="407"/>
    </row>
    <row r="3989" spans="1:16" s="342" customFormat="1" x14ac:dyDescent="0.25">
      <c r="A3989" s="336"/>
      <c r="B3989" s="330"/>
      <c r="C3989" s="402"/>
      <c r="D3989" s="336"/>
      <c r="E3989" s="429"/>
      <c r="F3989" s="336"/>
      <c r="G3989" s="430"/>
      <c r="H3989" s="431"/>
      <c r="I3989" s="432"/>
      <c r="J3989" s="336"/>
      <c r="K3989" s="338"/>
      <c r="O3989" s="393"/>
      <c r="P3989" s="407"/>
    </row>
    <row r="3990" spans="1:16" s="342" customFormat="1" x14ac:dyDescent="0.25">
      <c r="A3990" s="336"/>
      <c r="B3990" s="330"/>
      <c r="C3990" s="402"/>
      <c r="D3990" s="336"/>
      <c r="E3990" s="429"/>
      <c r="F3990" s="336"/>
      <c r="G3990" s="430"/>
      <c r="H3990" s="431"/>
      <c r="I3990" s="432"/>
      <c r="J3990" s="336"/>
      <c r="K3990" s="338"/>
      <c r="O3990" s="393"/>
      <c r="P3990" s="407"/>
    </row>
    <row r="3991" spans="1:16" s="342" customFormat="1" x14ac:dyDescent="0.25">
      <c r="A3991" s="336"/>
      <c r="B3991" s="330"/>
      <c r="C3991" s="402"/>
      <c r="D3991" s="336"/>
      <c r="E3991" s="429"/>
      <c r="F3991" s="336"/>
      <c r="G3991" s="430"/>
      <c r="H3991" s="431"/>
      <c r="I3991" s="432"/>
      <c r="J3991" s="336"/>
      <c r="K3991" s="338"/>
      <c r="O3991" s="393"/>
      <c r="P3991" s="407"/>
    </row>
    <row r="3992" spans="1:16" s="342" customFormat="1" x14ac:dyDescent="0.25">
      <c r="A3992" s="336"/>
      <c r="B3992" s="330"/>
      <c r="C3992" s="402"/>
      <c r="D3992" s="336"/>
      <c r="E3992" s="429"/>
      <c r="F3992" s="336"/>
      <c r="G3992" s="430"/>
      <c r="H3992" s="431"/>
      <c r="I3992" s="432"/>
      <c r="J3992" s="336"/>
      <c r="K3992" s="338"/>
      <c r="O3992" s="393"/>
      <c r="P3992" s="407"/>
    </row>
    <row r="3993" spans="1:16" s="342" customFormat="1" x14ac:dyDescent="0.25">
      <c r="A3993" s="336"/>
      <c r="B3993" s="330"/>
      <c r="C3993" s="402"/>
      <c r="D3993" s="336"/>
      <c r="E3993" s="429"/>
      <c r="F3993" s="336"/>
      <c r="G3993" s="430"/>
      <c r="H3993" s="431"/>
      <c r="I3993" s="432"/>
      <c r="J3993" s="336"/>
      <c r="K3993" s="338"/>
      <c r="O3993" s="393"/>
      <c r="P3993" s="407"/>
    </row>
    <row r="3994" spans="1:16" s="342" customFormat="1" x14ac:dyDescent="0.25">
      <c r="A3994" s="336"/>
      <c r="B3994" s="330"/>
      <c r="C3994" s="402"/>
      <c r="D3994" s="336"/>
      <c r="E3994" s="429"/>
      <c r="F3994" s="336"/>
      <c r="G3994" s="430"/>
      <c r="H3994" s="431"/>
      <c r="I3994" s="432"/>
      <c r="J3994" s="336"/>
      <c r="K3994" s="338"/>
      <c r="O3994" s="393"/>
      <c r="P3994" s="407"/>
    </row>
    <row r="3995" spans="1:16" s="342" customFormat="1" x14ac:dyDescent="0.25">
      <c r="A3995" s="336"/>
      <c r="B3995" s="330"/>
      <c r="C3995" s="402"/>
      <c r="D3995" s="336"/>
      <c r="E3995" s="429"/>
      <c r="F3995" s="336"/>
      <c r="G3995" s="430"/>
      <c r="H3995" s="431"/>
      <c r="I3995" s="432"/>
      <c r="J3995" s="336"/>
      <c r="K3995" s="338"/>
      <c r="O3995" s="393"/>
      <c r="P3995" s="407"/>
    </row>
    <row r="3996" spans="1:16" s="342" customFormat="1" x14ac:dyDescent="0.25">
      <c r="A3996" s="336"/>
      <c r="B3996" s="330"/>
      <c r="C3996" s="402"/>
      <c r="D3996" s="336"/>
      <c r="E3996" s="429"/>
      <c r="F3996" s="336"/>
      <c r="G3996" s="430"/>
      <c r="H3996" s="431"/>
      <c r="I3996" s="432"/>
      <c r="J3996" s="336"/>
      <c r="K3996" s="338"/>
      <c r="O3996" s="393"/>
      <c r="P3996" s="407"/>
    </row>
    <row r="3997" spans="1:16" s="342" customFormat="1" x14ac:dyDescent="0.25">
      <c r="A3997" s="336"/>
      <c r="B3997" s="330"/>
      <c r="C3997" s="402"/>
      <c r="D3997" s="336"/>
      <c r="E3997" s="429"/>
      <c r="F3997" s="336"/>
      <c r="G3997" s="430"/>
      <c r="H3997" s="431"/>
      <c r="I3997" s="432"/>
      <c r="J3997" s="336"/>
      <c r="K3997" s="338"/>
      <c r="O3997" s="393"/>
      <c r="P3997" s="407"/>
    </row>
    <row r="3998" spans="1:16" s="342" customFormat="1" x14ac:dyDescent="0.25">
      <c r="A3998" s="336"/>
      <c r="B3998" s="330"/>
      <c r="C3998" s="402"/>
      <c r="D3998" s="336"/>
      <c r="E3998" s="429"/>
      <c r="F3998" s="336"/>
      <c r="G3998" s="430"/>
      <c r="H3998" s="431"/>
      <c r="I3998" s="432"/>
      <c r="J3998" s="336"/>
      <c r="K3998" s="338"/>
      <c r="O3998" s="393"/>
      <c r="P3998" s="407"/>
    </row>
    <row r="3999" spans="1:16" s="342" customFormat="1" x14ac:dyDescent="0.25">
      <c r="A3999" s="336"/>
      <c r="B3999" s="330"/>
      <c r="C3999" s="402"/>
      <c r="D3999" s="336"/>
      <c r="E3999" s="429"/>
      <c r="F3999" s="336"/>
      <c r="G3999" s="430"/>
      <c r="H3999" s="431"/>
      <c r="I3999" s="432"/>
      <c r="J3999" s="336"/>
      <c r="K3999" s="338"/>
      <c r="O3999" s="393"/>
      <c r="P3999" s="407"/>
    </row>
    <row r="4000" spans="1:16" s="342" customFormat="1" x14ac:dyDescent="0.25">
      <c r="A4000" s="336"/>
      <c r="B4000" s="330"/>
      <c r="C4000" s="402"/>
      <c r="D4000" s="336"/>
      <c r="E4000" s="429"/>
      <c r="F4000" s="336"/>
      <c r="G4000" s="430"/>
      <c r="H4000" s="431"/>
      <c r="I4000" s="432"/>
      <c r="J4000" s="336"/>
      <c r="K4000" s="338"/>
      <c r="O4000" s="393"/>
      <c r="P4000" s="407"/>
    </row>
    <row r="4001" spans="1:16" s="342" customFormat="1" x14ac:dyDescent="0.25">
      <c r="A4001" s="336"/>
      <c r="B4001" s="330"/>
      <c r="C4001" s="402"/>
      <c r="D4001" s="336"/>
      <c r="E4001" s="429"/>
      <c r="F4001" s="336"/>
      <c r="G4001" s="430"/>
      <c r="H4001" s="431"/>
      <c r="I4001" s="432"/>
      <c r="J4001" s="336"/>
      <c r="K4001" s="338"/>
      <c r="O4001" s="393"/>
      <c r="P4001" s="407"/>
    </row>
    <row r="4002" spans="1:16" s="342" customFormat="1" x14ac:dyDescent="0.25">
      <c r="A4002" s="336"/>
      <c r="B4002" s="330"/>
      <c r="C4002" s="402"/>
      <c r="D4002" s="336"/>
      <c r="E4002" s="429"/>
      <c r="F4002" s="336"/>
      <c r="G4002" s="430"/>
      <c r="H4002" s="431"/>
      <c r="I4002" s="432"/>
      <c r="J4002" s="336"/>
      <c r="K4002" s="338"/>
      <c r="O4002" s="393"/>
      <c r="P4002" s="407"/>
    </row>
    <row r="4003" spans="1:16" s="342" customFormat="1" x14ac:dyDescent="0.25">
      <c r="A4003" s="336"/>
      <c r="B4003" s="330"/>
      <c r="C4003" s="402"/>
      <c r="D4003" s="336"/>
      <c r="E4003" s="429"/>
      <c r="F4003" s="336"/>
      <c r="G4003" s="430"/>
      <c r="H4003" s="431"/>
      <c r="I4003" s="432"/>
      <c r="J4003" s="336"/>
      <c r="K4003" s="338"/>
      <c r="O4003" s="393"/>
      <c r="P4003" s="407"/>
    </row>
    <row r="4004" spans="1:16" s="342" customFormat="1" x14ac:dyDescent="0.25">
      <c r="A4004" s="336"/>
      <c r="B4004" s="330"/>
      <c r="C4004" s="402"/>
      <c r="D4004" s="336"/>
      <c r="E4004" s="429"/>
      <c r="F4004" s="336"/>
      <c r="G4004" s="430"/>
      <c r="H4004" s="431"/>
      <c r="I4004" s="432"/>
      <c r="J4004" s="336"/>
      <c r="K4004" s="338"/>
      <c r="O4004" s="393"/>
      <c r="P4004" s="407"/>
    </row>
    <row r="4005" spans="1:16" s="342" customFormat="1" x14ac:dyDescent="0.25">
      <c r="A4005" s="336"/>
      <c r="B4005" s="330"/>
      <c r="C4005" s="402"/>
      <c r="D4005" s="336"/>
      <c r="E4005" s="429"/>
      <c r="F4005" s="336"/>
      <c r="G4005" s="430"/>
      <c r="H4005" s="431"/>
      <c r="I4005" s="432"/>
      <c r="J4005" s="336"/>
      <c r="K4005" s="338"/>
      <c r="O4005" s="393"/>
      <c r="P4005" s="407"/>
    </row>
    <row r="4006" spans="1:16" s="342" customFormat="1" x14ac:dyDescent="0.25">
      <c r="A4006" s="336"/>
      <c r="B4006" s="330"/>
      <c r="C4006" s="402"/>
      <c r="D4006" s="336"/>
      <c r="E4006" s="429"/>
      <c r="F4006" s="336"/>
      <c r="G4006" s="430"/>
      <c r="H4006" s="431"/>
      <c r="I4006" s="432"/>
      <c r="J4006" s="336"/>
      <c r="K4006" s="338"/>
      <c r="O4006" s="393"/>
      <c r="P4006" s="407"/>
    </row>
    <row r="4007" spans="1:16" s="342" customFormat="1" x14ac:dyDescent="0.25">
      <c r="A4007" s="336"/>
      <c r="B4007" s="330"/>
      <c r="C4007" s="402"/>
      <c r="D4007" s="336"/>
      <c r="E4007" s="429"/>
      <c r="F4007" s="336"/>
      <c r="G4007" s="430"/>
      <c r="H4007" s="431"/>
      <c r="I4007" s="432"/>
      <c r="J4007" s="336"/>
      <c r="K4007" s="338"/>
      <c r="O4007" s="393"/>
      <c r="P4007" s="407"/>
    </row>
    <row r="4008" spans="1:16" s="342" customFormat="1" x14ac:dyDescent="0.25">
      <c r="A4008" s="336"/>
      <c r="B4008" s="330"/>
      <c r="C4008" s="402"/>
      <c r="D4008" s="336"/>
      <c r="E4008" s="429"/>
      <c r="F4008" s="336"/>
      <c r="G4008" s="430"/>
      <c r="H4008" s="431"/>
      <c r="I4008" s="432"/>
      <c r="J4008" s="336"/>
      <c r="K4008" s="338"/>
      <c r="O4008" s="393"/>
      <c r="P4008" s="407"/>
    </row>
    <row r="4009" spans="1:16" s="342" customFormat="1" x14ac:dyDescent="0.25">
      <c r="A4009" s="336"/>
      <c r="B4009" s="330"/>
      <c r="C4009" s="402"/>
      <c r="D4009" s="336"/>
      <c r="E4009" s="429"/>
      <c r="F4009" s="336"/>
      <c r="G4009" s="430"/>
      <c r="H4009" s="431"/>
      <c r="I4009" s="432"/>
      <c r="J4009" s="336"/>
      <c r="K4009" s="338"/>
      <c r="O4009" s="393"/>
      <c r="P4009" s="407"/>
    </row>
    <row r="4010" spans="1:16" s="342" customFormat="1" x14ac:dyDescent="0.25">
      <c r="A4010" s="336"/>
      <c r="B4010" s="330"/>
      <c r="C4010" s="402"/>
      <c r="D4010" s="336"/>
      <c r="E4010" s="429"/>
      <c r="F4010" s="336"/>
      <c r="G4010" s="430"/>
      <c r="H4010" s="431"/>
      <c r="I4010" s="432"/>
      <c r="J4010" s="336"/>
      <c r="K4010" s="338"/>
      <c r="O4010" s="393"/>
      <c r="P4010" s="407"/>
    </row>
    <row r="4011" spans="1:16" s="342" customFormat="1" x14ac:dyDescent="0.25">
      <c r="A4011" s="336"/>
      <c r="B4011" s="330"/>
      <c r="C4011" s="402"/>
      <c r="D4011" s="336"/>
      <c r="E4011" s="429"/>
      <c r="F4011" s="336"/>
      <c r="G4011" s="430"/>
      <c r="H4011" s="431"/>
      <c r="I4011" s="432"/>
      <c r="J4011" s="336"/>
      <c r="K4011" s="338"/>
      <c r="O4011" s="393"/>
      <c r="P4011" s="407"/>
    </row>
    <row r="4012" spans="1:16" s="342" customFormat="1" x14ac:dyDescent="0.25">
      <c r="A4012" s="336"/>
      <c r="B4012" s="330"/>
      <c r="C4012" s="402"/>
      <c r="D4012" s="336"/>
      <c r="E4012" s="429"/>
      <c r="F4012" s="336"/>
      <c r="G4012" s="430"/>
      <c r="H4012" s="431"/>
      <c r="I4012" s="432"/>
      <c r="J4012" s="336"/>
      <c r="K4012" s="338"/>
      <c r="O4012" s="393"/>
      <c r="P4012" s="407"/>
    </row>
    <row r="4013" spans="1:16" s="342" customFormat="1" x14ac:dyDescent="0.25">
      <c r="A4013" s="336"/>
      <c r="B4013" s="330"/>
      <c r="C4013" s="402"/>
      <c r="D4013" s="336"/>
      <c r="E4013" s="429"/>
      <c r="F4013" s="336"/>
      <c r="G4013" s="430"/>
      <c r="H4013" s="431"/>
      <c r="I4013" s="432"/>
      <c r="J4013" s="336"/>
      <c r="K4013" s="338"/>
      <c r="O4013" s="393"/>
      <c r="P4013" s="407"/>
    </row>
    <row r="4014" spans="1:16" s="342" customFormat="1" x14ac:dyDescent="0.25">
      <c r="A4014" s="336"/>
      <c r="B4014" s="330"/>
      <c r="C4014" s="402"/>
      <c r="D4014" s="336"/>
      <c r="E4014" s="429"/>
      <c r="F4014" s="336"/>
      <c r="G4014" s="430"/>
      <c r="H4014" s="431"/>
      <c r="I4014" s="432"/>
      <c r="J4014" s="336"/>
      <c r="K4014" s="338"/>
      <c r="O4014" s="393"/>
      <c r="P4014" s="407"/>
    </row>
    <row r="4015" spans="1:16" s="342" customFormat="1" x14ac:dyDescent="0.25">
      <c r="A4015" s="336"/>
      <c r="B4015" s="330"/>
      <c r="C4015" s="402"/>
      <c r="D4015" s="336"/>
      <c r="E4015" s="429"/>
      <c r="F4015" s="336"/>
      <c r="G4015" s="430"/>
      <c r="H4015" s="431"/>
      <c r="I4015" s="432"/>
      <c r="J4015" s="336"/>
      <c r="K4015" s="338"/>
      <c r="O4015" s="393"/>
      <c r="P4015" s="407"/>
    </row>
    <row r="4016" spans="1:16" s="342" customFormat="1" x14ac:dyDescent="0.25">
      <c r="A4016" s="336"/>
      <c r="B4016" s="330"/>
      <c r="C4016" s="402"/>
      <c r="D4016" s="336"/>
      <c r="E4016" s="429"/>
      <c r="F4016" s="336"/>
      <c r="G4016" s="430"/>
      <c r="H4016" s="431"/>
      <c r="I4016" s="432"/>
      <c r="J4016" s="336"/>
      <c r="K4016" s="338"/>
      <c r="O4016" s="393"/>
      <c r="P4016" s="407"/>
    </row>
    <row r="4017" spans="1:16" s="342" customFormat="1" x14ac:dyDescent="0.25">
      <c r="A4017" s="336"/>
      <c r="B4017" s="330"/>
      <c r="C4017" s="402"/>
      <c r="D4017" s="336"/>
      <c r="E4017" s="429"/>
      <c r="F4017" s="336"/>
      <c r="G4017" s="430"/>
      <c r="H4017" s="431"/>
      <c r="I4017" s="432"/>
      <c r="J4017" s="336"/>
      <c r="K4017" s="338"/>
      <c r="O4017" s="393"/>
      <c r="P4017" s="407"/>
    </row>
    <row r="4018" spans="1:16" s="342" customFormat="1" x14ac:dyDescent="0.25">
      <c r="A4018" s="336"/>
      <c r="B4018" s="330"/>
      <c r="C4018" s="402"/>
      <c r="D4018" s="336"/>
      <c r="E4018" s="429"/>
      <c r="F4018" s="336"/>
      <c r="G4018" s="430"/>
      <c r="H4018" s="431"/>
      <c r="I4018" s="432"/>
      <c r="J4018" s="336"/>
      <c r="K4018" s="338"/>
      <c r="O4018" s="393"/>
      <c r="P4018" s="407"/>
    </row>
    <row r="4019" spans="1:16" s="342" customFormat="1" x14ac:dyDescent="0.25">
      <c r="A4019" s="336"/>
      <c r="B4019" s="330"/>
      <c r="C4019" s="402"/>
      <c r="D4019" s="336"/>
      <c r="E4019" s="429"/>
      <c r="F4019" s="336"/>
      <c r="G4019" s="430"/>
      <c r="H4019" s="431"/>
      <c r="I4019" s="432"/>
      <c r="J4019" s="336"/>
      <c r="K4019" s="338"/>
      <c r="O4019" s="393"/>
      <c r="P4019" s="407"/>
    </row>
    <row r="4020" spans="1:16" s="342" customFormat="1" x14ac:dyDescent="0.25">
      <c r="A4020" s="336"/>
      <c r="B4020" s="330"/>
      <c r="C4020" s="402"/>
      <c r="D4020" s="336"/>
      <c r="E4020" s="429"/>
      <c r="F4020" s="336"/>
      <c r="G4020" s="430"/>
      <c r="H4020" s="431"/>
      <c r="I4020" s="432"/>
      <c r="J4020" s="336"/>
      <c r="K4020" s="338"/>
      <c r="O4020" s="393"/>
      <c r="P4020" s="407"/>
    </row>
    <row r="4021" spans="1:16" s="342" customFormat="1" x14ac:dyDescent="0.25">
      <c r="A4021" s="336"/>
      <c r="B4021" s="330"/>
      <c r="C4021" s="402"/>
      <c r="D4021" s="336"/>
      <c r="E4021" s="429"/>
      <c r="F4021" s="336"/>
      <c r="G4021" s="430"/>
      <c r="H4021" s="431"/>
      <c r="I4021" s="432"/>
      <c r="J4021" s="336"/>
      <c r="K4021" s="338"/>
      <c r="O4021" s="393"/>
      <c r="P4021" s="407"/>
    </row>
    <row r="4022" spans="1:16" s="342" customFormat="1" x14ac:dyDescent="0.25">
      <c r="A4022" s="336"/>
      <c r="B4022" s="330"/>
      <c r="C4022" s="402"/>
      <c r="D4022" s="336"/>
      <c r="E4022" s="429"/>
      <c r="F4022" s="336"/>
      <c r="G4022" s="430"/>
      <c r="H4022" s="431"/>
      <c r="I4022" s="432"/>
      <c r="J4022" s="336"/>
      <c r="K4022" s="338"/>
      <c r="O4022" s="393"/>
      <c r="P4022" s="407"/>
    </row>
    <row r="4023" spans="1:16" s="342" customFormat="1" x14ac:dyDescent="0.25">
      <c r="A4023" s="336"/>
      <c r="B4023" s="330"/>
      <c r="C4023" s="402"/>
      <c r="D4023" s="336"/>
      <c r="E4023" s="429"/>
      <c r="F4023" s="336"/>
      <c r="G4023" s="430"/>
      <c r="H4023" s="431"/>
      <c r="I4023" s="432"/>
      <c r="J4023" s="336"/>
      <c r="K4023" s="338"/>
      <c r="O4023" s="393"/>
      <c r="P4023" s="407"/>
    </row>
    <row r="4024" spans="1:16" s="342" customFormat="1" x14ac:dyDescent="0.25">
      <c r="A4024" s="336"/>
      <c r="B4024" s="330"/>
      <c r="C4024" s="402"/>
      <c r="D4024" s="336"/>
      <c r="E4024" s="429"/>
      <c r="F4024" s="336"/>
      <c r="G4024" s="430"/>
      <c r="H4024" s="431"/>
      <c r="I4024" s="432"/>
      <c r="J4024" s="336"/>
      <c r="K4024" s="338"/>
      <c r="O4024" s="393"/>
      <c r="P4024" s="407"/>
    </row>
    <row r="4025" spans="1:16" s="342" customFormat="1" x14ac:dyDescent="0.25">
      <c r="A4025" s="336"/>
      <c r="B4025" s="330"/>
      <c r="C4025" s="402"/>
      <c r="D4025" s="336"/>
      <c r="E4025" s="429"/>
      <c r="F4025" s="336"/>
      <c r="G4025" s="430"/>
      <c r="H4025" s="431"/>
      <c r="I4025" s="432"/>
      <c r="J4025" s="336"/>
      <c r="K4025" s="338"/>
      <c r="O4025" s="393"/>
      <c r="P4025" s="407"/>
    </row>
    <row r="4026" spans="1:16" s="342" customFormat="1" x14ac:dyDescent="0.25">
      <c r="A4026" s="336"/>
      <c r="B4026" s="330"/>
      <c r="C4026" s="402"/>
      <c r="D4026" s="336"/>
      <c r="E4026" s="429"/>
      <c r="F4026" s="336"/>
      <c r="G4026" s="430"/>
      <c r="H4026" s="431"/>
      <c r="I4026" s="432"/>
      <c r="J4026" s="336"/>
      <c r="K4026" s="338"/>
      <c r="O4026" s="393"/>
      <c r="P4026" s="407"/>
    </row>
    <row r="4027" spans="1:16" s="342" customFormat="1" x14ac:dyDescent="0.25">
      <c r="A4027" s="336"/>
      <c r="B4027" s="330"/>
      <c r="C4027" s="402"/>
      <c r="D4027" s="336"/>
      <c r="E4027" s="429"/>
      <c r="F4027" s="336"/>
      <c r="G4027" s="430"/>
      <c r="H4027" s="431"/>
      <c r="I4027" s="432"/>
      <c r="J4027" s="336"/>
      <c r="K4027" s="338"/>
      <c r="O4027" s="393"/>
      <c r="P4027" s="407"/>
    </row>
    <row r="4028" spans="1:16" s="342" customFormat="1" x14ac:dyDescent="0.25">
      <c r="A4028" s="336"/>
      <c r="B4028" s="330"/>
      <c r="C4028" s="402"/>
      <c r="D4028" s="336"/>
      <c r="E4028" s="429"/>
      <c r="F4028" s="336"/>
      <c r="G4028" s="430"/>
      <c r="H4028" s="431"/>
      <c r="I4028" s="432"/>
      <c r="J4028" s="336"/>
      <c r="K4028" s="338"/>
      <c r="O4028" s="393"/>
      <c r="P4028" s="407"/>
    </row>
    <row r="4029" spans="1:16" s="342" customFormat="1" x14ac:dyDescent="0.25">
      <c r="A4029" s="336"/>
      <c r="B4029" s="330"/>
      <c r="C4029" s="402"/>
      <c r="D4029" s="336"/>
      <c r="E4029" s="429"/>
      <c r="F4029" s="336"/>
      <c r="G4029" s="430"/>
      <c r="H4029" s="431"/>
      <c r="I4029" s="432"/>
      <c r="J4029" s="336"/>
      <c r="K4029" s="338"/>
      <c r="O4029" s="393"/>
      <c r="P4029" s="407"/>
    </row>
    <row r="4030" spans="1:16" s="342" customFormat="1" x14ac:dyDescent="0.25">
      <c r="A4030" s="336"/>
      <c r="B4030" s="330"/>
      <c r="C4030" s="402"/>
      <c r="D4030" s="336"/>
      <c r="E4030" s="429"/>
      <c r="F4030" s="336"/>
      <c r="G4030" s="430"/>
      <c r="H4030" s="431"/>
      <c r="I4030" s="432"/>
      <c r="J4030" s="336"/>
      <c r="K4030" s="338"/>
      <c r="O4030" s="393"/>
      <c r="P4030" s="407"/>
    </row>
    <row r="4031" spans="1:16" s="342" customFormat="1" x14ac:dyDescent="0.25">
      <c r="A4031" s="336"/>
      <c r="B4031" s="330"/>
      <c r="C4031" s="402"/>
      <c r="D4031" s="336"/>
      <c r="E4031" s="429"/>
      <c r="F4031" s="336"/>
      <c r="G4031" s="430"/>
      <c r="H4031" s="431"/>
      <c r="I4031" s="432"/>
      <c r="J4031" s="336"/>
      <c r="K4031" s="338"/>
      <c r="O4031" s="393"/>
      <c r="P4031" s="407"/>
    </row>
    <row r="4032" spans="1:16" s="342" customFormat="1" x14ac:dyDescent="0.25">
      <c r="A4032" s="336"/>
      <c r="B4032" s="330"/>
      <c r="C4032" s="402"/>
      <c r="D4032" s="336"/>
      <c r="E4032" s="429"/>
      <c r="F4032" s="336"/>
      <c r="G4032" s="430"/>
      <c r="H4032" s="431"/>
      <c r="I4032" s="432"/>
      <c r="J4032" s="336"/>
      <c r="K4032" s="338"/>
      <c r="O4032" s="393"/>
      <c r="P4032" s="407"/>
    </row>
    <row r="4033" spans="1:16" s="342" customFormat="1" x14ac:dyDescent="0.25">
      <c r="A4033" s="336"/>
      <c r="B4033" s="330"/>
      <c r="C4033" s="402"/>
      <c r="D4033" s="336"/>
      <c r="E4033" s="429"/>
      <c r="F4033" s="336"/>
      <c r="G4033" s="430"/>
      <c r="H4033" s="431"/>
      <c r="I4033" s="432"/>
      <c r="J4033" s="336"/>
      <c r="K4033" s="338"/>
      <c r="O4033" s="393"/>
      <c r="P4033" s="407"/>
    </row>
    <row r="4034" spans="1:16" s="342" customFormat="1" x14ac:dyDescent="0.25">
      <c r="A4034" s="336"/>
      <c r="B4034" s="330"/>
      <c r="C4034" s="402"/>
      <c r="D4034" s="336"/>
      <c r="E4034" s="429"/>
      <c r="F4034" s="336"/>
      <c r="G4034" s="430"/>
      <c r="H4034" s="431"/>
      <c r="I4034" s="432"/>
      <c r="J4034" s="336"/>
      <c r="K4034" s="338"/>
      <c r="O4034" s="393"/>
      <c r="P4034" s="407"/>
    </row>
    <row r="4035" spans="1:16" s="342" customFormat="1" x14ac:dyDescent="0.25">
      <c r="A4035" s="336"/>
      <c r="B4035" s="330"/>
      <c r="C4035" s="402"/>
      <c r="D4035" s="336"/>
      <c r="E4035" s="429"/>
      <c r="F4035" s="336"/>
      <c r="G4035" s="430"/>
      <c r="H4035" s="431"/>
      <c r="I4035" s="432"/>
      <c r="J4035" s="336"/>
      <c r="K4035" s="338"/>
      <c r="O4035" s="393"/>
      <c r="P4035" s="407"/>
    </row>
    <row r="4036" spans="1:16" s="342" customFormat="1" x14ac:dyDescent="0.25">
      <c r="A4036" s="336"/>
      <c r="B4036" s="330"/>
      <c r="C4036" s="402"/>
      <c r="D4036" s="336"/>
      <c r="E4036" s="429"/>
      <c r="F4036" s="336"/>
      <c r="G4036" s="430"/>
      <c r="H4036" s="431"/>
      <c r="I4036" s="432"/>
      <c r="J4036" s="336"/>
      <c r="K4036" s="338"/>
      <c r="O4036" s="393"/>
      <c r="P4036" s="407"/>
    </row>
    <row r="4037" spans="1:16" s="342" customFormat="1" x14ac:dyDescent="0.25">
      <c r="A4037" s="336"/>
      <c r="B4037" s="330"/>
      <c r="C4037" s="402"/>
      <c r="D4037" s="336"/>
      <c r="E4037" s="429"/>
      <c r="F4037" s="336"/>
      <c r="G4037" s="430"/>
      <c r="H4037" s="431"/>
      <c r="I4037" s="432"/>
      <c r="J4037" s="336"/>
      <c r="K4037" s="338"/>
      <c r="O4037" s="393"/>
      <c r="P4037" s="407"/>
    </row>
    <row r="4038" spans="1:16" s="342" customFormat="1" x14ac:dyDescent="0.25">
      <c r="A4038" s="336"/>
      <c r="B4038" s="330"/>
      <c r="C4038" s="402"/>
      <c r="D4038" s="336"/>
      <c r="E4038" s="429"/>
      <c r="F4038" s="336"/>
      <c r="G4038" s="430"/>
      <c r="H4038" s="431"/>
      <c r="I4038" s="432"/>
      <c r="J4038" s="336"/>
      <c r="K4038" s="338"/>
      <c r="O4038" s="393"/>
      <c r="P4038" s="407"/>
    </row>
    <row r="4039" spans="1:16" s="342" customFormat="1" x14ac:dyDescent="0.25">
      <c r="A4039" s="336"/>
      <c r="B4039" s="330"/>
      <c r="C4039" s="402"/>
      <c r="D4039" s="336"/>
      <c r="E4039" s="429"/>
      <c r="F4039" s="336"/>
      <c r="G4039" s="430"/>
      <c r="H4039" s="431"/>
      <c r="I4039" s="432"/>
      <c r="J4039" s="336"/>
      <c r="K4039" s="338"/>
      <c r="O4039" s="393"/>
      <c r="P4039" s="407"/>
    </row>
    <row r="4040" spans="1:16" s="342" customFormat="1" x14ac:dyDescent="0.25">
      <c r="A4040" s="336"/>
      <c r="B4040" s="330"/>
      <c r="C4040" s="402"/>
      <c r="D4040" s="336"/>
      <c r="E4040" s="429"/>
      <c r="F4040" s="336"/>
      <c r="G4040" s="430"/>
      <c r="H4040" s="431"/>
      <c r="I4040" s="432"/>
      <c r="J4040" s="336"/>
      <c r="K4040" s="338"/>
      <c r="O4040" s="393"/>
      <c r="P4040" s="407"/>
    </row>
    <row r="4041" spans="1:16" s="342" customFormat="1" x14ac:dyDescent="0.25">
      <c r="A4041" s="336"/>
      <c r="B4041" s="330"/>
      <c r="C4041" s="402"/>
      <c r="D4041" s="336"/>
      <c r="E4041" s="429"/>
      <c r="F4041" s="336"/>
      <c r="G4041" s="430"/>
      <c r="H4041" s="431"/>
      <c r="I4041" s="432"/>
      <c r="J4041" s="336"/>
      <c r="K4041" s="338"/>
      <c r="O4041" s="393"/>
      <c r="P4041" s="407"/>
    </row>
    <row r="4042" spans="1:16" s="342" customFormat="1" x14ac:dyDescent="0.25">
      <c r="A4042" s="336"/>
      <c r="B4042" s="330"/>
      <c r="C4042" s="402"/>
      <c r="D4042" s="336"/>
      <c r="E4042" s="429"/>
      <c r="F4042" s="336"/>
      <c r="G4042" s="430"/>
      <c r="H4042" s="431"/>
      <c r="I4042" s="432"/>
      <c r="J4042" s="336"/>
      <c r="K4042" s="338"/>
      <c r="O4042" s="393"/>
      <c r="P4042" s="407"/>
    </row>
    <row r="4043" spans="1:16" s="342" customFormat="1" x14ac:dyDescent="0.25">
      <c r="A4043" s="336"/>
      <c r="B4043" s="330"/>
      <c r="C4043" s="402"/>
      <c r="D4043" s="336"/>
      <c r="E4043" s="429"/>
      <c r="F4043" s="336"/>
      <c r="G4043" s="430"/>
      <c r="H4043" s="431"/>
      <c r="I4043" s="432"/>
      <c r="J4043" s="336"/>
      <c r="K4043" s="338"/>
      <c r="O4043" s="393"/>
      <c r="P4043" s="407"/>
    </row>
    <row r="4044" spans="1:16" s="342" customFormat="1" x14ac:dyDescent="0.25">
      <c r="A4044" s="336"/>
      <c r="B4044" s="330"/>
      <c r="C4044" s="402"/>
      <c r="D4044" s="336"/>
      <c r="E4044" s="429"/>
      <c r="F4044" s="336"/>
      <c r="G4044" s="430"/>
      <c r="H4044" s="431"/>
      <c r="I4044" s="432"/>
      <c r="J4044" s="336"/>
      <c r="K4044" s="338"/>
      <c r="O4044" s="393"/>
      <c r="P4044" s="407"/>
    </row>
    <row r="4045" spans="1:16" s="342" customFormat="1" x14ac:dyDescent="0.25">
      <c r="A4045" s="336"/>
      <c r="B4045" s="330"/>
      <c r="C4045" s="402"/>
      <c r="D4045" s="336"/>
      <c r="E4045" s="429"/>
      <c r="F4045" s="336"/>
      <c r="G4045" s="430"/>
      <c r="H4045" s="431"/>
      <c r="I4045" s="432"/>
      <c r="J4045" s="336"/>
      <c r="K4045" s="338"/>
      <c r="O4045" s="393"/>
      <c r="P4045" s="407"/>
    </row>
    <row r="4046" spans="1:16" s="342" customFormat="1" x14ac:dyDescent="0.25">
      <c r="A4046" s="336"/>
      <c r="B4046" s="330"/>
      <c r="C4046" s="402"/>
      <c r="D4046" s="336"/>
      <c r="E4046" s="429"/>
      <c r="F4046" s="336"/>
      <c r="G4046" s="430"/>
      <c r="H4046" s="431"/>
      <c r="I4046" s="432"/>
      <c r="J4046" s="336"/>
      <c r="K4046" s="338"/>
      <c r="O4046" s="393"/>
      <c r="P4046" s="407"/>
    </row>
    <row r="4047" spans="1:16" s="342" customFormat="1" x14ac:dyDescent="0.25">
      <c r="A4047" s="336"/>
      <c r="B4047" s="330"/>
      <c r="C4047" s="402"/>
      <c r="D4047" s="336"/>
      <c r="E4047" s="429"/>
      <c r="F4047" s="336"/>
      <c r="G4047" s="430"/>
      <c r="H4047" s="431"/>
      <c r="I4047" s="432"/>
      <c r="J4047" s="336"/>
      <c r="K4047" s="338"/>
      <c r="O4047" s="393"/>
      <c r="P4047" s="407"/>
    </row>
    <row r="4048" spans="1:16" s="342" customFormat="1" x14ac:dyDescent="0.25">
      <c r="A4048" s="336"/>
      <c r="B4048" s="330"/>
      <c r="C4048" s="402"/>
      <c r="D4048" s="336"/>
      <c r="E4048" s="429"/>
      <c r="F4048" s="336"/>
      <c r="G4048" s="430"/>
      <c r="H4048" s="431"/>
      <c r="I4048" s="432"/>
      <c r="J4048" s="336"/>
      <c r="K4048" s="338"/>
      <c r="O4048" s="393"/>
      <c r="P4048" s="407"/>
    </row>
    <row r="4049" spans="1:16" s="342" customFormat="1" x14ac:dyDescent="0.25">
      <c r="A4049" s="336"/>
      <c r="B4049" s="330"/>
      <c r="C4049" s="402"/>
      <c r="D4049" s="336"/>
      <c r="E4049" s="429"/>
      <c r="F4049" s="336"/>
      <c r="G4049" s="430"/>
      <c r="H4049" s="431"/>
      <c r="I4049" s="432"/>
      <c r="J4049" s="336"/>
      <c r="K4049" s="338"/>
      <c r="O4049" s="393"/>
      <c r="P4049" s="407"/>
    </row>
    <row r="4050" spans="1:16" s="342" customFormat="1" x14ac:dyDescent="0.25">
      <c r="A4050" s="336"/>
      <c r="B4050" s="330"/>
      <c r="C4050" s="402"/>
      <c r="D4050" s="336"/>
      <c r="E4050" s="429"/>
      <c r="F4050" s="336"/>
      <c r="G4050" s="430"/>
      <c r="H4050" s="431"/>
      <c r="I4050" s="432"/>
      <c r="J4050" s="336"/>
      <c r="K4050" s="338"/>
      <c r="O4050" s="393"/>
      <c r="P4050" s="407"/>
    </row>
    <row r="4051" spans="1:16" s="342" customFormat="1" x14ac:dyDescent="0.25">
      <c r="A4051" s="336"/>
      <c r="B4051" s="330"/>
      <c r="C4051" s="402"/>
      <c r="D4051" s="336"/>
      <c r="E4051" s="429"/>
      <c r="F4051" s="336"/>
      <c r="G4051" s="430"/>
      <c r="H4051" s="431"/>
      <c r="I4051" s="432"/>
      <c r="J4051" s="336"/>
      <c r="K4051" s="338"/>
      <c r="O4051" s="393"/>
      <c r="P4051" s="407"/>
    </row>
    <row r="4052" spans="1:16" s="342" customFormat="1" x14ac:dyDescent="0.25">
      <c r="A4052" s="336"/>
      <c r="B4052" s="330"/>
      <c r="C4052" s="402"/>
      <c r="D4052" s="336"/>
      <c r="E4052" s="429"/>
      <c r="F4052" s="336"/>
      <c r="G4052" s="430"/>
      <c r="H4052" s="431"/>
      <c r="I4052" s="432"/>
      <c r="J4052" s="336"/>
      <c r="K4052" s="338"/>
      <c r="O4052" s="393"/>
      <c r="P4052" s="407"/>
    </row>
    <row r="4053" spans="1:16" s="342" customFormat="1" x14ac:dyDescent="0.25">
      <c r="A4053" s="336"/>
      <c r="B4053" s="330"/>
      <c r="C4053" s="402"/>
      <c r="D4053" s="336"/>
      <c r="E4053" s="429"/>
      <c r="F4053" s="336"/>
      <c r="G4053" s="430"/>
      <c r="H4053" s="431"/>
      <c r="I4053" s="432"/>
      <c r="J4053" s="336"/>
      <c r="K4053" s="338"/>
      <c r="O4053" s="393"/>
      <c r="P4053" s="407"/>
    </row>
    <row r="4054" spans="1:16" s="342" customFormat="1" x14ac:dyDescent="0.25">
      <c r="A4054" s="336"/>
      <c r="B4054" s="330"/>
      <c r="C4054" s="402"/>
      <c r="D4054" s="336"/>
      <c r="E4054" s="429"/>
      <c r="F4054" s="336"/>
      <c r="G4054" s="430"/>
      <c r="H4054" s="431"/>
      <c r="I4054" s="432"/>
      <c r="J4054" s="336"/>
      <c r="K4054" s="338"/>
      <c r="O4054" s="393"/>
      <c r="P4054" s="407"/>
    </row>
    <row r="4055" spans="1:16" s="342" customFormat="1" x14ac:dyDescent="0.25">
      <c r="A4055" s="336"/>
      <c r="B4055" s="330"/>
      <c r="C4055" s="402"/>
      <c r="D4055" s="336"/>
      <c r="E4055" s="429"/>
      <c r="F4055" s="336"/>
      <c r="G4055" s="430"/>
      <c r="H4055" s="431"/>
      <c r="I4055" s="432"/>
      <c r="J4055" s="336"/>
      <c r="K4055" s="338"/>
      <c r="O4055" s="393"/>
      <c r="P4055" s="407"/>
    </row>
    <row r="4056" spans="1:16" s="342" customFormat="1" x14ac:dyDescent="0.25">
      <c r="A4056" s="336"/>
      <c r="B4056" s="330"/>
      <c r="C4056" s="402"/>
      <c r="D4056" s="336"/>
      <c r="E4056" s="429"/>
      <c r="F4056" s="336"/>
      <c r="G4056" s="430"/>
      <c r="H4056" s="431"/>
      <c r="I4056" s="432"/>
      <c r="J4056" s="336"/>
      <c r="K4056" s="338"/>
      <c r="O4056" s="393"/>
      <c r="P4056" s="407"/>
    </row>
    <row r="4057" spans="1:16" s="342" customFormat="1" x14ac:dyDescent="0.25">
      <c r="A4057" s="336"/>
      <c r="B4057" s="330"/>
      <c r="C4057" s="402"/>
      <c r="D4057" s="336"/>
      <c r="E4057" s="429"/>
      <c r="F4057" s="336"/>
      <c r="G4057" s="430"/>
      <c r="H4057" s="431"/>
      <c r="I4057" s="432"/>
      <c r="J4057" s="336"/>
      <c r="K4057" s="338"/>
      <c r="O4057" s="393"/>
      <c r="P4057" s="407"/>
    </row>
    <row r="4058" spans="1:16" s="342" customFormat="1" x14ac:dyDescent="0.25">
      <c r="A4058" s="336"/>
      <c r="B4058" s="330"/>
      <c r="C4058" s="402"/>
      <c r="D4058" s="336"/>
      <c r="E4058" s="429"/>
      <c r="F4058" s="336"/>
      <c r="G4058" s="430"/>
      <c r="H4058" s="431"/>
      <c r="I4058" s="432"/>
      <c r="J4058" s="336"/>
      <c r="K4058" s="338"/>
      <c r="O4058" s="393"/>
      <c r="P4058" s="407"/>
    </row>
    <row r="4059" spans="1:16" s="342" customFormat="1" x14ac:dyDescent="0.25">
      <c r="A4059" s="336"/>
      <c r="B4059" s="330"/>
      <c r="C4059" s="402"/>
      <c r="D4059" s="336"/>
      <c r="E4059" s="429"/>
      <c r="F4059" s="336"/>
      <c r="G4059" s="430"/>
      <c r="H4059" s="431"/>
      <c r="I4059" s="432"/>
      <c r="J4059" s="336"/>
      <c r="K4059" s="338"/>
      <c r="O4059" s="393"/>
      <c r="P4059" s="407"/>
    </row>
    <row r="4060" spans="1:16" s="342" customFormat="1" x14ac:dyDescent="0.25">
      <c r="A4060" s="336"/>
      <c r="B4060" s="330"/>
      <c r="C4060" s="402"/>
      <c r="D4060" s="336"/>
      <c r="E4060" s="429"/>
      <c r="F4060" s="336"/>
      <c r="G4060" s="430"/>
      <c r="H4060" s="431"/>
      <c r="I4060" s="432"/>
      <c r="J4060" s="336"/>
      <c r="K4060" s="338"/>
      <c r="O4060" s="393"/>
      <c r="P4060" s="407"/>
    </row>
    <row r="4061" spans="1:16" s="342" customFormat="1" x14ac:dyDescent="0.25">
      <c r="A4061" s="336"/>
      <c r="B4061" s="330"/>
      <c r="C4061" s="402"/>
      <c r="D4061" s="336"/>
      <c r="E4061" s="429"/>
      <c r="F4061" s="336"/>
      <c r="G4061" s="430"/>
      <c r="H4061" s="431"/>
      <c r="I4061" s="432"/>
      <c r="J4061" s="336"/>
      <c r="K4061" s="338"/>
      <c r="O4061" s="393"/>
      <c r="P4061" s="407"/>
    </row>
    <row r="4062" spans="1:16" s="342" customFormat="1" x14ac:dyDescent="0.25">
      <c r="A4062" s="336"/>
      <c r="B4062" s="330"/>
      <c r="C4062" s="402"/>
      <c r="D4062" s="336"/>
      <c r="E4062" s="429"/>
      <c r="F4062" s="336"/>
      <c r="G4062" s="430"/>
      <c r="H4062" s="431"/>
      <c r="I4062" s="432"/>
      <c r="J4062" s="336"/>
      <c r="K4062" s="338"/>
      <c r="O4062" s="393"/>
      <c r="P4062" s="407"/>
    </row>
    <row r="4063" spans="1:16" s="342" customFormat="1" x14ac:dyDescent="0.25">
      <c r="A4063" s="336"/>
      <c r="B4063" s="330"/>
      <c r="C4063" s="402"/>
      <c r="D4063" s="336"/>
      <c r="E4063" s="429"/>
      <c r="F4063" s="336"/>
      <c r="G4063" s="430"/>
      <c r="H4063" s="431"/>
      <c r="I4063" s="432"/>
      <c r="J4063" s="336"/>
      <c r="K4063" s="338"/>
      <c r="O4063" s="393"/>
      <c r="P4063" s="407"/>
    </row>
    <row r="4064" spans="1:16" s="342" customFormat="1" x14ac:dyDescent="0.25">
      <c r="A4064" s="336"/>
      <c r="B4064" s="330"/>
      <c r="C4064" s="402"/>
      <c r="D4064" s="336"/>
      <c r="E4064" s="429"/>
      <c r="F4064" s="336"/>
      <c r="G4064" s="430"/>
      <c r="H4064" s="431"/>
      <c r="I4064" s="432"/>
      <c r="J4064" s="336"/>
      <c r="K4064" s="338"/>
      <c r="O4064" s="393"/>
      <c r="P4064" s="407"/>
    </row>
    <row r="4065" spans="1:16" s="342" customFormat="1" x14ac:dyDescent="0.25">
      <c r="A4065" s="336"/>
      <c r="B4065" s="330"/>
      <c r="C4065" s="402"/>
      <c r="D4065" s="336"/>
      <c r="E4065" s="429"/>
      <c r="F4065" s="336"/>
      <c r="G4065" s="430"/>
      <c r="H4065" s="431"/>
      <c r="I4065" s="432"/>
      <c r="J4065" s="336"/>
      <c r="K4065" s="338"/>
      <c r="O4065" s="393"/>
      <c r="P4065" s="407"/>
    </row>
    <row r="4066" spans="1:16" s="342" customFormat="1" x14ac:dyDescent="0.25">
      <c r="A4066" s="336"/>
      <c r="B4066" s="330"/>
      <c r="C4066" s="402"/>
      <c r="D4066" s="336"/>
      <c r="E4066" s="429"/>
      <c r="F4066" s="336"/>
      <c r="G4066" s="430"/>
      <c r="H4066" s="431"/>
      <c r="I4066" s="432"/>
      <c r="J4066" s="336"/>
      <c r="K4066" s="338"/>
      <c r="O4066" s="393"/>
      <c r="P4066" s="407"/>
    </row>
    <row r="4067" spans="1:16" s="342" customFormat="1" x14ac:dyDescent="0.25">
      <c r="A4067" s="336"/>
      <c r="B4067" s="330"/>
      <c r="C4067" s="402"/>
      <c r="D4067" s="336"/>
      <c r="E4067" s="429"/>
      <c r="F4067" s="336"/>
      <c r="G4067" s="430"/>
      <c r="H4067" s="431"/>
      <c r="I4067" s="432"/>
      <c r="J4067" s="336"/>
      <c r="K4067" s="338"/>
      <c r="O4067" s="393"/>
      <c r="P4067" s="407"/>
    </row>
    <row r="4068" spans="1:16" s="342" customFormat="1" x14ac:dyDescent="0.25">
      <c r="A4068" s="336"/>
      <c r="B4068" s="330"/>
      <c r="C4068" s="402"/>
      <c r="D4068" s="336"/>
      <c r="E4068" s="429"/>
      <c r="F4068" s="336"/>
      <c r="G4068" s="430"/>
      <c r="H4068" s="431"/>
      <c r="I4068" s="432"/>
      <c r="J4068" s="336"/>
      <c r="K4068" s="338"/>
      <c r="O4068" s="393"/>
      <c r="P4068" s="407"/>
    </row>
    <row r="4069" spans="1:16" s="342" customFormat="1" x14ac:dyDescent="0.25">
      <c r="A4069" s="336"/>
      <c r="B4069" s="330"/>
      <c r="C4069" s="402"/>
      <c r="D4069" s="336"/>
      <c r="E4069" s="429"/>
      <c r="F4069" s="336"/>
      <c r="G4069" s="430"/>
      <c r="H4069" s="431"/>
      <c r="I4069" s="432"/>
      <c r="J4069" s="336"/>
      <c r="K4069" s="338"/>
      <c r="O4069" s="393"/>
      <c r="P4069" s="407"/>
    </row>
    <row r="4070" spans="1:16" s="342" customFormat="1" x14ac:dyDescent="0.25">
      <c r="A4070" s="336"/>
      <c r="B4070" s="330"/>
      <c r="C4070" s="402"/>
      <c r="D4070" s="336"/>
      <c r="E4070" s="429"/>
      <c r="F4070" s="336"/>
      <c r="G4070" s="430"/>
      <c r="H4070" s="431"/>
      <c r="I4070" s="432"/>
      <c r="J4070" s="336"/>
      <c r="K4070" s="338"/>
      <c r="O4070" s="393"/>
      <c r="P4070" s="407"/>
    </row>
    <row r="4071" spans="1:16" s="342" customFormat="1" x14ac:dyDescent="0.25">
      <c r="A4071" s="336"/>
      <c r="B4071" s="330"/>
      <c r="C4071" s="402"/>
      <c r="D4071" s="336"/>
      <c r="E4071" s="429"/>
      <c r="F4071" s="336"/>
      <c r="G4071" s="430"/>
      <c r="H4071" s="431"/>
      <c r="I4071" s="432"/>
      <c r="J4071" s="336"/>
      <c r="K4071" s="338"/>
      <c r="O4071" s="393"/>
      <c r="P4071" s="407"/>
    </row>
    <row r="4072" spans="1:16" s="342" customFormat="1" x14ac:dyDescent="0.25">
      <c r="A4072" s="336"/>
      <c r="B4072" s="330"/>
      <c r="C4072" s="402"/>
      <c r="D4072" s="336"/>
      <c r="E4072" s="429"/>
      <c r="F4072" s="336"/>
      <c r="G4072" s="430"/>
      <c r="H4072" s="431"/>
      <c r="I4072" s="432"/>
      <c r="J4072" s="336"/>
      <c r="K4072" s="338"/>
      <c r="O4072" s="393"/>
      <c r="P4072" s="407"/>
    </row>
    <row r="4073" spans="1:16" s="342" customFormat="1" x14ac:dyDescent="0.25">
      <c r="A4073" s="336"/>
      <c r="B4073" s="330"/>
      <c r="C4073" s="402"/>
      <c r="D4073" s="336"/>
      <c r="E4073" s="429"/>
      <c r="F4073" s="336"/>
      <c r="G4073" s="430"/>
      <c r="H4073" s="431"/>
      <c r="I4073" s="432"/>
      <c r="J4073" s="336"/>
      <c r="K4073" s="338"/>
      <c r="O4073" s="393"/>
      <c r="P4073" s="407"/>
    </row>
    <row r="4074" spans="1:16" s="342" customFormat="1" x14ac:dyDescent="0.25">
      <c r="A4074" s="336"/>
      <c r="B4074" s="330"/>
      <c r="C4074" s="402"/>
      <c r="D4074" s="336"/>
      <c r="E4074" s="429"/>
      <c r="F4074" s="336"/>
      <c r="G4074" s="430"/>
      <c r="H4074" s="431"/>
      <c r="I4074" s="432"/>
      <c r="J4074" s="336"/>
      <c r="K4074" s="338"/>
      <c r="O4074" s="393"/>
      <c r="P4074" s="407"/>
    </row>
    <row r="4075" spans="1:16" s="342" customFormat="1" x14ac:dyDescent="0.25">
      <c r="A4075" s="336"/>
      <c r="B4075" s="330"/>
      <c r="C4075" s="402"/>
      <c r="D4075" s="336"/>
      <c r="E4075" s="429"/>
      <c r="F4075" s="336"/>
      <c r="G4075" s="430"/>
      <c r="H4075" s="431"/>
      <c r="I4075" s="432"/>
      <c r="J4075" s="336"/>
      <c r="K4075" s="338"/>
      <c r="O4075" s="393"/>
      <c r="P4075" s="407"/>
    </row>
    <row r="4076" spans="1:16" s="342" customFormat="1" x14ac:dyDescent="0.25">
      <c r="A4076" s="336"/>
      <c r="B4076" s="330"/>
      <c r="C4076" s="402"/>
      <c r="D4076" s="336"/>
      <c r="E4076" s="429"/>
      <c r="F4076" s="336"/>
      <c r="G4076" s="430"/>
      <c r="H4076" s="431"/>
      <c r="I4076" s="432"/>
      <c r="J4076" s="336"/>
      <c r="K4076" s="338"/>
      <c r="O4076" s="393"/>
      <c r="P4076" s="407"/>
    </row>
    <row r="4077" spans="1:16" s="342" customFormat="1" x14ac:dyDescent="0.25">
      <c r="A4077" s="336"/>
      <c r="B4077" s="330"/>
      <c r="C4077" s="402"/>
      <c r="D4077" s="336"/>
      <c r="E4077" s="429"/>
      <c r="F4077" s="336"/>
      <c r="G4077" s="430"/>
      <c r="H4077" s="431"/>
      <c r="I4077" s="432"/>
      <c r="J4077" s="336"/>
      <c r="K4077" s="338"/>
      <c r="O4077" s="393"/>
      <c r="P4077" s="407"/>
    </row>
    <row r="4078" spans="1:16" s="342" customFormat="1" x14ac:dyDescent="0.25">
      <c r="A4078" s="336"/>
      <c r="B4078" s="330"/>
      <c r="C4078" s="402"/>
      <c r="D4078" s="336"/>
      <c r="E4078" s="429"/>
      <c r="F4078" s="336"/>
      <c r="G4078" s="430"/>
      <c r="H4078" s="431"/>
      <c r="I4078" s="432"/>
      <c r="J4078" s="336"/>
      <c r="K4078" s="338"/>
      <c r="O4078" s="393"/>
      <c r="P4078" s="407"/>
    </row>
    <row r="4079" spans="1:16" s="342" customFormat="1" x14ac:dyDescent="0.25">
      <c r="A4079" s="336"/>
      <c r="B4079" s="330"/>
      <c r="C4079" s="402"/>
      <c r="D4079" s="336"/>
      <c r="E4079" s="429"/>
      <c r="F4079" s="336"/>
      <c r="G4079" s="430"/>
      <c r="H4079" s="431"/>
      <c r="I4079" s="432"/>
      <c r="J4079" s="336"/>
      <c r="K4079" s="338"/>
      <c r="O4079" s="393"/>
      <c r="P4079" s="407"/>
    </row>
    <row r="4080" spans="1:16" s="342" customFormat="1" x14ac:dyDescent="0.25">
      <c r="A4080" s="336"/>
      <c r="B4080" s="330"/>
      <c r="C4080" s="402"/>
      <c r="D4080" s="336"/>
      <c r="E4080" s="429"/>
      <c r="F4080" s="336"/>
      <c r="G4080" s="430"/>
      <c r="H4080" s="431"/>
      <c r="I4080" s="432"/>
      <c r="J4080" s="336"/>
      <c r="K4080" s="338"/>
      <c r="O4080" s="393"/>
      <c r="P4080" s="407"/>
    </row>
    <row r="4081" spans="1:16" s="342" customFormat="1" x14ac:dyDescent="0.25">
      <c r="A4081" s="336"/>
      <c r="B4081" s="330"/>
      <c r="C4081" s="402"/>
      <c r="D4081" s="336"/>
      <c r="E4081" s="429"/>
      <c r="F4081" s="336"/>
      <c r="G4081" s="430"/>
      <c r="H4081" s="431"/>
      <c r="I4081" s="432"/>
      <c r="J4081" s="336"/>
      <c r="K4081" s="338"/>
      <c r="O4081" s="393"/>
      <c r="P4081" s="407"/>
    </row>
    <row r="4082" spans="1:16" s="342" customFormat="1" x14ac:dyDescent="0.25">
      <c r="A4082" s="336"/>
      <c r="B4082" s="330"/>
      <c r="C4082" s="402"/>
      <c r="D4082" s="336"/>
      <c r="E4082" s="429"/>
      <c r="F4082" s="336"/>
      <c r="G4082" s="430"/>
      <c r="H4082" s="431"/>
      <c r="I4082" s="432"/>
      <c r="J4082" s="336"/>
      <c r="K4082" s="338"/>
      <c r="O4082" s="393"/>
      <c r="P4082" s="407"/>
    </row>
    <row r="4083" spans="1:16" s="342" customFormat="1" x14ac:dyDescent="0.25">
      <c r="A4083" s="336"/>
      <c r="B4083" s="330"/>
      <c r="C4083" s="402"/>
      <c r="D4083" s="336"/>
      <c r="E4083" s="429"/>
      <c r="F4083" s="336"/>
      <c r="G4083" s="430"/>
      <c r="H4083" s="431"/>
      <c r="I4083" s="432"/>
      <c r="J4083" s="336"/>
      <c r="K4083" s="338"/>
      <c r="O4083" s="393"/>
      <c r="P4083" s="407"/>
    </row>
    <row r="4084" spans="1:16" s="342" customFormat="1" x14ac:dyDescent="0.25">
      <c r="A4084" s="336"/>
      <c r="B4084" s="330"/>
      <c r="C4084" s="402"/>
      <c r="D4084" s="336"/>
      <c r="E4084" s="429"/>
      <c r="F4084" s="336"/>
      <c r="G4084" s="430"/>
      <c r="H4084" s="431"/>
      <c r="I4084" s="432"/>
      <c r="J4084" s="336"/>
      <c r="K4084" s="338"/>
      <c r="O4084" s="393"/>
      <c r="P4084" s="407"/>
    </row>
    <row r="4085" spans="1:16" s="342" customFormat="1" x14ac:dyDescent="0.25">
      <c r="A4085" s="336"/>
      <c r="B4085" s="330"/>
      <c r="C4085" s="402"/>
      <c r="D4085" s="336"/>
      <c r="E4085" s="429"/>
      <c r="F4085" s="336"/>
      <c r="G4085" s="430"/>
      <c r="H4085" s="431"/>
      <c r="I4085" s="432"/>
      <c r="J4085" s="336"/>
      <c r="K4085" s="338"/>
      <c r="O4085" s="393"/>
      <c r="P4085" s="407"/>
    </row>
    <row r="4086" spans="1:16" s="342" customFormat="1" x14ac:dyDescent="0.25">
      <c r="A4086" s="336"/>
      <c r="B4086" s="330"/>
      <c r="C4086" s="402"/>
      <c r="D4086" s="336"/>
      <c r="E4086" s="429"/>
      <c r="F4086" s="336"/>
      <c r="G4086" s="430"/>
      <c r="H4086" s="431"/>
      <c r="I4086" s="432"/>
      <c r="J4086" s="336"/>
      <c r="K4086" s="338"/>
      <c r="O4086" s="393"/>
      <c r="P4086" s="407"/>
    </row>
    <row r="4087" spans="1:16" s="342" customFormat="1" x14ac:dyDescent="0.25">
      <c r="A4087" s="336"/>
      <c r="B4087" s="330"/>
      <c r="C4087" s="402"/>
      <c r="D4087" s="336"/>
      <c r="E4087" s="429"/>
      <c r="F4087" s="336"/>
      <c r="G4087" s="430"/>
      <c r="H4087" s="431"/>
      <c r="I4087" s="432"/>
      <c r="J4087" s="336"/>
      <c r="K4087" s="338"/>
      <c r="O4087" s="393"/>
      <c r="P4087" s="407"/>
    </row>
    <row r="4088" spans="1:16" s="342" customFormat="1" x14ac:dyDescent="0.25">
      <c r="A4088" s="336"/>
      <c r="B4088" s="330"/>
      <c r="C4088" s="402"/>
      <c r="D4088" s="336"/>
      <c r="E4088" s="429"/>
      <c r="F4088" s="336"/>
      <c r="G4088" s="430"/>
      <c r="H4088" s="431"/>
      <c r="I4088" s="432"/>
      <c r="J4088" s="336"/>
      <c r="K4088" s="338"/>
      <c r="O4088" s="393"/>
      <c r="P4088" s="407"/>
    </row>
    <row r="4089" spans="1:16" s="342" customFormat="1" x14ac:dyDescent="0.25">
      <c r="A4089" s="336"/>
      <c r="B4089" s="330"/>
      <c r="C4089" s="402"/>
      <c r="D4089" s="336"/>
      <c r="E4089" s="429"/>
      <c r="F4089" s="336"/>
      <c r="G4089" s="430"/>
      <c r="H4089" s="431"/>
      <c r="I4089" s="432"/>
      <c r="J4089" s="336"/>
      <c r="K4089" s="338"/>
      <c r="O4089" s="393"/>
      <c r="P4089" s="407"/>
    </row>
    <row r="4090" spans="1:16" s="342" customFormat="1" x14ac:dyDescent="0.25">
      <c r="A4090" s="336"/>
      <c r="B4090" s="330"/>
      <c r="C4090" s="402"/>
      <c r="D4090" s="336"/>
      <c r="E4090" s="429"/>
      <c r="F4090" s="336"/>
      <c r="G4090" s="430"/>
      <c r="H4090" s="431"/>
      <c r="I4090" s="432"/>
      <c r="J4090" s="336"/>
      <c r="K4090" s="338"/>
      <c r="O4090" s="393"/>
      <c r="P4090" s="407"/>
    </row>
    <row r="4091" spans="1:16" s="342" customFormat="1" x14ac:dyDescent="0.25">
      <c r="A4091" s="336"/>
      <c r="B4091" s="330"/>
      <c r="C4091" s="402"/>
      <c r="D4091" s="336"/>
      <c r="E4091" s="429"/>
      <c r="F4091" s="336"/>
      <c r="G4091" s="430"/>
      <c r="H4091" s="431"/>
      <c r="I4091" s="432"/>
      <c r="J4091" s="336"/>
      <c r="K4091" s="338"/>
      <c r="O4091" s="393"/>
      <c r="P4091" s="407"/>
    </row>
    <row r="4092" spans="1:16" s="342" customFormat="1" x14ac:dyDescent="0.25">
      <c r="A4092" s="336"/>
      <c r="B4092" s="330"/>
      <c r="C4092" s="402"/>
      <c r="D4092" s="336"/>
      <c r="E4092" s="429"/>
      <c r="F4092" s="336"/>
      <c r="G4092" s="430"/>
      <c r="H4092" s="431"/>
      <c r="I4092" s="432"/>
      <c r="J4092" s="336"/>
      <c r="K4092" s="338"/>
      <c r="O4092" s="393"/>
      <c r="P4092" s="407"/>
    </row>
    <row r="4093" spans="1:16" s="342" customFormat="1" x14ac:dyDescent="0.25">
      <c r="A4093" s="336"/>
      <c r="B4093" s="330"/>
      <c r="C4093" s="402"/>
      <c r="D4093" s="336"/>
      <c r="E4093" s="429"/>
      <c r="F4093" s="336"/>
      <c r="G4093" s="430"/>
      <c r="H4093" s="431"/>
      <c r="I4093" s="432"/>
      <c r="J4093" s="336"/>
      <c r="K4093" s="338"/>
      <c r="O4093" s="393"/>
      <c r="P4093" s="407"/>
    </row>
    <row r="4094" spans="1:16" s="342" customFormat="1" x14ac:dyDescent="0.25">
      <c r="A4094" s="336"/>
      <c r="B4094" s="330"/>
      <c r="C4094" s="402"/>
      <c r="D4094" s="336"/>
      <c r="E4094" s="429"/>
      <c r="F4094" s="336"/>
      <c r="G4094" s="430"/>
      <c r="H4094" s="431"/>
      <c r="I4094" s="432"/>
      <c r="J4094" s="336"/>
      <c r="K4094" s="338"/>
      <c r="O4094" s="393"/>
      <c r="P4094" s="407"/>
    </row>
    <row r="4095" spans="1:16" s="342" customFormat="1" x14ac:dyDescent="0.25">
      <c r="A4095" s="336"/>
      <c r="B4095" s="330"/>
      <c r="C4095" s="402"/>
      <c r="D4095" s="336"/>
      <c r="E4095" s="429"/>
      <c r="F4095" s="336"/>
      <c r="G4095" s="430"/>
      <c r="H4095" s="431"/>
      <c r="I4095" s="432"/>
      <c r="J4095" s="336"/>
      <c r="K4095" s="338"/>
      <c r="O4095" s="393"/>
      <c r="P4095" s="407"/>
    </row>
    <row r="4096" spans="1:16" s="342" customFormat="1" x14ac:dyDescent="0.25">
      <c r="A4096" s="336"/>
      <c r="B4096" s="330"/>
      <c r="C4096" s="402"/>
      <c r="D4096" s="336"/>
      <c r="E4096" s="429"/>
      <c r="F4096" s="336"/>
      <c r="G4096" s="430"/>
      <c r="H4096" s="431"/>
      <c r="I4096" s="432"/>
      <c r="J4096" s="336"/>
      <c r="K4096" s="338"/>
      <c r="O4096" s="393"/>
      <c r="P4096" s="407"/>
    </row>
    <row r="4097" spans="1:16" s="342" customFormat="1" x14ac:dyDescent="0.25">
      <c r="A4097" s="336"/>
      <c r="B4097" s="330"/>
      <c r="C4097" s="402"/>
      <c r="D4097" s="336"/>
      <c r="E4097" s="429"/>
      <c r="F4097" s="336"/>
      <c r="G4097" s="430"/>
      <c r="H4097" s="431"/>
      <c r="I4097" s="432"/>
      <c r="J4097" s="336"/>
      <c r="K4097" s="338"/>
      <c r="O4097" s="393"/>
      <c r="P4097" s="407"/>
    </row>
    <row r="4098" spans="1:16" s="342" customFormat="1" x14ac:dyDescent="0.25">
      <c r="A4098" s="336"/>
      <c r="B4098" s="330"/>
      <c r="C4098" s="402"/>
      <c r="D4098" s="336"/>
      <c r="E4098" s="429"/>
      <c r="F4098" s="336"/>
      <c r="G4098" s="430"/>
      <c r="H4098" s="431"/>
      <c r="I4098" s="432"/>
      <c r="J4098" s="336"/>
      <c r="K4098" s="338"/>
      <c r="O4098" s="393"/>
      <c r="P4098" s="407"/>
    </row>
    <row r="4099" spans="1:16" s="342" customFormat="1" x14ac:dyDescent="0.25">
      <c r="A4099" s="336"/>
      <c r="B4099" s="330"/>
      <c r="C4099" s="402"/>
      <c r="D4099" s="336"/>
      <c r="E4099" s="429"/>
      <c r="F4099" s="336"/>
      <c r="G4099" s="430"/>
      <c r="H4099" s="431"/>
      <c r="I4099" s="432"/>
      <c r="J4099" s="336"/>
      <c r="K4099" s="338"/>
      <c r="O4099" s="393"/>
      <c r="P4099" s="407"/>
    </row>
    <row r="4100" spans="1:16" s="342" customFormat="1" x14ac:dyDescent="0.25">
      <c r="A4100" s="336"/>
      <c r="B4100" s="330"/>
      <c r="C4100" s="402"/>
      <c r="D4100" s="336"/>
      <c r="E4100" s="429"/>
      <c r="F4100" s="336"/>
      <c r="G4100" s="430"/>
      <c r="H4100" s="431"/>
      <c r="I4100" s="432"/>
      <c r="J4100" s="336"/>
      <c r="K4100" s="338"/>
      <c r="O4100" s="393"/>
      <c r="P4100" s="407"/>
    </row>
    <row r="4101" spans="1:16" s="342" customFormat="1" x14ac:dyDescent="0.25">
      <c r="A4101" s="336"/>
      <c r="B4101" s="330"/>
      <c r="C4101" s="402"/>
      <c r="D4101" s="336"/>
      <c r="E4101" s="429"/>
      <c r="F4101" s="336"/>
      <c r="G4101" s="430"/>
      <c r="H4101" s="431"/>
      <c r="I4101" s="432"/>
      <c r="J4101" s="336"/>
      <c r="K4101" s="338"/>
      <c r="O4101" s="393"/>
      <c r="P4101" s="407"/>
    </row>
    <row r="4102" spans="1:16" s="342" customFormat="1" x14ac:dyDescent="0.25">
      <c r="A4102" s="336"/>
      <c r="B4102" s="330"/>
      <c r="C4102" s="402"/>
      <c r="D4102" s="336"/>
      <c r="E4102" s="429"/>
      <c r="F4102" s="336"/>
      <c r="G4102" s="430"/>
      <c r="H4102" s="431"/>
      <c r="I4102" s="432"/>
      <c r="J4102" s="336"/>
      <c r="K4102" s="338"/>
      <c r="O4102" s="393"/>
      <c r="P4102" s="407"/>
    </row>
    <row r="4103" spans="1:16" s="342" customFormat="1" x14ac:dyDescent="0.25">
      <c r="A4103" s="336"/>
      <c r="B4103" s="330"/>
      <c r="C4103" s="402"/>
      <c r="D4103" s="336"/>
      <c r="E4103" s="429"/>
      <c r="F4103" s="336"/>
      <c r="G4103" s="430"/>
      <c r="H4103" s="431"/>
      <c r="I4103" s="432"/>
      <c r="J4103" s="336"/>
      <c r="K4103" s="338"/>
      <c r="O4103" s="393"/>
      <c r="P4103" s="407"/>
    </row>
    <row r="4104" spans="1:16" s="342" customFormat="1" x14ac:dyDescent="0.25">
      <c r="A4104" s="336"/>
      <c r="B4104" s="330"/>
      <c r="C4104" s="402"/>
      <c r="D4104" s="336"/>
      <c r="E4104" s="429"/>
      <c r="F4104" s="336"/>
      <c r="G4104" s="430"/>
      <c r="H4104" s="431"/>
      <c r="I4104" s="432"/>
      <c r="J4104" s="336"/>
      <c r="K4104" s="338"/>
      <c r="O4104" s="393"/>
      <c r="P4104" s="407"/>
    </row>
    <row r="4105" spans="1:16" s="342" customFormat="1" x14ac:dyDescent="0.25">
      <c r="A4105" s="336"/>
      <c r="B4105" s="330"/>
      <c r="C4105" s="402"/>
      <c r="D4105" s="336"/>
      <c r="E4105" s="429"/>
      <c r="F4105" s="336"/>
      <c r="G4105" s="430"/>
      <c r="H4105" s="431"/>
      <c r="I4105" s="432"/>
      <c r="J4105" s="336"/>
      <c r="K4105" s="338"/>
      <c r="O4105" s="393"/>
      <c r="P4105" s="407"/>
    </row>
    <row r="4106" spans="1:16" s="342" customFormat="1" x14ac:dyDescent="0.25">
      <c r="A4106" s="336"/>
      <c r="B4106" s="330"/>
      <c r="C4106" s="402"/>
      <c r="D4106" s="336"/>
      <c r="E4106" s="429"/>
      <c r="F4106" s="336"/>
      <c r="G4106" s="430"/>
      <c r="H4106" s="431"/>
      <c r="I4106" s="432"/>
      <c r="J4106" s="336"/>
      <c r="K4106" s="338"/>
      <c r="O4106" s="393"/>
      <c r="P4106" s="407"/>
    </row>
    <row r="4107" spans="1:16" s="342" customFormat="1" x14ac:dyDescent="0.25">
      <c r="A4107" s="336"/>
      <c r="B4107" s="330"/>
      <c r="C4107" s="402"/>
      <c r="D4107" s="336"/>
      <c r="E4107" s="429"/>
      <c r="F4107" s="336"/>
      <c r="G4107" s="430"/>
      <c r="H4107" s="431"/>
      <c r="I4107" s="432"/>
      <c r="J4107" s="336"/>
      <c r="K4107" s="338"/>
      <c r="O4107" s="393"/>
      <c r="P4107" s="407"/>
    </row>
    <row r="4108" spans="1:16" s="342" customFormat="1" x14ac:dyDescent="0.25">
      <c r="A4108" s="336"/>
      <c r="B4108" s="330"/>
      <c r="C4108" s="402"/>
      <c r="D4108" s="336"/>
      <c r="E4108" s="429"/>
      <c r="F4108" s="336"/>
      <c r="G4108" s="430"/>
      <c r="H4108" s="431"/>
      <c r="I4108" s="432"/>
      <c r="J4108" s="336"/>
      <c r="K4108" s="338"/>
      <c r="O4108" s="393"/>
      <c r="P4108" s="407"/>
    </row>
    <row r="4109" spans="1:16" s="342" customFormat="1" x14ac:dyDescent="0.25">
      <c r="A4109" s="336"/>
      <c r="B4109" s="330"/>
      <c r="C4109" s="402"/>
      <c r="D4109" s="336"/>
      <c r="E4109" s="429"/>
      <c r="F4109" s="336"/>
      <c r="G4109" s="430"/>
      <c r="H4109" s="431"/>
      <c r="I4109" s="432"/>
      <c r="J4109" s="336"/>
      <c r="K4109" s="338"/>
      <c r="O4109" s="393"/>
      <c r="P4109" s="407"/>
    </row>
    <row r="4110" spans="1:16" s="342" customFormat="1" x14ac:dyDescent="0.25">
      <c r="A4110" s="336"/>
      <c r="B4110" s="330"/>
      <c r="C4110" s="402"/>
      <c r="D4110" s="336"/>
      <c r="E4110" s="429"/>
      <c r="F4110" s="336"/>
      <c r="G4110" s="430"/>
      <c r="H4110" s="431"/>
      <c r="I4110" s="432"/>
      <c r="J4110" s="336"/>
      <c r="K4110" s="338"/>
      <c r="O4110" s="393"/>
      <c r="P4110" s="407"/>
    </row>
    <row r="4111" spans="1:16" s="342" customFormat="1" x14ac:dyDescent="0.25">
      <c r="A4111" s="336"/>
      <c r="B4111" s="330"/>
      <c r="C4111" s="402"/>
      <c r="D4111" s="336"/>
      <c r="E4111" s="429"/>
      <c r="F4111" s="336"/>
      <c r="G4111" s="430"/>
      <c r="H4111" s="431"/>
      <c r="I4111" s="432"/>
      <c r="J4111" s="336"/>
      <c r="K4111" s="338"/>
      <c r="O4111" s="393"/>
      <c r="P4111" s="407"/>
    </row>
    <row r="4112" spans="1:16" s="342" customFormat="1" x14ac:dyDescent="0.25">
      <c r="A4112" s="336"/>
      <c r="B4112" s="330"/>
      <c r="C4112" s="402"/>
      <c r="D4112" s="336"/>
      <c r="E4112" s="429"/>
      <c r="F4112" s="336"/>
      <c r="G4112" s="430"/>
      <c r="H4112" s="431"/>
      <c r="I4112" s="432"/>
      <c r="J4112" s="336"/>
      <c r="K4112" s="338"/>
      <c r="O4112" s="393"/>
      <c r="P4112" s="407"/>
    </row>
    <row r="4113" spans="1:16" s="342" customFormat="1" x14ac:dyDescent="0.25">
      <c r="A4113" s="336"/>
      <c r="B4113" s="330"/>
      <c r="C4113" s="402"/>
      <c r="D4113" s="336"/>
      <c r="E4113" s="429"/>
      <c r="F4113" s="336"/>
      <c r="G4113" s="430"/>
      <c r="H4113" s="431"/>
      <c r="I4113" s="432"/>
      <c r="J4113" s="336"/>
      <c r="K4113" s="338"/>
      <c r="O4113" s="393"/>
      <c r="P4113" s="407"/>
    </row>
    <row r="4114" spans="1:16" s="342" customFormat="1" x14ac:dyDescent="0.25">
      <c r="A4114" s="336"/>
      <c r="B4114" s="330"/>
      <c r="C4114" s="402"/>
      <c r="D4114" s="336"/>
      <c r="E4114" s="429"/>
      <c r="F4114" s="336"/>
      <c r="G4114" s="430"/>
      <c r="H4114" s="431"/>
      <c r="I4114" s="432"/>
      <c r="J4114" s="336"/>
      <c r="K4114" s="338"/>
      <c r="O4114" s="393"/>
      <c r="P4114" s="407"/>
    </row>
    <row r="4115" spans="1:16" s="342" customFormat="1" x14ac:dyDescent="0.25">
      <c r="A4115" s="336"/>
      <c r="B4115" s="330"/>
      <c r="C4115" s="402"/>
      <c r="D4115" s="336"/>
      <c r="E4115" s="429"/>
      <c r="F4115" s="336"/>
      <c r="G4115" s="430"/>
      <c r="H4115" s="431"/>
      <c r="I4115" s="432"/>
      <c r="J4115" s="336"/>
      <c r="K4115" s="338"/>
      <c r="O4115" s="393"/>
      <c r="P4115" s="407"/>
    </row>
    <row r="4116" spans="1:16" s="342" customFormat="1" x14ac:dyDescent="0.25">
      <c r="A4116" s="336"/>
      <c r="B4116" s="330"/>
      <c r="C4116" s="402"/>
      <c r="D4116" s="336"/>
      <c r="E4116" s="429"/>
      <c r="F4116" s="336"/>
      <c r="G4116" s="430"/>
      <c r="H4116" s="431"/>
      <c r="I4116" s="432"/>
      <c r="J4116" s="336"/>
      <c r="K4116" s="338"/>
      <c r="O4116" s="393"/>
      <c r="P4116" s="407"/>
    </row>
    <row r="4117" spans="1:16" s="342" customFormat="1" x14ac:dyDescent="0.25">
      <c r="A4117" s="336"/>
      <c r="B4117" s="330"/>
      <c r="C4117" s="402"/>
      <c r="D4117" s="336"/>
      <c r="E4117" s="429"/>
      <c r="F4117" s="336"/>
      <c r="G4117" s="430"/>
      <c r="H4117" s="431"/>
      <c r="I4117" s="432"/>
      <c r="J4117" s="336"/>
      <c r="K4117" s="338"/>
      <c r="O4117" s="393"/>
      <c r="P4117" s="407"/>
    </row>
    <row r="4118" spans="1:16" s="342" customFormat="1" x14ac:dyDescent="0.25">
      <c r="A4118" s="336"/>
      <c r="B4118" s="330"/>
      <c r="C4118" s="402"/>
      <c r="D4118" s="336"/>
      <c r="E4118" s="429"/>
      <c r="F4118" s="336"/>
      <c r="G4118" s="430"/>
      <c r="H4118" s="431"/>
      <c r="I4118" s="432"/>
      <c r="J4118" s="336"/>
      <c r="K4118" s="338"/>
      <c r="O4118" s="393"/>
      <c r="P4118" s="407"/>
    </row>
    <row r="4119" spans="1:16" s="342" customFormat="1" x14ac:dyDescent="0.25">
      <c r="A4119" s="336"/>
      <c r="B4119" s="330"/>
      <c r="C4119" s="402"/>
      <c r="D4119" s="336"/>
      <c r="E4119" s="429"/>
      <c r="F4119" s="336"/>
      <c r="G4119" s="430"/>
      <c r="H4119" s="431"/>
      <c r="I4119" s="432"/>
      <c r="J4119" s="336"/>
      <c r="K4119" s="338"/>
      <c r="O4119" s="393"/>
      <c r="P4119" s="407"/>
    </row>
    <row r="4120" spans="1:16" s="342" customFormat="1" x14ac:dyDescent="0.25">
      <c r="A4120" s="336"/>
      <c r="B4120" s="330"/>
      <c r="C4120" s="402"/>
      <c r="D4120" s="336"/>
      <c r="E4120" s="429"/>
      <c r="F4120" s="336"/>
      <c r="G4120" s="430"/>
      <c r="H4120" s="431"/>
      <c r="I4120" s="432"/>
      <c r="J4120" s="336"/>
      <c r="K4120" s="338"/>
      <c r="O4120" s="393"/>
      <c r="P4120" s="407"/>
    </row>
    <row r="4121" spans="1:16" s="342" customFormat="1" x14ac:dyDescent="0.25">
      <c r="A4121" s="336"/>
      <c r="B4121" s="330"/>
      <c r="C4121" s="402"/>
      <c r="D4121" s="336"/>
      <c r="E4121" s="429"/>
      <c r="F4121" s="336"/>
      <c r="G4121" s="430"/>
      <c r="H4121" s="431"/>
      <c r="I4121" s="432"/>
      <c r="J4121" s="336"/>
      <c r="K4121" s="338"/>
      <c r="O4121" s="393"/>
      <c r="P4121" s="407"/>
    </row>
    <row r="4122" spans="1:16" s="342" customFormat="1" x14ac:dyDescent="0.25">
      <c r="A4122" s="336"/>
      <c r="B4122" s="330"/>
      <c r="C4122" s="402"/>
      <c r="D4122" s="336"/>
      <c r="E4122" s="429"/>
      <c r="F4122" s="336"/>
      <c r="G4122" s="430"/>
      <c r="H4122" s="431"/>
      <c r="I4122" s="432"/>
      <c r="J4122" s="336"/>
      <c r="K4122" s="338"/>
      <c r="O4122" s="393"/>
      <c r="P4122" s="407"/>
    </row>
    <row r="4123" spans="1:16" s="342" customFormat="1" x14ac:dyDescent="0.25">
      <c r="A4123" s="336"/>
      <c r="B4123" s="330"/>
      <c r="C4123" s="402"/>
      <c r="D4123" s="336"/>
      <c r="E4123" s="429"/>
      <c r="F4123" s="336"/>
      <c r="G4123" s="430"/>
      <c r="H4123" s="431"/>
      <c r="I4123" s="432"/>
      <c r="J4123" s="336"/>
      <c r="K4123" s="338"/>
      <c r="O4123" s="393"/>
      <c r="P4123" s="407"/>
    </row>
    <row r="4124" spans="1:16" s="342" customFormat="1" x14ac:dyDescent="0.25">
      <c r="A4124" s="336"/>
      <c r="B4124" s="330"/>
      <c r="C4124" s="402"/>
      <c r="D4124" s="336"/>
      <c r="E4124" s="429"/>
      <c r="F4124" s="336"/>
      <c r="G4124" s="430"/>
      <c r="H4124" s="431"/>
      <c r="I4124" s="432"/>
      <c r="J4124" s="336"/>
      <c r="K4124" s="338"/>
      <c r="O4124" s="393"/>
      <c r="P4124" s="407"/>
    </row>
    <row r="4125" spans="1:16" s="342" customFormat="1" x14ac:dyDescent="0.25">
      <c r="A4125" s="336"/>
      <c r="B4125" s="330"/>
      <c r="C4125" s="402"/>
      <c r="D4125" s="336"/>
      <c r="E4125" s="429"/>
      <c r="F4125" s="336"/>
      <c r="G4125" s="430"/>
      <c r="H4125" s="431"/>
      <c r="I4125" s="432"/>
      <c r="J4125" s="336"/>
      <c r="K4125" s="338"/>
      <c r="O4125" s="393"/>
      <c r="P4125" s="407"/>
    </row>
    <row r="4126" spans="1:16" s="342" customFormat="1" x14ac:dyDescent="0.25">
      <c r="A4126" s="336"/>
      <c r="B4126" s="330"/>
      <c r="C4126" s="402"/>
      <c r="D4126" s="336"/>
      <c r="E4126" s="429"/>
      <c r="F4126" s="336"/>
      <c r="G4126" s="430"/>
      <c r="H4126" s="431"/>
      <c r="I4126" s="432"/>
      <c r="J4126" s="336"/>
      <c r="K4126" s="338"/>
      <c r="O4126" s="393"/>
      <c r="P4126" s="407"/>
    </row>
    <row r="4127" spans="1:16" s="342" customFormat="1" x14ac:dyDescent="0.25">
      <c r="A4127" s="336"/>
      <c r="B4127" s="330"/>
      <c r="C4127" s="402"/>
      <c r="D4127" s="336"/>
      <c r="E4127" s="429"/>
      <c r="F4127" s="336"/>
      <c r="G4127" s="430"/>
      <c r="H4127" s="431"/>
      <c r="I4127" s="432"/>
      <c r="J4127" s="336"/>
      <c r="K4127" s="338"/>
      <c r="O4127" s="393"/>
      <c r="P4127" s="407"/>
    </row>
    <row r="4128" spans="1:16" s="342" customFormat="1" x14ac:dyDescent="0.25">
      <c r="A4128" s="336"/>
      <c r="B4128" s="330"/>
      <c r="C4128" s="402"/>
      <c r="D4128" s="336"/>
      <c r="E4128" s="429"/>
      <c r="F4128" s="336"/>
      <c r="G4128" s="430"/>
      <c r="H4128" s="431"/>
      <c r="I4128" s="432"/>
      <c r="J4128" s="336"/>
      <c r="K4128" s="338"/>
      <c r="O4128" s="393"/>
      <c r="P4128" s="407"/>
    </row>
    <row r="4129" spans="1:16" s="342" customFormat="1" x14ac:dyDescent="0.25">
      <c r="A4129" s="336"/>
      <c r="B4129" s="330"/>
      <c r="C4129" s="402"/>
      <c r="D4129" s="336"/>
      <c r="E4129" s="429"/>
      <c r="F4129" s="336"/>
      <c r="G4129" s="430"/>
      <c r="H4129" s="431"/>
      <c r="I4129" s="432"/>
      <c r="J4129" s="336"/>
      <c r="K4129" s="338"/>
      <c r="O4129" s="393"/>
      <c r="P4129" s="407"/>
    </row>
    <row r="4130" spans="1:16" s="342" customFormat="1" x14ac:dyDescent="0.25">
      <c r="A4130" s="336"/>
      <c r="B4130" s="330"/>
      <c r="C4130" s="402"/>
      <c r="D4130" s="336"/>
      <c r="E4130" s="429"/>
      <c r="F4130" s="336"/>
      <c r="G4130" s="430"/>
      <c r="H4130" s="431"/>
      <c r="I4130" s="432"/>
      <c r="J4130" s="336"/>
      <c r="K4130" s="338"/>
      <c r="O4130" s="393"/>
      <c r="P4130" s="407"/>
    </row>
    <row r="4131" spans="1:16" s="342" customFormat="1" x14ac:dyDescent="0.25">
      <c r="A4131" s="336"/>
      <c r="B4131" s="330"/>
      <c r="C4131" s="402"/>
      <c r="D4131" s="336"/>
      <c r="E4131" s="429"/>
      <c r="F4131" s="336"/>
      <c r="G4131" s="430"/>
      <c r="H4131" s="431"/>
      <c r="I4131" s="432"/>
      <c r="J4131" s="336"/>
      <c r="K4131" s="338"/>
      <c r="O4131" s="393"/>
      <c r="P4131" s="407"/>
    </row>
    <row r="4132" spans="1:16" s="342" customFormat="1" x14ac:dyDescent="0.25">
      <c r="A4132" s="336"/>
      <c r="B4132" s="330"/>
      <c r="C4132" s="402"/>
      <c r="D4132" s="336"/>
      <c r="E4132" s="429"/>
      <c r="F4132" s="336"/>
      <c r="G4132" s="430"/>
      <c r="H4132" s="431"/>
      <c r="I4132" s="432"/>
      <c r="J4132" s="336"/>
      <c r="K4132" s="338"/>
      <c r="O4132" s="393"/>
      <c r="P4132" s="407"/>
    </row>
    <row r="4133" spans="1:16" s="342" customFormat="1" x14ac:dyDescent="0.25">
      <c r="A4133" s="336"/>
      <c r="B4133" s="330"/>
      <c r="C4133" s="402"/>
      <c r="D4133" s="336"/>
      <c r="E4133" s="429"/>
      <c r="F4133" s="336"/>
      <c r="G4133" s="430"/>
      <c r="H4133" s="431"/>
      <c r="I4133" s="432"/>
      <c r="J4133" s="336"/>
      <c r="K4133" s="338"/>
      <c r="O4133" s="393"/>
      <c r="P4133" s="407"/>
    </row>
    <row r="4134" spans="1:16" s="342" customFormat="1" x14ac:dyDescent="0.25">
      <c r="A4134" s="336"/>
      <c r="B4134" s="330"/>
      <c r="C4134" s="402"/>
      <c r="D4134" s="336"/>
      <c r="E4134" s="429"/>
      <c r="F4134" s="336"/>
      <c r="G4134" s="430"/>
      <c r="H4134" s="431"/>
      <c r="I4134" s="432"/>
      <c r="J4134" s="336"/>
      <c r="K4134" s="338"/>
      <c r="O4134" s="393"/>
      <c r="P4134" s="407"/>
    </row>
    <row r="4135" spans="1:16" s="342" customFormat="1" x14ac:dyDescent="0.25">
      <c r="A4135" s="336"/>
      <c r="B4135" s="330"/>
      <c r="C4135" s="402"/>
      <c r="D4135" s="336"/>
      <c r="E4135" s="429"/>
      <c r="F4135" s="336"/>
      <c r="G4135" s="430"/>
      <c r="H4135" s="431"/>
      <c r="I4135" s="432"/>
      <c r="J4135" s="336"/>
      <c r="K4135" s="338"/>
      <c r="O4135" s="393"/>
      <c r="P4135" s="407"/>
    </row>
    <row r="4136" spans="1:16" s="342" customFormat="1" x14ac:dyDescent="0.25">
      <c r="A4136" s="336"/>
      <c r="B4136" s="330"/>
      <c r="C4136" s="402"/>
      <c r="D4136" s="336"/>
      <c r="E4136" s="429"/>
      <c r="F4136" s="336"/>
      <c r="G4136" s="430"/>
      <c r="H4136" s="431"/>
      <c r="I4136" s="432"/>
      <c r="J4136" s="336"/>
      <c r="K4136" s="338"/>
      <c r="O4136" s="393"/>
      <c r="P4136" s="407"/>
    </row>
    <row r="4137" spans="1:16" s="342" customFormat="1" x14ac:dyDescent="0.25">
      <c r="A4137" s="336"/>
      <c r="B4137" s="330"/>
      <c r="C4137" s="402"/>
      <c r="D4137" s="336"/>
      <c r="E4137" s="429"/>
      <c r="F4137" s="336"/>
      <c r="G4137" s="430"/>
      <c r="H4137" s="431"/>
      <c r="I4137" s="432"/>
      <c r="J4137" s="336"/>
      <c r="K4137" s="338"/>
      <c r="O4137" s="393"/>
      <c r="P4137" s="407"/>
    </row>
    <row r="4138" spans="1:16" s="342" customFormat="1" x14ac:dyDescent="0.25">
      <c r="A4138" s="336"/>
      <c r="B4138" s="330"/>
      <c r="C4138" s="402"/>
      <c r="D4138" s="336"/>
      <c r="E4138" s="429"/>
      <c r="F4138" s="336"/>
      <c r="G4138" s="430"/>
      <c r="H4138" s="431"/>
      <c r="I4138" s="432"/>
      <c r="J4138" s="336"/>
      <c r="K4138" s="338"/>
      <c r="O4138" s="393"/>
      <c r="P4138" s="407"/>
    </row>
    <row r="4139" spans="1:16" s="342" customFormat="1" x14ac:dyDescent="0.25">
      <c r="A4139" s="336"/>
      <c r="B4139" s="330"/>
      <c r="C4139" s="402"/>
      <c r="D4139" s="336"/>
      <c r="E4139" s="429"/>
      <c r="F4139" s="336"/>
      <c r="G4139" s="430"/>
      <c r="H4139" s="431"/>
      <c r="I4139" s="432"/>
      <c r="J4139" s="336"/>
      <c r="K4139" s="338"/>
      <c r="O4139" s="393"/>
      <c r="P4139" s="407"/>
    </row>
    <row r="4140" spans="1:16" s="342" customFormat="1" x14ac:dyDescent="0.25">
      <c r="A4140" s="336"/>
      <c r="B4140" s="330"/>
      <c r="C4140" s="402"/>
      <c r="D4140" s="336"/>
      <c r="E4140" s="429"/>
      <c r="F4140" s="336"/>
      <c r="G4140" s="430"/>
      <c r="H4140" s="431"/>
      <c r="I4140" s="432"/>
      <c r="J4140" s="336"/>
      <c r="K4140" s="338"/>
      <c r="O4140" s="393"/>
      <c r="P4140" s="407"/>
    </row>
    <row r="4141" spans="1:16" s="342" customFormat="1" x14ac:dyDescent="0.25">
      <c r="A4141" s="336"/>
      <c r="B4141" s="330"/>
      <c r="C4141" s="402"/>
      <c r="D4141" s="336"/>
      <c r="E4141" s="429"/>
      <c r="F4141" s="336"/>
      <c r="G4141" s="430"/>
      <c r="H4141" s="431"/>
      <c r="I4141" s="432"/>
      <c r="J4141" s="336"/>
      <c r="K4141" s="338"/>
      <c r="O4141" s="393"/>
      <c r="P4141" s="407"/>
    </row>
    <row r="4142" spans="1:16" s="342" customFormat="1" x14ac:dyDescent="0.25">
      <c r="A4142" s="336"/>
      <c r="B4142" s="330"/>
      <c r="C4142" s="402"/>
      <c r="D4142" s="336"/>
      <c r="E4142" s="429"/>
      <c r="F4142" s="336"/>
      <c r="G4142" s="430"/>
      <c r="H4142" s="431"/>
      <c r="I4142" s="432"/>
      <c r="J4142" s="336"/>
      <c r="K4142" s="338"/>
      <c r="O4142" s="393"/>
      <c r="P4142" s="407"/>
    </row>
    <row r="4143" spans="1:16" s="342" customFormat="1" x14ac:dyDescent="0.25">
      <c r="A4143" s="336"/>
      <c r="B4143" s="330"/>
      <c r="C4143" s="402"/>
      <c r="D4143" s="336"/>
      <c r="E4143" s="429"/>
      <c r="F4143" s="336"/>
      <c r="G4143" s="430"/>
      <c r="H4143" s="431"/>
      <c r="I4143" s="432"/>
      <c r="J4143" s="336"/>
      <c r="K4143" s="338"/>
      <c r="O4143" s="393"/>
      <c r="P4143" s="407"/>
    </row>
    <row r="4144" spans="1:16" s="342" customFormat="1" x14ac:dyDescent="0.25">
      <c r="A4144" s="336"/>
      <c r="B4144" s="330"/>
      <c r="C4144" s="402"/>
      <c r="D4144" s="336"/>
      <c r="E4144" s="429"/>
      <c r="F4144" s="336"/>
      <c r="G4144" s="430"/>
      <c r="H4144" s="431"/>
      <c r="I4144" s="432"/>
      <c r="J4144" s="336"/>
      <c r="K4144" s="338"/>
      <c r="O4144" s="393"/>
      <c r="P4144" s="407"/>
    </row>
    <row r="4145" spans="1:16" s="342" customFormat="1" x14ac:dyDescent="0.25">
      <c r="A4145" s="336"/>
      <c r="B4145" s="330"/>
      <c r="C4145" s="402"/>
      <c r="D4145" s="336"/>
      <c r="E4145" s="429"/>
      <c r="F4145" s="336"/>
      <c r="G4145" s="430"/>
      <c r="H4145" s="431"/>
      <c r="I4145" s="432"/>
      <c r="J4145" s="336"/>
      <c r="K4145" s="338"/>
      <c r="O4145" s="393"/>
      <c r="P4145" s="407"/>
    </row>
    <row r="4146" spans="1:16" s="342" customFormat="1" x14ac:dyDescent="0.25">
      <c r="A4146" s="336"/>
      <c r="B4146" s="330"/>
      <c r="C4146" s="402"/>
      <c r="D4146" s="336"/>
      <c r="E4146" s="429"/>
      <c r="F4146" s="336"/>
      <c r="G4146" s="430"/>
      <c r="H4146" s="431"/>
      <c r="I4146" s="432"/>
      <c r="J4146" s="336"/>
      <c r="K4146" s="338"/>
      <c r="O4146" s="393"/>
      <c r="P4146" s="407"/>
    </row>
    <row r="4147" spans="1:16" s="342" customFormat="1" x14ac:dyDescent="0.25">
      <c r="A4147" s="336"/>
      <c r="B4147" s="330"/>
      <c r="C4147" s="402"/>
      <c r="D4147" s="336"/>
      <c r="E4147" s="429"/>
      <c r="F4147" s="336"/>
      <c r="G4147" s="430"/>
      <c r="H4147" s="431"/>
      <c r="I4147" s="432"/>
      <c r="J4147" s="336"/>
      <c r="K4147" s="338"/>
      <c r="O4147" s="393"/>
      <c r="P4147" s="407"/>
    </row>
    <row r="4148" spans="1:16" s="342" customFormat="1" x14ac:dyDescent="0.25">
      <c r="A4148" s="336"/>
      <c r="B4148" s="330"/>
      <c r="C4148" s="402"/>
      <c r="D4148" s="336"/>
      <c r="E4148" s="429"/>
      <c r="F4148" s="336"/>
      <c r="G4148" s="430"/>
      <c r="H4148" s="431"/>
      <c r="I4148" s="432"/>
      <c r="J4148" s="336"/>
      <c r="K4148" s="338"/>
      <c r="O4148" s="393"/>
      <c r="P4148" s="407"/>
    </row>
    <row r="4149" spans="1:16" s="342" customFormat="1" x14ac:dyDescent="0.25">
      <c r="A4149" s="336"/>
      <c r="B4149" s="330"/>
      <c r="C4149" s="402"/>
      <c r="D4149" s="336"/>
      <c r="E4149" s="429"/>
      <c r="F4149" s="336"/>
      <c r="G4149" s="430"/>
      <c r="H4149" s="431"/>
      <c r="I4149" s="432"/>
      <c r="J4149" s="336"/>
      <c r="K4149" s="338"/>
      <c r="O4149" s="393"/>
      <c r="P4149" s="407"/>
    </row>
    <row r="4150" spans="1:16" s="342" customFormat="1" x14ac:dyDescent="0.25">
      <c r="A4150" s="336"/>
      <c r="B4150" s="330"/>
      <c r="C4150" s="402"/>
      <c r="D4150" s="336"/>
      <c r="E4150" s="429"/>
      <c r="F4150" s="336"/>
      <c r="G4150" s="430"/>
      <c r="H4150" s="431"/>
      <c r="I4150" s="432"/>
      <c r="J4150" s="336"/>
      <c r="K4150" s="338"/>
      <c r="O4150" s="393"/>
      <c r="P4150" s="407"/>
    </row>
    <row r="4151" spans="1:16" s="342" customFormat="1" x14ac:dyDescent="0.25">
      <c r="A4151" s="336"/>
      <c r="B4151" s="330"/>
      <c r="C4151" s="402"/>
      <c r="D4151" s="336"/>
      <c r="E4151" s="429"/>
      <c r="F4151" s="336"/>
      <c r="G4151" s="430"/>
      <c r="H4151" s="431"/>
      <c r="I4151" s="432"/>
      <c r="J4151" s="336"/>
      <c r="K4151" s="338"/>
      <c r="O4151" s="393"/>
      <c r="P4151" s="407"/>
    </row>
    <row r="4152" spans="1:16" s="342" customFormat="1" x14ac:dyDescent="0.25">
      <c r="A4152" s="336"/>
      <c r="B4152" s="330"/>
      <c r="C4152" s="402"/>
      <c r="D4152" s="336"/>
      <c r="E4152" s="429"/>
      <c r="F4152" s="336"/>
      <c r="G4152" s="430"/>
      <c r="H4152" s="431"/>
      <c r="I4152" s="432"/>
      <c r="J4152" s="336"/>
      <c r="K4152" s="338"/>
      <c r="O4152" s="393"/>
      <c r="P4152" s="407"/>
    </row>
    <row r="4153" spans="1:16" s="342" customFormat="1" x14ac:dyDescent="0.25">
      <c r="A4153" s="336"/>
      <c r="B4153" s="330"/>
      <c r="C4153" s="402"/>
      <c r="D4153" s="336"/>
      <c r="E4153" s="429"/>
      <c r="F4153" s="336"/>
      <c r="G4153" s="430"/>
      <c r="H4153" s="431"/>
      <c r="I4153" s="432"/>
      <c r="J4153" s="336"/>
      <c r="K4153" s="338"/>
      <c r="O4153" s="393"/>
      <c r="P4153" s="407"/>
    </row>
    <row r="4154" spans="1:16" s="342" customFormat="1" x14ac:dyDescent="0.25">
      <c r="A4154" s="336"/>
      <c r="B4154" s="330"/>
      <c r="C4154" s="402"/>
      <c r="D4154" s="336"/>
      <c r="E4154" s="429"/>
      <c r="F4154" s="336"/>
      <c r="G4154" s="430"/>
      <c r="H4154" s="431"/>
      <c r="I4154" s="432"/>
      <c r="J4154" s="336"/>
      <c r="K4154" s="338"/>
      <c r="O4154" s="393"/>
      <c r="P4154" s="407"/>
    </row>
    <row r="4155" spans="1:16" s="342" customFormat="1" x14ac:dyDescent="0.25">
      <c r="A4155" s="336"/>
      <c r="B4155" s="330"/>
      <c r="C4155" s="402"/>
      <c r="D4155" s="336"/>
      <c r="E4155" s="429"/>
      <c r="F4155" s="336"/>
      <c r="G4155" s="430"/>
      <c r="H4155" s="431"/>
      <c r="I4155" s="432"/>
      <c r="J4155" s="336"/>
      <c r="K4155" s="338"/>
      <c r="O4155" s="393"/>
      <c r="P4155" s="407"/>
    </row>
    <row r="4156" spans="1:16" s="342" customFormat="1" x14ac:dyDescent="0.25">
      <c r="A4156" s="336"/>
      <c r="B4156" s="330"/>
      <c r="C4156" s="402"/>
      <c r="D4156" s="336"/>
      <c r="E4156" s="429"/>
      <c r="F4156" s="336"/>
      <c r="G4156" s="430"/>
      <c r="H4156" s="431"/>
      <c r="I4156" s="432"/>
      <c r="J4156" s="336"/>
      <c r="K4156" s="338"/>
      <c r="O4156" s="393"/>
      <c r="P4156" s="407"/>
    </row>
    <row r="4157" spans="1:16" s="342" customFormat="1" x14ac:dyDescent="0.25">
      <c r="A4157" s="336"/>
      <c r="B4157" s="330"/>
      <c r="C4157" s="402"/>
      <c r="D4157" s="336"/>
      <c r="E4157" s="429"/>
      <c r="F4157" s="336"/>
      <c r="G4157" s="430"/>
      <c r="H4157" s="431"/>
      <c r="I4157" s="432"/>
      <c r="J4157" s="336"/>
      <c r="K4157" s="338"/>
      <c r="O4157" s="393"/>
      <c r="P4157" s="407"/>
    </row>
    <row r="4158" spans="1:16" s="342" customFormat="1" x14ac:dyDescent="0.25">
      <c r="A4158" s="336"/>
      <c r="B4158" s="330"/>
      <c r="C4158" s="402"/>
      <c r="D4158" s="336"/>
      <c r="E4158" s="429"/>
      <c r="F4158" s="336"/>
      <c r="G4158" s="430"/>
      <c r="H4158" s="431"/>
      <c r="I4158" s="432"/>
      <c r="J4158" s="336"/>
      <c r="K4158" s="338"/>
      <c r="O4158" s="393"/>
      <c r="P4158" s="407"/>
    </row>
    <row r="4159" spans="1:16" s="342" customFormat="1" x14ac:dyDescent="0.25">
      <c r="A4159" s="336"/>
      <c r="B4159" s="330"/>
      <c r="C4159" s="402"/>
      <c r="D4159" s="336"/>
      <c r="E4159" s="429"/>
      <c r="F4159" s="336"/>
      <c r="G4159" s="430"/>
      <c r="H4159" s="431"/>
      <c r="I4159" s="432"/>
      <c r="J4159" s="336"/>
      <c r="K4159" s="338"/>
      <c r="O4159" s="393"/>
      <c r="P4159" s="407"/>
    </row>
    <row r="4160" spans="1:16" s="342" customFormat="1" x14ac:dyDescent="0.25">
      <c r="A4160" s="336"/>
      <c r="B4160" s="330"/>
      <c r="C4160" s="402"/>
      <c r="D4160" s="336"/>
      <c r="E4160" s="429"/>
      <c r="F4160" s="336"/>
      <c r="G4160" s="430"/>
      <c r="H4160" s="431"/>
      <c r="I4160" s="432"/>
      <c r="J4160" s="336"/>
      <c r="K4160" s="338"/>
      <c r="O4160" s="393"/>
      <c r="P4160" s="407"/>
    </row>
    <row r="4161" spans="1:16" s="342" customFormat="1" x14ac:dyDescent="0.25">
      <c r="A4161" s="336"/>
      <c r="B4161" s="330"/>
      <c r="C4161" s="402"/>
      <c r="D4161" s="336"/>
      <c r="E4161" s="429"/>
      <c r="F4161" s="336"/>
      <c r="G4161" s="430"/>
      <c r="H4161" s="431"/>
      <c r="I4161" s="432"/>
      <c r="J4161" s="336"/>
      <c r="K4161" s="338"/>
      <c r="O4161" s="393"/>
      <c r="P4161" s="407"/>
    </row>
    <row r="4162" spans="1:16" s="342" customFormat="1" x14ac:dyDescent="0.25">
      <c r="A4162" s="336"/>
      <c r="B4162" s="330"/>
      <c r="C4162" s="402"/>
      <c r="D4162" s="336"/>
      <c r="E4162" s="429"/>
      <c r="F4162" s="336"/>
      <c r="G4162" s="430"/>
      <c r="H4162" s="431"/>
      <c r="I4162" s="432"/>
      <c r="J4162" s="336"/>
      <c r="K4162" s="338"/>
      <c r="O4162" s="393"/>
      <c r="P4162" s="407"/>
    </row>
    <row r="4163" spans="1:16" s="342" customFormat="1" x14ac:dyDescent="0.25">
      <c r="A4163" s="336"/>
      <c r="B4163" s="330"/>
      <c r="C4163" s="402"/>
      <c r="D4163" s="336"/>
      <c r="E4163" s="429"/>
      <c r="F4163" s="336"/>
      <c r="G4163" s="430"/>
      <c r="H4163" s="431"/>
      <c r="I4163" s="432"/>
      <c r="J4163" s="336"/>
      <c r="K4163" s="338"/>
      <c r="O4163" s="393"/>
      <c r="P4163" s="407"/>
    </row>
    <row r="4164" spans="1:16" s="342" customFormat="1" x14ac:dyDescent="0.25">
      <c r="A4164" s="336"/>
      <c r="B4164" s="330"/>
      <c r="C4164" s="402"/>
      <c r="D4164" s="336"/>
      <c r="E4164" s="429"/>
      <c r="F4164" s="336"/>
      <c r="G4164" s="430"/>
      <c r="H4164" s="431"/>
      <c r="I4164" s="432"/>
      <c r="J4164" s="336"/>
      <c r="K4164" s="338"/>
      <c r="O4164" s="393"/>
      <c r="P4164" s="407"/>
    </row>
    <row r="4165" spans="1:16" s="342" customFormat="1" x14ac:dyDescent="0.25">
      <c r="A4165" s="336"/>
      <c r="B4165" s="330"/>
      <c r="C4165" s="402"/>
      <c r="D4165" s="336"/>
      <c r="E4165" s="429"/>
      <c r="F4165" s="336"/>
      <c r="G4165" s="430"/>
      <c r="H4165" s="431"/>
      <c r="I4165" s="432"/>
      <c r="J4165" s="336"/>
      <c r="K4165" s="338"/>
      <c r="O4165" s="393"/>
      <c r="P4165" s="407"/>
    </row>
    <row r="4166" spans="1:16" s="342" customFormat="1" x14ac:dyDescent="0.25">
      <c r="A4166" s="336"/>
      <c r="B4166" s="330"/>
      <c r="C4166" s="402"/>
      <c r="D4166" s="336"/>
      <c r="E4166" s="429"/>
      <c r="F4166" s="336"/>
      <c r="G4166" s="430"/>
      <c r="H4166" s="431"/>
      <c r="I4166" s="432"/>
      <c r="J4166" s="336"/>
      <c r="K4166" s="338"/>
      <c r="O4166" s="393"/>
      <c r="P4166" s="407"/>
    </row>
    <row r="4167" spans="1:16" s="342" customFormat="1" x14ac:dyDescent="0.25">
      <c r="A4167" s="336"/>
      <c r="B4167" s="330"/>
      <c r="C4167" s="402"/>
      <c r="D4167" s="336"/>
      <c r="E4167" s="429"/>
      <c r="F4167" s="336"/>
      <c r="G4167" s="430"/>
      <c r="H4167" s="431"/>
      <c r="I4167" s="432"/>
      <c r="J4167" s="336"/>
      <c r="K4167" s="338"/>
      <c r="O4167" s="393"/>
      <c r="P4167" s="407"/>
    </row>
    <row r="4168" spans="1:16" s="342" customFormat="1" x14ac:dyDescent="0.25">
      <c r="A4168" s="336"/>
      <c r="B4168" s="330"/>
      <c r="C4168" s="402"/>
      <c r="D4168" s="336"/>
      <c r="E4168" s="429"/>
      <c r="F4168" s="336"/>
      <c r="G4168" s="430"/>
      <c r="H4168" s="431"/>
      <c r="I4168" s="432"/>
      <c r="J4168" s="336"/>
      <c r="K4168" s="338"/>
      <c r="O4168" s="393"/>
      <c r="P4168" s="407"/>
    </row>
    <row r="4169" spans="1:16" s="342" customFormat="1" x14ac:dyDescent="0.25">
      <c r="A4169" s="336"/>
      <c r="B4169" s="330"/>
      <c r="C4169" s="402"/>
      <c r="D4169" s="336"/>
      <c r="E4169" s="429"/>
      <c r="F4169" s="336"/>
      <c r="G4169" s="430"/>
      <c r="H4169" s="431"/>
      <c r="I4169" s="432"/>
      <c r="J4169" s="336"/>
      <c r="K4169" s="338"/>
      <c r="O4169" s="393"/>
      <c r="P4169" s="407"/>
    </row>
    <row r="4170" spans="1:16" s="342" customFormat="1" x14ac:dyDescent="0.25">
      <c r="A4170" s="336"/>
      <c r="B4170" s="330"/>
      <c r="C4170" s="402"/>
      <c r="D4170" s="336"/>
      <c r="E4170" s="429"/>
      <c r="F4170" s="336"/>
      <c r="G4170" s="430"/>
      <c r="H4170" s="431"/>
      <c r="I4170" s="432"/>
      <c r="J4170" s="336"/>
      <c r="K4170" s="338"/>
      <c r="O4170" s="393"/>
      <c r="P4170" s="407"/>
    </row>
    <row r="4171" spans="1:16" s="342" customFormat="1" x14ac:dyDescent="0.25">
      <c r="A4171" s="336"/>
      <c r="B4171" s="330"/>
      <c r="C4171" s="402"/>
      <c r="D4171" s="336"/>
      <c r="E4171" s="429"/>
      <c r="F4171" s="336"/>
      <c r="G4171" s="430"/>
      <c r="H4171" s="431"/>
      <c r="I4171" s="432"/>
      <c r="J4171" s="336"/>
      <c r="K4171" s="338"/>
      <c r="O4171" s="393"/>
      <c r="P4171" s="407"/>
    </row>
    <row r="4172" spans="1:16" s="342" customFormat="1" x14ac:dyDescent="0.25">
      <c r="A4172" s="336"/>
      <c r="B4172" s="330"/>
      <c r="C4172" s="402"/>
      <c r="D4172" s="336"/>
      <c r="E4172" s="429"/>
      <c r="F4172" s="336"/>
      <c r="G4172" s="430"/>
      <c r="H4172" s="431"/>
      <c r="I4172" s="432"/>
      <c r="J4172" s="336"/>
      <c r="K4172" s="338"/>
      <c r="O4172" s="393"/>
      <c r="P4172" s="407"/>
    </row>
    <row r="4173" spans="1:16" s="342" customFormat="1" x14ac:dyDescent="0.25">
      <c r="A4173" s="336"/>
      <c r="B4173" s="330"/>
      <c r="C4173" s="402"/>
      <c r="D4173" s="336"/>
      <c r="E4173" s="429"/>
      <c r="F4173" s="336"/>
      <c r="G4173" s="430"/>
      <c r="H4173" s="431"/>
      <c r="I4173" s="432"/>
      <c r="J4173" s="336"/>
      <c r="K4173" s="338"/>
      <c r="O4173" s="393"/>
      <c r="P4173" s="407"/>
    </row>
    <row r="4174" spans="1:16" s="342" customFormat="1" x14ac:dyDescent="0.25">
      <c r="A4174" s="336"/>
      <c r="B4174" s="330"/>
      <c r="C4174" s="402"/>
      <c r="D4174" s="336"/>
      <c r="E4174" s="429"/>
      <c r="F4174" s="336"/>
      <c r="G4174" s="430"/>
      <c r="H4174" s="431"/>
      <c r="I4174" s="432"/>
      <c r="J4174" s="336"/>
      <c r="K4174" s="338"/>
      <c r="O4174" s="393"/>
      <c r="P4174" s="407"/>
    </row>
    <row r="4175" spans="1:16" s="342" customFormat="1" x14ac:dyDescent="0.25">
      <c r="A4175" s="336"/>
      <c r="B4175" s="330"/>
      <c r="C4175" s="402"/>
      <c r="D4175" s="336"/>
      <c r="E4175" s="429"/>
      <c r="F4175" s="336"/>
      <c r="G4175" s="430"/>
      <c r="H4175" s="431"/>
      <c r="I4175" s="432"/>
      <c r="J4175" s="336"/>
      <c r="K4175" s="338"/>
      <c r="O4175" s="393"/>
      <c r="P4175" s="407"/>
    </row>
    <row r="4176" spans="1:16" s="342" customFormat="1" x14ac:dyDescent="0.25">
      <c r="A4176" s="336"/>
      <c r="B4176" s="330"/>
      <c r="C4176" s="402"/>
      <c r="D4176" s="336"/>
      <c r="E4176" s="429"/>
      <c r="F4176" s="336"/>
      <c r="G4176" s="430"/>
      <c r="H4176" s="431"/>
      <c r="I4176" s="432"/>
      <c r="J4176" s="336"/>
      <c r="K4176" s="338"/>
      <c r="O4176" s="393"/>
      <c r="P4176" s="407"/>
    </row>
    <row r="4177" spans="1:16" s="342" customFormat="1" x14ac:dyDescent="0.25">
      <c r="A4177" s="336"/>
      <c r="B4177" s="330"/>
      <c r="C4177" s="402"/>
      <c r="D4177" s="336"/>
      <c r="E4177" s="429"/>
      <c r="F4177" s="336"/>
      <c r="G4177" s="430"/>
      <c r="H4177" s="431"/>
      <c r="I4177" s="432"/>
      <c r="J4177" s="336"/>
      <c r="K4177" s="338"/>
      <c r="O4177" s="393"/>
      <c r="P4177" s="407"/>
    </row>
    <row r="4178" spans="1:16" s="342" customFormat="1" x14ac:dyDescent="0.25">
      <c r="A4178" s="336"/>
      <c r="B4178" s="330"/>
      <c r="C4178" s="402"/>
      <c r="D4178" s="336"/>
      <c r="E4178" s="429"/>
      <c r="F4178" s="336"/>
      <c r="G4178" s="430"/>
      <c r="H4178" s="431"/>
      <c r="I4178" s="432"/>
      <c r="J4178" s="336"/>
      <c r="K4178" s="338"/>
      <c r="O4178" s="393"/>
      <c r="P4178" s="407"/>
    </row>
    <row r="4179" spans="1:16" s="342" customFormat="1" x14ac:dyDescent="0.25">
      <c r="A4179" s="336"/>
      <c r="B4179" s="330"/>
      <c r="C4179" s="402"/>
      <c r="D4179" s="336"/>
      <c r="E4179" s="429"/>
      <c r="F4179" s="336"/>
      <c r="G4179" s="430"/>
      <c r="H4179" s="431"/>
      <c r="I4179" s="432"/>
      <c r="J4179" s="336"/>
      <c r="K4179" s="338"/>
      <c r="O4179" s="393"/>
      <c r="P4179" s="407"/>
    </row>
    <row r="4180" spans="1:16" s="342" customFormat="1" x14ac:dyDescent="0.25">
      <c r="A4180" s="336"/>
      <c r="B4180" s="330"/>
      <c r="C4180" s="402"/>
      <c r="D4180" s="336"/>
      <c r="E4180" s="429"/>
      <c r="F4180" s="336"/>
      <c r="G4180" s="430"/>
      <c r="H4180" s="431"/>
      <c r="I4180" s="432"/>
      <c r="J4180" s="336"/>
      <c r="K4180" s="338"/>
      <c r="O4180" s="393"/>
      <c r="P4180" s="407"/>
    </row>
    <row r="4181" spans="1:16" s="342" customFormat="1" x14ac:dyDescent="0.25">
      <c r="A4181" s="336"/>
      <c r="B4181" s="330"/>
      <c r="C4181" s="402"/>
      <c r="D4181" s="336"/>
      <c r="E4181" s="429"/>
      <c r="F4181" s="336"/>
      <c r="G4181" s="430"/>
      <c r="H4181" s="431"/>
      <c r="I4181" s="432"/>
      <c r="J4181" s="336"/>
      <c r="K4181" s="338"/>
      <c r="O4181" s="393"/>
      <c r="P4181" s="407"/>
    </row>
    <row r="4182" spans="1:16" s="342" customFormat="1" x14ac:dyDescent="0.25">
      <c r="A4182" s="336"/>
      <c r="B4182" s="330"/>
      <c r="C4182" s="402"/>
      <c r="D4182" s="336"/>
      <c r="E4182" s="429"/>
      <c r="F4182" s="336"/>
      <c r="G4182" s="430"/>
      <c r="H4182" s="431"/>
      <c r="I4182" s="432"/>
      <c r="J4182" s="336"/>
      <c r="K4182" s="338"/>
      <c r="O4182" s="393"/>
      <c r="P4182" s="407"/>
    </row>
    <row r="4183" spans="1:16" s="342" customFormat="1" x14ac:dyDescent="0.25">
      <c r="A4183" s="336"/>
      <c r="B4183" s="330"/>
      <c r="C4183" s="402"/>
      <c r="D4183" s="336"/>
      <c r="E4183" s="429"/>
      <c r="F4183" s="336"/>
      <c r="G4183" s="430"/>
      <c r="H4183" s="431"/>
      <c r="I4183" s="432"/>
      <c r="J4183" s="336"/>
      <c r="K4183" s="338"/>
      <c r="O4183" s="393"/>
      <c r="P4183" s="407"/>
    </row>
    <row r="4184" spans="1:16" s="342" customFormat="1" x14ac:dyDescent="0.25">
      <c r="A4184" s="336"/>
      <c r="B4184" s="330"/>
      <c r="C4184" s="402"/>
      <c r="D4184" s="336"/>
      <c r="E4184" s="429"/>
      <c r="F4184" s="336"/>
      <c r="G4184" s="430"/>
      <c r="H4184" s="431"/>
      <c r="I4184" s="432"/>
      <c r="J4184" s="336"/>
      <c r="K4184" s="338"/>
      <c r="O4184" s="393"/>
      <c r="P4184" s="407"/>
    </row>
    <row r="4185" spans="1:16" s="342" customFormat="1" x14ac:dyDescent="0.25">
      <c r="A4185" s="336"/>
      <c r="B4185" s="330"/>
      <c r="C4185" s="402"/>
      <c r="D4185" s="336"/>
      <c r="E4185" s="429"/>
      <c r="F4185" s="336"/>
      <c r="G4185" s="430"/>
      <c r="H4185" s="431"/>
      <c r="I4185" s="432"/>
      <c r="J4185" s="336"/>
      <c r="K4185" s="338"/>
      <c r="O4185" s="393"/>
      <c r="P4185" s="407"/>
    </row>
    <row r="4186" spans="1:16" s="342" customFormat="1" x14ac:dyDescent="0.25">
      <c r="A4186" s="336"/>
      <c r="B4186" s="330"/>
      <c r="C4186" s="402"/>
      <c r="D4186" s="336"/>
      <c r="E4186" s="429"/>
      <c r="F4186" s="336"/>
      <c r="G4186" s="430"/>
      <c r="H4186" s="431"/>
      <c r="I4186" s="432"/>
      <c r="J4186" s="336"/>
      <c r="K4186" s="338"/>
      <c r="O4186" s="393"/>
      <c r="P4186" s="407"/>
    </row>
    <row r="4187" spans="1:16" s="342" customFormat="1" x14ac:dyDescent="0.25">
      <c r="A4187" s="336"/>
      <c r="B4187" s="330"/>
      <c r="C4187" s="402"/>
      <c r="D4187" s="336"/>
      <c r="E4187" s="429"/>
      <c r="F4187" s="336"/>
      <c r="G4187" s="430"/>
      <c r="H4187" s="431"/>
      <c r="I4187" s="432"/>
      <c r="J4187" s="336"/>
      <c r="K4187" s="338"/>
      <c r="O4187" s="393"/>
      <c r="P4187" s="407"/>
    </row>
    <row r="4188" spans="1:16" s="342" customFormat="1" x14ac:dyDescent="0.25">
      <c r="A4188" s="336"/>
      <c r="B4188" s="330"/>
      <c r="C4188" s="402"/>
      <c r="D4188" s="336"/>
      <c r="E4188" s="429"/>
      <c r="F4188" s="336"/>
      <c r="G4188" s="430"/>
      <c r="H4188" s="431"/>
      <c r="I4188" s="432"/>
      <c r="J4188" s="336"/>
      <c r="K4188" s="338"/>
      <c r="O4188" s="393"/>
      <c r="P4188" s="407"/>
    </row>
    <row r="4189" spans="1:16" s="342" customFormat="1" x14ac:dyDescent="0.25">
      <c r="A4189" s="336"/>
      <c r="B4189" s="330"/>
      <c r="C4189" s="402"/>
      <c r="D4189" s="336"/>
      <c r="E4189" s="429"/>
      <c r="F4189" s="336"/>
      <c r="G4189" s="430"/>
      <c r="H4189" s="431"/>
      <c r="I4189" s="432"/>
      <c r="J4189" s="336"/>
      <c r="K4189" s="338"/>
      <c r="O4189" s="393"/>
      <c r="P4189" s="407"/>
    </row>
    <row r="4190" spans="1:16" s="342" customFormat="1" x14ac:dyDescent="0.25">
      <c r="A4190" s="336"/>
      <c r="B4190" s="330"/>
      <c r="C4190" s="402"/>
      <c r="D4190" s="336"/>
      <c r="E4190" s="429"/>
      <c r="F4190" s="336"/>
      <c r="G4190" s="430"/>
      <c r="H4190" s="431"/>
      <c r="I4190" s="432"/>
      <c r="J4190" s="336"/>
      <c r="K4190" s="338"/>
      <c r="O4190" s="393"/>
      <c r="P4190" s="407"/>
    </row>
    <row r="4191" spans="1:16" s="342" customFormat="1" x14ac:dyDescent="0.25">
      <c r="A4191" s="336"/>
      <c r="B4191" s="330"/>
      <c r="C4191" s="402"/>
      <c r="D4191" s="336"/>
      <c r="E4191" s="429"/>
      <c r="F4191" s="336"/>
      <c r="G4191" s="430"/>
      <c r="H4191" s="431"/>
      <c r="I4191" s="432"/>
      <c r="J4191" s="336"/>
      <c r="K4191" s="338"/>
      <c r="O4191" s="393"/>
      <c r="P4191" s="407"/>
    </row>
    <row r="4192" spans="1:16" s="342" customFormat="1" x14ac:dyDescent="0.25">
      <c r="A4192" s="336"/>
      <c r="B4192" s="330"/>
      <c r="C4192" s="402"/>
      <c r="D4192" s="336"/>
      <c r="E4192" s="429"/>
      <c r="F4192" s="336"/>
      <c r="G4192" s="430"/>
      <c r="H4192" s="431"/>
      <c r="I4192" s="432"/>
      <c r="J4192" s="336"/>
      <c r="K4192" s="338"/>
      <c r="O4192" s="393"/>
      <c r="P4192" s="407"/>
    </row>
    <row r="4193" spans="1:16" s="342" customFormat="1" x14ac:dyDescent="0.25">
      <c r="A4193" s="336"/>
      <c r="B4193" s="330"/>
      <c r="C4193" s="402"/>
      <c r="D4193" s="336"/>
      <c r="E4193" s="429"/>
      <c r="F4193" s="336"/>
      <c r="G4193" s="430"/>
      <c r="H4193" s="431"/>
      <c r="I4193" s="432"/>
      <c r="J4193" s="336"/>
      <c r="K4193" s="338"/>
      <c r="O4193" s="393"/>
      <c r="P4193" s="407"/>
    </row>
    <row r="4194" spans="1:16" s="342" customFormat="1" x14ac:dyDescent="0.25">
      <c r="A4194" s="336"/>
      <c r="B4194" s="330"/>
      <c r="C4194" s="402"/>
      <c r="D4194" s="336"/>
      <c r="E4194" s="429"/>
      <c r="F4194" s="336"/>
      <c r="G4194" s="430"/>
      <c r="H4194" s="431"/>
      <c r="I4194" s="432"/>
      <c r="J4194" s="336"/>
      <c r="K4194" s="338"/>
      <c r="O4194" s="393"/>
      <c r="P4194" s="407"/>
    </row>
    <row r="4195" spans="1:16" s="342" customFormat="1" x14ac:dyDescent="0.25">
      <c r="A4195" s="336"/>
      <c r="B4195" s="330"/>
      <c r="C4195" s="402"/>
      <c r="D4195" s="336"/>
      <c r="E4195" s="429"/>
      <c r="F4195" s="336"/>
      <c r="G4195" s="430"/>
      <c r="H4195" s="431"/>
      <c r="I4195" s="432"/>
      <c r="J4195" s="336"/>
      <c r="K4195" s="338"/>
      <c r="O4195" s="393"/>
      <c r="P4195" s="407"/>
    </row>
    <row r="4196" spans="1:16" s="342" customFormat="1" x14ac:dyDescent="0.25">
      <c r="A4196" s="336"/>
      <c r="B4196" s="330"/>
      <c r="C4196" s="402"/>
      <c r="D4196" s="336"/>
      <c r="E4196" s="429"/>
      <c r="F4196" s="336"/>
      <c r="G4196" s="430"/>
      <c r="H4196" s="431"/>
      <c r="I4196" s="432"/>
      <c r="J4196" s="336"/>
      <c r="K4196" s="338"/>
      <c r="O4196" s="393"/>
      <c r="P4196" s="407"/>
    </row>
    <row r="4197" spans="1:16" s="342" customFormat="1" x14ac:dyDescent="0.25">
      <c r="A4197" s="336"/>
      <c r="B4197" s="330"/>
      <c r="C4197" s="402"/>
      <c r="D4197" s="336"/>
      <c r="E4197" s="429"/>
      <c r="F4197" s="336"/>
      <c r="G4197" s="430"/>
      <c r="H4197" s="431"/>
      <c r="I4197" s="432"/>
      <c r="J4197" s="336"/>
      <c r="K4197" s="338"/>
      <c r="O4197" s="393"/>
      <c r="P4197" s="407"/>
    </row>
    <row r="4198" spans="1:16" s="342" customFormat="1" x14ac:dyDescent="0.25">
      <c r="A4198" s="336"/>
      <c r="B4198" s="330"/>
      <c r="C4198" s="402"/>
      <c r="D4198" s="336"/>
      <c r="E4198" s="429"/>
      <c r="F4198" s="336"/>
      <c r="G4198" s="430"/>
      <c r="H4198" s="431"/>
      <c r="I4198" s="432"/>
      <c r="J4198" s="336"/>
      <c r="K4198" s="338"/>
      <c r="O4198" s="393"/>
      <c r="P4198" s="407"/>
    </row>
    <row r="4199" spans="1:16" s="342" customFormat="1" x14ac:dyDescent="0.25">
      <c r="A4199" s="336"/>
      <c r="B4199" s="330"/>
      <c r="C4199" s="402"/>
      <c r="D4199" s="336"/>
      <c r="E4199" s="429"/>
      <c r="F4199" s="336"/>
      <c r="G4199" s="430"/>
      <c r="H4199" s="431"/>
      <c r="I4199" s="432"/>
      <c r="J4199" s="336"/>
      <c r="K4199" s="338"/>
      <c r="O4199" s="393"/>
      <c r="P4199" s="407"/>
    </row>
    <row r="4200" spans="1:16" s="342" customFormat="1" x14ac:dyDescent="0.25">
      <c r="A4200" s="336"/>
      <c r="B4200" s="330"/>
      <c r="C4200" s="402"/>
      <c r="D4200" s="336"/>
      <c r="E4200" s="429"/>
      <c r="F4200" s="336"/>
      <c r="G4200" s="430"/>
      <c r="H4200" s="431"/>
      <c r="I4200" s="432"/>
      <c r="J4200" s="336"/>
      <c r="K4200" s="338"/>
      <c r="O4200" s="393"/>
      <c r="P4200" s="407"/>
    </row>
    <row r="4201" spans="1:16" s="342" customFormat="1" x14ac:dyDescent="0.25">
      <c r="A4201" s="336"/>
      <c r="B4201" s="330"/>
      <c r="C4201" s="402"/>
      <c r="D4201" s="336"/>
      <c r="E4201" s="429"/>
      <c r="F4201" s="336"/>
      <c r="G4201" s="430"/>
      <c r="H4201" s="431"/>
      <c r="I4201" s="432"/>
      <c r="J4201" s="336"/>
      <c r="K4201" s="338"/>
      <c r="O4201" s="393"/>
      <c r="P4201" s="407"/>
    </row>
    <row r="4202" spans="1:16" s="342" customFormat="1" x14ac:dyDescent="0.25">
      <c r="A4202" s="336"/>
      <c r="B4202" s="330"/>
      <c r="C4202" s="402"/>
      <c r="D4202" s="336"/>
      <c r="E4202" s="429"/>
      <c r="F4202" s="336"/>
      <c r="G4202" s="430"/>
      <c r="H4202" s="431"/>
      <c r="I4202" s="432"/>
      <c r="J4202" s="336"/>
      <c r="K4202" s="338"/>
      <c r="O4202" s="393"/>
      <c r="P4202" s="407"/>
    </row>
    <row r="4203" spans="1:16" s="342" customFormat="1" x14ac:dyDescent="0.25">
      <c r="A4203" s="336"/>
      <c r="B4203" s="330"/>
      <c r="C4203" s="402"/>
      <c r="D4203" s="336"/>
      <c r="E4203" s="429"/>
      <c r="F4203" s="336"/>
      <c r="G4203" s="430"/>
      <c r="H4203" s="431"/>
      <c r="I4203" s="432"/>
      <c r="J4203" s="336"/>
      <c r="K4203" s="338"/>
      <c r="O4203" s="393"/>
      <c r="P4203" s="407"/>
    </row>
    <row r="4204" spans="1:16" s="342" customFormat="1" x14ac:dyDescent="0.25">
      <c r="A4204" s="336"/>
      <c r="B4204" s="330"/>
      <c r="C4204" s="402"/>
      <c r="D4204" s="336"/>
      <c r="E4204" s="429"/>
      <c r="F4204" s="336"/>
      <c r="G4204" s="430"/>
      <c r="H4204" s="431"/>
      <c r="I4204" s="432"/>
      <c r="J4204" s="336"/>
      <c r="K4204" s="338"/>
      <c r="O4204" s="393"/>
      <c r="P4204" s="407"/>
    </row>
    <row r="4205" spans="1:16" s="342" customFormat="1" x14ac:dyDescent="0.25">
      <c r="A4205" s="336"/>
      <c r="B4205" s="330"/>
      <c r="C4205" s="402"/>
      <c r="D4205" s="336"/>
      <c r="E4205" s="429"/>
      <c r="F4205" s="336"/>
      <c r="G4205" s="430"/>
      <c r="H4205" s="431"/>
      <c r="I4205" s="432"/>
      <c r="J4205" s="336"/>
      <c r="K4205" s="338"/>
      <c r="O4205" s="393"/>
      <c r="P4205" s="407"/>
    </row>
    <row r="4206" spans="1:16" s="342" customFormat="1" x14ac:dyDescent="0.25">
      <c r="A4206" s="336"/>
      <c r="B4206" s="330"/>
      <c r="C4206" s="402"/>
      <c r="D4206" s="336"/>
      <c r="E4206" s="429"/>
      <c r="F4206" s="336"/>
      <c r="G4206" s="430"/>
      <c r="H4206" s="431"/>
      <c r="I4206" s="432"/>
      <c r="J4206" s="336"/>
      <c r="K4206" s="338"/>
      <c r="O4206" s="393"/>
      <c r="P4206" s="407"/>
    </row>
    <row r="4207" spans="1:16" s="342" customFormat="1" x14ac:dyDescent="0.25">
      <c r="A4207" s="336"/>
      <c r="B4207" s="330"/>
      <c r="C4207" s="402"/>
      <c r="D4207" s="336"/>
      <c r="E4207" s="429"/>
      <c r="F4207" s="336"/>
      <c r="G4207" s="430"/>
      <c r="H4207" s="431"/>
      <c r="I4207" s="432"/>
      <c r="J4207" s="336"/>
      <c r="K4207" s="338"/>
      <c r="O4207" s="393"/>
      <c r="P4207" s="407"/>
    </row>
    <row r="4208" spans="1:16" s="342" customFormat="1" x14ac:dyDescent="0.25">
      <c r="A4208" s="336"/>
      <c r="B4208" s="330"/>
      <c r="C4208" s="402"/>
      <c r="D4208" s="336"/>
      <c r="E4208" s="429"/>
      <c r="F4208" s="336"/>
      <c r="G4208" s="430"/>
      <c r="H4208" s="431"/>
      <c r="I4208" s="432"/>
      <c r="J4208" s="336"/>
      <c r="K4208" s="338"/>
      <c r="O4208" s="393"/>
      <c r="P4208" s="407"/>
    </row>
    <row r="4209" spans="1:16" s="342" customFormat="1" x14ac:dyDescent="0.25">
      <c r="A4209" s="336"/>
      <c r="B4209" s="330"/>
      <c r="C4209" s="402"/>
      <c r="D4209" s="336"/>
      <c r="E4209" s="429"/>
      <c r="F4209" s="336"/>
      <c r="G4209" s="430"/>
      <c r="H4209" s="431"/>
      <c r="I4209" s="432"/>
      <c r="J4209" s="336"/>
      <c r="K4209" s="338"/>
      <c r="O4209" s="393"/>
      <c r="P4209" s="407"/>
    </row>
    <row r="4210" spans="1:16" s="342" customFormat="1" x14ac:dyDescent="0.25">
      <c r="A4210" s="336"/>
      <c r="B4210" s="330"/>
      <c r="C4210" s="402"/>
      <c r="D4210" s="336"/>
      <c r="E4210" s="429"/>
      <c r="F4210" s="336"/>
      <c r="G4210" s="430"/>
      <c r="H4210" s="431"/>
      <c r="I4210" s="432"/>
      <c r="J4210" s="336"/>
      <c r="K4210" s="338"/>
      <c r="O4210" s="393"/>
      <c r="P4210" s="407"/>
    </row>
    <row r="4211" spans="1:16" s="342" customFormat="1" x14ac:dyDescent="0.25">
      <c r="A4211" s="336"/>
      <c r="B4211" s="330"/>
      <c r="C4211" s="402"/>
      <c r="D4211" s="336"/>
      <c r="E4211" s="429"/>
      <c r="F4211" s="336"/>
      <c r="G4211" s="430"/>
      <c r="H4211" s="431"/>
      <c r="I4211" s="432"/>
      <c r="J4211" s="336"/>
      <c r="K4211" s="338"/>
      <c r="O4211" s="393"/>
      <c r="P4211" s="407"/>
    </row>
    <row r="4212" spans="1:16" s="342" customFormat="1" x14ac:dyDescent="0.25">
      <c r="A4212" s="336"/>
      <c r="B4212" s="330"/>
      <c r="C4212" s="402"/>
      <c r="D4212" s="336"/>
      <c r="E4212" s="429"/>
      <c r="F4212" s="336"/>
      <c r="G4212" s="430"/>
      <c r="H4212" s="431"/>
      <c r="I4212" s="432"/>
      <c r="J4212" s="336"/>
      <c r="K4212" s="338"/>
      <c r="O4212" s="393"/>
      <c r="P4212" s="407"/>
    </row>
    <row r="4213" spans="1:16" s="342" customFormat="1" x14ac:dyDescent="0.25">
      <c r="A4213" s="336"/>
      <c r="B4213" s="330"/>
      <c r="C4213" s="402"/>
      <c r="D4213" s="336"/>
      <c r="E4213" s="429"/>
      <c r="F4213" s="336"/>
      <c r="G4213" s="430"/>
      <c r="H4213" s="431"/>
      <c r="I4213" s="432"/>
      <c r="J4213" s="336"/>
      <c r="K4213" s="338"/>
      <c r="O4213" s="393"/>
      <c r="P4213" s="407"/>
    </row>
    <row r="4214" spans="1:16" s="342" customFormat="1" x14ac:dyDescent="0.25">
      <c r="A4214" s="336"/>
      <c r="B4214" s="330"/>
      <c r="C4214" s="402"/>
      <c r="D4214" s="336"/>
      <c r="E4214" s="429"/>
      <c r="F4214" s="336"/>
      <c r="G4214" s="430"/>
      <c r="H4214" s="431"/>
      <c r="I4214" s="432"/>
      <c r="J4214" s="336"/>
      <c r="K4214" s="338"/>
      <c r="O4214" s="393"/>
      <c r="P4214" s="407"/>
    </row>
    <row r="4215" spans="1:16" s="342" customFormat="1" x14ac:dyDescent="0.25">
      <c r="A4215" s="336"/>
      <c r="B4215" s="330"/>
      <c r="C4215" s="402"/>
      <c r="D4215" s="336"/>
      <c r="E4215" s="429"/>
      <c r="F4215" s="336"/>
      <c r="G4215" s="430"/>
      <c r="H4215" s="431"/>
      <c r="I4215" s="432"/>
      <c r="J4215" s="336"/>
      <c r="K4215" s="338"/>
      <c r="O4215" s="393"/>
      <c r="P4215" s="407"/>
    </row>
    <row r="4216" spans="1:16" s="342" customFormat="1" x14ac:dyDescent="0.25">
      <c r="A4216" s="336"/>
      <c r="B4216" s="330"/>
      <c r="C4216" s="402"/>
      <c r="D4216" s="336"/>
      <c r="E4216" s="429"/>
      <c r="F4216" s="336"/>
      <c r="G4216" s="430"/>
      <c r="H4216" s="431"/>
      <c r="I4216" s="432"/>
      <c r="J4216" s="336"/>
      <c r="K4216" s="338"/>
      <c r="O4216" s="393"/>
      <c r="P4216" s="407"/>
    </row>
    <row r="4217" spans="1:16" s="342" customFormat="1" x14ac:dyDescent="0.25">
      <c r="A4217" s="336"/>
      <c r="B4217" s="330"/>
      <c r="C4217" s="402"/>
      <c r="D4217" s="336"/>
      <c r="E4217" s="429"/>
      <c r="F4217" s="336"/>
      <c r="G4217" s="430"/>
      <c r="H4217" s="431"/>
      <c r="I4217" s="432"/>
      <c r="J4217" s="336"/>
      <c r="K4217" s="338"/>
      <c r="O4217" s="393"/>
      <c r="P4217" s="407"/>
    </row>
    <row r="4218" spans="1:16" s="342" customFormat="1" x14ac:dyDescent="0.25">
      <c r="A4218" s="336"/>
      <c r="B4218" s="330"/>
      <c r="C4218" s="402"/>
      <c r="D4218" s="336"/>
      <c r="E4218" s="429"/>
      <c r="F4218" s="336"/>
      <c r="G4218" s="430"/>
      <c r="H4218" s="431"/>
      <c r="I4218" s="432"/>
      <c r="J4218" s="336"/>
      <c r="K4218" s="338"/>
      <c r="O4218" s="393"/>
      <c r="P4218" s="407"/>
    </row>
    <row r="4219" spans="1:16" s="342" customFormat="1" x14ac:dyDescent="0.25">
      <c r="A4219" s="336"/>
      <c r="B4219" s="330"/>
      <c r="C4219" s="402"/>
      <c r="D4219" s="336"/>
      <c r="E4219" s="429"/>
      <c r="F4219" s="336"/>
      <c r="G4219" s="430"/>
      <c r="H4219" s="431"/>
      <c r="I4219" s="432"/>
      <c r="J4219" s="336"/>
      <c r="K4219" s="338"/>
      <c r="O4219" s="393"/>
      <c r="P4219" s="407"/>
    </row>
    <row r="4220" spans="1:16" s="342" customFormat="1" x14ac:dyDescent="0.25">
      <c r="A4220" s="336"/>
      <c r="B4220" s="330"/>
      <c r="C4220" s="402"/>
      <c r="D4220" s="336"/>
      <c r="E4220" s="429"/>
      <c r="F4220" s="336"/>
      <c r="G4220" s="430"/>
      <c r="H4220" s="431"/>
      <c r="I4220" s="432"/>
      <c r="J4220" s="336"/>
      <c r="K4220" s="338"/>
      <c r="O4220" s="393"/>
      <c r="P4220" s="407"/>
    </row>
    <row r="4221" spans="1:16" s="342" customFormat="1" x14ac:dyDescent="0.25">
      <c r="A4221" s="336"/>
      <c r="B4221" s="330"/>
      <c r="C4221" s="402"/>
      <c r="D4221" s="336"/>
      <c r="E4221" s="429"/>
      <c r="F4221" s="336"/>
      <c r="G4221" s="430"/>
      <c r="H4221" s="431"/>
      <c r="I4221" s="432"/>
      <c r="J4221" s="336"/>
      <c r="K4221" s="338"/>
      <c r="O4221" s="393"/>
      <c r="P4221" s="407"/>
    </row>
    <row r="4222" spans="1:16" s="342" customFormat="1" x14ac:dyDescent="0.25">
      <c r="A4222" s="336"/>
      <c r="B4222" s="330"/>
      <c r="C4222" s="402"/>
      <c r="D4222" s="336"/>
      <c r="E4222" s="429"/>
      <c r="F4222" s="336"/>
      <c r="G4222" s="430"/>
      <c r="H4222" s="431"/>
      <c r="I4222" s="432"/>
      <c r="J4222" s="336"/>
      <c r="K4222" s="338"/>
      <c r="O4222" s="393"/>
      <c r="P4222" s="407"/>
    </row>
    <row r="4223" spans="1:16" s="342" customFormat="1" x14ac:dyDescent="0.25">
      <c r="A4223" s="336"/>
      <c r="B4223" s="330"/>
      <c r="C4223" s="402"/>
      <c r="D4223" s="336"/>
      <c r="E4223" s="429"/>
      <c r="F4223" s="336"/>
      <c r="G4223" s="430"/>
      <c r="H4223" s="431"/>
      <c r="I4223" s="432"/>
      <c r="J4223" s="336"/>
      <c r="K4223" s="338"/>
      <c r="O4223" s="393"/>
      <c r="P4223" s="407"/>
    </row>
    <row r="4224" spans="1:16" s="342" customFormat="1" x14ac:dyDescent="0.25">
      <c r="A4224" s="336"/>
      <c r="B4224" s="330"/>
      <c r="C4224" s="402"/>
      <c r="D4224" s="336"/>
      <c r="E4224" s="429"/>
      <c r="F4224" s="336"/>
      <c r="G4224" s="430"/>
      <c r="H4224" s="431"/>
      <c r="I4224" s="432"/>
      <c r="J4224" s="336"/>
      <c r="K4224" s="338"/>
      <c r="O4224" s="393"/>
      <c r="P4224" s="407"/>
    </row>
    <row r="4225" spans="1:16" s="342" customFormat="1" x14ac:dyDescent="0.25">
      <c r="A4225" s="336"/>
      <c r="B4225" s="330"/>
      <c r="C4225" s="402"/>
      <c r="D4225" s="336"/>
      <c r="E4225" s="429"/>
      <c r="F4225" s="336"/>
      <c r="G4225" s="430"/>
      <c r="H4225" s="431"/>
      <c r="I4225" s="432"/>
      <c r="J4225" s="336"/>
      <c r="K4225" s="338"/>
      <c r="O4225" s="393"/>
      <c r="P4225" s="407"/>
    </row>
    <row r="4226" spans="1:16" s="342" customFormat="1" x14ac:dyDescent="0.25">
      <c r="A4226" s="336"/>
      <c r="B4226" s="330"/>
      <c r="C4226" s="402"/>
      <c r="D4226" s="336"/>
      <c r="E4226" s="429"/>
      <c r="F4226" s="336"/>
      <c r="G4226" s="430"/>
      <c r="H4226" s="431"/>
      <c r="I4226" s="432"/>
      <c r="J4226" s="336"/>
      <c r="K4226" s="338"/>
      <c r="O4226" s="393"/>
      <c r="P4226" s="407"/>
    </row>
    <row r="4227" spans="1:16" s="342" customFormat="1" x14ac:dyDescent="0.25">
      <c r="A4227" s="336"/>
      <c r="B4227" s="330"/>
      <c r="C4227" s="402"/>
      <c r="D4227" s="336"/>
      <c r="E4227" s="429"/>
      <c r="F4227" s="336"/>
      <c r="G4227" s="430"/>
      <c r="H4227" s="431"/>
      <c r="I4227" s="432"/>
      <c r="J4227" s="336"/>
      <c r="K4227" s="338"/>
      <c r="O4227" s="393"/>
      <c r="P4227" s="407"/>
    </row>
    <row r="4228" spans="1:16" s="342" customFormat="1" x14ac:dyDescent="0.25">
      <c r="A4228" s="336"/>
      <c r="B4228" s="330"/>
      <c r="C4228" s="402"/>
      <c r="D4228" s="336"/>
      <c r="E4228" s="429"/>
      <c r="F4228" s="336"/>
      <c r="G4228" s="430"/>
      <c r="H4228" s="431"/>
      <c r="I4228" s="432"/>
      <c r="J4228" s="336"/>
      <c r="K4228" s="338"/>
      <c r="O4228" s="393"/>
      <c r="P4228" s="407"/>
    </row>
    <row r="4229" spans="1:16" s="342" customFormat="1" x14ac:dyDescent="0.25">
      <c r="A4229" s="336"/>
      <c r="B4229" s="330"/>
      <c r="C4229" s="402"/>
      <c r="D4229" s="336"/>
      <c r="E4229" s="429"/>
      <c r="F4229" s="336"/>
      <c r="G4229" s="430"/>
      <c r="H4229" s="431"/>
      <c r="I4229" s="432"/>
      <c r="J4229" s="336"/>
      <c r="K4229" s="338"/>
      <c r="O4229" s="393"/>
      <c r="P4229" s="407"/>
    </row>
    <row r="4230" spans="1:16" s="342" customFormat="1" x14ac:dyDescent="0.25">
      <c r="A4230" s="336"/>
      <c r="B4230" s="330"/>
      <c r="C4230" s="402"/>
      <c r="D4230" s="336"/>
      <c r="E4230" s="429"/>
      <c r="F4230" s="336"/>
      <c r="G4230" s="430"/>
      <c r="H4230" s="431"/>
      <c r="I4230" s="432"/>
      <c r="J4230" s="336"/>
      <c r="K4230" s="338"/>
      <c r="O4230" s="393"/>
      <c r="P4230" s="407"/>
    </row>
    <row r="4231" spans="1:16" s="342" customFormat="1" x14ac:dyDescent="0.25">
      <c r="A4231" s="336"/>
      <c r="B4231" s="330"/>
      <c r="C4231" s="402"/>
      <c r="D4231" s="336"/>
      <c r="E4231" s="429"/>
      <c r="F4231" s="336"/>
      <c r="G4231" s="430"/>
      <c r="H4231" s="431"/>
      <c r="I4231" s="432"/>
      <c r="J4231" s="336"/>
      <c r="K4231" s="338"/>
      <c r="O4231" s="393"/>
      <c r="P4231" s="407"/>
    </row>
    <row r="4232" spans="1:16" s="342" customFormat="1" x14ac:dyDescent="0.25">
      <c r="A4232" s="336"/>
      <c r="B4232" s="330"/>
      <c r="C4232" s="402"/>
      <c r="D4232" s="336"/>
      <c r="E4232" s="429"/>
      <c r="F4232" s="336"/>
      <c r="G4232" s="430"/>
      <c r="H4232" s="431"/>
      <c r="I4232" s="432"/>
      <c r="J4232" s="336"/>
      <c r="K4232" s="338"/>
      <c r="O4232" s="393"/>
      <c r="P4232" s="407"/>
    </row>
    <row r="4233" spans="1:16" s="342" customFormat="1" x14ac:dyDescent="0.25">
      <c r="A4233" s="336"/>
      <c r="B4233" s="330"/>
      <c r="C4233" s="402"/>
      <c r="D4233" s="336"/>
      <c r="E4233" s="429"/>
      <c r="F4233" s="336"/>
      <c r="G4233" s="430"/>
      <c r="H4233" s="431"/>
      <c r="I4233" s="432"/>
      <c r="J4233" s="336"/>
      <c r="K4233" s="338"/>
      <c r="O4233" s="393"/>
      <c r="P4233" s="407"/>
    </row>
    <row r="4234" spans="1:16" s="342" customFormat="1" x14ac:dyDescent="0.25">
      <c r="A4234" s="336"/>
      <c r="B4234" s="330"/>
      <c r="C4234" s="402"/>
      <c r="D4234" s="336"/>
      <c r="E4234" s="429"/>
      <c r="F4234" s="336"/>
      <c r="G4234" s="430"/>
      <c r="H4234" s="431"/>
      <c r="I4234" s="432"/>
      <c r="J4234" s="336"/>
      <c r="K4234" s="338"/>
      <c r="O4234" s="393"/>
      <c r="P4234" s="407"/>
    </row>
    <row r="4235" spans="1:16" s="342" customFormat="1" x14ac:dyDescent="0.25">
      <c r="A4235" s="336"/>
      <c r="B4235" s="330"/>
      <c r="C4235" s="402"/>
      <c r="D4235" s="336"/>
      <c r="E4235" s="429"/>
      <c r="F4235" s="336"/>
      <c r="G4235" s="430"/>
      <c r="H4235" s="431"/>
      <c r="I4235" s="432"/>
      <c r="J4235" s="336"/>
      <c r="K4235" s="338"/>
      <c r="O4235" s="393"/>
      <c r="P4235" s="407"/>
    </row>
    <row r="4236" spans="1:16" s="342" customFormat="1" x14ac:dyDescent="0.25">
      <c r="A4236" s="336"/>
      <c r="B4236" s="330"/>
      <c r="C4236" s="402"/>
      <c r="D4236" s="336"/>
      <c r="E4236" s="429"/>
      <c r="F4236" s="336"/>
      <c r="G4236" s="430"/>
      <c r="H4236" s="431"/>
      <c r="I4236" s="432"/>
      <c r="J4236" s="336"/>
      <c r="K4236" s="338"/>
      <c r="O4236" s="393"/>
      <c r="P4236" s="407"/>
    </row>
    <row r="4237" spans="1:16" s="342" customFormat="1" x14ac:dyDescent="0.25">
      <c r="A4237" s="336"/>
      <c r="B4237" s="330"/>
      <c r="C4237" s="402"/>
      <c r="D4237" s="336"/>
      <c r="E4237" s="429"/>
      <c r="F4237" s="336"/>
      <c r="G4237" s="430"/>
      <c r="H4237" s="431"/>
      <c r="I4237" s="432"/>
      <c r="J4237" s="336"/>
      <c r="K4237" s="338"/>
      <c r="O4237" s="393"/>
      <c r="P4237" s="407"/>
    </row>
    <row r="4238" spans="1:16" s="342" customFormat="1" x14ac:dyDescent="0.25">
      <c r="A4238" s="336"/>
      <c r="B4238" s="330"/>
      <c r="C4238" s="402"/>
      <c r="D4238" s="336"/>
      <c r="E4238" s="429"/>
      <c r="F4238" s="336"/>
      <c r="G4238" s="430"/>
      <c r="H4238" s="431"/>
      <c r="I4238" s="432"/>
      <c r="J4238" s="336"/>
      <c r="K4238" s="338"/>
      <c r="O4238" s="393"/>
      <c r="P4238" s="407"/>
    </row>
    <row r="4239" spans="1:16" s="342" customFormat="1" x14ac:dyDescent="0.25">
      <c r="A4239" s="336"/>
      <c r="B4239" s="330"/>
      <c r="C4239" s="402"/>
      <c r="D4239" s="336"/>
      <c r="E4239" s="429"/>
      <c r="F4239" s="336"/>
      <c r="G4239" s="430"/>
      <c r="H4239" s="431"/>
      <c r="I4239" s="432"/>
      <c r="J4239" s="336"/>
      <c r="K4239" s="338"/>
      <c r="O4239" s="393"/>
      <c r="P4239" s="407"/>
    </row>
    <row r="4240" spans="1:16" s="342" customFormat="1" x14ac:dyDescent="0.25">
      <c r="A4240" s="336"/>
      <c r="B4240" s="330"/>
      <c r="C4240" s="402"/>
      <c r="D4240" s="336"/>
      <c r="E4240" s="429"/>
      <c r="F4240" s="336"/>
      <c r="G4240" s="430"/>
      <c r="H4240" s="431"/>
      <c r="I4240" s="432"/>
      <c r="J4240" s="336"/>
      <c r="K4240" s="338"/>
      <c r="O4240" s="393"/>
      <c r="P4240" s="407"/>
    </row>
    <row r="4241" spans="1:16" s="342" customFormat="1" x14ac:dyDescent="0.25">
      <c r="A4241" s="336"/>
      <c r="B4241" s="330"/>
      <c r="C4241" s="402"/>
      <c r="D4241" s="336"/>
      <c r="E4241" s="429"/>
      <c r="F4241" s="336"/>
      <c r="G4241" s="430"/>
      <c r="H4241" s="431"/>
      <c r="I4241" s="432"/>
      <c r="J4241" s="336"/>
      <c r="K4241" s="338"/>
      <c r="O4241" s="393"/>
      <c r="P4241" s="407"/>
    </row>
    <row r="4242" spans="1:16" s="342" customFormat="1" x14ac:dyDescent="0.25">
      <c r="A4242" s="336"/>
      <c r="B4242" s="330"/>
      <c r="C4242" s="402"/>
      <c r="D4242" s="336"/>
      <c r="E4242" s="429"/>
      <c r="F4242" s="336"/>
      <c r="G4242" s="430"/>
      <c r="H4242" s="431"/>
      <c r="I4242" s="432"/>
      <c r="J4242" s="336"/>
      <c r="K4242" s="338"/>
      <c r="O4242" s="393"/>
      <c r="P4242" s="407"/>
    </row>
    <row r="4243" spans="1:16" s="342" customFormat="1" x14ac:dyDescent="0.25">
      <c r="A4243" s="336"/>
      <c r="B4243" s="330"/>
      <c r="C4243" s="402"/>
      <c r="D4243" s="336"/>
      <c r="E4243" s="429"/>
      <c r="F4243" s="336"/>
      <c r="G4243" s="430"/>
      <c r="H4243" s="431"/>
      <c r="I4243" s="432"/>
      <c r="J4243" s="336"/>
      <c r="K4243" s="338"/>
      <c r="O4243" s="393"/>
      <c r="P4243" s="407"/>
    </row>
    <row r="4244" spans="1:16" s="342" customFormat="1" x14ac:dyDescent="0.25">
      <c r="A4244" s="336"/>
      <c r="B4244" s="330"/>
      <c r="C4244" s="402"/>
      <c r="D4244" s="336"/>
      <c r="E4244" s="429"/>
      <c r="F4244" s="336"/>
      <c r="G4244" s="430"/>
      <c r="H4244" s="431"/>
      <c r="I4244" s="432"/>
      <c r="J4244" s="336"/>
      <c r="K4244" s="338"/>
      <c r="O4244" s="393"/>
      <c r="P4244" s="407"/>
    </row>
    <row r="4245" spans="1:16" s="342" customFormat="1" x14ac:dyDescent="0.25">
      <c r="A4245" s="336"/>
      <c r="B4245" s="330"/>
      <c r="C4245" s="402"/>
      <c r="D4245" s="336"/>
      <c r="E4245" s="429"/>
      <c r="F4245" s="336"/>
      <c r="G4245" s="430"/>
      <c r="H4245" s="431"/>
      <c r="I4245" s="432"/>
      <c r="J4245" s="336"/>
      <c r="K4245" s="338"/>
      <c r="O4245" s="393"/>
      <c r="P4245" s="407"/>
    </row>
    <row r="4246" spans="1:16" s="342" customFormat="1" x14ac:dyDescent="0.25">
      <c r="A4246" s="336"/>
      <c r="B4246" s="330"/>
      <c r="C4246" s="402"/>
      <c r="D4246" s="336"/>
      <c r="E4246" s="429"/>
      <c r="F4246" s="336"/>
      <c r="G4246" s="430"/>
      <c r="H4246" s="431"/>
      <c r="I4246" s="432"/>
      <c r="J4246" s="336"/>
      <c r="K4246" s="338"/>
      <c r="O4246" s="393"/>
      <c r="P4246" s="407"/>
    </row>
    <row r="4247" spans="1:16" s="342" customFormat="1" x14ac:dyDescent="0.25">
      <c r="A4247" s="336"/>
      <c r="B4247" s="330"/>
      <c r="C4247" s="402"/>
      <c r="D4247" s="336"/>
      <c r="E4247" s="429"/>
      <c r="F4247" s="336"/>
      <c r="G4247" s="430"/>
      <c r="H4247" s="431"/>
      <c r="I4247" s="432"/>
      <c r="J4247" s="336"/>
      <c r="K4247" s="338"/>
      <c r="O4247" s="393"/>
      <c r="P4247" s="407"/>
    </row>
    <row r="4248" spans="1:16" s="342" customFormat="1" x14ac:dyDescent="0.25">
      <c r="A4248" s="336"/>
      <c r="B4248" s="330"/>
      <c r="C4248" s="402"/>
      <c r="D4248" s="336"/>
      <c r="E4248" s="429"/>
      <c r="F4248" s="336"/>
      <c r="G4248" s="430"/>
      <c r="H4248" s="431"/>
      <c r="I4248" s="432"/>
      <c r="J4248" s="336"/>
      <c r="K4248" s="338"/>
      <c r="O4248" s="393"/>
      <c r="P4248" s="407"/>
    </row>
    <row r="4249" spans="1:16" s="342" customFormat="1" x14ac:dyDescent="0.25">
      <c r="A4249" s="336"/>
      <c r="B4249" s="330"/>
      <c r="C4249" s="402"/>
      <c r="D4249" s="336"/>
      <c r="E4249" s="429"/>
      <c r="F4249" s="336"/>
      <c r="G4249" s="430"/>
      <c r="H4249" s="431"/>
      <c r="I4249" s="432"/>
      <c r="J4249" s="336"/>
      <c r="K4249" s="338"/>
      <c r="O4249" s="393"/>
      <c r="P4249" s="407"/>
    </row>
    <row r="4250" spans="1:16" s="342" customFormat="1" x14ac:dyDescent="0.25">
      <c r="A4250" s="336"/>
      <c r="B4250" s="330"/>
      <c r="C4250" s="402"/>
      <c r="D4250" s="336"/>
      <c r="E4250" s="429"/>
      <c r="F4250" s="336"/>
      <c r="G4250" s="430"/>
      <c r="H4250" s="431"/>
      <c r="I4250" s="432"/>
      <c r="J4250" s="336"/>
      <c r="K4250" s="338"/>
      <c r="O4250" s="393"/>
      <c r="P4250" s="407"/>
    </row>
    <row r="4251" spans="1:16" s="342" customFormat="1" x14ac:dyDescent="0.25">
      <c r="A4251" s="336"/>
      <c r="B4251" s="330"/>
      <c r="C4251" s="402"/>
      <c r="D4251" s="336"/>
      <c r="E4251" s="429"/>
      <c r="F4251" s="336"/>
      <c r="G4251" s="430"/>
      <c r="H4251" s="431"/>
      <c r="I4251" s="432"/>
      <c r="J4251" s="336"/>
      <c r="K4251" s="338"/>
      <c r="O4251" s="393"/>
      <c r="P4251" s="407"/>
    </row>
    <row r="4252" spans="1:16" s="342" customFormat="1" x14ac:dyDescent="0.25">
      <c r="A4252" s="336"/>
      <c r="B4252" s="330"/>
      <c r="C4252" s="402"/>
      <c r="D4252" s="336"/>
      <c r="E4252" s="429"/>
      <c r="F4252" s="336"/>
      <c r="G4252" s="430"/>
      <c r="H4252" s="431"/>
      <c r="I4252" s="432"/>
      <c r="J4252" s="336"/>
      <c r="K4252" s="338"/>
      <c r="O4252" s="393"/>
      <c r="P4252" s="407"/>
    </row>
    <row r="4253" spans="1:16" s="342" customFormat="1" x14ac:dyDescent="0.25">
      <c r="A4253" s="336"/>
      <c r="B4253" s="330"/>
      <c r="C4253" s="402"/>
      <c r="D4253" s="336"/>
      <c r="E4253" s="429"/>
      <c r="F4253" s="336"/>
      <c r="G4253" s="430"/>
      <c r="H4253" s="431"/>
      <c r="I4253" s="432"/>
      <c r="J4253" s="336"/>
      <c r="K4253" s="338"/>
      <c r="O4253" s="393"/>
      <c r="P4253" s="407"/>
    </row>
    <row r="4254" spans="1:16" s="342" customFormat="1" x14ac:dyDescent="0.25">
      <c r="A4254" s="336"/>
      <c r="B4254" s="330"/>
      <c r="C4254" s="402"/>
      <c r="D4254" s="336"/>
      <c r="E4254" s="429"/>
      <c r="F4254" s="336"/>
      <c r="G4254" s="430"/>
      <c r="H4254" s="431"/>
      <c r="I4254" s="432"/>
      <c r="J4254" s="336"/>
      <c r="K4254" s="338"/>
      <c r="O4254" s="393"/>
      <c r="P4254" s="407"/>
    </row>
    <row r="4255" spans="1:16" s="342" customFormat="1" x14ac:dyDescent="0.25">
      <c r="A4255" s="336"/>
      <c r="B4255" s="330"/>
      <c r="C4255" s="402"/>
      <c r="D4255" s="336"/>
      <c r="E4255" s="429"/>
      <c r="F4255" s="336"/>
      <c r="G4255" s="430"/>
      <c r="H4255" s="431"/>
      <c r="I4255" s="432"/>
      <c r="J4255" s="336"/>
      <c r="K4255" s="338"/>
      <c r="O4255" s="393"/>
      <c r="P4255" s="407"/>
    </row>
    <row r="4256" spans="1:16" s="342" customFormat="1" x14ac:dyDescent="0.25">
      <c r="A4256" s="336"/>
      <c r="B4256" s="330"/>
      <c r="C4256" s="402"/>
      <c r="D4256" s="336"/>
      <c r="E4256" s="429"/>
      <c r="F4256" s="336"/>
      <c r="G4256" s="430"/>
      <c r="H4256" s="431"/>
      <c r="I4256" s="432"/>
      <c r="J4256" s="336"/>
      <c r="K4256" s="338"/>
      <c r="O4256" s="393"/>
      <c r="P4256" s="407"/>
    </row>
    <row r="4257" spans="1:16" s="342" customFormat="1" x14ac:dyDescent="0.25">
      <c r="A4257" s="336"/>
      <c r="B4257" s="330"/>
      <c r="C4257" s="402"/>
      <c r="D4257" s="336"/>
      <c r="E4257" s="429"/>
      <c r="F4257" s="336"/>
      <c r="G4257" s="430"/>
      <c r="H4257" s="431"/>
      <c r="I4257" s="432"/>
      <c r="J4257" s="336"/>
      <c r="K4257" s="338"/>
      <c r="O4257" s="393"/>
      <c r="P4257" s="407"/>
    </row>
    <row r="4258" spans="1:16" s="342" customFormat="1" x14ac:dyDescent="0.25">
      <c r="A4258" s="336"/>
      <c r="B4258" s="330"/>
      <c r="C4258" s="402"/>
      <c r="D4258" s="336"/>
      <c r="E4258" s="429"/>
      <c r="F4258" s="336"/>
      <c r="G4258" s="430"/>
      <c r="H4258" s="431"/>
      <c r="I4258" s="432"/>
      <c r="J4258" s="336"/>
      <c r="K4258" s="338"/>
      <c r="O4258" s="393"/>
      <c r="P4258" s="407"/>
    </row>
    <row r="4259" spans="1:16" s="342" customFormat="1" x14ac:dyDescent="0.25">
      <c r="A4259" s="336"/>
      <c r="B4259" s="330"/>
      <c r="C4259" s="402"/>
      <c r="D4259" s="336"/>
      <c r="E4259" s="429"/>
      <c r="F4259" s="336"/>
      <c r="G4259" s="430"/>
      <c r="H4259" s="431"/>
      <c r="I4259" s="432"/>
      <c r="J4259" s="336"/>
      <c r="K4259" s="338"/>
      <c r="O4259" s="393"/>
      <c r="P4259" s="407"/>
    </row>
    <row r="4260" spans="1:16" s="342" customFormat="1" x14ac:dyDescent="0.25">
      <c r="A4260" s="336"/>
      <c r="B4260" s="330"/>
      <c r="C4260" s="402"/>
      <c r="D4260" s="336"/>
      <c r="E4260" s="429"/>
      <c r="F4260" s="336"/>
      <c r="G4260" s="430"/>
      <c r="H4260" s="431"/>
      <c r="I4260" s="432"/>
      <c r="J4260" s="336"/>
      <c r="K4260" s="338"/>
      <c r="O4260" s="393"/>
      <c r="P4260" s="407"/>
    </row>
    <row r="4261" spans="1:16" s="342" customFormat="1" x14ac:dyDescent="0.25">
      <c r="A4261" s="336"/>
      <c r="B4261" s="330"/>
      <c r="C4261" s="402"/>
      <c r="D4261" s="336"/>
      <c r="E4261" s="429"/>
      <c r="F4261" s="336"/>
      <c r="G4261" s="430"/>
      <c r="H4261" s="431"/>
      <c r="I4261" s="432"/>
      <c r="J4261" s="336"/>
      <c r="K4261" s="338"/>
      <c r="O4261" s="393"/>
      <c r="P4261" s="407"/>
    </row>
    <row r="4262" spans="1:16" s="342" customFormat="1" x14ac:dyDescent="0.25">
      <c r="A4262" s="336"/>
      <c r="B4262" s="330"/>
      <c r="C4262" s="402"/>
      <c r="D4262" s="336"/>
      <c r="E4262" s="429"/>
      <c r="F4262" s="336"/>
      <c r="G4262" s="430"/>
      <c r="H4262" s="431"/>
      <c r="I4262" s="432"/>
      <c r="J4262" s="336"/>
      <c r="K4262" s="338"/>
      <c r="O4262" s="393"/>
      <c r="P4262" s="407"/>
    </row>
    <row r="4263" spans="1:16" s="342" customFormat="1" x14ac:dyDescent="0.25">
      <c r="A4263" s="336"/>
      <c r="B4263" s="330"/>
      <c r="C4263" s="402"/>
      <c r="D4263" s="336"/>
      <c r="E4263" s="429"/>
      <c r="F4263" s="336"/>
      <c r="G4263" s="430"/>
      <c r="H4263" s="431"/>
      <c r="I4263" s="432"/>
      <c r="J4263" s="336"/>
      <c r="K4263" s="338"/>
      <c r="O4263" s="393"/>
      <c r="P4263" s="407"/>
    </row>
    <row r="4264" spans="1:16" s="342" customFormat="1" x14ac:dyDescent="0.25">
      <c r="A4264" s="336"/>
      <c r="B4264" s="330"/>
      <c r="C4264" s="402"/>
      <c r="D4264" s="336"/>
      <c r="E4264" s="429"/>
      <c r="F4264" s="336"/>
      <c r="G4264" s="430"/>
      <c r="H4264" s="431"/>
      <c r="I4264" s="432"/>
      <c r="J4264" s="336"/>
      <c r="K4264" s="338"/>
      <c r="O4264" s="393"/>
      <c r="P4264" s="407"/>
    </row>
    <row r="4265" spans="1:16" s="342" customFormat="1" x14ac:dyDescent="0.25">
      <c r="A4265" s="336"/>
      <c r="B4265" s="330"/>
      <c r="C4265" s="402"/>
      <c r="D4265" s="336"/>
      <c r="E4265" s="429"/>
      <c r="F4265" s="336"/>
      <c r="G4265" s="430"/>
      <c r="H4265" s="431"/>
      <c r="I4265" s="432"/>
      <c r="J4265" s="336"/>
      <c r="K4265" s="338"/>
      <c r="O4265" s="393"/>
      <c r="P4265" s="407"/>
    </row>
    <row r="4266" spans="1:16" s="342" customFormat="1" x14ac:dyDescent="0.25">
      <c r="A4266" s="336"/>
      <c r="B4266" s="330"/>
      <c r="C4266" s="402"/>
      <c r="D4266" s="336"/>
      <c r="E4266" s="429"/>
      <c r="F4266" s="336"/>
      <c r="G4266" s="430"/>
      <c r="H4266" s="431"/>
      <c r="I4266" s="432"/>
      <c r="J4266" s="336"/>
      <c r="K4266" s="338"/>
      <c r="O4266" s="393"/>
      <c r="P4266" s="407"/>
    </row>
    <row r="4267" spans="1:16" s="342" customFormat="1" x14ac:dyDescent="0.25">
      <c r="A4267" s="336"/>
      <c r="B4267" s="330"/>
      <c r="C4267" s="402"/>
      <c r="D4267" s="336"/>
      <c r="E4267" s="429"/>
      <c r="F4267" s="336"/>
      <c r="G4267" s="430"/>
      <c r="H4267" s="431"/>
      <c r="I4267" s="432"/>
      <c r="J4267" s="336"/>
      <c r="K4267" s="338"/>
      <c r="O4267" s="393"/>
      <c r="P4267" s="407"/>
    </row>
    <row r="4268" spans="1:16" s="342" customFormat="1" x14ac:dyDescent="0.25">
      <c r="A4268" s="336"/>
      <c r="B4268" s="330"/>
      <c r="C4268" s="402"/>
      <c r="D4268" s="336"/>
      <c r="E4268" s="429"/>
      <c r="F4268" s="336"/>
      <c r="G4268" s="430"/>
      <c r="H4268" s="431"/>
      <c r="I4268" s="432"/>
      <c r="J4268" s="336"/>
      <c r="K4268" s="338"/>
      <c r="O4268" s="393"/>
      <c r="P4268" s="407"/>
    </row>
    <row r="4269" spans="1:16" s="342" customFormat="1" x14ac:dyDescent="0.25">
      <c r="A4269" s="336"/>
      <c r="B4269" s="330"/>
      <c r="C4269" s="402"/>
      <c r="D4269" s="336"/>
      <c r="E4269" s="429"/>
      <c r="F4269" s="336"/>
      <c r="G4269" s="430"/>
      <c r="H4269" s="431"/>
      <c r="I4269" s="432"/>
      <c r="J4269" s="336"/>
      <c r="K4269" s="338"/>
      <c r="O4269" s="393"/>
      <c r="P4269" s="407"/>
    </row>
    <row r="4270" spans="1:16" s="342" customFormat="1" x14ac:dyDescent="0.25">
      <c r="A4270" s="336"/>
      <c r="B4270" s="330"/>
      <c r="C4270" s="402"/>
      <c r="D4270" s="336"/>
      <c r="E4270" s="429"/>
      <c r="F4270" s="336"/>
      <c r="G4270" s="430"/>
      <c r="H4270" s="431"/>
      <c r="I4270" s="432"/>
      <c r="J4270" s="336"/>
      <c r="K4270" s="338"/>
      <c r="O4270" s="393"/>
      <c r="P4270" s="407"/>
    </row>
    <row r="4271" spans="1:16" s="342" customFormat="1" x14ac:dyDescent="0.25">
      <c r="A4271" s="336"/>
      <c r="B4271" s="330"/>
      <c r="C4271" s="402"/>
      <c r="D4271" s="336"/>
      <c r="E4271" s="429"/>
      <c r="F4271" s="336"/>
      <c r="G4271" s="430"/>
      <c r="H4271" s="431"/>
      <c r="I4271" s="432"/>
      <c r="J4271" s="336"/>
      <c r="K4271" s="338"/>
      <c r="O4271" s="393"/>
      <c r="P4271" s="407"/>
    </row>
    <row r="4272" spans="1:16" s="342" customFormat="1" x14ac:dyDescent="0.25">
      <c r="A4272" s="336"/>
      <c r="B4272" s="330"/>
      <c r="C4272" s="402"/>
      <c r="D4272" s="336"/>
      <c r="E4272" s="429"/>
      <c r="F4272" s="336"/>
      <c r="G4272" s="430"/>
      <c r="H4272" s="431"/>
      <c r="I4272" s="432"/>
      <c r="J4272" s="336"/>
      <c r="K4272" s="338"/>
      <c r="O4272" s="393"/>
      <c r="P4272" s="407"/>
    </row>
    <row r="4273" spans="1:16" s="342" customFormat="1" x14ac:dyDescent="0.25">
      <c r="A4273" s="336"/>
      <c r="B4273" s="330"/>
      <c r="C4273" s="402"/>
      <c r="D4273" s="336"/>
      <c r="E4273" s="429"/>
      <c r="F4273" s="336"/>
      <c r="G4273" s="430"/>
      <c r="H4273" s="431"/>
      <c r="I4273" s="432"/>
      <c r="J4273" s="336"/>
      <c r="K4273" s="338"/>
      <c r="O4273" s="393"/>
      <c r="P4273" s="407"/>
    </row>
    <row r="4274" spans="1:16" s="342" customFormat="1" x14ac:dyDescent="0.25">
      <c r="A4274" s="336"/>
      <c r="B4274" s="330"/>
      <c r="C4274" s="402"/>
      <c r="D4274" s="336"/>
      <c r="E4274" s="429"/>
      <c r="F4274" s="336"/>
      <c r="G4274" s="430"/>
      <c r="H4274" s="431"/>
      <c r="I4274" s="432"/>
      <c r="J4274" s="336"/>
      <c r="K4274" s="338"/>
      <c r="O4274" s="393"/>
      <c r="P4274" s="407"/>
    </row>
    <row r="4275" spans="1:16" s="342" customFormat="1" x14ac:dyDescent="0.25">
      <c r="A4275" s="336"/>
      <c r="B4275" s="330"/>
      <c r="C4275" s="402"/>
      <c r="D4275" s="336"/>
      <c r="E4275" s="429"/>
      <c r="F4275" s="336"/>
      <c r="G4275" s="430"/>
      <c r="H4275" s="431"/>
      <c r="I4275" s="432"/>
      <c r="J4275" s="336"/>
      <c r="K4275" s="338"/>
      <c r="O4275" s="393"/>
      <c r="P4275" s="407"/>
    </row>
    <row r="4276" spans="1:16" s="342" customFormat="1" x14ac:dyDescent="0.25">
      <c r="A4276" s="336"/>
      <c r="B4276" s="330"/>
      <c r="C4276" s="402"/>
      <c r="D4276" s="336"/>
      <c r="E4276" s="429"/>
      <c r="F4276" s="336"/>
      <c r="G4276" s="430"/>
      <c r="H4276" s="431"/>
      <c r="I4276" s="432"/>
      <c r="J4276" s="336"/>
      <c r="K4276" s="338"/>
      <c r="O4276" s="393"/>
      <c r="P4276" s="407"/>
    </row>
    <row r="4277" spans="1:16" s="342" customFormat="1" x14ac:dyDescent="0.25">
      <c r="A4277" s="336"/>
      <c r="B4277" s="330"/>
      <c r="C4277" s="402"/>
      <c r="D4277" s="336"/>
      <c r="E4277" s="429"/>
      <c r="F4277" s="336"/>
      <c r="G4277" s="430"/>
      <c r="H4277" s="431"/>
      <c r="I4277" s="432"/>
      <c r="J4277" s="336"/>
      <c r="K4277" s="338"/>
      <c r="O4277" s="393"/>
      <c r="P4277" s="407"/>
    </row>
    <row r="4278" spans="1:16" s="342" customFormat="1" x14ac:dyDescent="0.25">
      <c r="A4278" s="336"/>
      <c r="B4278" s="330"/>
      <c r="C4278" s="402"/>
      <c r="D4278" s="336"/>
      <c r="E4278" s="429"/>
      <c r="F4278" s="336"/>
      <c r="G4278" s="430"/>
      <c r="H4278" s="431"/>
      <c r="I4278" s="432"/>
      <c r="J4278" s="336"/>
      <c r="K4278" s="338"/>
      <c r="O4278" s="393"/>
      <c r="P4278" s="407"/>
    </row>
    <row r="4279" spans="1:16" s="342" customFormat="1" x14ac:dyDescent="0.25">
      <c r="A4279" s="336"/>
      <c r="B4279" s="330"/>
      <c r="C4279" s="402"/>
      <c r="D4279" s="336"/>
      <c r="E4279" s="429"/>
      <c r="F4279" s="336"/>
      <c r="G4279" s="430"/>
      <c r="H4279" s="431"/>
      <c r="I4279" s="432"/>
      <c r="J4279" s="336"/>
      <c r="K4279" s="338"/>
      <c r="O4279" s="393"/>
      <c r="P4279" s="407"/>
    </row>
    <row r="4280" spans="1:16" s="342" customFormat="1" x14ac:dyDescent="0.25">
      <c r="A4280" s="336"/>
      <c r="B4280" s="330"/>
      <c r="C4280" s="402"/>
      <c r="D4280" s="336"/>
      <c r="E4280" s="429"/>
      <c r="F4280" s="336"/>
      <c r="G4280" s="430"/>
      <c r="H4280" s="431"/>
      <c r="I4280" s="432"/>
      <c r="J4280" s="336"/>
      <c r="K4280" s="338"/>
      <c r="O4280" s="393"/>
      <c r="P4280" s="407"/>
    </row>
    <row r="4281" spans="1:16" s="342" customFormat="1" x14ac:dyDescent="0.25">
      <c r="A4281" s="336"/>
      <c r="B4281" s="330"/>
      <c r="C4281" s="402"/>
      <c r="D4281" s="336"/>
      <c r="E4281" s="429"/>
      <c r="F4281" s="336"/>
      <c r="G4281" s="430"/>
      <c r="H4281" s="431"/>
      <c r="I4281" s="432"/>
      <c r="J4281" s="336"/>
      <c r="K4281" s="338"/>
      <c r="O4281" s="393"/>
      <c r="P4281" s="407"/>
    </row>
    <row r="4282" spans="1:16" s="342" customFormat="1" x14ac:dyDescent="0.25">
      <c r="A4282" s="336"/>
      <c r="B4282" s="330"/>
      <c r="C4282" s="402"/>
      <c r="D4282" s="336"/>
      <c r="E4282" s="429"/>
      <c r="F4282" s="336"/>
      <c r="G4282" s="430"/>
      <c r="H4282" s="431"/>
      <c r="I4282" s="432"/>
      <c r="J4282" s="336"/>
      <c r="K4282" s="338"/>
      <c r="O4282" s="393"/>
      <c r="P4282" s="407"/>
    </row>
    <row r="4283" spans="1:16" s="342" customFormat="1" x14ac:dyDescent="0.25">
      <c r="A4283" s="336"/>
      <c r="B4283" s="330"/>
      <c r="C4283" s="402"/>
      <c r="D4283" s="336"/>
      <c r="E4283" s="429"/>
      <c r="F4283" s="336"/>
      <c r="G4283" s="430"/>
      <c r="H4283" s="431"/>
      <c r="I4283" s="432"/>
      <c r="J4283" s="336"/>
      <c r="K4283" s="338"/>
      <c r="O4283" s="393"/>
      <c r="P4283" s="407"/>
    </row>
    <row r="4284" spans="1:16" s="342" customFormat="1" x14ac:dyDescent="0.25">
      <c r="A4284" s="336"/>
      <c r="B4284" s="330"/>
      <c r="C4284" s="402"/>
      <c r="D4284" s="336"/>
      <c r="E4284" s="429"/>
      <c r="F4284" s="336"/>
      <c r="G4284" s="430"/>
      <c r="H4284" s="431"/>
      <c r="I4284" s="432"/>
      <c r="J4284" s="336"/>
      <c r="K4284" s="338"/>
      <c r="O4284" s="393"/>
      <c r="P4284" s="407"/>
    </row>
    <row r="4285" spans="1:16" s="342" customFormat="1" x14ac:dyDescent="0.25">
      <c r="A4285" s="336"/>
      <c r="B4285" s="330"/>
      <c r="C4285" s="402"/>
      <c r="D4285" s="336"/>
      <c r="E4285" s="429"/>
      <c r="F4285" s="336"/>
      <c r="G4285" s="430"/>
      <c r="H4285" s="431"/>
      <c r="I4285" s="432"/>
      <c r="J4285" s="336"/>
      <c r="K4285" s="338"/>
      <c r="O4285" s="393"/>
      <c r="P4285" s="407"/>
    </row>
    <row r="4286" spans="1:16" s="342" customFormat="1" x14ac:dyDescent="0.25">
      <c r="A4286" s="336"/>
      <c r="B4286" s="330"/>
      <c r="C4286" s="402"/>
      <c r="D4286" s="336"/>
      <c r="E4286" s="429"/>
      <c r="F4286" s="336"/>
      <c r="G4286" s="430"/>
      <c r="H4286" s="431"/>
      <c r="I4286" s="432"/>
      <c r="J4286" s="336"/>
      <c r="K4286" s="338"/>
      <c r="O4286" s="393"/>
      <c r="P4286" s="407"/>
    </row>
    <row r="4287" spans="1:16" s="342" customFormat="1" x14ac:dyDescent="0.25">
      <c r="A4287" s="336"/>
      <c r="B4287" s="330"/>
      <c r="C4287" s="402"/>
      <c r="D4287" s="336"/>
      <c r="E4287" s="429"/>
      <c r="F4287" s="336"/>
      <c r="G4287" s="430"/>
      <c r="H4287" s="431"/>
      <c r="I4287" s="432"/>
      <c r="J4287" s="336"/>
      <c r="K4287" s="338"/>
      <c r="O4287" s="393"/>
      <c r="P4287" s="407"/>
    </row>
    <row r="4288" spans="1:16" s="342" customFormat="1" x14ac:dyDescent="0.25">
      <c r="A4288" s="336"/>
      <c r="B4288" s="330"/>
      <c r="C4288" s="402"/>
      <c r="D4288" s="336"/>
      <c r="E4288" s="429"/>
      <c r="F4288" s="336"/>
      <c r="G4288" s="430"/>
      <c r="H4288" s="431"/>
      <c r="I4288" s="432"/>
      <c r="J4288" s="336"/>
      <c r="K4288" s="338"/>
      <c r="O4288" s="393"/>
      <c r="P4288" s="407"/>
    </row>
    <row r="4289" spans="1:16" s="342" customFormat="1" x14ac:dyDescent="0.25">
      <c r="A4289" s="336"/>
      <c r="B4289" s="330"/>
      <c r="C4289" s="402"/>
      <c r="D4289" s="336"/>
      <c r="E4289" s="429"/>
      <c r="F4289" s="336"/>
      <c r="G4289" s="430"/>
      <c r="H4289" s="431"/>
      <c r="I4289" s="432"/>
      <c r="J4289" s="336"/>
      <c r="K4289" s="338"/>
      <c r="O4289" s="393"/>
      <c r="P4289" s="407"/>
    </row>
    <row r="4290" spans="1:16" s="342" customFormat="1" x14ac:dyDescent="0.25">
      <c r="A4290" s="336"/>
      <c r="B4290" s="330"/>
      <c r="C4290" s="402"/>
      <c r="D4290" s="336"/>
      <c r="E4290" s="429"/>
      <c r="F4290" s="336"/>
      <c r="G4290" s="430"/>
      <c r="H4290" s="431"/>
      <c r="I4290" s="432"/>
      <c r="J4290" s="336"/>
      <c r="K4290" s="338"/>
      <c r="O4290" s="393"/>
      <c r="P4290" s="407"/>
    </row>
    <row r="4291" spans="1:16" s="342" customFormat="1" x14ac:dyDescent="0.25">
      <c r="A4291" s="336"/>
      <c r="B4291" s="330"/>
      <c r="C4291" s="402"/>
      <c r="D4291" s="336"/>
      <c r="E4291" s="429"/>
      <c r="F4291" s="336"/>
      <c r="G4291" s="430"/>
      <c r="H4291" s="431"/>
      <c r="I4291" s="432"/>
      <c r="J4291" s="336"/>
      <c r="K4291" s="338"/>
      <c r="O4291" s="393"/>
      <c r="P4291" s="407"/>
    </row>
    <row r="4292" spans="1:16" s="342" customFormat="1" x14ac:dyDescent="0.25">
      <c r="A4292" s="336"/>
      <c r="B4292" s="330"/>
      <c r="C4292" s="402"/>
      <c r="D4292" s="336"/>
      <c r="E4292" s="429"/>
      <c r="F4292" s="336"/>
      <c r="G4292" s="430"/>
      <c r="H4292" s="431"/>
      <c r="I4292" s="432"/>
      <c r="J4292" s="336"/>
      <c r="K4292" s="338"/>
      <c r="O4292" s="393"/>
      <c r="P4292" s="407"/>
    </row>
    <row r="4293" spans="1:16" s="342" customFormat="1" x14ac:dyDescent="0.25">
      <c r="A4293" s="336"/>
      <c r="B4293" s="330"/>
      <c r="C4293" s="402"/>
      <c r="D4293" s="336"/>
      <c r="E4293" s="429"/>
      <c r="F4293" s="336"/>
      <c r="G4293" s="430"/>
      <c r="H4293" s="431"/>
      <c r="I4293" s="432"/>
      <c r="J4293" s="336"/>
      <c r="K4293" s="338"/>
      <c r="O4293" s="393"/>
      <c r="P4293" s="407"/>
    </row>
    <row r="4294" spans="1:16" s="342" customFormat="1" x14ac:dyDescent="0.25">
      <c r="A4294" s="336"/>
      <c r="B4294" s="330"/>
      <c r="C4294" s="402"/>
      <c r="D4294" s="336"/>
      <c r="E4294" s="429"/>
      <c r="F4294" s="336"/>
      <c r="G4294" s="430"/>
      <c r="H4294" s="431"/>
      <c r="I4294" s="432"/>
      <c r="J4294" s="336"/>
      <c r="K4294" s="338"/>
      <c r="O4294" s="393"/>
      <c r="P4294" s="407"/>
    </row>
    <row r="4295" spans="1:16" s="342" customFormat="1" x14ac:dyDescent="0.25">
      <c r="A4295" s="336"/>
      <c r="B4295" s="330"/>
      <c r="C4295" s="402"/>
      <c r="D4295" s="336"/>
      <c r="E4295" s="429"/>
      <c r="F4295" s="336"/>
      <c r="G4295" s="430"/>
      <c r="H4295" s="431"/>
      <c r="I4295" s="432"/>
      <c r="J4295" s="336"/>
      <c r="K4295" s="338"/>
      <c r="O4295" s="393"/>
      <c r="P4295" s="407"/>
    </row>
    <row r="4296" spans="1:16" s="342" customFormat="1" x14ac:dyDescent="0.25">
      <c r="A4296" s="336"/>
      <c r="B4296" s="330"/>
      <c r="C4296" s="402"/>
      <c r="D4296" s="336"/>
      <c r="E4296" s="429"/>
      <c r="F4296" s="336"/>
      <c r="G4296" s="430"/>
      <c r="H4296" s="431"/>
      <c r="I4296" s="432"/>
      <c r="J4296" s="336"/>
      <c r="K4296" s="338"/>
      <c r="O4296" s="393"/>
      <c r="P4296" s="407"/>
    </row>
    <row r="4297" spans="1:16" s="342" customFormat="1" x14ac:dyDescent="0.25">
      <c r="A4297" s="336"/>
      <c r="B4297" s="330"/>
      <c r="C4297" s="402"/>
      <c r="D4297" s="336"/>
      <c r="E4297" s="429"/>
      <c r="F4297" s="336"/>
      <c r="G4297" s="430"/>
      <c r="H4297" s="431"/>
      <c r="I4297" s="432"/>
      <c r="J4297" s="336"/>
      <c r="K4297" s="338"/>
      <c r="O4297" s="393"/>
      <c r="P4297" s="407"/>
    </row>
    <row r="4298" spans="1:16" s="342" customFormat="1" x14ac:dyDescent="0.25">
      <c r="A4298" s="336"/>
      <c r="B4298" s="330"/>
      <c r="C4298" s="402"/>
      <c r="D4298" s="336"/>
      <c r="E4298" s="429"/>
      <c r="F4298" s="336"/>
      <c r="G4298" s="430"/>
      <c r="H4298" s="431"/>
      <c r="I4298" s="432"/>
      <c r="J4298" s="336"/>
      <c r="K4298" s="338"/>
      <c r="O4298" s="393"/>
      <c r="P4298" s="407"/>
    </row>
    <row r="4299" spans="1:16" s="342" customFormat="1" x14ac:dyDescent="0.25">
      <c r="A4299" s="336"/>
      <c r="B4299" s="330"/>
      <c r="C4299" s="402"/>
      <c r="D4299" s="336"/>
      <c r="E4299" s="429"/>
      <c r="F4299" s="336"/>
      <c r="G4299" s="430"/>
      <c r="H4299" s="431"/>
      <c r="I4299" s="432"/>
      <c r="J4299" s="336"/>
      <c r="K4299" s="338"/>
      <c r="O4299" s="393"/>
      <c r="P4299" s="407"/>
    </row>
    <row r="4300" spans="1:16" s="342" customFormat="1" x14ac:dyDescent="0.25">
      <c r="A4300" s="336"/>
      <c r="B4300" s="330"/>
      <c r="C4300" s="402"/>
      <c r="D4300" s="336"/>
      <c r="E4300" s="429"/>
      <c r="F4300" s="336"/>
      <c r="G4300" s="430"/>
      <c r="H4300" s="431"/>
      <c r="I4300" s="432"/>
      <c r="J4300" s="336"/>
      <c r="K4300" s="338"/>
      <c r="O4300" s="393"/>
      <c r="P4300" s="407"/>
    </row>
    <row r="4301" spans="1:16" s="342" customFormat="1" x14ac:dyDescent="0.25">
      <c r="A4301" s="336"/>
      <c r="B4301" s="330"/>
      <c r="C4301" s="402"/>
      <c r="D4301" s="336"/>
      <c r="E4301" s="429"/>
      <c r="F4301" s="336"/>
      <c r="G4301" s="430"/>
      <c r="H4301" s="431"/>
      <c r="I4301" s="432"/>
      <c r="J4301" s="336"/>
      <c r="K4301" s="338"/>
      <c r="O4301" s="393"/>
      <c r="P4301" s="407"/>
    </row>
    <row r="4302" spans="1:16" s="342" customFormat="1" x14ac:dyDescent="0.25">
      <c r="A4302" s="336"/>
      <c r="B4302" s="330"/>
      <c r="C4302" s="402"/>
      <c r="D4302" s="336"/>
      <c r="E4302" s="429"/>
      <c r="F4302" s="336"/>
      <c r="G4302" s="430"/>
      <c r="H4302" s="431"/>
      <c r="I4302" s="432"/>
      <c r="J4302" s="336"/>
      <c r="K4302" s="338"/>
      <c r="O4302" s="393"/>
      <c r="P4302" s="407"/>
    </row>
    <row r="4303" spans="1:16" s="342" customFormat="1" x14ac:dyDescent="0.25">
      <c r="A4303" s="336"/>
      <c r="B4303" s="330"/>
      <c r="C4303" s="402"/>
      <c r="D4303" s="336"/>
      <c r="E4303" s="429"/>
      <c r="F4303" s="336"/>
      <c r="G4303" s="430"/>
      <c r="H4303" s="431"/>
      <c r="I4303" s="432"/>
      <c r="J4303" s="336"/>
      <c r="K4303" s="338"/>
      <c r="O4303" s="393"/>
      <c r="P4303" s="407"/>
    </row>
    <row r="4304" spans="1:16" s="342" customFormat="1" x14ac:dyDescent="0.25">
      <c r="A4304" s="336"/>
      <c r="B4304" s="330"/>
      <c r="C4304" s="402"/>
      <c r="D4304" s="336"/>
      <c r="E4304" s="429"/>
      <c r="F4304" s="336"/>
      <c r="G4304" s="430"/>
      <c r="H4304" s="431"/>
      <c r="I4304" s="432"/>
      <c r="J4304" s="336"/>
      <c r="K4304" s="338"/>
      <c r="O4304" s="393"/>
      <c r="P4304" s="407"/>
    </row>
    <row r="4305" spans="1:16" s="342" customFormat="1" x14ac:dyDescent="0.25">
      <c r="A4305" s="336"/>
      <c r="B4305" s="330"/>
      <c r="C4305" s="402"/>
      <c r="D4305" s="336"/>
      <c r="E4305" s="429"/>
      <c r="F4305" s="336"/>
      <c r="G4305" s="430"/>
      <c r="H4305" s="431"/>
      <c r="I4305" s="432"/>
      <c r="J4305" s="336"/>
      <c r="K4305" s="338"/>
      <c r="O4305" s="393"/>
      <c r="P4305" s="407"/>
    </row>
    <row r="4306" spans="1:16" s="342" customFormat="1" x14ac:dyDescent="0.25">
      <c r="A4306" s="336"/>
      <c r="B4306" s="330"/>
      <c r="C4306" s="402"/>
      <c r="D4306" s="336"/>
      <c r="E4306" s="429"/>
      <c r="F4306" s="336"/>
      <c r="G4306" s="430"/>
      <c r="H4306" s="431"/>
      <c r="I4306" s="432"/>
      <c r="J4306" s="336"/>
      <c r="K4306" s="338"/>
      <c r="O4306" s="393"/>
      <c r="P4306" s="407"/>
    </row>
    <row r="4307" spans="1:16" s="342" customFormat="1" x14ac:dyDescent="0.25">
      <c r="A4307" s="336"/>
      <c r="B4307" s="330"/>
      <c r="C4307" s="402"/>
      <c r="D4307" s="336"/>
      <c r="E4307" s="429"/>
      <c r="F4307" s="336"/>
      <c r="G4307" s="430"/>
      <c r="H4307" s="431"/>
      <c r="I4307" s="432"/>
      <c r="J4307" s="336"/>
      <c r="K4307" s="338"/>
      <c r="O4307" s="393"/>
      <c r="P4307" s="407"/>
    </row>
    <row r="4308" spans="1:16" s="342" customFormat="1" x14ac:dyDescent="0.25">
      <c r="A4308" s="336"/>
      <c r="B4308" s="330"/>
      <c r="C4308" s="402"/>
      <c r="D4308" s="336"/>
      <c r="E4308" s="429"/>
      <c r="F4308" s="336"/>
      <c r="G4308" s="430"/>
      <c r="H4308" s="431"/>
      <c r="I4308" s="432"/>
      <c r="J4308" s="336"/>
      <c r="K4308" s="338"/>
      <c r="O4308" s="393"/>
      <c r="P4308" s="407"/>
    </row>
    <row r="4309" spans="1:16" s="342" customFormat="1" x14ac:dyDescent="0.25">
      <c r="A4309" s="336"/>
      <c r="B4309" s="330"/>
      <c r="C4309" s="402"/>
      <c r="D4309" s="336"/>
      <c r="E4309" s="429"/>
      <c r="F4309" s="336"/>
      <c r="G4309" s="430"/>
      <c r="H4309" s="431"/>
      <c r="I4309" s="432"/>
      <c r="J4309" s="336"/>
      <c r="K4309" s="338"/>
      <c r="O4309" s="393"/>
      <c r="P4309" s="407"/>
    </row>
    <row r="4310" spans="1:16" s="342" customFormat="1" x14ac:dyDescent="0.25">
      <c r="A4310" s="336"/>
      <c r="B4310" s="330"/>
      <c r="C4310" s="402"/>
      <c r="D4310" s="336"/>
      <c r="E4310" s="429"/>
      <c r="F4310" s="336"/>
      <c r="G4310" s="430"/>
      <c r="H4310" s="431"/>
      <c r="I4310" s="432"/>
      <c r="J4310" s="336"/>
      <c r="K4310" s="338"/>
      <c r="O4310" s="393"/>
      <c r="P4310" s="407"/>
    </row>
    <row r="4311" spans="1:16" s="342" customFormat="1" x14ac:dyDescent="0.25">
      <c r="A4311" s="336"/>
      <c r="B4311" s="330"/>
      <c r="C4311" s="402"/>
      <c r="D4311" s="336"/>
      <c r="E4311" s="429"/>
      <c r="F4311" s="336"/>
      <c r="G4311" s="430"/>
      <c r="H4311" s="431"/>
      <c r="I4311" s="432"/>
      <c r="J4311" s="336"/>
      <c r="K4311" s="338"/>
      <c r="O4311" s="393"/>
      <c r="P4311" s="407"/>
    </row>
    <row r="4312" spans="1:16" s="342" customFormat="1" x14ac:dyDescent="0.25">
      <c r="A4312" s="336"/>
      <c r="B4312" s="330"/>
      <c r="C4312" s="402"/>
      <c r="D4312" s="336"/>
      <c r="E4312" s="429"/>
      <c r="F4312" s="336"/>
      <c r="G4312" s="430"/>
      <c r="H4312" s="431"/>
      <c r="I4312" s="432"/>
      <c r="J4312" s="336"/>
      <c r="K4312" s="338"/>
      <c r="O4312" s="393"/>
      <c r="P4312" s="407"/>
    </row>
    <row r="4313" spans="1:16" s="342" customFormat="1" x14ac:dyDescent="0.25">
      <c r="A4313" s="336"/>
      <c r="B4313" s="330"/>
      <c r="C4313" s="402"/>
      <c r="D4313" s="336"/>
      <c r="E4313" s="429"/>
      <c r="F4313" s="336"/>
      <c r="G4313" s="430"/>
      <c r="H4313" s="431"/>
      <c r="I4313" s="432"/>
      <c r="J4313" s="336"/>
      <c r="K4313" s="338"/>
      <c r="O4313" s="393"/>
      <c r="P4313" s="407"/>
    </row>
    <row r="4314" spans="1:16" s="342" customFormat="1" x14ac:dyDescent="0.25">
      <c r="A4314" s="336"/>
      <c r="B4314" s="330"/>
      <c r="C4314" s="402"/>
      <c r="D4314" s="336"/>
      <c r="E4314" s="429"/>
      <c r="F4314" s="336"/>
      <c r="G4314" s="430"/>
      <c r="H4314" s="431"/>
      <c r="I4314" s="432"/>
      <c r="J4314" s="336"/>
      <c r="K4314" s="338"/>
      <c r="O4314" s="393"/>
      <c r="P4314" s="407"/>
    </row>
    <row r="4315" spans="1:16" s="342" customFormat="1" x14ac:dyDescent="0.25">
      <c r="A4315" s="336"/>
      <c r="B4315" s="330"/>
      <c r="C4315" s="402"/>
      <c r="D4315" s="336"/>
      <c r="E4315" s="429"/>
      <c r="F4315" s="336"/>
      <c r="G4315" s="430"/>
      <c r="H4315" s="431"/>
      <c r="I4315" s="432"/>
      <c r="J4315" s="336"/>
      <c r="K4315" s="338"/>
      <c r="O4315" s="393"/>
      <c r="P4315" s="407"/>
    </row>
    <row r="4316" spans="1:16" s="342" customFormat="1" x14ac:dyDescent="0.25">
      <c r="A4316" s="336"/>
      <c r="B4316" s="330"/>
      <c r="C4316" s="402"/>
      <c r="D4316" s="336"/>
      <c r="E4316" s="429"/>
      <c r="F4316" s="336"/>
      <c r="G4316" s="430"/>
      <c r="H4316" s="431"/>
      <c r="I4316" s="432"/>
      <c r="J4316" s="336"/>
      <c r="K4316" s="338"/>
      <c r="O4316" s="393"/>
      <c r="P4316" s="407"/>
    </row>
    <row r="4317" spans="1:16" s="342" customFormat="1" x14ac:dyDescent="0.25">
      <c r="A4317" s="336"/>
      <c r="B4317" s="330"/>
      <c r="C4317" s="402"/>
      <c r="D4317" s="336"/>
      <c r="E4317" s="429"/>
      <c r="F4317" s="336"/>
      <c r="G4317" s="430"/>
      <c r="H4317" s="431"/>
      <c r="I4317" s="432"/>
      <c r="J4317" s="336"/>
      <c r="K4317" s="338"/>
      <c r="O4317" s="393"/>
      <c r="P4317" s="407"/>
    </row>
    <row r="4318" spans="1:16" s="342" customFormat="1" x14ac:dyDescent="0.25">
      <c r="A4318" s="336"/>
      <c r="B4318" s="330"/>
      <c r="C4318" s="402"/>
      <c r="D4318" s="336"/>
      <c r="E4318" s="429"/>
      <c r="F4318" s="336"/>
      <c r="G4318" s="430"/>
      <c r="H4318" s="431"/>
      <c r="I4318" s="432"/>
      <c r="J4318" s="336"/>
      <c r="K4318" s="338"/>
      <c r="O4318" s="393"/>
      <c r="P4318" s="407"/>
    </row>
    <row r="4319" spans="1:16" s="342" customFormat="1" x14ac:dyDescent="0.25">
      <c r="A4319" s="336"/>
      <c r="B4319" s="330"/>
      <c r="C4319" s="402"/>
      <c r="D4319" s="336"/>
      <c r="E4319" s="429"/>
      <c r="F4319" s="336"/>
      <c r="G4319" s="430"/>
      <c r="H4319" s="431"/>
      <c r="I4319" s="432"/>
      <c r="J4319" s="336"/>
      <c r="K4319" s="338"/>
      <c r="O4319" s="393"/>
      <c r="P4319" s="407"/>
    </row>
    <row r="4320" spans="1:16" s="342" customFormat="1" x14ac:dyDescent="0.25">
      <c r="A4320" s="336"/>
      <c r="B4320" s="330"/>
      <c r="C4320" s="402"/>
      <c r="D4320" s="336"/>
      <c r="E4320" s="429"/>
      <c r="F4320" s="336"/>
      <c r="G4320" s="430"/>
      <c r="H4320" s="431"/>
      <c r="I4320" s="432"/>
      <c r="J4320" s="336"/>
      <c r="K4320" s="338"/>
      <c r="O4320" s="393"/>
      <c r="P4320" s="407"/>
    </row>
    <row r="4321" spans="1:16" s="342" customFormat="1" x14ac:dyDescent="0.25">
      <c r="A4321" s="336"/>
      <c r="B4321" s="330"/>
      <c r="C4321" s="402"/>
      <c r="D4321" s="336"/>
      <c r="E4321" s="429"/>
      <c r="F4321" s="336"/>
      <c r="G4321" s="430"/>
      <c r="H4321" s="431"/>
      <c r="I4321" s="432"/>
      <c r="J4321" s="336"/>
      <c r="K4321" s="338"/>
      <c r="O4321" s="393"/>
      <c r="P4321" s="407"/>
    </row>
    <row r="4322" spans="1:16" s="342" customFormat="1" x14ac:dyDescent="0.25">
      <c r="A4322" s="336"/>
      <c r="B4322" s="330"/>
      <c r="C4322" s="402"/>
      <c r="D4322" s="336"/>
      <c r="E4322" s="429"/>
      <c r="F4322" s="336"/>
      <c r="G4322" s="430"/>
      <c r="H4322" s="431"/>
      <c r="I4322" s="432"/>
      <c r="J4322" s="336"/>
      <c r="K4322" s="338"/>
      <c r="O4322" s="393"/>
      <c r="P4322" s="407"/>
    </row>
    <row r="4323" spans="1:16" s="342" customFormat="1" x14ac:dyDescent="0.25">
      <c r="A4323" s="336"/>
      <c r="B4323" s="330"/>
      <c r="C4323" s="402"/>
      <c r="D4323" s="336"/>
      <c r="E4323" s="429"/>
      <c r="F4323" s="336"/>
      <c r="G4323" s="430"/>
      <c r="H4323" s="431"/>
      <c r="I4323" s="432"/>
      <c r="J4323" s="336"/>
      <c r="K4323" s="338"/>
      <c r="O4323" s="393"/>
      <c r="P4323" s="407"/>
    </row>
    <row r="4324" spans="1:16" s="342" customFormat="1" x14ac:dyDescent="0.25">
      <c r="A4324" s="336"/>
      <c r="B4324" s="330"/>
      <c r="C4324" s="402"/>
      <c r="D4324" s="336"/>
      <c r="E4324" s="429"/>
      <c r="F4324" s="336"/>
      <c r="G4324" s="430"/>
      <c r="H4324" s="431"/>
      <c r="I4324" s="432"/>
      <c r="J4324" s="336"/>
      <c r="K4324" s="338"/>
      <c r="O4324" s="393"/>
      <c r="P4324" s="407"/>
    </row>
    <row r="4325" spans="1:16" s="342" customFormat="1" x14ac:dyDescent="0.25">
      <c r="A4325" s="336"/>
      <c r="B4325" s="330"/>
      <c r="C4325" s="402"/>
      <c r="D4325" s="336"/>
      <c r="E4325" s="429"/>
      <c r="F4325" s="336"/>
      <c r="G4325" s="430"/>
      <c r="H4325" s="431"/>
      <c r="I4325" s="432"/>
      <c r="J4325" s="336"/>
      <c r="K4325" s="338"/>
      <c r="O4325" s="393"/>
      <c r="P4325" s="407"/>
    </row>
    <row r="4326" spans="1:16" s="342" customFormat="1" x14ac:dyDescent="0.25">
      <c r="A4326" s="336"/>
      <c r="B4326" s="330"/>
      <c r="C4326" s="402"/>
      <c r="D4326" s="336"/>
      <c r="E4326" s="429"/>
      <c r="F4326" s="336"/>
      <c r="G4326" s="430"/>
      <c r="H4326" s="431"/>
      <c r="I4326" s="432"/>
      <c r="J4326" s="336"/>
      <c r="K4326" s="338"/>
      <c r="O4326" s="393"/>
      <c r="P4326" s="407"/>
    </row>
    <row r="4327" spans="1:16" s="342" customFormat="1" x14ac:dyDescent="0.25">
      <c r="A4327" s="336"/>
      <c r="B4327" s="330"/>
      <c r="C4327" s="402"/>
      <c r="D4327" s="336"/>
      <c r="E4327" s="429"/>
      <c r="F4327" s="336"/>
      <c r="G4327" s="430"/>
      <c r="H4327" s="431"/>
      <c r="I4327" s="432"/>
      <c r="J4327" s="336"/>
      <c r="K4327" s="338"/>
      <c r="O4327" s="393"/>
      <c r="P4327" s="407"/>
    </row>
    <row r="4328" spans="1:16" s="342" customFormat="1" x14ac:dyDescent="0.25">
      <c r="A4328" s="336"/>
      <c r="B4328" s="330"/>
      <c r="C4328" s="402"/>
      <c r="D4328" s="336"/>
      <c r="E4328" s="429"/>
      <c r="F4328" s="336"/>
      <c r="G4328" s="430"/>
      <c r="H4328" s="431"/>
      <c r="I4328" s="432"/>
      <c r="J4328" s="336"/>
      <c r="K4328" s="338"/>
      <c r="O4328" s="393"/>
      <c r="P4328" s="407"/>
    </row>
    <row r="4329" spans="1:16" s="342" customFormat="1" x14ac:dyDescent="0.25">
      <c r="A4329" s="336"/>
      <c r="B4329" s="330"/>
      <c r="C4329" s="402"/>
      <c r="D4329" s="336"/>
      <c r="E4329" s="429"/>
      <c r="F4329" s="336"/>
      <c r="G4329" s="430"/>
      <c r="H4329" s="431"/>
      <c r="I4329" s="432"/>
      <c r="J4329" s="336"/>
      <c r="K4329" s="338"/>
      <c r="O4329" s="393"/>
      <c r="P4329" s="407"/>
    </row>
    <row r="4330" spans="1:16" s="342" customFormat="1" x14ac:dyDescent="0.25">
      <c r="A4330" s="336"/>
      <c r="B4330" s="330"/>
      <c r="C4330" s="402"/>
      <c r="D4330" s="336"/>
      <c r="E4330" s="429"/>
      <c r="F4330" s="336"/>
      <c r="G4330" s="430"/>
      <c r="H4330" s="431"/>
      <c r="I4330" s="432"/>
      <c r="J4330" s="336"/>
      <c r="K4330" s="338"/>
      <c r="O4330" s="393"/>
      <c r="P4330" s="407"/>
    </row>
    <row r="4331" spans="1:16" s="342" customFormat="1" x14ac:dyDescent="0.25">
      <c r="A4331" s="336"/>
      <c r="B4331" s="330"/>
      <c r="C4331" s="402"/>
      <c r="D4331" s="336"/>
      <c r="E4331" s="429"/>
      <c r="F4331" s="336"/>
      <c r="G4331" s="430"/>
      <c r="H4331" s="431"/>
      <c r="I4331" s="432"/>
      <c r="J4331" s="336"/>
      <c r="K4331" s="338"/>
      <c r="O4331" s="393"/>
      <c r="P4331" s="407"/>
    </row>
    <row r="4332" spans="1:16" s="342" customFormat="1" x14ac:dyDescent="0.25">
      <c r="A4332" s="336"/>
      <c r="B4332" s="330"/>
      <c r="C4332" s="402"/>
      <c r="D4332" s="336"/>
      <c r="E4332" s="429"/>
      <c r="F4332" s="336"/>
      <c r="G4332" s="430"/>
      <c r="H4332" s="431"/>
      <c r="I4332" s="432"/>
      <c r="J4332" s="336"/>
      <c r="K4332" s="338"/>
      <c r="O4332" s="393"/>
      <c r="P4332" s="407"/>
    </row>
    <row r="4333" spans="1:16" s="342" customFormat="1" x14ac:dyDescent="0.25">
      <c r="A4333" s="336"/>
      <c r="B4333" s="330"/>
      <c r="C4333" s="402"/>
      <c r="D4333" s="336"/>
      <c r="E4333" s="429"/>
      <c r="F4333" s="336"/>
      <c r="G4333" s="430"/>
      <c r="H4333" s="431"/>
      <c r="I4333" s="432"/>
      <c r="J4333" s="336"/>
      <c r="K4333" s="338"/>
      <c r="O4333" s="393"/>
      <c r="P4333" s="407"/>
    </row>
    <row r="4334" spans="1:16" s="342" customFormat="1" x14ac:dyDescent="0.25">
      <c r="A4334" s="336"/>
      <c r="B4334" s="330"/>
      <c r="C4334" s="402"/>
      <c r="D4334" s="336"/>
      <c r="E4334" s="429"/>
      <c r="F4334" s="336"/>
      <c r="G4334" s="430"/>
      <c r="H4334" s="431"/>
      <c r="I4334" s="432"/>
      <c r="J4334" s="336"/>
      <c r="K4334" s="338"/>
      <c r="O4334" s="393"/>
      <c r="P4334" s="407"/>
    </row>
    <row r="4335" spans="1:16" s="342" customFormat="1" x14ac:dyDescent="0.25">
      <c r="A4335" s="336"/>
      <c r="B4335" s="330"/>
      <c r="C4335" s="402"/>
      <c r="D4335" s="336"/>
      <c r="E4335" s="429"/>
      <c r="F4335" s="336"/>
      <c r="G4335" s="430"/>
      <c r="H4335" s="431"/>
      <c r="I4335" s="432"/>
      <c r="J4335" s="336"/>
      <c r="K4335" s="338"/>
      <c r="O4335" s="393"/>
      <c r="P4335" s="407"/>
    </row>
    <row r="4336" spans="1:16" s="342" customFormat="1" x14ac:dyDescent="0.25">
      <c r="A4336" s="336"/>
      <c r="B4336" s="330"/>
      <c r="C4336" s="402"/>
      <c r="D4336" s="336"/>
      <c r="E4336" s="429"/>
      <c r="F4336" s="336"/>
      <c r="G4336" s="430"/>
      <c r="H4336" s="431"/>
      <c r="I4336" s="432"/>
      <c r="J4336" s="336"/>
      <c r="K4336" s="338"/>
      <c r="O4336" s="393"/>
      <c r="P4336" s="407"/>
    </row>
    <row r="4337" spans="1:16" s="342" customFormat="1" x14ac:dyDescent="0.25">
      <c r="A4337" s="336"/>
      <c r="B4337" s="330"/>
      <c r="C4337" s="402"/>
      <c r="D4337" s="336"/>
      <c r="E4337" s="429"/>
      <c r="F4337" s="336"/>
      <c r="G4337" s="430"/>
      <c r="H4337" s="431"/>
      <c r="I4337" s="432"/>
      <c r="J4337" s="336"/>
      <c r="K4337" s="338"/>
      <c r="O4337" s="393"/>
      <c r="P4337" s="407"/>
    </row>
    <row r="4338" spans="1:16" s="342" customFormat="1" x14ac:dyDescent="0.25">
      <c r="A4338" s="336"/>
      <c r="B4338" s="330"/>
      <c r="C4338" s="402"/>
      <c r="D4338" s="336"/>
      <c r="E4338" s="429"/>
      <c r="F4338" s="336"/>
      <c r="G4338" s="430"/>
      <c r="H4338" s="431"/>
      <c r="I4338" s="432"/>
      <c r="J4338" s="336"/>
      <c r="K4338" s="338"/>
      <c r="O4338" s="393"/>
      <c r="P4338" s="407"/>
    </row>
    <row r="4339" spans="1:16" s="342" customFormat="1" x14ac:dyDescent="0.25">
      <c r="A4339" s="336"/>
      <c r="B4339" s="330"/>
      <c r="C4339" s="402"/>
      <c r="D4339" s="336"/>
      <c r="E4339" s="429"/>
      <c r="F4339" s="336"/>
      <c r="G4339" s="430"/>
      <c r="H4339" s="431"/>
      <c r="I4339" s="432"/>
      <c r="J4339" s="336"/>
      <c r="K4339" s="338"/>
      <c r="O4339" s="393"/>
      <c r="P4339" s="407"/>
    </row>
    <row r="4340" spans="1:16" s="342" customFormat="1" x14ac:dyDescent="0.25">
      <c r="A4340" s="336"/>
      <c r="B4340" s="330"/>
      <c r="C4340" s="402"/>
      <c r="D4340" s="336"/>
      <c r="E4340" s="429"/>
      <c r="F4340" s="336"/>
      <c r="G4340" s="430"/>
      <c r="H4340" s="431"/>
      <c r="I4340" s="432"/>
      <c r="J4340" s="336"/>
      <c r="K4340" s="338"/>
      <c r="O4340" s="393"/>
      <c r="P4340" s="407"/>
    </row>
    <row r="4341" spans="1:16" s="342" customFormat="1" x14ac:dyDescent="0.25">
      <c r="A4341" s="336"/>
      <c r="B4341" s="330"/>
      <c r="C4341" s="402"/>
      <c r="D4341" s="336"/>
      <c r="E4341" s="429"/>
      <c r="F4341" s="336"/>
      <c r="G4341" s="430"/>
      <c r="H4341" s="431"/>
      <c r="I4341" s="432"/>
      <c r="J4341" s="336"/>
      <c r="K4341" s="338"/>
      <c r="O4341" s="393"/>
      <c r="P4341" s="407"/>
    </row>
    <row r="4342" spans="1:16" s="342" customFormat="1" x14ac:dyDescent="0.25">
      <c r="A4342" s="336"/>
      <c r="B4342" s="330"/>
      <c r="C4342" s="402"/>
      <c r="D4342" s="336"/>
      <c r="E4342" s="429"/>
      <c r="F4342" s="336"/>
      <c r="G4342" s="430"/>
      <c r="H4342" s="431"/>
      <c r="I4342" s="432"/>
      <c r="J4342" s="336"/>
      <c r="K4342" s="338"/>
      <c r="O4342" s="393"/>
      <c r="P4342" s="407"/>
    </row>
    <row r="4343" spans="1:16" s="342" customFormat="1" x14ac:dyDescent="0.25">
      <c r="A4343" s="336"/>
      <c r="B4343" s="330"/>
      <c r="C4343" s="402"/>
      <c r="D4343" s="336"/>
      <c r="E4343" s="429"/>
      <c r="F4343" s="336"/>
      <c r="G4343" s="430"/>
      <c r="H4343" s="431"/>
      <c r="I4343" s="432"/>
      <c r="J4343" s="336"/>
      <c r="K4343" s="338"/>
      <c r="O4343" s="393"/>
      <c r="P4343" s="407"/>
    </row>
    <row r="4344" spans="1:16" s="342" customFormat="1" x14ac:dyDescent="0.25">
      <c r="A4344" s="336"/>
      <c r="B4344" s="330"/>
      <c r="C4344" s="402"/>
      <c r="D4344" s="336"/>
      <c r="E4344" s="429"/>
      <c r="F4344" s="336"/>
      <c r="G4344" s="430"/>
      <c r="H4344" s="431"/>
      <c r="I4344" s="432"/>
      <c r="J4344" s="336"/>
      <c r="K4344" s="338"/>
      <c r="O4344" s="393"/>
      <c r="P4344" s="407"/>
    </row>
    <row r="4345" spans="1:16" s="342" customFormat="1" x14ac:dyDescent="0.25">
      <c r="A4345" s="336"/>
      <c r="B4345" s="330"/>
      <c r="C4345" s="402"/>
      <c r="D4345" s="336"/>
      <c r="E4345" s="429"/>
      <c r="F4345" s="336"/>
      <c r="G4345" s="430"/>
      <c r="H4345" s="431"/>
      <c r="I4345" s="432"/>
      <c r="J4345" s="336"/>
      <c r="K4345" s="338"/>
      <c r="O4345" s="393"/>
      <c r="P4345" s="407"/>
    </row>
    <row r="4346" spans="1:16" s="342" customFormat="1" x14ac:dyDescent="0.25">
      <c r="A4346" s="336"/>
      <c r="B4346" s="330"/>
      <c r="C4346" s="402"/>
      <c r="D4346" s="336"/>
      <c r="E4346" s="429"/>
      <c r="F4346" s="336"/>
      <c r="G4346" s="430"/>
      <c r="H4346" s="431"/>
      <c r="I4346" s="432"/>
      <c r="J4346" s="336"/>
      <c r="K4346" s="338"/>
      <c r="O4346" s="393"/>
      <c r="P4346" s="407"/>
    </row>
    <row r="4347" spans="1:16" s="342" customFormat="1" x14ac:dyDescent="0.25">
      <c r="A4347" s="336"/>
      <c r="B4347" s="330"/>
      <c r="C4347" s="402"/>
      <c r="D4347" s="336"/>
      <c r="E4347" s="429"/>
      <c r="F4347" s="336"/>
      <c r="G4347" s="430"/>
      <c r="H4347" s="431"/>
      <c r="I4347" s="432"/>
      <c r="J4347" s="336"/>
      <c r="K4347" s="338"/>
      <c r="O4347" s="393"/>
      <c r="P4347" s="407"/>
    </row>
    <row r="4348" spans="1:16" s="342" customFormat="1" x14ac:dyDescent="0.25">
      <c r="A4348" s="336"/>
      <c r="B4348" s="330"/>
      <c r="C4348" s="402"/>
      <c r="D4348" s="336"/>
      <c r="E4348" s="429"/>
      <c r="F4348" s="336"/>
      <c r="G4348" s="430"/>
      <c r="H4348" s="431"/>
      <c r="I4348" s="432"/>
      <c r="J4348" s="336"/>
      <c r="K4348" s="338"/>
      <c r="O4348" s="393"/>
      <c r="P4348" s="407"/>
    </row>
    <row r="4349" spans="1:16" s="342" customFormat="1" x14ac:dyDescent="0.25">
      <c r="A4349" s="336"/>
      <c r="B4349" s="330"/>
      <c r="C4349" s="402"/>
      <c r="D4349" s="336"/>
      <c r="E4349" s="429"/>
      <c r="F4349" s="336"/>
      <c r="G4349" s="430"/>
      <c r="H4349" s="431"/>
      <c r="I4349" s="432"/>
      <c r="J4349" s="336"/>
      <c r="K4349" s="338"/>
      <c r="O4349" s="393"/>
      <c r="P4349" s="407"/>
    </row>
    <row r="4350" spans="1:16" s="342" customFormat="1" x14ac:dyDescent="0.25">
      <c r="A4350" s="336"/>
      <c r="B4350" s="330"/>
      <c r="C4350" s="402"/>
      <c r="D4350" s="336"/>
      <c r="E4350" s="429"/>
      <c r="F4350" s="336"/>
      <c r="G4350" s="430"/>
      <c r="H4350" s="431"/>
      <c r="I4350" s="432"/>
      <c r="J4350" s="336"/>
      <c r="K4350" s="338"/>
      <c r="O4350" s="393"/>
      <c r="P4350" s="407"/>
    </row>
    <row r="4351" spans="1:16" s="342" customFormat="1" x14ac:dyDescent="0.25">
      <c r="A4351" s="336"/>
      <c r="B4351" s="330"/>
      <c r="C4351" s="402"/>
      <c r="D4351" s="336"/>
      <c r="E4351" s="429"/>
      <c r="F4351" s="336"/>
      <c r="G4351" s="430"/>
      <c r="H4351" s="431"/>
      <c r="I4351" s="432"/>
      <c r="J4351" s="336"/>
      <c r="K4351" s="338"/>
      <c r="O4351" s="393"/>
      <c r="P4351" s="407"/>
    </row>
    <row r="4352" spans="1:16" s="342" customFormat="1" x14ac:dyDescent="0.25">
      <c r="A4352" s="336"/>
      <c r="B4352" s="330"/>
      <c r="C4352" s="402"/>
      <c r="D4352" s="336"/>
      <c r="E4352" s="429"/>
      <c r="F4352" s="336"/>
      <c r="G4352" s="430"/>
      <c r="H4352" s="431"/>
      <c r="I4352" s="432"/>
      <c r="J4352" s="336"/>
      <c r="K4352" s="338"/>
      <c r="O4352" s="393"/>
      <c r="P4352" s="407"/>
    </row>
    <row r="4353" spans="1:16" s="342" customFormat="1" x14ac:dyDescent="0.25">
      <c r="A4353" s="336"/>
      <c r="B4353" s="330"/>
      <c r="C4353" s="402"/>
      <c r="D4353" s="336"/>
      <c r="E4353" s="429"/>
      <c r="F4353" s="336"/>
      <c r="G4353" s="430"/>
      <c r="H4353" s="431"/>
      <c r="I4353" s="432"/>
      <c r="J4353" s="336"/>
      <c r="K4353" s="338"/>
      <c r="O4353" s="393"/>
      <c r="P4353" s="407"/>
    </row>
    <row r="4354" spans="1:16" s="342" customFormat="1" x14ac:dyDescent="0.25">
      <c r="A4354" s="336"/>
      <c r="B4354" s="330"/>
      <c r="C4354" s="402"/>
      <c r="D4354" s="336"/>
      <c r="E4354" s="429"/>
      <c r="F4354" s="336"/>
      <c r="G4354" s="430"/>
      <c r="H4354" s="431"/>
      <c r="I4354" s="432"/>
      <c r="J4354" s="336"/>
      <c r="K4354" s="338"/>
      <c r="O4354" s="393"/>
      <c r="P4354" s="407"/>
    </row>
    <row r="4355" spans="1:16" s="342" customFormat="1" x14ac:dyDescent="0.25">
      <c r="A4355" s="336"/>
      <c r="B4355" s="330"/>
      <c r="C4355" s="402"/>
      <c r="D4355" s="336"/>
      <c r="E4355" s="429"/>
      <c r="F4355" s="336"/>
      <c r="G4355" s="430"/>
      <c r="H4355" s="431"/>
      <c r="I4355" s="432"/>
      <c r="J4355" s="336"/>
      <c r="K4355" s="338"/>
      <c r="O4355" s="393"/>
      <c r="P4355" s="407"/>
    </row>
    <row r="4356" spans="1:16" s="342" customFormat="1" x14ac:dyDescent="0.25">
      <c r="A4356" s="336"/>
      <c r="B4356" s="330"/>
      <c r="C4356" s="402"/>
      <c r="D4356" s="336"/>
      <c r="E4356" s="429"/>
      <c r="F4356" s="336"/>
      <c r="G4356" s="430"/>
      <c r="H4356" s="431"/>
      <c r="I4356" s="432"/>
      <c r="J4356" s="336"/>
      <c r="K4356" s="338"/>
      <c r="O4356" s="393"/>
      <c r="P4356" s="407"/>
    </row>
    <row r="4357" spans="1:16" s="342" customFormat="1" x14ac:dyDescent="0.25">
      <c r="A4357" s="336"/>
      <c r="B4357" s="330"/>
      <c r="C4357" s="402"/>
      <c r="D4357" s="336"/>
      <c r="E4357" s="429"/>
      <c r="F4357" s="336"/>
      <c r="G4357" s="430"/>
      <c r="H4357" s="431"/>
      <c r="I4357" s="432"/>
      <c r="J4357" s="336"/>
      <c r="K4357" s="338"/>
      <c r="O4357" s="393"/>
      <c r="P4357" s="407"/>
    </row>
    <row r="4358" spans="1:16" s="342" customFormat="1" x14ac:dyDescent="0.25">
      <c r="A4358" s="336"/>
      <c r="B4358" s="330"/>
      <c r="C4358" s="402"/>
      <c r="D4358" s="336"/>
      <c r="E4358" s="429"/>
      <c r="F4358" s="336"/>
      <c r="G4358" s="430"/>
      <c r="H4358" s="431"/>
      <c r="I4358" s="432"/>
      <c r="J4358" s="336"/>
      <c r="K4358" s="338"/>
      <c r="O4358" s="393"/>
      <c r="P4358" s="407"/>
    </row>
    <row r="4359" spans="1:16" s="342" customFormat="1" x14ac:dyDescent="0.25">
      <c r="A4359" s="336"/>
      <c r="B4359" s="330"/>
      <c r="C4359" s="402"/>
      <c r="D4359" s="336"/>
      <c r="E4359" s="429"/>
      <c r="F4359" s="336"/>
      <c r="G4359" s="430"/>
      <c r="H4359" s="431"/>
      <c r="I4359" s="432"/>
      <c r="J4359" s="336"/>
      <c r="K4359" s="338"/>
      <c r="O4359" s="393"/>
      <c r="P4359" s="407"/>
    </row>
    <row r="4360" spans="1:16" s="342" customFormat="1" x14ac:dyDescent="0.25">
      <c r="A4360" s="336"/>
      <c r="B4360" s="330"/>
      <c r="C4360" s="402"/>
      <c r="D4360" s="336"/>
      <c r="E4360" s="429"/>
      <c r="F4360" s="336"/>
      <c r="G4360" s="430"/>
      <c r="H4360" s="431"/>
      <c r="I4360" s="432"/>
      <c r="J4360" s="336"/>
      <c r="K4360" s="338"/>
      <c r="O4360" s="393"/>
      <c r="P4360" s="407"/>
    </row>
    <row r="4361" spans="1:16" s="342" customFormat="1" x14ac:dyDescent="0.25">
      <c r="A4361" s="336"/>
      <c r="B4361" s="330"/>
      <c r="C4361" s="402"/>
      <c r="D4361" s="336"/>
      <c r="E4361" s="429"/>
      <c r="F4361" s="336"/>
      <c r="G4361" s="430"/>
      <c r="H4361" s="431"/>
      <c r="I4361" s="432"/>
      <c r="J4361" s="336"/>
      <c r="K4361" s="338"/>
      <c r="O4361" s="393"/>
      <c r="P4361" s="407"/>
    </row>
    <row r="4362" spans="1:16" s="342" customFormat="1" x14ac:dyDescent="0.25">
      <c r="A4362" s="336"/>
      <c r="B4362" s="330"/>
      <c r="C4362" s="402"/>
      <c r="D4362" s="336"/>
      <c r="E4362" s="429"/>
      <c r="F4362" s="336"/>
      <c r="G4362" s="430"/>
      <c r="H4362" s="431"/>
      <c r="I4362" s="432"/>
      <c r="J4362" s="336"/>
      <c r="K4362" s="338"/>
      <c r="O4362" s="393"/>
      <c r="P4362" s="407"/>
    </row>
    <row r="4363" spans="1:16" s="342" customFormat="1" x14ac:dyDescent="0.25">
      <c r="A4363" s="336"/>
      <c r="B4363" s="330"/>
      <c r="C4363" s="402"/>
      <c r="D4363" s="336"/>
      <c r="E4363" s="429"/>
      <c r="F4363" s="336"/>
      <c r="G4363" s="430"/>
      <c r="H4363" s="431"/>
      <c r="I4363" s="432"/>
      <c r="J4363" s="336"/>
      <c r="K4363" s="338"/>
      <c r="O4363" s="393"/>
      <c r="P4363" s="407"/>
    </row>
    <row r="4364" spans="1:16" s="342" customFormat="1" x14ac:dyDescent="0.25">
      <c r="A4364" s="336"/>
      <c r="B4364" s="330"/>
      <c r="C4364" s="402"/>
      <c r="D4364" s="336"/>
      <c r="E4364" s="429"/>
      <c r="F4364" s="336"/>
      <c r="G4364" s="430"/>
      <c r="H4364" s="431"/>
      <c r="I4364" s="432"/>
      <c r="J4364" s="336"/>
      <c r="K4364" s="338"/>
      <c r="O4364" s="393"/>
      <c r="P4364" s="407"/>
    </row>
    <row r="4365" spans="1:16" s="342" customFormat="1" x14ac:dyDescent="0.25">
      <c r="A4365" s="336"/>
      <c r="B4365" s="330"/>
      <c r="C4365" s="402"/>
      <c r="D4365" s="336"/>
      <c r="E4365" s="429"/>
      <c r="F4365" s="336"/>
      <c r="G4365" s="430"/>
      <c r="H4365" s="431"/>
      <c r="I4365" s="432"/>
      <c r="J4365" s="336"/>
      <c r="K4365" s="338"/>
      <c r="O4365" s="393"/>
      <c r="P4365" s="407"/>
    </row>
    <row r="4366" spans="1:16" s="342" customFormat="1" x14ac:dyDescent="0.25">
      <c r="A4366" s="336"/>
      <c r="B4366" s="330"/>
      <c r="C4366" s="402"/>
      <c r="D4366" s="336"/>
      <c r="E4366" s="429"/>
      <c r="F4366" s="336"/>
      <c r="G4366" s="430"/>
      <c r="H4366" s="431"/>
      <c r="I4366" s="432"/>
      <c r="J4366" s="336"/>
      <c r="K4366" s="338"/>
      <c r="O4366" s="393"/>
      <c r="P4366" s="407"/>
    </row>
    <row r="4367" spans="1:16" s="342" customFormat="1" x14ac:dyDescent="0.25">
      <c r="A4367" s="336"/>
      <c r="B4367" s="330"/>
      <c r="C4367" s="402"/>
      <c r="D4367" s="336"/>
      <c r="E4367" s="429"/>
      <c r="F4367" s="336"/>
      <c r="G4367" s="430"/>
      <c r="H4367" s="431"/>
      <c r="I4367" s="432"/>
      <c r="J4367" s="336"/>
      <c r="K4367" s="338"/>
      <c r="O4367" s="393"/>
      <c r="P4367" s="407"/>
    </row>
    <row r="4368" spans="1:16" s="342" customFormat="1" x14ac:dyDescent="0.25">
      <c r="A4368" s="336"/>
      <c r="B4368" s="330"/>
      <c r="C4368" s="402"/>
      <c r="D4368" s="336"/>
      <c r="E4368" s="429"/>
      <c r="F4368" s="336"/>
      <c r="G4368" s="430"/>
      <c r="H4368" s="431"/>
      <c r="I4368" s="432"/>
      <c r="J4368" s="336"/>
      <c r="K4368" s="338"/>
      <c r="O4368" s="393"/>
      <c r="P4368" s="407"/>
    </row>
    <row r="4369" spans="1:16" s="342" customFormat="1" x14ac:dyDescent="0.25">
      <c r="A4369" s="336"/>
      <c r="B4369" s="330"/>
      <c r="C4369" s="402"/>
      <c r="D4369" s="336"/>
      <c r="E4369" s="429"/>
      <c r="F4369" s="336"/>
      <c r="G4369" s="430"/>
      <c r="H4369" s="431"/>
      <c r="I4369" s="432"/>
      <c r="J4369" s="336"/>
      <c r="K4369" s="338"/>
      <c r="O4369" s="393"/>
      <c r="P4369" s="407"/>
    </row>
    <row r="4370" spans="1:16" s="342" customFormat="1" x14ac:dyDescent="0.25">
      <c r="A4370" s="336"/>
      <c r="B4370" s="330"/>
      <c r="C4370" s="402"/>
      <c r="D4370" s="336"/>
      <c r="E4370" s="429"/>
      <c r="F4370" s="336"/>
      <c r="G4370" s="430"/>
      <c r="H4370" s="431"/>
      <c r="I4370" s="432"/>
      <c r="J4370" s="336"/>
      <c r="K4370" s="338"/>
      <c r="O4370" s="393"/>
      <c r="P4370" s="407"/>
    </row>
    <row r="4371" spans="1:16" s="342" customFormat="1" x14ac:dyDescent="0.25">
      <c r="A4371" s="336"/>
      <c r="B4371" s="330"/>
      <c r="C4371" s="402"/>
      <c r="D4371" s="336"/>
      <c r="E4371" s="429"/>
      <c r="F4371" s="336"/>
      <c r="G4371" s="430"/>
      <c r="H4371" s="431"/>
      <c r="I4371" s="432"/>
      <c r="J4371" s="336"/>
      <c r="K4371" s="338"/>
      <c r="O4371" s="393"/>
      <c r="P4371" s="407"/>
    </row>
    <row r="4372" spans="1:16" s="342" customFormat="1" x14ac:dyDescent="0.25">
      <c r="A4372" s="336"/>
      <c r="B4372" s="330"/>
      <c r="C4372" s="402"/>
      <c r="D4372" s="336"/>
      <c r="E4372" s="429"/>
      <c r="F4372" s="336"/>
      <c r="G4372" s="430"/>
      <c r="H4372" s="431"/>
      <c r="I4372" s="432"/>
      <c r="J4372" s="336"/>
      <c r="K4372" s="338"/>
      <c r="O4372" s="393"/>
      <c r="P4372" s="407"/>
    </row>
    <row r="4373" spans="1:16" s="342" customFormat="1" x14ac:dyDescent="0.25">
      <c r="A4373" s="336"/>
      <c r="B4373" s="330"/>
      <c r="C4373" s="402"/>
      <c r="D4373" s="336"/>
      <c r="E4373" s="429"/>
      <c r="F4373" s="336"/>
      <c r="G4373" s="430"/>
      <c r="H4373" s="431"/>
      <c r="I4373" s="432"/>
      <c r="J4373" s="336"/>
      <c r="K4373" s="338"/>
      <c r="O4373" s="393"/>
      <c r="P4373" s="407"/>
    </row>
    <row r="4374" spans="1:16" s="342" customFormat="1" x14ac:dyDescent="0.25">
      <c r="A4374" s="336"/>
      <c r="B4374" s="330"/>
      <c r="C4374" s="402"/>
      <c r="D4374" s="336"/>
      <c r="E4374" s="429"/>
      <c r="F4374" s="336"/>
      <c r="G4374" s="430"/>
      <c r="H4374" s="431"/>
      <c r="I4374" s="432"/>
      <c r="J4374" s="336"/>
      <c r="K4374" s="338"/>
      <c r="O4374" s="393"/>
      <c r="P4374" s="407"/>
    </row>
    <row r="4375" spans="1:16" s="342" customFormat="1" x14ac:dyDescent="0.25">
      <c r="A4375" s="336"/>
      <c r="B4375" s="330"/>
      <c r="C4375" s="402"/>
      <c r="D4375" s="336"/>
      <c r="E4375" s="429"/>
      <c r="F4375" s="336"/>
      <c r="G4375" s="430"/>
      <c r="H4375" s="431"/>
      <c r="I4375" s="432"/>
      <c r="J4375" s="336"/>
      <c r="K4375" s="338"/>
      <c r="O4375" s="393"/>
      <c r="P4375" s="407"/>
    </row>
    <row r="4376" spans="1:16" s="342" customFormat="1" x14ac:dyDescent="0.25">
      <c r="A4376" s="336"/>
      <c r="B4376" s="330"/>
      <c r="C4376" s="402"/>
      <c r="D4376" s="336"/>
      <c r="E4376" s="429"/>
      <c r="F4376" s="336"/>
      <c r="G4376" s="430"/>
      <c r="H4376" s="431"/>
      <c r="I4376" s="432"/>
      <c r="J4376" s="336"/>
      <c r="K4376" s="338"/>
      <c r="O4376" s="393"/>
      <c r="P4376" s="407"/>
    </row>
    <row r="4377" spans="1:16" s="342" customFormat="1" x14ac:dyDescent="0.25">
      <c r="A4377" s="336"/>
      <c r="B4377" s="330"/>
      <c r="C4377" s="402"/>
      <c r="D4377" s="336"/>
      <c r="E4377" s="429"/>
      <c r="F4377" s="336"/>
      <c r="G4377" s="430"/>
      <c r="H4377" s="431"/>
      <c r="I4377" s="432"/>
      <c r="J4377" s="336"/>
      <c r="K4377" s="338"/>
      <c r="O4377" s="393"/>
      <c r="P4377" s="407"/>
    </row>
    <row r="4378" spans="1:16" s="342" customFormat="1" x14ac:dyDescent="0.25">
      <c r="A4378" s="336"/>
      <c r="B4378" s="330"/>
      <c r="C4378" s="402"/>
      <c r="D4378" s="336"/>
      <c r="E4378" s="429"/>
      <c r="F4378" s="336"/>
      <c r="G4378" s="430"/>
      <c r="H4378" s="431"/>
      <c r="I4378" s="432"/>
      <c r="J4378" s="336"/>
      <c r="K4378" s="338"/>
      <c r="O4378" s="393"/>
      <c r="P4378" s="407"/>
    </row>
    <row r="4379" spans="1:16" s="342" customFormat="1" x14ac:dyDescent="0.25">
      <c r="A4379" s="336"/>
      <c r="B4379" s="330"/>
      <c r="C4379" s="402"/>
      <c r="D4379" s="336"/>
      <c r="E4379" s="429"/>
      <c r="F4379" s="336"/>
      <c r="G4379" s="430"/>
      <c r="H4379" s="431"/>
      <c r="I4379" s="432"/>
      <c r="J4379" s="336"/>
      <c r="K4379" s="338"/>
      <c r="O4379" s="393"/>
      <c r="P4379" s="407"/>
    </row>
    <row r="4380" spans="1:16" s="342" customFormat="1" x14ac:dyDescent="0.25">
      <c r="A4380" s="336"/>
      <c r="B4380" s="330"/>
      <c r="C4380" s="402"/>
      <c r="D4380" s="336"/>
      <c r="E4380" s="429"/>
      <c r="F4380" s="336"/>
      <c r="G4380" s="430"/>
      <c r="H4380" s="431"/>
      <c r="I4380" s="432"/>
      <c r="J4380" s="336"/>
      <c r="K4380" s="338"/>
      <c r="O4380" s="393"/>
      <c r="P4380" s="407"/>
    </row>
    <row r="4381" spans="1:16" s="342" customFormat="1" x14ac:dyDescent="0.25">
      <c r="A4381" s="336"/>
      <c r="B4381" s="330"/>
      <c r="C4381" s="402"/>
      <c r="D4381" s="336"/>
      <c r="E4381" s="429"/>
      <c r="F4381" s="336"/>
      <c r="G4381" s="430"/>
      <c r="H4381" s="431"/>
      <c r="I4381" s="432"/>
      <c r="J4381" s="336"/>
      <c r="K4381" s="338"/>
      <c r="O4381" s="393"/>
      <c r="P4381" s="407"/>
    </row>
    <row r="4382" spans="1:16" s="342" customFormat="1" x14ac:dyDescent="0.25">
      <c r="A4382" s="336"/>
      <c r="B4382" s="330"/>
      <c r="C4382" s="402"/>
      <c r="D4382" s="336"/>
      <c r="E4382" s="429"/>
      <c r="F4382" s="336"/>
      <c r="G4382" s="430"/>
      <c r="H4382" s="431"/>
      <c r="I4382" s="432"/>
      <c r="J4382" s="336"/>
      <c r="K4382" s="338"/>
      <c r="O4382" s="393"/>
      <c r="P4382" s="407"/>
    </row>
    <row r="4383" spans="1:16" s="342" customFormat="1" x14ac:dyDescent="0.25">
      <c r="A4383" s="336"/>
      <c r="B4383" s="330"/>
      <c r="C4383" s="402"/>
      <c r="D4383" s="336"/>
      <c r="E4383" s="429"/>
      <c r="F4383" s="336"/>
      <c r="G4383" s="430"/>
      <c r="H4383" s="431"/>
      <c r="I4383" s="432"/>
      <c r="J4383" s="336"/>
      <c r="K4383" s="338"/>
      <c r="O4383" s="393"/>
      <c r="P4383" s="407"/>
    </row>
    <row r="4384" spans="1:16" s="342" customFormat="1" x14ac:dyDescent="0.25">
      <c r="A4384" s="336"/>
      <c r="B4384" s="330"/>
      <c r="C4384" s="402"/>
      <c r="D4384" s="336"/>
      <c r="E4384" s="429"/>
      <c r="F4384" s="336"/>
      <c r="G4384" s="430"/>
      <c r="H4384" s="431"/>
      <c r="I4384" s="432"/>
      <c r="J4384" s="336"/>
      <c r="K4384" s="338"/>
      <c r="O4384" s="393"/>
      <c r="P4384" s="407"/>
    </row>
    <row r="4385" spans="1:16" s="342" customFormat="1" x14ac:dyDescent="0.25">
      <c r="A4385" s="336"/>
      <c r="B4385" s="330"/>
      <c r="C4385" s="402"/>
      <c r="D4385" s="336"/>
      <c r="E4385" s="429"/>
      <c r="F4385" s="336"/>
      <c r="G4385" s="430"/>
      <c r="H4385" s="431"/>
      <c r="I4385" s="432"/>
      <c r="J4385" s="336"/>
      <c r="K4385" s="338"/>
      <c r="O4385" s="393"/>
      <c r="P4385" s="407"/>
    </row>
    <row r="4386" spans="1:16" s="342" customFormat="1" x14ac:dyDescent="0.25">
      <c r="A4386" s="336"/>
      <c r="B4386" s="330"/>
      <c r="C4386" s="402"/>
      <c r="D4386" s="336"/>
      <c r="E4386" s="429"/>
      <c r="F4386" s="336"/>
      <c r="G4386" s="430"/>
      <c r="H4386" s="431"/>
      <c r="I4386" s="432"/>
      <c r="J4386" s="336"/>
      <c r="K4386" s="338"/>
      <c r="O4386" s="393"/>
      <c r="P4386" s="407"/>
    </row>
    <row r="4387" spans="1:16" s="342" customFormat="1" x14ac:dyDescent="0.25">
      <c r="A4387" s="336"/>
      <c r="B4387" s="330"/>
      <c r="C4387" s="402"/>
      <c r="D4387" s="336"/>
      <c r="E4387" s="429"/>
      <c r="F4387" s="336"/>
      <c r="G4387" s="430"/>
      <c r="H4387" s="431"/>
      <c r="I4387" s="432"/>
      <c r="J4387" s="336"/>
      <c r="K4387" s="338"/>
      <c r="O4387" s="393"/>
      <c r="P4387" s="407"/>
    </row>
    <row r="4388" spans="1:16" s="342" customFormat="1" x14ac:dyDescent="0.25">
      <c r="A4388" s="336"/>
      <c r="B4388" s="330"/>
      <c r="C4388" s="402"/>
      <c r="D4388" s="336"/>
      <c r="E4388" s="429"/>
      <c r="F4388" s="336"/>
      <c r="G4388" s="430"/>
      <c r="H4388" s="431"/>
      <c r="I4388" s="432"/>
      <c r="J4388" s="336"/>
      <c r="K4388" s="338"/>
      <c r="O4388" s="393"/>
      <c r="P4388" s="407"/>
    </row>
    <row r="4389" spans="1:16" s="342" customFormat="1" x14ac:dyDescent="0.25">
      <c r="A4389" s="336"/>
      <c r="B4389" s="330"/>
      <c r="C4389" s="402"/>
      <c r="D4389" s="336"/>
      <c r="E4389" s="429"/>
      <c r="F4389" s="336"/>
      <c r="G4389" s="430"/>
      <c r="H4389" s="431"/>
      <c r="I4389" s="432"/>
      <c r="J4389" s="336"/>
      <c r="K4389" s="338"/>
      <c r="O4389" s="393"/>
      <c r="P4389" s="407"/>
    </row>
    <row r="4390" spans="1:16" s="342" customFormat="1" x14ac:dyDescent="0.25">
      <c r="A4390" s="336"/>
      <c r="B4390" s="330"/>
      <c r="C4390" s="402"/>
      <c r="D4390" s="336"/>
      <c r="E4390" s="429"/>
      <c r="F4390" s="336"/>
      <c r="G4390" s="430"/>
      <c r="H4390" s="431"/>
      <c r="I4390" s="432"/>
      <c r="J4390" s="336"/>
      <c r="K4390" s="338"/>
      <c r="O4390" s="393"/>
      <c r="P4390" s="407"/>
    </row>
    <row r="4391" spans="1:16" s="342" customFormat="1" x14ac:dyDescent="0.25">
      <c r="A4391" s="336"/>
      <c r="B4391" s="330"/>
      <c r="C4391" s="402"/>
      <c r="D4391" s="336"/>
      <c r="E4391" s="429"/>
      <c r="F4391" s="336"/>
      <c r="G4391" s="430"/>
      <c r="H4391" s="431"/>
      <c r="I4391" s="432"/>
      <c r="J4391" s="336"/>
      <c r="K4391" s="338"/>
      <c r="O4391" s="393"/>
      <c r="P4391" s="407"/>
    </row>
    <row r="4392" spans="1:16" s="342" customFormat="1" x14ac:dyDescent="0.25">
      <c r="A4392" s="336"/>
      <c r="B4392" s="330"/>
      <c r="C4392" s="402"/>
      <c r="D4392" s="336"/>
      <c r="E4392" s="429"/>
      <c r="F4392" s="336"/>
      <c r="G4392" s="430"/>
      <c r="H4392" s="431"/>
      <c r="I4392" s="432"/>
      <c r="J4392" s="336"/>
      <c r="K4392" s="338"/>
      <c r="O4392" s="393"/>
      <c r="P4392" s="407"/>
    </row>
    <row r="4393" spans="1:16" s="342" customFormat="1" x14ac:dyDescent="0.25">
      <c r="A4393" s="336"/>
      <c r="B4393" s="330"/>
      <c r="C4393" s="402"/>
      <c r="D4393" s="336"/>
      <c r="E4393" s="429"/>
      <c r="F4393" s="336"/>
      <c r="G4393" s="430"/>
      <c r="H4393" s="431"/>
      <c r="I4393" s="432"/>
      <c r="J4393" s="336"/>
      <c r="K4393" s="338"/>
      <c r="O4393" s="393"/>
      <c r="P4393" s="407"/>
    </row>
    <row r="4394" spans="1:16" s="342" customFormat="1" x14ac:dyDescent="0.25">
      <c r="A4394" s="336"/>
      <c r="B4394" s="330"/>
      <c r="C4394" s="402"/>
      <c r="D4394" s="336"/>
      <c r="E4394" s="429"/>
      <c r="F4394" s="336"/>
      <c r="G4394" s="430"/>
      <c r="H4394" s="431"/>
      <c r="I4394" s="432"/>
      <c r="J4394" s="336"/>
      <c r="K4394" s="338"/>
      <c r="O4394" s="393"/>
      <c r="P4394" s="407"/>
    </row>
    <row r="4395" spans="1:16" s="342" customFormat="1" x14ac:dyDescent="0.25">
      <c r="A4395" s="336"/>
      <c r="B4395" s="330"/>
      <c r="C4395" s="402"/>
      <c r="D4395" s="336"/>
      <c r="E4395" s="429"/>
      <c r="F4395" s="336"/>
      <c r="G4395" s="430"/>
      <c r="H4395" s="431"/>
      <c r="I4395" s="432"/>
      <c r="J4395" s="336"/>
      <c r="K4395" s="338"/>
      <c r="O4395" s="393"/>
      <c r="P4395" s="407"/>
    </row>
    <row r="4396" spans="1:16" s="342" customFormat="1" x14ac:dyDescent="0.25">
      <c r="A4396" s="336"/>
      <c r="B4396" s="330"/>
      <c r="C4396" s="402"/>
      <c r="D4396" s="336"/>
      <c r="E4396" s="429"/>
      <c r="F4396" s="336"/>
      <c r="G4396" s="430"/>
      <c r="H4396" s="431"/>
      <c r="I4396" s="432"/>
      <c r="J4396" s="336"/>
      <c r="K4396" s="338"/>
      <c r="O4396" s="393"/>
      <c r="P4396" s="407"/>
    </row>
    <row r="4397" spans="1:16" s="342" customFormat="1" x14ac:dyDescent="0.25">
      <c r="A4397" s="336"/>
      <c r="B4397" s="330"/>
      <c r="C4397" s="402"/>
      <c r="D4397" s="336"/>
      <c r="E4397" s="429"/>
      <c r="F4397" s="336"/>
      <c r="G4397" s="430"/>
      <c r="H4397" s="431"/>
      <c r="I4397" s="432"/>
      <c r="J4397" s="336"/>
      <c r="K4397" s="338"/>
      <c r="O4397" s="393"/>
      <c r="P4397" s="407"/>
    </row>
    <row r="4398" spans="1:16" s="342" customFormat="1" x14ac:dyDescent="0.25">
      <c r="A4398" s="336"/>
      <c r="B4398" s="330"/>
      <c r="C4398" s="402"/>
      <c r="D4398" s="336"/>
      <c r="E4398" s="429"/>
      <c r="F4398" s="336"/>
      <c r="G4398" s="430"/>
      <c r="H4398" s="431"/>
      <c r="I4398" s="432"/>
      <c r="J4398" s="336"/>
      <c r="K4398" s="338"/>
      <c r="O4398" s="393"/>
      <c r="P4398" s="407"/>
    </row>
    <row r="4399" spans="1:16" s="342" customFormat="1" x14ac:dyDescent="0.25">
      <c r="A4399" s="336"/>
      <c r="B4399" s="330"/>
      <c r="C4399" s="402"/>
      <c r="D4399" s="336"/>
      <c r="E4399" s="429"/>
      <c r="F4399" s="336"/>
      <c r="G4399" s="430"/>
      <c r="H4399" s="431"/>
      <c r="I4399" s="432"/>
      <c r="J4399" s="336"/>
      <c r="K4399" s="338"/>
      <c r="O4399" s="393"/>
      <c r="P4399" s="407"/>
    </row>
    <row r="4400" spans="1:16" s="342" customFormat="1" x14ac:dyDescent="0.25">
      <c r="A4400" s="336"/>
      <c r="B4400" s="330"/>
      <c r="C4400" s="402"/>
      <c r="D4400" s="336"/>
      <c r="E4400" s="429"/>
      <c r="F4400" s="336"/>
      <c r="G4400" s="430"/>
      <c r="H4400" s="431"/>
      <c r="I4400" s="432"/>
      <c r="J4400" s="336"/>
      <c r="K4400" s="338"/>
      <c r="O4400" s="393"/>
      <c r="P4400" s="407"/>
    </row>
    <row r="4401" spans="1:16" s="342" customFormat="1" x14ac:dyDescent="0.25">
      <c r="A4401" s="336"/>
      <c r="B4401" s="330"/>
      <c r="C4401" s="402"/>
      <c r="D4401" s="336"/>
      <c r="E4401" s="429"/>
      <c r="F4401" s="336"/>
      <c r="G4401" s="430"/>
      <c r="H4401" s="431"/>
      <c r="I4401" s="432"/>
      <c r="J4401" s="336"/>
      <c r="K4401" s="338"/>
      <c r="O4401" s="393"/>
      <c r="P4401" s="407"/>
    </row>
    <row r="4402" spans="1:16" s="342" customFormat="1" x14ac:dyDescent="0.25">
      <c r="A4402" s="336"/>
      <c r="B4402" s="330"/>
      <c r="C4402" s="402"/>
      <c r="D4402" s="336"/>
      <c r="E4402" s="429"/>
      <c r="F4402" s="336"/>
      <c r="G4402" s="430"/>
      <c r="H4402" s="431"/>
      <c r="I4402" s="432"/>
      <c r="J4402" s="336"/>
      <c r="K4402" s="338"/>
      <c r="O4402" s="393"/>
      <c r="P4402" s="407"/>
    </row>
    <row r="4403" spans="1:16" s="342" customFormat="1" x14ac:dyDescent="0.25">
      <c r="A4403" s="336"/>
      <c r="B4403" s="330"/>
      <c r="C4403" s="402"/>
      <c r="D4403" s="336"/>
      <c r="E4403" s="429"/>
      <c r="F4403" s="336"/>
      <c r="G4403" s="430"/>
      <c r="H4403" s="431"/>
      <c r="I4403" s="432"/>
      <c r="J4403" s="336"/>
      <c r="K4403" s="338"/>
      <c r="O4403" s="393"/>
      <c r="P4403" s="407"/>
    </row>
    <row r="4404" spans="1:16" s="342" customFormat="1" x14ac:dyDescent="0.25">
      <c r="A4404" s="336"/>
      <c r="B4404" s="330"/>
      <c r="C4404" s="402"/>
      <c r="D4404" s="336"/>
      <c r="E4404" s="429"/>
      <c r="F4404" s="336"/>
      <c r="G4404" s="430"/>
      <c r="H4404" s="431"/>
      <c r="I4404" s="432"/>
      <c r="J4404" s="336"/>
      <c r="K4404" s="338"/>
      <c r="O4404" s="393"/>
      <c r="P4404" s="407"/>
    </row>
    <row r="4405" spans="1:16" s="342" customFormat="1" x14ac:dyDescent="0.25">
      <c r="A4405" s="336"/>
      <c r="B4405" s="330"/>
      <c r="C4405" s="402"/>
      <c r="D4405" s="336"/>
      <c r="E4405" s="429"/>
      <c r="F4405" s="336"/>
      <c r="G4405" s="430"/>
      <c r="H4405" s="431"/>
      <c r="I4405" s="432"/>
      <c r="J4405" s="336"/>
      <c r="K4405" s="338"/>
      <c r="O4405" s="393"/>
      <c r="P4405" s="407"/>
    </row>
    <row r="4406" spans="1:16" s="342" customFormat="1" x14ac:dyDescent="0.25">
      <c r="A4406" s="336"/>
      <c r="B4406" s="330"/>
      <c r="C4406" s="402"/>
      <c r="D4406" s="336"/>
      <c r="E4406" s="429"/>
      <c r="F4406" s="336"/>
      <c r="G4406" s="430"/>
      <c r="H4406" s="431"/>
      <c r="I4406" s="432"/>
      <c r="J4406" s="336"/>
      <c r="K4406" s="338"/>
      <c r="O4406" s="393"/>
      <c r="P4406" s="407"/>
    </row>
    <row r="4407" spans="1:16" s="342" customFormat="1" x14ac:dyDescent="0.25">
      <c r="A4407" s="336"/>
      <c r="B4407" s="330"/>
      <c r="C4407" s="402"/>
      <c r="D4407" s="336"/>
      <c r="E4407" s="429"/>
      <c r="F4407" s="336"/>
      <c r="G4407" s="430"/>
      <c r="H4407" s="431"/>
      <c r="I4407" s="432"/>
      <c r="J4407" s="336"/>
      <c r="K4407" s="338"/>
      <c r="O4407" s="393"/>
      <c r="P4407" s="407"/>
    </row>
    <row r="4408" spans="1:16" s="342" customFormat="1" x14ac:dyDescent="0.25">
      <c r="A4408" s="336"/>
      <c r="B4408" s="330"/>
      <c r="C4408" s="402"/>
      <c r="D4408" s="336"/>
      <c r="E4408" s="429"/>
      <c r="F4408" s="336"/>
      <c r="G4408" s="430"/>
      <c r="H4408" s="431"/>
      <c r="I4408" s="432"/>
      <c r="J4408" s="336"/>
      <c r="K4408" s="338"/>
      <c r="O4408" s="393"/>
      <c r="P4408" s="407"/>
    </row>
    <row r="4409" spans="1:16" s="342" customFormat="1" x14ac:dyDescent="0.25">
      <c r="A4409" s="336"/>
      <c r="B4409" s="330"/>
      <c r="C4409" s="402"/>
      <c r="D4409" s="336"/>
      <c r="E4409" s="429"/>
      <c r="F4409" s="336"/>
      <c r="G4409" s="430"/>
      <c r="H4409" s="431"/>
      <c r="I4409" s="432"/>
      <c r="J4409" s="336"/>
      <c r="K4409" s="338"/>
      <c r="O4409" s="393"/>
      <c r="P4409" s="407"/>
    </row>
    <row r="4410" spans="1:16" s="342" customFormat="1" x14ac:dyDescent="0.25">
      <c r="A4410" s="336"/>
      <c r="B4410" s="330"/>
      <c r="C4410" s="402"/>
      <c r="D4410" s="336"/>
      <c r="E4410" s="429"/>
      <c r="F4410" s="336"/>
      <c r="G4410" s="430"/>
      <c r="H4410" s="431"/>
      <c r="I4410" s="432"/>
      <c r="J4410" s="336"/>
      <c r="K4410" s="338"/>
      <c r="O4410" s="393"/>
      <c r="P4410" s="407"/>
    </row>
    <row r="4411" spans="1:16" s="342" customFormat="1" x14ac:dyDescent="0.25">
      <c r="A4411" s="336"/>
      <c r="B4411" s="330"/>
      <c r="C4411" s="402"/>
      <c r="D4411" s="336"/>
      <c r="E4411" s="429"/>
      <c r="F4411" s="336"/>
      <c r="G4411" s="430"/>
      <c r="H4411" s="431"/>
      <c r="I4411" s="432"/>
      <c r="J4411" s="336"/>
      <c r="K4411" s="338"/>
      <c r="O4411" s="393"/>
      <c r="P4411" s="407"/>
    </row>
    <row r="4412" spans="1:16" s="342" customFormat="1" x14ac:dyDescent="0.25">
      <c r="A4412" s="336"/>
      <c r="B4412" s="330"/>
      <c r="C4412" s="402"/>
      <c r="D4412" s="336"/>
      <c r="E4412" s="429"/>
      <c r="F4412" s="336"/>
      <c r="G4412" s="430"/>
      <c r="H4412" s="431"/>
      <c r="I4412" s="432"/>
      <c r="J4412" s="336"/>
      <c r="K4412" s="338"/>
      <c r="O4412" s="393"/>
      <c r="P4412" s="407"/>
    </row>
    <row r="4413" spans="1:16" s="342" customFormat="1" x14ac:dyDescent="0.25">
      <c r="A4413" s="336"/>
      <c r="B4413" s="330"/>
      <c r="C4413" s="402"/>
      <c r="D4413" s="336"/>
      <c r="E4413" s="429"/>
      <c r="F4413" s="336"/>
      <c r="G4413" s="430"/>
      <c r="H4413" s="431"/>
      <c r="I4413" s="432"/>
      <c r="J4413" s="336"/>
      <c r="K4413" s="338"/>
      <c r="O4413" s="393"/>
      <c r="P4413" s="407"/>
    </row>
    <row r="4414" spans="1:16" s="342" customFormat="1" x14ac:dyDescent="0.25">
      <c r="A4414" s="336"/>
      <c r="B4414" s="330"/>
      <c r="C4414" s="402"/>
      <c r="D4414" s="336"/>
      <c r="E4414" s="429"/>
      <c r="F4414" s="336"/>
      <c r="G4414" s="430"/>
      <c r="H4414" s="431"/>
      <c r="I4414" s="432"/>
      <c r="J4414" s="336"/>
      <c r="K4414" s="338"/>
      <c r="O4414" s="393"/>
      <c r="P4414" s="407"/>
    </row>
    <row r="4415" spans="1:16" s="342" customFormat="1" x14ac:dyDescent="0.25">
      <c r="A4415" s="336"/>
      <c r="B4415" s="330"/>
      <c r="C4415" s="402"/>
      <c r="D4415" s="336"/>
      <c r="E4415" s="429"/>
      <c r="F4415" s="336"/>
      <c r="G4415" s="430"/>
      <c r="H4415" s="431"/>
      <c r="I4415" s="432"/>
      <c r="J4415" s="336"/>
      <c r="K4415" s="338"/>
      <c r="O4415" s="393"/>
      <c r="P4415" s="407"/>
    </row>
    <row r="4416" spans="1:16" s="342" customFormat="1" x14ac:dyDescent="0.25">
      <c r="A4416" s="336"/>
      <c r="B4416" s="330"/>
      <c r="C4416" s="402"/>
      <c r="D4416" s="336"/>
      <c r="E4416" s="429"/>
      <c r="F4416" s="336"/>
      <c r="G4416" s="430"/>
      <c r="H4416" s="431"/>
      <c r="I4416" s="432"/>
      <c r="J4416" s="336"/>
      <c r="K4416" s="338"/>
      <c r="O4416" s="393"/>
      <c r="P4416" s="407"/>
    </row>
    <row r="4417" spans="1:16" s="342" customFormat="1" x14ac:dyDescent="0.25">
      <c r="A4417" s="336"/>
      <c r="B4417" s="330"/>
      <c r="C4417" s="402"/>
      <c r="D4417" s="336"/>
      <c r="E4417" s="429"/>
      <c r="F4417" s="336"/>
      <c r="G4417" s="430"/>
      <c r="H4417" s="431"/>
      <c r="I4417" s="432"/>
      <c r="J4417" s="336"/>
      <c r="K4417" s="338"/>
      <c r="O4417" s="393"/>
      <c r="P4417" s="407"/>
    </row>
    <row r="4418" spans="1:16" s="342" customFormat="1" x14ac:dyDescent="0.25">
      <c r="A4418" s="336"/>
      <c r="B4418" s="330"/>
      <c r="C4418" s="402"/>
      <c r="D4418" s="336"/>
      <c r="E4418" s="429"/>
      <c r="F4418" s="336"/>
      <c r="G4418" s="430"/>
      <c r="H4418" s="431"/>
      <c r="I4418" s="432"/>
      <c r="J4418" s="336"/>
      <c r="K4418" s="338"/>
      <c r="O4418" s="393"/>
      <c r="P4418" s="407"/>
    </row>
    <row r="4419" spans="1:16" s="342" customFormat="1" x14ac:dyDescent="0.25">
      <c r="A4419" s="336"/>
      <c r="B4419" s="330"/>
      <c r="C4419" s="402"/>
      <c r="D4419" s="336"/>
      <c r="E4419" s="429"/>
      <c r="F4419" s="336"/>
      <c r="G4419" s="430"/>
      <c r="H4419" s="431"/>
      <c r="I4419" s="432"/>
      <c r="J4419" s="336"/>
      <c r="K4419" s="338"/>
      <c r="O4419" s="393"/>
      <c r="P4419" s="407"/>
    </row>
    <row r="4420" spans="1:16" s="342" customFormat="1" x14ac:dyDescent="0.25">
      <c r="A4420" s="336"/>
      <c r="B4420" s="330"/>
      <c r="C4420" s="402"/>
      <c r="D4420" s="336"/>
      <c r="E4420" s="429"/>
      <c r="F4420" s="336"/>
      <c r="G4420" s="430"/>
      <c r="H4420" s="431"/>
      <c r="I4420" s="432"/>
      <c r="J4420" s="336"/>
      <c r="K4420" s="338"/>
      <c r="O4420" s="393"/>
      <c r="P4420" s="407"/>
    </row>
    <row r="4421" spans="1:16" s="342" customFormat="1" x14ac:dyDescent="0.25">
      <c r="A4421" s="336"/>
      <c r="B4421" s="330"/>
      <c r="C4421" s="402"/>
      <c r="D4421" s="336"/>
      <c r="E4421" s="429"/>
      <c r="F4421" s="336"/>
      <c r="G4421" s="430"/>
      <c r="H4421" s="431"/>
      <c r="I4421" s="432"/>
      <c r="J4421" s="336"/>
      <c r="K4421" s="338"/>
      <c r="O4421" s="393"/>
      <c r="P4421" s="407"/>
    </row>
    <row r="4422" spans="1:16" s="342" customFormat="1" x14ac:dyDescent="0.25">
      <c r="A4422" s="336"/>
      <c r="B4422" s="330"/>
      <c r="C4422" s="402"/>
      <c r="D4422" s="336"/>
      <c r="E4422" s="429"/>
      <c r="F4422" s="336"/>
      <c r="G4422" s="430"/>
      <c r="H4422" s="431"/>
      <c r="I4422" s="432"/>
      <c r="J4422" s="336"/>
      <c r="K4422" s="338"/>
      <c r="O4422" s="393"/>
      <c r="P4422" s="407"/>
    </row>
    <row r="4423" spans="1:16" s="342" customFormat="1" x14ac:dyDescent="0.25">
      <c r="A4423" s="336"/>
      <c r="B4423" s="330"/>
      <c r="C4423" s="402"/>
      <c r="D4423" s="336"/>
      <c r="E4423" s="429"/>
      <c r="F4423" s="336"/>
      <c r="G4423" s="430"/>
      <c r="H4423" s="431"/>
      <c r="I4423" s="432"/>
      <c r="J4423" s="336"/>
      <c r="K4423" s="338"/>
      <c r="O4423" s="393"/>
      <c r="P4423" s="407"/>
    </row>
    <row r="4424" spans="1:16" s="342" customFormat="1" x14ac:dyDescent="0.25">
      <c r="A4424" s="336"/>
      <c r="B4424" s="330"/>
      <c r="C4424" s="402"/>
      <c r="D4424" s="336"/>
      <c r="E4424" s="429"/>
      <c r="F4424" s="336"/>
      <c r="G4424" s="430"/>
      <c r="H4424" s="431"/>
      <c r="I4424" s="432"/>
      <c r="J4424" s="336"/>
      <c r="K4424" s="338"/>
      <c r="O4424" s="393"/>
      <c r="P4424" s="407"/>
    </row>
    <row r="4425" spans="1:16" s="342" customFormat="1" x14ac:dyDescent="0.25">
      <c r="A4425" s="336"/>
      <c r="B4425" s="330"/>
      <c r="C4425" s="402"/>
      <c r="D4425" s="336"/>
      <c r="E4425" s="429"/>
      <c r="F4425" s="336"/>
      <c r="G4425" s="430"/>
      <c r="H4425" s="431"/>
      <c r="I4425" s="432"/>
      <c r="J4425" s="336"/>
      <c r="K4425" s="338"/>
      <c r="O4425" s="393"/>
      <c r="P4425" s="407"/>
    </row>
    <row r="4426" spans="1:16" s="342" customFormat="1" x14ac:dyDescent="0.25">
      <c r="A4426" s="336"/>
      <c r="B4426" s="330"/>
      <c r="C4426" s="402"/>
      <c r="D4426" s="336"/>
      <c r="E4426" s="429"/>
      <c r="F4426" s="336"/>
      <c r="G4426" s="430"/>
      <c r="H4426" s="431"/>
      <c r="I4426" s="432"/>
      <c r="J4426" s="336"/>
      <c r="K4426" s="338"/>
      <c r="O4426" s="393"/>
      <c r="P4426" s="407"/>
    </row>
    <row r="4427" spans="1:16" s="342" customFormat="1" x14ac:dyDescent="0.25">
      <c r="A4427" s="336"/>
      <c r="B4427" s="330"/>
      <c r="C4427" s="402"/>
      <c r="D4427" s="336"/>
      <c r="E4427" s="429"/>
      <c r="F4427" s="336"/>
      <c r="G4427" s="430"/>
      <c r="H4427" s="431"/>
      <c r="I4427" s="432"/>
      <c r="J4427" s="336"/>
      <c r="K4427" s="338"/>
      <c r="O4427" s="393"/>
      <c r="P4427" s="407"/>
    </row>
    <row r="4428" spans="1:16" s="342" customFormat="1" x14ac:dyDescent="0.25">
      <c r="A4428" s="336"/>
      <c r="B4428" s="330"/>
      <c r="C4428" s="402"/>
      <c r="D4428" s="336"/>
      <c r="E4428" s="429"/>
      <c r="F4428" s="336"/>
      <c r="G4428" s="430"/>
      <c r="H4428" s="431"/>
      <c r="I4428" s="432"/>
      <c r="J4428" s="336"/>
      <c r="K4428" s="338"/>
      <c r="O4428" s="393"/>
      <c r="P4428" s="407"/>
    </row>
    <row r="4429" spans="1:16" s="342" customFormat="1" x14ac:dyDescent="0.25">
      <c r="A4429" s="336"/>
      <c r="B4429" s="330"/>
      <c r="C4429" s="402"/>
      <c r="D4429" s="336"/>
      <c r="E4429" s="429"/>
      <c r="F4429" s="336"/>
      <c r="G4429" s="430"/>
      <c r="H4429" s="431"/>
      <c r="I4429" s="432"/>
      <c r="J4429" s="336"/>
      <c r="K4429" s="338"/>
      <c r="O4429" s="393"/>
      <c r="P4429" s="407"/>
    </row>
    <row r="4430" spans="1:16" s="342" customFormat="1" x14ac:dyDescent="0.25">
      <c r="A4430" s="336"/>
      <c r="B4430" s="330"/>
      <c r="C4430" s="402"/>
      <c r="D4430" s="336"/>
      <c r="E4430" s="429"/>
      <c r="F4430" s="336"/>
      <c r="G4430" s="430"/>
      <c r="H4430" s="431"/>
      <c r="I4430" s="432"/>
      <c r="J4430" s="336"/>
      <c r="K4430" s="338"/>
      <c r="O4430" s="393"/>
      <c r="P4430" s="407"/>
    </row>
    <row r="4431" spans="1:16" s="342" customFormat="1" x14ac:dyDescent="0.25">
      <c r="A4431" s="336"/>
      <c r="B4431" s="330"/>
      <c r="C4431" s="402"/>
      <c r="D4431" s="336"/>
      <c r="E4431" s="429"/>
      <c r="F4431" s="336"/>
      <c r="G4431" s="430"/>
      <c r="H4431" s="431"/>
      <c r="I4431" s="432"/>
      <c r="J4431" s="336"/>
      <c r="K4431" s="338"/>
      <c r="O4431" s="393"/>
      <c r="P4431" s="407"/>
    </row>
    <row r="4432" spans="1:16" s="342" customFormat="1" x14ac:dyDescent="0.25">
      <c r="A4432" s="336"/>
      <c r="B4432" s="330"/>
      <c r="C4432" s="402"/>
      <c r="D4432" s="336"/>
      <c r="E4432" s="429"/>
      <c r="F4432" s="336"/>
      <c r="G4432" s="430"/>
      <c r="H4432" s="431"/>
      <c r="I4432" s="432"/>
      <c r="J4432" s="336"/>
      <c r="K4432" s="338"/>
      <c r="O4432" s="393"/>
      <c r="P4432" s="407"/>
    </row>
    <row r="4433" spans="1:16" s="342" customFormat="1" x14ac:dyDescent="0.25">
      <c r="A4433" s="336"/>
      <c r="B4433" s="330"/>
      <c r="C4433" s="402"/>
      <c r="D4433" s="336"/>
      <c r="E4433" s="429"/>
      <c r="F4433" s="336"/>
      <c r="G4433" s="430"/>
      <c r="H4433" s="431"/>
      <c r="I4433" s="432"/>
      <c r="J4433" s="336"/>
      <c r="K4433" s="338"/>
      <c r="O4433" s="393"/>
      <c r="P4433" s="407"/>
    </row>
    <row r="4434" spans="1:16" s="342" customFormat="1" x14ac:dyDescent="0.25">
      <c r="A4434" s="336"/>
      <c r="B4434" s="330"/>
      <c r="C4434" s="402"/>
      <c r="D4434" s="336"/>
      <c r="E4434" s="429"/>
      <c r="F4434" s="336"/>
      <c r="G4434" s="430"/>
      <c r="H4434" s="431"/>
      <c r="I4434" s="432"/>
      <c r="J4434" s="336"/>
      <c r="K4434" s="338"/>
      <c r="O4434" s="393"/>
      <c r="P4434" s="407"/>
    </row>
    <row r="4435" spans="1:16" s="342" customFormat="1" x14ac:dyDescent="0.25">
      <c r="A4435" s="336"/>
      <c r="B4435" s="330"/>
      <c r="C4435" s="402"/>
      <c r="D4435" s="336"/>
      <c r="E4435" s="429"/>
      <c r="F4435" s="336"/>
      <c r="G4435" s="430"/>
      <c r="H4435" s="431"/>
      <c r="I4435" s="432"/>
      <c r="J4435" s="336"/>
      <c r="K4435" s="338"/>
      <c r="O4435" s="393"/>
      <c r="P4435" s="407"/>
    </row>
    <row r="4436" spans="1:16" s="342" customFormat="1" x14ac:dyDescent="0.25">
      <c r="A4436" s="336"/>
      <c r="B4436" s="330"/>
      <c r="C4436" s="402"/>
      <c r="D4436" s="336"/>
      <c r="E4436" s="429"/>
      <c r="F4436" s="336"/>
      <c r="G4436" s="430"/>
      <c r="H4436" s="431"/>
      <c r="I4436" s="432"/>
      <c r="J4436" s="336"/>
      <c r="K4436" s="338"/>
      <c r="O4436" s="393"/>
      <c r="P4436" s="407"/>
    </row>
    <row r="4437" spans="1:16" s="342" customFormat="1" x14ac:dyDescent="0.25">
      <c r="A4437" s="336"/>
      <c r="B4437" s="330"/>
      <c r="C4437" s="402"/>
      <c r="D4437" s="336"/>
      <c r="E4437" s="429"/>
      <c r="F4437" s="336"/>
      <c r="G4437" s="430"/>
      <c r="H4437" s="431"/>
      <c r="I4437" s="432"/>
      <c r="J4437" s="336"/>
      <c r="K4437" s="338"/>
      <c r="O4437" s="393"/>
      <c r="P4437" s="407"/>
    </row>
    <row r="4438" spans="1:16" s="342" customFormat="1" x14ac:dyDescent="0.25">
      <c r="A4438" s="336"/>
      <c r="B4438" s="330"/>
      <c r="C4438" s="402"/>
      <c r="D4438" s="336"/>
      <c r="E4438" s="429"/>
      <c r="F4438" s="336"/>
      <c r="G4438" s="430"/>
      <c r="H4438" s="431"/>
      <c r="I4438" s="432"/>
      <c r="J4438" s="336"/>
      <c r="K4438" s="338"/>
      <c r="O4438" s="393"/>
      <c r="P4438" s="407"/>
    </row>
    <row r="4439" spans="1:16" s="342" customFormat="1" x14ac:dyDescent="0.25">
      <c r="A4439" s="336"/>
      <c r="B4439" s="330"/>
      <c r="C4439" s="402"/>
      <c r="D4439" s="336"/>
      <c r="E4439" s="429"/>
      <c r="F4439" s="336"/>
      <c r="G4439" s="430"/>
      <c r="H4439" s="431"/>
      <c r="I4439" s="432"/>
      <c r="J4439" s="336"/>
      <c r="K4439" s="338"/>
      <c r="O4439" s="393"/>
      <c r="P4439" s="407"/>
    </row>
    <row r="4440" spans="1:16" s="342" customFormat="1" x14ac:dyDescent="0.25">
      <c r="A4440" s="336"/>
      <c r="B4440" s="330"/>
      <c r="C4440" s="402"/>
      <c r="D4440" s="336"/>
      <c r="E4440" s="429"/>
      <c r="F4440" s="336"/>
      <c r="G4440" s="430"/>
      <c r="H4440" s="431"/>
      <c r="I4440" s="432"/>
      <c r="J4440" s="336"/>
      <c r="K4440" s="338"/>
      <c r="O4440" s="393"/>
      <c r="P4440" s="407"/>
    </row>
    <row r="4441" spans="1:16" s="342" customFormat="1" x14ac:dyDescent="0.25">
      <c r="A4441" s="336"/>
      <c r="B4441" s="330"/>
      <c r="C4441" s="402"/>
      <c r="D4441" s="336"/>
      <c r="E4441" s="429"/>
      <c r="F4441" s="336"/>
      <c r="G4441" s="430"/>
      <c r="H4441" s="431"/>
      <c r="I4441" s="432"/>
      <c r="J4441" s="336"/>
      <c r="K4441" s="338"/>
      <c r="O4441" s="393"/>
      <c r="P4441" s="407"/>
    </row>
    <row r="4442" spans="1:16" s="342" customFormat="1" x14ac:dyDescent="0.25">
      <c r="A4442" s="336"/>
      <c r="B4442" s="330"/>
      <c r="C4442" s="402"/>
      <c r="D4442" s="336"/>
      <c r="E4442" s="429"/>
      <c r="F4442" s="336"/>
      <c r="G4442" s="430"/>
      <c r="H4442" s="431"/>
      <c r="I4442" s="432"/>
      <c r="J4442" s="336"/>
      <c r="K4442" s="338"/>
      <c r="O4442" s="393"/>
      <c r="P4442" s="407"/>
    </row>
    <row r="4443" spans="1:16" s="342" customFormat="1" x14ac:dyDescent="0.25">
      <c r="A4443" s="336"/>
      <c r="B4443" s="330"/>
      <c r="C4443" s="402"/>
      <c r="D4443" s="336"/>
      <c r="E4443" s="429"/>
      <c r="F4443" s="336"/>
      <c r="G4443" s="430"/>
      <c r="H4443" s="431"/>
      <c r="I4443" s="432"/>
      <c r="J4443" s="336"/>
      <c r="K4443" s="338"/>
      <c r="O4443" s="393"/>
      <c r="P4443" s="407"/>
    </row>
    <row r="4444" spans="1:16" s="342" customFormat="1" x14ac:dyDescent="0.25">
      <c r="A4444" s="336"/>
      <c r="B4444" s="330"/>
      <c r="C4444" s="402"/>
      <c r="D4444" s="336"/>
      <c r="E4444" s="429"/>
      <c r="F4444" s="336"/>
      <c r="G4444" s="430"/>
      <c r="H4444" s="431"/>
      <c r="I4444" s="432"/>
      <c r="J4444" s="336"/>
      <c r="K4444" s="338"/>
      <c r="O4444" s="393"/>
      <c r="P4444" s="407"/>
    </row>
    <row r="4445" spans="1:16" s="342" customFormat="1" x14ac:dyDescent="0.25">
      <c r="A4445" s="336"/>
      <c r="B4445" s="330"/>
      <c r="C4445" s="402"/>
      <c r="D4445" s="336"/>
      <c r="E4445" s="429"/>
      <c r="F4445" s="336"/>
      <c r="G4445" s="430"/>
      <c r="H4445" s="431"/>
      <c r="I4445" s="432"/>
      <c r="J4445" s="336"/>
      <c r="K4445" s="338"/>
      <c r="O4445" s="393"/>
      <c r="P4445" s="407"/>
    </row>
    <row r="4446" spans="1:16" s="342" customFormat="1" x14ac:dyDescent="0.25">
      <c r="A4446" s="336"/>
      <c r="B4446" s="330"/>
      <c r="C4446" s="402"/>
      <c r="D4446" s="336"/>
      <c r="E4446" s="429"/>
      <c r="F4446" s="336"/>
      <c r="G4446" s="430"/>
      <c r="H4446" s="431"/>
      <c r="I4446" s="432"/>
      <c r="J4446" s="336"/>
      <c r="K4446" s="338"/>
      <c r="O4446" s="393"/>
      <c r="P4446" s="407"/>
    </row>
    <row r="4447" spans="1:16" s="342" customFormat="1" x14ac:dyDescent="0.25">
      <c r="A4447" s="336"/>
      <c r="B4447" s="330"/>
      <c r="C4447" s="402"/>
      <c r="D4447" s="336"/>
      <c r="E4447" s="429"/>
      <c r="F4447" s="336"/>
      <c r="G4447" s="430"/>
      <c r="H4447" s="431"/>
      <c r="I4447" s="432"/>
      <c r="J4447" s="336"/>
      <c r="K4447" s="338"/>
      <c r="O4447" s="393"/>
      <c r="P4447" s="407"/>
    </row>
    <row r="4448" spans="1:16" s="342" customFormat="1" x14ac:dyDescent="0.25">
      <c r="A4448" s="336"/>
      <c r="B4448" s="330"/>
      <c r="C4448" s="402"/>
      <c r="D4448" s="336"/>
      <c r="E4448" s="429"/>
      <c r="F4448" s="336"/>
      <c r="G4448" s="430"/>
      <c r="H4448" s="431"/>
      <c r="I4448" s="432"/>
      <c r="J4448" s="336"/>
      <c r="K4448" s="338"/>
      <c r="O4448" s="393"/>
      <c r="P4448" s="407"/>
    </row>
    <row r="4449" spans="1:16" s="342" customFormat="1" x14ac:dyDescent="0.25">
      <c r="A4449" s="336"/>
      <c r="B4449" s="330"/>
      <c r="C4449" s="402"/>
      <c r="D4449" s="336"/>
      <c r="E4449" s="429"/>
      <c r="F4449" s="336"/>
      <c r="G4449" s="430"/>
      <c r="H4449" s="431"/>
      <c r="I4449" s="432"/>
      <c r="J4449" s="336"/>
      <c r="K4449" s="338"/>
      <c r="O4449" s="393"/>
      <c r="P4449" s="407"/>
    </row>
    <row r="4450" spans="1:16" s="342" customFormat="1" x14ac:dyDescent="0.25">
      <c r="A4450" s="336"/>
      <c r="B4450" s="330"/>
      <c r="C4450" s="402"/>
      <c r="D4450" s="336"/>
      <c r="E4450" s="429"/>
      <c r="F4450" s="336"/>
      <c r="G4450" s="430"/>
      <c r="H4450" s="431"/>
      <c r="I4450" s="432"/>
      <c r="J4450" s="336"/>
      <c r="K4450" s="338"/>
      <c r="O4450" s="393"/>
      <c r="P4450" s="407"/>
    </row>
    <row r="4451" spans="1:16" s="342" customFormat="1" x14ac:dyDescent="0.25">
      <c r="A4451" s="336"/>
      <c r="B4451" s="330"/>
      <c r="C4451" s="402"/>
      <c r="D4451" s="336"/>
      <c r="E4451" s="429"/>
      <c r="F4451" s="336"/>
      <c r="G4451" s="430"/>
      <c r="H4451" s="431"/>
      <c r="I4451" s="432"/>
      <c r="J4451" s="336"/>
      <c r="K4451" s="338"/>
      <c r="O4451" s="393"/>
      <c r="P4451" s="407"/>
    </row>
    <row r="4452" spans="1:16" s="342" customFormat="1" x14ac:dyDescent="0.25">
      <c r="A4452" s="336"/>
      <c r="B4452" s="330"/>
      <c r="C4452" s="402"/>
      <c r="D4452" s="336"/>
      <c r="E4452" s="429"/>
      <c r="F4452" s="336"/>
      <c r="G4452" s="430"/>
      <c r="H4452" s="431"/>
      <c r="I4452" s="432"/>
      <c r="J4452" s="336"/>
      <c r="K4452" s="338"/>
      <c r="O4452" s="393"/>
      <c r="P4452" s="407"/>
    </row>
    <row r="4453" spans="1:16" s="342" customFormat="1" x14ac:dyDescent="0.25">
      <c r="A4453" s="336"/>
      <c r="B4453" s="330"/>
      <c r="C4453" s="402"/>
      <c r="D4453" s="336"/>
      <c r="E4453" s="429"/>
      <c r="F4453" s="336"/>
      <c r="G4453" s="430"/>
      <c r="H4453" s="431"/>
      <c r="I4453" s="432"/>
      <c r="J4453" s="336"/>
      <c r="K4453" s="338"/>
      <c r="O4453" s="393"/>
      <c r="P4453" s="407"/>
    </row>
    <row r="4454" spans="1:16" s="342" customFormat="1" x14ac:dyDescent="0.25">
      <c r="A4454" s="336"/>
      <c r="B4454" s="330"/>
      <c r="C4454" s="402"/>
      <c r="D4454" s="336"/>
      <c r="E4454" s="429"/>
      <c r="F4454" s="336"/>
      <c r="G4454" s="430"/>
      <c r="H4454" s="431"/>
      <c r="I4454" s="432"/>
      <c r="J4454" s="336"/>
      <c r="K4454" s="338"/>
      <c r="O4454" s="393"/>
      <c r="P4454" s="407"/>
    </row>
    <row r="4455" spans="1:16" s="342" customFormat="1" x14ac:dyDescent="0.25">
      <c r="A4455" s="336"/>
      <c r="B4455" s="330"/>
      <c r="C4455" s="402"/>
      <c r="D4455" s="336"/>
      <c r="E4455" s="429"/>
      <c r="F4455" s="336"/>
      <c r="G4455" s="430"/>
      <c r="H4455" s="431"/>
      <c r="I4455" s="432"/>
      <c r="J4455" s="336"/>
      <c r="K4455" s="338"/>
      <c r="O4455" s="393"/>
      <c r="P4455" s="407"/>
    </row>
    <row r="4456" spans="1:16" s="342" customFormat="1" x14ac:dyDescent="0.25">
      <c r="A4456" s="336"/>
      <c r="B4456" s="330"/>
      <c r="C4456" s="402"/>
      <c r="D4456" s="336"/>
      <c r="E4456" s="429"/>
      <c r="F4456" s="336"/>
      <c r="G4456" s="430"/>
      <c r="H4456" s="431"/>
      <c r="I4456" s="432"/>
      <c r="J4456" s="336"/>
      <c r="K4456" s="338"/>
      <c r="O4456" s="393"/>
      <c r="P4456" s="407"/>
    </row>
    <row r="4457" spans="1:16" s="342" customFormat="1" x14ac:dyDescent="0.25">
      <c r="A4457" s="336"/>
      <c r="B4457" s="330"/>
      <c r="C4457" s="402"/>
      <c r="D4457" s="336"/>
      <c r="E4457" s="429"/>
      <c r="F4457" s="336"/>
      <c r="G4457" s="430"/>
      <c r="H4457" s="431"/>
      <c r="I4457" s="432"/>
      <c r="J4457" s="336"/>
      <c r="K4457" s="338"/>
      <c r="O4457" s="393"/>
      <c r="P4457" s="407"/>
    </row>
    <row r="4458" spans="1:16" s="342" customFormat="1" x14ac:dyDescent="0.25">
      <c r="A4458" s="336"/>
      <c r="B4458" s="330"/>
      <c r="C4458" s="402"/>
      <c r="D4458" s="336"/>
      <c r="E4458" s="429"/>
      <c r="F4458" s="336"/>
      <c r="G4458" s="430"/>
      <c r="H4458" s="431"/>
      <c r="I4458" s="432"/>
      <c r="J4458" s="336"/>
      <c r="K4458" s="338"/>
      <c r="O4458" s="393"/>
      <c r="P4458" s="407"/>
    </row>
    <row r="4459" spans="1:16" s="342" customFormat="1" x14ac:dyDescent="0.25">
      <c r="A4459" s="336"/>
      <c r="B4459" s="330"/>
      <c r="C4459" s="402"/>
      <c r="D4459" s="336"/>
      <c r="E4459" s="429"/>
      <c r="F4459" s="336"/>
      <c r="G4459" s="430"/>
      <c r="H4459" s="431"/>
      <c r="I4459" s="432"/>
      <c r="J4459" s="336"/>
      <c r="K4459" s="338"/>
      <c r="O4459" s="393"/>
      <c r="P4459" s="407"/>
    </row>
    <row r="4460" spans="1:16" s="342" customFormat="1" x14ac:dyDescent="0.25">
      <c r="A4460" s="336"/>
      <c r="B4460" s="330"/>
      <c r="C4460" s="402"/>
      <c r="D4460" s="336"/>
      <c r="E4460" s="429"/>
      <c r="F4460" s="336"/>
      <c r="G4460" s="430"/>
      <c r="H4460" s="431"/>
      <c r="I4460" s="432"/>
      <c r="J4460" s="336"/>
      <c r="K4460" s="338"/>
      <c r="O4460" s="393"/>
      <c r="P4460" s="407"/>
    </row>
    <row r="4461" spans="1:16" s="342" customFormat="1" x14ac:dyDescent="0.25">
      <c r="A4461" s="336"/>
      <c r="B4461" s="330"/>
      <c r="C4461" s="402"/>
      <c r="D4461" s="336"/>
      <c r="E4461" s="429"/>
      <c r="F4461" s="336"/>
      <c r="G4461" s="430"/>
      <c r="H4461" s="431"/>
      <c r="I4461" s="432"/>
      <c r="J4461" s="336"/>
      <c r="K4461" s="338"/>
      <c r="O4461" s="393"/>
      <c r="P4461" s="407"/>
    </row>
    <row r="4462" spans="1:16" s="342" customFormat="1" x14ac:dyDescent="0.25">
      <c r="A4462" s="336"/>
      <c r="B4462" s="330"/>
      <c r="C4462" s="402"/>
      <c r="D4462" s="336"/>
      <c r="E4462" s="429"/>
      <c r="F4462" s="336"/>
      <c r="G4462" s="430"/>
      <c r="H4462" s="431"/>
      <c r="I4462" s="432"/>
      <c r="J4462" s="336"/>
      <c r="K4462" s="338"/>
      <c r="O4462" s="393"/>
      <c r="P4462" s="407"/>
    </row>
    <row r="4463" spans="1:16" s="342" customFormat="1" x14ac:dyDescent="0.25">
      <c r="A4463" s="336"/>
      <c r="B4463" s="330"/>
      <c r="C4463" s="402"/>
      <c r="D4463" s="336"/>
      <c r="E4463" s="429"/>
      <c r="F4463" s="336"/>
      <c r="G4463" s="430"/>
      <c r="H4463" s="431"/>
      <c r="I4463" s="432"/>
      <c r="J4463" s="336"/>
      <c r="K4463" s="338"/>
      <c r="O4463" s="393"/>
      <c r="P4463" s="407"/>
    </row>
    <row r="4464" spans="1:16" s="342" customFormat="1" x14ac:dyDescent="0.25">
      <c r="A4464" s="336"/>
      <c r="B4464" s="330"/>
      <c r="C4464" s="402"/>
      <c r="D4464" s="336"/>
      <c r="E4464" s="429"/>
      <c r="F4464" s="336"/>
      <c r="G4464" s="430"/>
      <c r="H4464" s="431"/>
      <c r="I4464" s="432"/>
      <c r="J4464" s="336"/>
      <c r="K4464" s="338"/>
      <c r="O4464" s="393"/>
      <c r="P4464" s="407"/>
    </row>
    <row r="4465" spans="1:16" s="342" customFormat="1" x14ac:dyDescent="0.25">
      <c r="A4465" s="336"/>
      <c r="B4465" s="330"/>
      <c r="C4465" s="402"/>
      <c r="D4465" s="336"/>
      <c r="E4465" s="429"/>
      <c r="F4465" s="336"/>
      <c r="G4465" s="430"/>
      <c r="H4465" s="431"/>
      <c r="I4465" s="432"/>
      <c r="J4465" s="336"/>
      <c r="K4465" s="338"/>
      <c r="O4465" s="393"/>
      <c r="P4465" s="407"/>
    </row>
    <row r="4466" spans="1:16" s="342" customFormat="1" x14ac:dyDescent="0.25">
      <c r="A4466" s="336"/>
      <c r="B4466" s="330"/>
      <c r="C4466" s="402"/>
      <c r="D4466" s="336"/>
      <c r="E4466" s="429"/>
      <c r="F4466" s="336"/>
      <c r="G4466" s="430"/>
      <c r="H4466" s="431"/>
      <c r="I4466" s="432"/>
      <c r="J4466" s="336"/>
      <c r="K4466" s="338"/>
      <c r="O4466" s="393"/>
      <c r="P4466" s="407"/>
    </row>
    <row r="4467" spans="1:16" s="342" customFormat="1" x14ac:dyDescent="0.25">
      <c r="A4467" s="336"/>
      <c r="B4467" s="330"/>
      <c r="C4467" s="402"/>
      <c r="D4467" s="336"/>
      <c r="E4467" s="429"/>
      <c r="F4467" s="336"/>
      <c r="G4467" s="430"/>
      <c r="H4467" s="431"/>
      <c r="I4467" s="432"/>
      <c r="J4467" s="336"/>
      <c r="K4467" s="338"/>
      <c r="O4467" s="393"/>
      <c r="P4467" s="407"/>
    </row>
    <row r="4468" spans="1:16" s="342" customFormat="1" x14ac:dyDescent="0.25">
      <c r="A4468" s="336"/>
      <c r="B4468" s="330"/>
      <c r="C4468" s="402"/>
      <c r="D4468" s="336"/>
      <c r="E4468" s="429"/>
      <c r="F4468" s="336"/>
      <c r="G4468" s="430"/>
      <c r="H4468" s="431"/>
      <c r="I4468" s="432"/>
      <c r="J4468" s="336"/>
      <c r="K4468" s="338"/>
      <c r="O4468" s="393"/>
      <c r="P4468" s="407"/>
    </row>
    <row r="4469" spans="1:16" s="342" customFormat="1" x14ac:dyDescent="0.25">
      <c r="A4469" s="336"/>
      <c r="B4469" s="330"/>
      <c r="C4469" s="402"/>
      <c r="D4469" s="336"/>
      <c r="E4469" s="429"/>
      <c r="F4469" s="336"/>
      <c r="G4469" s="430"/>
      <c r="H4469" s="431"/>
      <c r="I4469" s="432"/>
      <c r="J4469" s="336"/>
      <c r="K4469" s="338"/>
      <c r="O4469" s="393"/>
      <c r="P4469" s="407"/>
    </row>
    <row r="4470" spans="1:16" s="342" customFormat="1" x14ac:dyDescent="0.25">
      <c r="A4470" s="336"/>
      <c r="B4470" s="330"/>
      <c r="C4470" s="402"/>
      <c r="D4470" s="336"/>
      <c r="E4470" s="429"/>
      <c r="F4470" s="336"/>
      <c r="G4470" s="430"/>
      <c r="H4470" s="431"/>
      <c r="I4470" s="432"/>
      <c r="J4470" s="336"/>
      <c r="K4470" s="338"/>
      <c r="O4470" s="393"/>
      <c r="P4470" s="407"/>
    </row>
    <row r="4471" spans="1:16" s="342" customFormat="1" x14ac:dyDescent="0.25">
      <c r="A4471" s="336"/>
      <c r="B4471" s="330"/>
      <c r="C4471" s="402"/>
      <c r="D4471" s="336"/>
      <c r="E4471" s="429"/>
      <c r="F4471" s="336"/>
      <c r="G4471" s="430"/>
      <c r="H4471" s="431"/>
      <c r="I4471" s="432"/>
      <c r="J4471" s="336"/>
      <c r="K4471" s="338"/>
      <c r="O4471" s="393"/>
      <c r="P4471" s="407"/>
    </row>
    <row r="4472" spans="1:16" s="342" customFormat="1" x14ac:dyDescent="0.25">
      <c r="A4472" s="336"/>
      <c r="B4472" s="330"/>
      <c r="C4472" s="402"/>
      <c r="D4472" s="336"/>
      <c r="E4472" s="429"/>
      <c r="F4472" s="336"/>
      <c r="G4472" s="430"/>
      <c r="H4472" s="431"/>
      <c r="I4472" s="432"/>
      <c r="J4472" s="336"/>
      <c r="K4472" s="338"/>
      <c r="O4472" s="393"/>
      <c r="P4472" s="407"/>
    </row>
    <row r="4473" spans="1:16" s="342" customFormat="1" x14ac:dyDescent="0.25">
      <c r="A4473" s="336"/>
      <c r="B4473" s="330"/>
      <c r="C4473" s="402"/>
      <c r="D4473" s="336"/>
      <c r="E4473" s="429"/>
      <c r="F4473" s="336"/>
      <c r="G4473" s="430"/>
      <c r="H4473" s="431"/>
      <c r="I4473" s="432"/>
      <c r="J4473" s="336"/>
      <c r="K4473" s="338"/>
      <c r="O4473" s="393"/>
      <c r="P4473" s="407"/>
    </row>
    <row r="4474" spans="1:16" s="342" customFormat="1" x14ac:dyDescent="0.25">
      <c r="A4474" s="336"/>
      <c r="B4474" s="330"/>
      <c r="C4474" s="402"/>
      <c r="D4474" s="336"/>
      <c r="E4474" s="429"/>
      <c r="F4474" s="336"/>
      <c r="G4474" s="430"/>
      <c r="H4474" s="431"/>
      <c r="I4474" s="432"/>
      <c r="J4474" s="336"/>
      <c r="K4474" s="338"/>
      <c r="O4474" s="393"/>
      <c r="P4474" s="407"/>
    </row>
    <row r="4475" spans="1:16" s="342" customFormat="1" x14ac:dyDescent="0.25">
      <c r="A4475" s="336"/>
      <c r="B4475" s="330"/>
      <c r="C4475" s="402"/>
      <c r="D4475" s="336"/>
      <c r="E4475" s="429"/>
      <c r="F4475" s="336"/>
      <c r="G4475" s="430"/>
      <c r="H4475" s="431"/>
      <c r="I4475" s="432"/>
      <c r="J4475" s="336"/>
      <c r="K4475" s="338"/>
      <c r="O4475" s="393"/>
      <c r="P4475" s="407"/>
    </row>
    <row r="4476" spans="1:16" s="342" customFormat="1" x14ac:dyDescent="0.25">
      <c r="A4476" s="336"/>
      <c r="B4476" s="330"/>
      <c r="C4476" s="402"/>
      <c r="D4476" s="336"/>
      <c r="E4476" s="429"/>
      <c r="F4476" s="336"/>
      <c r="G4476" s="430"/>
      <c r="H4476" s="431"/>
      <c r="I4476" s="432"/>
      <c r="J4476" s="336"/>
      <c r="K4476" s="338"/>
      <c r="O4476" s="393"/>
      <c r="P4476" s="407"/>
    </row>
    <row r="4477" spans="1:16" s="342" customFormat="1" x14ac:dyDescent="0.25">
      <c r="A4477" s="336"/>
      <c r="B4477" s="330"/>
      <c r="C4477" s="402"/>
      <c r="D4477" s="336"/>
      <c r="E4477" s="429"/>
      <c r="F4477" s="336"/>
      <c r="G4477" s="430"/>
      <c r="H4477" s="431"/>
      <c r="I4477" s="432"/>
      <c r="J4477" s="336"/>
      <c r="K4477" s="338"/>
      <c r="O4477" s="393"/>
      <c r="P4477" s="407"/>
    </row>
    <row r="4478" spans="1:16" s="342" customFormat="1" x14ac:dyDescent="0.25">
      <c r="A4478" s="336"/>
      <c r="B4478" s="330"/>
      <c r="C4478" s="402"/>
      <c r="D4478" s="336"/>
      <c r="E4478" s="429"/>
      <c r="F4478" s="336"/>
      <c r="G4478" s="430"/>
      <c r="H4478" s="431"/>
      <c r="I4478" s="432"/>
      <c r="J4478" s="336"/>
      <c r="K4478" s="338"/>
      <c r="O4478" s="393"/>
      <c r="P4478" s="407"/>
    </row>
    <row r="4479" spans="1:16" s="342" customFormat="1" x14ac:dyDescent="0.25">
      <c r="A4479" s="336"/>
      <c r="B4479" s="330"/>
      <c r="C4479" s="402"/>
      <c r="D4479" s="336"/>
      <c r="E4479" s="429"/>
      <c r="F4479" s="336"/>
      <c r="G4479" s="430"/>
      <c r="H4479" s="431"/>
      <c r="I4479" s="432"/>
      <c r="J4479" s="336"/>
      <c r="K4479" s="338"/>
      <c r="O4479" s="393"/>
      <c r="P4479" s="407"/>
    </row>
    <row r="4480" spans="1:16" s="342" customFormat="1" x14ac:dyDescent="0.25">
      <c r="A4480" s="336"/>
      <c r="B4480" s="330"/>
      <c r="C4480" s="402"/>
      <c r="D4480" s="336"/>
      <c r="E4480" s="429"/>
      <c r="F4480" s="336"/>
      <c r="G4480" s="430"/>
      <c r="H4480" s="431"/>
      <c r="I4480" s="432"/>
      <c r="J4480" s="336"/>
      <c r="K4480" s="338"/>
      <c r="O4480" s="393"/>
      <c r="P4480" s="407"/>
    </row>
    <row r="4481" spans="1:16" s="342" customFormat="1" x14ac:dyDescent="0.25">
      <c r="A4481" s="336"/>
      <c r="B4481" s="330"/>
      <c r="C4481" s="402"/>
      <c r="D4481" s="336"/>
      <c r="E4481" s="429"/>
      <c r="F4481" s="336"/>
      <c r="G4481" s="430"/>
      <c r="H4481" s="431"/>
      <c r="I4481" s="432"/>
      <c r="J4481" s="336"/>
      <c r="K4481" s="338"/>
      <c r="O4481" s="393"/>
      <c r="P4481" s="407"/>
    </row>
    <row r="4482" spans="1:16" s="342" customFormat="1" x14ac:dyDescent="0.25">
      <c r="A4482" s="336"/>
      <c r="B4482" s="330"/>
      <c r="C4482" s="402"/>
      <c r="D4482" s="336"/>
      <c r="E4482" s="429"/>
      <c r="F4482" s="336"/>
      <c r="G4482" s="430"/>
      <c r="H4482" s="431"/>
      <c r="I4482" s="432"/>
      <c r="J4482" s="336"/>
      <c r="K4482" s="338"/>
      <c r="O4482" s="393"/>
      <c r="P4482" s="407"/>
    </row>
    <row r="4483" spans="1:16" s="342" customFormat="1" x14ac:dyDescent="0.25">
      <c r="A4483" s="336"/>
      <c r="B4483" s="330"/>
      <c r="C4483" s="402"/>
      <c r="D4483" s="336"/>
      <c r="E4483" s="429"/>
      <c r="F4483" s="336"/>
      <c r="G4483" s="430"/>
      <c r="H4483" s="431"/>
      <c r="I4483" s="432"/>
      <c r="J4483" s="336"/>
      <c r="K4483" s="338"/>
      <c r="O4483" s="393"/>
      <c r="P4483" s="407"/>
    </row>
    <row r="4484" spans="1:16" s="342" customFormat="1" x14ac:dyDescent="0.25">
      <c r="A4484" s="336"/>
      <c r="B4484" s="330"/>
      <c r="C4484" s="402"/>
      <c r="D4484" s="336"/>
      <c r="E4484" s="429"/>
      <c r="F4484" s="336"/>
      <c r="G4484" s="430"/>
      <c r="H4484" s="431"/>
      <c r="I4484" s="432"/>
      <c r="J4484" s="336"/>
      <c r="K4484" s="338"/>
      <c r="O4484" s="393"/>
      <c r="P4484" s="407"/>
    </row>
    <row r="4485" spans="1:16" s="342" customFormat="1" x14ac:dyDescent="0.25">
      <c r="A4485" s="336"/>
      <c r="B4485" s="330"/>
      <c r="C4485" s="402"/>
      <c r="D4485" s="336"/>
      <c r="E4485" s="429"/>
      <c r="F4485" s="336"/>
      <c r="G4485" s="430"/>
      <c r="H4485" s="431"/>
      <c r="I4485" s="432"/>
      <c r="J4485" s="336"/>
      <c r="K4485" s="338"/>
      <c r="O4485" s="393"/>
      <c r="P4485" s="407"/>
    </row>
    <row r="4486" spans="1:16" s="342" customFormat="1" x14ac:dyDescent="0.25">
      <c r="A4486" s="336"/>
      <c r="B4486" s="330"/>
      <c r="C4486" s="402"/>
      <c r="D4486" s="336"/>
      <c r="E4486" s="429"/>
      <c r="F4486" s="336"/>
      <c r="G4486" s="430"/>
      <c r="H4486" s="431"/>
      <c r="I4486" s="432"/>
      <c r="J4486" s="336"/>
      <c r="K4486" s="338"/>
      <c r="O4486" s="393"/>
      <c r="P4486" s="407"/>
    </row>
    <row r="4487" spans="1:16" s="342" customFormat="1" x14ac:dyDescent="0.25">
      <c r="A4487" s="336"/>
      <c r="B4487" s="330"/>
      <c r="C4487" s="402"/>
      <c r="D4487" s="336"/>
      <c r="E4487" s="429"/>
      <c r="F4487" s="336"/>
      <c r="G4487" s="430"/>
      <c r="H4487" s="431"/>
      <c r="I4487" s="432"/>
      <c r="J4487" s="336"/>
      <c r="K4487" s="338"/>
      <c r="O4487" s="393"/>
      <c r="P4487" s="407"/>
    </row>
    <row r="4488" spans="1:16" s="342" customFormat="1" x14ac:dyDescent="0.25">
      <c r="A4488" s="336"/>
      <c r="B4488" s="330"/>
      <c r="C4488" s="402"/>
      <c r="D4488" s="336"/>
      <c r="E4488" s="429"/>
      <c r="F4488" s="336"/>
      <c r="G4488" s="430"/>
      <c r="H4488" s="431"/>
      <c r="I4488" s="432"/>
      <c r="J4488" s="336"/>
      <c r="K4488" s="338"/>
      <c r="O4488" s="393"/>
      <c r="P4488" s="407"/>
    </row>
    <row r="4489" spans="1:16" s="342" customFormat="1" x14ac:dyDescent="0.25">
      <c r="A4489" s="336"/>
      <c r="B4489" s="330"/>
      <c r="C4489" s="402"/>
      <c r="D4489" s="336"/>
      <c r="E4489" s="429"/>
      <c r="F4489" s="336"/>
      <c r="G4489" s="430"/>
      <c r="H4489" s="431"/>
      <c r="I4489" s="432"/>
      <c r="J4489" s="336"/>
      <c r="K4489" s="338"/>
      <c r="O4489" s="393"/>
      <c r="P4489" s="407"/>
    </row>
    <row r="4490" spans="1:16" s="342" customFormat="1" x14ac:dyDescent="0.25">
      <c r="A4490" s="336"/>
      <c r="B4490" s="330"/>
      <c r="C4490" s="402"/>
      <c r="D4490" s="336"/>
      <c r="E4490" s="429"/>
      <c r="F4490" s="336"/>
      <c r="G4490" s="430"/>
      <c r="H4490" s="431"/>
      <c r="I4490" s="432"/>
      <c r="J4490" s="336"/>
      <c r="K4490" s="338"/>
      <c r="O4490" s="393"/>
      <c r="P4490" s="407"/>
    </row>
    <row r="4491" spans="1:16" s="342" customFormat="1" x14ac:dyDescent="0.25">
      <c r="A4491" s="336"/>
      <c r="B4491" s="330"/>
      <c r="C4491" s="402"/>
      <c r="D4491" s="336"/>
      <c r="E4491" s="429"/>
      <c r="F4491" s="336"/>
      <c r="G4491" s="430"/>
      <c r="H4491" s="431"/>
      <c r="I4491" s="432"/>
      <c r="J4491" s="336"/>
      <c r="K4491" s="338"/>
      <c r="O4491" s="393"/>
      <c r="P4491" s="407"/>
    </row>
    <row r="4492" spans="1:16" s="342" customFormat="1" x14ac:dyDescent="0.25">
      <c r="A4492" s="336"/>
      <c r="B4492" s="330"/>
      <c r="C4492" s="402"/>
      <c r="D4492" s="336"/>
      <c r="E4492" s="429"/>
      <c r="F4492" s="336"/>
      <c r="G4492" s="430"/>
      <c r="H4492" s="431"/>
      <c r="I4492" s="432"/>
      <c r="J4492" s="336"/>
      <c r="K4492" s="338"/>
      <c r="O4492" s="393"/>
      <c r="P4492" s="407"/>
    </row>
    <row r="4493" spans="1:16" s="342" customFormat="1" x14ac:dyDescent="0.25">
      <c r="A4493" s="336"/>
      <c r="B4493" s="330"/>
      <c r="C4493" s="402"/>
      <c r="D4493" s="336"/>
      <c r="E4493" s="429"/>
      <c r="F4493" s="336"/>
      <c r="G4493" s="430"/>
      <c r="H4493" s="431"/>
      <c r="I4493" s="432"/>
      <c r="J4493" s="336"/>
      <c r="K4493" s="338"/>
      <c r="O4493" s="393"/>
      <c r="P4493" s="407"/>
    </row>
    <row r="4494" spans="1:16" s="342" customFormat="1" x14ac:dyDescent="0.25">
      <c r="A4494" s="336"/>
      <c r="B4494" s="330"/>
      <c r="C4494" s="402"/>
      <c r="D4494" s="336"/>
      <c r="E4494" s="429"/>
      <c r="F4494" s="336"/>
      <c r="G4494" s="430"/>
      <c r="H4494" s="431"/>
      <c r="I4494" s="432"/>
      <c r="J4494" s="336"/>
      <c r="K4494" s="338"/>
      <c r="O4494" s="393"/>
      <c r="P4494" s="407"/>
    </row>
    <row r="4495" spans="1:16" s="342" customFormat="1" x14ac:dyDescent="0.25">
      <c r="A4495" s="336"/>
      <c r="B4495" s="330"/>
      <c r="C4495" s="402"/>
      <c r="D4495" s="336"/>
      <c r="E4495" s="429"/>
      <c r="F4495" s="336"/>
      <c r="G4495" s="430"/>
      <c r="H4495" s="431"/>
      <c r="I4495" s="432"/>
      <c r="J4495" s="336"/>
      <c r="K4495" s="338"/>
      <c r="O4495" s="393"/>
      <c r="P4495" s="407"/>
    </row>
    <row r="4496" spans="1:16" s="342" customFormat="1" x14ac:dyDescent="0.25">
      <c r="A4496" s="336"/>
      <c r="B4496" s="330"/>
      <c r="C4496" s="402"/>
      <c r="D4496" s="336"/>
      <c r="E4496" s="429"/>
      <c r="F4496" s="336"/>
      <c r="G4496" s="430"/>
      <c r="H4496" s="431"/>
      <c r="I4496" s="432"/>
      <c r="J4496" s="336"/>
      <c r="K4496" s="338"/>
      <c r="O4496" s="393"/>
      <c r="P4496" s="407"/>
    </row>
    <row r="4497" spans="1:16" s="342" customFormat="1" x14ac:dyDescent="0.25">
      <c r="A4497" s="336"/>
      <c r="B4497" s="330"/>
      <c r="C4497" s="402"/>
      <c r="D4497" s="336"/>
      <c r="E4497" s="429"/>
      <c r="F4497" s="336"/>
      <c r="G4497" s="430"/>
      <c r="H4497" s="431"/>
      <c r="I4497" s="432"/>
      <c r="J4497" s="336"/>
      <c r="K4497" s="338"/>
      <c r="O4497" s="393"/>
      <c r="P4497" s="407"/>
    </row>
    <row r="4498" spans="1:16" s="342" customFormat="1" x14ac:dyDescent="0.25">
      <c r="A4498" s="336"/>
      <c r="B4498" s="330"/>
      <c r="C4498" s="402"/>
      <c r="D4498" s="336"/>
      <c r="E4498" s="429"/>
      <c r="F4498" s="336"/>
      <c r="G4498" s="430"/>
      <c r="H4498" s="431"/>
      <c r="I4498" s="432"/>
      <c r="J4498" s="336"/>
      <c r="K4498" s="338"/>
      <c r="O4498" s="393"/>
      <c r="P4498" s="407"/>
    </row>
    <row r="4499" spans="1:16" s="342" customFormat="1" x14ac:dyDescent="0.25">
      <c r="A4499" s="336"/>
      <c r="B4499" s="330"/>
      <c r="C4499" s="402"/>
      <c r="D4499" s="336"/>
      <c r="E4499" s="429"/>
      <c r="F4499" s="336"/>
      <c r="G4499" s="430"/>
      <c r="H4499" s="431"/>
      <c r="I4499" s="432"/>
      <c r="J4499" s="336"/>
      <c r="K4499" s="338"/>
      <c r="O4499" s="393"/>
      <c r="P4499" s="407"/>
    </row>
    <row r="4500" spans="1:16" s="342" customFormat="1" x14ac:dyDescent="0.25">
      <c r="A4500" s="336"/>
      <c r="B4500" s="330"/>
      <c r="C4500" s="402"/>
      <c r="D4500" s="336"/>
      <c r="E4500" s="429"/>
      <c r="F4500" s="336"/>
      <c r="G4500" s="430"/>
      <c r="H4500" s="431"/>
      <c r="I4500" s="432"/>
      <c r="J4500" s="336"/>
      <c r="K4500" s="338"/>
      <c r="O4500" s="393"/>
      <c r="P4500" s="407"/>
    </row>
    <row r="4501" spans="1:16" s="342" customFormat="1" x14ac:dyDescent="0.25">
      <c r="A4501" s="336"/>
      <c r="B4501" s="330"/>
      <c r="C4501" s="402"/>
      <c r="D4501" s="336"/>
      <c r="E4501" s="429"/>
      <c r="F4501" s="336"/>
      <c r="G4501" s="430"/>
      <c r="H4501" s="431"/>
      <c r="I4501" s="432"/>
      <c r="J4501" s="336"/>
      <c r="K4501" s="338"/>
      <c r="O4501" s="393"/>
      <c r="P4501" s="407"/>
    </row>
    <row r="4502" spans="1:16" s="342" customFormat="1" x14ac:dyDescent="0.25">
      <c r="A4502" s="336"/>
      <c r="B4502" s="330"/>
      <c r="C4502" s="402"/>
      <c r="D4502" s="336"/>
      <c r="E4502" s="429"/>
      <c r="F4502" s="336"/>
      <c r="G4502" s="430"/>
      <c r="H4502" s="431"/>
      <c r="I4502" s="432"/>
      <c r="J4502" s="336"/>
      <c r="K4502" s="338"/>
      <c r="O4502" s="393"/>
      <c r="P4502" s="407"/>
    </row>
    <row r="4503" spans="1:16" s="342" customFormat="1" x14ac:dyDescent="0.25">
      <c r="A4503" s="336"/>
      <c r="B4503" s="330"/>
      <c r="C4503" s="402"/>
      <c r="D4503" s="336"/>
      <c r="E4503" s="429"/>
      <c r="F4503" s="336"/>
      <c r="G4503" s="430"/>
      <c r="H4503" s="431"/>
      <c r="I4503" s="432"/>
      <c r="J4503" s="336"/>
      <c r="K4503" s="338"/>
      <c r="O4503" s="393"/>
      <c r="P4503" s="407"/>
    </row>
    <row r="4504" spans="1:16" s="342" customFormat="1" x14ac:dyDescent="0.25">
      <c r="A4504" s="336"/>
      <c r="B4504" s="330"/>
      <c r="C4504" s="402"/>
      <c r="D4504" s="336"/>
      <c r="E4504" s="429"/>
      <c r="F4504" s="336"/>
      <c r="G4504" s="430"/>
      <c r="H4504" s="431"/>
      <c r="I4504" s="432"/>
      <c r="J4504" s="336"/>
      <c r="K4504" s="338"/>
      <c r="O4504" s="393"/>
      <c r="P4504" s="407"/>
    </row>
    <row r="4505" spans="1:16" s="342" customFormat="1" x14ac:dyDescent="0.25">
      <c r="A4505" s="336"/>
      <c r="B4505" s="330"/>
      <c r="C4505" s="402"/>
      <c r="D4505" s="336"/>
      <c r="E4505" s="429"/>
      <c r="F4505" s="336"/>
      <c r="G4505" s="430"/>
      <c r="H4505" s="431"/>
      <c r="I4505" s="432"/>
      <c r="J4505" s="336"/>
      <c r="K4505" s="338"/>
      <c r="O4505" s="393"/>
      <c r="P4505" s="407"/>
    </row>
    <row r="4506" spans="1:16" s="342" customFormat="1" x14ac:dyDescent="0.25">
      <c r="A4506" s="336"/>
      <c r="B4506" s="330"/>
      <c r="C4506" s="402"/>
      <c r="D4506" s="336"/>
      <c r="E4506" s="429"/>
      <c r="F4506" s="336"/>
      <c r="G4506" s="430"/>
      <c r="H4506" s="431"/>
      <c r="I4506" s="432"/>
      <c r="J4506" s="336"/>
      <c r="K4506" s="338"/>
      <c r="O4506" s="393"/>
      <c r="P4506" s="407"/>
    </row>
    <row r="4507" spans="1:16" s="342" customFormat="1" x14ac:dyDescent="0.25">
      <c r="A4507" s="336"/>
      <c r="B4507" s="330"/>
      <c r="C4507" s="402"/>
      <c r="D4507" s="336"/>
      <c r="E4507" s="429"/>
      <c r="F4507" s="336"/>
      <c r="G4507" s="430"/>
      <c r="H4507" s="431"/>
      <c r="I4507" s="432"/>
      <c r="J4507" s="336"/>
      <c r="K4507" s="338"/>
      <c r="O4507" s="393"/>
      <c r="P4507" s="407"/>
    </row>
    <row r="4508" spans="1:16" s="342" customFormat="1" x14ac:dyDescent="0.25">
      <c r="A4508" s="336"/>
      <c r="B4508" s="330"/>
      <c r="C4508" s="402"/>
      <c r="D4508" s="336"/>
      <c r="E4508" s="429"/>
      <c r="F4508" s="336"/>
      <c r="G4508" s="430"/>
      <c r="H4508" s="431"/>
      <c r="I4508" s="432"/>
      <c r="J4508" s="336"/>
      <c r="K4508" s="338"/>
      <c r="O4508" s="393"/>
      <c r="P4508" s="407"/>
    </row>
    <row r="4509" spans="1:16" s="342" customFormat="1" x14ac:dyDescent="0.25">
      <c r="A4509" s="336"/>
      <c r="B4509" s="330"/>
      <c r="C4509" s="402"/>
      <c r="D4509" s="336"/>
      <c r="E4509" s="429"/>
      <c r="F4509" s="336"/>
      <c r="G4509" s="430"/>
      <c r="H4509" s="431"/>
      <c r="I4509" s="432"/>
      <c r="J4509" s="336"/>
      <c r="K4509" s="338"/>
      <c r="O4509" s="393"/>
      <c r="P4509" s="407"/>
    </row>
    <row r="4510" spans="1:16" s="342" customFormat="1" x14ac:dyDescent="0.25">
      <c r="A4510" s="336"/>
      <c r="B4510" s="330"/>
      <c r="C4510" s="402"/>
      <c r="D4510" s="336"/>
      <c r="E4510" s="429"/>
      <c r="F4510" s="336"/>
      <c r="G4510" s="430"/>
      <c r="H4510" s="431"/>
      <c r="I4510" s="432"/>
      <c r="J4510" s="336"/>
      <c r="K4510" s="338"/>
      <c r="O4510" s="393"/>
      <c r="P4510" s="407"/>
    </row>
    <row r="4511" spans="1:16" s="342" customFormat="1" x14ac:dyDescent="0.25">
      <c r="A4511" s="336"/>
      <c r="B4511" s="330"/>
      <c r="C4511" s="402"/>
      <c r="D4511" s="336"/>
      <c r="E4511" s="429"/>
      <c r="F4511" s="336"/>
      <c r="G4511" s="430"/>
      <c r="H4511" s="431"/>
      <c r="I4511" s="432"/>
      <c r="J4511" s="336"/>
      <c r="K4511" s="338"/>
      <c r="O4511" s="393"/>
      <c r="P4511" s="407"/>
    </row>
    <row r="4512" spans="1:16" s="342" customFormat="1" x14ac:dyDescent="0.25">
      <c r="A4512" s="336"/>
      <c r="B4512" s="330"/>
      <c r="C4512" s="402"/>
      <c r="D4512" s="336"/>
      <c r="E4512" s="429"/>
      <c r="F4512" s="336"/>
      <c r="G4512" s="430"/>
      <c r="H4512" s="431"/>
      <c r="I4512" s="432"/>
      <c r="J4512" s="336"/>
      <c r="K4512" s="338"/>
      <c r="O4512" s="393"/>
      <c r="P4512" s="407"/>
    </row>
    <row r="4513" spans="1:16" s="342" customFormat="1" x14ac:dyDescent="0.25">
      <c r="A4513" s="336"/>
      <c r="B4513" s="330"/>
      <c r="C4513" s="402"/>
      <c r="D4513" s="336"/>
      <c r="E4513" s="429"/>
      <c r="F4513" s="336"/>
      <c r="G4513" s="430"/>
      <c r="H4513" s="431"/>
      <c r="I4513" s="432"/>
      <c r="J4513" s="336"/>
      <c r="K4513" s="338"/>
      <c r="O4513" s="393"/>
      <c r="P4513" s="407"/>
    </row>
    <row r="4514" spans="1:16" s="342" customFormat="1" x14ac:dyDescent="0.25">
      <c r="A4514" s="336"/>
      <c r="B4514" s="330"/>
      <c r="C4514" s="402"/>
      <c r="D4514" s="336"/>
      <c r="E4514" s="429"/>
      <c r="F4514" s="336"/>
      <c r="G4514" s="430"/>
      <c r="H4514" s="431"/>
      <c r="I4514" s="432"/>
      <c r="J4514" s="336"/>
      <c r="K4514" s="338"/>
      <c r="O4514" s="393"/>
      <c r="P4514" s="407"/>
    </row>
    <row r="4515" spans="1:16" s="342" customFormat="1" x14ac:dyDescent="0.25">
      <c r="A4515" s="336"/>
      <c r="B4515" s="330"/>
      <c r="C4515" s="402"/>
      <c r="D4515" s="336"/>
      <c r="E4515" s="429"/>
      <c r="F4515" s="336"/>
      <c r="G4515" s="430"/>
      <c r="H4515" s="431"/>
      <c r="I4515" s="432"/>
      <c r="J4515" s="336"/>
      <c r="K4515" s="338"/>
      <c r="O4515" s="393"/>
      <c r="P4515" s="407"/>
    </row>
    <row r="4516" spans="1:16" s="342" customFormat="1" x14ac:dyDescent="0.25">
      <c r="A4516" s="336"/>
      <c r="B4516" s="330"/>
      <c r="C4516" s="402"/>
      <c r="D4516" s="336"/>
      <c r="E4516" s="429"/>
      <c r="F4516" s="336"/>
      <c r="G4516" s="430"/>
      <c r="H4516" s="431"/>
      <c r="I4516" s="432"/>
      <c r="J4516" s="336"/>
      <c r="K4516" s="338"/>
      <c r="O4516" s="393"/>
      <c r="P4516" s="407"/>
    </row>
    <row r="4517" spans="1:16" s="342" customFormat="1" x14ac:dyDescent="0.25">
      <c r="A4517" s="336"/>
      <c r="B4517" s="330"/>
      <c r="C4517" s="402"/>
      <c r="D4517" s="336"/>
      <c r="E4517" s="429"/>
      <c r="F4517" s="336"/>
      <c r="G4517" s="430"/>
      <c r="H4517" s="431"/>
      <c r="I4517" s="432"/>
      <c r="J4517" s="336"/>
      <c r="K4517" s="338"/>
      <c r="O4517" s="393"/>
      <c r="P4517" s="407"/>
    </row>
    <row r="4518" spans="1:16" s="342" customFormat="1" x14ac:dyDescent="0.25">
      <c r="A4518" s="336"/>
      <c r="B4518" s="330"/>
      <c r="C4518" s="402"/>
      <c r="D4518" s="336"/>
      <c r="E4518" s="429"/>
      <c r="F4518" s="336"/>
      <c r="G4518" s="430"/>
      <c r="H4518" s="431"/>
      <c r="I4518" s="432"/>
      <c r="J4518" s="336"/>
      <c r="K4518" s="338"/>
      <c r="O4518" s="393"/>
      <c r="P4518" s="407"/>
    </row>
    <row r="4519" spans="1:16" s="342" customFormat="1" x14ac:dyDescent="0.25">
      <c r="A4519" s="336"/>
      <c r="B4519" s="330"/>
      <c r="C4519" s="402"/>
      <c r="D4519" s="336"/>
      <c r="E4519" s="429"/>
      <c r="F4519" s="336"/>
      <c r="G4519" s="430"/>
      <c r="H4519" s="431"/>
      <c r="I4519" s="432"/>
      <c r="J4519" s="336"/>
      <c r="K4519" s="338"/>
      <c r="O4519" s="393"/>
      <c r="P4519" s="407"/>
    </row>
    <row r="4520" spans="1:16" s="342" customFormat="1" x14ac:dyDescent="0.25">
      <c r="A4520" s="336"/>
      <c r="B4520" s="330"/>
      <c r="C4520" s="402"/>
      <c r="D4520" s="336"/>
      <c r="E4520" s="429"/>
      <c r="F4520" s="336"/>
      <c r="G4520" s="430"/>
      <c r="H4520" s="431"/>
      <c r="I4520" s="432"/>
      <c r="J4520" s="336"/>
      <c r="K4520" s="338"/>
      <c r="O4520" s="393"/>
      <c r="P4520" s="407"/>
    </row>
    <row r="4521" spans="1:16" s="342" customFormat="1" x14ac:dyDescent="0.25">
      <c r="A4521" s="336"/>
      <c r="B4521" s="330"/>
      <c r="C4521" s="402"/>
      <c r="D4521" s="336"/>
      <c r="E4521" s="429"/>
      <c r="F4521" s="336"/>
      <c r="G4521" s="430"/>
      <c r="H4521" s="431"/>
      <c r="I4521" s="432"/>
      <c r="J4521" s="336"/>
      <c r="K4521" s="338"/>
      <c r="O4521" s="393"/>
      <c r="P4521" s="407"/>
    </row>
    <row r="4522" spans="1:16" s="342" customFormat="1" x14ac:dyDescent="0.25">
      <c r="A4522" s="336"/>
      <c r="B4522" s="330"/>
      <c r="C4522" s="402"/>
      <c r="D4522" s="336"/>
      <c r="E4522" s="429"/>
      <c r="F4522" s="336"/>
      <c r="G4522" s="430"/>
      <c r="H4522" s="431"/>
      <c r="I4522" s="432"/>
      <c r="J4522" s="336"/>
      <c r="K4522" s="338"/>
      <c r="O4522" s="393"/>
      <c r="P4522" s="407"/>
    </row>
    <row r="4523" spans="1:16" s="342" customFormat="1" x14ac:dyDescent="0.25">
      <c r="A4523" s="336"/>
      <c r="B4523" s="330"/>
      <c r="C4523" s="402"/>
      <c r="D4523" s="336"/>
      <c r="E4523" s="429"/>
      <c r="F4523" s="336"/>
      <c r="G4523" s="430"/>
      <c r="H4523" s="431"/>
      <c r="I4523" s="432"/>
      <c r="J4523" s="336"/>
      <c r="K4523" s="338"/>
      <c r="O4523" s="393"/>
      <c r="P4523" s="407"/>
    </row>
    <row r="4524" spans="1:16" s="342" customFormat="1" x14ac:dyDescent="0.25">
      <c r="A4524" s="336"/>
      <c r="B4524" s="330"/>
      <c r="C4524" s="402"/>
      <c r="D4524" s="336"/>
      <c r="E4524" s="429"/>
      <c r="F4524" s="336"/>
      <c r="G4524" s="430"/>
      <c r="H4524" s="431"/>
      <c r="I4524" s="432"/>
      <c r="J4524" s="336"/>
      <c r="K4524" s="338"/>
      <c r="O4524" s="393"/>
      <c r="P4524" s="407"/>
    </row>
    <row r="4525" spans="1:16" s="342" customFormat="1" x14ac:dyDescent="0.25">
      <c r="A4525" s="336"/>
      <c r="B4525" s="330"/>
      <c r="C4525" s="402"/>
      <c r="D4525" s="336"/>
      <c r="E4525" s="429"/>
      <c r="F4525" s="336"/>
      <c r="G4525" s="430"/>
      <c r="H4525" s="431"/>
      <c r="I4525" s="432"/>
      <c r="J4525" s="336"/>
      <c r="K4525" s="338"/>
      <c r="O4525" s="393"/>
      <c r="P4525" s="407"/>
    </row>
    <row r="4526" spans="1:16" s="342" customFormat="1" x14ac:dyDescent="0.25">
      <c r="A4526" s="336"/>
      <c r="B4526" s="330"/>
      <c r="C4526" s="402"/>
      <c r="D4526" s="336"/>
      <c r="E4526" s="429"/>
      <c r="F4526" s="336"/>
      <c r="G4526" s="430"/>
      <c r="H4526" s="431"/>
      <c r="I4526" s="432"/>
      <c r="J4526" s="336"/>
      <c r="K4526" s="338"/>
      <c r="O4526" s="393"/>
      <c r="P4526" s="407"/>
    </row>
    <row r="4527" spans="1:16" s="342" customFormat="1" x14ac:dyDescent="0.25">
      <c r="A4527" s="336"/>
      <c r="B4527" s="330"/>
      <c r="C4527" s="402"/>
      <c r="D4527" s="336"/>
      <c r="E4527" s="429"/>
      <c r="F4527" s="336"/>
      <c r="G4527" s="430"/>
      <c r="H4527" s="431"/>
      <c r="I4527" s="432"/>
      <c r="J4527" s="336"/>
      <c r="K4527" s="338"/>
      <c r="O4527" s="393"/>
      <c r="P4527" s="407"/>
    </row>
    <row r="4528" spans="1:16" s="342" customFormat="1" x14ac:dyDescent="0.25">
      <c r="A4528" s="336"/>
      <c r="B4528" s="330"/>
      <c r="C4528" s="402"/>
      <c r="D4528" s="336"/>
      <c r="E4528" s="429"/>
      <c r="F4528" s="336"/>
      <c r="G4528" s="430"/>
      <c r="H4528" s="431"/>
      <c r="I4528" s="432"/>
      <c r="J4528" s="336"/>
      <c r="K4528" s="338"/>
      <c r="O4528" s="393"/>
      <c r="P4528" s="407"/>
    </row>
    <row r="4529" spans="1:16" s="342" customFormat="1" x14ac:dyDescent="0.25">
      <c r="A4529" s="336"/>
      <c r="B4529" s="330"/>
      <c r="C4529" s="402"/>
      <c r="D4529" s="336"/>
      <c r="E4529" s="429"/>
      <c r="F4529" s="336"/>
      <c r="G4529" s="430"/>
      <c r="H4529" s="431"/>
      <c r="I4529" s="432"/>
      <c r="J4529" s="336"/>
      <c r="K4529" s="338"/>
      <c r="O4529" s="393"/>
      <c r="P4529" s="407"/>
    </row>
    <row r="4530" spans="1:16" s="342" customFormat="1" x14ac:dyDescent="0.25">
      <c r="A4530" s="336"/>
      <c r="B4530" s="330"/>
      <c r="C4530" s="402"/>
      <c r="D4530" s="336"/>
      <c r="E4530" s="429"/>
      <c r="F4530" s="336"/>
      <c r="G4530" s="430"/>
      <c r="H4530" s="431"/>
      <c r="I4530" s="432"/>
      <c r="J4530" s="336"/>
      <c r="K4530" s="338"/>
      <c r="O4530" s="393"/>
      <c r="P4530" s="407"/>
    </row>
    <row r="4531" spans="1:16" s="342" customFormat="1" x14ac:dyDescent="0.25">
      <c r="A4531" s="336"/>
      <c r="B4531" s="330"/>
      <c r="C4531" s="402"/>
      <c r="D4531" s="336"/>
      <c r="E4531" s="429"/>
      <c r="F4531" s="336"/>
      <c r="G4531" s="430"/>
      <c r="H4531" s="431"/>
      <c r="I4531" s="432"/>
      <c r="J4531" s="336"/>
      <c r="K4531" s="338"/>
      <c r="O4531" s="393"/>
      <c r="P4531" s="407"/>
    </row>
    <row r="4532" spans="1:16" s="342" customFormat="1" x14ac:dyDescent="0.25">
      <c r="A4532" s="336"/>
      <c r="B4532" s="330"/>
      <c r="C4532" s="402"/>
      <c r="D4532" s="336"/>
      <c r="E4532" s="429"/>
      <c r="F4532" s="336"/>
      <c r="G4532" s="430"/>
      <c r="H4532" s="431"/>
      <c r="I4532" s="432"/>
      <c r="J4532" s="336"/>
      <c r="K4532" s="338"/>
      <c r="O4532" s="393"/>
      <c r="P4532" s="407"/>
    </row>
    <row r="4533" spans="1:16" s="342" customFormat="1" x14ac:dyDescent="0.25">
      <c r="A4533" s="336"/>
      <c r="B4533" s="330"/>
      <c r="C4533" s="402"/>
      <c r="D4533" s="336"/>
      <c r="E4533" s="429"/>
      <c r="F4533" s="336"/>
      <c r="G4533" s="430"/>
      <c r="H4533" s="431"/>
      <c r="I4533" s="432"/>
      <c r="J4533" s="336"/>
      <c r="K4533" s="338"/>
      <c r="O4533" s="393"/>
      <c r="P4533" s="407"/>
    </row>
    <row r="4534" spans="1:16" s="342" customFormat="1" x14ac:dyDescent="0.25">
      <c r="A4534" s="336"/>
      <c r="B4534" s="330"/>
      <c r="C4534" s="402"/>
      <c r="D4534" s="336"/>
      <c r="E4534" s="429"/>
      <c r="F4534" s="336"/>
      <c r="G4534" s="430"/>
      <c r="H4534" s="431"/>
      <c r="I4534" s="432"/>
      <c r="J4534" s="336"/>
      <c r="K4534" s="338"/>
      <c r="O4534" s="393"/>
      <c r="P4534" s="407"/>
    </row>
    <row r="4535" spans="1:16" s="342" customFormat="1" x14ac:dyDescent="0.25">
      <c r="A4535" s="336"/>
      <c r="B4535" s="330"/>
      <c r="C4535" s="402"/>
      <c r="D4535" s="336"/>
      <c r="E4535" s="429"/>
      <c r="F4535" s="336"/>
      <c r="G4535" s="430"/>
      <c r="H4535" s="431"/>
      <c r="I4535" s="432"/>
      <c r="J4535" s="336"/>
      <c r="K4535" s="338"/>
      <c r="O4535" s="393"/>
      <c r="P4535" s="407"/>
    </row>
    <row r="4536" spans="1:16" s="342" customFormat="1" x14ac:dyDescent="0.25">
      <c r="A4536" s="336"/>
      <c r="B4536" s="330"/>
      <c r="C4536" s="402"/>
      <c r="D4536" s="336"/>
      <c r="E4536" s="429"/>
      <c r="F4536" s="336"/>
      <c r="G4536" s="430"/>
      <c r="H4536" s="431"/>
      <c r="I4536" s="432"/>
      <c r="J4536" s="336"/>
      <c r="K4536" s="338"/>
      <c r="O4536" s="393"/>
      <c r="P4536" s="407"/>
    </row>
    <row r="4537" spans="1:16" s="342" customFormat="1" x14ac:dyDescent="0.25">
      <c r="A4537" s="336"/>
      <c r="B4537" s="330"/>
      <c r="C4537" s="402"/>
      <c r="D4537" s="336"/>
      <c r="E4537" s="429"/>
      <c r="F4537" s="336"/>
      <c r="G4537" s="430"/>
      <c r="H4537" s="431"/>
      <c r="I4537" s="432"/>
      <c r="J4537" s="336"/>
      <c r="K4537" s="338"/>
      <c r="O4537" s="393"/>
      <c r="P4537" s="407"/>
    </row>
    <row r="4538" spans="1:16" s="342" customFormat="1" x14ac:dyDescent="0.25">
      <c r="A4538" s="336"/>
      <c r="B4538" s="330"/>
      <c r="C4538" s="402"/>
      <c r="D4538" s="336"/>
      <c r="E4538" s="429"/>
      <c r="F4538" s="336"/>
      <c r="G4538" s="430"/>
      <c r="H4538" s="431"/>
      <c r="I4538" s="432"/>
      <c r="J4538" s="336"/>
      <c r="K4538" s="338"/>
      <c r="O4538" s="393"/>
      <c r="P4538" s="407"/>
    </row>
    <row r="4539" spans="1:16" s="342" customFormat="1" x14ac:dyDescent="0.25">
      <c r="A4539" s="336"/>
      <c r="B4539" s="330"/>
      <c r="C4539" s="402"/>
      <c r="D4539" s="336"/>
      <c r="E4539" s="429"/>
      <c r="F4539" s="336"/>
      <c r="G4539" s="430"/>
      <c r="H4539" s="431"/>
      <c r="I4539" s="432"/>
      <c r="J4539" s="336"/>
      <c r="K4539" s="338"/>
      <c r="O4539" s="393"/>
      <c r="P4539" s="407"/>
    </row>
    <row r="4540" spans="1:16" s="342" customFormat="1" x14ac:dyDescent="0.25">
      <c r="A4540" s="336"/>
      <c r="B4540" s="330"/>
      <c r="C4540" s="402"/>
      <c r="D4540" s="336"/>
      <c r="E4540" s="429"/>
      <c r="F4540" s="336"/>
      <c r="G4540" s="430"/>
      <c r="H4540" s="431"/>
      <c r="I4540" s="432"/>
      <c r="J4540" s="336"/>
      <c r="K4540" s="338"/>
      <c r="O4540" s="393"/>
      <c r="P4540" s="407"/>
    </row>
    <row r="4541" spans="1:16" s="342" customFormat="1" x14ac:dyDescent="0.25">
      <c r="A4541" s="336"/>
      <c r="B4541" s="330"/>
      <c r="C4541" s="402"/>
      <c r="D4541" s="336"/>
      <c r="E4541" s="429"/>
      <c r="F4541" s="336"/>
      <c r="G4541" s="430"/>
      <c r="H4541" s="431"/>
      <c r="I4541" s="432"/>
      <c r="J4541" s="336"/>
      <c r="K4541" s="338"/>
      <c r="O4541" s="393"/>
      <c r="P4541" s="407"/>
    </row>
    <row r="4542" spans="1:16" s="342" customFormat="1" x14ac:dyDescent="0.25">
      <c r="A4542" s="336"/>
      <c r="B4542" s="330"/>
      <c r="C4542" s="402"/>
      <c r="D4542" s="336"/>
      <c r="E4542" s="429"/>
      <c r="F4542" s="336"/>
      <c r="G4542" s="430"/>
      <c r="H4542" s="431"/>
      <c r="I4542" s="432"/>
      <c r="J4542" s="336"/>
      <c r="K4542" s="338"/>
      <c r="O4542" s="393"/>
      <c r="P4542" s="407"/>
    </row>
    <row r="4543" spans="1:16" s="342" customFormat="1" x14ac:dyDescent="0.25">
      <c r="A4543" s="336"/>
      <c r="B4543" s="330"/>
      <c r="C4543" s="402"/>
      <c r="D4543" s="336"/>
      <c r="E4543" s="429"/>
      <c r="F4543" s="336"/>
      <c r="G4543" s="430"/>
      <c r="H4543" s="431"/>
      <c r="I4543" s="432"/>
      <c r="J4543" s="336"/>
      <c r="K4543" s="338"/>
      <c r="O4543" s="393"/>
      <c r="P4543" s="407"/>
    </row>
    <row r="4544" spans="1:16" s="342" customFormat="1" x14ac:dyDescent="0.25">
      <c r="A4544" s="336"/>
      <c r="B4544" s="330"/>
      <c r="C4544" s="402"/>
      <c r="D4544" s="336"/>
      <c r="E4544" s="429"/>
      <c r="F4544" s="336"/>
      <c r="G4544" s="430"/>
      <c r="H4544" s="431"/>
      <c r="I4544" s="432"/>
      <c r="J4544" s="336"/>
      <c r="K4544" s="338"/>
      <c r="O4544" s="393"/>
      <c r="P4544" s="407"/>
    </row>
    <row r="4545" spans="1:16" s="342" customFormat="1" x14ac:dyDescent="0.25">
      <c r="A4545" s="336"/>
      <c r="B4545" s="330"/>
      <c r="C4545" s="402"/>
      <c r="D4545" s="336"/>
      <c r="E4545" s="429"/>
      <c r="F4545" s="336"/>
      <c r="G4545" s="430"/>
      <c r="H4545" s="431"/>
      <c r="I4545" s="432"/>
      <c r="J4545" s="336"/>
      <c r="K4545" s="338"/>
      <c r="O4545" s="393"/>
      <c r="P4545" s="407"/>
    </row>
    <row r="4546" spans="1:16" s="342" customFormat="1" x14ac:dyDescent="0.25">
      <c r="A4546" s="336"/>
      <c r="B4546" s="330"/>
      <c r="C4546" s="402"/>
      <c r="D4546" s="336"/>
      <c r="E4546" s="429"/>
      <c r="F4546" s="336"/>
      <c r="G4546" s="430"/>
      <c r="H4546" s="431"/>
      <c r="I4546" s="432"/>
      <c r="J4546" s="336"/>
      <c r="K4546" s="338"/>
      <c r="O4546" s="393"/>
      <c r="P4546" s="407"/>
    </row>
    <row r="4547" spans="1:16" s="342" customFormat="1" x14ac:dyDescent="0.25">
      <c r="A4547" s="336"/>
      <c r="B4547" s="330"/>
      <c r="C4547" s="402"/>
      <c r="D4547" s="336"/>
      <c r="E4547" s="429"/>
      <c r="F4547" s="336"/>
      <c r="G4547" s="430"/>
      <c r="H4547" s="431"/>
      <c r="I4547" s="432"/>
      <c r="J4547" s="336"/>
      <c r="K4547" s="338"/>
      <c r="O4547" s="393"/>
      <c r="P4547" s="407"/>
    </row>
    <row r="4548" spans="1:16" s="342" customFormat="1" x14ac:dyDescent="0.25">
      <c r="A4548" s="336"/>
      <c r="B4548" s="330"/>
      <c r="C4548" s="402"/>
      <c r="D4548" s="336"/>
      <c r="E4548" s="429"/>
      <c r="F4548" s="336"/>
      <c r="G4548" s="430"/>
      <c r="H4548" s="431"/>
      <c r="I4548" s="432"/>
      <c r="J4548" s="336"/>
      <c r="K4548" s="338"/>
      <c r="O4548" s="393"/>
      <c r="P4548" s="407"/>
    </row>
    <row r="4549" spans="1:16" s="342" customFormat="1" x14ac:dyDescent="0.25">
      <c r="A4549" s="336"/>
      <c r="B4549" s="330"/>
      <c r="C4549" s="402"/>
      <c r="D4549" s="336"/>
      <c r="E4549" s="429"/>
      <c r="F4549" s="336"/>
      <c r="G4549" s="430"/>
      <c r="H4549" s="431"/>
      <c r="I4549" s="432"/>
      <c r="J4549" s="336"/>
      <c r="K4549" s="338"/>
      <c r="O4549" s="393"/>
      <c r="P4549" s="407"/>
    </row>
    <row r="4550" spans="1:16" s="342" customFormat="1" x14ac:dyDescent="0.25">
      <c r="A4550" s="336"/>
      <c r="B4550" s="330"/>
      <c r="C4550" s="402"/>
      <c r="D4550" s="336"/>
      <c r="E4550" s="429"/>
      <c r="F4550" s="336"/>
      <c r="G4550" s="430"/>
      <c r="H4550" s="431"/>
      <c r="I4550" s="432"/>
      <c r="J4550" s="336"/>
      <c r="K4550" s="338"/>
      <c r="O4550" s="393"/>
      <c r="P4550" s="407"/>
    </row>
    <row r="4551" spans="1:16" s="342" customFormat="1" x14ac:dyDescent="0.25">
      <c r="A4551" s="336"/>
      <c r="B4551" s="330"/>
      <c r="C4551" s="402"/>
      <c r="D4551" s="336"/>
      <c r="E4551" s="429"/>
      <c r="F4551" s="336"/>
      <c r="G4551" s="430"/>
      <c r="H4551" s="431"/>
      <c r="I4551" s="432"/>
      <c r="J4551" s="336"/>
      <c r="K4551" s="338"/>
      <c r="O4551" s="393"/>
      <c r="P4551" s="407"/>
    </row>
    <row r="4552" spans="1:16" s="342" customFormat="1" x14ac:dyDescent="0.25">
      <c r="A4552" s="336"/>
      <c r="B4552" s="330"/>
      <c r="C4552" s="402"/>
      <c r="D4552" s="336"/>
      <c r="E4552" s="429"/>
      <c r="F4552" s="336"/>
      <c r="G4552" s="430"/>
      <c r="H4552" s="431"/>
      <c r="I4552" s="432"/>
      <c r="J4552" s="336"/>
      <c r="K4552" s="338"/>
      <c r="O4552" s="393"/>
      <c r="P4552" s="407"/>
    </row>
    <row r="4553" spans="1:16" s="342" customFormat="1" x14ac:dyDescent="0.25">
      <c r="A4553" s="336"/>
      <c r="B4553" s="330"/>
      <c r="C4553" s="402"/>
      <c r="D4553" s="336"/>
      <c r="E4553" s="429"/>
      <c r="F4553" s="336"/>
      <c r="G4553" s="430"/>
      <c r="H4553" s="431"/>
      <c r="I4553" s="432"/>
      <c r="J4553" s="336"/>
      <c r="K4553" s="338"/>
      <c r="O4553" s="393"/>
      <c r="P4553" s="407"/>
    </row>
    <row r="4554" spans="1:16" s="342" customFormat="1" x14ac:dyDescent="0.25">
      <c r="A4554" s="336"/>
      <c r="B4554" s="330"/>
      <c r="C4554" s="402"/>
      <c r="D4554" s="336"/>
      <c r="E4554" s="429"/>
      <c r="F4554" s="336"/>
      <c r="G4554" s="430"/>
      <c r="H4554" s="431"/>
      <c r="I4554" s="432"/>
      <c r="J4554" s="336"/>
      <c r="K4554" s="338"/>
      <c r="O4554" s="393"/>
      <c r="P4554" s="407"/>
    </row>
    <row r="4555" spans="1:16" s="342" customFormat="1" x14ac:dyDescent="0.25">
      <c r="A4555" s="336"/>
      <c r="B4555" s="330"/>
      <c r="C4555" s="402"/>
      <c r="D4555" s="336"/>
      <c r="E4555" s="429"/>
      <c r="F4555" s="336"/>
      <c r="G4555" s="430"/>
      <c r="H4555" s="431"/>
      <c r="I4555" s="432"/>
      <c r="J4555" s="336"/>
      <c r="K4555" s="338"/>
      <c r="O4555" s="393"/>
      <c r="P4555" s="407"/>
    </row>
    <row r="4556" spans="1:16" s="342" customFormat="1" x14ac:dyDescent="0.25">
      <c r="A4556" s="336"/>
      <c r="B4556" s="330"/>
      <c r="C4556" s="402"/>
      <c r="D4556" s="336"/>
      <c r="E4556" s="429"/>
      <c r="F4556" s="336"/>
      <c r="G4556" s="430"/>
      <c r="H4556" s="431"/>
      <c r="I4556" s="432"/>
      <c r="J4556" s="336"/>
      <c r="K4556" s="338"/>
      <c r="O4556" s="393"/>
      <c r="P4556" s="407"/>
    </row>
    <row r="4557" spans="1:16" s="342" customFormat="1" x14ac:dyDescent="0.25">
      <c r="A4557" s="336"/>
      <c r="B4557" s="330"/>
      <c r="C4557" s="402"/>
      <c r="D4557" s="336"/>
      <c r="E4557" s="429"/>
      <c r="F4557" s="336"/>
      <c r="G4557" s="430"/>
      <c r="H4557" s="431"/>
      <c r="I4557" s="432"/>
      <c r="J4557" s="336"/>
      <c r="K4557" s="338"/>
      <c r="O4557" s="393"/>
      <c r="P4557" s="407"/>
    </row>
    <row r="4558" spans="1:16" s="342" customFormat="1" x14ac:dyDescent="0.25">
      <c r="A4558" s="336"/>
      <c r="B4558" s="330"/>
      <c r="C4558" s="402"/>
      <c r="D4558" s="336"/>
      <c r="E4558" s="429"/>
      <c r="F4558" s="336"/>
      <c r="G4558" s="430"/>
      <c r="H4558" s="431"/>
      <c r="I4558" s="432"/>
      <c r="J4558" s="336"/>
      <c r="K4558" s="338"/>
      <c r="O4558" s="393"/>
      <c r="P4558" s="407"/>
    </row>
    <row r="4559" spans="1:16" s="342" customFormat="1" x14ac:dyDescent="0.25">
      <c r="A4559" s="336"/>
      <c r="B4559" s="330"/>
      <c r="C4559" s="402"/>
      <c r="D4559" s="336"/>
      <c r="E4559" s="429"/>
      <c r="F4559" s="336"/>
      <c r="G4559" s="430"/>
      <c r="H4559" s="431"/>
      <c r="I4559" s="432"/>
      <c r="J4559" s="336"/>
      <c r="K4559" s="338"/>
      <c r="O4559" s="393"/>
      <c r="P4559" s="407"/>
    </row>
    <row r="4560" spans="1:16" s="342" customFormat="1" x14ac:dyDescent="0.25">
      <c r="A4560" s="336"/>
      <c r="B4560" s="330"/>
      <c r="C4560" s="402"/>
      <c r="D4560" s="336"/>
      <c r="E4560" s="429"/>
      <c r="F4560" s="336"/>
      <c r="G4560" s="430"/>
      <c r="H4560" s="431"/>
      <c r="I4560" s="432"/>
      <c r="J4560" s="336"/>
      <c r="K4560" s="338"/>
      <c r="O4560" s="393"/>
      <c r="P4560" s="407"/>
    </row>
    <row r="4561" spans="1:16" s="342" customFormat="1" x14ac:dyDescent="0.25">
      <c r="A4561" s="336"/>
      <c r="B4561" s="330"/>
      <c r="C4561" s="402"/>
      <c r="D4561" s="336"/>
      <c r="E4561" s="429"/>
      <c r="F4561" s="336"/>
      <c r="G4561" s="430"/>
      <c r="H4561" s="431"/>
      <c r="I4561" s="432"/>
      <c r="J4561" s="336"/>
      <c r="K4561" s="338"/>
      <c r="O4561" s="393"/>
      <c r="P4561" s="407"/>
    </row>
    <row r="4562" spans="1:16" s="342" customFormat="1" x14ac:dyDescent="0.25">
      <c r="A4562" s="336"/>
      <c r="B4562" s="330"/>
      <c r="C4562" s="402"/>
      <c r="D4562" s="336"/>
      <c r="E4562" s="429"/>
      <c r="F4562" s="336"/>
      <c r="G4562" s="430"/>
      <c r="H4562" s="431"/>
      <c r="I4562" s="432"/>
      <c r="J4562" s="336"/>
      <c r="K4562" s="338"/>
      <c r="O4562" s="393"/>
      <c r="P4562" s="407"/>
    </row>
    <row r="4563" spans="1:16" s="342" customFormat="1" x14ac:dyDescent="0.25">
      <c r="A4563" s="336"/>
      <c r="B4563" s="330"/>
      <c r="C4563" s="402"/>
      <c r="D4563" s="336"/>
      <c r="E4563" s="429"/>
      <c r="F4563" s="336"/>
      <c r="G4563" s="430"/>
      <c r="H4563" s="431"/>
      <c r="I4563" s="432"/>
      <c r="J4563" s="336"/>
      <c r="K4563" s="338"/>
      <c r="O4563" s="393"/>
      <c r="P4563" s="407"/>
    </row>
    <row r="4564" spans="1:16" s="342" customFormat="1" x14ac:dyDescent="0.25">
      <c r="A4564" s="336"/>
      <c r="B4564" s="330"/>
      <c r="C4564" s="402"/>
      <c r="D4564" s="336"/>
      <c r="E4564" s="429"/>
      <c r="F4564" s="336"/>
      <c r="G4564" s="430"/>
      <c r="H4564" s="431"/>
      <c r="I4564" s="432"/>
      <c r="J4564" s="336"/>
      <c r="K4564" s="338"/>
      <c r="O4564" s="393"/>
      <c r="P4564" s="407"/>
    </row>
    <row r="4565" spans="1:16" s="342" customFormat="1" x14ac:dyDescent="0.25">
      <c r="A4565" s="336"/>
      <c r="B4565" s="330"/>
      <c r="C4565" s="402"/>
      <c r="D4565" s="336"/>
      <c r="E4565" s="429"/>
      <c r="F4565" s="336"/>
      <c r="G4565" s="430"/>
      <c r="H4565" s="431"/>
      <c r="I4565" s="432"/>
      <c r="J4565" s="336"/>
      <c r="K4565" s="338"/>
      <c r="O4565" s="393"/>
      <c r="P4565" s="407"/>
    </row>
    <row r="4566" spans="1:16" s="342" customFormat="1" x14ac:dyDescent="0.25">
      <c r="A4566" s="336"/>
      <c r="B4566" s="330"/>
      <c r="C4566" s="402"/>
      <c r="D4566" s="336"/>
      <c r="E4566" s="429"/>
      <c r="F4566" s="336"/>
      <c r="G4566" s="430"/>
      <c r="H4566" s="431"/>
      <c r="I4566" s="432"/>
      <c r="J4566" s="336"/>
      <c r="K4566" s="338"/>
      <c r="O4566" s="393"/>
      <c r="P4566" s="407"/>
    </row>
    <row r="4567" spans="1:16" s="342" customFormat="1" x14ac:dyDescent="0.25">
      <c r="A4567" s="336"/>
      <c r="B4567" s="330"/>
      <c r="C4567" s="402"/>
      <c r="D4567" s="336"/>
      <c r="E4567" s="429"/>
      <c r="F4567" s="336"/>
      <c r="G4567" s="430"/>
      <c r="H4567" s="431"/>
      <c r="I4567" s="432"/>
      <c r="J4567" s="336"/>
      <c r="K4567" s="338"/>
      <c r="O4567" s="393"/>
      <c r="P4567" s="407"/>
    </row>
    <row r="4568" spans="1:16" s="342" customFormat="1" x14ac:dyDescent="0.25">
      <c r="A4568" s="336"/>
      <c r="B4568" s="330"/>
      <c r="C4568" s="402"/>
      <c r="D4568" s="336"/>
      <c r="E4568" s="429"/>
      <c r="F4568" s="336"/>
      <c r="G4568" s="430"/>
      <c r="H4568" s="431"/>
      <c r="I4568" s="432"/>
      <c r="J4568" s="336"/>
      <c r="K4568" s="338"/>
      <c r="O4568" s="393"/>
      <c r="P4568" s="407"/>
    </row>
    <row r="4569" spans="1:16" s="342" customFormat="1" x14ac:dyDescent="0.25">
      <c r="A4569" s="336"/>
      <c r="B4569" s="330"/>
      <c r="C4569" s="402"/>
      <c r="D4569" s="336"/>
      <c r="E4569" s="429"/>
      <c r="F4569" s="336"/>
      <c r="G4569" s="430"/>
      <c r="H4569" s="431"/>
      <c r="I4569" s="432"/>
      <c r="J4569" s="336"/>
      <c r="K4569" s="338"/>
      <c r="O4569" s="393"/>
      <c r="P4569" s="407"/>
    </row>
    <row r="4570" spans="1:16" s="342" customFormat="1" x14ac:dyDescent="0.25">
      <c r="A4570" s="336"/>
      <c r="B4570" s="330"/>
      <c r="C4570" s="402"/>
      <c r="D4570" s="336"/>
      <c r="E4570" s="429"/>
      <c r="F4570" s="336"/>
      <c r="G4570" s="430"/>
      <c r="H4570" s="431"/>
      <c r="I4570" s="432"/>
      <c r="J4570" s="336"/>
      <c r="K4570" s="338"/>
      <c r="O4570" s="393"/>
      <c r="P4570" s="407"/>
    </row>
    <row r="4571" spans="1:16" s="342" customFormat="1" x14ac:dyDescent="0.25">
      <c r="A4571" s="336"/>
      <c r="B4571" s="330"/>
      <c r="C4571" s="402"/>
      <c r="D4571" s="336"/>
      <c r="E4571" s="429"/>
      <c r="F4571" s="336"/>
      <c r="G4571" s="430"/>
      <c r="H4571" s="431"/>
      <c r="I4571" s="432"/>
      <c r="J4571" s="336"/>
      <c r="K4571" s="338"/>
      <c r="O4571" s="393"/>
      <c r="P4571" s="407"/>
    </row>
    <row r="4572" spans="1:16" s="342" customFormat="1" x14ac:dyDescent="0.25">
      <c r="A4572" s="336"/>
      <c r="B4572" s="330"/>
      <c r="C4572" s="402"/>
      <c r="D4572" s="336"/>
      <c r="E4572" s="429"/>
      <c r="F4572" s="336"/>
      <c r="G4572" s="430"/>
      <c r="H4572" s="431"/>
      <c r="I4572" s="432"/>
      <c r="J4572" s="336"/>
      <c r="K4572" s="338"/>
      <c r="O4572" s="393"/>
      <c r="P4572" s="407"/>
    </row>
    <row r="4573" spans="1:16" s="342" customFormat="1" x14ac:dyDescent="0.25">
      <c r="A4573" s="336"/>
      <c r="B4573" s="330"/>
      <c r="C4573" s="402"/>
      <c r="D4573" s="336"/>
      <c r="E4573" s="429"/>
      <c r="F4573" s="336"/>
      <c r="G4573" s="430"/>
      <c r="H4573" s="431"/>
      <c r="I4573" s="432"/>
      <c r="J4573" s="336"/>
      <c r="K4573" s="338"/>
      <c r="O4573" s="393"/>
      <c r="P4573" s="407"/>
    </row>
    <row r="4574" spans="1:16" s="342" customFormat="1" x14ac:dyDescent="0.25">
      <c r="A4574" s="336"/>
      <c r="B4574" s="330"/>
      <c r="C4574" s="402"/>
      <c r="D4574" s="336"/>
      <c r="E4574" s="429"/>
      <c r="F4574" s="336"/>
      <c r="G4574" s="430"/>
      <c r="H4574" s="431"/>
      <c r="I4574" s="432"/>
      <c r="J4574" s="336"/>
      <c r="K4574" s="338"/>
      <c r="O4574" s="393"/>
      <c r="P4574" s="407"/>
    </row>
    <row r="4575" spans="1:16" s="342" customFormat="1" x14ac:dyDescent="0.25">
      <c r="A4575" s="336"/>
      <c r="B4575" s="330"/>
      <c r="C4575" s="402"/>
      <c r="D4575" s="336"/>
      <c r="E4575" s="429"/>
      <c r="F4575" s="336"/>
      <c r="G4575" s="430"/>
      <c r="H4575" s="431"/>
      <c r="I4575" s="432"/>
      <c r="J4575" s="336"/>
      <c r="K4575" s="338"/>
      <c r="O4575" s="393"/>
      <c r="P4575" s="407"/>
    </row>
    <row r="4576" spans="1:16" s="342" customFormat="1" x14ac:dyDescent="0.25">
      <c r="A4576" s="336"/>
      <c r="B4576" s="330"/>
      <c r="C4576" s="402"/>
      <c r="D4576" s="336"/>
      <c r="E4576" s="429"/>
      <c r="F4576" s="336"/>
      <c r="G4576" s="430"/>
      <c r="H4576" s="431"/>
      <c r="I4576" s="432"/>
      <c r="J4576" s="336"/>
      <c r="K4576" s="338"/>
      <c r="O4576" s="393"/>
      <c r="P4576" s="407"/>
    </row>
    <row r="4577" spans="1:16" s="342" customFormat="1" x14ac:dyDescent="0.25">
      <c r="A4577" s="336"/>
      <c r="B4577" s="330"/>
      <c r="C4577" s="402"/>
      <c r="D4577" s="336"/>
      <c r="E4577" s="429"/>
      <c r="F4577" s="336"/>
      <c r="G4577" s="430"/>
      <c r="H4577" s="431"/>
      <c r="I4577" s="432"/>
      <c r="J4577" s="336"/>
      <c r="K4577" s="338"/>
      <c r="O4577" s="393"/>
      <c r="P4577" s="407"/>
    </row>
    <row r="4578" spans="1:16" s="342" customFormat="1" x14ac:dyDescent="0.25">
      <c r="A4578" s="336"/>
      <c r="B4578" s="330"/>
      <c r="C4578" s="402"/>
      <c r="D4578" s="336"/>
      <c r="E4578" s="429"/>
      <c r="F4578" s="336"/>
      <c r="G4578" s="430"/>
      <c r="H4578" s="431"/>
      <c r="I4578" s="432"/>
      <c r="J4578" s="336"/>
      <c r="K4578" s="338"/>
      <c r="O4578" s="393"/>
      <c r="P4578" s="407"/>
    </row>
    <row r="4579" spans="1:16" s="342" customFormat="1" x14ac:dyDescent="0.25">
      <c r="A4579" s="336"/>
      <c r="B4579" s="330"/>
      <c r="C4579" s="402"/>
      <c r="D4579" s="336"/>
      <c r="E4579" s="429"/>
      <c r="F4579" s="336"/>
      <c r="G4579" s="430"/>
      <c r="H4579" s="431"/>
      <c r="I4579" s="432"/>
      <c r="J4579" s="336"/>
      <c r="K4579" s="338"/>
      <c r="O4579" s="393"/>
      <c r="P4579" s="407"/>
    </row>
    <row r="4580" spans="1:16" s="342" customFormat="1" x14ac:dyDescent="0.25">
      <c r="A4580" s="336"/>
      <c r="B4580" s="330"/>
      <c r="C4580" s="402"/>
      <c r="D4580" s="336"/>
      <c r="E4580" s="429"/>
      <c r="F4580" s="336"/>
      <c r="G4580" s="430"/>
      <c r="H4580" s="431"/>
      <c r="I4580" s="432"/>
      <c r="J4580" s="336"/>
      <c r="K4580" s="338"/>
      <c r="O4580" s="393"/>
      <c r="P4580" s="407"/>
    </row>
    <row r="4581" spans="1:16" s="342" customFormat="1" x14ac:dyDescent="0.25">
      <c r="A4581" s="336"/>
      <c r="B4581" s="330"/>
      <c r="C4581" s="402"/>
      <c r="D4581" s="336"/>
      <c r="E4581" s="429"/>
      <c r="F4581" s="336"/>
      <c r="G4581" s="430"/>
      <c r="H4581" s="431"/>
      <c r="I4581" s="432"/>
      <c r="J4581" s="336"/>
      <c r="K4581" s="338"/>
      <c r="O4581" s="393"/>
      <c r="P4581" s="407"/>
    </row>
    <row r="4582" spans="1:16" s="342" customFormat="1" x14ac:dyDescent="0.25">
      <c r="A4582" s="336"/>
      <c r="B4582" s="330"/>
      <c r="C4582" s="402"/>
      <c r="D4582" s="336"/>
      <c r="E4582" s="429"/>
      <c r="F4582" s="336"/>
      <c r="G4582" s="430"/>
      <c r="H4582" s="431"/>
      <c r="I4582" s="432"/>
      <c r="J4582" s="336"/>
      <c r="K4582" s="338"/>
      <c r="O4582" s="393"/>
      <c r="P4582" s="407"/>
    </row>
    <row r="4583" spans="1:16" s="342" customFormat="1" x14ac:dyDescent="0.25">
      <c r="A4583" s="336"/>
      <c r="B4583" s="330"/>
      <c r="C4583" s="402"/>
      <c r="D4583" s="336"/>
      <c r="E4583" s="429"/>
      <c r="F4583" s="336"/>
      <c r="G4583" s="430"/>
      <c r="H4583" s="431"/>
      <c r="I4583" s="432"/>
      <c r="J4583" s="336"/>
      <c r="K4583" s="338"/>
      <c r="O4583" s="393"/>
      <c r="P4583" s="407"/>
    </row>
    <row r="4584" spans="1:16" s="342" customFormat="1" x14ac:dyDescent="0.25">
      <c r="A4584" s="336"/>
      <c r="B4584" s="330"/>
      <c r="C4584" s="402"/>
      <c r="D4584" s="336"/>
      <c r="E4584" s="429"/>
      <c r="F4584" s="336"/>
      <c r="G4584" s="430"/>
      <c r="H4584" s="431"/>
      <c r="I4584" s="432"/>
      <c r="J4584" s="336"/>
      <c r="K4584" s="338"/>
      <c r="O4584" s="393"/>
      <c r="P4584" s="407"/>
    </row>
    <row r="4585" spans="1:16" s="342" customFormat="1" x14ac:dyDescent="0.25">
      <c r="A4585" s="336"/>
      <c r="B4585" s="330"/>
      <c r="C4585" s="402"/>
      <c r="D4585" s="336"/>
      <c r="E4585" s="429"/>
      <c r="F4585" s="336"/>
      <c r="G4585" s="430"/>
      <c r="H4585" s="431"/>
      <c r="I4585" s="432"/>
      <c r="J4585" s="336"/>
      <c r="K4585" s="338"/>
      <c r="O4585" s="393"/>
      <c r="P4585" s="407"/>
    </row>
    <row r="4586" spans="1:16" s="342" customFormat="1" x14ac:dyDescent="0.25">
      <c r="A4586" s="336"/>
      <c r="B4586" s="330"/>
      <c r="C4586" s="402"/>
      <c r="D4586" s="336"/>
      <c r="E4586" s="429"/>
      <c r="F4586" s="336"/>
      <c r="G4586" s="430"/>
      <c r="H4586" s="431"/>
      <c r="I4586" s="432"/>
      <c r="J4586" s="336"/>
      <c r="K4586" s="338"/>
      <c r="O4586" s="393"/>
      <c r="P4586" s="407"/>
    </row>
    <row r="4587" spans="1:16" s="342" customFormat="1" x14ac:dyDescent="0.25">
      <c r="A4587" s="336"/>
      <c r="B4587" s="330"/>
      <c r="C4587" s="402"/>
      <c r="D4587" s="336"/>
      <c r="E4587" s="429"/>
      <c r="F4587" s="336"/>
      <c r="G4587" s="430"/>
      <c r="H4587" s="431"/>
      <c r="I4587" s="432"/>
      <c r="J4587" s="336"/>
      <c r="K4587" s="338"/>
      <c r="O4587" s="393"/>
      <c r="P4587" s="407"/>
    </row>
    <row r="4588" spans="1:16" s="342" customFormat="1" x14ac:dyDescent="0.25">
      <c r="A4588" s="336"/>
      <c r="B4588" s="330"/>
      <c r="C4588" s="402"/>
      <c r="D4588" s="336"/>
      <c r="E4588" s="429"/>
      <c r="F4588" s="336"/>
      <c r="G4588" s="430"/>
      <c r="H4588" s="431"/>
      <c r="I4588" s="432"/>
      <c r="J4588" s="336"/>
      <c r="K4588" s="338"/>
      <c r="O4588" s="393"/>
      <c r="P4588" s="407"/>
    </row>
    <row r="4589" spans="1:16" s="342" customFormat="1" x14ac:dyDescent="0.25">
      <c r="A4589" s="336"/>
      <c r="B4589" s="330"/>
      <c r="C4589" s="402"/>
      <c r="D4589" s="336"/>
      <c r="E4589" s="429"/>
      <c r="F4589" s="336"/>
      <c r="G4589" s="430"/>
      <c r="H4589" s="431"/>
      <c r="I4589" s="432"/>
      <c r="J4589" s="336"/>
      <c r="K4589" s="338"/>
      <c r="O4589" s="393"/>
      <c r="P4589" s="407"/>
    </row>
    <row r="4590" spans="1:16" s="342" customFormat="1" x14ac:dyDescent="0.25">
      <c r="A4590" s="336"/>
      <c r="B4590" s="330"/>
      <c r="C4590" s="402"/>
      <c r="D4590" s="336"/>
      <c r="E4590" s="429"/>
      <c r="F4590" s="336"/>
      <c r="G4590" s="430"/>
      <c r="H4590" s="431"/>
      <c r="I4590" s="432"/>
      <c r="J4590" s="336"/>
      <c r="K4590" s="338"/>
      <c r="O4590" s="393"/>
      <c r="P4590" s="407"/>
    </row>
    <row r="4591" spans="1:16" s="342" customFormat="1" x14ac:dyDescent="0.25">
      <c r="A4591" s="336"/>
      <c r="B4591" s="330"/>
      <c r="C4591" s="402"/>
      <c r="D4591" s="336"/>
      <c r="E4591" s="429"/>
      <c r="F4591" s="336"/>
      <c r="G4591" s="430"/>
      <c r="H4591" s="431"/>
      <c r="I4591" s="432"/>
      <c r="J4591" s="336"/>
      <c r="K4591" s="338"/>
      <c r="O4591" s="393"/>
      <c r="P4591" s="407"/>
    </row>
    <row r="4592" spans="1:16" s="342" customFormat="1" x14ac:dyDescent="0.25">
      <c r="A4592" s="336"/>
      <c r="B4592" s="330"/>
      <c r="C4592" s="402"/>
      <c r="D4592" s="336"/>
      <c r="E4592" s="429"/>
      <c r="F4592" s="336"/>
      <c r="G4592" s="430"/>
      <c r="H4592" s="431"/>
      <c r="I4592" s="432"/>
      <c r="J4592" s="336"/>
      <c r="K4592" s="338"/>
      <c r="O4592" s="393"/>
      <c r="P4592" s="407"/>
    </row>
    <row r="4593" spans="1:16" s="342" customFormat="1" x14ac:dyDescent="0.25">
      <c r="A4593" s="336"/>
      <c r="B4593" s="330"/>
      <c r="C4593" s="402"/>
      <c r="D4593" s="336"/>
      <c r="E4593" s="429"/>
      <c r="F4593" s="336"/>
      <c r="G4593" s="430"/>
      <c r="H4593" s="431"/>
      <c r="I4593" s="432"/>
      <c r="J4593" s="336"/>
      <c r="K4593" s="338"/>
      <c r="O4593" s="393"/>
      <c r="P4593" s="407"/>
    </row>
    <row r="4594" spans="1:16" s="342" customFormat="1" x14ac:dyDescent="0.25">
      <c r="A4594" s="336"/>
      <c r="B4594" s="330"/>
      <c r="C4594" s="402"/>
      <c r="D4594" s="336"/>
      <c r="E4594" s="429"/>
      <c r="F4594" s="336"/>
      <c r="G4594" s="430"/>
      <c r="H4594" s="431"/>
      <c r="I4594" s="432"/>
      <c r="J4594" s="336"/>
      <c r="K4594" s="338"/>
      <c r="O4594" s="393"/>
      <c r="P4594" s="407"/>
    </row>
    <row r="4595" spans="1:16" s="342" customFormat="1" x14ac:dyDescent="0.25">
      <c r="A4595" s="336"/>
      <c r="B4595" s="330"/>
      <c r="C4595" s="402"/>
      <c r="D4595" s="336"/>
      <c r="E4595" s="429"/>
      <c r="F4595" s="336"/>
      <c r="G4595" s="430"/>
      <c r="H4595" s="431"/>
      <c r="I4595" s="432"/>
      <c r="J4595" s="336"/>
      <c r="K4595" s="338"/>
      <c r="O4595" s="393"/>
      <c r="P4595" s="407"/>
    </row>
    <row r="4596" spans="1:16" s="342" customFormat="1" x14ac:dyDescent="0.25">
      <c r="A4596" s="336"/>
      <c r="B4596" s="330"/>
      <c r="C4596" s="402"/>
      <c r="D4596" s="336"/>
      <c r="E4596" s="429"/>
      <c r="F4596" s="336"/>
      <c r="G4596" s="430"/>
      <c r="H4596" s="431"/>
      <c r="I4596" s="432"/>
      <c r="J4596" s="336"/>
      <c r="K4596" s="338"/>
      <c r="O4596" s="393"/>
      <c r="P4596" s="407"/>
    </row>
    <row r="4597" spans="1:16" s="342" customFormat="1" x14ac:dyDescent="0.25">
      <c r="A4597" s="336"/>
      <c r="B4597" s="330"/>
      <c r="C4597" s="402"/>
      <c r="D4597" s="336"/>
      <c r="E4597" s="429"/>
      <c r="F4597" s="336"/>
      <c r="G4597" s="430"/>
      <c r="H4597" s="431"/>
      <c r="I4597" s="432"/>
      <c r="J4597" s="336"/>
      <c r="K4597" s="338"/>
      <c r="O4597" s="393"/>
      <c r="P4597" s="407"/>
    </row>
    <row r="4598" spans="1:16" s="342" customFormat="1" x14ac:dyDescent="0.25">
      <c r="A4598" s="336"/>
      <c r="B4598" s="330"/>
      <c r="C4598" s="402"/>
      <c r="D4598" s="336"/>
      <c r="E4598" s="429"/>
      <c r="F4598" s="336"/>
      <c r="G4598" s="430"/>
      <c r="H4598" s="431"/>
      <c r="I4598" s="432"/>
      <c r="J4598" s="336"/>
      <c r="K4598" s="338"/>
      <c r="O4598" s="393"/>
      <c r="P4598" s="407"/>
    </row>
    <row r="4599" spans="1:16" s="342" customFormat="1" x14ac:dyDescent="0.25">
      <c r="A4599" s="336"/>
      <c r="B4599" s="330"/>
      <c r="C4599" s="402"/>
      <c r="D4599" s="336"/>
      <c r="E4599" s="429"/>
      <c r="F4599" s="336"/>
      <c r="G4599" s="430"/>
      <c r="H4599" s="431"/>
      <c r="I4599" s="432"/>
      <c r="J4599" s="336"/>
      <c r="K4599" s="338"/>
      <c r="O4599" s="393"/>
      <c r="P4599" s="407"/>
    </row>
    <row r="4600" spans="1:16" s="342" customFormat="1" x14ac:dyDescent="0.25">
      <c r="A4600" s="336"/>
      <c r="B4600" s="330"/>
      <c r="C4600" s="402"/>
      <c r="D4600" s="336"/>
      <c r="E4600" s="429"/>
      <c r="F4600" s="336"/>
      <c r="G4600" s="430"/>
      <c r="H4600" s="431"/>
      <c r="I4600" s="432"/>
      <c r="J4600" s="336"/>
      <c r="K4600" s="338"/>
      <c r="O4600" s="393"/>
      <c r="P4600" s="407"/>
    </row>
    <row r="4601" spans="1:16" s="342" customFormat="1" x14ac:dyDescent="0.25">
      <c r="A4601" s="336"/>
      <c r="B4601" s="330"/>
      <c r="C4601" s="402"/>
      <c r="D4601" s="336"/>
      <c r="E4601" s="429"/>
      <c r="F4601" s="336"/>
      <c r="G4601" s="430"/>
      <c r="H4601" s="431"/>
      <c r="I4601" s="432"/>
      <c r="J4601" s="336"/>
      <c r="K4601" s="338"/>
      <c r="O4601" s="393"/>
      <c r="P4601" s="407"/>
    </row>
    <row r="4602" spans="1:16" s="342" customFormat="1" x14ac:dyDescent="0.25">
      <c r="A4602" s="336"/>
      <c r="B4602" s="330"/>
      <c r="C4602" s="402"/>
      <c r="D4602" s="336"/>
      <c r="E4602" s="429"/>
      <c r="F4602" s="336"/>
      <c r="G4602" s="430"/>
      <c r="H4602" s="431"/>
      <c r="I4602" s="432"/>
      <c r="J4602" s="336"/>
      <c r="K4602" s="338"/>
      <c r="O4602" s="393"/>
      <c r="P4602" s="407"/>
    </row>
    <row r="4603" spans="1:16" s="342" customFormat="1" x14ac:dyDescent="0.25">
      <c r="A4603" s="336"/>
      <c r="B4603" s="330"/>
      <c r="C4603" s="402"/>
      <c r="D4603" s="336"/>
      <c r="E4603" s="429"/>
      <c r="F4603" s="336"/>
      <c r="G4603" s="430"/>
      <c r="H4603" s="431"/>
      <c r="I4603" s="432"/>
      <c r="J4603" s="336"/>
      <c r="K4603" s="338"/>
      <c r="O4603" s="393"/>
      <c r="P4603" s="407"/>
    </row>
    <row r="4604" spans="1:16" s="342" customFormat="1" x14ac:dyDescent="0.25">
      <c r="A4604" s="336"/>
      <c r="B4604" s="330"/>
      <c r="C4604" s="402"/>
      <c r="D4604" s="336"/>
      <c r="E4604" s="429"/>
      <c r="F4604" s="336"/>
      <c r="G4604" s="430"/>
      <c r="H4604" s="431"/>
      <c r="I4604" s="432"/>
      <c r="J4604" s="336"/>
      <c r="K4604" s="338"/>
      <c r="O4604" s="393"/>
      <c r="P4604" s="407"/>
    </row>
    <row r="4605" spans="1:16" s="342" customFormat="1" x14ac:dyDescent="0.25">
      <c r="A4605" s="336"/>
      <c r="B4605" s="330"/>
      <c r="C4605" s="402"/>
      <c r="D4605" s="336"/>
      <c r="E4605" s="429"/>
      <c r="F4605" s="336"/>
      <c r="G4605" s="430"/>
      <c r="H4605" s="431"/>
      <c r="I4605" s="432"/>
      <c r="J4605" s="336"/>
      <c r="K4605" s="338"/>
      <c r="O4605" s="393"/>
      <c r="P4605" s="407"/>
    </row>
    <row r="4606" spans="1:16" s="342" customFormat="1" x14ac:dyDescent="0.25">
      <c r="A4606" s="336"/>
      <c r="B4606" s="330"/>
      <c r="C4606" s="402"/>
      <c r="D4606" s="336"/>
      <c r="E4606" s="429"/>
      <c r="F4606" s="336"/>
      <c r="G4606" s="430"/>
      <c r="H4606" s="431"/>
      <c r="I4606" s="432"/>
      <c r="J4606" s="336"/>
      <c r="K4606" s="338"/>
      <c r="O4606" s="393"/>
      <c r="P4606" s="407"/>
    </row>
    <row r="4607" spans="1:16" s="342" customFormat="1" x14ac:dyDescent="0.25">
      <c r="A4607" s="336"/>
      <c r="B4607" s="330"/>
      <c r="C4607" s="402"/>
      <c r="D4607" s="336"/>
      <c r="E4607" s="429"/>
      <c r="F4607" s="336"/>
      <c r="G4607" s="430"/>
      <c r="H4607" s="431"/>
      <c r="I4607" s="432"/>
      <c r="J4607" s="336"/>
      <c r="K4607" s="338"/>
      <c r="O4607" s="393"/>
      <c r="P4607" s="407"/>
    </row>
    <row r="4608" spans="1:16" s="342" customFormat="1" x14ac:dyDescent="0.25">
      <c r="A4608" s="336"/>
      <c r="B4608" s="330"/>
      <c r="C4608" s="402"/>
      <c r="D4608" s="336"/>
      <c r="E4608" s="429"/>
      <c r="F4608" s="336"/>
      <c r="G4608" s="430"/>
      <c r="H4608" s="431"/>
      <c r="I4608" s="432"/>
      <c r="J4608" s="336"/>
      <c r="K4608" s="338"/>
      <c r="O4608" s="393"/>
      <c r="P4608" s="407"/>
    </row>
    <row r="4609" spans="1:16" s="342" customFormat="1" x14ac:dyDescent="0.25">
      <c r="A4609" s="336"/>
      <c r="B4609" s="330"/>
      <c r="C4609" s="402"/>
      <c r="D4609" s="336"/>
      <c r="E4609" s="429"/>
      <c r="F4609" s="336"/>
      <c r="G4609" s="430"/>
      <c r="H4609" s="431"/>
      <c r="I4609" s="432"/>
      <c r="J4609" s="336"/>
      <c r="K4609" s="338"/>
      <c r="O4609" s="393"/>
      <c r="P4609" s="407"/>
    </row>
    <row r="4610" spans="1:16" s="342" customFormat="1" x14ac:dyDescent="0.25">
      <c r="A4610" s="336"/>
      <c r="B4610" s="330"/>
      <c r="C4610" s="402"/>
      <c r="D4610" s="336"/>
      <c r="E4610" s="429"/>
      <c r="F4610" s="336"/>
      <c r="G4610" s="430"/>
      <c r="H4610" s="431"/>
      <c r="I4610" s="432"/>
      <c r="J4610" s="336"/>
      <c r="K4610" s="338"/>
      <c r="O4610" s="393"/>
      <c r="P4610" s="407"/>
    </row>
    <row r="4611" spans="1:16" s="342" customFormat="1" x14ac:dyDescent="0.25">
      <c r="A4611" s="336"/>
      <c r="B4611" s="330"/>
      <c r="C4611" s="402"/>
      <c r="D4611" s="336"/>
      <c r="E4611" s="429"/>
      <c r="F4611" s="336"/>
      <c r="G4611" s="430"/>
      <c r="H4611" s="431"/>
      <c r="I4611" s="432"/>
      <c r="J4611" s="336"/>
      <c r="K4611" s="338"/>
      <c r="O4611" s="393"/>
      <c r="P4611" s="407"/>
    </row>
    <row r="4612" spans="1:16" s="342" customFormat="1" x14ac:dyDescent="0.25">
      <c r="A4612" s="336"/>
      <c r="B4612" s="330"/>
      <c r="C4612" s="402"/>
      <c r="D4612" s="336"/>
      <c r="E4612" s="429"/>
      <c r="F4612" s="336"/>
      <c r="G4612" s="430"/>
      <c r="H4612" s="431"/>
      <c r="I4612" s="432"/>
      <c r="J4612" s="336"/>
      <c r="K4612" s="338"/>
      <c r="O4612" s="393"/>
      <c r="P4612" s="407"/>
    </row>
    <row r="4613" spans="1:16" s="342" customFormat="1" x14ac:dyDescent="0.25">
      <c r="A4613" s="336"/>
      <c r="B4613" s="330"/>
      <c r="C4613" s="402"/>
      <c r="D4613" s="336"/>
      <c r="E4613" s="429"/>
      <c r="F4613" s="336"/>
      <c r="G4613" s="430"/>
      <c r="H4613" s="431"/>
      <c r="I4613" s="432"/>
      <c r="J4613" s="336"/>
      <c r="K4613" s="338"/>
      <c r="O4613" s="393"/>
      <c r="P4613" s="407"/>
    </row>
    <row r="4614" spans="1:16" s="342" customFormat="1" x14ac:dyDescent="0.25">
      <c r="A4614" s="336"/>
      <c r="B4614" s="330"/>
      <c r="C4614" s="402"/>
      <c r="D4614" s="336"/>
      <c r="E4614" s="429"/>
      <c r="F4614" s="336"/>
      <c r="G4614" s="430"/>
      <c r="H4614" s="431"/>
      <c r="I4614" s="432"/>
      <c r="J4614" s="336"/>
      <c r="K4614" s="338"/>
      <c r="O4614" s="393"/>
      <c r="P4614" s="407"/>
    </row>
    <row r="4615" spans="1:16" s="342" customFormat="1" x14ac:dyDescent="0.25">
      <c r="A4615" s="336"/>
      <c r="B4615" s="330"/>
      <c r="C4615" s="402"/>
      <c r="D4615" s="336"/>
      <c r="E4615" s="429"/>
      <c r="F4615" s="336"/>
      <c r="G4615" s="430"/>
      <c r="H4615" s="431"/>
      <c r="I4615" s="432"/>
      <c r="J4615" s="336"/>
      <c r="K4615" s="338"/>
      <c r="O4615" s="393"/>
      <c r="P4615" s="407"/>
    </row>
    <row r="4616" spans="1:16" s="342" customFormat="1" x14ac:dyDescent="0.25">
      <c r="A4616" s="336"/>
      <c r="B4616" s="330"/>
      <c r="C4616" s="402"/>
      <c r="D4616" s="336"/>
      <c r="E4616" s="429"/>
      <c r="F4616" s="336"/>
      <c r="G4616" s="430"/>
      <c r="H4616" s="431"/>
      <c r="I4616" s="432"/>
      <c r="J4616" s="336"/>
      <c r="K4616" s="338"/>
      <c r="O4616" s="393"/>
      <c r="P4616" s="407"/>
    </row>
    <row r="4617" spans="1:16" s="342" customFormat="1" x14ac:dyDescent="0.25">
      <c r="A4617" s="336"/>
      <c r="B4617" s="330"/>
      <c r="C4617" s="402"/>
      <c r="D4617" s="336"/>
      <c r="E4617" s="429"/>
      <c r="F4617" s="336"/>
      <c r="G4617" s="430"/>
      <c r="H4617" s="431"/>
      <c r="I4617" s="432"/>
      <c r="J4617" s="336"/>
      <c r="K4617" s="338"/>
      <c r="O4617" s="393"/>
      <c r="P4617" s="407"/>
    </row>
    <row r="4618" spans="1:16" s="342" customFormat="1" x14ac:dyDescent="0.25">
      <c r="A4618" s="336"/>
      <c r="B4618" s="330"/>
      <c r="C4618" s="402"/>
      <c r="D4618" s="336"/>
      <c r="E4618" s="429"/>
      <c r="F4618" s="336"/>
      <c r="G4618" s="430"/>
      <c r="H4618" s="431"/>
      <c r="I4618" s="432"/>
      <c r="J4618" s="336"/>
      <c r="K4618" s="338"/>
      <c r="O4618" s="393"/>
      <c r="P4618" s="407"/>
    </row>
    <row r="4619" spans="1:16" s="342" customFormat="1" x14ac:dyDescent="0.25">
      <c r="A4619" s="336"/>
      <c r="B4619" s="330"/>
      <c r="C4619" s="402"/>
      <c r="D4619" s="336"/>
      <c r="E4619" s="429"/>
      <c r="F4619" s="336"/>
      <c r="G4619" s="430"/>
      <c r="H4619" s="431"/>
      <c r="I4619" s="432"/>
      <c r="J4619" s="336"/>
      <c r="K4619" s="338"/>
      <c r="O4619" s="393"/>
      <c r="P4619" s="407"/>
    </row>
    <row r="4620" spans="1:16" s="342" customFormat="1" x14ac:dyDescent="0.25">
      <c r="A4620" s="336"/>
      <c r="B4620" s="330"/>
      <c r="C4620" s="402"/>
      <c r="D4620" s="336"/>
      <c r="E4620" s="429"/>
      <c r="F4620" s="336"/>
      <c r="G4620" s="430"/>
      <c r="H4620" s="431"/>
      <c r="I4620" s="432"/>
      <c r="J4620" s="336"/>
      <c r="K4620" s="338"/>
      <c r="O4620" s="393"/>
      <c r="P4620" s="407"/>
    </row>
    <row r="4621" spans="1:16" s="342" customFormat="1" x14ac:dyDescent="0.25">
      <c r="A4621" s="336"/>
      <c r="B4621" s="330"/>
      <c r="C4621" s="402"/>
      <c r="D4621" s="336"/>
      <c r="E4621" s="429"/>
      <c r="F4621" s="336"/>
      <c r="G4621" s="430"/>
      <c r="H4621" s="431"/>
      <c r="I4621" s="432"/>
      <c r="J4621" s="336"/>
      <c r="K4621" s="338"/>
      <c r="O4621" s="393"/>
      <c r="P4621" s="407"/>
    </row>
    <row r="4622" spans="1:16" s="342" customFormat="1" x14ac:dyDescent="0.25">
      <c r="A4622" s="336"/>
      <c r="B4622" s="330"/>
      <c r="C4622" s="402"/>
      <c r="D4622" s="336"/>
      <c r="E4622" s="429"/>
      <c r="F4622" s="336"/>
      <c r="G4622" s="430"/>
      <c r="H4622" s="431"/>
      <c r="I4622" s="432"/>
      <c r="J4622" s="336"/>
      <c r="K4622" s="338"/>
      <c r="O4622" s="393"/>
      <c r="P4622" s="407"/>
    </row>
    <row r="4623" spans="1:16" s="342" customFormat="1" x14ac:dyDescent="0.25">
      <c r="A4623" s="336"/>
      <c r="B4623" s="330"/>
      <c r="C4623" s="402"/>
      <c r="D4623" s="336"/>
      <c r="E4623" s="429"/>
      <c r="F4623" s="336"/>
      <c r="G4623" s="430"/>
      <c r="H4623" s="431"/>
      <c r="I4623" s="432"/>
      <c r="J4623" s="336"/>
      <c r="K4623" s="338"/>
      <c r="O4623" s="393"/>
      <c r="P4623" s="407"/>
    </row>
    <row r="4624" spans="1:16" s="342" customFormat="1" x14ac:dyDescent="0.25">
      <c r="A4624" s="336"/>
      <c r="B4624" s="330"/>
      <c r="C4624" s="402"/>
      <c r="D4624" s="336"/>
      <c r="E4624" s="429"/>
      <c r="F4624" s="336"/>
      <c r="G4624" s="430"/>
      <c r="H4624" s="431"/>
      <c r="I4624" s="432"/>
      <c r="J4624" s="336"/>
      <c r="K4624" s="338"/>
      <c r="O4624" s="393"/>
      <c r="P4624" s="407"/>
    </row>
    <row r="4625" spans="1:16" s="342" customFormat="1" x14ac:dyDescent="0.25">
      <c r="A4625" s="336"/>
      <c r="B4625" s="330"/>
      <c r="C4625" s="402"/>
      <c r="D4625" s="336"/>
      <c r="E4625" s="429"/>
      <c r="F4625" s="336"/>
      <c r="G4625" s="430"/>
      <c r="H4625" s="431"/>
      <c r="I4625" s="432"/>
      <c r="J4625" s="336"/>
      <c r="K4625" s="338"/>
      <c r="O4625" s="393"/>
      <c r="P4625" s="407"/>
    </row>
    <row r="4626" spans="1:16" s="342" customFormat="1" x14ac:dyDescent="0.25">
      <c r="A4626" s="336"/>
      <c r="B4626" s="330"/>
      <c r="C4626" s="402"/>
      <c r="D4626" s="336"/>
      <c r="E4626" s="429"/>
      <c r="F4626" s="336"/>
      <c r="G4626" s="430"/>
      <c r="H4626" s="431"/>
      <c r="I4626" s="432"/>
      <c r="J4626" s="336"/>
      <c r="K4626" s="338"/>
      <c r="O4626" s="393"/>
      <c r="P4626" s="407"/>
    </row>
    <row r="4627" spans="1:16" s="342" customFormat="1" x14ac:dyDescent="0.25">
      <c r="A4627" s="336"/>
      <c r="B4627" s="330"/>
      <c r="C4627" s="402"/>
      <c r="D4627" s="336"/>
      <c r="E4627" s="429"/>
      <c r="F4627" s="336"/>
      <c r="G4627" s="430"/>
      <c r="H4627" s="431"/>
      <c r="I4627" s="432"/>
      <c r="J4627" s="336"/>
      <c r="K4627" s="338"/>
      <c r="O4627" s="393"/>
      <c r="P4627" s="407"/>
    </row>
    <row r="4628" spans="1:16" s="342" customFormat="1" x14ac:dyDescent="0.25">
      <c r="A4628" s="336"/>
      <c r="B4628" s="330"/>
      <c r="C4628" s="402"/>
      <c r="D4628" s="336"/>
      <c r="E4628" s="429"/>
      <c r="F4628" s="336"/>
      <c r="G4628" s="430"/>
      <c r="H4628" s="431"/>
      <c r="I4628" s="432"/>
      <c r="J4628" s="336"/>
      <c r="K4628" s="338"/>
      <c r="O4628" s="393"/>
      <c r="P4628" s="407"/>
    </row>
    <row r="4629" spans="1:16" s="342" customFormat="1" x14ac:dyDescent="0.25">
      <c r="A4629" s="336"/>
      <c r="B4629" s="330"/>
      <c r="C4629" s="402"/>
      <c r="D4629" s="336"/>
      <c r="E4629" s="429"/>
      <c r="F4629" s="336"/>
      <c r="G4629" s="430"/>
      <c r="H4629" s="431"/>
      <c r="I4629" s="432"/>
      <c r="J4629" s="336"/>
      <c r="K4629" s="338"/>
      <c r="O4629" s="393"/>
      <c r="P4629" s="407"/>
    </row>
    <row r="4630" spans="1:16" s="342" customFormat="1" x14ac:dyDescent="0.25">
      <c r="A4630" s="336"/>
      <c r="B4630" s="330"/>
      <c r="C4630" s="402"/>
      <c r="D4630" s="336"/>
      <c r="E4630" s="429"/>
      <c r="F4630" s="336"/>
      <c r="G4630" s="430"/>
      <c r="H4630" s="431"/>
      <c r="I4630" s="432"/>
      <c r="J4630" s="336"/>
      <c r="K4630" s="338"/>
      <c r="O4630" s="393"/>
      <c r="P4630" s="407"/>
    </row>
    <row r="4631" spans="1:16" s="342" customFormat="1" x14ac:dyDescent="0.25">
      <c r="A4631" s="336"/>
      <c r="B4631" s="330"/>
      <c r="C4631" s="402"/>
      <c r="D4631" s="336"/>
      <c r="E4631" s="429"/>
      <c r="F4631" s="336"/>
      <c r="G4631" s="430"/>
      <c r="H4631" s="431"/>
      <c r="I4631" s="432"/>
      <c r="J4631" s="336"/>
      <c r="K4631" s="338"/>
      <c r="O4631" s="393"/>
      <c r="P4631" s="407"/>
    </row>
    <row r="4632" spans="1:16" s="342" customFormat="1" x14ac:dyDescent="0.25">
      <c r="A4632" s="336"/>
      <c r="B4632" s="330"/>
      <c r="C4632" s="402"/>
      <c r="D4632" s="336"/>
      <c r="E4632" s="429"/>
      <c r="F4632" s="336"/>
      <c r="G4632" s="430"/>
      <c r="H4632" s="431"/>
      <c r="I4632" s="432"/>
      <c r="J4632" s="336"/>
      <c r="K4632" s="338"/>
      <c r="O4632" s="393"/>
      <c r="P4632" s="407"/>
    </row>
    <row r="4633" spans="1:16" s="342" customFormat="1" x14ac:dyDescent="0.25">
      <c r="A4633" s="336"/>
      <c r="B4633" s="330"/>
      <c r="C4633" s="402"/>
      <c r="D4633" s="336"/>
      <c r="E4633" s="429"/>
      <c r="F4633" s="336"/>
      <c r="G4633" s="430"/>
      <c r="H4633" s="431"/>
      <c r="I4633" s="432"/>
      <c r="J4633" s="336"/>
      <c r="K4633" s="338"/>
      <c r="O4633" s="393"/>
      <c r="P4633" s="407"/>
    </row>
    <row r="4634" spans="1:16" s="342" customFormat="1" x14ac:dyDescent="0.25">
      <c r="A4634" s="336"/>
      <c r="B4634" s="330"/>
      <c r="C4634" s="402"/>
      <c r="D4634" s="336"/>
      <c r="E4634" s="429"/>
      <c r="F4634" s="336"/>
      <c r="G4634" s="430"/>
      <c r="H4634" s="431"/>
      <c r="I4634" s="432"/>
      <c r="J4634" s="336"/>
      <c r="K4634" s="338"/>
      <c r="O4634" s="393"/>
      <c r="P4634" s="407"/>
    </row>
    <row r="4635" spans="1:16" s="342" customFormat="1" x14ac:dyDescent="0.25">
      <c r="A4635" s="336"/>
      <c r="B4635" s="330"/>
      <c r="C4635" s="402"/>
      <c r="D4635" s="336"/>
      <c r="E4635" s="429"/>
      <c r="F4635" s="336"/>
      <c r="G4635" s="430"/>
      <c r="H4635" s="431"/>
      <c r="I4635" s="432"/>
      <c r="J4635" s="336"/>
      <c r="K4635" s="338"/>
      <c r="O4635" s="393"/>
      <c r="P4635" s="407"/>
    </row>
    <row r="4636" spans="1:16" s="342" customFormat="1" x14ac:dyDescent="0.25">
      <c r="A4636" s="336"/>
      <c r="B4636" s="330"/>
      <c r="C4636" s="402"/>
      <c r="D4636" s="336"/>
      <c r="E4636" s="429"/>
      <c r="F4636" s="336"/>
      <c r="G4636" s="430"/>
      <c r="H4636" s="431"/>
      <c r="I4636" s="432"/>
      <c r="J4636" s="336"/>
      <c r="K4636" s="338"/>
      <c r="O4636" s="393"/>
      <c r="P4636" s="407"/>
    </row>
    <row r="4637" spans="1:16" s="342" customFormat="1" x14ac:dyDescent="0.25">
      <c r="A4637" s="336"/>
      <c r="B4637" s="330"/>
      <c r="C4637" s="402"/>
      <c r="D4637" s="336"/>
      <c r="E4637" s="429"/>
      <c r="F4637" s="336"/>
      <c r="G4637" s="430"/>
      <c r="H4637" s="431"/>
      <c r="I4637" s="432"/>
      <c r="J4637" s="336"/>
      <c r="K4637" s="338"/>
      <c r="O4637" s="393"/>
      <c r="P4637" s="407"/>
    </row>
    <row r="4638" spans="1:16" s="342" customFormat="1" x14ac:dyDescent="0.25">
      <c r="A4638" s="336"/>
      <c r="B4638" s="330"/>
      <c r="C4638" s="402"/>
      <c r="D4638" s="336"/>
      <c r="E4638" s="429"/>
      <c r="F4638" s="336"/>
      <c r="G4638" s="430"/>
      <c r="H4638" s="431"/>
      <c r="I4638" s="432"/>
      <c r="J4638" s="336"/>
      <c r="K4638" s="338"/>
      <c r="O4638" s="393"/>
      <c r="P4638" s="407"/>
    </row>
    <row r="4639" spans="1:16" s="342" customFormat="1" x14ac:dyDescent="0.25">
      <c r="A4639" s="336"/>
      <c r="B4639" s="330"/>
      <c r="C4639" s="402"/>
      <c r="D4639" s="336"/>
      <c r="E4639" s="429"/>
      <c r="F4639" s="336"/>
      <c r="G4639" s="430"/>
      <c r="H4639" s="431"/>
      <c r="I4639" s="432"/>
      <c r="J4639" s="336"/>
      <c r="K4639" s="338"/>
      <c r="O4639" s="393"/>
      <c r="P4639" s="407"/>
    </row>
    <row r="4640" spans="1:16" s="342" customFormat="1" x14ac:dyDescent="0.25">
      <c r="A4640" s="336"/>
      <c r="B4640" s="330"/>
      <c r="C4640" s="402"/>
      <c r="D4640" s="336"/>
      <c r="E4640" s="429"/>
      <c r="F4640" s="336"/>
      <c r="G4640" s="430"/>
      <c r="H4640" s="431"/>
      <c r="I4640" s="432"/>
      <c r="J4640" s="336"/>
      <c r="K4640" s="338"/>
      <c r="O4640" s="393"/>
      <c r="P4640" s="407"/>
    </row>
    <row r="4641" spans="1:16" s="342" customFormat="1" x14ac:dyDescent="0.25">
      <c r="A4641" s="336"/>
      <c r="B4641" s="330"/>
      <c r="C4641" s="402"/>
      <c r="D4641" s="336"/>
      <c r="E4641" s="429"/>
      <c r="F4641" s="336"/>
      <c r="G4641" s="430"/>
      <c r="H4641" s="431"/>
      <c r="I4641" s="432"/>
      <c r="J4641" s="336"/>
      <c r="K4641" s="338"/>
      <c r="O4641" s="393"/>
      <c r="P4641" s="407"/>
    </row>
    <row r="4642" spans="1:16" s="342" customFormat="1" x14ac:dyDescent="0.25">
      <c r="A4642" s="336"/>
      <c r="B4642" s="330"/>
      <c r="C4642" s="402"/>
      <c r="D4642" s="336"/>
      <c r="E4642" s="429"/>
      <c r="F4642" s="336"/>
      <c r="G4642" s="430"/>
      <c r="H4642" s="431"/>
      <c r="I4642" s="432"/>
      <c r="J4642" s="336"/>
      <c r="K4642" s="338"/>
      <c r="O4642" s="393"/>
      <c r="P4642" s="407"/>
    </row>
    <row r="4643" spans="1:16" s="342" customFormat="1" x14ac:dyDescent="0.25">
      <c r="A4643" s="336"/>
      <c r="B4643" s="330"/>
      <c r="C4643" s="402"/>
      <c r="D4643" s="336"/>
      <c r="E4643" s="429"/>
      <c r="F4643" s="336"/>
      <c r="G4643" s="430"/>
      <c r="H4643" s="431"/>
      <c r="I4643" s="432"/>
      <c r="J4643" s="336"/>
      <c r="K4643" s="338"/>
      <c r="O4643" s="393"/>
      <c r="P4643" s="407"/>
    </row>
    <row r="4644" spans="1:16" s="342" customFormat="1" x14ac:dyDescent="0.25">
      <c r="A4644" s="336"/>
      <c r="B4644" s="330"/>
      <c r="C4644" s="402"/>
      <c r="D4644" s="336"/>
      <c r="E4644" s="429"/>
      <c r="F4644" s="336"/>
      <c r="G4644" s="430"/>
      <c r="H4644" s="431"/>
      <c r="I4644" s="432"/>
      <c r="J4644" s="336"/>
      <c r="K4644" s="338"/>
      <c r="O4644" s="393"/>
      <c r="P4644" s="407"/>
    </row>
    <row r="4645" spans="1:16" s="342" customFormat="1" x14ac:dyDescent="0.25">
      <c r="A4645" s="336"/>
      <c r="B4645" s="330"/>
      <c r="C4645" s="402"/>
      <c r="D4645" s="336"/>
      <c r="E4645" s="429"/>
      <c r="F4645" s="336"/>
      <c r="G4645" s="430"/>
      <c r="H4645" s="431"/>
      <c r="I4645" s="432"/>
      <c r="J4645" s="336"/>
      <c r="K4645" s="338"/>
      <c r="O4645" s="393"/>
      <c r="P4645" s="407"/>
    </row>
    <row r="4646" spans="1:16" s="342" customFormat="1" x14ac:dyDescent="0.25">
      <c r="A4646" s="336"/>
      <c r="B4646" s="330"/>
      <c r="C4646" s="402"/>
      <c r="D4646" s="336"/>
      <c r="E4646" s="429"/>
      <c r="F4646" s="336"/>
      <c r="G4646" s="430"/>
      <c r="H4646" s="431"/>
      <c r="I4646" s="432"/>
      <c r="J4646" s="336"/>
      <c r="K4646" s="338"/>
      <c r="O4646" s="393"/>
      <c r="P4646" s="407"/>
    </row>
    <row r="4647" spans="1:16" s="342" customFormat="1" x14ac:dyDescent="0.25">
      <c r="A4647" s="336"/>
      <c r="B4647" s="330"/>
      <c r="C4647" s="402"/>
      <c r="D4647" s="336"/>
      <c r="E4647" s="429"/>
      <c r="F4647" s="336"/>
      <c r="G4647" s="430"/>
      <c r="H4647" s="431"/>
      <c r="I4647" s="432"/>
      <c r="J4647" s="336"/>
      <c r="K4647" s="338"/>
      <c r="O4647" s="393"/>
      <c r="P4647" s="407"/>
    </row>
    <row r="4648" spans="1:16" s="342" customFormat="1" x14ac:dyDescent="0.25">
      <c r="A4648" s="336"/>
      <c r="B4648" s="330"/>
      <c r="C4648" s="402"/>
      <c r="D4648" s="336"/>
      <c r="E4648" s="429"/>
      <c r="F4648" s="336"/>
      <c r="G4648" s="430"/>
      <c r="H4648" s="431"/>
      <c r="I4648" s="432"/>
      <c r="J4648" s="336"/>
      <c r="K4648" s="338"/>
      <c r="O4648" s="393"/>
      <c r="P4648" s="407"/>
    </row>
    <row r="4649" spans="1:16" s="342" customFormat="1" x14ac:dyDescent="0.25">
      <c r="A4649" s="336"/>
      <c r="B4649" s="330"/>
      <c r="C4649" s="402"/>
      <c r="D4649" s="336"/>
      <c r="E4649" s="429"/>
      <c r="F4649" s="336"/>
      <c r="G4649" s="430"/>
      <c r="H4649" s="431"/>
      <c r="I4649" s="432"/>
      <c r="J4649" s="336"/>
      <c r="K4649" s="338"/>
      <c r="O4649" s="393"/>
      <c r="P4649" s="407"/>
    </row>
    <row r="4650" spans="1:16" s="342" customFormat="1" x14ac:dyDescent="0.25">
      <c r="A4650" s="336"/>
      <c r="B4650" s="330"/>
      <c r="C4650" s="402"/>
      <c r="D4650" s="336"/>
      <c r="E4650" s="429"/>
      <c r="F4650" s="336"/>
      <c r="G4650" s="430"/>
      <c r="H4650" s="431"/>
      <c r="I4650" s="432"/>
      <c r="J4650" s="336"/>
      <c r="K4650" s="338"/>
      <c r="O4650" s="393"/>
      <c r="P4650" s="407"/>
    </row>
    <row r="4651" spans="1:16" s="342" customFormat="1" x14ac:dyDescent="0.25">
      <c r="A4651" s="336"/>
      <c r="B4651" s="330"/>
      <c r="C4651" s="402"/>
      <c r="D4651" s="336"/>
      <c r="E4651" s="429"/>
      <c r="F4651" s="336"/>
      <c r="G4651" s="430"/>
      <c r="H4651" s="431"/>
      <c r="I4651" s="432"/>
      <c r="J4651" s="336"/>
      <c r="K4651" s="338"/>
      <c r="O4651" s="393"/>
      <c r="P4651" s="407"/>
    </row>
    <row r="4652" spans="1:16" s="342" customFormat="1" x14ac:dyDescent="0.25">
      <c r="A4652" s="336"/>
      <c r="B4652" s="330"/>
      <c r="C4652" s="402"/>
      <c r="D4652" s="336"/>
      <c r="E4652" s="429"/>
      <c r="F4652" s="336"/>
      <c r="G4652" s="430"/>
      <c r="H4652" s="431"/>
      <c r="I4652" s="432"/>
      <c r="J4652" s="336"/>
      <c r="K4652" s="338"/>
      <c r="O4652" s="393"/>
      <c r="P4652" s="407"/>
    </row>
    <row r="4653" spans="1:16" s="342" customFormat="1" x14ac:dyDescent="0.25">
      <c r="A4653" s="336"/>
      <c r="B4653" s="330"/>
      <c r="C4653" s="402"/>
      <c r="D4653" s="336"/>
      <c r="E4653" s="429"/>
      <c r="F4653" s="336"/>
      <c r="G4653" s="430"/>
      <c r="H4653" s="431"/>
      <c r="I4653" s="432"/>
      <c r="J4653" s="336"/>
      <c r="K4653" s="338"/>
      <c r="O4653" s="393"/>
      <c r="P4653" s="407"/>
    </row>
    <row r="4654" spans="1:16" s="342" customFormat="1" x14ac:dyDescent="0.25">
      <c r="A4654" s="336"/>
      <c r="B4654" s="330"/>
      <c r="C4654" s="402"/>
      <c r="D4654" s="336"/>
      <c r="E4654" s="429"/>
      <c r="F4654" s="336"/>
      <c r="G4654" s="430"/>
      <c r="H4654" s="431"/>
      <c r="I4654" s="432"/>
      <c r="J4654" s="336"/>
      <c r="K4654" s="338"/>
      <c r="O4654" s="393"/>
      <c r="P4654" s="407"/>
    </row>
    <row r="4655" spans="1:16" s="342" customFormat="1" x14ac:dyDescent="0.25">
      <c r="A4655" s="336"/>
      <c r="B4655" s="330"/>
      <c r="C4655" s="402"/>
      <c r="D4655" s="336"/>
      <c r="E4655" s="429"/>
      <c r="F4655" s="336"/>
      <c r="G4655" s="430"/>
      <c r="H4655" s="431"/>
      <c r="I4655" s="432"/>
      <c r="J4655" s="336"/>
      <c r="K4655" s="338"/>
      <c r="O4655" s="393"/>
      <c r="P4655" s="407"/>
    </row>
    <row r="4656" spans="1:16" s="342" customFormat="1" x14ac:dyDescent="0.25">
      <c r="A4656" s="336"/>
      <c r="B4656" s="330"/>
      <c r="C4656" s="402"/>
      <c r="D4656" s="336"/>
      <c r="E4656" s="429"/>
      <c r="F4656" s="336"/>
      <c r="G4656" s="430"/>
      <c r="H4656" s="431"/>
      <c r="I4656" s="432"/>
      <c r="J4656" s="336"/>
      <c r="K4656" s="338"/>
      <c r="O4656" s="393"/>
      <c r="P4656" s="407"/>
    </row>
    <row r="4657" spans="1:16" s="342" customFormat="1" x14ac:dyDescent="0.25">
      <c r="A4657" s="336"/>
      <c r="B4657" s="330"/>
      <c r="C4657" s="402"/>
      <c r="D4657" s="336"/>
      <c r="E4657" s="429"/>
      <c r="F4657" s="336"/>
      <c r="G4657" s="430"/>
      <c r="H4657" s="431"/>
      <c r="I4657" s="432"/>
      <c r="J4657" s="336"/>
      <c r="K4657" s="338"/>
      <c r="O4657" s="393"/>
      <c r="P4657" s="407"/>
    </row>
    <row r="4658" spans="1:16" s="342" customFormat="1" x14ac:dyDescent="0.25">
      <c r="A4658" s="336"/>
      <c r="B4658" s="330"/>
      <c r="C4658" s="402"/>
      <c r="D4658" s="336"/>
      <c r="E4658" s="429"/>
      <c r="F4658" s="336"/>
      <c r="G4658" s="430"/>
      <c r="H4658" s="431"/>
      <c r="I4658" s="432"/>
      <c r="J4658" s="336"/>
      <c r="K4658" s="338"/>
      <c r="O4658" s="393"/>
      <c r="P4658" s="407"/>
    </row>
    <row r="4659" spans="1:16" s="342" customFormat="1" x14ac:dyDescent="0.25">
      <c r="A4659" s="336"/>
      <c r="B4659" s="330"/>
      <c r="C4659" s="402"/>
      <c r="D4659" s="336"/>
      <c r="E4659" s="429"/>
      <c r="F4659" s="336"/>
      <c r="G4659" s="430"/>
      <c r="H4659" s="431"/>
      <c r="I4659" s="432"/>
      <c r="J4659" s="336"/>
      <c r="K4659" s="338"/>
      <c r="O4659" s="393"/>
      <c r="P4659" s="407"/>
    </row>
    <row r="4660" spans="1:16" s="342" customFormat="1" x14ac:dyDescent="0.25">
      <c r="A4660" s="336"/>
      <c r="B4660" s="330"/>
      <c r="C4660" s="402"/>
      <c r="D4660" s="336"/>
      <c r="E4660" s="429"/>
      <c r="F4660" s="336"/>
      <c r="G4660" s="430"/>
      <c r="H4660" s="431"/>
      <c r="I4660" s="432"/>
      <c r="J4660" s="336"/>
      <c r="K4660" s="338"/>
      <c r="O4660" s="393"/>
      <c r="P4660" s="407"/>
    </row>
    <row r="4661" spans="1:16" s="342" customFormat="1" x14ac:dyDescent="0.25">
      <c r="A4661" s="336"/>
      <c r="B4661" s="330"/>
      <c r="C4661" s="402"/>
      <c r="D4661" s="336"/>
      <c r="E4661" s="429"/>
      <c r="F4661" s="336"/>
      <c r="G4661" s="430"/>
      <c r="H4661" s="431"/>
      <c r="I4661" s="432"/>
      <c r="J4661" s="336"/>
      <c r="K4661" s="338"/>
      <c r="O4661" s="393"/>
      <c r="P4661" s="407"/>
    </row>
    <row r="4662" spans="1:16" s="342" customFormat="1" x14ac:dyDescent="0.25">
      <c r="A4662" s="336"/>
      <c r="B4662" s="330"/>
      <c r="C4662" s="402"/>
      <c r="D4662" s="336"/>
      <c r="E4662" s="429"/>
      <c r="F4662" s="336"/>
      <c r="G4662" s="430"/>
      <c r="H4662" s="431"/>
      <c r="I4662" s="432"/>
      <c r="J4662" s="336"/>
      <c r="K4662" s="338"/>
      <c r="O4662" s="393"/>
      <c r="P4662" s="407"/>
    </row>
    <row r="4663" spans="1:16" s="342" customFormat="1" x14ac:dyDescent="0.25">
      <c r="A4663" s="336"/>
      <c r="B4663" s="330"/>
      <c r="C4663" s="402"/>
      <c r="D4663" s="336"/>
      <c r="E4663" s="429"/>
      <c r="F4663" s="336"/>
      <c r="G4663" s="430"/>
      <c r="H4663" s="431"/>
      <c r="I4663" s="432"/>
      <c r="J4663" s="336"/>
      <c r="K4663" s="338"/>
      <c r="O4663" s="393"/>
      <c r="P4663" s="407"/>
    </row>
    <row r="4664" spans="1:16" s="342" customFormat="1" x14ac:dyDescent="0.25">
      <c r="A4664" s="336"/>
      <c r="B4664" s="330"/>
      <c r="C4664" s="402"/>
      <c r="D4664" s="336"/>
      <c r="E4664" s="429"/>
      <c r="F4664" s="336"/>
      <c r="G4664" s="430"/>
      <c r="H4664" s="431"/>
      <c r="I4664" s="432"/>
      <c r="J4664" s="336"/>
      <c r="K4664" s="338"/>
      <c r="O4664" s="393"/>
      <c r="P4664" s="407"/>
    </row>
    <row r="4665" spans="1:16" s="342" customFormat="1" x14ac:dyDescent="0.25">
      <c r="A4665" s="336"/>
      <c r="B4665" s="330"/>
      <c r="C4665" s="402"/>
      <c r="D4665" s="336"/>
      <c r="E4665" s="429"/>
      <c r="F4665" s="336"/>
      <c r="G4665" s="430"/>
      <c r="H4665" s="431"/>
      <c r="I4665" s="432"/>
      <c r="J4665" s="336"/>
      <c r="K4665" s="338"/>
      <c r="O4665" s="393"/>
      <c r="P4665" s="407"/>
    </row>
    <row r="4666" spans="1:16" s="342" customFormat="1" x14ac:dyDescent="0.25">
      <c r="A4666" s="336"/>
      <c r="B4666" s="330"/>
      <c r="C4666" s="402"/>
      <c r="D4666" s="336"/>
      <c r="E4666" s="429"/>
      <c r="F4666" s="336"/>
      <c r="G4666" s="430"/>
      <c r="H4666" s="431"/>
      <c r="I4666" s="432"/>
      <c r="J4666" s="336"/>
      <c r="K4666" s="338"/>
      <c r="O4666" s="393"/>
      <c r="P4666" s="407"/>
    </row>
    <row r="4667" spans="1:16" s="342" customFormat="1" x14ac:dyDescent="0.25">
      <c r="A4667" s="336"/>
      <c r="B4667" s="330"/>
      <c r="C4667" s="402"/>
      <c r="D4667" s="336"/>
      <c r="E4667" s="429"/>
      <c r="F4667" s="336"/>
      <c r="G4667" s="430"/>
      <c r="H4667" s="431"/>
      <c r="I4667" s="432"/>
      <c r="J4667" s="336"/>
      <c r="K4667" s="338"/>
      <c r="O4667" s="393"/>
      <c r="P4667" s="407"/>
    </row>
    <row r="4668" spans="1:16" s="342" customFormat="1" x14ac:dyDescent="0.25">
      <c r="A4668" s="336"/>
      <c r="B4668" s="330"/>
      <c r="C4668" s="402"/>
      <c r="D4668" s="336"/>
      <c r="E4668" s="429"/>
      <c r="F4668" s="336"/>
      <c r="G4668" s="430"/>
      <c r="H4668" s="431"/>
      <c r="I4668" s="432"/>
      <c r="J4668" s="336"/>
      <c r="K4668" s="338"/>
      <c r="O4668" s="393"/>
      <c r="P4668" s="407"/>
    </row>
    <row r="4669" spans="1:16" s="342" customFormat="1" x14ac:dyDescent="0.25">
      <c r="A4669" s="336"/>
      <c r="B4669" s="330"/>
      <c r="C4669" s="402"/>
      <c r="D4669" s="336"/>
      <c r="E4669" s="429"/>
      <c r="F4669" s="336"/>
      <c r="G4669" s="430"/>
      <c r="H4669" s="431"/>
      <c r="I4669" s="432"/>
      <c r="J4669" s="336"/>
      <c r="K4669" s="338"/>
      <c r="O4669" s="393"/>
      <c r="P4669" s="407"/>
    </row>
    <row r="4670" spans="1:16" s="342" customFormat="1" x14ac:dyDescent="0.25">
      <c r="A4670" s="336"/>
      <c r="B4670" s="330"/>
      <c r="C4670" s="402"/>
      <c r="D4670" s="336"/>
      <c r="E4670" s="429"/>
      <c r="F4670" s="336"/>
      <c r="G4670" s="430"/>
      <c r="H4670" s="431"/>
      <c r="I4670" s="432"/>
      <c r="J4670" s="336"/>
      <c r="K4670" s="338"/>
      <c r="O4670" s="393"/>
      <c r="P4670" s="407"/>
    </row>
    <row r="4671" spans="1:16" s="342" customFormat="1" x14ac:dyDescent="0.25">
      <c r="A4671" s="336"/>
      <c r="B4671" s="330"/>
      <c r="C4671" s="402"/>
      <c r="D4671" s="336"/>
      <c r="E4671" s="429"/>
      <c r="F4671" s="336"/>
      <c r="G4671" s="430"/>
      <c r="H4671" s="431"/>
      <c r="I4671" s="432"/>
      <c r="J4671" s="336"/>
      <c r="K4671" s="338"/>
      <c r="O4671" s="393"/>
      <c r="P4671" s="407"/>
    </row>
    <row r="4672" spans="1:16" s="342" customFormat="1" x14ac:dyDescent="0.25">
      <c r="A4672" s="336"/>
      <c r="B4672" s="330"/>
      <c r="C4672" s="402"/>
      <c r="D4672" s="336"/>
      <c r="E4672" s="429"/>
      <c r="F4672" s="336"/>
      <c r="G4672" s="430"/>
      <c r="H4672" s="431"/>
      <c r="I4672" s="432"/>
      <c r="J4672" s="336"/>
      <c r="K4672" s="338"/>
      <c r="O4672" s="393"/>
      <c r="P4672" s="407"/>
    </row>
    <row r="4673" spans="1:16" s="342" customFormat="1" x14ac:dyDescent="0.25">
      <c r="A4673" s="336"/>
      <c r="B4673" s="330"/>
      <c r="C4673" s="402"/>
      <c r="D4673" s="336"/>
      <c r="E4673" s="429"/>
      <c r="F4673" s="336"/>
      <c r="G4673" s="430"/>
      <c r="H4673" s="431"/>
      <c r="I4673" s="432"/>
      <c r="J4673" s="336"/>
      <c r="K4673" s="338"/>
      <c r="O4673" s="393"/>
      <c r="P4673" s="407"/>
    </row>
    <row r="4674" spans="1:16" s="342" customFormat="1" x14ac:dyDescent="0.25">
      <c r="A4674" s="336"/>
      <c r="B4674" s="330"/>
      <c r="C4674" s="402"/>
      <c r="D4674" s="336"/>
      <c r="E4674" s="429"/>
      <c r="F4674" s="336"/>
      <c r="G4674" s="430"/>
      <c r="H4674" s="431"/>
      <c r="I4674" s="432"/>
      <c r="J4674" s="336"/>
      <c r="K4674" s="338"/>
      <c r="O4674" s="393"/>
      <c r="P4674" s="407"/>
    </row>
    <row r="4675" spans="1:16" s="342" customFormat="1" x14ac:dyDescent="0.25">
      <c r="A4675" s="336"/>
      <c r="B4675" s="330"/>
      <c r="C4675" s="402"/>
      <c r="D4675" s="336"/>
      <c r="E4675" s="429"/>
      <c r="F4675" s="336"/>
      <c r="G4675" s="430"/>
      <c r="H4675" s="431"/>
      <c r="I4675" s="432"/>
      <c r="J4675" s="336"/>
      <c r="K4675" s="338"/>
      <c r="O4675" s="393"/>
      <c r="P4675" s="407"/>
    </row>
    <row r="4676" spans="1:16" s="342" customFormat="1" x14ac:dyDescent="0.25">
      <c r="A4676" s="336"/>
      <c r="B4676" s="330"/>
      <c r="C4676" s="402"/>
      <c r="D4676" s="336"/>
      <c r="E4676" s="429"/>
      <c r="F4676" s="336"/>
      <c r="G4676" s="430"/>
      <c r="H4676" s="431"/>
      <c r="I4676" s="432"/>
      <c r="J4676" s="336"/>
      <c r="K4676" s="338"/>
      <c r="O4676" s="393"/>
      <c r="P4676" s="407"/>
    </row>
    <row r="4677" spans="1:16" s="342" customFormat="1" x14ac:dyDescent="0.25">
      <c r="A4677" s="336"/>
      <c r="B4677" s="330"/>
      <c r="C4677" s="402"/>
      <c r="D4677" s="336"/>
      <c r="E4677" s="429"/>
      <c r="F4677" s="336"/>
      <c r="G4677" s="430"/>
      <c r="H4677" s="431"/>
      <c r="I4677" s="432"/>
      <c r="J4677" s="336"/>
      <c r="K4677" s="338"/>
      <c r="O4677" s="393"/>
      <c r="P4677" s="407"/>
    </row>
    <row r="4678" spans="1:16" s="342" customFormat="1" x14ac:dyDescent="0.25">
      <c r="A4678" s="336"/>
      <c r="B4678" s="330"/>
      <c r="C4678" s="402"/>
      <c r="D4678" s="336"/>
      <c r="E4678" s="429"/>
      <c r="F4678" s="336"/>
      <c r="G4678" s="430"/>
      <c r="H4678" s="431"/>
      <c r="I4678" s="432"/>
      <c r="J4678" s="336"/>
      <c r="K4678" s="338"/>
      <c r="O4678" s="393"/>
      <c r="P4678" s="407"/>
    </row>
    <row r="4679" spans="1:16" s="342" customFormat="1" x14ac:dyDescent="0.25">
      <c r="A4679" s="336"/>
      <c r="B4679" s="330"/>
      <c r="C4679" s="402"/>
      <c r="D4679" s="336"/>
      <c r="E4679" s="429"/>
      <c r="F4679" s="336"/>
      <c r="G4679" s="430"/>
      <c r="H4679" s="431"/>
      <c r="I4679" s="432"/>
      <c r="J4679" s="336"/>
      <c r="K4679" s="338"/>
      <c r="O4679" s="393"/>
      <c r="P4679" s="407"/>
    </row>
    <row r="4680" spans="1:16" s="342" customFormat="1" x14ac:dyDescent="0.25">
      <c r="A4680" s="336"/>
      <c r="B4680" s="330"/>
      <c r="C4680" s="402"/>
      <c r="D4680" s="336"/>
      <c r="E4680" s="429"/>
      <c r="F4680" s="336"/>
      <c r="G4680" s="430"/>
      <c r="H4680" s="431"/>
      <c r="I4680" s="432"/>
      <c r="J4680" s="336"/>
      <c r="K4680" s="338"/>
      <c r="O4680" s="393"/>
      <c r="P4680" s="407"/>
    </row>
    <row r="4681" spans="1:16" s="342" customFormat="1" x14ac:dyDescent="0.25">
      <c r="A4681" s="336"/>
      <c r="B4681" s="330"/>
      <c r="C4681" s="402"/>
      <c r="D4681" s="336"/>
      <c r="E4681" s="429"/>
      <c r="F4681" s="336"/>
      <c r="G4681" s="430"/>
      <c r="H4681" s="431"/>
      <c r="I4681" s="432"/>
      <c r="J4681" s="336"/>
      <c r="K4681" s="338"/>
      <c r="O4681" s="393"/>
      <c r="P4681" s="407"/>
    </row>
    <row r="4682" spans="1:16" s="342" customFormat="1" x14ac:dyDescent="0.25">
      <c r="A4682" s="336"/>
      <c r="B4682" s="330"/>
      <c r="C4682" s="402"/>
      <c r="D4682" s="336"/>
      <c r="E4682" s="429"/>
      <c r="F4682" s="336"/>
      <c r="G4682" s="430"/>
      <c r="H4682" s="431"/>
      <c r="I4682" s="432"/>
      <c r="J4682" s="336"/>
      <c r="K4682" s="338"/>
      <c r="O4682" s="393"/>
      <c r="P4682" s="407"/>
    </row>
    <row r="4683" spans="1:16" s="342" customFormat="1" x14ac:dyDescent="0.25">
      <c r="A4683" s="336"/>
      <c r="B4683" s="330"/>
      <c r="C4683" s="402"/>
      <c r="D4683" s="336"/>
      <c r="E4683" s="429"/>
      <c r="F4683" s="336"/>
      <c r="G4683" s="430"/>
      <c r="H4683" s="431"/>
      <c r="I4683" s="432"/>
      <c r="J4683" s="336"/>
      <c r="K4683" s="338"/>
      <c r="O4683" s="393"/>
      <c r="P4683" s="407"/>
    </row>
    <row r="4684" spans="1:16" s="342" customFormat="1" x14ac:dyDescent="0.25">
      <c r="A4684" s="336"/>
      <c r="B4684" s="330"/>
      <c r="C4684" s="402"/>
      <c r="D4684" s="336"/>
      <c r="E4684" s="429"/>
      <c r="F4684" s="336"/>
      <c r="G4684" s="430"/>
      <c r="H4684" s="431"/>
      <c r="I4684" s="432"/>
      <c r="J4684" s="336"/>
      <c r="K4684" s="338"/>
      <c r="O4684" s="393"/>
      <c r="P4684" s="407"/>
    </row>
    <row r="4685" spans="1:16" s="342" customFormat="1" x14ac:dyDescent="0.25">
      <c r="A4685" s="336"/>
      <c r="B4685" s="330"/>
      <c r="C4685" s="402"/>
      <c r="D4685" s="336"/>
      <c r="E4685" s="429"/>
      <c r="F4685" s="336"/>
      <c r="G4685" s="430"/>
      <c r="H4685" s="431"/>
      <c r="I4685" s="432"/>
      <c r="J4685" s="336"/>
      <c r="K4685" s="338"/>
      <c r="O4685" s="393"/>
      <c r="P4685" s="407"/>
    </row>
    <row r="4686" spans="1:16" s="342" customFormat="1" x14ac:dyDescent="0.25">
      <c r="A4686" s="336"/>
      <c r="B4686" s="330"/>
      <c r="C4686" s="402"/>
      <c r="D4686" s="336"/>
      <c r="E4686" s="429"/>
      <c r="F4686" s="336"/>
      <c r="G4686" s="430"/>
      <c r="H4686" s="431"/>
      <c r="I4686" s="432"/>
      <c r="J4686" s="336"/>
      <c r="K4686" s="338"/>
      <c r="O4686" s="393"/>
      <c r="P4686" s="407"/>
    </row>
    <row r="4687" spans="1:16" s="342" customFormat="1" x14ac:dyDescent="0.25">
      <c r="A4687" s="336"/>
      <c r="B4687" s="330"/>
      <c r="C4687" s="402"/>
      <c r="D4687" s="336"/>
      <c r="E4687" s="429"/>
      <c r="F4687" s="336"/>
      <c r="G4687" s="430"/>
      <c r="H4687" s="431"/>
      <c r="I4687" s="432"/>
      <c r="J4687" s="336"/>
      <c r="K4687" s="338"/>
      <c r="O4687" s="393"/>
      <c r="P4687" s="407"/>
    </row>
    <row r="4688" spans="1:16" s="342" customFormat="1" x14ac:dyDescent="0.25">
      <c r="A4688" s="336"/>
      <c r="B4688" s="330"/>
      <c r="C4688" s="402"/>
      <c r="D4688" s="336"/>
      <c r="E4688" s="429"/>
      <c r="F4688" s="336"/>
      <c r="G4688" s="430"/>
      <c r="H4688" s="431"/>
      <c r="I4688" s="432"/>
      <c r="J4688" s="336"/>
      <c r="K4688" s="338"/>
      <c r="O4688" s="393"/>
      <c r="P4688" s="407"/>
    </row>
    <row r="4689" spans="1:16" s="342" customFormat="1" x14ac:dyDescent="0.25">
      <c r="A4689" s="336"/>
      <c r="B4689" s="330"/>
      <c r="C4689" s="402"/>
      <c r="D4689" s="336"/>
      <c r="E4689" s="429"/>
      <c r="F4689" s="336"/>
      <c r="G4689" s="430"/>
      <c r="H4689" s="431"/>
      <c r="I4689" s="432"/>
      <c r="J4689" s="336"/>
      <c r="K4689" s="338"/>
      <c r="O4689" s="393"/>
      <c r="P4689" s="407"/>
    </row>
    <row r="4690" spans="1:16" s="342" customFormat="1" x14ac:dyDescent="0.25">
      <c r="A4690" s="336"/>
      <c r="B4690" s="330"/>
      <c r="C4690" s="402"/>
      <c r="D4690" s="336"/>
      <c r="E4690" s="429"/>
      <c r="F4690" s="336"/>
      <c r="G4690" s="430"/>
      <c r="H4690" s="431"/>
      <c r="I4690" s="432"/>
      <c r="J4690" s="336"/>
      <c r="K4690" s="338"/>
      <c r="O4690" s="393"/>
      <c r="P4690" s="407"/>
    </row>
    <row r="4691" spans="1:16" s="342" customFormat="1" x14ac:dyDescent="0.25">
      <c r="A4691" s="336"/>
      <c r="B4691" s="330"/>
      <c r="C4691" s="402"/>
      <c r="D4691" s="336"/>
      <c r="E4691" s="429"/>
      <c r="F4691" s="336"/>
      <c r="G4691" s="430"/>
      <c r="H4691" s="431"/>
      <c r="I4691" s="432"/>
      <c r="J4691" s="336"/>
      <c r="K4691" s="338"/>
      <c r="O4691" s="393"/>
      <c r="P4691" s="407"/>
    </row>
    <row r="4692" spans="1:16" s="342" customFormat="1" x14ac:dyDescent="0.25">
      <c r="A4692" s="336"/>
      <c r="B4692" s="330"/>
      <c r="C4692" s="402"/>
      <c r="D4692" s="336"/>
      <c r="E4692" s="429"/>
      <c r="F4692" s="336"/>
      <c r="G4692" s="430"/>
      <c r="H4692" s="431"/>
      <c r="I4692" s="432"/>
      <c r="J4692" s="336"/>
      <c r="K4692" s="338"/>
      <c r="O4692" s="393"/>
      <c r="P4692" s="407"/>
    </row>
    <row r="4693" spans="1:16" s="342" customFormat="1" x14ac:dyDescent="0.25">
      <c r="A4693" s="336"/>
      <c r="B4693" s="330"/>
      <c r="C4693" s="402"/>
      <c r="D4693" s="336"/>
      <c r="E4693" s="429"/>
      <c r="F4693" s="336"/>
      <c r="G4693" s="430"/>
      <c r="H4693" s="431"/>
      <c r="I4693" s="432"/>
      <c r="J4693" s="336"/>
      <c r="K4693" s="338"/>
      <c r="O4693" s="393"/>
      <c r="P4693" s="407"/>
    </row>
    <row r="4694" spans="1:16" s="342" customFormat="1" x14ac:dyDescent="0.25">
      <c r="A4694" s="336"/>
      <c r="B4694" s="330"/>
      <c r="C4694" s="402"/>
      <c r="D4694" s="336"/>
      <c r="E4694" s="429"/>
      <c r="F4694" s="336"/>
      <c r="G4694" s="430"/>
      <c r="H4694" s="431"/>
      <c r="I4694" s="432"/>
      <c r="J4694" s="336"/>
      <c r="K4694" s="338"/>
      <c r="O4694" s="393"/>
      <c r="P4694" s="407"/>
    </row>
    <row r="4695" spans="1:16" s="342" customFormat="1" x14ac:dyDescent="0.25">
      <c r="A4695" s="336"/>
      <c r="B4695" s="330"/>
      <c r="C4695" s="402"/>
      <c r="D4695" s="336"/>
      <c r="E4695" s="429"/>
      <c r="F4695" s="336"/>
      <c r="G4695" s="430"/>
      <c r="H4695" s="431"/>
      <c r="I4695" s="432"/>
      <c r="J4695" s="336"/>
      <c r="K4695" s="338"/>
      <c r="O4695" s="393"/>
      <c r="P4695" s="407"/>
    </row>
    <row r="4696" spans="1:16" s="342" customFormat="1" x14ac:dyDescent="0.25">
      <c r="A4696" s="336"/>
      <c r="B4696" s="330"/>
      <c r="C4696" s="402"/>
      <c r="D4696" s="336"/>
      <c r="E4696" s="429"/>
      <c r="F4696" s="336"/>
      <c r="G4696" s="430"/>
      <c r="H4696" s="431"/>
      <c r="I4696" s="432"/>
      <c r="J4696" s="336"/>
      <c r="K4696" s="338"/>
      <c r="O4696" s="393"/>
      <c r="P4696" s="407"/>
    </row>
    <row r="4697" spans="1:16" s="342" customFormat="1" x14ac:dyDescent="0.25">
      <c r="A4697" s="336"/>
      <c r="B4697" s="330"/>
      <c r="C4697" s="402"/>
      <c r="D4697" s="336"/>
      <c r="E4697" s="429"/>
      <c r="F4697" s="336"/>
      <c r="G4697" s="430"/>
      <c r="H4697" s="431"/>
      <c r="I4697" s="432"/>
      <c r="J4697" s="336"/>
      <c r="K4697" s="338"/>
      <c r="O4697" s="393"/>
      <c r="P4697" s="407"/>
    </row>
    <row r="4698" spans="1:16" s="342" customFormat="1" x14ac:dyDescent="0.25">
      <c r="A4698" s="336"/>
      <c r="B4698" s="330"/>
      <c r="C4698" s="402"/>
      <c r="D4698" s="336"/>
      <c r="E4698" s="429"/>
      <c r="F4698" s="336"/>
      <c r="G4698" s="430"/>
      <c r="H4698" s="431"/>
      <c r="I4698" s="432"/>
      <c r="J4698" s="336"/>
      <c r="K4698" s="338"/>
      <c r="O4698" s="393"/>
      <c r="P4698" s="407"/>
    </row>
    <row r="4699" spans="1:16" s="342" customFormat="1" x14ac:dyDescent="0.25">
      <c r="A4699" s="336"/>
      <c r="B4699" s="330"/>
      <c r="C4699" s="402"/>
      <c r="D4699" s="336"/>
      <c r="E4699" s="429"/>
      <c r="F4699" s="336"/>
      <c r="G4699" s="430"/>
      <c r="H4699" s="431"/>
      <c r="I4699" s="432"/>
      <c r="J4699" s="336"/>
      <c r="K4699" s="338"/>
      <c r="O4699" s="393"/>
      <c r="P4699" s="407"/>
    </row>
    <row r="4700" spans="1:16" s="342" customFormat="1" x14ac:dyDescent="0.25">
      <c r="A4700" s="336"/>
      <c r="B4700" s="330"/>
      <c r="C4700" s="402"/>
      <c r="D4700" s="336"/>
      <c r="E4700" s="429"/>
      <c r="F4700" s="336"/>
      <c r="G4700" s="430"/>
      <c r="H4700" s="431"/>
      <c r="I4700" s="432"/>
      <c r="J4700" s="336"/>
      <c r="K4700" s="338"/>
      <c r="O4700" s="393"/>
      <c r="P4700" s="407"/>
    </row>
    <row r="4701" spans="1:16" s="342" customFormat="1" x14ac:dyDescent="0.25">
      <c r="A4701" s="336"/>
      <c r="B4701" s="330"/>
      <c r="C4701" s="402"/>
      <c r="D4701" s="336"/>
      <c r="E4701" s="429"/>
      <c r="F4701" s="336"/>
      <c r="G4701" s="430"/>
      <c r="H4701" s="431"/>
      <c r="I4701" s="432"/>
      <c r="J4701" s="336"/>
      <c r="K4701" s="338"/>
      <c r="O4701" s="393"/>
      <c r="P4701" s="407"/>
    </row>
    <row r="4702" spans="1:16" s="342" customFormat="1" x14ac:dyDescent="0.25">
      <c r="A4702" s="336"/>
      <c r="B4702" s="330"/>
      <c r="C4702" s="402"/>
      <c r="D4702" s="336"/>
      <c r="E4702" s="429"/>
      <c r="F4702" s="336"/>
      <c r="G4702" s="430"/>
      <c r="H4702" s="431"/>
      <c r="I4702" s="432"/>
      <c r="J4702" s="336"/>
      <c r="K4702" s="338"/>
      <c r="O4702" s="393"/>
      <c r="P4702" s="407"/>
    </row>
    <row r="4703" spans="1:16" s="342" customFormat="1" x14ac:dyDescent="0.25">
      <c r="A4703" s="336"/>
      <c r="B4703" s="330"/>
      <c r="C4703" s="402"/>
      <c r="D4703" s="336"/>
      <c r="E4703" s="429"/>
      <c r="F4703" s="336"/>
      <c r="G4703" s="430"/>
      <c r="H4703" s="431"/>
      <c r="I4703" s="432"/>
      <c r="J4703" s="336"/>
      <c r="K4703" s="338"/>
      <c r="O4703" s="393"/>
      <c r="P4703" s="407"/>
    </row>
    <row r="4704" spans="1:16" s="342" customFormat="1" x14ac:dyDescent="0.25">
      <c r="A4704" s="336"/>
      <c r="B4704" s="330"/>
      <c r="C4704" s="402"/>
      <c r="D4704" s="336"/>
      <c r="E4704" s="429"/>
      <c r="F4704" s="336"/>
      <c r="G4704" s="430"/>
      <c r="H4704" s="431"/>
      <c r="I4704" s="432"/>
      <c r="J4704" s="336"/>
      <c r="K4704" s="338"/>
      <c r="O4704" s="393"/>
      <c r="P4704" s="407"/>
    </row>
    <row r="4705" spans="1:16" s="342" customFormat="1" x14ac:dyDescent="0.25">
      <c r="A4705" s="336"/>
      <c r="B4705" s="330"/>
      <c r="C4705" s="402"/>
      <c r="D4705" s="336"/>
      <c r="E4705" s="429"/>
      <c r="F4705" s="336"/>
      <c r="G4705" s="430"/>
      <c r="H4705" s="431"/>
      <c r="I4705" s="432"/>
      <c r="J4705" s="336"/>
      <c r="K4705" s="338"/>
      <c r="O4705" s="393"/>
      <c r="P4705" s="407"/>
    </row>
    <row r="4706" spans="1:16" s="342" customFormat="1" x14ac:dyDescent="0.25">
      <c r="A4706" s="336"/>
      <c r="B4706" s="330"/>
      <c r="C4706" s="402"/>
      <c r="D4706" s="336"/>
      <c r="E4706" s="429"/>
      <c r="F4706" s="336"/>
      <c r="G4706" s="430"/>
      <c r="H4706" s="431"/>
      <c r="I4706" s="432"/>
      <c r="J4706" s="336"/>
      <c r="K4706" s="338"/>
      <c r="O4706" s="393"/>
      <c r="P4706" s="407"/>
    </row>
    <row r="4707" spans="1:16" s="342" customFormat="1" x14ac:dyDescent="0.25">
      <c r="A4707" s="336"/>
      <c r="B4707" s="330"/>
      <c r="C4707" s="402"/>
      <c r="D4707" s="336"/>
      <c r="E4707" s="429"/>
      <c r="F4707" s="336"/>
      <c r="G4707" s="430"/>
      <c r="H4707" s="431"/>
      <c r="I4707" s="432"/>
      <c r="J4707" s="336"/>
      <c r="K4707" s="338"/>
      <c r="O4707" s="393"/>
      <c r="P4707" s="407"/>
    </row>
    <row r="4708" spans="1:16" s="342" customFormat="1" x14ac:dyDescent="0.25">
      <c r="A4708" s="336"/>
      <c r="B4708" s="330"/>
      <c r="C4708" s="402"/>
      <c r="D4708" s="336"/>
      <c r="E4708" s="429"/>
      <c r="F4708" s="336"/>
      <c r="G4708" s="430"/>
      <c r="H4708" s="431"/>
      <c r="I4708" s="432"/>
      <c r="J4708" s="336"/>
      <c r="K4708" s="338"/>
      <c r="O4708" s="393"/>
      <c r="P4708" s="407"/>
    </row>
    <row r="4709" spans="1:16" s="342" customFormat="1" x14ac:dyDescent="0.25">
      <c r="A4709" s="336"/>
      <c r="B4709" s="330"/>
      <c r="C4709" s="402"/>
      <c r="D4709" s="336"/>
      <c r="E4709" s="429"/>
      <c r="F4709" s="336"/>
      <c r="G4709" s="430"/>
      <c r="H4709" s="431"/>
      <c r="I4709" s="432"/>
      <c r="J4709" s="336"/>
      <c r="K4709" s="338"/>
      <c r="O4709" s="393"/>
      <c r="P4709" s="407"/>
    </row>
    <row r="4710" spans="1:16" s="342" customFormat="1" x14ac:dyDescent="0.25">
      <c r="A4710" s="336"/>
      <c r="B4710" s="330"/>
      <c r="C4710" s="402"/>
      <c r="D4710" s="336"/>
      <c r="E4710" s="429"/>
      <c r="F4710" s="336"/>
      <c r="G4710" s="430"/>
      <c r="H4710" s="431"/>
      <c r="I4710" s="432"/>
      <c r="J4710" s="336"/>
      <c r="K4710" s="338"/>
      <c r="O4710" s="393"/>
      <c r="P4710" s="407"/>
    </row>
    <row r="4711" spans="1:16" s="342" customFormat="1" x14ac:dyDescent="0.25">
      <c r="A4711" s="336"/>
      <c r="B4711" s="330"/>
      <c r="C4711" s="402"/>
      <c r="D4711" s="336"/>
      <c r="E4711" s="429"/>
      <c r="F4711" s="336"/>
      <c r="G4711" s="430"/>
      <c r="H4711" s="431"/>
      <c r="I4711" s="432"/>
      <c r="J4711" s="336"/>
      <c r="K4711" s="338"/>
      <c r="O4711" s="393"/>
      <c r="P4711" s="407"/>
    </row>
    <row r="4712" spans="1:16" s="342" customFormat="1" x14ac:dyDescent="0.25">
      <c r="A4712" s="336"/>
      <c r="B4712" s="330"/>
      <c r="C4712" s="402"/>
      <c r="D4712" s="336"/>
      <c r="E4712" s="429"/>
      <c r="F4712" s="336"/>
      <c r="G4712" s="430"/>
      <c r="H4712" s="431"/>
      <c r="I4712" s="432"/>
      <c r="J4712" s="336"/>
      <c r="K4712" s="338"/>
      <c r="O4712" s="393"/>
      <c r="P4712" s="407"/>
    </row>
    <row r="4713" spans="1:16" s="342" customFormat="1" x14ac:dyDescent="0.25">
      <c r="A4713" s="336"/>
      <c r="B4713" s="330"/>
      <c r="C4713" s="402"/>
      <c r="D4713" s="336"/>
      <c r="E4713" s="429"/>
      <c r="F4713" s="336"/>
      <c r="G4713" s="430"/>
      <c r="H4713" s="431"/>
      <c r="I4713" s="432"/>
      <c r="J4713" s="336"/>
      <c r="K4713" s="338"/>
      <c r="O4713" s="393"/>
      <c r="P4713" s="407"/>
    </row>
    <row r="4714" spans="1:16" s="342" customFormat="1" x14ac:dyDescent="0.25">
      <c r="A4714" s="336"/>
      <c r="B4714" s="330"/>
      <c r="C4714" s="402"/>
      <c r="D4714" s="336"/>
      <c r="E4714" s="429"/>
      <c r="F4714" s="336"/>
      <c r="G4714" s="430"/>
      <c r="H4714" s="431"/>
      <c r="I4714" s="432"/>
      <c r="J4714" s="336"/>
      <c r="K4714" s="338"/>
      <c r="O4714" s="393"/>
      <c r="P4714" s="407"/>
    </row>
    <row r="4715" spans="1:16" s="342" customFormat="1" x14ac:dyDescent="0.25">
      <c r="A4715" s="336"/>
      <c r="B4715" s="330"/>
      <c r="C4715" s="402"/>
      <c r="D4715" s="336"/>
      <c r="E4715" s="429"/>
      <c r="F4715" s="336"/>
      <c r="G4715" s="430"/>
      <c r="H4715" s="431"/>
      <c r="I4715" s="432"/>
      <c r="J4715" s="336"/>
      <c r="K4715" s="338"/>
      <c r="O4715" s="393"/>
      <c r="P4715" s="407"/>
    </row>
    <row r="4716" spans="1:16" s="342" customFormat="1" x14ac:dyDescent="0.25">
      <c r="A4716" s="336"/>
      <c r="B4716" s="330"/>
      <c r="C4716" s="402"/>
      <c r="D4716" s="336"/>
      <c r="E4716" s="429"/>
      <c r="F4716" s="336"/>
      <c r="G4716" s="430"/>
      <c r="H4716" s="431"/>
      <c r="I4716" s="432"/>
      <c r="J4716" s="336"/>
      <c r="K4716" s="338"/>
      <c r="O4716" s="393"/>
      <c r="P4716" s="407"/>
    </row>
    <row r="4717" spans="1:16" s="342" customFormat="1" x14ac:dyDescent="0.25">
      <c r="A4717" s="336"/>
      <c r="B4717" s="330"/>
      <c r="C4717" s="402"/>
      <c r="D4717" s="336"/>
      <c r="E4717" s="429"/>
      <c r="F4717" s="336"/>
      <c r="G4717" s="430"/>
      <c r="H4717" s="431"/>
      <c r="I4717" s="432"/>
      <c r="J4717" s="336"/>
      <c r="K4717" s="338"/>
      <c r="O4717" s="393"/>
      <c r="P4717" s="407"/>
    </row>
    <row r="4718" spans="1:16" s="342" customFormat="1" x14ac:dyDescent="0.25">
      <c r="A4718" s="336"/>
      <c r="B4718" s="330"/>
      <c r="C4718" s="402"/>
      <c r="D4718" s="336"/>
      <c r="E4718" s="429"/>
      <c r="F4718" s="336"/>
      <c r="G4718" s="430"/>
      <c r="H4718" s="431"/>
      <c r="I4718" s="432"/>
      <c r="J4718" s="336"/>
      <c r="K4718" s="338"/>
      <c r="O4718" s="393"/>
      <c r="P4718" s="407"/>
    </row>
    <row r="4719" spans="1:16" s="342" customFormat="1" x14ac:dyDescent="0.25">
      <c r="A4719" s="336"/>
      <c r="B4719" s="330"/>
      <c r="C4719" s="402"/>
      <c r="D4719" s="336"/>
      <c r="E4719" s="429"/>
      <c r="F4719" s="336"/>
      <c r="G4719" s="430"/>
      <c r="H4719" s="431"/>
      <c r="I4719" s="432"/>
      <c r="J4719" s="336"/>
      <c r="K4719" s="338"/>
      <c r="O4719" s="393"/>
      <c r="P4719" s="407"/>
    </row>
    <row r="4720" spans="1:16" s="342" customFormat="1" x14ac:dyDescent="0.25">
      <c r="A4720" s="336"/>
      <c r="B4720" s="330"/>
      <c r="C4720" s="402"/>
      <c r="D4720" s="336"/>
      <c r="E4720" s="429"/>
      <c r="F4720" s="336"/>
      <c r="G4720" s="430"/>
      <c r="H4720" s="431"/>
      <c r="I4720" s="432"/>
      <c r="J4720" s="336"/>
      <c r="K4720" s="338"/>
      <c r="O4720" s="393"/>
      <c r="P4720" s="407"/>
    </row>
    <row r="4721" spans="1:16" s="342" customFormat="1" x14ac:dyDescent="0.25">
      <c r="A4721" s="336"/>
      <c r="B4721" s="330"/>
      <c r="C4721" s="402"/>
      <c r="D4721" s="336"/>
      <c r="E4721" s="429"/>
      <c r="F4721" s="336"/>
      <c r="G4721" s="430"/>
      <c r="H4721" s="431"/>
      <c r="I4721" s="432"/>
      <c r="J4721" s="336"/>
      <c r="K4721" s="338"/>
      <c r="O4721" s="393"/>
      <c r="P4721" s="407"/>
    </row>
    <row r="4722" spans="1:16" s="342" customFormat="1" x14ac:dyDescent="0.25">
      <c r="A4722" s="336"/>
      <c r="B4722" s="330"/>
      <c r="C4722" s="402"/>
      <c r="D4722" s="336"/>
      <c r="E4722" s="429"/>
      <c r="F4722" s="336"/>
      <c r="G4722" s="430"/>
      <c r="H4722" s="431"/>
      <c r="I4722" s="432"/>
      <c r="J4722" s="336"/>
      <c r="K4722" s="338"/>
      <c r="O4722" s="393"/>
      <c r="P4722" s="407"/>
    </row>
    <row r="4723" spans="1:16" s="342" customFormat="1" x14ac:dyDescent="0.25">
      <c r="A4723" s="336"/>
      <c r="B4723" s="330"/>
      <c r="C4723" s="402"/>
      <c r="D4723" s="336"/>
      <c r="E4723" s="429"/>
      <c r="F4723" s="336"/>
      <c r="G4723" s="430"/>
      <c r="H4723" s="431"/>
      <c r="I4723" s="432"/>
      <c r="J4723" s="336"/>
      <c r="K4723" s="338"/>
      <c r="O4723" s="393"/>
      <c r="P4723" s="407"/>
    </row>
    <row r="4724" spans="1:16" s="342" customFormat="1" x14ac:dyDescent="0.25">
      <c r="A4724" s="336"/>
      <c r="B4724" s="330"/>
      <c r="C4724" s="402"/>
      <c r="D4724" s="336"/>
      <c r="E4724" s="429"/>
      <c r="F4724" s="336"/>
      <c r="G4724" s="430"/>
      <c r="H4724" s="431"/>
      <c r="I4724" s="432"/>
      <c r="J4724" s="336"/>
      <c r="K4724" s="338"/>
      <c r="O4724" s="393"/>
      <c r="P4724" s="407"/>
    </row>
    <row r="4725" spans="1:16" s="342" customFormat="1" x14ac:dyDescent="0.25">
      <c r="A4725" s="336"/>
      <c r="B4725" s="330"/>
      <c r="C4725" s="402"/>
      <c r="D4725" s="336"/>
      <c r="E4725" s="429"/>
      <c r="F4725" s="336"/>
      <c r="G4725" s="430"/>
      <c r="H4725" s="431"/>
      <c r="I4725" s="432"/>
      <c r="J4725" s="336"/>
      <c r="K4725" s="338"/>
      <c r="O4725" s="393"/>
      <c r="P4725" s="407"/>
    </row>
    <row r="4726" spans="1:16" s="342" customFormat="1" x14ac:dyDescent="0.25">
      <c r="A4726" s="336"/>
      <c r="B4726" s="330"/>
      <c r="C4726" s="402"/>
      <c r="D4726" s="336"/>
      <c r="E4726" s="429"/>
      <c r="F4726" s="336"/>
      <c r="G4726" s="430"/>
      <c r="H4726" s="431"/>
      <c r="I4726" s="432"/>
      <c r="J4726" s="336"/>
      <c r="K4726" s="338"/>
      <c r="O4726" s="393"/>
      <c r="P4726" s="407"/>
    </row>
    <row r="4727" spans="1:16" s="342" customFormat="1" x14ac:dyDescent="0.25">
      <c r="A4727" s="336"/>
      <c r="B4727" s="330"/>
      <c r="C4727" s="402"/>
      <c r="D4727" s="336"/>
      <c r="E4727" s="429"/>
      <c r="F4727" s="336"/>
      <c r="G4727" s="430"/>
      <c r="H4727" s="431"/>
      <c r="I4727" s="432"/>
      <c r="J4727" s="336"/>
      <c r="K4727" s="338"/>
      <c r="O4727" s="393"/>
      <c r="P4727" s="407"/>
    </row>
    <row r="4728" spans="1:16" s="342" customFormat="1" x14ac:dyDescent="0.25">
      <c r="A4728" s="336"/>
      <c r="B4728" s="330"/>
      <c r="C4728" s="402"/>
      <c r="D4728" s="336"/>
      <c r="E4728" s="429"/>
      <c r="F4728" s="336"/>
      <c r="G4728" s="430"/>
      <c r="H4728" s="431"/>
      <c r="I4728" s="432"/>
      <c r="J4728" s="336"/>
      <c r="K4728" s="338"/>
      <c r="O4728" s="393"/>
      <c r="P4728" s="407"/>
    </row>
    <row r="4729" spans="1:16" s="342" customFormat="1" x14ac:dyDescent="0.25">
      <c r="A4729" s="336"/>
      <c r="B4729" s="330"/>
      <c r="C4729" s="402"/>
      <c r="D4729" s="336"/>
      <c r="E4729" s="429"/>
      <c r="F4729" s="336"/>
      <c r="G4729" s="430"/>
      <c r="H4729" s="431"/>
      <c r="I4729" s="432"/>
      <c r="J4729" s="336"/>
      <c r="K4729" s="338"/>
      <c r="O4729" s="393"/>
      <c r="P4729" s="407"/>
    </row>
    <row r="4730" spans="1:16" s="342" customFormat="1" x14ac:dyDescent="0.25">
      <c r="A4730" s="336"/>
      <c r="B4730" s="330"/>
      <c r="C4730" s="402"/>
      <c r="D4730" s="336"/>
      <c r="E4730" s="429"/>
      <c r="F4730" s="336"/>
      <c r="G4730" s="430"/>
      <c r="H4730" s="431"/>
      <c r="I4730" s="432"/>
      <c r="J4730" s="336"/>
      <c r="K4730" s="338"/>
      <c r="O4730" s="393"/>
      <c r="P4730" s="407"/>
    </row>
    <row r="4731" spans="1:16" s="342" customFormat="1" x14ac:dyDescent="0.25">
      <c r="A4731" s="336"/>
      <c r="B4731" s="330"/>
      <c r="C4731" s="402"/>
      <c r="D4731" s="336"/>
      <c r="E4731" s="429"/>
      <c r="F4731" s="336"/>
      <c r="G4731" s="430"/>
      <c r="H4731" s="431"/>
      <c r="I4731" s="432"/>
      <c r="J4731" s="336"/>
      <c r="K4731" s="338"/>
      <c r="O4731" s="393"/>
      <c r="P4731" s="407"/>
    </row>
    <row r="4732" spans="1:16" s="342" customFormat="1" x14ac:dyDescent="0.25">
      <c r="A4732" s="336"/>
      <c r="B4732" s="330"/>
      <c r="C4732" s="402"/>
      <c r="D4732" s="336"/>
      <c r="E4732" s="429"/>
      <c r="F4732" s="336"/>
      <c r="G4732" s="430"/>
      <c r="H4732" s="431"/>
      <c r="I4732" s="432"/>
      <c r="J4732" s="336"/>
      <c r="K4732" s="338"/>
      <c r="O4732" s="393"/>
      <c r="P4732" s="407"/>
    </row>
    <row r="4733" spans="1:16" s="342" customFormat="1" x14ac:dyDescent="0.25">
      <c r="A4733" s="336"/>
      <c r="B4733" s="330"/>
      <c r="C4733" s="402"/>
      <c r="D4733" s="336"/>
      <c r="E4733" s="429"/>
      <c r="F4733" s="336"/>
      <c r="G4733" s="430"/>
      <c r="H4733" s="431"/>
      <c r="I4733" s="432"/>
      <c r="J4733" s="336"/>
      <c r="K4733" s="338"/>
      <c r="O4733" s="393"/>
      <c r="P4733" s="407"/>
    </row>
    <row r="4734" spans="1:16" s="342" customFormat="1" x14ac:dyDescent="0.25">
      <c r="A4734" s="336"/>
      <c r="B4734" s="330"/>
      <c r="C4734" s="402"/>
      <c r="D4734" s="336"/>
      <c r="E4734" s="429"/>
      <c r="F4734" s="336"/>
      <c r="G4734" s="430"/>
      <c r="H4734" s="431"/>
      <c r="I4734" s="432"/>
      <c r="J4734" s="336"/>
      <c r="K4734" s="338"/>
      <c r="O4734" s="393"/>
      <c r="P4734" s="407"/>
    </row>
    <row r="4735" spans="1:16" s="342" customFormat="1" x14ac:dyDescent="0.25">
      <c r="A4735" s="336"/>
      <c r="B4735" s="330"/>
      <c r="C4735" s="402"/>
      <c r="D4735" s="336"/>
      <c r="E4735" s="429"/>
      <c r="F4735" s="336"/>
      <c r="G4735" s="430"/>
      <c r="H4735" s="431"/>
      <c r="I4735" s="432"/>
      <c r="J4735" s="336"/>
      <c r="K4735" s="338"/>
      <c r="O4735" s="393"/>
      <c r="P4735" s="407"/>
    </row>
    <row r="4736" spans="1:16" s="342" customFormat="1" x14ac:dyDescent="0.25">
      <c r="A4736" s="336"/>
      <c r="B4736" s="330"/>
      <c r="C4736" s="402"/>
      <c r="D4736" s="336"/>
      <c r="E4736" s="429"/>
      <c r="F4736" s="336"/>
      <c r="G4736" s="430"/>
      <c r="H4736" s="431"/>
      <c r="I4736" s="432"/>
      <c r="J4736" s="336"/>
      <c r="K4736" s="338"/>
      <c r="O4736" s="393"/>
      <c r="P4736" s="407"/>
    </row>
    <row r="4737" spans="1:16" s="342" customFormat="1" x14ac:dyDescent="0.25">
      <c r="A4737" s="336"/>
      <c r="B4737" s="330"/>
      <c r="C4737" s="402"/>
      <c r="D4737" s="336"/>
      <c r="E4737" s="429"/>
      <c r="F4737" s="336"/>
      <c r="G4737" s="430"/>
      <c r="H4737" s="431"/>
      <c r="I4737" s="432"/>
      <c r="J4737" s="336"/>
      <c r="K4737" s="338"/>
      <c r="O4737" s="393"/>
      <c r="P4737" s="407"/>
    </row>
    <row r="4738" spans="1:16" s="342" customFormat="1" x14ac:dyDescent="0.25">
      <c r="A4738" s="336"/>
      <c r="B4738" s="330"/>
      <c r="C4738" s="402"/>
      <c r="D4738" s="336"/>
      <c r="E4738" s="429"/>
      <c r="F4738" s="336"/>
      <c r="G4738" s="430"/>
      <c r="H4738" s="431"/>
      <c r="I4738" s="432"/>
      <c r="J4738" s="336"/>
      <c r="K4738" s="338"/>
      <c r="O4738" s="393"/>
      <c r="P4738" s="407"/>
    </row>
    <row r="4739" spans="1:16" s="342" customFormat="1" x14ac:dyDescent="0.25">
      <c r="A4739" s="336"/>
      <c r="B4739" s="330"/>
      <c r="C4739" s="402"/>
      <c r="D4739" s="336"/>
      <c r="E4739" s="429"/>
      <c r="F4739" s="336"/>
      <c r="G4739" s="430"/>
      <c r="H4739" s="431"/>
      <c r="I4739" s="432"/>
      <c r="J4739" s="336"/>
      <c r="K4739" s="338"/>
      <c r="O4739" s="393"/>
      <c r="P4739" s="407"/>
    </row>
    <row r="4740" spans="1:16" s="342" customFormat="1" x14ac:dyDescent="0.25">
      <c r="A4740" s="336"/>
      <c r="B4740" s="330"/>
      <c r="C4740" s="402"/>
      <c r="D4740" s="336"/>
      <c r="E4740" s="429"/>
      <c r="F4740" s="336"/>
      <c r="G4740" s="430"/>
      <c r="H4740" s="431"/>
      <c r="I4740" s="432"/>
      <c r="J4740" s="336"/>
      <c r="K4740" s="338"/>
      <c r="O4740" s="393"/>
      <c r="P4740" s="407"/>
    </row>
    <row r="4741" spans="1:16" s="342" customFormat="1" x14ac:dyDescent="0.25">
      <c r="A4741" s="336"/>
      <c r="B4741" s="330"/>
      <c r="C4741" s="402"/>
      <c r="D4741" s="336"/>
      <c r="E4741" s="429"/>
      <c r="F4741" s="336"/>
      <c r="G4741" s="430"/>
      <c r="H4741" s="431"/>
      <c r="I4741" s="432"/>
      <c r="J4741" s="336"/>
      <c r="K4741" s="338"/>
      <c r="O4741" s="393"/>
      <c r="P4741" s="407"/>
    </row>
    <row r="4742" spans="1:16" s="342" customFormat="1" x14ac:dyDescent="0.25">
      <c r="A4742" s="336"/>
      <c r="B4742" s="330"/>
      <c r="C4742" s="402"/>
      <c r="D4742" s="336"/>
      <c r="E4742" s="429"/>
      <c r="F4742" s="336"/>
      <c r="G4742" s="430"/>
      <c r="H4742" s="431"/>
      <c r="I4742" s="432"/>
      <c r="J4742" s="336"/>
      <c r="K4742" s="338"/>
      <c r="O4742" s="393"/>
      <c r="P4742" s="407"/>
    </row>
    <row r="4743" spans="1:16" s="342" customFormat="1" x14ac:dyDescent="0.25">
      <c r="A4743" s="336"/>
      <c r="B4743" s="330"/>
      <c r="C4743" s="402"/>
      <c r="D4743" s="336"/>
      <c r="E4743" s="429"/>
      <c r="F4743" s="336"/>
      <c r="G4743" s="430"/>
      <c r="H4743" s="431"/>
      <c r="I4743" s="432"/>
      <c r="J4743" s="336"/>
      <c r="K4743" s="338"/>
      <c r="O4743" s="393"/>
      <c r="P4743" s="407"/>
    </row>
    <row r="4744" spans="1:16" s="342" customFormat="1" x14ac:dyDescent="0.25">
      <c r="A4744" s="336"/>
      <c r="B4744" s="330"/>
      <c r="C4744" s="402"/>
      <c r="D4744" s="336"/>
      <c r="E4744" s="429"/>
      <c r="F4744" s="336"/>
      <c r="G4744" s="430"/>
      <c r="H4744" s="431"/>
      <c r="I4744" s="432"/>
      <c r="J4744" s="336"/>
      <c r="K4744" s="338"/>
      <c r="O4744" s="393"/>
      <c r="P4744" s="407"/>
    </row>
    <row r="4745" spans="1:16" s="342" customFormat="1" x14ac:dyDescent="0.25">
      <c r="A4745" s="336"/>
      <c r="B4745" s="330"/>
      <c r="C4745" s="402"/>
      <c r="D4745" s="336"/>
      <c r="E4745" s="429"/>
      <c r="F4745" s="336"/>
      <c r="G4745" s="430"/>
      <c r="H4745" s="431"/>
      <c r="I4745" s="432"/>
      <c r="J4745" s="336"/>
      <c r="K4745" s="338"/>
      <c r="O4745" s="393"/>
      <c r="P4745" s="407"/>
    </row>
    <row r="4746" spans="1:16" s="342" customFormat="1" x14ac:dyDescent="0.25">
      <c r="A4746" s="336"/>
      <c r="B4746" s="330"/>
      <c r="C4746" s="402"/>
      <c r="D4746" s="336"/>
      <c r="E4746" s="429"/>
      <c r="F4746" s="336"/>
      <c r="G4746" s="430"/>
      <c r="H4746" s="431"/>
      <c r="I4746" s="432"/>
      <c r="J4746" s="336"/>
      <c r="K4746" s="338"/>
      <c r="O4746" s="393"/>
      <c r="P4746" s="407"/>
    </row>
    <row r="4747" spans="1:16" s="342" customFormat="1" x14ac:dyDescent="0.25">
      <c r="A4747" s="336"/>
      <c r="B4747" s="330"/>
      <c r="C4747" s="402"/>
      <c r="D4747" s="336"/>
      <c r="E4747" s="429"/>
      <c r="F4747" s="336"/>
      <c r="G4747" s="430"/>
      <c r="H4747" s="431"/>
      <c r="I4747" s="432"/>
      <c r="J4747" s="336"/>
      <c r="K4747" s="338"/>
      <c r="O4747" s="393"/>
      <c r="P4747" s="407"/>
    </row>
    <row r="4748" spans="1:16" s="342" customFormat="1" x14ac:dyDescent="0.25">
      <c r="A4748" s="336"/>
      <c r="B4748" s="330"/>
      <c r="C4748" s="402"/>
      <c r="D4748" s="336"/>
      <c r="E4748" s="429"/>
      <c r="F4748" s="336"/>
      <c r="G4748" s="430"/>
      <c r="H4748" s="431"/>
      <c r="I4748" s="432"/>
      <c r="J4748" s="336"/>
      <c r="K4748" s="338"/>
      <c r="O4748" s="393"/>
      <c r="P4748" s="407"/>
    </row>
    <row r="4749" spans="1:16" s="342" customFormat="1" x14ac:dyDescent="0.25">
      <c r="A4749" s="336"/>
      <c r="B4749" s="330"/>
      <c r="C4749" s="402"/>
      <c r="D4749" s="336"/>
      <c r="E4749" s="429"/>
      <c r="F4749" s="336"/>
      <c r="G4749" s="430"/>
      <c r="H4749" s="431"/>
      <c r="I4749" s="432"/>
      <c r="J4749" s="336"/>
      <c r="K4749" s="338"/>
      <c r="O4749" s="393"/>
      <c r="P4749" s="407"/>
    </row>
    <row r="4750" spans="1:16" s="342" customFormat="1" x14ac:dyDescent="0.25">
      <c r="A4750" s="336"/>
      <c r="B4750" s="330"/>
      <c r="C4750" s="402"/>
      <c r="D4750" s="336"/>
      <c r="E4750" s="429"/>
      <c r="F4750" s="336"/>
      <c r="G4750" s="430"/>
      <c r="H4750" s="431"/>
      <c r="I4750" s="432"/>
      <c r="J4750" s="336"/>
      <c r="K4750" s="338"/>
      <c r="O4750" s="393"/>
      <c r="P4750" s="407"/>
    </row>
    <row r="4751" spans="1:16" s="342" customFormat="1" x14ac:dyDescent="0.25">
      <c r="A4751" s="336"/>
      <c r="B4751" s="330"/>
      <c r="C4751" s="402"/>
      <c r="D4751" s="336"/>
      <c r="E4751" s="429"/>
      <c r="F4751" s="336"/>
      <c r="G4751" s="430"/>
      <c r="H4751" s="431"/>
      <c r="I4751" s="432"/>
      <c r="J4751" s="336"/>
      <c r="K4751" s="338"/>
      <c r="O4751" s="393"/>
      <c r="P4751" s="407"/>
    </row>
    <row r="4752" spans="1:16" s="342" customFormat="1" x14ac:dyDescent="0.25">
      <c r="A4752" s="336"/>
      <c r="B4752" s="330"/>
      <c r="C4752" s="402"/>
      <c r="D4752" s="336"/>
      <c r="E4752" s="429"/>
      <c r="F4752" s="336"/>
      <c r="G4752" s="430"/>
      <c r="H4752" s="431"/>
      <c r="I4752" s="432"/>
      <c r="J4752" s="336"/>
      <c r="K4752" s="338"/>
      <c r="O4752" s="393"/>
      <c r="P4752" s="407"/>
    </row>
    <row r="4753" spans="1:16" s="342" customFormat="1" x14ac:dyDescent="0.25">
      <c r="A4753" s="336"/>
      <c r="B4753" s="330"/>
      <c r="C4753" s="402"/>
      <c r="D4753" s="336"/>
      <c r="E4753" s="429"/>
      <c r="F4753" s="336"/>
      <c r="G4753" s="430"/>
      <c r="H4753" s="431"/>
      <c r="I4753" s="432"/>
      <c r="J4753" s="336"/>
      <c r="K4753" s="338"/>
      <c r="O4753" s="393"/>
      <c r="P4753" s="407"/>
    </row>
    <row r="4754" spans="1:16" s="342" customFormat="1" x14ac:dyDescent="0.25">
      <c r="A4754" s="336"/>
      <c r="B4754" s="330"/>
      <c r="C4754" s="402"/>
      <c r="D4754" s="336"/>
      <c r="E4754" s="429"/>
      <c r="F4754" s="336"/>
      <c r="G4754" s="430"/>
      <c r="H4754" s="431"/>
      <c r="I4754" s="432"/>
      <c r="J4754" s="336"/>
      <c r="K4754" s="338"/>
      <c r="O4754" s="393"/>
      <c r="P4754" s="407"/>
    </row>
    <row r="4755" spans="1:16" s="342" customFormat="1" x14ac:dyDescent="0.25">
      <c r="A4755" s="336"/>
      <c r="B4755" s="330"/>
      <c r="C4755" s="402"/>
      <c r="D4755" s="336"/>
      <c r="E4755" s="429"/>
      <c r="F4755" s="336"/>
      <c r="G4755" s="430"/>
      <c r="H4755" s="431"/>
      <c r="I4755" s="432"/>
      <c r="J4755" s="336"/>
      <c r="K4755" s="338"/>
      <c r="O4755" s="393"/>
      <c r="P4755" s="407"/>
    </row>
    <row r="4756" spans="1:16" s="342" customFormat="1" x14ac:dyDescent="0.25">
      <c r="A4756" s="336"/>
      <c r="B4756" s="330"/>
      <c r="C4756" s="402"/>
      <c r="D4756" s="336"/>
      <c r="E4756" s="429"/>
      <c r="F4756" s="336"/>
      <c r="G4756" s="430"/>
      <c r="H4756" s="431"/>
      <c r="I4756" s="432"/>
      <c r="J4756" s="336"/>
      <c r="K4756" s="338"/>
      <c r="O4756" s="393"/>
      <c r="P4756" s="407"/>
    </row>
    <row r="4757" spans="1:16" s="342" customFormat="1" x14ac:dyDescent="0.25">
      <c r="A4757" s="336"/>
      <c r="B4757" s="330"/>
      <c r="C4757" s="402"/>
      <c r="D4757" s="336"/>
      <c r="E4757" s="429"/>
      <c r="F4757" s="336"/>
      <c r="G4757" s="430"/>
      <c r="H4757" s="431"/>
      <c r="I4757" s="432"/>
      <c r="J4757" s="336"/>
      <c r="K4757" s="338"/>
      <c r="O4757" s="393"/>
      <c r="P4757" s="407"/>
    </row>
    <row r="4758" spans="1:16" s="342" customFormat="1" x14ac:dyDescent="0.25">
      <c r="A4758" s="336"/>
      <c r="B4758" s="330"/>
      <c r="C4758" s="402"/>
      <c r="D4758" s="336"/>
      <c r="E4758" s="429"/>
      <c r="F4758" s="336"/>
      <c r="G4758" s="430"/>
      <c r="H4758" s="431"/>
      <c r="I4758" s="432"/>
      <c r="J4758" s="336"/>
      <c r="K4758" s="338"/>
      <c r="O4758" s="393"/>
      <c r="P4758" s="407"/>
    </row>
    <row r="4759" spans="1:16" s="342" customFormat="1" x14ac:dyDescent="0.25">
      <c r="A4759" s="336"/>
      <c r="B4759" s="330"/>
      <c r="C4759" s="402"/>
      <c r="D4759" s="336"/>
      <c r="E4759" s="429"/>
      <c r="F4759" s="336"/>
      <c r="G4759" s="430"/>
      <c r="H4759" s="431"/>
      <c r="I4759" s="432"/>
      <c r="J4759" s="336"/>
      <c r="K4759" s="338"/>
      <c r="O4759" s="393"/>
      <c r="P4759" s="407"/>
    </row>
    <row r="4760" spans="1:16" s="342" customFormat="1" x14ac:dyDescent="0.25">
      <c r="A4760" s="336"/>
      <c r="B4760" s="330"/>
      <c r="C4760" s="402"/>
      <c r="D4760" s="336"/>
      <c r="E4760" s="429"/>
      <c r="F4760" s="336"/>
      <c r="G4760" s="430"/>
      <c r="H4760" s="431"/>
      <c r="I4760" s="432"/>
      <c r="J4760" s="336"/>
      <c r="K4760" s="338"/>
      <c r="O4760" s="393"/>
      <c r="P4760" s="407"/>
    </row>
    <row r="4761" spans="1:16" s="342" customFormat="1" x14ac:dyDescent="0.25">
      <c r="A4761" s="336"/>
      <c r="B4761" s="330"/>
      <c r="C4761" s="402"/>
      <c r="D4761" s="336"/>
      <c r="E4761" s="429"/>
      <c r="F4761" s="336"/>
      <c r="G4761" s="430"/>
      <c r="H4761" s="431"/>
      <c r="I4761" s="432"/>
      <c r="J4761" s="336"/>
      <c r="K4761" s="338"/>
      <c r="O4761" s="393"/>
      <c r="P4761" s="407"/>
    </row>
    <row r="4762" spans="1:16" s="342" customFormat="1" x14ac:dyDescent="0.25">
      <c r="A4762" s="336"/>
      <c r="B4762" s="330"/>
      <c r="C4762" s="402"/>
      <c r="D4762" s="336"/>
      <c r="E4762" s="429"/>
      <c r="F4762" s="336"/>
      <c r="G4762" s="430"/>
      <c r="H4762" s="431"/>
      <c r="I4762" s="432"/>
      <c r="J4762" s="336"/>
      <c r="K4762" s="338"/>
      <c r="O4762" s="393"/>
      <c r="P4762" s="407"/>
    </row>
    <row r="4763" spans="1:16" s="342" customFormat="1" x14ac:dyDescent="0.25">
      <c r="A4763" s="336"/>
      <c r="B4763" s="330"/>
      <c r="C4763" s="402"/>
      <c r="D4763" s="336"/>
      <c r="E4763" s="429"/>
      <c r="F4763" s="336"/>
      <c r="G4763" s="430"/>
      <c r="H4763" s="431"/>
      <c r="I4763" s="432"/>
      <c r="J4763" s="336"/>
      <c r="K4763" s="338"/>
      <c r="O4763" s="393"/>
      <c r="P4763" s="407"/>
    </row>
    <row r="4764" spans="1:16" s="342" customFormat="1" x14ac:dyDescent="0.25">
      <c r="A4764" s="336"/>
      <c r="B4764" s="330"/>
      <c r="C4764" s="402"/>
      <c r="D4764" s="336"/>
      <c r="E4764" s="429"/>
      <c r="F4764" s="336"/>
      <c r="G4764" s="430"/>
      <c r="H4764" s="431"/>
      <c r="I4764" s="432"/>
      <c r="J4764" s="336"/>
      <c r="K4764" s="338"/>
      <c r="O4764" s="393"/>
      <c r="P4764" s="407"/>
    </row>
    <row r="4765" spans="1:16" s="342" customFormat="1" x14ac:dyDescent="0.25">
      <c r="A4765" s="336"/>
      <c r="B4765" s="330"/>
      <c r="C4765" s="402"/>
      <c r="D4765" s="336"/>
      <c r="E4765" s="429"/>
      <c r="F4765" s="336"/>
      <c r="G4765" s="430"/>
      <c r="H4765" s="431"/>
      <c r="I4765" s="432"/>
      <c r="J4765" s="336"/>
      <c r="K4765" s="338"/>
      <c r="O4765" s="393"/>
      <c r="P4765" s="407"/>
    </row>
    <row r="4766" spans="1:16" s="342" customFormat="1" x14ac:dyDescent="0.25">
      <c r="A4766" s="336"/>
      <c r="B4766" s="330"/>
      <c r="C4766" s="402"/>
      <c r="D4766" s="336"/>
      <c r="E4766" s="429"/>
      <c r="F4766" s="336"/>
      <c r="G4766" s="430"/>
      <c r="H4766" s="431"/>
      <c r="I4766" s="432"/>
      <c r="J4766" s="336"/>
      <c r="K4766" s="338"/>
      <c r="O4766" s="393"/>
      <c r="P4766" s="407"/>
    </row>
    <row r="4767" spans="1:16" s="342" customFormat="1" x14ac:dyDescent="0.25">
      <c r="A4767" s="336"/>
      <c r="B4767" s="330"/>
      <c r="C4767" s="402"/>
      <c r="D4767" s="336"/>
      <c r="E4767" s="429"/>
      <c r="F4767" s="336"/>
      <c r="G4767" s="430"/>
      <c r="H4767" s="431"/>
      <c r="I4767" s="432"/>
      <c r="J4767" s="336"/>
      <c r="K4767" s="338"/>
      <c r="O4767" s="393"/>
      <c r="P4767" s="407"/>
    </row>
    <row r="4768" spans="1:16" s="342" customFormat="1" x14ac:dyDescent="0.25">
      <c r="A4768" s="336"/>
      <c r="B4768" s="330"/>
      <c r="C4768" s="402"/>
      <c r="D4768" s="336"/>
      <c r="E4768" s="429"/>
      <c r="F4768" s="336"/>
      <c r="G4768" s="430"/>
      <c r="H4768" s="431"/>
      <c r="I4768" s="432"/>
      <c r="J4768" s="336"/>
      <c r="K4768" s="338"/>
      <c r="O4768" s="393"/>
      <c r="P4768" s="407"/>
    </row>
    <row r="4769" spans="1:16" s="342" customFormat="1" x14ac:dyDescent="0.25">
      <c r="A4769" s="336"/>
      <c r="B4769" s="330"/>
      <c r="C4769" s="402"/>
      <c r="D4769" s="336"/>
      <c r="E4769" s="429"/>
      <c r="F4769" s="336"/>
      <c r="G4769" s="430"/>
      <c r="H4769" s="431"/>
      <c r="I4769" s="432"/>
      <c r="J4769" s="336"/>
      <c r="K4769" s="338"/>
      <c r="O4769" s="393"/>
      <c r="P4769" s="407"/>
    </row>
    <row r="4770" spans="1:16" s="342" customFormat="1" x14ac:dyDescent="0.25">
      <c r="A4770" s="336"/>
      <c r="B4770" s="330"/>
      <c r="C4770" s="402"/>
      <c r="D4770" s="336"/>
      <c r="E4770" s="429"/>
      <c r="F4770" s="336"/>
      <c r="G4770" s="430"/>
      <c r="H4770" s="431"/>
      <c r="I4770" s="432"/>
      <c r="J4770" s="336"/>
      <c r="K4770" s="338"/>
      <c r="O4770" s="393"/>
      <c r="P4770" s="407"/>
    </row>
    <row r="4771" spans="1:16" s="342" customFormat="1" x14ac:dyDescent="0.25">
      <c r="A4771" s="336"/>
      <c r="B4771" s="330"/>
      <c r="C4771" s="402"/>
      <c r="D4771" s="336"/>
      <c r="E4771" s="429"/>
      <c r="F4771" s="336"/>
      <c r="G4771" s="430"/>
      <c r="H4771" s="431"/>
      <c r="I4771" s="432"/>
      <c r="J4771" s="336"/>
      <c r="K4771" s="338"/>
      <c r="O4771" s="393"/>
      <c r="P4771" s="407"/>
    </row>
    <row r="4772" spans="1:16" s="342" customFormat="1" x14ac:dyDescent="0.25">
      <c r="A4772" s="336"/>
      <c r="B4772" s="330"/>
      <c r="C4772" s="402"/>
      <c r="D4772" s="336"/>
      <c r="E4772" s="429"/>
      <c r="F4772" s="336"/>
      <c r="G4772" s="430"/>
      <c r="H4772" s="431"/>
      <c r="I4772" s="432"/>
      <c r="J4772" s="336"/>
      <c r="K4772" s="338"/>
      <c r="O4772" s="393"/>
      <c r="P4772" s="407"/>
    </row>
    <row r="4773" spans="1:16" s="342" customFormat="1" x14ac:dyDescent="0.25">
      <c r="A4773" s="336"/>
      <c r="B4773" s="330"/>
      <c r="C4773" s="402"/>
      <c r="D4773" s="336"/>
      <c r="E4773" s="429"/>
      <c r="F4773" s="336"/>
      <c r="G4773" s="430"/>
      <c r="H4773" s="431"/>
      <c r="I4773" s="432"/>
      <c r="J4773" s="336"/>
      <c r="K4773" s="338"/>
      <c r="O4773" s="393"/>
      <c r="P4773" s="407"/>
    </row>
    <row r="4774" spans="1:16" s="342" customFormat="1" x14ac:dyDescent="0.25">
      <c r="A4774" s="336"/>
      <c r="B4774" s="330"/>
      <c r="C4774" s="402"/>
      <c r="D4774" s="336"/>
      <c r="E4774" s="429"/>
      <c r="F4774" s="336"/>
      <c r="G4774" s="430"/>
      <c r="H4774" s="431"/>
      <c r="I4774" s="432"/>
      <c r="J4774" s="336"/>
      <c r="K4774" s="338"/>
      <c r="O4774" s="393"/>
      <c r="P4774" s="407"/>
    </row>
    <row r="4775" spans="1:16" s="342" customFormat="1" x14ac:dyDescent="0.25">
      <c r="A4775" s="336"/>
      <c r="B4775" s="330"/>
      <c r="C4775" s="402"/>
      <c r="D4775" s="336"/>
      <c r="E4775" s="429"/>
      <c r="F4775" s="336"/>
      <c r="G4775" s="430"/>
      <c r="H4775" s="431"/>
      <c r="I4775" s="432"/>
      <c r="J4775" s="336"/>
      <c r="K4775" s="338"/>
      <c r="O4775" s="393"/>
      <c r="P4775" s="407"/>
    </row>
    <row r="4776" spans="1:16" s="342" customFormat="1" x14ac:dyDescent="0.25">
      <c r="A4776" s="336"/>
      <c r="B4776" s="330"/>
      <c r="C4776" s="402"/>
      <c r="D4776" s="336"/>
      <c r="E4776" s="429"/>
      <c r="F4776" s="336"/>
      <c r="G4776" s="430"/>
      <c r="H4776" s="431"/>
      <c r="I4776" s="432"/>
      <c r="J4776" s="336"/>
      <c r="K4776" s="338"/>
      <c r="O4776" s="393"/>
      <c r="P4776" s="407"/>
    </row>
    <row r="4777" spans="1:16" s="342" customFormat="1" x14ac:dyDescent="0.25">
      <c r="A4777" s="336"/>
      <c r="B4777" s="330"/>
      <c r="C4777" s="402"/>
      <c r="D4777" s="336"/>
      <c r="E4777" s="429"/>
      <c r="F4777" s="336"/>
      <c r="G4777" s="430"/>
      <c r="H4777" s="431"/>
      <c r="I4777" s="432"/>
      <c r="J4777" s="336"/>
      <c r="K4777" s="338"/>
      <c r="O4777" s="393"/>
      <c r="P4777" s="407"/>
    </row>
    <row r="4778" spans="1:16" s="342" customFormat="1" x14ac:dyDescent="0.25">
      <c r="A4778" s="336"/>
      <c r="B4778" s="330"/>
      <c r="C4778" s="402"/>
      <c r="D4778" s="336"/>
      <c r="E4778" s="429"/>
      <c r="F4778" s="336"/>
      <c r="G4778" s="430"/>
      <c r="H4778" s="431"/>
      <c r="I4778" s="432"/>
      <c r="J4778" s="336"/>
      <c r="K4778" s="338"/>
      <c r="O4778" s="393"/>
      <c r="P4778" s="407"/>
    </row>
    <row r="4779" spans="1:16" s="342" customFormat="1" x14ac:dyDescent="0.25">
      <c r="A4779" s="336"/>
      <c r="B4779" s="330"/>
      <c r="C4779" s="402"/>
      <c r="D4779" s="336"/>
      <c r="E4779" s="429"/>
      <c r="F4779" s="336"/>
      <c r="G4779" s="430"/>
      <c r="H4779" s="431"/>
      <c r="I4779" s="432"/>
      <c r="J4779" s="336"/>
      <c r="K4779" s="338"/>
      <c r="O4779" s="393"/>
      <c r="P4779" s="407"/>
    </row>
    <row r="4780" spans="1:16" s="342" customFormat="1" x14ac:dyDescent="0.25">
      <c r="A4780" s="336"/>
      <c r="B4780" s="330"/>
      <c r="C4780" s="402"/>
      <c r="D4780" s="336"/>
      <c r="E4780" s="429"/>
      <c r="F4780" s="336"/>
      <c r="G4780" s="430"/>
      <c r="H4780" s="431"/>
      <c r="I4780" s="432"/>
      <c r="J4780" s="336"/>
      <c r="K4780" s="338"/>
      <c r="O4780" s="393"/>
      <c r="P4780" s="407"/>
    </row>
    <row r="4781" spans="1:16" s="342" customFormat="1" x14ac:dyDescent="0.25">
      <c r="A4781" s="336"/>
      <c r="B4781" s="330"/>
      <c r="C4781" s="402"/>
      <c r="D4781" s="336"/>
      <c r="E4781" s="429"/>
      <c r="F4781" s="336"/>
      <c r="G4781" s="430"/>
      <c r="H4781" s="431"/>
      <c r="I4781" s="432"/>
      <c r="J4781" s="336"/>
      <c r="K4781" s="338"/>
      <c r="O4781" s="393"/>
      <c r="P4781" s="407"/>
    </row>
    <row r="4782" spans="1:16" s="342" customFormat="1" x14ac:dyDescent="0.25">
      <c r="A4782" s="336"/>
      <c r="B4782" s="330"/>
      <c r="C4782" s="402"/>
      <c r="D4782" s="336"/>
      <c r="E4782" s="429"/>
      <c r="F4782" s="336"/>
      <c r="G4782" s="430"/>
      <c r="H4782" s="431"/>
      <c r="I4782" s="432"/>
      <c r="J4782" s="336"/>
      <c r="K4782" s="338"/>
      <c r="O4782" s="393"/>
      <c r="P4782" s="407"/>
    </row>
    <row r="4783" spans="1:16" s="342" customFormat="1" x14ac:dyDescent="0.25">
      <c r="A4783" s="336"/>
      <c r="B4783" s="330"/>
      <c r="C4783" s="402"/>
      <c r="D4783" s="336"/>
      <c r="E4783" s="429"/>
      <c r="F4783" s="336"/>
      <c r="G4783" s="430"/>
      <c r="H4783" s="431"/>
      <c r="I4783" s="432"/>
      <c r="J4783" s="336"/>
      <c r="K4783" s="338"/>
      <c r="O4783" s="393"/>
      <c r="P4783" s="407"/>
    </row>
    <row r="4784" spans="1:16" s="342" customFormat="1" x14ac:dyDescent="0.25">
      <c r="A4784" s="336"/>
      <c r="B4784" s="330"/>
      <c r="C4784" s="402"/>
      <c r="D4784" s="336"/>
      <c r="E4784" s="429"/>
      <c r="F4784" s="336"/>
      <c r="G4784" s="430"/>
      <c r="H4784" s="431"/>
      <c r="I4784" s="432"/>
      <c r="J4784" s="336"/>
      <c r="K4784" s="338"/>
      <c r="O4784" s="393"/>
      <c r="P4784" s="407"/>
    </row>
    <row r="4785" spans="1:16" s="342" customFormat="1" x14ac:dyDescent="0.25">
      <c r="A4785" s="336"/>
      <c r="B4785" s="330"/>
      <c r="C4785" s="402"/>
      <c r="D4785" s="336"/>
      <c r="E4785" s="429"/>
      <c r="F4785" s="336"/>
      <c r="G4785" s="430"/>
      <c r="H4785" s="431"/>
      <c r="I4785" s="432"/>
      <c r="J4785" s="336"/>
      <c r="K4785" s="338"/>
      <c r="O4785" s="393"/>
      <c r="P4785" s="407"/>
    </row>
    <row r="4786" spans="1:16" s="342" customFormat="1" x14ac:dyDescent="0.25">
      <c r="A4786" s="336"/>
      <c r="B4786" s="330"/>
      <c r="C4786" s="402"/>
      <c r="D4786" s="336"/>
      <c r="E4786" s="429"/>
      <c r="F4786" s="336"/>
      <c r="G4786" s="430"/>
      <c r="H4786" s="431"/>
      <c r="I4786" s="432"/>
      <c r="J4786" s="336"/>
      <c r="K4786" s="338"/>
      <c r="O4786" s="393"/>
      <c r="P4786" s="407"/>
    </row>
    <row r="4787" spans="1:16" s="342" customFormat="1" x14ac:dyDescent="0.25">
      <c r="A4787" s="336"/>
      <c r="B4787" s="330"/>
      <c r="C4787" s="402"/>
      <c r="D4787" s="336"/>
      <c r="E4787" s="429"/>
      <c r="F4787" s="336"/>
      <c r="G4787" s="430"/>
      <c r="H4787" s="431"/>
      <c r="I4787" s="432"/>
      <c r="J4787" s="336"/>
      <c r="K4787" s="338"/>
      <c r="O4787" s="393"/>
      <c r="P4787" s="407"/>
    </row>
    <row r="4788" spans="1:16" s="342" customFormat="1" x14ac:dyDescent="0.25">
      <c r="A4788" s="336"/>
      <c r="B4788" s="330"/>
      <c r="C4788" s="402"/>
      <c r="D4788" s="336"/>
      <c r="E4788" s="429"/>
      <c r="F4788" s="336"/>
      <c r="G4788" s="430"/>
      <c r="H4788" s="431"/>
      <c r="I4788" s="432"/>
      <c r="J4788" s="336"/>
      <c r="K4788" s="338"/>
      <c r="O4788" s="393"/>
      <c r="P4788" s="407"/>
    </row>
    <row r="4789" spans="1:16" s="342" customFormat="1" x14ac:dyDescent="0.25">
      <c r="A4789" s="336"/>
      <c r="B4789" s="330"/>
      <c r="C4789" s="402"/>
      <c r="D4789" s="336"/>
      <c r="E4789" s="429"/>
      <c r="F4789" s="336"/>
      <c r="G4789" s="430"/>
      <c r="H4789" s="431"/>
      <c r="I4789" s="432"/>
      <c r="J4789" s="336"/>
      <c r="K4789" s="338"/>
      <c r="O4789" s="393"/>
      <c r="P4789" s="407"/>
    </row>
    <row r="4790" spans="1:16" s="342" customFormat="1" x14ac:dyDescent="0.25">
      <c r="A4790" s="336"/>
      <c r="B4790" s="330"/>
      <c r="C4790" s="402"/>
      <c r="D4790" s="336"/>
      <c r="E4790" s="429"/>
      <c r="F4790" s="336"/>
      <c r="G4790" s="430"/>
      <c r="H4790" s="431"/>
      <c r="I4790" s="432"/>
      <c r="J4790" s="336"/>
      <c r="K4790" s="338"/>
      <c r="O4790" s="393"/>
      <c r="P4790" s="407"/>
    </row>
    <row r="4791" spans="1:16" s="342" customFormat="1" x14ac:dyDescent="0.25">
      <c r="A4791" s="336"/>
      <c r="B4791" s="330"/>
      <c r="C4791" s="402"/>
      <c r="D4791" s="336"/>
      <c r="E4791" s="429"/>
      <c r="F4791" s="336"/>
      <c r="G4791" s="430"/>
      <c r="H4791" s="431"/>
      <c r="I4791" s="432"/>
      <c r="J4791" s="336"/>
      <c r="K4791" s="338"/>
      <c r="O4791" s="393"/>
      <c r="P4791" s="407"/>
    </row>
    <row r="4792" spans="1:16" s="342" customFormat="1" x14ac:dyDescent="0.25">
      <c r="A4792" s="336"/>
      <c r="B4792" s="330"/>
      <c r="C4792" s="402"/>
      <c r="D4792" s="336"/>
      <c r="E4792" s="429"/>
      <c r="F4792" s="336"/>
      <c r="G4792" s="430"/>
      <c r="H4792" s="431"/>
      <c r="I4792" s="432"/>
      <c r="J4792" s="336"/>
      <c r="K4792" s="338"/>
      <c r="O4792" s="393"/>
      <c r="P4792" s="407"/>
    </row>
    <row r="4793" spans="1:16" s="342" customFormat="1" x14ac:dyDescent="0.25">
      <c r="A4793" s="336"/>
      <c r="B4793" s="330"/>
      <c r="C4793" s="402"/>
      <c r="D4793" s="336"/>
      <c r="E4793" s="429"/>
      <c r="F4793" s="336"/>
      <c r="G4793" s="430"/>
      <c r="H4793" s="431"/>
      <c r="I4793" s="432"/>
      <c r="J4793" s="336"/>
      <c r="K4793" s="338"/>
      <c r="O4793" s="393"/>
      <c r="P4793" s="407"/>
    </row>
    <row r="4794" spans="1:16" s="342" customFormat="1" x14ac:dyDescent="0.25">
      <c r="A4794" s="336"/>
      <c r="B4794" s="330"/>
      <c r="C4794" s="402"/>
      <c r="D4794" s="336"/>
      <c r="E4794" s="429"/>
      <c r="F4794" s="336"/>
      <c r="G4794" s="430"/>
      <c r="H4794" s="431"/>
      <c r="I4794" s="432"/>
      <c r="J4794" s="336"/>
      <c r="K4794" s="338"/>
      <c r="O4794" s="393"/>
      <c r="P4794" s="407"/>
    </row>
    <row r="4795" spans="1:16" s="342" customFormat="1" x14ac:dyDescent="0.25">
      <c r="A4795" s="336"/>
      <c r="B4795" s="330"/>
      <c r="C4795" s="402"/>
      <c r="D4795" s="336"/>
      <c r="E4795" s="429"/>
      <c r="F4795" s="336"/>
      <c r="G4795" s="430"/>
      <c r="H4795" s="431"/>
      <c r="I4795" s="432"/>
      <c r="J4795" s="336"/>
      <c r="K4795" s="338"/>
      <c r="O4795" s="393"/>
      <c r="P4795" s="407"/>
    </row>
    <row r="4796" spans="1:16" s="342" customFormat="1" x14ac:dyDescent="0.25">
      <c r="A4796" s="336"/>
      <c r="B4796" s="330"/>
      <c r="C4796" s="402"/>
      <c r="D4796" s="336"/>
      <c r="E4796" s="429"/>
      <c r="F4796" s="336"/>
      <c r="G4796" s="430"/>
      <c r="H4796" s="431"/>
      <c r="I4796" s="432"/>
      <c r="J4796" s="336"/>
      <c r="K4796" s="338"/>
      <c r="O4796" s="393"/>
      <c r="P4796" s="407"/>
    </row>
    <row r="4797" spans="1:16" s="342" customFormat="1" x14ac:dyDescent="0.25">
      <c r="A4797" s="336"/>
      <c r="B4797" s="330"/>
      <c r="C4797" s="402"/>
      <c r="D4797" s="336"/>
      <c r="E4797" s="429"/>
      <c r="F4797" s="336"/>
      <c r="G4797" s="430"/>
      <c r="H4797" s="431"/>
      <c r="I4797" s="432"/>
      <c r="J4797" s="336"/>
      <c r="K4797" s="338"/>
      <c r="O4797" s="393"/>
      <c r="P4797" s="407"/>
    </row>
    <row r="4798" spans="1:16" s="342" customFormat="1" x14ac:dyDescent="0.25">
      <c r="A4798" s="336"/>
      <c r="B4798" s="330"/>
      <c r="C4798" s="402"/>
      <c r="D4798" s="336"/>
      <c r="E4798" s="429"/>
      <c r="F4798" s="336"/>
      <c r="G4798" s="430"/>
      <c r="H4798" s="431"/>
      <c r="I4798" s="432"/>
      <c r="J4798" s="336"/>
      <c r="K4798" s="338"/>
      <c r="O4798" s="393"/>
      <c r="P4798" s="407"/>
    </row>
    <row r="4799" spans="1:16" s="342" customFormat="1" x14ac:dyDescent="0.25">
      <c r="A4799" s="336"/>
      <c r="B4799" s="330"/>
      <c r="C4799" s="402"/>
      <c r="D4799" s="336"/>
      <c r="E4799" s="429"/>
      <c r="F4799" s="336"/>
      <c r="G4799" s="430"/>
      <c r="H4799" s="431"/>
      <c r="I4799" s="432"/>
      <c r="J4799" s="336"/>
      <c r="K4799" s="338"/>
      <c r="O4799" s="393"/>
      <c r="P4799" s="407"/>
    </row>
    <row r="4800" spans="1:16" s="342" customFormat="1" x14ac:dyDescent="0.25">
      <c r="A4800" s="336"/>
      <c r="B4800" s="330"/>
      <c r="C4800" s="402"/>
      <c r="D4800" s="336"/>
      <c r="E4800" s="429"/>
      <c r="F4800" s="336"/>
      <c r="G4800" s="430"/>
      <c r="H4800" s="431"/>
      <c r="I4800" s="432"/>
      <c r="J4800" s="336"/>
      <c r="K4800" s="338"/>
      <c r="O4800" s="393"/>
      <c r="P4800" s="407"/>
    </row>
    <row r="4801" spans="1:16" s="342" customFormat="1" x14ac:dyDescent="0.25">
      <c r="A4801" s="336"/>
      <c r="B4801" s="330"/>
      <c r="C4801" s="402"/>
      <c r="D4801" s="336"/>
      <c r="E4801" s="429"/>
      <c r="F4801" s="336"/>
      <c r="G4801" s="430"/>
      <c r="H4801" s="431"/>
      <c r="I4801" s="432"/>
      <c r="J4801" s="336"/>
      <c r="K4801" s="338"/>
      <c r="O4801" s="393"/>
      <c r="P4801" s="407"/>
    </row>
    <row r="4802" spans="1:16" s="342" customFormat="1" x14ac:dyDescent="0.25">
      <c r="A4802" s="336"/>
      <c r="B4802" s="330"/>
      <c r="C4802" s="402"/>
      <c r="D4802" s="336"/>
      <c r="E4802" s="429"/>
      <c r="F4802" s="336"/>
      <c r="G4802" s="430"/>
      <c r="H4802" s="431"/>
      <c r="I4802" s="432"/>
      <c r="J4802" s="336"/>
      <c r="K4802" s="338"/>
      <c r="O4802" s="393"/>
      <c r="P4802" s="407"/>
    </row>
    <row r="4803" spans="1:16" s="342" customFormat="1" x14ac:dyDescent="0.25">
      <c r="A4803" s="336"/>
      <c r="B4803" s="330"/>
      <c r="C4803" s="402"/>
      <c r="D4803" s="336"/>
      <c r="E4803" s="429"/>
      <c r="F4803" s="336"/>
      <c r="G4803" s="430"/>
      <c r="H4803" s="431"/>
      <c r="I4803" s="432"/>
      <c r="J4803" s="336"/>
      <c r="K4803" s="338"/>
      <c r="O4803" s="393"/>
      <c r="P4803" s="407"/>
    </row>
    <row r="4804" spans="1:16" s="342" customFormat="1" x14ac:dyDescent="0.25">
      <c r="A4804" s="336"/>
      <c r="B4804" s="330"/>
      <c r="C4804" s="402"/>
      <c r="D4804" s="336"/>
      <c r="E4804" s="429"/>
      <c r="F4804" s="336"/>
      <c r="G4804" s="430"/>
      <c r="H4804" s="431"/>
      <c r="I4804" s="432"/>
      <c r="J4804" s="336"/>
      <c r="K4804" s="338"/>
      <c r="O4804" s="393"/>
      <c r="P4804" s="407"/>
    </row>
    <row r="4805" spans="1:16" s="342" customFormat="1" x14ac:dyDescent="0.25">
      <c r="A4805" s="336"/>
      <c r="B4805" s="330"/>
      <c r="C4805" s="402"/>
      <c r="D4805" s="336"/>
      <c r="E4805" s="429"/>
      <c r="F4805" s="336"/>
      <c r="G4805" s="430"/>
      <c r="H4805" s="431"/>
      <c r="I4805" s="432"/>
      <c r="J4805" s="336"/>
      <c r="K4805" s="338"/>
      <c r="O4805" s="393"/>
      <c r="P4805" s="407"/>
    </row>
    <row r="4806" spans="1:16" s="342" customFormat="1" x14ac:dyDescent="0.25">
      <c r="A4806" s="336"/>
      <c r="B4806" s="330"/>
      <c r="C4806" s="402"/>
      <c r="D4806" s="336"/>
      <c r="E4806" s="429"/>
      <c r="F4806" s="336"/>
      <c r="G4806" s="430"/>
      <c r="H4806" s="431"/>
      <c r="I4806" s="432"/>
      <c r="J4806" s="336"/>
      <c r="K4806" s="338"/>
      <c r="O4806" s="393"/>
      <c r="P4806" s="407"/>
    </row>
    <row r="4807" spans="1:16" s="342" customFormat="1" x14ac:dyDescent="0.25">
      <c r="A4807" s="336"/>
      <c r="B4807" s="330"/>
      <c r="C4807" s="402"/>
      <c r="D4807" s="336"/>
      <c r="E4807" s="429"/>
      <c r="F4807" s="336"/>
      <c r="G4807" s="430"/>
      <c r="H4807" s="431"/>
      <c r="I4807" s="432"/>
      <c r="J4807" s="336"/>
      <c r="K4807" s="338"/>
      <c r="O4807" s="393"/>
      <c r="P4807" s="407"/>
    </row>
    <row r="4808" spans="1:16" s="342" customFormat="1" x14ac:dyDescent="0.25">
      <c r="A4808" s="336"/>
      <c r="B4808" s="330"/>
      <c r="C4808" s="402"/>
      <c r="D4808" s="336"/>
      <c r="E4808" s="429"/>
      <c r="F4808" s="336"/>
      <c r="G4808" s="430"/>
      <c r="H4808" s="431"/>
      <c r="I4808" s="432"/>
      <c r="J4808" s="336"/>
      <c r="K4808" s="338"/>
      <c r="O4808" s="393"/>
      <c r="P4808" s="407"/>
    </row>
    <row r="4809" spans="1:16" s="342" customFormat="1" x14ac:dyDescent="0.25">
      <c r="A4809" s="336"/>
      <c r="B4809" s="330"/>
      <c r="C4809" s="402"/>
      <c r="D4809" s="336"/>
      <c r="E4809" s="429"/>
      <c r="F4809" s="336"/>
      <c r="G4809" s="430"/>
      <c r="H4809" s="431"/>
      <c r="I4809" s="432"/>
      <c r="J4809" s="336"/>
      <c r="K4809" s="338"/>
      <c r="O4809" s="393"/>
      <c r="P4809" s="407"/>
    </row>
    <row r="4810" spans="1:16" s="342" customFormat="1" x14ac:dyDescent="0.25">
      <c r="A4810" s="336"/>
      <c r="B4810" s="330"/>
      <c r="C4810" s="402"/>
      <c r="D4810" s="336"/>
      <c r="E4810" s="429"/>
      <c r="F4810" s="336"/>
      <c r="G4810" s="430"/>
      <c r="H4810" s="431"/>
      <c r="I4810" s="432"/>
      <c r="J4810" s="336"/>
      <c r="K4810" s="338"/>
      <c r="O4810" s="393"/>
      <c r="P4810" s="407"/>
    </row>
    <row r="4811" spans="1:16" s="342" customFormat="1" x14ac:dyDescent="0.25">
      <c r="A4811" s="336"/>
      <c r="B4811" s="330"/>
      <c r="C4811" s="402"/>
      <c r="D4811" s="336"/>
      <c r="E4811" s="429"/>
      <c r="F4811" s="336"/>
      <c r="G4811" s="430"/>
      <c r="H4811" s="431"/>
      <c r="I4811" s="432"/>
      <c r="J4811" s="336"/>
      <c r="K4811" s="338"/>
      <c r="O4811" s="393"/>
      <c r="P4811" s="407"/>
    </row>
    <row r="4812" spans="1:16" s="342" customFormat="1" x14ac:dyDescent="0.25">
      <c r="A4812" s="336"/>
      <c r="B4812" s="330"/>
      <c r="C4812" s="402"/>
      <c r="D4812" s="336"/>
      <c r="E4812" s="429"/>
      <c r="F4812" s="336"/>
      <c r="G4812" s="430"/>
      <c r="H4812" s="431"/>
      <c r="I4812" s="432"/>
      <c r="J4812" s="336"/>
      <c r="K4812" s="338"/>
      <c r="O4812" s="393"/>
      <c r="P4812" s="407"/>
    </row>
    <row r="4813" spans="1:16" s="342" customFormat="1" x14ac:dyDescent="0.25">
      <c r="A4813" s="336"/>
      <c r="B4813" s="330"/>
      <c r="C4813" s="402"/>
      <c r="D4813" s="336"/>
      <c r="E4813" s="429"/>
      <c r="F4813" s="336"/>
      <c r="G4813" s="430"/>
      <c r="H4813" s="431"/>
      <c r="I4813" s="432"/>
      <c r="J4813" s="336"/>
      <c r="K4813" s="338"/>
      <c r="O4813" s="393"/>
      <c r="P4813" s="407"/>
    </row>
    <row r="4814" spans="1:16" s="342" customFormat="1" x14ac:dyDescent="0.25">
      <c r="A4814" s="336"/>
      <c r="B4814" s="330"/>
      <c r="C4814" s="402"/>
      <c r="D4814" s="336"/>
      <c r="E4814" s="429"/>
      <c r="F4814" s="336"/>
      <c r="G4814" s="430"/>
      <c r="H4814" s="431"/>
      <c r="I4814" s="432"/>
      <c r="J4814" s="336"/>
      <c r="K4814" s="338"/>
      <c r="O4814" s="393"/>
      <c r="P4814" s="407"/>
    </row>
    <row r="4815" spans="1:16" s="342" customFormat="1" x14ac:dyDescent="0.25">
      <c r="A4815" s="336"/>
      <c r="B4815" s="330"/>
      <c r="C4815" s="402"/>
      <c r="D4815" s="336"/>
      <c r="E4815" s="429"/>
      <c r="F4815" s="336"/>
      <c r="G4815" s="430"/>
      <c r="H4815" s="431"/>
      <c r="I4815" s="432"/>
      <c r="J4815" s="336"/>
      <c r="K4815" s="338"/>
      <c r="O4815" s="393"/>
      <c r="P4815" s="407"/>
    </row>
    <row r="4816" spans="1:16" s="342" customFormat="1" x14ac:dyDescent="0.25">
      <c r="A4816" s="336"/>
      <c r="B4816" s="330"/>
      <c r="C4816" s="402"/>
      <c r="D4816" s="336"/>
      <c r="E4816" s="429"/>
      <c r="F4816" s="336"/>
      <c r="G4816" s="430"/>
      <c r="H4816" s="431"/>
      <c r="I4816" s="432"/>
      <c r="J4816" s="336"/>
      <c r="K4816" s="338"/>
      <c r="O4816" s="393"/>
      <c r="P4816" s="407"/>
    </row>
    <row r="4817" spans="1:16" s="342" customFormat="1" x14ac:dyDescent="0.25">
      <c r="A4817" s="336"/>
      <c r="B4817" s="330"/>
      <c r="C4817" s="402"/>
      <c r="D4817" s="336"/>
      <c r="E4817" s="429"/>
      <c r="F4817" s="336"/>
      <c r="G4817" s="430"/>
      <c r="H4817" s="431"/>
      <c r="I4817" s="432"/>
      <c r="J4817" s="336"/>
      <c r="K4817" s="338"/>
      <c r="O4817" s="393"/>
      <c r="P4817" s="407"/>
    </row>
    <row r="4818" spans="1:16" s="342" customFormat="1" x14ac:dyDescent="0.25">
      <c r="A4818" s="336"/>
      <c r="B4818" s="330"/>
      <c r="C4818" s="402"/>
      <c r="D4818" s="336"/>
      <c r="E4818" s="429"/>
      <c r="F4818" s="336"/>
      <c r="G4818" s="430"/>
      <c r="H4818" s="431"/>
      <c r="I4818" s="432"/>
      <c r="J4818" s="336"/>
      <c r="K4818" s="338"/>
      <c r="O4818" s="393"/>
      <c r="P4818" s="407"/>
    </row>
    <row r="4819" spans="1:16" s="342" customFormat="1" x14ac:dyDescent="0.25">
      <c r="A4819" s="336"/>
      <c r="B4819" s="330"/>
      <c r="C4819" s="402"/>
      <c r="D4819" s="336"/>
      <c r="E4819" s="429"/>
      <c r="F4819" s="336"/>
      <c r="G4819" s="430"/>
      <c r="H4819" s="431"/>
      <c r="I4819" s="432"/>
      <c r="J4819" s="336"/>
      <c r="K4819" s="338"/>
      <c r="O4819" s="393"/>
      <c r="P4819" s="407"/>
    </row>
    <row r="4820" spans="1:16" s="342" customFormat="1" x14ac:dyDescent="0.25">
      <c r="A4820" s="336"/>
      <c r="B4820" s="330"/>
      <c r="C4820" s="402"/>
      <c r="D4820" s="336"/>
      <c r="E4820" s="429"/>
      <c r="F4820" s="336"/>
      <c r="G4820" s="430"/>
      <c r="H4820" s="431"/>
      <c r="I4820" s="432"/>
      <c r="J4820" s="336"/>
      <c r="K4820" s="338"/>
      <c r="O4820" s="393"/>
      <c r="P4820" s="407"/>
    </row>
    <row r="4821" spans="1:16" s="342" customFormat="1" x14ac:dyDescent="0.25">
      <c r="A4821" s="336"/>
      <c r="B4821" s="330"/>
      <c r="C4821" s="402"/>
      <c r="D4821" s="336"/>
      <c r="E4821" s="429"/>
      <c r="F4821" s="336"/>
      <c r="G4821" s="430"/>
      <c r="H4821" s="431"/>
      <c r="I4821" s="432"/>
      <c r="J4821" s="336"/>
      <c r="K4821" s="338"/>
      <c r="O4821" s="393"/>
      <c r="P4821" s="407"/>
    </row>
    <row r="4822" spans="1:16" s="342" customFormat="1" x14ac:dyDescent="0.25">
      <c r="A4822" s="336"/>
      <c r="B4822" s="330"/>
      <c r="C4822" s="402"/>
      <c r="D4822" s="336"/>
      <c r="E4822" s="429"/>
      <c r="F4822" s="336"/>
      <c r="G4822" s="430"/>
      <c r="H4822" s="431"/>
      <c r="I4822" s="432"/>
      <c r="J4822" s="336"/>
      <c r="K4822" s="338"/>
      <c r="O4822" s="393"/>
      <c r="P4822" s="407"/>
    </row>
    <row r="4823" spans="1:16" s="342" customFormat="1" x14ac:dyDescent="0.25">
      <c r="A4823" s="336"/>
      <c r="B4823" s="330"/>
      <c r="C4823" s="402"/>
      <c r="D4823" s="336"/>
      <c r="E4823" s="429"/>
      <c r="F4823" s="336"/>
      <c r="G4823" s="430"/>
      <c r="H4823" s="431"/>
      <c r="I4823" s="432"/>
      <c r="J4823" s="336"/>
      <c r="K4823" s="338"/>
      <c r="O4823" s="393"/>
      <c r="P4823" s="407"/>
    </row>
    <row r="4824" spans="1:16" s="342" customFormat="1" x14ac:dyDescent="0.25">
      <c r="A4824" s="336"/>
      <c r="B4824" s="330"/>
      <c r="C4824" s="402"/>
      <c r="D4824" s="336"/>
      <c r="E4824" s="429"/>
      <c r="F4824" s="336"/>
      <c r="G4824" s="430"/>
      <c r="H4824" s="431"/>
      <c r="I4824" s="432"/>
      <c r="J4824" s="336"/>
      <c r="K4824" s="338"/>
      <c r="O4824" s="393"/>
      <c r="P4824" s="407"/>
    </row>
    <row r="4825" spans="1:16" s="342" customFormat="1" x14ac:dyDescent="0.25">
      <c r="A4825" s="336"/>
      <c r="B4825" s="330"/>
      <c r="C4825" s="402"/>
      <c r="D4825" s="336"/>
      <c r="E4825" s="429"/>
      <c r="F4825" s="336"/>
      <c r="G4825" s="430"/>
      <c r="H4825" s="431"/>
      <c r="I4825" s="432"/>
      <c r="J4825" s="336"/>
      <c r="K4825" s="338"/>
      <c r="O4825" s="393"/>
      <c r="P4825" s="407"/>
    </row>
    <row r="4826" spans="1:16" s="342" customFormat="1" x14ac:dyDescent="0.25">
      <c r="A4826" s="336"/>
      <c r="B4826" s="330"/>
      <c r="C4826" s="402"/>
      <c r="D4826" s="336"/>
      <c r="E4826" s="429"/>
      <c r="F4826" s="336"/>
      <c r="G4826" s="430"/>
      <c r="H4826" s="431"/>
      <c r="I4826" s="432"/>
      <c r="J4826" s="336"/>
      <c r="K4826" s="338"/>
      <c r="O4826" s="393"/>
      <c r="P4826" s="407"/>
    </row>
    <row r="4827" spans="1:16" s="342" customFormat="1" x14ac:dyDescent="0.25">
      <c r="A4827" s="336"/>
      <c r="B4827" s="330"/>
      <c r="C4827" s="402"/>
      <c r="D4827" s="336"/>
      <c r="E4827" s="429"/>
      <c r="F4827" s="336"/>
      <c r="G4827" s="430"/>
      <c r="H4827" s="431"/>
      <c r="I4827" s="432"/>
      <c r="J4827" s="336"/>
      <c r="K4827" s="338"/>
      <c r="O4827" s="393"/>
      <c r="P4827" s="407"/>
    </row>
    <row r="4828" spans="1:16" s="342" customFormat="1" x14ac:dyDescent="0.25">
      <c r="A4828" s="336"/>
      <c r="B4828" s="330"/>
      <c r="C4828" s="402"/>
      <c r="D4828" s="336"/>
      <c r="E4828" s="429"/>
      <c r="F4828" s="336"/>
      <c r="G4828" s="430"/>
      <c r="H4828" s="431"/>
      <c r="I4828" s="432"/>
      <c r="J4828" s="336"/>
      <c r="K4828" s="338"/>
      <c r="O4828" s="393"/>
      <c r="P4828" s="407"/>
    </row>
    <row r="4829" spans="1:16" s="342" customFormat="1" x14ac:dyDescent="0.25">
      <c r="A4829" s="336"/>
      <c r="B4829" s="330"/>
      <c r="C4829" s="402"/>
      <c r="D4829" s="336"/>
      <c r="E4829" s="429"/>
      <c r="F4829" s="336"/>
      <c r="G4829" s="430"/>
      <c r="H4829" s="431"/>
      <c r="I4829" s="432"/>
      <c r="J4829" s="336"/>
      <c r="K4829" s="338"/>
      <c r="O4829" s="393"/>
      <c r="P4829" s="407"/>
    </row>
    <row r="4830" spans="1:16" s="342" customFormat="1" x14ac:dyDescent="0.25">
      <c r="A4830" s="336"/>
      <c r="B4830" s="330"/>
      <c r="C4830" s="402"/>
      <c r="D4830" s="336"/>
      <c r="E4830" s="429"/>
      <c r="F4830" s="336"/>
      <c r="G4830" s="430"/>
      <c r="H4830" s="431"/>
      <c r="I4830" s="432"/>
      <c r="J4830" s="336"/>
      <c r="K4830" s="338"/>
      <c r="O4830" s="393"/>
      <c r="P4830" s="407"/>
    </row>
    <row r="4831" spans="1:16" s="342" customFormat="1" x14ac:dyDescent="0.25">
      <c r="A4831" s="336"/>
      <c r="B4831" s="330"/>
      <c r="C4831" s="402"/>
      <c r="D4831" s="336"/>
      <c r="E4831" s="429"/>
      <c r="F4831" s="336"/>
      <c r="G4831" s="430"/>
      <c r="H4831" s="431"/>
      <c r="I4831" s="432"/>
      <c r="J4831" s="336"/>
      <c r="K4831" s="338"/>
      <c r="O4831" s="393"/>
      <c r="P4831" s="407"/>
    </row>
    <row r="4832" spans="1:16" s="342" customFormat="1" x14ac:dyDescent="0.25">
      <c r="A4832" s="336"/>
      <c r="B4832" s="330"/>
      <c r="C4832" s="402"/>
      <c r="D4832" s="336"/>
      <c r="E4832" s="429"/>
      <c r="F4832" s="336"/>
      <c r="G4832" s="430"/>
      <c r="H4832" s="431"/>
      <c r="I4832" s="432"/>
      <c r="J4832" s="336"/>
      <c r="K4832" s="338"/>
      <c r="O4832" s="393"/>
      <c r="P4832" s="407"/>
    </row>
    <row r="4833" spans="1:16" s="342" customFormat="1" x14ac:dyDescent="0.25">
      <c r="A4833" s="336"/>
      <c r="B4833" s="330"/>
      <c r="C4833" s="402"/>
      <c r="D4833" s="336"/>
      <c r="E4833" s="429"/>
      <c r="F4833" s="336"/>
      <c r="G4833" s="430"/>
      <c r="H4833" s="431"/>
      <c r="I4833" s="432"/>
      <c r="J4833" s="336"/>
      <c r="K4833" s="338"/>
      <c r="O4833" s="393"/>
      <c r="P4833" s="407"/>
    </row>
    <row r="4834" spans="1:16" s="342" customFormat="1" x14ac:dyDescent="0.25">
      <c r="A4834" s="336"/>
      <c r="B4834" s="330"/>
      <c r="C4834" s="402"/>
      <c r="D4834" s="336"/>
      <c r="E4834" s="429"/>
      <c r="F4834" s="336"/>
      <c r="G4834" s="430"/>
      <c r="H4834" s="431"/>
      <c r="I4834" s="432"/>
      <c r="J4834" s="336"/>
      <c r="K4834" s="338"/>
      <c r="O4834" s="393"/>
      <c r="P4834" s="407"/>
    </row>
    <row r="4835" spans="1:16" s="342" customFormat="1" x14ac:dyDescent="0.25">
      <c r="A4835" s="336"/>
      <c r="B4835" s="330"/>
      <c r="C4835" s="402"/>
      <c r="D4835" s="336"/>
      <c r="E4835" s="429"/>
      <c r="F4835" s="336"/>
      <c r="G4835" s="430"/>
      <c r="H4835" s="431"/>
      <c r="I4835" s="432"/>
      <c r="J4835" s="336"/>
      <c r="K4835" s="338"/>
      <c r="O4835" s="393"/>
      <c r="P4835" s="407"/>
    </row>
    <row r="4836" spans="1:16" s="342" customFormat="1" x14ac:dyDescent="0.25">
      <c r="A4836" s="336"/>
      <c r="B4836" s="330"/>
      <c r="C4836" s="402"/>
      <c r="D4836" s="336"/>
      <c r="E4836" s="429"/>
      <c r="F4836" s="336"/>
      <c r="G4836" s="430"/>
      <c r="H4836" s="431"/>
      <c r="I4836" s="432"/>
      <c r="J4836" s="336"/>
      <c r="K4836" s="338"/>
      <c r="O4836" s="393"/>
      <c r="P4836" s="407"/>
    </row>
    <row r="4837" spans="1:16" s="342" customFormat="1" x14ac:dyDescent="0.25">
      <c r="A4837" s="336"/>
      <c r="B4837" s="330"/>
      <c r="C4837" s="402"/>
      <c r="D4837" s="336"/>
      <c r="E4837" s="429"/>
      <c r="F4837" s="336"/>
      <c r="G4837" s="430"/>
      <c r="H4837" s="431"/>
      <c r="I4837" s="432"/>
      <c r="J4837" s="336"/>
      <c r="K4837" s="338"/>
      <c r="O4837" s="393"/>
      <c r="P4837" s="407"/>
    </row>
    <row r="4838" spans="1:16" s="342" customFormat="1" x14ac:dyDescent="0.25">
      <c r="A4838" s="336"/>
      <c r="B4838" s="330"/>
      <c r="C4838" s="402"/>
      <c r="D4838" s="336"/>
      <c r="E4838" s="429"/>
      <c r="F4838" s="336"/>
      <c r="G4838" s="430"/>
      <c r="H4838" s="431"/>
      <c r="I4838" s="432"/>
      <c r="J4838" s="336"/>
      <c r="K4838" s="338"/>
      <c r="O4838" s="393"/>
      <c r="P4838" s="407"/>
    </row>
    <row r="4839" spans="1:16" s="342" customFormat="1" x14ac:dyDescent="0.25">
      <c r="A4839" s="336"/>
      <c r="B4839" s="330"/>
      <c r="C4839" s="402"/>
      <c r="D4839" s="336"/>
      <c r="E4839" s="429"/>
      <c r="F4839" s="336"/>
      <c r="G4839" s="430"/>
      <c r="H4839" s="431"/>
      <c r="I4839" s="432"/>
      <c r="J4839" s="336"/>
      <c r="K4839" s="338"/>
      <c r="O4839" s="393"/>
      <c r="P4839" s="407"/>
    </row>
    <row r="4840" spans="1:16" s="342" customFormat="1" x14ac:dyDescent="0.25">
      <c r="A4840" s="336"/>
      <c r="B4840" s="330"/>
      <c r="C4840" s="402"/>
      <c r="D4840" s="336"/>
      <c r="E4840" s="429"/>
      <c r="F4840" s="336"/>
      <c r="G4840" s="430"/>
      <c r="H4840" s="431"/>
      <c r="I4840" s="432"/>
      <c r="J4840" s="336"/>
      <c r="K4840" s="338"/>
      <c r="O4840" s="393"/>
      <c r="P4840" s="407"/>
    </row>
    <row r="4841" spans="1:16" s="342" customFormat="1" x14ac:dyDescent="0.25">
      <c r="A4841" s="336"/>
      <c r="B4841" s="330"/>
      <c r="C4841" s="402"/>
      <c r="D4841" s="336"/>
      <c r="E4841" s="429"/>
      <c r="F4841" s="336"/>
      <c r="G4841" s="430"/>
      <c r="H4841" s="431"/>
      <c r="I4841" s="432"/>
      <c r="J4841" s="336"/>
      <c r="K4841" s="338"/>
      <c r="O4841" s="393"/>
      <c r="P4841" s="407"/>
    </row>
    <row r="4842" spans="1:16" s="342" customFormat="1" x14ac:dyDescent="0.25">
      <c r="A4842" s="336"/>
      <c r="B4842" s="330"/>
      <c r="C4842" s="402"/>
      <c r="D4842" s="336"/>
      <c r="E4842" s="429"/>
      <c r="F4842" s="336"/>
      <c r="G4842" s="430"/>
      <c r="H4842" s="431"/>
      <c r="I4842" s="432"/>
      <c r="J4842" s="336"/>
      <c r="K4842" s="338"/>
      <c r="O4842" s="393"/>
      <c r="P4842" s="407"/>
    </row>
    <row r="4843" spans="1:16" s="342" customFormat="1" x14ac:dyDescent="0.25">
      <c r="A4843" s="336"/>
      <c r="B4843" s="330"/>
      <c r="C4843" s="402"/>
      <c r="D4843" s="336"/>
      <c r="E4843" s="429"/>
      <c r="F4843" s="336"/>
      <c r="G4843" s="430"/>
      <c r="H4843" s="431"/>
      <c r="I4843" s="432"/>
      <c r="J4843" s="336"/>
      <c r="K4843" s="338"/>
      <c r="O4843" s="393"/>
      <c r="P4843" s="407"/>
    </row>
    <row r="4844" spans="1:16" s="342" customFormat="1" x14ac:dyDescent="0.25">
      <c r="A4844" s="336"/>
      <c r="B4844" s="330"/>
      <c r="C4844" s="402"/>
      <c r="D4844" s="336"/>
      <c r="E4844" s="429"/>
      <c r="F4844" s="336"/>
      <c r="G4844" s="430"/>
      <c r="H4844" s="431"/>
      <c r="I4844" s="432"/>
      <c r="J4844" s="336"/>
      <c r="K4844" s="338"/>
      <c r="O4844" s="393"/>
      <c r="P4844" s="407"/>
    </row>
    <row r="4845" spans="1:16" s="342" customFormat="1" x14ac:dyDescent="0.25">
      <c r="A4845" s="336"/>
      <c r="B4845" s="330"/>
      <c r="C4845" s="402"/>
      <c r="D4845" s="336"/>
      <c r="E4845" s="429"/>
      <c r="F4845" s="336"/>
      <c r="G4845" s="430"/>
      <c r="H4845" s="431"/>
      <c r="I4845" s="432"/>
      <c r="J4845" s="336"/>
      <c r="K4845" s="338"/>
      <c r="O4845" s="393"/>
      <c r="P4845" s="407"/>
    </row>
    <row r="4846" spans="1:16" s="342" customFormat="1" x14ac:dyDescent="0.25">
      <c r="A4846" s="336"/>
      <c r="B4846" s="330"/>
      <c r="C4846" s="402"/>
      <c r="D4846" s="336"/>
      <c r="E4846" s="429"/>
      <c r="F4846" s="336"/>
      <c r="G4846" s="430"/>
      <c r="H4846" s="431"/>
      <c r="I4846" s="432"/>
      <c r="J4846" s="336"/>
      <c r="K4846" s="338"/>
      <c r="O4846" s="393"/>
      <c r="P4846" s="407"/>
    </row>
    <row r="4847" spans="1:16" s="342" customFormat="1" x14ac:dyDescent="0.25">
      <c r="A4847" s="336"/>
      <c r="B4847" s="330"/>
      <c r="C4847" s="402"/>
      <c r="D4847" s="336"/>
      <c r="E4847" s="429"/>
      <c r="F4847" s="336"/>
      <c r="G4847" s="430"/>
      <c r="H4847" s="431"/>
      <c r="I4847" s="432"/>
      <c r="J4847" s="336"/>
      <c r="K4847" s="338"/>
      <c r="O4847" s="393"/>
      <c r="P4847" s="407"/>
    </row>
    <row r="4848" spans="1:16" s="342" customFormat="1" x14ac:dyDescent="0.25">
      <c r="A4848" s="336"/>
      <c r="B4848" s="330"/>
      <c r="C4848" s="402"/>
      <c r="D4848" s="336"/>
      <c r="E4848" s="429"/>
      <c r="F4848" s="336"/>
      <c r="G4848" s="430"/>
      <c r="H4848" s="431"/>
      <c r="I4848" s="432"/>
      <c r="J4848" s="336"/>
      <c r="K4848" s="338"/>
      <c r="O4848" s="393"/>
      <c r="P4848" s="407"/>
    </row>
    <row r="4849" spans="1:16" s="342" customFormat="1" x14ac:dyDescent="0.25">
      <c r="A4849" s="336"/>
      <c r="B4849" s="330"/>
      <c r="C4849" s="402"/>
      <c r="D4849" s="336"/>
      <c r="E4849" s="429"/>
      <c r="F4849" s="336"/>
      <c r="G4849" s="430"/>
      <c r="H4849" s="431"/>
      <c r="I4849" s="432"/>
      <c r="J4849" s="336"/>
      <c r="K4849" s="338"/>
      <c r="O4849" s="393"/>
      <c r="P4849" s="407"/>
    </row>
    <row r="4850" spans="1:16" s="342" customFormat="1" x14ac:dyDescent="0.25">
      <c r="A4850" s="336"/>
      <c r="B4850" s="330"/>
      <c r="C4850" s="402"/>
      <c r="D4850" s="336"/>
      <c r="E4850" s="429"/>
      <c r="F4850" s="336"/>
      <c r="G4850" s="430"/>
      <c r="H4850" s="431"/>
      <c r="I4850" s="432"/>
      <c r="J4850" s="336"/>
      <c r="K4850" s="338"/>
      <c r="O4850" s="393"/>
      <c r="P4850" s="407"/>
    </row>
    <row r="4851" spans="1:16" s="342" customFormat="1" x14ac:dyDescent="0.25">
      <c r="A4851" s="336"/>
      <c r="B4851" s="330"/>
      <c r="C4851" s="402"/>
      <c r="D4851" s="336"/>
      <c r="E4851" s="429"/>
      <c r="F4851" s="336"/>
      <c r="G4851" s="430"/>
      <c r="H4851" s="431"/>
      <c r="I4851" s="432"/>
      <c r="J4851" s="336"/>
      <c r="K4851" s="338"/>
      <c r="O4851" s="393"/>
      <c r="P4851" s="407"/>
    </row>
    <row r="4852" spans="1:16" s="342" customFormat="1" x14ac:dyDescent="0.25">
      <c r="A4852" s="336"/>
      <c r="B4852" s="330"/>
      <c r="C4852" s="402"/>
      <c r="D4852" s="336"/>
      <c r="E4852" s="429"/>
      <c r="F4852" s="336"/>
      <c r="G4852" s="430"/>
      <c r="H4852" s="431"/>
      <c r="I4852" s="432"/>
      <c r="J4852" s="336"/>
      <c r="K4852" s="338"/>
      <c r="O4852" s="393"/>
      <c r="P4852" s="407"/>
    </row>
    <row r="4853" spans="1:16" s="342" customFormat="1" x14ac:dyDescent="0.25">
      <c r="A4853" s="336"/>
      <c r="B4853" s="330"/>
      <c r="C4853" s="402"/>
      <c r="D4853" s="336"/>
      <c r="E4853" s="429"/>
      <c r="F4853" s="336"/>
      <c r="G4853" s="430"/>
      <c r="H4853" s="431"/>
      <c r="I4853" s="432"/>
      <c r="J4853" s="336"/>
      <c r="K4853" s="338"/>
      <c r="O4853" s="393"/>
      <c r="P4853" s="407"/>
    </row>
    <row r="4854" spans="1:16" s="342" customFormat="1" x14ac:dyDescent="0.25">
      <c r="A4854" s="336"/>
      <c r="B4854" s="330"/>
      <c r="C4854" s="402"/>
      <c r="D4854" s="336"/>
      <c r="E4854" s="429"/>
      <c r="F4854" s="336"/>
      <c r="G4854" s="430"/>
      <c r="H4854" s="431"/>
      <c r="I4854" s="432"/>
      <c r="J4854" s="336"/>
      <c r="K4854" s="338"/>
      <c r="O4854" s="393"/>
      <c r="P4854" s="407"/>
    </row>
    <row r="4855" spans="1:16" s="342" customFormat="1" x14ac:dyDescent="0.25">
      <c r="A4855" s="336"/>
      <c r="B4855" s="330"/>
      <c r="C4855" s="402"/>
      <c r="D4855" s="336"/>
      <c r="E4855" s="429"/>
      <c r="F4855" s="336"/>
      <c r="G4855" s="430"/>
      <c r="H4855" s="431"/>
      <c r="I4855" s="432"/>
      <c r="J4855" s="336"/>
      <c r="K4855" s="338"/>
      <c r="O4855" s="393"/>
      <c r="P4855" s="407"/>
    </row>
    <row r="4856" spans="1:16" s="342" customFormat="1" x14ac:dyDescent="0.25">
      <c r="A4856" s="336"/>
      <c r="B4856" s="330"/>
      <c r="C4856" s="402"/>
      <c r="D4856" s="336"/>
      <c r="E4856" s="429"/>
      <c r="F4856" s="336"/>
      <c r="G4856" s="430"/>
      <c r="H4856" s="431"/>
      <c r="I4856" s="432"/>
      <c r="J4856" s="336"/>
      <c r="K4856" s="338"/>
      <c r="O4856" s="393"/>
      <c r="P4856" s="407"/>
    </row>
    <row r="4857" spans="1:16" s="342" customFormat="1" x14ac:dyDescent="0.25">
      <c r="A4857" s="336"/>
      <c r="B4857" s="330"/>
      <c r="C4857" s="402"/>
      <c r="D4857" s="336"/>
      <c r="E4857" s="429"/>
      <c r="F4857" s="336"/>
      <c r="G4857" s="430"/>
      <c r="H4857" s="431"/>
      <c r="I4857" s="432"/>
      <c r="J4857" s="336"/>
      <c r="K4857" s="338"/>
      <c r="O4857" s="393"/>
      <c r="P4857" s="407"/>
    </row>
    <row r="4858" spans="1:16" s="342" customFormat="1" x14ac:dyDescent="0.25">
      <c r="A4858" s="336"/>
      <c r="B4858" s="330"/>
      <c r="C4858" s="402"/>
      <c r="D4858" s="336"/>
      <c r="E4858" s="429"/>
      <c r="F4858" s="336"/>
      <c r="G4858" s="430"/>
      <c r="H4858" s="431"/>
      <c r="I4858" s="432"/>
      <c r="J4858" s="336"/>
      <c r="K4858" s="338"/>
      <c r="O4858" s="393"/>
      <c r="P4858" s="407"/>
    </row>
    <row r="4859" spans="1:16" s="342" customFormat="1" x14ac:dyDescent="0.25">
      <c r="A4859" s="336"/>
      <c r="B4859" s="330"/>
      <c r="C4859" s="402"/>
      <c r="D4859" s="336"/>
      <c r="E4859" s="429"/>
      <c r="F4859" s="336"/>
      <c r="G4859" s="430"/>
      <c r="H4859" s="431"/>
      <c r="I4859" s="432"/>
      <c r="J4859" s="336"/>
      <c r="K4859" s="338"/>
      <c r="O4859" s="393"/>
      <c r="P4859" s="407"/>
    </row>
    <row r="4860" spans="1:16" s="342" customFormat="1" x14ac:dyDescent="0.25">
      <c r="A4860" s="336"/>
      <c r="B4860" s="330"/>
      <c r="C4860" s="402"/>
      <c r="D4860" s="336"/>
      <c r="E4860" s="429"/>
      <c r="F4860" s="336"/>
      <c r="G4860" s="430"/>
      <c r="H4860" s="431"/>
      <c r="I4860" s="432"/>
      <c r="J4860" s="336"/>
      <c r="K4860" s="338"/>
      <c r="O4860" s="393"/>
      <c r="P4860" s="407"/>
    </row>
    <row r="4861" spans="1:16" s="342" customFormat="1" x14ac:dyDescent="0.25">
      <c r="A4861" s="336"/>
      <c r="B4861" s="330"/>
      <c r="C4861" s="402"/>
      <c r="D4861" s="336"/>
      <c r="E4861" s="429"/>
      <c r="F4861" s="336"/>
      <c r="G4861" s="430"/>
      <c r="H4861" s="431"/>
      <c r="I4861" s="432"/>
      <c r="J4861" s="336"/>
      <c r="K4861" s="338"/>
      <c r="O4861" s="393"/>
      <c r="P4861" s="407"/>
    </row>
    <row r="4862" spans="1:16" s="342" customFormat="1" x14ac:dyDescent="0.25">
      <c r="A4862" s="336"/>
      <c r="B4862" s="330"/>
      <c r="C4862" s="402"/>
      <c r="D4862" s="336"/>
      <c r="E4862" s="429"/>
      <c r="F4862" s="336"/>
      <c r="G4862" s="430"/>
      <c r="H4862" s="431"/>
      <c r="I4862" s="432"/>
      <c r="J4862" s="336"/>
      <c r="K4862" s="338"/>
      <c r="O4862" s="393"/>
      <c r="P4862" s="407"/>
    </row>
    <row r="4863" spans="1:16" s="342" customFormat="1" x14ac:dyDescent="0.25">
      <c r="A4863" s="336"/>
      <c r="B4863" s="330"/>
      <c r="C4863" s="402"/>
      <c r="D4863" s="336"/>
      <c r="E4863" s="429"/>
      <c r="F4863" s="336"/>
      <c r="G4863" s="430"/>
      <c r="H4863" s="431"/>
      <c r="I4863" s="432"/>
      <c r="J4863" s="336"/>
      <c r="K4863" s="338"/>
      <c r="O4863" s="393"/>
      <c r="P4863" s="407"/>
    </row>
    <row r="4864" spans="1:16" s="342" customFormat="1" x14ac:dyDescent="0.25">
      <c r="A4864" s="336"/>
      <c r="B4864" s="330"/>
      <c r="C4864" s="402"/>
      <c r="D4864" s="336"/>
      <c r="E4864" s="429"/>
      <c r="F4864" s="336"/>
      <c r="G4864" s="430"/>
      <c r="H4864" s="431"/>
      <c r="I4864" s="432"/>
      <c r="J4864" s="336"/>
      <c r="K4864" s="338"/>
      <c r="O4864" s="393"/>
      <c r="P4864" s="407"/>
    </row>
    <row r="4865" spans="1:16" s="342" customFormat="1" x14ac:dyDescent="0.25">
      <c r="A4865" s="336"/>
      <c r="B4865" s="330"/>
      <c r="C4865" s="402"/>
      <c r="D4865" s="336"/>
      <c r="E4865" s="429"/>
      <c r="F4865" s="336"/>
      <c r="G4865" s="430"/>
      <c r="H4865" s="431"/>
      <c r="I4865" s="432"/>
      <c r="J4865" s="336"/>
      <c r="K4865" s="338"/>
      <c r="O4865" s="393"/>
      <c r="P4865" s="407"/>
    </row>
    <row r="4866" spans="1:16" s="342" customFormat="1" x14ac:dyDescent="0.25">
      <c r="A4866" s="336"/>
      <c r="B4866" s="330"/>
      <c r="C4866" s="402"/>
      <c r="D4866" s="336"/>
      <c r="E4866" s="429"/>
      <c r="F4866" s="336"/>
      <c r="G4866" s="430"/>
      <c r="H4866" s="431"/>
      <c r="I4866" s="432"/>
      <c r="J4866" s="336"/>
      <c r="K4866" s="338"/>
      <c r="O4866" s="393"/>
      <c r="P4866" s="407"/>
    </row>
    <row r="4867" spans="1:16" s="342" customFormat="1" x14ac:dyDescent="0.25">
      <c r="A4867" s="336"/>
      <c r="B4867" s="330"/>
      <c r="C4867" s="402"/>
      <c r="D4867" s="336"/>
      <c r="E4867" s="429"/>
      <c r="F4867" s="336"/>
      <c r="G4867" s="430"/>
      <c r="H4867" s="431"/>
      <c r="I4867" s="432"/>
      <c r="J4867" s="336"/>
      <c r="K4867" s="338"/>
      <c r="O4867" s="393"/>
      <c r="P4867" s="407"/>
    </row>
    <row r="4868" spans="1:16" s="342" customFormat="1" x14ac:dyDescent="0.25">
      <c r="A4868" s="336"/>
      <c r="B4868" s="330"/>
      <c r="C4868" s="402"/>
      <c r="D4868" s="336"/>
      <c r="E4868" s="429"/>
      <c r="F4868" s="336"/>
      <c r="G4868" s="430"/>
      <c r="H4868" s="431"/>
      <c r="I4868" s="432"/>
      <c r="J4868" s="336"/>
      <c r="K4868" s="338"/>
      <c r="O4868" s="393"/>
      <c r="P4868" s="407"/>
    </row>
    <row r="4869" spans="1:16" s="342" customFormat="1" x14ac:dyDescent="0.25">
      <c r="A4869" s="336"/>
      <c r="B4869" s="330"/>
      <c r="C4869" s="402"/>
      <c r="D4869" s="336"/>
      <c r="E4869" s="429"/>
      <c r="F4869" s="336"/>
      <c r="G4869" s="430"/>
      <c r="H4869" s="431"/>
      <c r="I4869" s="432"/>
      <c r="J4869" s="336"/>
      <c r="K4869" s="338"/>
      <c r="O4869" s="393"/>
      <c r="P4869" s="407"/>
    </row>
    <row r="4870" spans="1:16" s="342" customFormat="1" x14ac:dyDescent="0.25">
      <c r="A4870" s="336"/>
      <c r="B4870" s="330"/>
      <c r="C4870" s="402"/>
      <c r="D4870" s="336"/>
      <c r="E4870" s="429"/>
      <c r="F4870" s="336"/>
      <c r="G4870" s="430"/>
      <c r="H4870" s="431"/>
      <c r="I4870" s="432"/>
      <c r="J4870" s="336"/>
      <c r="K4870" s="338"/>
      <c r="O4870" s="393"/>
      <c r="P4870" s="407"/>
    </row>
    <row r="4871" spans="1:16" s="342" customFormat="1" x14ac:dyDescent="0.25">
      <c r="A4871" s="336"/>
      <c r="B4871" s="330"/>
      <c r="C4871" s="402"/>
      <c r="D4871" s="336"/>
      <c r="E4871" s="429"/>
      <c r="F4871" s="336"/>
      <c r="G4871" s="430"/>
      <c r="H4871" s="431"/>
      <c r="I4871" s="432"/>
      <c r="J4871" s="336"/>
      <c r="K4871" s="338"/>
      <c r="O4871" s="393"/>
      <c r="P4871" s="407"/>
    </row>
    <row r="4872" spans="1:16" s="342" customFormat="1" x14ac:dyDescent="0.25">
      <c r="A4872" s="336"/>
      <c r="B4872" s="330"/>
      <c r="C4872" s="402"/>
      <c r="D4872" s="336"/>
      <c r="E4872" s="429"/>
      <c r="F4872" s="336"/>
      <c r="G4872" s="430"/>
      <c r="H4872" s="431"/>
      <c r="I4872" s="432"/>
      <c r="J4872" s="336"/>
      <c r="K4872" s="338"/>
      <c r="O4872" s="393"/>
      <c r="P4872" s="407"/>
    </row>
    <row r="4873" spans="1:16" s="342" customFormat="1" x14ac:dyDescent="0.25">
      <c r="A4873" s="336"/>
      <c r="B4873" s="330"/>
      <c r="C4873" s="402"/>
      <c r="D4873" s="336"/>
      <c r="E4873" s="429"/>
      <c r="F4873" s="336"/>
      <c r="G4873" s="430"/>
      <c r="H4873" s="431"/>
      <c r="I4873" s="432"/>
      <c r="J4873" s="336"/>
      <c r="K4873" s="338"/>
      <c r="O4873" s="393"/>
      <c r="P4873" s="407"/>
    </row>
    <row r="4874" spans="1:16" s="342" customFormat="1" x14ac:dyDescent="0.25">
      <c r="A4874" s="336"/>
      <c r="B4874" s="330"/>
      <c r="C4874" s="402"/>
      <c r="D4874" s="336"/>
      <c r="E4874" s="429"/>
      <c r="F4874" s="336"/>
      <c r="G4874" s="430"/>
      <c r="H4874" s="431"/>
      <c r="I4874" s="432"/>
      <c r="J4874" s="336"/>
      <c r="K4874" s="338"/>
      <c r="O4874" s="393"/>
      <c r="P4874" s="407"/>
    </row>
    <row r="4875" spans="1:16" s="342" customFormat="1" x14ac:dyDescent="0.25">
      <c r="A4875" s="336"/>
      <c r="B4875" s="330"/>
      <c r="C4875" s="402"/>
      <c r="D4875" s="336"/>
      <c r="E4875" s="429"/>
      <c r="F4875" s="336"/>
      <c r="G4875" s="430"/>
      <c r="H4875" s="431"/>
      <c r="I4875" s="432"/>
      <c r="J4875" s="336"/>
      <c r="K4875" s="338"/>
      <c r="O4875" s="393"/>
      <c r="P4875" s="407"/>
    </row>
    <row r="4876" spans="1:16" s="342" customFormat="1" x14ac:dyDescent="0.25">
      <c r="A4876" s="336"/>
      <c r="B4876" s="330"/>
      <c r="C4876" s="402"/>
      <c r="D4876" s="336"/>
      <c r="E4876" s="429"/>
      <c r="F4876" s="336"/>
      <c r="G4876" s="430"/>
      <c r="H4876" s="431"/>
      <c r="I4876" s="432"/>
      <c r="J4876" s="336"/>
      <c r="K4876" s="338"/>
      <c r="O4876" s="393"/>
      <c r="P4876" s="407"/>
    </row>
    <row r="4877" spans="1:16" s="342" customFormat="1" x14ac:dyDescent="0.25">
      <c r="A4877" s="336"/>
      <c r="B4877" s="330"/>
      <c r="C4877" s="402"/>
      <c r="D4877" s="336"/>
      <c r="E4877" s="429"/>
      <c r="F4877" s="336"/>
      <c r="G4877" s="430"/>
      <c r="H4877" s="431"/>
      <c r="I4877" s="432"/>
      <c r="J4877" s="336"/>
      <c r="K4877" s="338"/>
      <c r="O4877" s="393"/>
      <c r="P4877" s="407"/>
    </row>
    <row r="4878" spans="1:16" s="342" customFormat="1" x14ac:dyDescent="0.25">
      <c r="A4878" s="336"/>
      <c r="B4878" s="330"/>
      <c r="C4878" s="402"/>
      <c r="D4878" s="336"/>
      <c r="E4878" s="429"/>
      <c r="F4878" s="336"/>
      <c r="G4878" s="430"/>
      <c r="H4878" s="431"/>
      <c r="I4878" s="432"/>
      <c r="J4878" s="336"/>
      <c r="K4878" s="338"/>
      <c r="O4878" s="393"/>
      <c r="P4878" s="407"/>
    </row>
    <row r="4879" spans="1:16" s="342" customFormat="1" x14ac:dyDescent="0.25">
      <c r="A4879" s="336"/>
      <c r="B4879" s="330"/>
      <c r="C4879" s="402"/>
      <c r="D4879" s="336"/>
      <c r="E4879" s="429"/>
      <c r="F4879" s="336"/>
      <c r="G4879" s="430"/>
      <c r="H4879" s="431"/>
      <c r="I4879" s="432"/>
      <c r="J4879" s="336"/>
      <c r="K4879" s="338"/>
      <c r="O4879" s="393"/>
      <c r="P4879" s="407"/>
    </row>
    <row r="4880" spans="1:16" s="342" customFormat="1" x14ac:dyDescent="0.25">
      <c r="A4880" s="336"/>
      <c r="B4880" s="330"/>
      <c r="C4880" s="402"/>
      <c r="D4880" s="336"/>
      <c r="E4880" s="429"/>
      <c r="F4880" s="336"/>
      <c r="G4880" s="430"/>
      <c r="H4880" s="431"/>
      <c r="I4880" s="432"/>
      <c r="J4880" s="336"/>
      <c r="K4880" s="338"/>
      <c r="O4880" s="393"/>
      <c r="P4880" s="407"/>
    </row>
    <row r="4881" spans="1:16" s="342" customFormat="1" x14ac:dyDescent="0.25">
      <c r="A4881" s="336"/>
      <c r="B4881" s="330"/>
      <c r="C4881" s="402"/>
      <c r="D4881" s="336"/>
      <c r="E4881" s="429"/>
      <c r="F4881" s="336"/>
      <c r="G4881" s="430"/>
      <c r="H4881" s="431"/>
      <c r="I4881" s="432"/>
      <c r="J4881" s="336"/>
      <c r="K4881" s="338"/>
      <c r="O4881" s="393"/>
      <c r="P4881" s="407"/>
    </row>
    <row r="4882" spans="1:16" s="342" customFormat="1" x14ac:dyDescent="0.25">
      <c r="A4882" s="336"/>
      <c r="B4882" s="330"/>
      <c r="C4882" s="402"/>
      <c r="D4882" s="336"/>
      <c r="E4882" s="429"/>
      <c r="F4882" s="336"/>
      <c r="G4882" s="430"/>
      <c r="H4882" s="431"/>
      <c r="I4882" s="432"/>
      <c r="J4882" s="336"/>
      <c r="K4882" s="338"/>
      <c r="O4882" s="393"/>
      <c r="P4882" s="407"/>
    </row>
    <row r="4883" spans="1:16" s="342" customFormat="1" x14ac:dyDescent="0.25">
      <c r="A4883" s="336"/>
      <c r="B4883" s="330"/>
      <c r="C4883" s="402"/>
      <c r="D4883" s="336"/>
      <c r="E4883" s="429"/>
      <c r="F4883" s="336"/>
      <c r="G4883" s="430"/>
      <c r="H4883" s="431"/>
      <c r="I4883" s="432"/>
      <c r="J4883" s="336"/>
      <c r="K4883" s="338"/>
      <c r="O4883" s="393"/>
      <c r="P4883" s="407"/>
    </row>
    <row r="4884" spans="1:16" s="342" customFormat="1" x14ac:dyDescent="0.25">
      <c r="A4884" s="336"/>
      <c r="B4884" s="330"/>
      <c r="C4884" s="402"/>
      <c r="D4884" s="336"/>
      <c r="E4884" s="429"/>
      <c r="F4884" s="336"/>
      <c r="G4884" s="430"/>
      <c r="H4884" s="431"/>
      <c r="I4884" s="432"/>
      <c r="J4884" s="336"/>
      <c r="K4884" s="338"/>
      <c r="O4884" s="393"/>
      <c r="P4884" s="407"/>
    </row>
    <row r="4885" spans="1:16" s="342" customFormat="1" x14ac:dyDescent="0.25">
      <c r="A4885" s="336"/>
      <c r="B4885" s="330"/>
      <c r="C4885" s="402"/>
      <c r="D4885" s="336"/>
      <c r="E4885" s="429"/>
      <c r="F4885" s="336"/>
      <c r="G4885" s="430"/>
      <c r="H4885" s="431"/>
      <c r="I4885" s="432"/>
      <c r="J4885" s="336"/>
      <c r="K4885" s="338"/>
      <c r="O4885" s="393"/>
      <c r="P4885" s="407"/>
    </row>
    <row r="4886" spans="1:16" s="342" customFormat="1" x14ac:dyDescent="0.25">
      <c r="A4886" s="336"/>
      <c r="B4886" s="330"/>
      <c r="C4886" s="402"/>
      <c r="D4886" s="336"/>
      <c r="E4886" s="429"/>
      <c r="F4886" s="336"/>
      <c r="G4886" s="430"/>
      <c r="H4886" s="431"/>
      <c r="I4886" s="432"/>
      <c r="J4886" s="336"/>
      <c r="K4886" s="338"/>
      <c r="O4886" s="393"/>
      <c r="P4886" s="407"/>
    </row>
    <row r="4887" spans="1:16" s="342" customFormat="1" x14ac:dyDescent="0.25">
      <c r="A4887" s="336"/>
      <c r="B4887" s="330"/>
      <c r="C4887" s="402"/>
      <c r="D4887" s="336"/>
      <c r="E4887" s="429"/>
      <c r="F4887" s="336"/>
      <c r="G4887" s="430"/>
      <c r="H4887" s="431"/>
      <c r="I4887" s="432"/>
      <c r="J4887" s="336"/>
      <c r="K4887" s="338"/>
      <c r="O4887" s="393"/>
      <c r="P4887" s="407"/>
    </row>
    <row r="4888" spans="1:16" s="342" customFormat="1" x14ac:dyDescent="0.25">
      <c r="A4888" s="336"/>
      <c r="B4888" s="330"/>
      <c r="C4888" s="402"/>
      <c r="D4888" s="336"/>
      <c r="E4888" s="429"/>
      <c r="F4888" s="336"/>
      <c r="G4888" s="430"/>
      <c r="H4888" s="431"/>
      <c r="I4888" s="432"/>
      <c r="J4888" s="336"/>
      <c r="K4888" s="338"/>
      <c r="O4888" s="393"/>
      <c r="P4888" s="407"/>
    </row>
    <row r="4889" spans="1:16" s="342" customFormat="1" x14ac:dyDescent="0.25">
      <c r="A4889" s="336"/>
      <c r="B4889" s="330"/>
      <c r="C4889" s="402"/>
      <c r="D4889" s="336"/>
      <c r="E4889" s="429"/>
      <c r="F4889" s="336"/>
      <c r="G4889" s="430"/>
      <c r="H4889" s="431"/>
      <c r="I4889" s="432"/>
      <c r="J4889" s="336"/>
      <c r="K4889" s="338"/>
      <c r="O4889" s="393"/>
      <c r="P4889" s="407"/>
    </row>
    <row r="4890" spans="1:16" s="342" customFormat="1" x14ac:dyDescent="0.25">
      <c r="A4890" s="336"/>
      <c r="B4890" s="330"/>
      <c r="C4890" s="402"/>
      <c r="D4890" s="336"/>
      <c r="E4890" s="429"/>
      <c r="F4890" s="336"/>
      <c r="G4890" s="430"/>
      <c r="H4890" s="431"/>
      <c r="I4890" s="432"/>
      <c r="J4890" s="336"/>
      <c r="K4890" s="338"/>
      <c r="O4890" s="393"/>
      <c r="P4890" s="407"/>
    </row>
    <row r="4891" spans="1:16" s="342" customFormat="1" x14ac:dyDescent="0.25">
      <c r="A4891" s="336"/>
      <c r="B4891" s="330"/>
      <c r="C4891" s="402"/>
      <c r="D4891" s="336"/>
      <c r="E4891" s="429"/>
      <c r="F4891" s="336"/>
      <c r="G4891" s="430"/>
      <c r="H4891" s="431"/>
      <c r="I4891" s="432"/>
      <c r="J4891" s="336"/>
      <c r="K4891" s="338"/>
      <c r="O4891" s="393"/>
      <c r="P4891" s="407"/>
    </row>
    <row r="4892" spans="1:16" s="342" customFormat="1" x14ac:dyDescent="0.25">
      <c r="A4892" s="336"/>
      <c r="B4892" s="330"/>
      <c r="C4892" s="402"/>
      <c r="D4892" s="336"/>
      <c r="E4892" s="429"/>
      <c r="F4892" s="336"/>
      <c r="G4892" s="430"/>
      <c r="H4892" s="431"/>
      <c r="I4892" s="432"/>
      <c r="J4892" s="336"/>
      <c r="K4892" s="338"/>
      <c r="O4892" s="393"/>
      <c r="P4892" s="407"/>
    </row>
    <row r="4893" spans="1:16" s="342" customFormat="1" x14ac:dyDescent="0.25">
      <c r="A4893" s="336"/>
      <c r="B4893" s="330"/>
      <c r="C4893" s="402"/>
      <c r="D4893" s="336"/>
      <c r="E4893" s="429"/>
      <c r="F4893" s="336"/>
      <c r="G4893" s="430"/>
      <c r="H4893" s="431"/>
      <c r="I4893" s="432"/>
      <c r="J4893" s="336"/>
      <c r="K4893" s="338"/>
      <c r="O4893" s="393"/>
      <c r="P4893" s="407"/>
    </row>
    <row r="4894" spans="1:16" s="342" customFormat="1" x14ac:dyDescent="0.25">
      <c r="A4894" s="336"/>
      <c r="B4894" s="330"/>
      <c r="C4894" s="402"/>
      <c r="D4894" s="336"/>
      <c r="E4894" s="429"/>
      <c r="F4894" s="336"/>
      <c r="G4894" s="430"/>
      <c r="H4894" s="431"/>
      <c r="I4894" s="432"/>
      <c r="J4894" s="336"/>
      <c r="K4894" s="338"/>
      <c r="O4894" s="393"/>
      <c r="P4894" s="407"/>
    </row>
    <row r="4895" spans="1:16" s="342" customFormat="1" x14ac:dyDescent="0.25">
      <c r="A4895" s="336"/>
      <c r="B4895" s="330"/>
      <c r="C4895" s="402"/>
      <c r="D4895" s="336"/>
      <c r="E4895" s="429"/>
      <c r="F4895" s="336"/>
      <c r="G4895" s="430"/>
      <c r="H4895" s="431"/>
      <c r="I4895" s="432"/>
      <c r="J4895" s="336"/>
      <c r="K4895" s="338"/>
      <c r="O4895" s="393"/>
      <c r="P4895" s="407"/>
    </row>
    <row r="4896" spans="1:16" s="342" customFormat="1" x14ac:dyDescent="0.25">
      <c r="A4896" s="336"/>
      <c r="B4896" s="330"/>
      <c r="C4896" s="402"/>
      <c r="D4896" s="336"/>
      <c r="E4896" s="429"/>
      <c r="F4896" s="336"/>
      <c r="G4896" s="430"/>
      <c r="H4896" s="431"/>
      <c r="I4896" s="432"/>
      <c r="J4896" s="336"/>
      <c r="K4896" s="338"/>
      <c r="O4896" s="393"/>
      <c r="P4896" s="407"/>
    </row>
    <row r="4897" spans="1:16" s="342" customFormat="1" x14ac:dyDescent="0.25">
      <c r="A4897" s="336"/>
      <c r="B4897" s="330"/>
      <c r="C4897" s="402"/>
      <c r="D4897" s="336"/>
      <c r="E4897" s="429"/>
      <c r="F4897" s="336"/>
      <c r="G4897" s="430"/>
      <c r="H4897" s="431"/>
      <c r="I4897" s="432"/>
      <c r="J4897" s="336"/>
      <c r="K4897" s="338"/>
      <c r="O4897" s="393"/>
      <c r="P4897" s="407"/>
    </row>
    <row r="4898" spans="1:16" s="342" customFormat="1" x14ac:dyDescent="0.25">
      <c r="A4898" s="336"/>
      <c r="B4898" s="330"/>
      <c r="C4898" s="402"/>
      <c r="D4898" s="336"/>
      <c r="E4898" s="429"/>
      <c r="F4898" s="336"/>
      <c r="G4898" s="430"/>
      <c r="H4898" s="431"/>
      <c r="I4898" s="432"/>
      <c r="J4898" s="336"/>
      <c r="K4898" s="338"/>
      <c r="O4898" s="393"/>
      <c r="P4898" s="407"/>
    </row>
    <row r="4899" spans="1:16" s="342" customFormat="1" x14ac:dyDescent="0.25">
      <c r="A4899" s="336"/>
      <c r="B4899" s="330"/>
      <c r="C4899" s="402"/>
      <c r="D4899" s="336"/>
      <c r="E4899" s="429"/>
      <c r="F4899" s="336"/>
      <c r="G4899" s="430"/>
      <c r="H4899" s="431"/>
      <c r="I4899" s="432"/>
      <c r="J4899" s="336"/>
      <c r="K4899" s="338"/>
      <c r="O4899" s="393"/>
      <c r="P4899" s="407"/>
    </row>
    <row r="4900" spans="1:16" s="342" customFormat="1" x14ac:dyDescent="0.25">
      <c r="A4900" s="336"/>
      <c r="B4900" s="330"/>
      <c r="C4900" s="402"/>
      <c r="D4900" s="336"/>
      <c r="E4900" s="429"/>
      <c r="F4900" s="336"/>
      <c r="G4900" s="430"/>
      <c r="H4900" s="431"/>
      <c r="I4900" s="432"/>
      <c r="J4900" s="336"/>
      <c r="K4900" s="338"/>
      <c r="O4900" s="393"/>
      <c r="P4900" s="407"/>
    </row>
    <row r="4901" spans="1:16" s="342" customFormat="1" x14ac:dyDescent="0.25">
      <c r="A4901" s="336"/>
      <c r="B4901" s="330"/>
      <c r="C4901" s="402"/>
      <c r="D4901" s="336"/>
      <c r="E4901" s="429"/>
      <c r="F4901" s="336"/>
      <c r="G4901" s="430"/>
      <c r="H4901" s="431"/>
      <c r="I4901" s="432"/>
      <c r="J4901" s="336"/>
      <c r="K4901" s="338"/>
      <c r="O4901" s="393"/>
      <c r="P4901" s="407"/>
    </row>
    <row r="4902" spans="1:16" s="342" customFormat="1" x14ac:dyDescent="0.25">
      <c r="A4902" s="336"/>
      <c r="B4902" s="330"/>
      <c r="C4902" s="402"/>
      <c r="D4902" s="336"/>
      <c r="E4902" s="429"/>
      <c r="F4902" s="336"/>
      <c r="G4902" s="430"/>
      <c r="H4902" s="431"/>
      <c r="I4902" s="432"/>
      <c r="J4902" s="336"/>
      <c r="K4902" s="338"/>
      <c r="O4902" s="393"/>
      <c r="P4902" s="407"/>
    </row>
    <row r="4903" spans="1:16" s="342" customFormat="1" x14ac:dyDescent="0.25">
      <c r="A4903" s="336"/>
      <c r="B4903" s="330"/>
      <c r="C4903" s="402"/>
      <c r="D4903" s="336"/>
      <c r="E4903" s="429"/>
      <c r="F4903" s="336"/>
      <c r="G4903" s="430"/>
      <c r="H4903" s="431"/>
      <c r="I4903" s="432"/>
      <c r="J4903" s="336"/>
      <c r="K4903" s="338"/>
      <c r="O4903" s="393"/>
      <c r="P4903" s="407"/>
    </row>
    <row r="4904" spans="1:16" s="342" customFormat="1" x14ac:dyDescent="0.25">
      <c r="A4904" s="336"/>
      <c r="B4904" s="330"/>
      <c r="C4904" s="402"/>
      <c r="D4904" s="336"/>
      <c r="E4904" s="429"/>
      <c r="F4904" s="336"/>
      <c r="G4904" s="430"/>
      <c r="H4904" s="431"/>
      <c r="I4904" s="432"/>
      <c r="J4904" s="336"/>
      <c r="K4904" s="338"/>
      <c r="O4904" s="393"/>
      <c r="P4904" s="407"/>
    </row>
    <row r="4905" spans="1:16" s="342" customFormat="1" x14ac:dyDescent="0.25">
      <c r="A4905" s="336"/>
      <c r="B4905" s="330"/>
      <c r="C4905" s="402"/>
      <c r="D4905" s="336"/>
      <c r="E4905" s="429"/>
      <c r="F4905" s="336"/>
      <c r="G4905" s="430"/>
      <c r="H4905" s="431"/>
      <c r="I4905" s="432"/>
      <c r="J4905" s="336"/>
      <c r="K4905" s="338"/>
      <c r="O4905" s="393"/>
      <c r="P4905" s="407"/>
    </row>
    <row r="4906" spans="1:16" s="342" customFormat="1" x14ac:dyDescent="0.25">
      <c r="A4906" s="336"/>
      <c r="B4906" s="330"/>
      <c r="C4906" s="402"/>
      <c r="D4906" s="336"/>
      <c r="E4906" s="429"/>
      <c r="F4906" s="336"/>
      <c r="G4906" s="430"/>
      <c r="H4906" s="431"/>
      <c r="I4906" s="432"/>
      <c r="J4906" s="336"/>
      <c r="K4906" s="338"/>
      <c r="O4906" s="393"/>
      <c r="P4906" s="407"/>
    </row>
    <row r="4907" spans="1:16" s="342" customFormat="1" x14ac:dyDescent="0.25">
      <c r="A4907" s="336"/>
      <c r="B4907" s="330"/>
      <c r="C4907" s="402"/>
      <c r="D4907" s="336"/>
      <c r="E4907" s="429"/>
      <c r="F4907" s="336"/>
      <c r="G4907" s="430"/>
      <c r="H4907" s="431"/>
      <c r="I4907" s="432"/>
      <c r="J4907" s="336"/>
      <c r="K4907" s="338"/>
      <c r="O4907" s="393"/>
      <c r="P4907" s="407"/>
    </row>
    <row r="4908" spans="1:16" s="342" customFormat="1" x14ac:dyDescent="0.25">
      <c r="A4908" s="336"/>
      <c r="B4908" s="330"/>
      <c r="C4908" s="402"/>
      <c r="D4908" s="336"/>
      <c r="E4908" s="429"/>
      <c r="F4908" s="336"/>
      <c r="G4908" s="430"/>
      <c r="H4908" s="431"/>
      <c r="I4908" s="432"/>
      <c r="J4908" s="336"/>
      <c r="K4908" s="338"/>
      <c r="O4908" s="393"/>
      <c r="P4908" s="407"/>
    </row>
    <row r="4909" spans="1:16" s="342" customFormat="1" x14ac:dyDescent="0.25">
      <c r="A4909" s="336"/>
      <c r="B4909" s="330"/>
      <c r="C4909" s="402"/>
      <c r="D4909" s="336"/>
      <c r="E4909" s="429"/>
      <c r="F4909" s="336"/>
      <c r="G4909" s="430"/>
      <c r="H4909" s="431"/>
      <c r="I4909" s="432"/>
      <c r="J4909" s="336"/>
      <c r="K4909" s="338"/>
      <c r="O4909" s="393"/>
      <c r="P4909" s="407"/>
    </row>
    <row r="4910" spans="1:16" s="342" customFormat="1" x14ac:dyDescent="0.25">
      <c r="A4910" s="336"/>
      <c r="B4910" s="330"/>
      <c r="C4910" s="402"/>
      <c r="D4910" s="336"/>
      <c r="E4910" s="429"/>
      <c r="F4910" s="336"/>
      <c r="G4910" s="430"/>
      <c r="H4910" s="431"/>
      <c r="I4910" s="432"/>
      <c r="J4910" s="336"/>
      <c r="K4910" s="338"/>
      <c r="O4910" s="393"/>
      <c r="P4910" s="407"/>
    </row>
    <row r="4911" spans="1:16" s="342" customFormat="1" x14ac:dyDescent="0.25">
      <c r="A4911" s="336"/>
      <c r="B4911" s="330"/>
      <c r="C4911" s="402"/>
      <c r="D4911" s="336"/>
      <c r="E4911" s="429"/>
      <c r="F4911" s="336"/>
      <c r="G4911" s="430"/>
      <c r="H4911" s="431"/>
      <c r="I4911" s="432"/>
      <c r="J4911" s="336"/>
      <c r="K4911" s="338"/>
      <c r="O4911" s="393"/>
      <c r="P4911" s="407"/>
    </row>
    <row r="4912" spans="1:16" s="342" customFormat="1" x14ac:dyDescent="0.25">
      <c r="A4912" s="336"/>
      <c r="B4912" s="330"/>
      <c r="C4912" s="402"/>
      <c r="D4912" s="336"/>
      <c r="E4912" s="429"/>
      <c r="F4912" s="336"/>
      <c r="G4912" s="430"/>
      <c r="H4912" s="431"/>
      <c r="I4912" s="432"/>
      <c r="J4912" s="336"/>
      <c r="K4912" s="338"/>
      <c r="O4912" s="393"/>
      <c r="P4912" s="407"/>
    </row>
    <row r="4913" spans="1:16" s="342" customFormat="1" x14ac:dyDescent="0.25">
      <c r="A4913" s="336"/>
      <c r="B4913" s="330"/>
      <c r="C4913" s="402"/>
      <c r="D4913" s="336"/>
      <c r="E4913" s="429"/>
      <c r="F4913" s="336"/>
      <c r="G4913" s="430"/>
      <c r="H4913" s="431"/>
      <c r="I4913" s="432"/>
      <c r="J4913" s="336"/>
      <c r="K4913" s="338"/>
      <c r="O4913" s="393"/>
      <c r="P4913" s="407"/>
    </row>
    <row r="4914" spans="1:16" s="342" customFormat="1" x14ac:dyDescent="0.25">
      <c r="A4914" s="336"/>
      <c r="B4914" s="330"/>
      <c r="C4914" s="402"/>
      <c r="D4914" s="336"/>
      <c r="E4914" s="429"/>
      <c r="F4914" s="336"/>
      <c r="G4914" s="430"/>
      <c r="H4914" s="431"/>
      <c r="I4914" s="432"/>
      <c r="J4914" s="336"/>
      <c r="K4914" s="338"/>
      <c r="O4914" s="393"/>
      <c r="P4914" s="407"/>
    </row>
    <row r="4915" spans="1:16" s="342" customFormat="1" x14ac:dyDescent="0.25">
      <c r="A4915" s="336"/>
      <c r="B4915" s="330"/>
      <c r="C4915" s="402"/>
      <c r="D4915" s="336"/>
      <c r="E4915" s="429"/>
      <c r="F4915" s="336"/>
      <c r="G4915" s="430"/>
      <c r="H4915" s="431"/>
      <c r="I4915" s="432"/>
      <c r="J4915" s="336"/>
      <c r="K4915" s="338"/>
      <c r="O4915" s="393"/>
      <c r="P4915" s="407"/>
    </row>
    <row r="4916" spans="1:16" s="342" customFormat="1" x14ac:dyDescent="0.25">
      <c r="A4916" s="336"/>
      <c r="B4916" s="330"/>
      <c r="C4916" s="402"/>
      <c r="D4916" s="336"/>
      <c r="E4916" s="429"/>
      <c r="F4916" s="336"/>
      <c r="G4916" s="430"/>
      <c r="H4916" s="431"/>
      <c r="I4916" s="432"/>
      <c r="J4916" s="336"/>
      <c r="K4916" s="338"/>
      <c r="O4916" s="393"/>
      <c r="P4916" s="407"/>
    </row>
    <row r="4917" spans="1:16" s="342" customFormat="1" x14ac:dyDescent="0.25">
      <c r="A4917" s="336"/>
      <c r="B4917" s="330"/>
      <c r="C4917" s="402"/>
      <c r="D4917" s="336"/>
      <c r="E4917" s="429"/>
      <c r="F4917" s="336"/>
      <c r="G4917" s="430"/>
      <c r="H4917" s="431"/>
      <c r="I4917" s="432"/>
      <c r="J4917" s="336"/>
      <c r="K4917" s="338"/>
      <c r="O4917" s="393"/>
      <c r="P4917" s="407"/>
    </row>
    <row r="4918" spans="1:16" s="342" customFormat="1" x14ac:dyDescent="0.25">
      <c r="A4918" s="336"/>
      <c r="B4918" s="330"/>
      <c r="C4918" s="402"/>
      <c r="D4918" s="336"/>
      <c r="E4918" s="429"/>
      <c r="F4918" s="336"/>
      <c r="G4918" s="430"/>
      <c r="H4918" s="431"/>
      <c r="I4918" s="432"/>
      <c r="J4918" s="336"/>
      <c r="K4918" s="338"/>
      <c r="O4918" s="393"/>
      <c r="P4918" s="407"/>
    </row>
    <row r="4919" spans="1:16" s="342" customFormat="1" x14ac:dyDescent="0.25">
      <c r="A4919" s="336"/>
      <c r="B4919" s="330"/>
      <c r="C4919" s="402"/>
      <c r="D4919" s="336"/>
      <c r="E4919" s="429"/>
      <c r="F4919" s="336"/>
      <c r="G4919" s="430"/>
      <c r="H4919" s="431"/>
      <c r="I4919" s="432"/>
      <c r="J4919" s="336"/>
      <c r="K4919" s="338"/>
      <c r="O4919" s="393"/>
      <c r="P4919" s="407"/>
    </row>
    <row r="4920" spans="1:16" s="342" customFormat="1" x14ac:dyDescent="0.25">
      <c r="A4920" s="336"/>
      <c r="B4920" s="330"/>
      <c r="C4920" s="402"/>
      <c r="D4920" s="336"/>
      <c r="E4920" s="429"/>
      <c r="F4920" s="336"/>
      <c r="G4920" s="430"/>
      <c r="H4920" s="431"/>
      <c r="I4920" s="432"/>
      <c r="J4920" s="336"/>
      <c r="K4920" s="338"/>
      <c r="O4920" s="393"/>
      <c r="P4920" s="407"/>
    </row>
    <row r="4921" spans="1:16" s="342" customFormat="1" x14ac:dyDescent="0.25">
      <c r="A4921" s="336"/>
      <c r="B4921" s="330"/>
      <c r="C4921" s="402"/>
      <c r="D4921" s="336"/>
      <c r="E4921" s="429"/>
      <c r="F4921" s="336"/>
      <c r="G4921" s="430"/>
      <c r="H4921" s="431"/>
      <c r="I4921" s="432"/>
      <c r="J4921" s="336"/>
      <c r="K4921" s="338"/>
      <c r="O4921" s="393"/>
      <c r="P4921" s="407"/>
    </row>
    <row r="4922" spans="1:16" s="342" customFormat="1" x14ac:dyDescent="0.25">
      <c r="A4922" s="336"/>
      <c r="B4922" s="330"/>
      <c r="C4922" s="402"/>
      <c r="D4922" s="336"/>
      <c r="E4922" s="429"/>
      <c r="F4922" s="336"/>
      <c r="G4922" s="430"/>
      <c r="H4922" s="431"/>
      <c r="I4922" s="432"/>
      <c r="J4922" s="336"/>
      <c r="K4922" s="338"/>
      <c r="O4922" s="393"/>
      <c r="P4922" s="407"/>
    </row>
    <row r="4923" spans="1:16" s="342" customFormat="1" x14ac:dyDescent="0.25">
      <c r="A4923" s="336"/>
      <c r="B4923" s="330"/>
      <c r="C4923" s="402"/>
      <c r="D4923" s="336"/>
      <c r="E4923" s="429"/>
      <c r="F4923" s="336"/>
      <c r="G4923" s="430"/>
      <c r="H4923" s="431"/>
      <c r="I4923" s="432"/>
      <c r="J4923" s="336"/>
      <c r="K4923" s="338"/>
      <c r="O4923" s="393"/>
      <c r="P4923" s="407"/>
    </row>
    <row r="4924" spans="1:16" s="342" customFormat="1" x14ac:dyDescent="0.25">
      <c r="A4924" s="336"/>
      <c r="B4924" s="330"/>
      <c r="C4924" s="402"/>
      <c r="D4924" s="336"/>
      <c r="E4924" s="429"/>
      <c r="F4924" s="336"/>
      <c r="G4924" s="430"/>
      <c r="H4924" s="431"/>
      <c r="I4924" s="432"/>
      <c r="J4924" s="336"/>
      <c r="K4924" s="338"/>
      <c r="O4924" s="393"/>
      <c r="P4924" s="407"/>
    </row>
    <row r="4925" spans="1:16" s="342" customFormat="1" x14ac:dyDescent="0.25">
      <c r="A4925" s="336"/>
      <c r="B4925" s="330"/>
      <c r="C4925" s="402"/>
      <c r="D4925" s="336"/>
      <c r="E4925" s="429"/>
      <c r="F4925" s="336"/>
      <c r="G4925" s="430"/>
      <c r="H4925" s="431"/>
      <c r="I4925" s="432"/>
      <c r="J4925" s="336"/>
      <c r="K4925" s="338"/>
      <c r="O4925" s="393"/>
      <c r="P4925" s="407"/>
    </row>
    <row r="4926" spans="1:16" s="342" customFormat="1" x14ac:dyDescent="0.25">
      <c r="A4926" s="336"/>
      <c r="B4926" s="330"/>
      <c r="C4926" s="402"/>
      <c r="D4926" s="336"/>
      <c r="E4926" s="429"/>
      <c r="F4926" s="336"/>
      <c r="G4926" s="430"/>
      <c r="H4926" s="431"/>
      <c r="I4926" s="432"/>
      <c r="J4926" s="336"/>
      <c r="K4926" s="338"/>
      <c r="O4926" s="393"/>
      <c r="P4926" s="407"/>
    </row>
    <row r="4927" spans="1:16" s="342" customFormat="1" x14ac:dyDescent="0.25">
      <c r="A4927" s="336"/>
      <c r="B4927" s="330"/>
      <c r="C4927" s="402"/>
      <c r="D4927" s="336"/>
      <c r="E4927" s="429"/>
      <c r="F4927" s="336"/>
      <c r="G4927" s="430"/>
      <c r="H4927" s="431"/>
      <c r="I4927" s="432"/>
      <c r="J4927" s="336"/>
      <c r="K4927" s="338"/>
      <c r="O4927" s="393"/>
      <c r="P4927" s="407"/>
    </row>
    <row r="4928" spans="1:16" s="342" customFormat="1" x14ac:dyDescent="0.25">
      <c r="A4928" s="336"/>
      <c r="B4928" s="330"/>
      <c r="C4928" s="402"/>
      <c r="D4928" s="336"/>
      <c r="E4928" s="429"/>
      <c r="F4928" s="336"/>
      <c r="G4928" s="430"/>
      <c r="H4928" s="431"/>
      <c r="I4928" s="432"/>
      <c r="J4928" s="336"/>
      <c r="K4928" s="338"/>
      <c r="O4928" s="393"/>
      <c r="P4928" s="407"/>
    </row>
    <row r="4929" spans="1:16" s="342" customFormat="1" x14ac:dyDescent="0.25">
      <c r="A4929" s="336"/>
      <c r="B4929" s="330"/>
      <c r="C4929" s="402"/>
      <c r="D4929" s="336"/>
      <c r="E4929" s="429"/>
      <c r="F4929" s="336"/>
      <c r="G4929" s="430"/>
      <c r="H4929" s="431"/>
      <c r="I4929" s="432"/>
      <c r="J4929" s="336"/>
      <c r="K4929" s="338"/>
      <c r="O4929" s="393"/>
      <c r="P4929" s="407"/>
    </row>
    <row r="4930" spans="1:16" s="342" customFormat="1" x14ac:dyDescent="0.25">
      <c r="A4930" s="336"/>
      <c r="B4930" s="330"/>
      <c r="C4930" s="402"/>
      <c r="D4930" s="336"/>
      <c r="E4930" s="429"/>
      <c r="F4930" s="336"/>
      <c r="G4930" s="430"/>
      <c r="H4930" s="431"/>
      <c r="I4930" s="432"/>
      <c r="J4930" s="336"/>
      <c r="K4930" s="338"/>
      <c r="O4930" s="393"/>
      <c r="P4930" s="407"/>
    </row>
    <row r="4931" spans="1:16" s="342" customFormat="1" x14ac:dyDescent="0.25">
      <c r="A4931" s="336"/>
      <c r="B4931" s="330"/>
      <c r="C4931" s="402"/>
      <c r="D4931" s="336"/>
      <c r="E4931" s="429"/>
      <c r="F4931" s="336"/>
      <c r="G4931" s="430"/>
      <c r="H4931" s="431"/>
      <c r="I4931" s="432"/>
      <c r="J4931" s="336"/>
      <c r="K4931" s="338"/>
      <c r="O4931" s="393"/>
      <c r="P4931" s="407"/>
    </row>
    <row r="4932" spans="1:16" s="342" customFormat="1" x14ac:dyDescent="0.25">
      <c r="A4932" s="336"/>
      <c r="B4932" s="330"/>
      <c r="C4932" s="402"/>
      <c r="D4932" s="336"/>
      <c r="E4932" s="429"/>
      <c r="F4932" s="336"/>
      <c r="G4932" s="430"/>
      <c r="H4932" s="431"/>
      <c r="I4932" s="432"/>
      <c r="J4932" s="336"/>
      <c r="K4932" s="338"/>
      <c r="O4932" s="393"/>
      <c r="P4932" s="407"/>
    </row>
    <row r="4933" spans="1:16" s="342" customFormat="1" x14ac:dyDescent="0.25">
      <c r="A4933" s="336"/>
      <c r="B4933" s="330"/>
      <c r="C4933" s="402"/>
      <c r="D4933" s="336"/>
      <c r="E4933" s="429"/>
      <c r="F4933" s="336"/>
      <c r="G4933" s="430"/>
      <c r="H4933" s="431"/>
      <c r="I4933" s="432"/>
      <c r="J4933" s="336"/>
      <c r="K4933" s="338"/>
      <c r="O4933" s="393"/>
      <c r="P4933" s="407"/>
    </row>
    <row r="4934" spans="1:16" s="342" customFormat="1" x14ac:dyDescent="0.25">
      <c r="A4934" s="336"/>
      <c r="B4934" s="330"/>
      <c r="C4934" s="402"/>
      <c r="D4934" s="336"/>
      <c r="E4934" s="429"/>
      <c r="F4934" s="336"/>
      <c r="G4934" s="430"/>
      <c r="H4934" s="431"/>
      <c r="I4934" s="432"/>
      <c r="J4934" s="336"/>
      <c r="K4934" s="338"/>
      <c r="O4934" s="393"/>
      <c r="P4934" s="407"/>
    </row>
    <row r="4935" spans="1:16" s="342" customFormat="1" x14ac:dyDescent="0.25">
      <c r="A4935" s="336"/>
      <c r="B4935" s="330"/>
      <c r="C4935" s="402"/>
      <c r="D4935" s="336"/>
      <c r="E4935" s="429"/>
      <c r="F4935" s="336"/>
      <c r="G4935" s="430"/>
      <c r="H4935" s="431"/>
      <c r="I4935" s="432"/>
      <c r="J4935" s="336"/>
      <c r="K4935" s="338"/>
      <c r="O4935" s="393"/>
      <c r="P4935" s="407"/>
    </row>
    <row r="4936" spans="1:16" s="342" customFormat="1" x14ac:dyDescent="0.25">
      <c r="A4936" s="336"/>
      <c r="B4936" s="330"/>
      <c r="C4936" s="402"/>
      <c r="D4936" s="336"/>
      <c r="E4936" s="429"/>
      <c r="F4936" s="336"/>
      <c r="G4936" s="430"/>
      <c r="H4936" s="431"/>
      <c r="I4936" s="432"/>
      <c r="J4936" s="336"/>
      <c r="K4936" s="338"/>
      <c r="O4936" s="393"/>
      <c r="P4936" s="407"/>
    </row>
    <row r="4937" spans="1:16" s="342" customFormat="1" x14ac:dyDescent="0.25">
      <c r="A4937" s="336"/>
      <c r="B4937" s="330"/>
      <c r="C4937" s="402"/>
      <c r="D4937" s="336"/>
      <c r="E4937" s="429"/>
      <c r="F4937" s="336"/>
      <c r="G4937" s="430"/>
      <c r="H4937" s="431"/>
      <c r="I4937" s="432"/>
      <c r="J4937" s="336"/>
      <c r="K4937" s="338"/>
      <c r="O4937" s="393"/>
      <c r="P4937" s="407"/>
    </row>
    <row r="4938" spans="1:16" s="342" customFormat="1" x14ac:dyDescent="0.25">
      <c r="A4938" s="336"/>
      <c r="B4938" s="330"/>
      <c r="C4938" s="402"/>
      <c r="D4938" s="336"/>
      <c r="E4938" s="429"/>
      <c r="F4938" s="336"/>
      <c r="G4938" s="430"/>
      <c r="H4938" s="431"/>
      <c r="I4938" s="432"/>
      <c r="J4938" s="336"/>
      <c r="K4938" s="338"/>
      <c r="O4938" s="393"/>
      <c r="P4938" s="407"/>
    </row>
    <row r="4939" spans="1:16" s="342" customFormat="1" x14ac:dyDescent="0.25">
      <c r="A4939" s="336"/>
      <c r="B4939" s="330"/>
      <c r="C4939" s="402"/>
      <c r="D4939" s="336"/>
      <c r="E4939" s="429"/>
      <c r="F4939" s="336"/>
      <c r="G4939" s="430"/>
      <c r="H4939" s="431"/>
      <c r="I4939" s="432"/>
      <c r="J4939" s="336"/>
      <c r="K4939" s="338"/>
      <c r="O4939" s="393"/>
      <c r="P4939" s="407"/>
    </row>
    <row r="4940" spans="1:16" s="342" customFormat="1" x14ac:dyDescent="0.25">
      <c r="A4940" s="336"/>
      <c r="B4940" s="330"/>
      <c r="C4940" s="402"/>
      <c r="D4940" s="336"/>
      <c r="E4940" s="429"/>
      <c r="F4940" s="336"/>
      <c r="G4940" s="430"/>
      <c r="H4940" s="431"/>
      <c r="I4940" s="432"/>
      <c r="J4940" s="336"/>
      <c r="K4940" s="338"/>
      <c r="O4940" s="393"/>
      <c r="P4940" s="407"/>
    </row>
    <row r="4941" spans="1:16" s="342" customFormat="1" x14ac:dyDescent="0.25">
      <c r="A4941" s="336"/>
      <c r="B4941" s="330"/>
      <c r="C4941" s="402"/>
      <c r="D4941" s="336"/>
      <c r="E4941" s="429"/>
      <c r="F4941" s="336"/>
      <c r="G4941" s="430"/>
      <c r="H4941" s="431"/>
      <c r="I4941" s="432"/>
      <c r="J4941" s="336"/>
      <c r="K4941" s="338"/>
      <c r="O4941" s="393"/>
      <c r="P4941" s="407"/>
    </row>
    <row r="4942" spans="1:16" s="342" customFormat="1" x14ac:dyDescent="0.25">
      <c r="A4942" s="336"/>
      <c r="B4942" s="330"/>
      <c r="C4942" s="402"/>
      <c r="D4942" s="336"/>
      <c r="E4942" s="429"/>
      <c r="F4942" s="336"/>
      <c r="G4942" s="430"/>
      <c r="H4942" s="431"/>
      <c r="I4942" s="432"/>
      <c r="J4942" s="336"/>
      <c r="K4942" s="338"/>
      <c r="O4942" s="393"/>
      <c r="P4942" s="407"/>
    </row>
    <row r="4943" spans="1:16" s="342" customFormat="1" x14ac:dyDescent="0.25">
      <c r="A4943" s="336"/>
      <c r="B4943" s="330"/>
      <c r="C4943" s="402"/>
      <c r="D4943" s="336"/>
      <c r="E4943" s="429"/>
      <c r="F4943" s="336"/>
      <c r="G4943" s="430"/>
      <c r="H4943" s="431"/>
      <c r="I4943" s="432"/>
      <c r="J4943" s="336"/>
      <c r="K4943" s="338"/>
      <c r="O4943" s="393"/>
      <c r="P4943" s="407"/>
    </row>
    <row r="4944" spans="1:16" s="342" customFormat="1" x14ac:dyDescent="0.25">
      <c r="A4944" s="336"/>
      <c r="B4944" s="330"/>
      <c r="C4944" s="402"/>
      <c r="D4944" s="336"/>
      <c r="E4944" s="429"/>
      <c r="F4944" s="336"/>
      <c r="G4944" s="430"/>
      <c r="H4944" s="431"/>
      <c r="I4944" s="432"/>
      <c r="J4944" s="336"/>
      <c r="K4944" s="338"/>
      <c r="O4944" s="393"/>
      <c r="P4944" s="407"/>
    </row>
    <row r="4945" spans="1:16" s="342" customFormat="1" x14ac:dyDescent="0.25">
      <c r="A4945" s="336"/>
      <c r="B4945" s="330"/>
      <c r="C4945" s="402"/>
      <c r="D4945" s="336"/>
      <c r="E4945" s="429"/>
      <c r="F4945" s="336"/>
      <c r="G4945" s="430"/>
      <c r="H4945" s="431"/>
      <c r="I4945" s="432"/>
      <c r="J4945" s="336"/>
      <c r="K4945" s="338"/>
      <c r="O4945" s="393"/>
      <c r="P4945" s="407"/>
    </row>
    <row r="4946" spans="1:16" s="342" customFormat="1" x14ac:dyDescent="0.25">
      <c r="A4946" s="336"/>
      <c r="B4946" s="330"/>
      <c r="C4946" s="402"/>
      <c r="D4946" s="336"/>
      <c r="E4946" s="429"/>
      <c r="F4946" s="336"/>
      <c r="G4946" s="430"/>
      <c r="H4946" s="431"/>
      <c r="I4946" s="432"/>
      <c r="J4946" s="336"/>
      <c r="K4946" s="338"/>
      <c r="O4946" s="393"/>
      <c r="P4946" s="407"/>
    </row>
    <row r="4947" spans="1:16" s="342" customFormat="1" x14ac:dyDescent="0.25">
      <c r="A4947" s="336"/>
      <c r="B4947" s="330"/>
      <c r="C4947" s="402"/>
      <c r="D4947" s="336"/>
      <c r="E4947" s="429"/>
      <c r="F4947" s="336"/>
      <c r="G4947" s="430"/>
      <c r="H4947" s="431"/>
      <c r="I4947" s="432"/>
      <c r="J4947" s="336"/>
      <c r="K4947" s="338"/>
      <c r="O4947" s="393"/>
      <c r="P4947" s="407"/>
    </row>
    <row r="4948" spans="1:16" s="342" customFormat="1" x14ac:dyDescent="0.25">
      <c r="A4948" s="336"/>
      <c r="B4948" s="330"/>
      <c r="C4948" s="402"/>
      <c r="D4948" s="336"/>
      <c r="E4948" s="429"/>
      <c r="F4948" s="336"/>
      <c r="G4948" s="430"/>
      <c r="H4948" s="431"/>
      <c r="I4948" s="432"/>
      <c r="J4948" s="336"/>
      <c r="K4948" s="338"/>
      <c r="O4948" s="393"/>
      <c r="P4948" s="407"/>
    </row>
    <row r="4949" spans="1:16" s="342" customFormat="1" x14ac:dyDescent="0.25">
      <c r="A4949" s="336"/>
      <c r="B4949" s="330"/>
      <c r="C4949" s="402"/>
      <c r="D4949" s="336"/>
      <c r="E4949" s="429"/>
      <c r="F4949" s="336"/>
      <c r="G4949" s="430"/>
      <c r="H4949" s="431"/>
      <c r="I4949" s="432"/>
      <c r="J4949" s="336"/>
      <c r="K4949" s="338"/>
      <c r="O4949" s="393"/>
      <c r="P4949" s="407"/>
    </row>
    <row r="4950" spans="1:16" s="342" customFormat="1" x14ac:dyDescent="0.25">
      <c r="A4950" s="336"/>
      <c r="B4950" s="330"/>
      <c r="C4950" s="402"/>
      <c r="D4950" s="336"/>
      <c r="E4950" s="429"/>
      <c r="F4950" s="336"/>
      <c r="G4950" s="430"/>
      <c r="H4950" s="431"/>
      <c r="I4950" s="432"/>
      <c r="J4950" s="336"/>
      <c r="K4950" s="338"/>
      <c r="O4950" s="393"/>
      <c r="P4950" s="407"/>
    </row>
    <row r="4951" spans="1:16" s="342" customFormat="1" x14ac:dyDescent="0.25">
      <c r="A4951" s="336"/>
      <c r="B4951" s="330"/>
      <c r="C4951" s="402"/>
      <c r="D4951" s="336"/>
      <c r="E4951" s="429"/>
      <c r="F4951" s="336"/>
      <c r="G4951" s="430"/>
      <c r="H4951" s="431"/>
      <c r="I4951" s="432"/>
      <c r="J4951" s="336"/>
      <c r="K4951" s="338"/>
      <c r="O4951" s="393"/>
      <c r="P4951" s="407"/>
    </row>
    <row r="4952" spans="1:16" s="342" customFormat="1" x14ac:dyDescent="0.25">
      <c r="A4952" s="336"/>
      <c r="B4952" s="330"/>
      <c r="C4952" s="402"/>
      <c r="D4952" s="336"/>
      <c r="E4952" s="429"/>
      <c r="F4952" s="336"/>
      <c r="G4952" s="430"/>
      <c r="H4952" s="431"/>
      <c r="I4952" s="432"/>
      <c r="J4952" s="336"/>
      <c r="K4952" s="338"/>
      <c r="O4952" s="393"/>
      <c r="P4952" s="407"/>
    </row>
    <row r="4953" spans="1:16" s="342" customFormat="1" x14ac:dyDescent="0.25">
      <c r="A4953" s="336"/>
      <c r="B4953" s="330"/>
      <c r="C4953" s="402"/>
      <c r="D4953" s="336"/>
      <c r="E4953" s="429"/>
      <c r="F4953" s="336"/>
      <c r="G4953" s="430"/>
      <c r="H4953" s="431"/>
      <c r="I4953" s="432"/>
      <c r="J4953" s="336"/>
      <c r="K4953" s="338"/>
      <c r="O4953" s="393"/>
      <c r="P4953" s="407"/>
    </row>
    <row r="4954" spans="1:16" s="342" customFormat="1" x14ac:dyDescent="0.25">
      <c r="A4954" s="336"/>
      <c r="B4954" s="330"/>
      <c r="C4954" s="402"/>
      <c r="D4954" s="336"/>
      <c r="E4954" s="429"/>
      <c r="F4954" s="336"/>
      <c r="G4954" s="430"/>
      <c r="H4954" s="431"/>
      <c r="I4954" s="432"/>
      <c r="J4954" s="336"/>
      <c r="K4954" s="338"/>
      <c r="O4954" s="393"/>
      <c r="P4954" s="407"/>
    </row>
    <row r="4955" spans="1:16" s="342" customFormat="1" x14ac:dyDescent="0.25">
      <c r="A4955" s="336"/>
      <c r="B4955" s="330"/>
      <c r="C4955" s="402"/>
      <c r="D4955" s="336"/>
      <c r="E4955" s="429"/>
      <c r="F4955" s="336"/>
      <c r="G4955" s="430"/>
      <c r="H4955" s="431"/>
      <c r="I4955" s="432"/>
      <c r="J4955" s="336"/>
      <c r="K4955" s="338"/>
      <c r="O4955" s="393"/>
      <c r="P4955" s="407"/>
    </row>
    <row r="4956" spans="1:16" s="342" customFormat="1" x14ac:dyDescent="0.25">
      <c r="A4956" s="336"/>
      <c r="B4956" s="330"/>
      <c r="C4956" s="402"/>
      <c r="D4956" s="336"/>
      <c r="E4956" s="429"/>
      <c r="F4956" s="336"/>
      <c r="G4956" s="430"/>
      <c r="H4956" s="431"/>
      <c r="I4956" s="432"/>
      <c r="J4956" s="336"/>
      <c r="K4956" s="338"/>
      <c r="O4956" s="393"/>
      <c r="P4956" s="407"/>
    </row>
    <row r="4957" spans="1:16" s="342" customFormat="1" x14ac:dyDescent="0.25">
      <c r="A4957" s="336"/>
      <c r="B4957" s="330"/>
      <c r="C4957" s="402"/>
      <c r="D4957" s="336"/>
      <c r="E4957" s="429"/>
      <c r="F4957" s="336"/>
      <c r="G4957" s="430"/>
      <c r="H4957" s="431"/>
      <c r="I4957" s="432"/>
      <c r="J4957" s="336"/>
      <c r="K4957" s="338"/>
      <c r="O4957" s="393"/>
      <c r="P4957" s="407"/>
    </row>
    <row r="4958" spans="1:16" s="342" customFormat="1" x14ac:dyDescent="0.25">
      <c r="A4958" s="336"/>
      <c r="B4958" s="330"/>
      <c r="C4958" s="402"/>
      <c r="D4958" s="336"/>
      <c r="E4958" s="429"/>
      <c r="F4958" s="336"/>
      <c r="G4958" s="430"/>
      <c r="H4958" s="431"/>
      <c r="I4958" s="432"/>
      <c r="J4958" s="336"/>
      <c r="K4958" s="338"/>
      <c r="O4958" s="393"/>
      <c r="P4958" s="407"/>
    </row>
    <row r="4959" spans="1:16" s="342" customFormat="1" x14ac:dyDescent="0.25">
      <c r="A4959" s="336"/>
      <c r="B4959" s="330"/>
      <c r="C4959" s="402"/>
      <c r="D4959" s="336"/>
      <c r="E4959" s="429"/>
      <c r="F4959" s="336"/>
      <c r="G4959" s="430"/>
      <c r="H4959" s="431"/>
      <c r="I4959" s="432"/>
      <c r="J4959" s="336"/>
      <c r="K4959" s="338"/>
      <c r="O4959" s="393"/>
      <c r="P4959" s="407"/>
    </row>
    <row r="4960" spans="1:16" s="342" customFormat="1" x14ac:dyDescent="0.25">
      <c r="A4960" s="336"/>
      <c r="B4960" s="330"/>
      <c r="C4960" s="402"/>
      <c r="D4960" s="336"/>
      <c r="E4960" s="429"/>
      <c r="F4960" s="336"/>
      <c r="G4960" s="430"/>
      <c r="H4960" s="431"/>
      <c r="I4960" s="432"/>
      <c r="J4960" s="336"/>
      <c r="K4960" s="338"/>
      <c r="O4960" s="393"/>
      <c r="P4960" s="407"/>
    </row>
    <row r="4961" spans="1:16" s="342" customFormat="1" x14ac:dyDescent="0.25">
      <c r="A4961" s="336"/>
      <c r="B4961" s="330"/>
      <c r="C4961" s="402"/>
      <c r="D4961" s="336"/>
      <c r="E4961" s="429"/>
      <c r="F4961" s="336"/>
      <c r="G4961" s="430"/>
      <c r="H4961" s="431"/>
      <c r="I4961" s="432"/>
      <c r="J4961" s="336"/>
      <c r="K4961" s="338"/>
      <c r="O4961" s="393"/>
      <c r="P4961" s="407"/>
    </row>
    <row r="4962" spans="1:16" s="342" customFormat="1" x14ac:dyDescent="0.25">
      <c r="A4962" s="336"/>
      <c r="B4962" s="330"/>
      <c r="C4962" s="402"/>
      <c r="D4962" s="336"/>
      <c r="E4962" s="429"/>
      <c r="F4962" s="336"/>
      <c r="G4962" s="430"/>
      <c r="H4962" s="431"/>
      <c r="I4962" s="432"/>
      <c r="J4962" s="336"/>
      <c r="K4962" s="338"/>
      <c r="O4962" s="393"/>
      <c r="P4962" s="407"/>
    </row>
    <row r="4963" spans="1:16" s="342" customFormat="1" x14ac:dyDescent="0.25">
      <c r="A4963" s="336"/>
      <c r="B4963" s="330"/>
      <c r="C4963" s="402"/>
      <c r="D4963" s="336"/>
      <c r="E4963" s="429"/>
      <c r="F4963" s="336"/>
      <c r="G4963" s="430"/>
      <c r="H4963" s="431"/>
      <c r="I4963" s="432"/>
      <c r="J4963" s="336"/>
      <c r="K4963" s="338"/>
      <c r="O4963" s="393"/>
      <c r="P4963" s="407"/>
    </row>
    <row r="4964" spans="1:16" s="342" customFormat="1" x14ac:dyDescent="0.25">
      <c r="A4964" s="336"/>
      <c r="B4964" s="330"/>
      <c r="C4964" s="402"/>
      <c r="D4964" s="336"/>
      <c r="E4964" s="429"/>
      <c r="F4964" s="336"/>
      <c r="G4964" s="430"/>
      <c r="H4964" s="431"/>
      <c r="I4964" s="432"/>
      <c r="J4964" s="336"/>
      <c r="K4964" s="338"/>
      <c r="O4964" s="393"/>
      <c r="P4964" s="407"/>
    </row>
    <row r="4965" spans="1:16" s="342" customFormat="1" x14ac:dyDescent="0.25">
      <c r="A4965" s="336"/>
      <c r="B4965" s="330"/>
      <c r="C4965" s="402"/>
      <c r="D4965" s="336"/>
      <c r="E4965" s="429"/>
      <c r="F4965" s="336"/>
      <c r="G4965" s="430"/>
      <c r="H4965" s="431"/>
      <c r="I4965" s="432"/>
      <c r="J4965" s="336"/>
      <c r="K4965" s="338"/>
      <c r="O4965" s="393"/>
      <c r="P4965" s="407"/>
    </row>
    <row r="4966" spans="1:16" s="342" customFormat="1" x14ac:dyDescent="0.25">
      <c r="A4966" s="336"/>
      <c r="B4966" s="330"/>
      <c r="C4966" s="402"/>
      <c r="D4966" s="336"/>
      <c r="E4966" s="429"/>
      <c r="F4966" s="336"/>
      <c r="G4966" s="430"/>
      <c r="H4966" s="431"/>
      <c r="I4966" s="432"/>
      <c r="J4966" s="336"/>
      <c r="K4966" s="338"/>
      <c r="O4966" s="393"/>
      <c r="P4966" s="407"/>
    </row>
    <row r="4967" spans="1:16" s="342" customFormat="1" x14ac:dyDescent="0.25">
      <c r="A4967" s="336"/>
      <c r="B4967" s="330"/>
      <c r="C4967" s="402"/>
      <c r="D4967" s="336"/>
      <c r="E4967" s="429"/>
      <c r="F4967" s="336"/>
      <c r="G4967" s="430"/>
      <c r="H4967" s="431"/>
      <c r="I4967" s="432"/>
      <c r="J4967" s="336"/>
      <c r="K4967" s="338"/>
      <c r="O4967" s="393"/>
      <c r="P4967" s="407"/>
    </row>
    <row r="4968" spans="1:16" s="342" customFormat="1" x14ac:dyDescent="0.25">
      <c r="A4968" s="336"/>
      <c r="B4968" s="330"/>
      <c r="C4968" s="402"/>
      <c r="D4968" s="336"/>
      <c r="E4968" s="429"/>
      <c r="F4968" s="336"/>
      <c r="G4968" s="430"/>
      <c r="H4968" s="431"/>
      <c r="I4968" s="432"/>
      <c r="J4968" s="336"/>
      <c r="K4968" s="338"/>
      <c r="O4968" s="393"/>
      <c r="P4968" s="407"/>
    </row>
    <row r="4969" spans="1:16" s="342" customFormat="1" x14ac:dyDescent="0.25">
      <c r="A4969" s="336"/>
      <c r="B4969" s="330"/>
      <c r="C4969" s="402"/>
      <c r="D4969" s="336"/>
      <c r="E4969" s="429"/>
      <c r="F4969" s="336"/>
      <c r="G4969" s="430"/>
      <c r="H4969" s="431"/>
      <c r="I4969" s="432"/>
      <c r="J4969" s="336"/>
      <c r="K4969" s="338"/>
      <c r="O4969" s="393"/>
      <c r="P4969" s="407"/>
    </row>
    <row r="4970" spans="1:16" s="342" customFormat="1" x14ac:dyDescent="0.25">
      <c r="A4970" s="336"/>
      <c r="B4970" s="330"/>
      <c r="C4970" s="402"/>
      <c r="D4970" s="336"/>
      <c r="E4970" s="429"/>
      <c r="F4970" s="336"/>
      <c r="G4970" s="430"/>
      <c r="H4970" s="431"/>
      <c r="I4970" s="432"/>
      <c r="J4970" s="336"/>
      <c r="K4970" s="338"/>
      <c r="O4970" s="393"/>
      <c r="P4970" s="407"/>
    </row>
    <row r="4971" spans="1:16" s="342" customFormat="1" x14ac:dyDescent="0.25">
      <c r="A4971" s="336"/>
      <c r="B4971" s="330"/>
      <c r="C4971" s="402"/>
      <c r="D4971" s="336"/>
      <c r="E4971" s="429"/>
      <c r="F4971" s="336"/>
      <c r="G4971" s="430"/>
      <c r="H4971" s="431"/>
      <c r="I4971" s="432"/>
      <c r="J4971" s="336"/>
      <c r="K4971" s="338"/>
      <c r="O4971" s="393"/>
      <c r="P4971" s="407"/>
    </row>
    <row r="4972" spans="1:16" s="342" customFormat="1" x14ac:dyDescent="0.25">
      <c r="A4972" s="336"/>
      <c r="B4972" s="330"/>
      <c r="C4972" s="402"/>
      <c r="D4972" s="336"/>
      <c r="E4972" s="429"/>
      <c r="F4972" s="336"/>
      <c r="G4972" s="430"/>
      <c r="H4972" s="431"/>
      <c r="I4972" s="432"/>
      <c r="J4972" s="336"/>
      <c r="K4972" s="338"/>
      <c r="O4972" s="393"/>
      <c r="P4972" s="407"/>
    </row>
    <row r="4973" spans="1:16" s="342" customFormat="1" x14ac:dyDescent="0.25">
      <c r="A4973" s="336"/>
      <c r="B4973" s="330"/>
      <c r="C4973" s="402"/>
      <c r="D4973" s="336"/>
      <c r="E4973" s="429"/>
      <c r="F4973" s="336"/>
      <c r="G4973" s="430"/>
      <c r="H4973" s="431"/>
      <c r="I4973" s="432"/>
      <c r="J4973" s="336"/>
      <c r="K4973" s="338"/>
      <c r="O4973" s="393"/>
      <c r="P4973" s="407"/>
    </row>
    <row r="4974" spans="1:16" s="342" customFormat="1" x14ac:dyDescent="0.25">
      <c r="A4974" s="336"/>
      <c r="B4974" s="330"/>
      <c r="C4974" s="402"/>
      <c r="D4974" s="336"/>
      <c r="E4974" s="429"/>
      <c r="F4974" s="336"/>
      <c r="G4974" s="430"/>
      <c r="H4974" s="431"/>
      <c r="I4974" s="432"/>
      <c r="J4974" s="336"/>
      <c r="K4974" s="338"/>
      <c r="O4974" s="393"/>
      <c r="P4974" s="407"/>
    </row>
    <row r="4975" spans="1:16" s="342" customFormat="1" x14ac:dyDescent="0.25">
      <c r="A4975" s="336"/>
      <c r="B4975" s="330"/>
      <c r="C4975" s="402"/>
      <c r="D4975" s="336"/>
      <c r="E4975" s="429"/>
      <c r="F4975" s="336"/>
      <c r="G4975" s="430"/>
      <c r="H4975" s="431"/>
      <c r="I4975" s="432"/>
      <c r="J4975" s="336"/>
      <c r="K4975" s="338"/>
      <c r="O4975" s="393"/>
      <c r="P4975" s="407"/>
    </row>
    <row r="4976" spans="1:16" s="342" customFormat="1" x14ac:dyDescent="0.25">
      <c r="A4976" s="336"/>
      <c r="B4976" s="330"/>
      <c r="C4976" s="402"/>
      <c r="D4976" s="336"/>
      <c r="E4976" s="429"/>
      <c r="F4976" s="336"/>
      <c r="G4976" s="430"/>
      <c r="H4976" s="431"/>
      <c r="I4976" s="432"/>
      <c r="J4976" s="336"/>
      <c r="K4976" s="338"/>
      <c r="O4976" s="393"/>
      <c r="P4976" s="407"/>
    </row>
    <row r="4977" spans="1:16" s="342" customFormat="1" x14ac:dyDescent="0.25">
      <c r="A4977" s="336"/>
      <c r="B4977" s="330"/>
      <c r="C4977" s="402"/>
      <c r="D4977" s="336"/>
      <c r="E4977" s="429"/>
      <c r="F4977" s="336"/>
      <c r="G4977" s="430"/>
      <c r="H4977" s="431"/>
      <c r="I4977" s="432"/>
      <c r="J4977" s="336"/>
      <c r="K4977" s="338"/>
      <c r="O4977" s="393"/>
      <c r="P4977" s="407"/>
    </row>
    <row r="4978" spans="1:16" s="342" customFormat="1" x14ac:dyDescent="0.25">
      <c r="A4978" s="336"/>
      <c r="B4978" s="330"/>
      <c r="C4978" s="402"/>
      <c r="D4978" s="336"/>
      <c r="E4978" s="429"/>
      <c r="F4978" s="336"/>
      <c r="G4978" s="430"/>
      <c r="H4978" s="431"/>
      <c r="I4978" s="432"/>
      <c r="J4978" s="336"/>
      <c r="K4978" s="338"/>
      <c r="O4978" s="393"/>
      <c r="P4978" s="407"/>
    </row>
    <row r="4979" spans="1:16" s="342" customFormat="1" x14ac:dyDescent="0.25">
      <c r="A4979" s="336"/>
      <c r="B4979" s="330"/>
      <c r="C4979" s="402"/>
      <c r="D4979" s="336"/>
      <c r="E4979" s="429"/>
      <c r="F4979" s="336"/>
      <c r="G4979" s="430"/>
      <c r="H4979" s="431"/>
      <c r="I4979" s="432"/>
      <c r="J4979" s="336"/>
      <c r="K4979" s="338"/>
      <c r="O4979" s="393"/>
      <c r="P4979" s="407"/>
    </row>
    <row r="4980" spans="1:16" s="342" customFormat="1" x14ac:dyDescent="0.25">
      <c r="A4980" s="336"/>
      <c r="B4980" s="330"/>
      <c r="C4980" s="402"/>
      <c r="D4980" s="336"/>
      <c r="E4980" s="429"/>
      <c r="F4980" s="336"/>
      <c r="G4980" s="430"/>
      <c r="H4980" s="431"/>
      <c r="I4980" s="432"/>
      <c r="J4980" s="336"/>
      <c r="K4980" s="338"/>
      <c r="O4980" s="393"/>
      <c r="P4980" s="407"/>
    </row>
    <row r="4981" spans="1:16" s="342" customFormat="1" x14ac:dyDescent="0.25">
      <c r="A4981" s="336"/>
      <c r="B4981" s="330"/>
      <c r="C4981" s="402"/>
      <c r="D4981" s="336"/>
      <c r="E4981" s="429"/>
      <c r="F4981" s="336"/>
      <c r="G4981" s="430"/>
      <c r="H4981" s="431"/>
      <c r="I4981" s="432"/>
      <c r="J4981" s="336"/>
      <c r="K4981" s="338"/>
      <c r="O4981" s="393"/>
      <c r="P4981" s="407"/>
    </row>
    <row r="4982" spans="1:16" s="342" customFormat="1" x14ac:dyDescent="0.25">
      <c r="A4982" s="336"/>
      <c r="B4982" s="330"/>
      <c r="C4982" s="402"/>
      <c r="D4982" s="336"/>
      <c r="E4982" s="429"/>
      <c r="F4982" s="336"/>
      <c r="G4982" s="430"/>
      <c r="H4982" s="431"/>
      <c r="I4982" s="432"/>
      <c r="J4982" s="336"/>
      <c r="K4982" s="338"/>
      <c r="O4982" s="393"/>
      <c r="P4982" s="407"/>
    </row>
    <row r="4983" spans="1:16" s="342" customFormat="1" x14ac:dyDescent="0.25">
      <c r="A4983" s="336"/>
      <c r="B4983" s="330"/>
      <c r="C4983" s="402"/>
      <c r="D4983" s="336"/>
      <c r="E4983" s="429"/>
      <c r="F4983" s="336"/>
      <c r="G4983" s="430"/>
      <c r="H4983" s="431"/>
      <c r="I4983" s="432"/>
      <c r="J4983" s="336"/>
      <c r="K4983" s="338"/>
      <c r="O4983" s="393"/>
      <c r="P4983" s="407"/>
    </row>
    <row r="4984" spans="1:16" s="342" customFormat="1" x14ac:dyDescent="0.25">
      <c r="A4984" s="336"/>
      <c r="B4984" s="330"/>
      <c r="C4984" s="402"/>
      <c r="D4984" s="336"/>
      <c r="E4984" s="429"/>
      <c r="F4984" s="336"/>
      <c r="G4984" s="430"/>
      <c r="H4984" s="431"/>
      <c r="I4984" s="432"/>
      <c r="J4984" s="336"/>
      <c r="K4984" s="338"/>
      <c r="O4984" s="393"/>
      <c r="P4984" s="407"/>
    </row>
    <row r="4985" spans="1:16" s="342" customFormat="1" x14ac:dyDescent="0.25">
      <c r="A4985" s="336"/>
      <c r="B4985" s="330"/>
      <c r="C4985" s="402"/>
      <c r="D4985" s="336"/>
      <c r="E4985" s="429"/>
      <c r="F4985" s="336"/>
      <c r="G4985" s="430"/>
      <c r="H4985" s="431"/>
      <c r="I4985" s="432"/>
      <c r="J4985" s="336"/>
      <c r="K4985" s="338"/>
      <c r="O4985" s="393"/>
      <c r="P4985" s="407"/>
    </row>
    <row r="4986" spans="1:16" s="342" customFormat="1" x14ac:dyDescent="0.25">
      <c r="A4986" s="336"/>
      <c r="B4986" s="330"/>
      <c r="C4986" s="402"/>
      <c r="D4986" s="336"/>
      <c r="E4986" s="429"/>
      <c r="F4986" s="336"/>
      <c r="G4986" s="430"/>
      <c r="H4986" s="431"/>
      <c r="I4986" s="432"/>
      <c r="J4986" s="336"/>
      <c r="K4986" s="338"/>
      <c r="O4986" s="393"/>
      <c r="P4986" s="407"/>
    </row>
    <row r="4987" spans="1:16" s="342" customFormat="1" x14ac:dyDescent="0.25">
      <c r="A4987" s="336"/>
      <c r="B4987" s="330"/>
      <c r="C4987" s="402"/>
      <c r="D4987" s="336"/>
      <c r="E4987" s="429"/>
      <c r="F4987" s="336"/>
      <c r="G4987" s="430"/>
      <c r="H4987" s="431"/>
      <c r="I4987" s="432"/>
      <c r="J4987" s="336"/>
      <c r="K4987" s="338"/>
      <c r="O4987" s="393"/>
      <c r="P4987" s="407"/>
    </row>
    <row r="4988" spans="1:16" s="342" customFormat="1" x14ac:dyDescent="0.25">
      <c r="A4988" s="336"/>
      <c r="B4988" s="330"/>
      <c r="C4988" s="402"/>
      <c r="D4988" s="336"/>
      <c r="E4988" s="429"/>
      <c r="F4988" s="336"/>
      <c r="G4988" s="430"/>
      <c r="H4988" s="431"/>
      <c r="I4988" s="432"/>
      <c r="J4988" s="336"/>
      <c r="K4988" s="338"/>
      <c r="O4988" s="393"/>
      <c r="P4988" s="407"/>
    </row>
    <row r="4989" spans="1:16" s="342" customFormat="1" x14ac:dyDescent="0.25">
      <c r="A4989" s="336"/>
      <c r="B4989" s="330"/>
      <c r="C4989" s="402"/>
      <c r="D4989" s="336"/>
      <c r="E4989" s="429"/>
      <c r="F4989" s="336"/>
      <c r="G4989" s="430"/>
      <c r="H4989" s="431"/>
      <c r="I4989" s="432"/>
      <c r="J4989" s="336"/>
      <c r="K4989" s="338"/>
      <c r="O4989" s="393"/>
      <c r="P4989" s="407"/>
    </row>
    <row r="4990" spans="1:16" s="342" customFormat="1" x14ac:dyDescent="0.25">
      <c r="A4990" s="336"/>
      <c r="B4990" s="330"/>
      <c r="C4990" s="402"/>
      <c r="D4990" s="336"/>
      <c r="E4990" s="429"/>
      <c r="F4990" s="336"/>
      <c r="G4990" s="430"/>
      <c r="H4990" s="431"/>
      <c r="I4990" s="432"/>
      <c r="J4990" s="336"/>
      <c r="K4990" s="338"/>
      <c r="O4990" s="393"/>
      <c r="P4990" s="407"/>
    </row>
    <row r="4991" spans="1:16" s="342" customFormat="1" x14ac:dyDescent="0.25">
      <c r="A4991" s="336"/>
      <c r="B4991" s="330"/>
      <c r="C4991" s="402"/>
      <c r="D4991" s="336"/>
      <c r="E4991" s="429"/>
      <c r="F4991" s="336"/>
      <c r="G4991" s="430"/>
      <c r="H4991" s="431"/>
      <c r="I4991" s="432"/>
      <c r="J4991" s="336"/>
      <c r="K4991" s="338"/>
      <c r="O4991" s="393"/>
      <c r="P4991" s="407"/>
    </row>
    <row r="4992" spans="1:16" s="342" customFormat="1" x14ac:dyDescent="0.25">
      <c r="A4992" s="336"/>
      <c r="B4992" s="330"/>
      <c r="C4992" s="402"/>
      <c r="D4992" s="336"/>
      <c r="E4992" s="429"/>
      <c r="F4992" s="336"/>
      <c r="G4992" s="430"/>
      <c r="H4992" s="431"/>
      <c r="I4992" s="432"/>
      <c r="J4992" s="336"/>
      <c r="K4992" s="338"/>
      <c r="O4992" s="393"/>
      <c r="P4992" s="407"/>
    </row>
    <row r="4993" spans="1:16" s="342" customFormat="1" x14ac:dyDescent="0.25">
      <c r="A4993" s="336"/>
      <c r="B4993" s="330"/>
      <c r="C4993" s="402"/>
      <c r="D4993" s="336"/>
      <c r="E4993" s="429"/>
      <c r="F4993" s="336"/>
      <c r="G4993" s="430"/>
      <c r="H4993" s="431"/>
      <c r="I4993" s="432"/>
      <c r="J4993" s="336"/>
      <c r="K4993" s="338"/>
      <c r="O4993" s="393"/>
      <c r="P4993" s="407"/>
    </row>
    <row r="4994" spans="1:16" s="342" customFormat="1" x14ac:dyDescent="0.25">
      <c r="A4994" s="336"/>
      <c r="B4994" s="330"/>
      <c r="C4994" s="402"/>
      <c r="D4994" s="336"/>
      <c r="E4994" s="429"/>
      <c r="F4994" s="336"/>
      <c r="G4994" s="430"/>
      <c r="H4994" s="431"/>
      <c r="I4994" s="432"/>
      <c r="J4994" s="336"/>
      <c r="K4994" s="338"/>
      <c r="O4994" s="393"/>
      <c r="P4994" s="407"/>
    </row>
    <row r="4995" spans="1:16" s="342" customFormat="1" x14ac:dyDescent="0.25">
      <c r="A4995" s="336"/>
      <c r="B4995" s="330"/>
      <c r="C4995" s="402"/>
      <c r="D4995" s="336"/>
      <c r="E4995" s="429"/>
      <c r="F4995" s="336"/>
      <c r="G4995" s="430"/>
      <c r="H4995" s="431"/>
      <c r="I4995" s="432"/>
      <c r="J4995" s="336"/>
      <c r="K4995" s="338"/>
      <c r="O4995" s="393"/>
      <c r="P4995" s="407"/>
    </row>
    <row r="4996" spans="1:16" s="342" customFormat="1" x14ac:dyDescent="0.25">
      <c r="A4996" s="336"/>
      <c r="B4996" s="330"/>
      <c r="C4996" s="402"/>
      <c r="D4996" s="336"/>
      <c r="E4996" s="429"/>
      <c r="F4996" s="336"/>
      <c r="G4996" s="430"/>
      <c r="H4996" s="431"/>
      <c r="I4996" s="432"/>
      <c r="J4996" s="336"/>
      <c r="K4996" s="338"/>
      <c r="O4996" s="393"/>
      <c r="P4996" s="407"/>
    </row>
    <row r="4997" spans="1:16" s="342" customFormat="1" x14ac:dyDescent="0.25">
      <c r="A4997" s="336"/>
      <c r="B4997" s="330"/>
      <c r="C4997" s="402"/>
      <c r="D4997" s="336"/>
      <c r="E4997" s="429"/>
      <c r="F4997" s="336"/>
      <c r="G4997" s="430"/>
      <c r="H4997" s="431"/>
      <c r="I4997" s="432"/>
      <c r="J4997" s="336"/>
      <c r="K4997" s="338"/>
      <c r="O4997" s="393"/>
      <c r="P4997" s="407"/>
    </row>
    <row r="4998" spans="1:16" s="342" customFormat="1" x14ac:dyDescent="0.25">
      <c r="A4998" s="336"/>
      <c r="B4998" s="330"/>
      <c r="C4998" s="402"/>
      <c r="D4998" s="336"/>
      <c r="E4998" s="429"/>
      <c r="F4998" s="336"/>
      <c r="G4998" s="430"/>
      <c r="H4998" s="431"/>
      <c r="I4998" s="432"/>
      <c r="J4998" s="336"/>
      <c r="K4998" s="338"/>
      <c r="O4998" s="393"/>
      <c r="P4998" s="407"/>
    </row>
    <row r="4999" spans="1:16" s="342" customFormat="1" x14ac:dyDescent="0.25">
      <c r="A4999" s="336"/>
      <c r="B4999" s="330"/>
      <c r="C4999" s="402"/>
      <c r="D4999" s="336"/>
      <c r="E4999" s="429"/>
      <c r="F4999" s="336"/>
      <c r="G4999" s="430"/>
      <c r="H4999" s="431"/>
      <c r="I4999" s="432"/>
      <c r="J4999" s="336"/>
      <c r="K4999" s="338"/>
      <c r="O4999" s="393"/>
      <c r="P4999" s="407"/>
    </row>
    <row r="5000" spans="1:16" s="342" customFormat="1" x14ac:dyDescent="0.25">
      <c r="A5000" s="336"/>
      <c r="B5000" s="330"/>
      <c r="C5000" s="402"/>
      <c r="D5000" s="336"/>
      <c r="E5000" s="429"/>
      <c r="F5000" s="336"/>
      <c r="G5000" s="430"/>
      <c r="H5000" s="431"/>
      <c r="I5000" s="432"/>
      <c r="J5000" s="336"/>
      <c r="K5000" s="338"/>
      <c r="O5000" s="393"/>
      <c r="P5000" s="407"/>
    </row>
    <row r="5001" spans="1:16" s="342" customFormat="1" x14ac:dyDescent="0.25">
      <c r="A5001" s="336"/>
      <c r="B5001" s="330"/>
      <c r="C5001" s="402"/>
      <c r="D5001" s="336"/>
      <c r="E5001" s="429"/>
      <c r="F5001" s="336"/>
      <c r="G5001" s="430"/>
      <c r="H5001" s="431"/>
      <c r="I5001" s="432"/>
      <c r="J5001" s="336"/>
      <c r="K5001" s="338"/>
      <c r="O5001" s="393"/>
      <c r="P5001" s="407"/>
    </row>
    <row r="5002" spans="1:16" s="342" customFormat="1" x14ac:dyDescent="0.25">
      <c r="A5002" s="336"/>
      <c r="B5002" s="330"/>
      <c r="C5002" s="402"/>
      <c r="D5002" s="336"/>
      <c r="E5002" s="429"/>
      <c r="F5002" s="336"/>
      <c r="G5002" s="430"/>
      <c r="H5002" s="431"/>
      <c r="I5002" s="432"/>
      <c r="J5002" s="336"/>
      <c r="K5002" s="338"/>
      <c r="O5002" s="393"/>
      <c r="P5002" s="407"/>
    </row>
    <row r="5003" spans="1:16" s="342" customFormat="1" x14ac:dyDescent="0.25">
      <c r="A5003" s="336"/>
      <c r="B5003" s="330"/>
      <c r="C5003" s="402"/>
      <c r="D5003" s="336"/>
      <c r="E5003" s="429"/>
      <c r="F5003" s="336"/>
      <c r="G5003" s="430"/>
      <c r="H5003" s="431"/>
      <c r="I5003" s="432"/>
      <c r="J5003" s="336"/>
      <c r="K5003" s="338"/>
      <c r="O5003" s="393"/>
      <c r="P5003" s="407"/>
    </row>
    <row r="5004" spans="1:16" s="342" customFormat="1" x14ac:dyDescent="0.25">
      <c r="A5004" s="336"/>
      <c r="B5004" s="330"/>
      <c r="C5004" s="402"/>
      <c r="D5004" s="336"/>
      <c r="E5004" s="429"/>
      <c r="F5004" s="336"/>
      <c r="G5004" s="430"/>
      <c r="H5004" s="431"/>
      <c r="I5004" s="432"/>
      <c r="J5004" s="336"/>
      <c r="K5004" s="338"/>
      <c r="O5004" s="393"/>
      <c r="P5004" s="407"/>
    </row>
    <row r="5005" spans="1:16" s="342" customFormat="1" x14ac:dyDescent="0.25">
      <c r="A5005" s="336"/>
      <c r="B5005" s="330"/>
      <c r="C5005" s="402"/>
      <c r="D5005" s="336"/>
      <c r="E5005" s="429"/>
      <c r="F5005" s="336"/>
      <c r="G5005" s="430"/>
      <c r="H5005" s="431"/>
      <c r="I5005" s="432"/>
      <c r="J5005" s="336"/>
      <c r="K5005" s="338"/>
      <c r="O5005" s="393"/>
      <c r="P5005" s="407"/>
    </row>
    <row r="5006" spans="1:16" s="342" customFormat="1" x14ac:dyDescent="0.25">
      <c r="A5006" s="336"/>
      <c r="B5006" s="330"/>
      <c r="C5006" s="402"/>
      <c r="D5006" s="336"/>
      <c r="E5006" s="429"/>
      <c r="F5006" s="336"/>
      <c r="G5006" s="430"/>
      <c r="H5006" s="431"/>
      <c r="I5006" s="432"/>
      <c r="J5006" s="336"/>
      <c r="K5006" s="338"/>
      <c r="O5006" s="393"/>
      <c r="P5006" s="407"/>
    </row>
    <row r="5007" spans="1:16" s="342" customFormat="1" x14ac:dyDescent="0.25">
      <c r="A5007" s="336"/>
      <c r="B5007" s="330"/>
      <c r="C5007" s="402"/>
      <c r="D5007" s="336"/>
      <c r="E5007" s="429"/>
      <c r="F5007" s="336"/>
      <c r="G5007" s="430"/>
      <c r="H5007" s="431"/>
      <c r="I5007" s="432"/>
      <c r="J5007" s="336"/>
      <c r="K5007" s="338"/>
      <c r="O5007" s="393"/>
      <c r="P5007" s="407"/>
    </row>
    <row r="5008" spans="1:16" s="342" customFormat="1" x14ac:dyDescent="0.25">
      <c r="A5008" s="336"/>
      <c r="B5008" s="330"/>
      <c r="C5008" s="402"/>
      <c r="D5008" s="336"/>
      <c r="E5008" s="429"/>
      <c r="F5008" s="336"/>
      <c r="G5008" s="430"/>
      <c r="H5008" s="431"/>
      <c r="I5008" s="432"/>
      <c r="J5008" s="336"/>
      <c r="K5008" s="338"/>
      <c r="O5008" s="393"/>
      <c r="P5008" s="407"/>
    </row>
    <row r="5009" spans="1:16" s="342" customFormat="1" x14ac:dyDescent="0.25">
      <c r="A5009" s="336"/>
      <c r="B5009" s="330"/>
      <c r="C5009" s="402"/>
      <c r="D5009" s="336"/>
      <c r="E5009" s="429"/>
      <c r="F5009" s="336"/>
      <c r="G5009" s="430"/>
      <c r="H5009" s="431"/>
      <c r="I5009" s="432"/>
      <c r="J5009" s="336"/>
      <c r="K5009" s="338"/>
      <c r="O5009" s="393"/>
      <c r="P5009" s="407"/>
    </row>
    <row r="5010" spans="1:16" s="342" customFormat="1" x14ac:dyDescent="0.25">
      <c r="A5010" s="336"/>
      <c r="B5010" s="330"/>
      <c r="C5010" s="402"/>
      <c r="D5010" s="336"/>
      <c r="E5010" s="429"/>
      <c r="F5010" s="336"/>
      <c r="G5010" s="430"/>
      <c r="H5010" s="431"/>
      <c r="I5010" s="432"/>
      <c r="J5010" s="336"/>
      <c r="K5010" s="338"/>
      <c r="O5010" s="393"/>
      <c r="P5010" s="407"/>
    </row>
    <row r="5011" spans="1:16" s="342" customFormat="1" x14ac:dyDescent="0.25">
      <c r="A5011" s="336"/>
      <c r="B5011" s="330"/>
      <c r="C5011" s="402"/>
      <c r="D5011" s="336"/>
      <c r="E5011" s="429"/>
      <c r="F5011" s="336"/>
      <c r="G5011" s="430"/>
      <c r="H5011" s="431"/>
      <c r="I5011" s="432"/>
      <c r="J5011" s="336"/>
      <c r="K5011" s="338"/>
      <c r="O5011" s="393"/>
      <c r="P5011" s="407"/>
    </row>
    <row r="5012" spans="1:16" s="342" customFormat="1" x14ac:dyDescent="0.25">
      <c r="A5012" s="336"/>
      <c r="B5012" s="330"/>
      <c r="C5012" s="402"/>
      <c r="D5012" s="336"/>
      <c r="E5012" s="429"/>
      <c r="F5012" s="336"/>
      <c r="G5012" s="430"/>
      <c r="H5012" s="431"/>
      <c r="I5012" s="432"/>
      <c r="J5012" s="336"/>
      <c r="K5012" s="338"/>
      <c r="O5012" s="393"/>
      <c r="P5012" s="407"/>
    </row>
    <row r="5013" spans="1:16" s="342" customFormat="1" x14ac:dyDescent="0.25">
      <c r="A5013" s="336"/>
      <c r="B5013" s="330"/>
      <c r="C5013" s="402"/>
      <c r="D5013" s="336"/>
      <c r="E5013" s="429"/>
      <c r="F5013" s="336"/>
      <c r="G5013" s="430"/>
      <c r="H5013" s="431"/>
      <c r="I5013" s="432"/>
      <c r="J5013" s="336"/>
      <c r="K5013" s="338"/>
      <c r="O5013" s="393"/>
      <c r="P5013" s="407"/>
    </row>
    <row r="5014" spans="1:16" s="342" customFormat="1" x14ac:dyDescent="0.25">
      <c r="A5014" s="336"/>
      <c r="B5014" s="330"/>
      <c r="C5014" s="402"/>
      <c r="D5014" s="336"/>
      <c r="E5014" s="429"/>
      <c r="F5014" s="336"/>
      <c r="G5014" s="430"/>
      <c r="H5014" s="431"/>
      <c r="I5014" s="432"/>
      <c r="J5014" s="336"/>
      <c r="K5014" s="338"/>
      <c r="O5014" s="393"/>
      <c r="P5014" s="407"/>
    </row>
    <row r="5015" spans="1:16" s="342" customFormat="1" x14ac:dyDescent="0.25">
      <c r="A5015" s="336"/>
      <c r="B5015" s="330"/>
      <c r="C5015" s="402"/>
      <c r="D5015" s="336"/>
      <c r="E5015" s="429"/>
      <c r="F5015" s="336"/>
      <c r="G5015" s="430"/>
      <c r="H5015" s="431"/>
      <c r="I5015" s="432"/>
      <c r="J5015" s="336"/>
      <c r="K5015" s="338"/>
      <c r="O5015" s="393"/>
      <c r="P5015" s="407"/>
    </row>
    <row r="5016" spans="1:16" s="342" customFormat="1" x14ac:dyDescent="0.25">
      <c r="A5016" s="336"/>
      <c r="B5016" s="330"/>
      <c r="C5016" s="402"/>
      <c r="D5016" s="336"/>
      <c r="E5016" s="429"/>
      <c r="F5016" s="336"/>
      <c r="G5016" s="430"/>
      <c r="H5016" s="431"/>
      <c r="I5016" s="432"/>
      <c r="J5016" s="336"/>
      <c r="K5016" s="338"/>
      <c r="O5016" s="393"/>
      <c r="P5016" s="407"/>
    </row>
    <row r="5017" spans="1:16" s="342" customFormat="1" x14ac:dyDescent="0.25">
      <c r="A5017" s="336"/>
      <c r="B5017" s="330"/>
      <c r="C5017" s="402"/>
      <c r="D5017" s="336"/>
      <c r="E5017" s="429"/>
      <c r="F5017" s="336"/>
      <c r="G5017" s="430"/>
      <c r="H5017" s="431"/>
      <c r="I5017" s="432"/>
      <c r="J5017" s="336"/>
      <c r="K5017" s="338"/>
      <c r="O5017" s="393"/>
      <c r="P5017" s="407"/>
    </row>
    <row r="5018" spans="1:16" s="342" customFormat="1" x14ac:dyDescent="0.25">
      <c r="A5018" s="336"/>
      <c r="B5018" s="330"/>
      <c r="C5018" s="402"/>
      <c r="D5018" s="336"/>
      <c r="E5018" s="429"/>
      <c r="F5018" s="336"/>
      <c r="G5018" s="430"/>
      <c r="H5018" s="431"/>
      <c r="I5018" s="432"/>
      <c r="J5018" s="336"/>
      <c r="K5018" s="338"/>
      <c r="O5018" s="393"/>
      <c r="P5018" s="407"/>
    </row>
    <row r="5019" spans="1:16" s="342" customFormat="1" x14ac:dyDescent="0.25">
      <c r="A5019" s="336"/>
      <c r="B5019" s="330"/>
      <c r="C5019" s="402"/>
      <c r="D5019" s="336"/>
      <c r="E5019" s="429"/>
      <c r="F5019" s="336"/>
      <c r="G5019" s="430"/>
      <c r="H5019" s="431"/>
      <c r="I5019" s="432"/>
      <c r="J5019" s="336"/>
      <c r="K5019" s="338"/>
      <c r="O5019" s="393"/>
      <c r="P5019" s="407"/>
    </row>
    <row r="5020" spans="1:16" s="342" customFormat="1" x14ac:dyDescent="0.25">
      <c r="A5020" s="336"/>
      <c r="B5020" s="330"/>
      <c r="C5020" s="402"/>
      <c r="D5020" s="336"/>
      <c r="E5020" s="429"/>
      <c r="F5020" s="336"/>
      <c r="G5020" s="430"/>
      <c r="H5020" s="431"/>
      <c r="I5020" s="432"/>
      <c r="J5020" s="336"/>
      <c r="K5020" s="338"/>
      <c r="O5020" s="393"/>
      <c r="P5020" s="407"/>
    </row>
    <row r="5021" spans="1:16" s="342" customFormat="1" x14ac:dyDescent="0.25">
      <c r="A5021" s="336"/>
      <c r="B5021" s="330"/>
      <c r="C5021" s="402"/>
      <c r="D5021" s="336"/>
      <c r="E5021" s="429"/>
      <c r="F5021" s="336"/>
      <c r="G5021" s="430"/>
      <c r="H5021" s="431"/>
      <c r="I5021" s="432"/>
      <c r="J5021" s="336"/>
      <c r="K5021" s="338"/>
      <c r="O5021" s="393"/>
      <c r="P5021" s="407"/>
    </row>
    <row r="5022" spans="1:16" s="342" customFormat="1" x14ac:dyDescent="0.25">
      <c r="A5022" s="336"/>
      <c r="B5022" s="330"/>
      <c r="C5022" s="402"/>
      <c r="D5022" s="336"/>
      <c r="E5022" s="429"/>
      <c r="F5022" s="336"/>
      <c r="G5022" s="430"/>
      <c r="H5022" s="431"/>
      <c r="I5022" s="432"/>
      <c r="J5022" s="336"/>
      <c r="K5022" s="338"/>
      <c r="O5022" s="393"/>
      <c r="P5022" s="407"/>
    </row>
    <row r="5023" spans="1:16" s="342" customFormat="1" x14ac:dyDescent="0.25">
      <c r="A5023" s="336"/>
      <c r="B5023" s="330"/>
      <c r="C5023" s="402"/>
      <c r="D5023" s="336"/>
      <c r="E5023" s="429"/>
      <c r="F5023" s="336"/>
      <c r="G5023" s="430"/>
      <c r="H5023" s="431"/>
      <c r="I5023" s="432"/>
      <c r="J5023" s="336"/>
      <c r="K5023" s="338"/>
      <c r="O5023" s="393"/>
      <c r="P5023" s="407"/>
    </row>
    <row r="5024" spans="1:16" s="342" customFormat="1" x14ac:dyDescent="0.25">
      <c r="A5024" s="336"/>
      <c r="B5024" s="330"/>
      <c r="C5024" s="402"/>
      <c r="D5024" s="336"/>
      <c r="E5024" s="429"/>
      <c r="F5024" s="336"/>
      <c r="G5024" s="430"/>
      <c r="H5024" s="431"/>
      <c r="I5024" s="432"/>
      <c r="J5024" s="336"/>
      <c r="K5024" s="338"/>
      <c r="O5024" s="393"/>
      <c r="P5024" s="407"/>
    </row>
    <row r="5025" spans="1:16" s="342" customFormat="1" x14ac:dyDescent="0.25">
      <c r="A5025" s="336"/>
      <c r="B5025" s="330"/>
      <c r="C5025" s="402"/>
      <c r="D5025" s="336"/>
      <c r="E5025" s="429"/>
      <c r="F5025" s="336"/>
      <c r="G5025" s="430"/>
      <c r="H5025" s="431"/>
      <c r="I5025" s="432"/>
      <c r="J5025" s="336"/>
      <c r="K5025" s="338"/>
      <c r="O5025" s="393"/>
      <c r="P5025" s="407"/>
    </row>
    <row r="5026" spans="1:16" s="342" customFormat="1" x14ac:dyDescent="0.25">
      <c r="A5026" s="336"/>
      <c r="B5026" s="330"/>
      <c r="C5026" s="402"/>
      <c r="D5026" s="336"/>
      <c r="E5026" s="429"/>
      <c r="F5026" s="336"/>
      <c r="G5026" s="430"/>
      <c r="H5026" s="431"/>
      <c r="I5026" s="432"/>
      <c r="J5026" s="336"/>
      <c r="K5026" s="338"/>
      <c r="O5026" s="393"/>
      <c r="P5026" s="407"/>
    </row>
    <row r="5027" spans="1:16" s="342" customFormat="1" x14ac:dyDescent="0.25">
      <c r="A5027" s="336"/>
      <c r="B5027" s="330"/>
      <c r="C5027" s="402"/>
      <c r="D5027" s="336"/>
      <c r="E5027" s="429"/>
      <c r="F5027" s="336"/>
      <c r="G5027" s="430"/>
      <c r="H5027" s="431"/>
      <c r="I5027" s="432"/>
      <c r="J5027" s="336"/>
      <c r="K5027" s="338"/>
      <c r="O5027" s="393"/>
      <c r="P5027" s="407"/>
    </row>
    <row r="5028" spans="1:16" s="342" customFormat="1" x14ac:dyDescent="0.25">
      <c r="A5028" s="336"/>
      <c r="B5028" s="330"/>
      <c r="C5028" s="402"/>
      <c r="D5028" s="336"/>
      <c r="E5028" s="429"/>
      <c r="F5028" s="336"/>
      <c r="G5028" s="430"/>
      <c r="H5028" s="431"/>
      <c r="I5028" s="432"/>
      <c r="J5028" s="336"/>
      <c r="K5028" s="338"/>
      <c r="O5028" s="393"/>
      <c r="P5028" s="407"/>
    </row>
    <row r="5029" spans="1:16" s="342" customFormat="1" x14ac:dyDescent="0.25">
      <c r="A5029" s="336"/>
      <c r="B5029" s="330"/>
      <c r="C5029" s="402"/>
      <c r="D5029" s="336"/>
      <c r="E5029" s="429"/>
      <c r="F5029" s="336"/>
      <c r="G5029" s="430"/>
      <c r="H5029" s="431"/>
      <c r="I5029" s="432"/>
      <c r="J5029" s="336"/>
      <c r="K5029" s="338"/>
      <c r="O5029" s="393"/>
      <c r="P5029" s="407"/>
    </row>
    <row r="5030" spans="1:16" s="342" customFormat="1" x14ac:dyDescent="0.25">
      <c r="A5030" s="336"/>
      <c r="B5030" s="330"/>
      <c r="C5030" s="402"/>
      <c r="D5030" s="336"/>
      <c r="E5030" s="429"/>
      <c r="F5030" s="336"/>
      <c r="G5030" s="430"/>
      <c r="H5030" s="431"/>
      <c r="I5030" s="432"/>
      <c r="J5030" s="336"/>
      <c r="K5030" s="338"/>
      <c r="O5030" s="393"/>
      <c r="P5030" s="407"/>
    </row>
    <row r="5031" spans="1:16" s="342" customFormat="1" x14ac:dyDescent="0.25">
      <c r="A5031" s="336"/>
      <c r="B5031" s="330"/>
      <c r="C5031" s="402"/>
      <c r="D5031" s="336"/>
      <c r="E5031" s="429"/>
      <c r="F5031" s="336"/>
      <c r="G5031" s="430"/>
      <c r="H5031" s="431"/>
      <c r="I5031" s="432"/>
      <c r="J5031" s="336"/>
      <c r="K5031" s="338"/>
      <c r="O5031" s="393"/>
      <c r="P5031" s="407"/>
    </row>
    <row r="5032" spans="1:16" s="342" customFormat="1" x14ac:dyDescent="0.25">
      <c r="A5032" s="336"/>
      <c r="B5032" s="330"/>
      <c r="C5032" s="402"/>
      <c r="D5032" s="336"/>
      <c r="E5032" s="429"/>
      <c r="F5032" s="336"/>
      <c r="G5032" s="430"/>
      <c r="H5032" s="431"/>
      <c r="I5032" s="432"/>
      <c r="J5032" s="336"/>
      <c r="K5032" s="338"/>
      <c r="O5032" s="393"/>
      <c r="P5032" s="407"/>
    </row>
    <row r="5033" spans="1:16" s="342" customFormat="1" x14ac:dyDescent="0.25">
      <c r="A5033" s="336"/>
      <c r="B5033" s="330"/>
      <c r="C5033" s="402"/>
      <c r="D5033" s="336"/>
      <c r="E5033" s="429"/>
      <c r="F5033" s="336"/>
      <c r="G5033" s="430"/>
      <c r="H5033" s="431"/>
      <c r="I5033" s="432"/>
      <c r="J5033" s="336"/>
      <c r="K5033" s="338"/>
      <c r="O5033" s="393"/>
      <c r="P5033" s="407"/>
    </row>
    <row r="5034" spans="1:16" s="342" customFormat="1" x14ac:dyDescent="0.25">
      <c r="A5034" s="336"/>
      <c r="B5034" s="330"/>
      <c r="C5034" s="402"/>
      <c r="D5034" s="336"/>
      <c r="E5034" s="429"/>
      <c r="F5034" s="336"/>
      <c r="G5034" s="430"/>
      <c r="H5034" s="431"/>
      <c r="I5034" s="432"/>
      <c r="J5034" s="336"/>
      <c r="K5034" s="338"/>
      <c r="O5034" s="393"/>
      <c r="P5034" s="407"/>
    </row>
    <row r="5035" spans="1:16" s="342" customFormat="1" x14ac:dyDescent="0.25">
      <c r="A5035" s="336"/>
      <c r="B5035" s="330"/>
      <c r="C5035" s="402"/>
      <c r="D5035" s="336"/>
      <c r="E5035" s="429"/>
      <c r="F5035" s="336"/>
      <c r="G5035" s="430"/>
      <c r="H5035" s="431"/>
      <c r="I5035" s="432"/>
      <c r="J5035" s="336"/>
      <c r="K5035" s="338"/>
      <c r="O5035" s="393"/>
      <c r="P5035" s="407"/>
    </row>
    <row r="5036" spans="1:16" s="342" customFormat="1" x14ac:dyDescent="0.25">
      <c r="A5036" s="336"/>
      <c r="B5036" s="330"/>
      <c r="C5036" s="402"/>
      <c r="D5036" s="336"/>
      <c r="E5036" s="429"/>
      <c r="F5036" s="336"/>
      <c r="G5036" s="430"/>
      <c r="H5036" s="431"/>
      <c r="I5036" s="432"/>
      <c r="J5036" s="336"/>
      <c r="K5036" s="338"/>
      <c r="O5036" s="393"/>
      <c r="P5036" s="407"/>
    </row>
    <row r="5037" spans="1:16" s="342" customFormat="1" x14ac:dyDescent="0.25">
      <c r="A5037" s="336"/>
      <c r="B5037" s="330"/>
      <c r="C5037" s="402"/>
      <c r="D5037" s="336"/>
      <c r="E5037" s="429"/>
      <c r="F5037" s="336"/>
      <c r="G5037" s="430"/>
      <c r="H5037" s="431"/>
      <c r="I5037" s="432"/>
      <c r="J5037" s="336"/>
      <c r="K5037" s="338"/>
      <c r="O5037" s="393"/>
      <c r="P5037" s="407"/>
    </row>
    <row r="5038" spans="1:16" s="342" customFormat="1" x14ac:dyDescent="0.25">
      <c r="A5038" s="336"/>
      <c r="B5038" s="330"/>
      <c r="C5038" s="402"/>
      <c r="D5038" s="336"/>
      <c r="E5038" s="429"/>
      <c r="F5038" s="336"/>
      <c r="G5038" s="430"/>
      <c r="H5038" s="431"/>
      <c r="I5038" s="432"/>
      <c r="J5038" s="336"/>
      <c r="K5038" s="338"/>
      <c r="O5038" s="393"/>
      <c r="P5038" s="407"/>
    </row>
    <row r="5039" spans="1:16" s="342" customFormat="1" x14ac:dyDescent="0.25">
      <c r="A5039" s="336"/>
      <c r="B5039" s="330"/>
      <c r="C5039" s="402"/>
      <c r="D5039" s="336"/>
      <c r="E5039" s="429"/>
      <c r="F5039" s="336"/>
      <c r="G5039" s="430"/>
      <c r="H5039" s="431"/>
      <c r="I5039" s="432"/>
      <c r="J5039" s="336"/>
      <c r="K5039" s="338"/>
      <c r="O5039" s="393"/>
      <c r="P5039" s="407"/>
    </row>
    <row r="5040" spans="1:16" s="342" customFormat="1" x14ac:dyDescent="0.25">
      <c r="A5040" s="336"/>
      <c r="B5040" s="330"/>
      <c r="C5040" s="402"/>
      <c r="D5040" s="336"/>
      <c r="E5040" s="429"/>
      <c r="F5040" s="336"/>
      <c r="G5040" s="430"/>
      <c r="H5040" s="431"/>
      <c r="I5040" s="432"/>
      <c r="J5040" s="336"/>
      <c r="K5040" s="338"/>
      <c r="O5040" s="393"/>
      <c r="P5040" s="407"/>
    </row>
    <row r="5041" spans="1:16" s="342" customFormat="1" x14ac:dyDescent="0.25">
      <c r="A5041" s="336"/>
      <c r="B5041" s="330"/>
      <c r="C5041" s="402"/>
      <c r="D5041" s="336"/>
      <c r="E5041" s="429"/>
      <c r="F5041" s="336"/>
      <c r="G5041" s="430"/>
      <c r="H5041" s="431"/>
      <c r="I5041" s="432"/>
      <c r="J5041" s="336"/>
      <c r="K5041" s="338"/>
      <c r="O5041" s="393"/>
      <c r="P5041" s="407"/>
    </row>
    <row r="5042" spans="1:16" s="342" customFormat="1" x14ac:dyDescent="0.25">
      <c r="A5042" s="336"/>
      <c r="B5042" s="330"/>
      <c r="C5042" s="402"/>
      <c r="D5042" s="336"/>
      <c r="E5042" s="429"/>
      <c r="F5042" s="336"/>
      <c r="G5042" s="430"/>
      <c r="H5042" s="431"/>
      <c r="I5042" s="432"/>
      <c r="J5042" s="336"/>
      <c r="K5042" s="338"/>
      <c r="O5042" s="393"/>
      <c r="P5042" s="407"/>
    </row>
    <row r="5043" spans="1:16" s="342" customFormat="1" x14ac:dyDescent="0.25">
      <c r="A5043" s="336"/>
      <c r="B5043" s="330"/>
      <c r="C5043" s="402"/>
      <c r="D5043" s="336"/>
      <c r="E5043" s="429"/>
      <c r="F5043" s="336"/>
      <c r="G5043" s="430"/>
      <c r="H5043" s="431"/>
      <c r="I5043" s="432"/>
      <c r="J5043" s="336"/>
      <c r="K5043" s="338"/>
      <c r="O5043" s="393"/>
      <c r="P5043" s="407"/>
    </row>
    <row r="5044" spans="1:16" s="342" customFormat="1" x14ac:dyDescent="0.25">
      <c r="A5044" s="336"/>
      <c r="B5044" s="330"/>
      <c r="C5044" s="402"/>
      <c r="D5044" s="336"/>
      <c r="E5044" s="429"/>
      <c r="F5044" s="336"/>
      <c r="G5044" s="430"/>
      <c r="H5044" s="431"/>
      <c r="I5044" s="432"/>
      <c r="J5044" s="336"/>
      <c r="K5044" s="338"/>
      <c r="O5044" s="393"/>
      <c r="P5044" s="407"/>
    </row>
    <row r="5045" spans="1:16" s="342" customFormat="1" x14ac:dyDescent="0.25">
      <c r="A5045" s="336"/>
      <c r="B5045" s="330"/>
      <c r="C5045" s="402"/>
      <c r="D5045" s="336"/>
      <c r="E5045" s="429"/>
      <c r="F5045" s="336"/>
      <c r="G5045" s="430"/>
      <c r="H5045" s="431"/>
      <c r="I5045" s="432"/>
      <c r="J5045" s="336"/>
      <c r="K5045" s="338"/>
      <c r="O5045" s="393"/>
      <c r="P5045" s="407"/>
    </row>
    <row r="5046" spans="1:16" s="342" customFormat="1" x14ac:dyDescent="0.25">
      <c r="A5046" s="336"/>
      <c r="B5046" s="330"/>
      <c r="C5046" s="402"/>
      <c r="D5046" s="336"/>
      <c r="E5046" s="429"/>
      <c r="F5046" s="336"/>
      <c r="G5046" s="430"/>
      <c r="H5046" s="431"/>
      <c r="I5046" s="432"/>
      <c r="J5046" s="336"/>
      <c r="K5046" s="338"/>
      <c r="O5046" s="393"/>
      <c r="P5046" s="407"/>
    </row>
    <row r="5047" spans="1:16" s="342" customFormat="1" x14ac:dyDescent="0.25">
      <c r="A5047" s="336"/>
      <c r="B5047" s="330"/>
      <c r="C5047" s="402"/>
      <c r="D5047" s="336"/>
      <c r="E5047" s="429"/>
      <c r="F5047" s="336"/>
      <c r="G5047" s="430"/>
      <c r="H5047" s="431"/>
      <c r="I5047" s="432"/>
      <c r="J5047" s="336"/>
      <c r="K5047" s="338"/>
      <c r="O5047" s="393"/>
      <c r="P5047" s="407"/>
    </row>
    <row r="5048" spans="1:16" s="342" customFormat="1" x14ac:dyDescent="0.25">
      <c r="A5048" s="336"/>
      <c r="B5048" s="330"/>
      <c r="C5048" s="402"/>
      <c r="D5048" s="336"/>
      <c r="E5048" s="429"/>
      <c r="F5048" s="336"/>
      <c r="G5048" s="430"/>
      <c r="H5048" s="431"/>
      <c r="I5048" s="432"/>
      <c r="J5048" s="336"/>
      <c r="K5048" s="338"/>
      <c r="O5048" s="393"/>
      <c r="P5048" s="407"/>
    </row>
    <row r="5049" spans="1:16" s="342" customFormat="1" x14ac:dyDescent="0.25">
      <c r="A5049" s="336"/>
      <c r="B5049" s="330"/>
      <c r="C5049" s="402"/>
      <c r="D5049" s="336"/>
      <c r="E5049" s="429"/>
      <c r="F5049" s="336"/>
      <c r="G5049" s="430"/>
      <c r="H5049" s="431"/>
      <c r="I5049" s="432"/>
      <c r="J5049" s="336"/>
      <c r="K5049" s="338"/>
      <c r="O5049" s="393"/>
      <c r="P5049" s="407"/>
    </row>
    <row r="5050" spans="1:16" s="342" customFormat="1" x14ac:dyDescent="0.25">
      <c r="A5050" s="336"/>
      <c r="B5050" s="330"/>
      <c r="C5050" s="402"/>
      <c r="D5050" s="336"/>
      <c r="E5050" s="429"/>
      <c r="F5050" s="336"/>
      <c r="G5050" s="430"/>
      <c r="H5050" s="431"/>
      <c r="I5050" s="432"/>
      <c r="J5050" s="336"/>
      <c r="K5050" s="338"/>
      <c r="O5050" s="393"/>
      <c r="P5050" s="407"/>
    </row>
    <row r="5051" spans="1:16" s="342" customFormat="1" x14ac:dyDescent="0.25">
      <c r="A5051" s="336"/>
      <c r="B5051" s="330"/>
      <c r="C5051" s="402"/>
      <c r="D5051" s="336"/>
      <c r="E5051" s="429"/>
      <c r="F5051" s="336"/>
      <c r="G5051" s="430"/>
      <c r="H5051" s="431"/>
      <c r="I5051" s="432"/>
      <c r="J5051" s="336"/>
      <c r="K5051" s="338"/>
      <c r="O5051" s="393"/>
      <c r="P5051" s="407"/>
    </row>
    <row r="5052" spans="1:16" s="342" customFormat="1" x14ac:dyDescent="0.25">
      <c r="A5052" s="336"/>
      <c r="B5052" s="330"/>
      <c r="C5052" s="402"/>
      <c r="D5052" s="336"/>
      <c r="E5052" s="429"/>
      <c r="F5052" s="336"/>
      <c r="G5052" s="430"/>
      <c r="H5052" s="431"/>
      <c r="I5052" s="432"/>
      <c r="J5052" s="336"/>
      <c r="K5052" s="338"/>
      <c r="O5052" s="393"/>
      <c r="P5052" s="407"/>
    </row>
    <row r="5053" spans="1:16" s="342" customFormat="1" x14ac:dyDescent="0.25">
      <c r="A5053" s="336"/>
      <c r="B5053" s="330"/>
      <c r="C5053" s="402"/>
      <c r="D5053" s="336"/>
      <c r="E5053" s="429"/>
      <c r="F5053" s="336"/>
      <c r="G5053" s="430"/>
      <c r="H5053" s="431"/>
      <c r="I5053" s="432"/>
      <c r="J5053" s="336"/>
      <c r="K5053" s="338"/>
      <c r="O5053" s="393"/>
      <c r="P5053" s="407"/>
    </row>
    <row r="5054" spans="1:16" s="342" customFormat="1" x14ac:dyDescent="0.25">
      <c r="A5054" s="336"/>
      <c r="B5054" s="330"/>
      <c r="C5054" s="402"/>
      <c r="D5054" s="336"/>
      <c r="E5054" s="429"/>
      <c r="F5054" s="336"/>
      <c r="G5054" s="430"/>
      <c r="H5054" s="431"/>
      <c r="I5054" s="432"/>
      <c r="J5054" s="336"/>
      <c r="K5054" s="338"/>
      <c r="O5054" s="393"/>
      <c r="P5054" s="407"/>
    </row>
    <row r="5055" spans="1:16" s="342" customFormat="1" x14ac:dyDescent="0.25">
      <c r="A5055" s="336"/>
      <c r="B5055" s="330"/>
      <c r="C5055" s="402"/>
      <c r="D5055" s="336"/>
      <c r="E5055" s="429"/>
      <c r="F5055" s="336"/>
      <c r="G5055" s="430"/>
      <c r="H5055" s="431"/>
      <c r="I5055" s="432"/>
      <c r="J5055" s="336"/>
      <c r="K5055" s="338"/>
      <c r="O5055" s="393"/>
      <c r="P5055" s="407"/>
    </row>
    <row r="5056" spans="1:16" s="342" customFormat="1" x14ac:dyDescent="0.25">
      <c r="A5056" s="336"/>
      <c r="B5056" s="330"/>
      <c r="C5056" s="402"/>
      <c r="D5056" s="336"/>
      <c r="E5056" s="429"/>
      <c r="F5056" s="336"/>
      <c r="G5056" s="430"/>
      <c r="H5056" s="431"/>
      <c r="I5056" s="432"/>
      <c r="J5056" s="336"/>
      <c r="K5056" s="338"/>
      <c r="O5056" s="393"/>
      <c r="P5056" s="407"/>
    </row>
    <row r="5057" spans="1:16" s="342" customFormat="1" x14ac:dyDescent="0.25">
      <c r="A5057" s="336"/>
      <c r="B5057" s="330"/>
      <c r="C5057" s="402"/>
      <c r="D5057" s="336"/>
      <c r="E5057" s="429"/>
      <c r="F5057" s="336"/>
      <c r="G5057" s="430"/>
      <c r="H5057" s="431"/>
      <c r="I5057" s="432"/>
      <c r="J5057" s="336"/>
      <c r="K5057" s="338"/>
      <c r="O5057" s="393"/>
      <c r="P5057" s="407"/>
    </row>
    <row r="5058" spans="1:16" s="342" customFormat="1" x14ac:dyDescent="0.25">
      <c r="A5058" s="336"/>
      <c r="B5058" s="330"/>
      <c r="C5058" s="402"/>
      <c r="D5058" s="336"/>
      <c r="E5058" s="429"/>
      <c r="F5058" s="336"/>
      <c r="G5058" s="430"/>
      <c r="H5058" s="431"/>
      <c r="I5058" s="432"/>
      <c r="J5058" s="336"/>
      <c r="K5058" s="338"/>
      <c r="O5058" s="393"/>
      <c r="P5058" s="407"/>
    </row>
    <row r="5059" spans="1:16" s="342" customFormat="1" x14ac:dyDescent="0.25">
      <c r="A5059" s="336"/>
      <c r="B5059" s="330"/>
      <c r="C5059" s="402"/>
      <c r="D5059" s="336"/>
      <c r="E5059" s="429"/>
      <c r="F5059" s="336"/>
      <c r="G5059" s="430"/>
      <c r="H5059" s="431"/>
      <c r="I5059" s="432"/>
      <c r="J5059" s="336"/>
      <c r="K5059" s="338"/>
      <c r="O5059" s="393"/>
      <c r="P5059" s="407"/>
    </row>
    <row r="5060" spans="1:16" s="342" customFormat="1" x14ac:dyDescent="0.25">
      <c r="A5060" s="336"/>
      <c r="B5060" s="330"/>
      <c r="C5060" s="402"/>
      <c r="D5060" s="336"/>
      <c r="E5060" s="429"/>
      <c r="F5060" s="336"/>
      <c r="G5060" s="430"/>
      <c r="H5060" s="431"/>
      <c r="I5060" s="432"/>
      <c r="J5060" s="336"/>
      <c r="K5060" s="338"/>
      <c r="O5060" s="393"/>
      <c r="P5060" s="407"/>
    </row>
    <row r="5061" spans="1:16" s="342" customFormat="1" x14ac:dyDescent="0.25">
      <c r="A5061" s="336"/>
      <c r="B5061" s="330"/>
      <c r="C5061" s="402"/>
      <c r="D5061" s="336"/>
      <c r="E5061" s="429"/>
      <c r="F5061" s="336"/>
      <c r="G5061" s="430"/>
      <c r="H5061" s="431"/>
      <c r="I5061" s="432"/>
      <c r="J5061" s="336"/>
      <c r="K5061" s="338"/>
      <c r="O5061" s="393"/>
      <c r="P5061" s="407"/>
    </row>
    <row r="5062" spans="1:16" s="342" customFormat="1" x14ac:dyDescent="0.25">
      <c r="A5062" s="336"/>
      <c r="B5062" s="330"/>
      <c r="C5062" s="402"/>
      <c r="D5062" s="336"/>
      <c r="E5062" s="429"/>
      <c r="F5062" s="336"/>
      <c r="G5062" s="430"/>
      <c r="H5062" s="431"/>
      <c r="I5062" s="432"/>
      <c r="J5062" s="336"/>
      <c r="K5062" s="338"/>
      <c r="O5062" s="393"/>
      <c r="P5062" s="407"/>
    </row>
    <row r="5063" spans="1:16" s="342" customFormat="1" x14ac:dyDescent="0.25">
      <c r="A5063" s="336"/>
      <c r="B5063" s="330"/>
      <c r="C5063" s="402"/>
      <c r="D5063" s="336"/>
      <c r="E5063" s="429"/>
      <c r="F5063" s="336"/>
      <c r="G5063" s="430"/>
      <c r="H5063" s="431"/>
      <c r="I5063" s="432"/>
      <c r="J5063" s="336"/>
      <c r="K5063" s="338"/>
      <c r="O5063" s="393"/>
      <c r="P5063" s="407"/>
    </row>
    <row r="5064" spans="1:16" s="342" customFormat="1" x14ac:dyDescent="0.25">
      <c r="A5064" s="336"/>
      <c r="B5064" s="330"/>
      <c r="C5064" s="402"/>
      <c r="D5064" s="336"/>
      <c r="E5064" s="429"/>
      <c r="F5064" s="336"/>
      <c r="G5064" s="430"/>
      <c r="H5064" s="431"/>
      <c r="I5064" s="432"/>
      <c r="J5064" s="336"/>
      <c r="K5064" s="338"/>
      <c r="O5064" s="393"/>
      <c r="P5064" s="407"/>
    </row>
    <row r="5065" spans="1:16" s="342" customFormat="1" x14ac:dyDescent="0.25">
      <c r="A5065" s="336"/>
      <c r="B5065" s="330"/>
      <c r="C5065" s="402"/>
      <c r="D5065" s="336"/>
      <c r="E5065" s="429"/>
      <c r="F5065" s="336"/>
      <c r="G5065" s="430"/>
      <c r="H5065" s="431"/>
      <c r="I5065" s="432"/>
      <c r="J5065" s="336"/>
      <c r="K5065" s="338"/>
      <c r="O5065" s="393"/>
      <c r="P5065" s="407"/>
    </row>
    <row r="5066" spans="1:16" s="342" customFormat="1" x14ac:dyDescent="0.25">
      <c r="A5066" s="336"/>
      <c r="B5066" s="330"/>
      <c r="C5066" s="402"/>
      <c r="D5066" s="336"/>
      <c r="E5066" s="429"/>
      <c r="F5066" s="336"/>
      <c r="G5066" s="430"/>
      <c r="H5066" s="431"/>
      <c r="I5066" s="432"/>
      <c r="J5066" s="336"/>
      <c r="K5066" s="338"/>
      <c r="O5066" s="393"/>
      <c r="P5066" s="407"/>
    </row>
    <row r="5067" spans="1:16" s="342" customFormat="1" x14ac:dyDescent="0.25">
      <c r="A5067" s="336"/>
      <c r="B5067" s="330"/>
      <c r="C5067" s="402"/>
      <c r="D5067" s="336"/>
      <c r="E5067" s="429"/>
      <c r="F5067" s="336"/>
      <c r="G5067" s="430"/>
      <c r="H5067" s="431"/>
      <c r="I5067" s="432"/>
      <c r="J5067" s="336"/>
      <c r="K5067" s="338"/>
      <c r="O5067" s="393"/>
      <c r="P5067" s="407"/>
    </row>
    <row r="5068" spans="1:16" s="342" customFormat="1" x14ac:dyDescent="0.25">
      <c r="A5068" s="336"/>
      <c r="B5068" s="330"/>
      <c r="C5068" s="402"/>
      <c r="D5068" s="336"/>
      <c r="E5068" s="429"/>
      <c r="F5068" s="336"/>
      <c r="G5068" s="430"/>
      <c r="H5068" s="431"/>
      <c r="I5068" s="432"/>
      <c r="J5068" s="336"/>
      <c r="K5068" s="338"/>
      <c r="O5068" s="393"/>
      <c r="P5068" s="407"/>
    </row>
    <row r="5069" spans="1:16" s="342" customFormat="1" x14ac:dyDescent="0.25">
      <c r="A5069" s="336"/>
      <c r="B5069" s="330"/>
      <c r="C5069" s="402"/>
      <c r="D5069" s="336"/>
      <c r="E5069" s="429"/>
      <c r="F5069" s="336"/>
      <c r="G5069" s="430"/>
      <c r="H5069" s="431"/>
      <c r="I5069" s="432"/>
      <c r="J5069" s="336"/>
      <c r="K5069" s="338"/>
      <c r="O5069" s="393"/>
      <c r="P5069" s="407"/>
    </row>
    <row r="5070" spans="1:16" s="342" customFormat="1" x14ac:dyDescent="0.25">
      <c r="A5070" s="336"/>
      <c r="B5070" s="330"/>
      <c r="C5070" s="402"/>
      <c r="D5070" s="336"/>
      <c r="E5070" s="429"/>
      <c r="F5070" s="336"/>
      <c r="G5070" s="430"/>
      <c r="H5070" s="431"/>
      <c r="I5070" s="432"/>
      <c r="J5070" s="336"/>
      <c r="K5070" s="338"/>
      <c r="O5070" s="393"/>
      <c r="P5070" s="407"/>
    </row>
    <row r="5071" spans="1:16" s="342" customFormat="1" x14ac:dyDescent="0.25">
      <c r="A5071" s="336"/>
      <c r="B5071" s="330"/>
      <c r="C5071" s="402"/>
      <c r="D5071" s="336"/>
      <c r="E5071" s="429"/>
      <c r="F5071" s="336"/>
      <c r="G5071" s="430"/>
      <c r="H5071" s="431"/>
      <c r="I5071" s="432"/>
      <c r="J5071" s="336"/>
      <c r="K5071" s="338"/>
      <c r="O5071" s="393"/>
      <c r="P5071" s="407"/>
    </row>
    <row r="5072" spans="1:16" s="342" customFormat="1" x14ac:dyDescent="0.25">
      <c r="A5072" s="336"/>
      <c r="B5072" s="330"/>
      <c r="C5072" s="402"/>
      <c r="D5072" s="336"/>
      <c r="E5072" s="429"/>
      <c r="F5072" s="336"/>
      <c r="G5072" s="430"/>
      <c r="H5072" s="431"/>
      <c r="I5072" s="432"/>
      <c r="J5072" s="336"/>
      <c r="K5072" s="338"/>
      <c r="O5072" s="393"/>
      <c r="P5072" s="407"/>
    </row>
    <row r="5073" spans="1:16" s="342" customFormat="1" x14ac:dyDescent="0.25">
      <c r="A5073" s="336"/>
      <c r="B5073" s="330"/>
      <c r="C5073" s="402"/>
      <c r="D5073" s="336"/>
      <c r="E5073" s="429"/>
      <c r="F5073" s="336"/>
      <c r="G5073" s="430"/>
      <c r="H5073" s="431"/>
      <c r="I5073" s="432"/>
      <c r="J5073" s="336"/>
      <c r="K5073" s="338"/>
      <c r="O5073" s="393"/>
      <c r="P5073" s="407"/>
    </row>
    <row r="5074" spans="1:16" s="342" customFormat="1" x14ac:dyDescent="0.25">
      <c r="A5074" s="336"/>
      <c r="B5074" s="330"/>
      <c r="C5074" s="402"/>
      <c r="D5074" s="336"/>
      <c r="E5074" s="429"/>
      <c r="F5074" s="336"/>
      <c r="G5074" s="430"/>
      <c r="H5074" s="431"/>
      <c r="I5074" s="432"/>
      <c r="J5074" s="336"/>
      <c r="K5074" s="338"/>
      <c r="O5074" s="393"/>
      <c r="P5074" s="407"/>
    </row>
    <row r="5075" spans="1:16" s="342" customFormat="1" x14ac:dyDescent="0.25">
      <c r="A5075" s="336"/>
      <c r="B5075" s="330"/>
      <c r="C5075" s="402"/>
      <c r="D5075" s="336"/>
      <c r="E5075" s="429"/>
      <c r="F5075" s="336"/>
      <c r="G5075" s="430"/>
      <c r="H5075" s="431"/>
      <c r="I5075" s="432"/>
      <c r="J5075" s="336"/>
      <c r="K5075" s="338"/>
      <c r="O5075" s="393"/>
      <c r="P5075" s="407"/>
    </row>
    <row r="5076" spans="1:16" s="342" customFormat="1" x14ac:dyDescent="0.25">
      <c r="A5076" s="336"/>
      <c r="B5076" s="330"/>
      <c r="C5076" s="402"/>
      <c r="D5076" s="336"/>
      <c r="E5076" s="429"/>
      <c r="F5076" s="336"/>
      <c r="G5076" s="430"/>
      <c r="H5076" s="431"/>
      <c r="I5076" s="432"/>
      <c r="J5076" s="336"/>
      <c r="K5076" s="338"/>
      <c r="O5076" s="393"/>
      <c r="P5076" s="407"/>
    </row>
    <row r="5077" spans="1:16" s="342" customFormat="1" x14ac:dyDescent="0.25">
      <c r="A5077" s="336"/>
      <c r="B5077" s="330"/>
      <c r="C5077" s="402"/>
      <c r="D5077" s="336"/>
      <c r="E5077" s="429"/>
      <c r="F5077" s="336"/>
      <c r="G5077" s="430"/>
      <c r="H5077" s="431"/>
      <c r="I5077" s="432"/>
      <c r="J5077" s="336"/>
      <c r="K5077" s="338"/>
      <c r="O5077" s="393"/>
      <c r="P5077" s="407"/>
    </row>
    <row r="5078" spans="1:16" s="342" customFormat="1" x14ac:dyDescent="0.25">
      <c r="A5078" s="336"/>
      <c r="B5078" s="330"/>
      <c r="C5078" s="402"/>
      <c r="D5078" s="336"/>
      <c r="E5078" s="429"/>
      <c r="F5078" s="336"/>
      <c r="G5078" s="430"/>
      <c r="H5078" s="431"/>
      <c r="I5078" s="432"/>
      <c r="J5078" s="336"/>
      <c r="K5078" s="338"/>
      <c r="O5078" s="393"/>
      <c r="P5078" s="407"/>
    </row>
    <row r="5079" spans="1:16" s="342" customFormat="1" x14ac:dyDescent="0.25">
      <c r="A5079" s="336"/>
      <c r="B5079" s="330"/>
      <c r="C5079" s="402"/>
      <c r="D5079" s="336"/>
      <c r="E5079" s="429"/>
      <c r="F5079" s="336"/>
      <c r="G5079" s="430"/>
      <c r="H5079" s="431"/>
      <c r="I5079" s="432"/>
      <c r="J5079" s="336"/>
      <c r="K5079" s="338"/>
      <c r="O5079" s="393"/>
      <c r="P5079" s="407"/>
    </row>
    <row r="5080" spans="1:16" s="342" customFormat="1" x14ac:dyDescent="0.25">
      <c r="A5080" s="336"/>
      <c r="B5080" s="330"/>
      <c r="C5080" s="402"/>
      <c r="D5080" s="336"/>
      <c r="E5080" s="429"/>
      <c r="F5080" s="336"/>
      <c r="G5080" s="430"/>
      <c r="H5080" s="431"/>
      <c r="I5080" s="432"/>
      <c r="J5080" s="336"/>
      <c r="K5080" s="338"/>
      <c r="O5080" s="393"/>
      <c r="P5080" s="407"/>
    </row>
    <row r="5081" spans="1:16" s="342" customFormat="1" x14ac:dyDescent="0.25">
      <c r="A5081" s="336"/>
      <c r="B5081" s="330"/>
      <c r="C5081" s="402"/>
      <c r="D5081" s="336"/>
      <c r="E5081" s="429"/>
      <c r="F5081" s="336"/>
      <c r="G5081" s="430"/>
      <c r="H5081" s="431"/>
      <c r="I5081" s="432"/>
      <c r="J5081" s="336"/>
      <c r="K5081" s="338"/>
      <c r="O5081" s="393"/>
      <c r="P5081" s="407"/>
    </row>
    <row r="5082" spans="1:16" s="342" customFormat="1" x14ac:dyDescent="0.25">
      <c r="A5082" s="336"/>
      <c r="B5082" s="330"/>
      <c r="C5082" s="402"/>
      <c r="D5082" s="336"/>
      <c r="E5082" s="429"/>
      <c r="F5082" s="336"/>
      <c r="G5082" s="430"/>
      <c r="H5082" s="431"/>
      <c r="I5082" s="432"/>
      <c r="J5082" s="336"/>
      <c r="K5082" s="338"/>
      <c r="O5082" s="393"/>
      <c r="P5082" s="407"/>
    </row>
    <row r="5083" spans="1:16" s="342" customFormat="1" x14ac:dyDescent="0.25">
      <c r="A5083" s="336"/>
      <c r="B5083" s="330"/>
      <c r="C5083" s="402"/>
      <c r="D5083" s="336"/>
      <c r="E5083" s="429"/>
      <c r="F5083" s="336"/>
      <c r="G5083" s="430"/>
      <c r="H5083" s="431"/>
      <c r="I5083" s="432"/>
      <c r="J5083" s="336"/>
      <c r="K5083" s="338"/>
      <c r="O5083" s="393"/>
      <c r="P5083" s="407"/>
    </row>
    <row r="5084" spans="1:16" s="342" customFormat="1" x14ac:dyDescent="0.25">
      <c r="A5084" s="336"/>
      <c r="B5084" s="330"/>
      <c r="C5084" s="402"/>
      <c r="D5084" s="336"/>
      <c r="E5084" s="429"/>
      <c r="F5084" s="336"/>
      <c r="G5084" s="430"/>
      <c r="H5084" s="431"/>
      <c r="I5084" s="432"/>
      <c r="J5084" s="336"/>
      <c r="K5084" s="338"/>
      <c r="O5084" s="393"/>
      <c r="P5084" s="407"/>
    </row>
    <row r="5085" spans="1:16" s="342" customFormat="1" x14ac:dyDescent="0.25">
      <c r="A5085" s="336"/>
      <c r="B5085" s="330"/>
      <c r="C5085" s="402"/>
      <c r="D5085" s="336"/>
      <c r="E5085" s="429"/>
      <c r="F5085" s="336"/>
      <c r="G5085" s="430"/>
      <c r="H5085" s="431"/>
      <c r="I5085" s="432"/>
      <c r="J5085" s="336"/>
      <c r="K5085" s="338"/>
      <c r="O5085" s="393"/>
      <c r="P5085" s="407"/>
    </row>
    <row r="5086" spans="1:16" s="342" customFormat="1" x14ac:dyDescent="0.25">
      <c r="A5086" s="336"/>
      <c r="B5086" s="330"/>
      <c r="C5086" s="402"/>
      <c r="D5086" s="336"/>
      <c r="E5086" s="429"/>
      <c r="F5086" s="336"/>
      <c r="G5086" s="430"/>
      <c r="H5086" s="431"/>
      <c r="I5086" s="432"/>
      <c r="J5086" s="336"/>
      <c r="K5086" s="338"/>
      <c r="O5086" s="393"/>
      <c r="P5086" s="407"/>
    </row>
    <row r="5087" spans="1:16" s="342" customFormat="1" x14ac:dyDescent="0.25">
      <c r="A5087" s="336"/>
      <c r="B5087" s="330"/>
      <c r="C5087" s="402"/>
      <c r="D5087" s="336"/>
      <c r="E5087" s="429"/>
      <c r="F5087" s="336"/>
      <c r="G5087" s="430"/>
      <c r="H5087" s="431"/>
      <c r="I5087" s="432"/>
      <c r="J5087" s="336"/>
      <c r="K5087" s="338"/>
      <c r="O5087" s="393"/>
      <c r="P5087" s="407"/>
    </row>
    <row r="5088" spans="1:16" s="342" customFormat="1" x14ac:dyDescent="0.25">
      <c r="A5088" s="336"/>
      <c r="B5088" s="330"/>
      <c r="C5088" s="402"/>
      <c r="D5088" s="336"/>
      <c r="E5088" s="429"/>
      <c r="F5088" s="336"/>
      <c r="G5088" s="430"/>
      <c r="H5088" s="431"/>
      <c r="I5088" s="432"/>
      <c r="J5088" s="336"/>
      <c r="K5088" s="338"/>
      <c r="O5088" s="393"/>
      <c r="P5088" s="407"/>
    </row>
    <row r="5089" spans="1:16" s="342" customFormat="1" x14ac:dyDescent="0.25">
      <c r="A5089" s="336"/>
      <c r="B5089" s="330"/>
      <c r="C5089" s="402"/>
      <c r="D5089" s="336"/>
      <c r="E5089" s="429"/>
      <c r="F5089" s="336"/>
      <c r="G5089" s="430"/>
      <c r="H5089" s="431"/>
      <c r="I5089" s="432"/>
      <c r="J5089" s="336"/>
      <c r="K5089" s="338"/>
      <c r="O5089" s="393"/>
      <c r="P5089" s="407"/>
    </row>
    <row r="5090" spans="1:16" s="342" customFormat="1" x14ac:dyDescent="0.25">
      <c r="A5090" s="336"/>
      <c r="B5090" s="330"/>
      <c r="C5090" s="402"/>
      <c r="D5090" s="336"/>
      <c r="E5090" s="429"/>
      <c r="F5090" s="336"/>
      <c r="G5090" s="430"/>
      <c r="H5090" s="431"/>
      <c r="I5090" s="432"/>
      <c r="J5090" s="336"/>
      <c r="K5090" s="338"/>
      <c r="O5090" s="393"/>
      <c r="P5090" s="407"/>
    </row>
    <row r="5091" spans="1:16" s="342" customFormat="1" x14ac:dyDescent="0.25">
      <c r="A5091" s="336"/>
      <c r="B5091" s="330"/>
      <c r="C5091" s="402"/>
      <c r="D5091" s="336"/>
      <c r="E5091" s="429"/>
      <c r="F5091" s="336"/>
      <c r="G5091" s="430"/>
      <c r="H5091" s="431"/>
      <c r="I5091" s="432"/>
      <c r="J5091" s="336"/>
      <c r="K5091" s="338"/>
      <c r="O5091" s="393"/>
      <c r="P5091" s="407"/>
    </row>
    <row r="5092" spans="1:16" s="342" customFormat="1" x14ac:dyDescent="0.25">
      <c r="A5092" s="336"/>
      <c r="B5092" s="330"/>
      <c r="C5092" s="402"/>
      <c r="D5092" s="336"/>
      <c r="E5092" s="429"/>
      <c r="F5092" s="336"/>
      <c r="G5092" s="430"/>
      <c r="H5092" s="431"/>
      <c r="I5092" s="432"/>
      <c r="J5092" s="336"/>
      <c r="K5092" s="338"/>
      <c r="O5092" s="393"/>
      <c r="P5092" s="407"/>
    </row>
    <row r="5093" spans="1:16" s="342" customFormat="1" x14ac:dyDescent="0.25">
      <c r="A5093" s="336"/>
      <c r="B5093" s="330"/>
      <c r="C5093" s="402"/>
      <c r="D5093" s="336"/>
      <c r="E5093" s="429"/>
      <c r="F5093" s="336"/>
      <c r="G5093" s="430"/>
      <c r="H5093" s="431"/>
      <c r="I5093" s="432"/>
      <c r="J5093" s="336"/>
      <c r="K5093" s="338"/>
      <c r="O5093" s="393"/>
      <c r="P5093" s="407"/>
    </row>
    <row r="5094" spans="1:16" s="342" customFormat="1" x14ac:dyDescent="0.25">
      <c r="A5094" s="336"/>
      <c r="B5094" s="330"/>
      <c r="C5094" s="402"/>
      <c r="D5094" s="336"/>
      <c r="E5094" s="429"/>
      <c r="F5094" s="336"/>
      <c r="G5094" s="430"/>
      <c r="H5094" s="431"/>
      <c r="I5094" s="432"/>
      <c r="J5094" s="336"/>
      <c r="K5094" s="338"/>
      <c r="O5094" s="393"/>
      <c r="P5094" s="407"/>
    </row>
    <row r="5095" spans="1:16" s="342" customFormat="1" x14ac:dyDescent="0.25">
      <c r="A5095" s="336"/>
      <c r="B5095" s="330"/>
      <c r="C5095" s="402"/>
      <c r="D5095" s="336"/>
      <c r="E5095" s="429"/>
      <c r="F5095" s="336"/>
      <c r="G5095" s="430"/>
      <c r="H5095" s="431"/>
      <c r="I5095" s="432"/>
      <c r="J5095" s="336"/>
      <c r="K5095" s="338"/>
      <c r="O5095" s="393"/>
      <c r="P5095" s="407"/>
    </row>
    <row r="5096" spans="1:16" s="342" customFormat="1" x14ac:dyDescent="0.25">
      <c r="A5096" s="336"/>
      <c r="B5096" s="330"/>
      <c r="C5096" s="402"/>
      <c r="D5096" s="336"/>
      <c r="E5096" s="429"/>
      <c r="F5096" s="336"/>
      <c r="G5096" s="430"/>
      <c r="H5096" s="431"/>
      <c r="I5096" s="432"/>
      <c r="J5096" s="336"/>
      <c r="K5096" s="338"/>
      <c r="O5096" s="393"/>
      <c r="P5096" s="407"/>
    </row>
    <row r="5097" spans="1:16" s="342" customFormat="1" x14ac:dyDescent="0.25">
      <c r="A5097" s="336"/>
      <c r="B5097" s="330"/>
      <c r="C5097" s="402"/>
      <c r="D5097" s="336"/>
      <c r="E5097" s="429"/>
      <c r="F5097" s="336"/>
      <c r="G5097" s="430"/>
      <c r="H5097" s="431"/>
      <c r="I5097" s="432"/>
      <c r="J5097" s="336"/>
      <c r="K5097" s="338"/>
      <c r="O5097" s="393"/>
      <c r="P5097" s="407"/>
    </row>
    <row r="5098" spans="1:16" s="342" customFormat="1" x14ac:dyDescent="0.25">
      <c r="A5098" s="336"/>
      <c r="B5098" s="330"/>
      <c r="C5098" s="402"/>
      <c r="D5098" s="336"/>
      <c r="E5098" s="429"/>
      <c r="F5098" s="336"/>
      <c r="G5098" s="430"/>
      <c r="H5098" s="431"/>
      <c r="I5098" s="432"/>
      <c r="J5098" s="336"/>
      <c r="K5098" s="338"/>
      <c r="O5098" s="393"/>
      <c r="P5098" s="407"/>
    </row>
    <row r="5099" spans="1:16" s="342" customFormat="1" x14ac:dyDescent="0.25">
      <c r="A5099" s="336"/>
      <c r="B5099" s="330"/>
      <c r="C5099" s="402"/>
      <c r="D5099" s="336"/>
      <c r="E5099" s="429"/>
      <c r="F5099" s="336"/>
      <c r="G5099" s="430"/>
      <c r="H5099" s="431"/>
      <c r="I5099" s="432"/>
      <c r="J5099" s="336"/>
      <c r="K5099" s="338"/>
      <c r="O5099" s="393"/>
      <c r="P5099" s="407"/>
    </row>
    <row r="5100" spans="1:16" s="342" customFormat="1" x14ac:dyDescent="0.25">
      <c r="A5100" s="336"/>
      <c r="B5100" s="330"/>
      <c r="C5100" s="402"/>
      <c r="D5100" s="336"/>
      <c r="E5100" s="429"/>
      <c r="F5100" s="336"/>
      <c r="G5100" s="430"/>
      <c r="H5100" s="431"/>
      <c r="I5100" s="432"/>
      <c r="J5100" s="336"/>
      <c r="K5100" s="338"/>
      <c r="O5100" s="393"/>
      <c r="P5100" s="407"/>
    </row>
    <row r="5101" spans="1:16" s="342" customFormat="1" x14ac:dyDescent="0.25">
      <c r="A5101" s="336"/>
      <c r="B5101" s="330"/>
      <c r="C5101" s="402"/>
      <c r="D5101" s="336"/>
      <c r="E5101" s="429"/>
      <c r="F5101" s="336"/>
      <c r="G5101" s="430"/>
      <c r="H5101" s="431"/>
      <c r="I5101" s="432"/>
      <c r="J5101" s="336"/>
      <c r="K5101" s="338"/>
      <c r="O5101" s="393"/>
      <c r="P5101" s="407"/>
    </row>
    <row r="5102" spans="1:16" s="342" customFormat="1" x14ac:dyDescent="0.25">
      <c r="A5102" s="336"/>
      <c r="B5102" s="330"/>
      <c r="C5102" s="402"/>
      <c r="D5102" s="336"/>
      <c r="E5102" s="429"/>
      <c r="F5102" s="336"/>
      <c r="G5102" s="430"/>
      <c r="H5102" s="431"/>
      <c r="I5102" s="432"/>
      <c r="J5102" s="336"/>
      <c r="K5102" s="338"/>
      <c r="O5102" s="393"/>
      <c r="P5102" s="407"/>
    </row>
    <row r="5103" spans="1:16" s="342" customFormat="1" x14ac:dyDescent="0.25">
      <c r="A5103" s="336"/>
      <c r="B5103" s="330"/>
      <c r="C5103" s="402"/>
      <c r="D5103" s="336"/>
      <c r="E5103" s="429"/>
      <c r="F5103" s="336"/>
      <c r="G5103" s="430"/>
      <c r="H5103" s="431"/>
      <c r="I5103" s="432"/>
      <c r="J5103" s="336"/>
      <c r="K5103" s="338"/>
      <c r="O5103" s="393"/>
      <c r="P5103" s="407"/>
    </row>
    <row r="5104" spans="1:16" s="342" customFormat="1" x14ac:dyDescent="0.25">
      <c r="A5104" s="336"/>
      <c r="B5104" s="330"/>
      <c r="C5104" s="402"/>
      <c r="D5104" s="336"/>
      <c r="E5104" s="429"/>
      <c r="F5104" s="336"/>
      <c r="G5104" s="430"/>
      <c r="H5104" s="431"/>
      <c r="I5104" s="432"/>
      <c r="J5104" s="336"/>
      <c r="K5104" s="338"/>
      <c r="O5104" s="393"/>
      <c r="P5104" s="407"/>
    </row>
    <row r="5105" spans="1:16" s="342" customFormat="1" x14ac:dyDescent="0.25">
      <c r="A5105" s="336"/>
      <c r="B5105" s="330"/>
      <c r="C5105" s="402"/>
      <c r="D5105" s="336"/>
      <c r="E5105" s="429"/>
      <c r="F5105" s="336"/>
      <c r="G5105" s="430"/>
      <c r="H5105" s="431"/>
      <c r="I5105" s="432"/>
      <c r="J5105" s="336"/>
      <c r="K5105" s="338"/>
      <c r="O5105" s="393"/>
      <c r="P5105" s="407"/>
    </row>
    <row r="5106" spans="1:16" s="342" customFormat="1" x14ac:dyDescent="0.25">
      <c r="A5106" s="336"/>
      <c r="B5106" s="330"/>
      <c r="C5106" s="402"/>
      <c r="D5106" s="336"/>
      <c r="E5106" s="429"/>
      <c r="F5106" s="336"/>
      <c r="G5106" s="430"/>
      <c r="H5106" s="431"/>
      <c r="I5106" s="432"/>
      <c r="J5106" s="336"/>
      <c r="K5106" s="338"/>
      <c r="O5106" s="393"/>
      <c r="P5106" s="407"/>
    </row>
    <row r="5107" spans="1:16" s="342" customFormat="1" x14ac:dyDescent="0.25">
      <c r="A5107" s="336"/>
      <c r="B5107" s="330"/>
      <c r="C5107" s="402"/>
      <c r="D5107" s="336"/>
      <c r="E5107" s="429"/>
      <c r="F5107" s="336"/>
      <c r="G5107" s="430"/>
      <c r="H5107" s="431"/>
      <c r="I5107" s="432"/>
      <c r="J5107" s="336"/>
      <c r="K5107" s="338"/>
      <c r="O5107" s="393"/>
      <c r="P5107" s="407"/>
    </row>
    <row r="5108" spans="1:16" s="342" customFormat="1" x14ac:dyDescent="0.25">
      <c r="A5108" s="336"/>
      <c r="B5108" s="330"/>
      <c r="C5108" s="402"/>
      <c r="D5108" s="336"/>
      <c r="E5108" s="429"/>
      <c r="F5108" s="336"/>
      <c r="G5108" s="430"/>
      <c r="H5108" s="431"/>
      <c r="I5108" s="432"/>
      <c r="J5108" s="336"/>
      <c r="K5108" s="338"/>
      <c r="O5108" s="393"/>
      <c r="P5108" s="407"/>
    </row>
    <row r="5109" spans="1:16" s="342" customFormat="1" x14ac:dyDescent="0.25">
      <c r="A5109" s="336"/>
      <c r="B5109" s="330"/>
      <c r="C5109" s="402"/>
      <c r="D5109" s="336"/>
      <c r="E5109" s="429"/>
      <c r="F5109" s="336"/>
      <c r="G5109" s="430"/>
      <c r="H5109" s="431"/>
      <c r="I5109" s="432"/>
      <c r="J5109" s="336"/>
      <c r="K5109" s="338"/>
      <c r="O5109" s="393"/>
      <c r="P5109" s="407"/>
    </row>
    <row r="5110" spans="1:16" s="342" customFormat="1" x14ac:dyDescent="0.25">
      <c r="A5110" s="336"/>
      <c r="B5110" s="330"/>
      <c r="C5110" s="402"/>
      <c r="D5110" s="336"/>
      <c r="E5110" s="429"/>
      <c r="F5110" s="336"/>
      <c r="G5110" s="430"/>
      <c r="H5110" s="431"/>
      <c r="I5110" s="432"/>
      <c r="J5110" s="336"/>
      <c r="K5110" s="338"/>
      <c r="O5110" s="393"/>
      <c r="P5110" s="407"/>
    </row>
    <row r="5111" spans="1:16" s="342" customFormat="1" x14ac:dyDescent="0.25">
      <c r="A5111" s="336"/>
      <c r="B5111" s="330"/>
      <c r="C5111" s="402"/>
      <c r="D5111" s="336"/>
      <c r="E5111" s="429"/>
      <c r="F5111" s="336"/>
      <c r="G5111" s="430"/>
      <c r="H5111" s="431"/>
      <c r="I5111" s="432"/>
      <c r="J5111" s="336"/>
      <c r="K5111" s="338"/>
      <c r="O5111" s="393"/>
      <c r="P5111" s="407"/>
    </row>
    <row r="5112" spans="1:16" s="342" customFormat="1" x14ac:dyDescent="0.25">
      <c r="A5112" s="336"/>
      <c r="B5112" s="330"/>
      <c r="C5112" s="402"/>
      <c r="D5112" s="336"/>
      <c r="E5112" s="429"/>
      <c r="F5112" s="336"/>
      <c r="G5112" s="430"/>
      <c r="H5112" s="431"/>
      <c r="I5112" s="432"/>
      <c r="J5112" s="336"/>
      <c r="K5112" s="338"/>
      <c r="O5112" s="393"/>
      <c r="P5112" s="407"/>
    </row>
    <row r="5113" spans="1:16" s="342" customFormat="1" x14ac:dyDescent="0.25">
      <c r="A5113" s="336"/>
      <c r="B5113" s="330"/>
      <c r="C5113" s="402"/>
      <c r="D5113" s="336"/>
      <c r="E5113" s="429"/>
      <c r="F5113" s="336"/>
      <c r="G5113" s="430"/>
      <c r="H5113" s="431"/>
      <c r="I5113" s="432"/>
      <c r="J5113" s="336"/>
      <c r="K5113" s="338"/>
      <c r="O5113" s="393"/>
      <c r="P5113" s="407"/>
    </row>
    <row r="5114" spans="1:16" s="342" customFormat="1" x14ac:dyDescent="0.25">
      <c r="A5114" s="336"/>
      <c r="B5114" s="330"/>
      <c r="C5114" s="402"/>
      <c r="D5114" s="336"/>
      <c r="E5114" s="429"/>
      <c r="F5114" s="336"/>
      <c r="G5114" s="430"/>
      <c r="H5114" s="431"/>
      <c r="I5114" s="432"/>
      <c r="J5114" s="336"/>
      <c r="K5114" s="338"/>
      <c r="O5114" s="393"/>
      <c r="P5114" s="407"/>
    </row>
    <row r="5115" spans="1:16" s="342" customFormat="1" x14ac:dyDescent="0.25">
      <c r="A5115" s="336"/>
      <c r="B5115" s="330"/>
      <c r="C5115" s="402"/>
      <c r="D5115" s="336"/>
      <c r="E5115" s="429"/>
      <c r="F5115" s="336"/>
      <c r="G5115" s="430"/>
      <c r="H5115" s="431"/>
      <c r="I5115" s="432"/>
      <c r="J5115" s="336"/>
      <c r="K5115" s="338"/>
      <c r="O5115" s="393"/>
      <c r="P5115" s="407"/>
    </row>
    <row r="5116" spans="1:16" s="342" customFormat="1" x14ac:dyDescent="0.25">
      <c r="A5116" s="336"/>
      <c r="B5116" s="330"/>
      <c r="C5116" s="402"/>
      <c r="D5116" s="336"/>
      <c r="E5116" s="429"/>
      <c r="F5116" s="336"/>
      <c r="G5116" s="430"/>
      <c r="H5116" s="431"/>
      <c r="I5116" s="432"/>
      <c r="J5116" s="336"/>
      <c r="K5116" s="338"/>
      <c r="O5116" s="393"/>
      <c r="P5116" s="407"/>
    </row>
    <row r="5117" spans="1:16" s="342" customFormat="1" x14ac:dyDescent="0.25">
      <c r="A5117" s="336"/>
      <c r="B5117" s="330"/>
      <c r="C5117" s="402"/>
      <c r="D5117" s="336"/>
      <c r="E5117" s="429"/>
      <c r="F5117" s="336"/>
      <c r="G5117" s="430"/>
      <c r="H5117" s="431"/>
      <c r="I5117" s="432"/>
      <c r="J5117" s="336"/>
      <c r="K5117" s="338"/>
      <c r="O5117" s="393"/>
      <c r="P5117" s="407"/>
    </row>
    <row r="5118" spans="1:16" s="342" customFormat="1" x14ac:dyDescent="0.25">
      <c r="A5118" s="336"/>
      <c r="B5118" s="330"/>
      <c r="C5118" s="402"/>
      <c r="D5118" s="336"/>
      <c r="E5118" s="429"/>
      <c r="F5118" s="336"/>
      <c r="G5118" s="430"/>
      <c r="H5118" s="431"/>
      <c r="I5118" s="432"/>
      <c r="J5118" s="336"/>
      <c r="K5118" s="338"/>
      <c r="O5118" s="393"/>
      <c r="P5118" s="407"/>
    </row>
    <row r="5119" spans="1:16" s="342" customFormat="1" x14ac:dyDescent="0.25">
      <c r="A5119" s="336"/>
      <c r="B5119" s="330"/>
      <c r="C5119" s="402"/>
      <c r="D5119" s="336"/>
      <c r="E5119" s="429"/>
      <c r="F5119" s="336"/>
      <c r="G5119" s="430"/>
      <c r="H5119" s="431"/>
      <c r="I5119" s="432"/>
      <c r="J5119" s="336"/>
      <c r="K5119" s="338"/>
      <c r="O5119" s="393"/>
      <c r="P5119" s="407"/>
    </row>
    <row r="5120" spans="1:16" s="342" customFormat="1" x14ac:dyDescent="0.25">
      <c r="A5120" s="336"/>
      <c r="B5120" s="330"/>
      <c r="C5120" s="402"/>
      <c r="D5120" s="336"/>
      <c r="E5120" s="429"/>
      <c r="F5120" s="336"/>
      <c r="G5120" s="430"/>
      <c r="H5120" s="431"/>
      <c r="I5120" s="432"/>
      <c r="J5120" s="336"/>
      <c r="K5120" s="338"/>
      <c r="O5120" s="393"/>
      <c r="P5120" s="407"/>
    </row>
    <row r="5121" spans="1:16" s="342" customFormat="1" x14ac:dyDescent="0.25">
      <c r="A5121" s="336"/>
      <c r="B5121" s="330"/>
      <c r="C5121" s="402"/>
      <c r="D5121" s="336"/>
      <c r="E5121" s="429"/>
      <c r="F5121" s="336"/>
      <c r="G5121" s="430"/>
      <c r="H5121" s="431"/>
      <c r="I5121" s="432"/>
      <c r="J5121" s="336"/>
      <c r="K5121" s="338"/>
      <c r="O5121" s="393"/>
      <c r="P5121" s="407"/>
    </row>
    <row r="5122" spans="1:16" s="342" customFormat="1" x14ac:dyDescent="0.25">
      <c r="A5122" s="336"/>
      <c r="B5122" s="330"/>
      <c r="C5122" s="402"/>
      <c r="D5122" s="336"/>
      <c r="E5122" s="429"/>
      <c r="F5122" s="336"/>
      <c r="G5122" s="430"/>
      <c r="H5122" s="431"/>
      <c r="I5122" s="432"/>
      <c r="J5122" s="336"/>
      <c r="K5122" s="338"/>
      <c r="O5122" s="393"/>
      <c r="P5122" s="407"/>
    </row>
    <row r="5123" spans="1:16" s="342" customFormat="1" x14ac:dyDescent="0.25">
      <c r="A5123" s="336"/>
      <c r="B5123" s="330"/>
      <c r="C5123" s="402"/>
      <c r="D5123" s="336"/>
      <c r="E5123" s="429"/>
      <c r="F5123" s="336"/>
      <c r="G5123" s="430"/>
      <c r="H5123" s="431"/>
      <c r="I5123" s="432"/>
      <c r="J5123" s="336"/>
      <c r="K5123" s="338"/>
      <c r="O5123" s="393"/>
      <c r="P5123" s="407"/>
    </row>
    <row r="5124" spans="1:16" s="342" customFormat="1" x14ac:dyDescent="0.25">
      <c r="A5124" s="336"/>
      <c r="B5124" s="330"/>
      <c r="C5124" s="402"/>
      <c r="D5124" s="336"/>
      <c r="E5124" s="429"/>
      <c r="F5124" s="336"/>
      <c r="G5124" s="430"/>
      <c r="H5124" s="431"/>
      <c r="I5124" s="432"/>
      <c r="J5124" s="336"/>
      <c r="K5124" s="338"/>
      <c r="O5124" s="393"/>
      <c r="P5124" s="407"/>
    </row>
    <row r="5125" spans="1:16" s="342" customFormat="1" x14ac:dyDescent="0.25">
      <c r="A5125" s="336"/>
      <c r="B5125" s="330"/>
      <c r="C5125" s="402"/>
      <c r="D5125" s="336"/>
      <c r="E5125" s="429"/>
      <c r="F5125" s="336"/>
      <c r="G5125" s="430"/>
      <c r="H5125" s="431"/>
      <c r="I5125" s="432"/>
      <c r="J5125" s="336"/>
      <c r="K5125" s="338"/>
      <c r="O5125" s="393"/>
      <c r="P5125" s="407"/>
    </row>
    <row r="5126" spans="1:16" s="342" customFormat="1" x14ac:dyDescent="0.25">
      <c r="A5126" s="336"/>
      <c r="B5126" s="330"/>
      <c r="C5126" s="402"/>
      <c r="D5126" s="336"/>
      <c r="E5126" s="429"/>
      <c r="F5126" s="336"/>
      <c r="G5126" s="430"/>
      <c r="H5126" s="431"/>
      <c r="I5126" s="432"/>
      <c r="J5126" s="336"/>
      <c r="K5126" s="338"/>
      <c r="O5126" s="393"/>
      <c r="P5126" s="407"/>
    </row>
    <row r="5127" spans="1:16" s="342" customFormat="1" x14ac:dyDescent="0.25">
      <c r="A5127" s="336"/>
      <c r="B5127" s="330"/>
      <c r="C5127" s="402"/>
      <c r="D5127" s="336"/>
      <c r="E5127" s="429"/>
      <c r="F5127" s="336"/>
      <c r="G5127" s="430"/>
      <c r="H5127" s="431"/>
      <c r="I5127" s="432"/>
      <c r="J5127" s="336"/>
      <c r="K5127" s="338"/>
      <c r="O5127" s="393"/>
      <c r="P5127" s="407"/>
    </row>
    <row r="5128" spans="1:16" s="342" customFormat="1" x14ac:dyDescent="0.25">
      <c r="A5128" s="336"/>
      <c r="B5128" s="330"/>
      <c r="C5128" s="402"/>
      <c r="D5128" s="336"/>
      <c r="E5128" s="429"/>
      <c r="F5128" s="336"/>
      <c r="G5128" s="430"/>
      <c r="H5128" s="431"/>
      <c r="I5128" s="432"/>
      <c r="J5128" s="336"/>
      <c r="K5128" s="338"/>
      <c r="O5128" s="393"/>
      <c r="P5128" s="407"/>
    </row>
    <row r="5129" spans="1:16" s="342" customFormat="1" x14ac:dyDescent="0.25">
      <c r="A5129" s="336"/>
      <c r="B5129" s="330"/>
      <c r="C5129" s="402"/>
      <c r="D5129" s="336"/>
      <c r="E5129" s="429"/>
      <c r="F5129" s="336"/>
      <c r="G5129" s="430"/>
      <c r="H5129" s="431"/>
      <c r="I5129" s="432"/>
      <c r="J5129" s="336"/>
      <c r="K5129" s="338"/>
      <c r="O5129" s="393"/>
      <c r="P5129" s="407"/>
    </row>
    <row r="5130" spans="1:16" s="342" customFormat="1" x14ac:dyDescent="0.25">
      <c r="A5130" s="336"/>
      <c r="B5130" s="330"/>
      <c r="C5130" s="402"/>
      <c r="D5130" s="336"/>
      <c r="E5130" s="429"/>
      <c r="F5130" s="336"/>
      <c r="G5130" s="430"/>
      <c r="H5130" s="431"/>
      <c r="I5130" s="432"/>
      <c r="J5130" s="336"/>
      <c r="K5130" s="338"/>
      <c r="O5130" s="393"/>
      <c r="P5130" s="407"/>
    </row>
    <row r="5131" spans="1:16" s="342" customFormat="1" x14ac:dyDescent="0.25">
      <c r="A5131" s="336"/>
      <c r="B5131" s="330"/>
      <c r="C5131" s="402"/>
      <c r="D5131" s="336"/>
      <c r="E5131" s="429"/>
      <c r="F5131" s="336"/>
      <c r="G5131" s="430"/>
      <c r="H5131" s="431"/>
      <c r="I5131" s="432"/>
      <c r="J5131" s="336"/>
      <c r="K5131" s="338"/>
      <c r="O5131" s="393"/>
      <c r="P5131" s="407"/>
    </row>
    <row r="5132" spans="1:16" s="342" customFormat="1" x14ac:dyDescent="0.25">
      <c r="A5132" s="336"/>
      <c r="B5132" s="330"/>
      <c r="C5132" s="402"/>
      <c r="D5132" s="336"/>
      <c r="E5132" s="429"/>
      <c r="F5132" s="336"/>
      <c r="G5132" s="430"/>
      <c r="H5132" s="431"/>
      <c r="I5132" s="432"/>
      <c r="J5132" s="336"/>
      <c r="K5132" s="338"/>
      <c r="O5132" s="393"/>
      <c r="P5132" s="407"/>
    </row>
    <row r="5133" spans="1:16" s="342" customFormat="1" x14ac:dyDescent="0.25">
      <c r="A5133" s="336"/>
      <c r="B5133" s="330"/>
      <c r="C5133" s="402"/>
      <c r="D5133" s="336"/>
      <c r="E5133" s="429"/>
      <c r="F5133" s="336"/>
      <c r="G5133" s="430"/>
      <c r="H5133" s="431"/>
      <c r="I5133" s="432"/>
      <c r="J5133" s="336"/>
      <c r="K5133" s="338"/>
      <c r="O5133" s="393"/>
      <c r="P5133" s="407"/>
    </row>
    <row r="5134" spans="1:16" s="342" customFormat="1" x14ac:dyDescent="0.25">
      <c r="A5134" s="336"/>
      <c r="B5134" s="330"/>
      <c r="C5134" s="402"/>
      <c r="D5134" s="336"/>
      <c r="E5134" s="429"/>
      <c r="F5134" s="336"/>
      <c r="G5134" s="430"/>
      <c r="H5134" s="431"/>
      <c r="I5134" s="432"/>
      <c r="J5134" s="336"/>
      <c r="K5134" s="338"/>
      <c r="O5134" s="393"/>
      <c r="P5134" s="407"/>
    </row>
    <row r="5135" spans="1:16" s="342" customFormat="1" x14ac:dyDescent="0.25">
      <c r="A5135" s="336"/>
      <c r="B5135" s="330"/>
      <c r="C5135" s="402"/>
      <c r="D5135" s="336"/>
      <c r="E5135" s="429"/>
      <c r="F5135" s="336"/>
      <c r="G5135" s="430"/>
      <c r="H5135" s="431"/>
      <c r="I5135" s="432"/>
      <c r="J5135" s="336"/>
      <c r="K5135" s="338"/>
      <c r="O5135" s="393"/>
      <c r="P5135" s="407"/>
    </row>
    <row r="5136" spans="1:16" s="342" customFormat="1" x14ac:dyDescent="0.25">
      <c r="A5136" s="336"/>
      <c r="B5136" s="330"/>
      <c r="C5136" s="402"/>
      <c r="D5136" s="336"/>
      <c r="E5136" s="429"/>
      <c r="F5136" s="336"/>
      <c r="G5136" s="430"/>
      <c r="H5136" s="431"/>
      <c r="I5136" s="432"/>
      <c r="J5136" s="336"/>
      <c r="K5136" s="338"/>
      <c r="O5136" s="393"/>
      <c r="P5136" s="407"/>
    </row>
    <row r="5137" spans="1:16" s="342" customFormat="1" x14ac:dyDescent="0.25">
      <c r="A5137" s="336"/>
      <c r="B5137" s="330"/>
      <c r="C5137" s="402"/>
      <c r="D5137" s="336"/>
      <c r="E5137" s="429"/>
      <c r="F5137" s="336"/>
      <c r="G5137" s="430"/>
      <c r="H5137" s="431"/>
      <c r="I5137" s="432"/>
      <c r="J5137" s="336"/>
      <c r="K5137" s="338"/>
      <c r="O5137" s="393"/>
      <c r="P5137" s="407"/>
    </row>
    <row r="5138" spans="1:16" s="342" customFormat="1" x14ac:dyDescent="0.25">
      <c r="A5138" s="336"/>
      <c r="B5138" s="330"/>
      <c r="C5138" s="402"/>
      <c r="D5138" s="336"/>
      <c r="E5138" s="429"/>
      <c r="F5138" s="336"/>
      <c r="G5138" s="430"/>
      <c r="H5138" s="431"/>
      <c r="I5138" s="432"/>
      <c r="J5138" s="336"/>
      <c r="K5138" s="338"/>
      <c r="O5138" s="393"/>
      <c r="P5138" s="407"/>
    </row>
    <row r="5139" spans="1:16" s="342" customFormat="1" x14ac:dyDescent="0.25">
      <c r="A5139" s="336"/>
      <c r="B5139" s="330"/>
      <c r="C5139" s="402"/>
      <c r="D5139" s="336"/>
      <c r="E5139" s="429"/>
      <c r="F5139" s="336"/>
      <c r="G5139" s="430"/>
      <c r="H5139" s="431"/>
      <c r="I5139" s="432"/>
      <c r="J5139" s="336"/>
      <c r="K5139" s="338"/>
      <c r="O5139" s="393"/>
      <c r="P5139" s="407"/>
    </row>
    <row r="5140" spans="1:16" s="342" customFormat="1" x14ac:dyDescent="0.25">
      <c r="A5140" s="336"/>
      <c r="B5140" s="330"/>
      <c r="C5140" s="402"/>
      <c r="D5140" s="336"/>
      <c r="E5140" s="429"/>
      <c r="F5140" s="336"/>
      <c r="G5140" s="430"/>
      <c r="H5140" s="431"/>
      <c r="I5140" s="432"/>
      <c r="J5140" s="336"/>
      <c r="K5140" s="338"/>
      <c r="O5140" s="393"/>
      <c r="P5140" s="407"/>
    </row>
    <row r="5141" spans="1:16" s="342" customFormat="1" x14ac:dyDescent="0.25">
      <c r="A5141" s="336"/>
      <c r="B5141" s="330"/>
      <c r="C5141" s="402"/>
      <c r="D5141" s="336"/>
      <c r="E5141" s="429"/>
      <c r="F5141" s="336"/>
      <c r="G5141" s="430"/>
      <c r="H5141" s="431"/>
      <c r="I5141" s="432"/>
      <c r="J5141" s="336"/>
      <c r="K5141" s="338"/>
      <c r="O5141" s="393"/>
      <c r="P5141" s="407"/>
    </row>
    <row r="5142" spans="1:16" s="342" customFormat="1" x14ac:dyDescent="0.25">
      <c r="A5142" s="336"/>
      <c r="B5142" s="330"/>
      <c r="C5142" s="402"/>
      <c r="D5142" s="336"/>
      <c r="E5142" s="429"/>
      <c r="F5142" s="336"/>
      <c r="G5142" s="430"/>
      <c r="H5142" s="431"/>
      <c r="I5142" s="432"/>
      <c r="J5142" s="336"/>
      <c r="K5142" s="338"/>
      <c r="O5142" s="393"/>
      <c r="P5142" s="407"/>
    </row>
    <row r="5143" spans="1:16" s="342" customFormat="1" x14ac:dyDescent="0.25">
      <c r="A5143" s="336"/>
      <c r="B5143" s="330"/>
      <c r="C5143" s="402"/>
      <c r="D5143" s="336"/>
      <c r="E5143" s="429"/>
      <c r="F5143" s="336"/>
      <c r="G5143" s="430"/>
      <c r="H5143" s="431"/>
      <c r="I5143" s="432"/>
      <c r="J5143" s="336"/>
      <c r="K5143" s="338"/>
      <c r="O5143" s="393"/>
      <c r="P5143" s="407"/>
    </row>
    <row r="5144" spans="1:16" s="342" customFormat="1" x14ac:dyDescent="0.25">
      <c r="A5144" s="336"/>
      <c r="B5144" s="330"/>
      <c r="C5144" s="402"/>
      <c r="D5144" s="336"/>
      <c r="E5144" s="429"/>
      <c r="F5144" s="336"/>
      <c r="G5144" s="430"/>
      <c r="H5144" s="431"/>
      <c r="I5144" s="432"/>
      <c r="J5144" s="336"/>
      <c r="K5144" s="338"/>
      <c r="O5144" s="393"/>
      <c r="P5144" s="407"/>
    </row>
    <row r="5145" spans="1:16" s="342" customFormat="1" x14ac:dyDescent="0.25">
      <c r="A5145" s="336"/>
      <c r="B5145" s="330"/>
      <c r="C5145" s="402"/>
      <c r="D5145" s="336"/>
      <c r="E5145" s="429"/>
      <c r="F5145" s="336"/>
      <c r="G5145" s="430"/>
      <c r="H5145" s="431"/>
      <c r="I5145" s="432"/>
      <c r="J5145" s="336"/>
      <c r="K5145" s="338"/>
      <c r="O5145" s="393"/>
      <c r="P5145" s="407"/>
    </row>
    <row r="5146" spans="1:16" s="342" customFormat="1" x14ac:dyDescent="0.25">
      <c r="A5146" s="336"/>
      <c r="B5146" s="330"/>
      <c r="C5146" s="402"/>
      <c r="D5146" s="336"/>
      <c r="E5146" s="429"/>
      <c r="F5146" s="336"/>
      <c r="G5146" s="430"/>
      <c r="H5146" s="431"/>
      <c r="I5146" s="432"/>
      <c r="J5146" s="336"/>
      <c r="K5146" s="338"/>
      <c r="O5146" s="393"/>
      <c r="P5146" s="407"/>
    </row>
    <row r="5147" spans="1:16" s="342" customFormat="1" x14ac:dyDescent="0.25">
      <c r="A5147" s="336"/>
      <c r="B5147" s="330"/>
      <c r="C5147" s="402"/>
      <c r="D5147" s="336"/>
      <c r="E5147" s="429"/>
      <c r="F5147" s="336"/>
      <c r="G5147" s="430"/>
      <c r="H5147" s="431"/>
      <c r="I5147" s="432"/>
      <c r="J5147" s="336"/>
      <c r="K5147" s="338"/>
      <c r="O5147" s="393"/>
      <c r="P5147" s="407"/>
    </row>
    <row r="5148" spans="1:16" s="342" customFormat="1" x14ac:dyDescent="0.25">
      <c r="A5148" s="336"/>
      <c r="B5148" s="330"/>
      <c r="C5148" s="402"/>
      <c r="D5148" s="336"/>
      <c r="E5148" s="429"/>
      <c r="F5148" s="336"/>
      <c r="G5148" s="430"/>
      <c r="H5148" s="431"/>
      <c r="I5148" s="432"/>
      <c r="J5148" s="336"/>
      <c r="K5148" s="338"/>
      <c r="O5148" s="393"/>
      <c r="P5148" s="407"/>
    </row>
    <row r="5149" spans="1:16" s="342" customFormat="1" x14ac:dyDescent="0.25">
      <c r="A5149" s="336"/>
      <c r="B5149" s="330"/>
      <c r="C5149" s="402"/>
      <c r="D5149" s="336"/>
      <c r="E5149" s="429"/>
      <c r="F5149" s="336"/>
      <c r="G5149" s="430"/>
      <c r="H5149" s="431"/>
      <c r="I5149" s="432"/>
      <c r="J5149" s="336"/>
      <c r="K5149" s="338"/>
      <c r="O5149" s="393"/>
      <c r="P5149" s="407"/>
    </row>
    <row r="5150" spans="1:16" s="342" customFormat="1" x14ac:dyDescent="0.25">
      <c r="A5150" s="336"/>
      <c r="B5150" s="330"/>
      <c r="C5150" s="402"/>
      <c r="D5150" s="336"/>
      <c r="E5150" s="429"/>
      <c r="F5150" s="336"/>
      <c r="G5150" s="430"/>
      <c r="H5150" s="431"/>
      <c r="I5150" s="432"/>
      <c r="J5150" s="336"/>
      <c r="K5150" s="338"/>
      <c r="O5150" s="393"/>
      <c r="P5150" s="407"/>
    </row>
    <row r="5151" spans="1:16" s="342" customFormat="1" x14ac:dyDescent="0.25">
      <c r="A5151" s="336"/>
      <c r="B5151" s="330"/>
      <c r="C5151" s="402"/>
      <c r="D5151" s="336"/>
      <c r="E5151" s="429"/>
      <c r="F5151" s="336"/>
      <c r="G5151" s="430"/>
      <c r="H5151" s="431"/>
      <c r="I5151" s="432"/>
      <c r="J5151" s="336"/>
      <c r="K5151" s="338"/>
      <c r="O5151" s="393"/>
      <c r="P5151" s="407"/>
    </row>
    <row r="5152" spans="1:16" s="342" customFormat="1" x14ac:dyDescent="0.25">
      <c r="A5152" s="336"/>
      <c r="B5152" s="330"/>
      <c r="C5152" s="402"/>
      <c r="D5152" s="336"/>
      <c r="E5152" s="429"/>
      <c r="F5152" s="336"/>
      <c r="G5152" s="430"/>
      <c r="H5152" s="431"/>
      <c r="I5152" s="432"/>
      <c r="J5152" s="336"/>
      <c r="K5152" s="338"/>
      <c r="O5152" s="393"/>
      <c r="P5152" s="407"/>
    </row>
    <row r="5153" spans="1:16" s="342" customFormat="1" x14ac:dyDescent="0.25">
      <c r="A5153" s="336"/>
      <c r="B5153" s="330"/>
      <c r="C5153" s="402"/>
      <c r="D5153" s="336"/>
      <c r="E5153" s="429"/>
      <c r="F5153" s="336"/>
      <c r="G5153" s="430"/>
      <c r="H5153" s="431"/>
      <c r="I5153" s="432"/>
      <c r="J5153" s="336"/>
      <c r="K5153" s="338"/>
      <c r="O5153" s="393"/>
      <c r="P5153" s="407"/>
    </row>
    <row r="5154" spans="1:16" s="342" customFormat="1" x14ac:dyDescent="0.25">
      <c r="A5154" s="336"/>
      <c r="B5154" s="330"/>
      <c r="C5154" s="402"/>
      <c r="D5154" s="336"/>
      <c r="E5154" s="429"/>
      <c r="F5154" s="336"/>
      <c r="G5154" s="430"/>
      <c r="H5154" s="431"/>
      <c r="I5154" s="432"/>
      <c r="J5154" s="336"/>
      <c r="K5154" s="338"/>
      <c r="O5154" s="393"/>
      <c r="P5154" s="407"/>
    </row>
    <row r="5155" spans="1:16" s="342" customFormat="1" x14ac:dyDescent="0.25">
      <c r="A5155" s="336"/>
      <c r="B5155" s="330"/>
      <c r="C5155" s="402"/>
      <c r="D5155" s="336"/>
      <c r="E5155" s="429"/>
      <c r="F5155" s="336"/>
      <c r="G5155" s="430"/>
      <c r="H5155" s="431"/>
      <c r="I5155" s="432"/>
      <c r="J5155" s="336"/>
      <c r="K5155" s="338"/>
      <c r="O5155" s="393"/>
      <c r="P5155" s="407"/>
    </row>
    <row r="5156" spans="1:16" s="342" customFormat="1" x14ac:dyDescent="0.25">
      <c r="A5156" s="336"/>
      <c r="B5156" s="330"/>
      <c r="C5156" s="402"/>
      <c r="D5156" s="336"/>
      <c r="E5156" s="429"/>
      <c r="F5156" s="336"/>
      <c r="G5156" s="430"/>
      <c r="H5156" s="431"/>
      <c r="I5156" s="432"/>
      <c r="J5156" s="336"/>
      <c r="K5156" s="338"/>
      <c r="O5156" s="393"/>
      <c r="P5156" s="407"/>
    </row>
    <row r="5157" spans="1:16" s="342" customFormat="1" x14ac:dyDescent="0.25">
      <c r="A5157" s="336"/>
      <c r="B5157" s="330"/>
      <c r="C5157" s="402"/>
      <c r="D5157" s="336"/>
      <c r="E5157" s="429"/>
      <c r="F5157" s="336"/>
      <c r="G5157" s="430"/>
      <c r="H5157" s="431"/>
      <c r="I5157" s="432"/>
      <c r="J5157" s="336"/>
      <c r="K5157" s="338"/>
      <c r="O5157" s="393"/>
      <c r="P5157" s="407"/>
    </row>
    <row r="5158" spans="1:16" s="342" customFormat="1" x14ac:dyDescent="0.25">
      <c r="A5158" s="336"/>
      <c r="B5158" s="330"/>
      <c r="C5158" s="402"/>
      <c r="D5158" s="336"/>
      <c r="E5158" s="429"/>
      <c r="F5158" s="336"/>
      <c r="G5158" s="430"/>
      <c r="H5158" s="431"/>
      <c r="I5158" s="432"/>
      <c r="J5158" s="336"/>
      <c r="K5158" s="338"/>
      <c r="O5158" s="393"/>
      <c r="P5158" s="407"/>
    </row>
    <row r="5159" spans="1:16" s="342" customFormat="1" x14ac:dyDescent="0.25">
      <c r="A5159" s="336"/>
      <c r="B5159" s="330"/>
      <c r="C5159" s="402"/>
      <c r="D5159" s="336"/>
      <c r="E5159" s="429"/>
      <c r="F5159" s="336"/>
      <c r="G5159" s="430"/>
      <c r="H5159" s="431"/>
      <c r="I5159" s="432"/>
      <c r="J5159" s="336"/>
      <c r="K5159" s="338"/>
      <c r="O5159" s="393"/>
      <c r="P5159" s="407"/>
    </row>
    <row r="5160" spans="1:16" s="342" customFormat="1" x14ac:dyDescent="0.25">
      <c r="A5160" s="336"/>
      <c r="B5160" s="330"/>
      <c r="C5160" s="402"/>
      <c r="D5160" s="336"/>
      <c r="E5160" s="429"/>
      <c r="F5160" s="336"/>
      <c r="G5160" s="430"/>
      <c r="H5160" s="431"/>
      <c r="I5160" s="432"/>
      <c r="J5160" s="336"/>
      <c r="K5160" s="338"/>
      <c r="O5160" s="393"/>
      <c r="P5160" s="407"/>
    </row>
    <row r="5161" spans="1:16" s="342" customFormat="1" x14ac:dyDescent="0.25">
      <c r="A5161" s="336"/>
      <c r="B5161" s="330"/>
      <c r="C5161" s="402"/>
      <c r="D5161" s="336"/>
      <c r="E5161" s="429"/>
      <c r="F5161" s="336"/>
      <c r="G5161" s="430"/>
      <c r="H5161" s="431"/>
      <c r="I5161" s="432"/>
      <c r="J5161" s="336"/>
      <c r="K5161" s="338"/>
      <c r="O5161" s="393"/>
      <c r="P5161" s="407"/>
    </row>
    <row r="5162" spans="1:16" s="342" customFormat="1" x14ac:dyDescent="0.25">
      <c r="A5162" s="336"/>
      <c r="B5162" s="330"/>
      <c r="C5162" s="402"/>
      <c r="D5162" s="336"/>
      <c r="E5162" s="429"/>
      <c r="F5162" s="336"/>
      <c r="G5162" s="430"/>
      <c r="H5162" s="431"/>
      <c r="I5162" s="432"/>
      <c r="J5162" s="336"/>
      <c r="K5162" s="338"/>
      <c r="O5162" s="393"/>
      <c r="P5162" s="407"/>
    </row>
    <row r="5163" spans="1:16" s="342" customFormat="1" x14ac:dyDescent="0.25">
      <c r="A5163" s="336"/>
      <c r="B5163" s="330"/>
      <c r="C5163" s="402"/>
      <c r="D5163" s="336"/>
      <c r="E5163" s="429"/>
      <c r="F5163" s="336"/>
      <c r="G5163" s="430"/>
      <c r="H5163" s="431"/>
      <c r="I5163" s="432"/>
      <c r="J5163" s="336"/>
      <c r="K5163" s="338"/>
      <c r="O5163" s="393"/>
      <c r="P5163" s="407"/>
    </row>
    <row r="5164" spans="1:16" s="342" customFormat="1" x14ac:dyDescent="0.25">
      <c r="A5164" s="336"/>
      <c r="B5164" s="330"/>
      <c r="C5164" s="402"/>
      <c r="D5164" s="336"/>
      <c r="E5164" s="429"/>
      <c r="F5164" s="336"/>
      <c r="G5164" s="430"/>
      <c r="H5164" s="431"/>
      <c r="I5164" s="432"/>
      <c r="J5164" s="336"/>
      <c r="K5164" s="338"/>
      <c r="O5164" s="393"/>
      <c r="P5164" s="407"/>
    </row>
    <row r="5165" spans="1:16" s="342" customFormat="1" x14ac:dyDescent="0.25">
      <c r="A5165" s="336"/>
      <c r="B5165" s="330"/>
      <c r="C5165" s="402"/>
      <c r="D5165" s="336"/>
      <c r="E5165" s="429"/>
      <c r="F5165" s="336"/>
      <c r="G5165" s="430"/>
      <c r="H5165" s="431"/>
      <c r="I5165" s="432"/>
      <c r="J5165" s="336"/>
      <c r="K5165" s="338"/>
      <c r="O5165" s="393"/>
      <c r="P5165" s="407"/>
    </row>
    <row r="5166" spans="1:16" s="342" customFormat="1" x14ac:dyDescent="0.25">
      <c r="A5166" s="336"/>
      <c r="B5166" s="330"/>
      <c r="C5166" s="402"/>
      <c r="D5166" s="336"/>
      <c r="E5166" s="429"/>
      <c r="F5166" s="336"/>
      <c r="G5166" s="430"/>
      <c r="H5166" s="431"/>
      <c r="I5166" s="432"/>
      <c r="J5166" s="336"/>
      <c r="K5166" s="338"/>
      <c r="O5166" s="393"/>
      <c r="P5166" s="407"/>
    </row>
    <row r="5167" spans="1:16" s="342" customFormat="1" x14ac:dyDescent="0.25">
      <c r="A5167" s="336"/>
      <c r="B5167" s="330"/>
      <c r="C5167" s="402"/>
      <c r="D5167" s="336"/>
      <c r="E5167" s="429"/>
      <c r="F5167" s="336"/>
      <c r="G5167" s="430"/>
      <c r="H5167" s="431"/>
      <c r="I5167" s="432"/>
      <c r="J5167" s="336"/>
      <c r="K5167" s="338"/>
      <c r="O5167" s="393"/>
      <c r="P5167" s="407"/>
    </row>
    <row r="5168" spans="1:16" s="342" customFormat="1" x14ac:dyDescent="0.25">
      <c r="A5168" s="336"/>
      <c r="B5168" s="330"/>
      <c r="C5168" s="402"/>
      <c r="D5168" s="336"/>
      <c r="E5168" s="429"/>
      <c r="F5168" s="336"/>
      <c r="G5168" s="430"/>
      <c r="H5168" s="431"/>
      <c r="I5168" s="432"/>
      <c r="J5168" s="336"/>
      <c r="K5168" s="338"/>
      <c r="O5168" s="393"/>
      <c r="P5168" s="407"/>
    </row>
    <row r="5169" spans="1:16" s="342" customFormat="1" x14ac:dyDescent="0.25">
      <c r="A5169" s="336"/>
      <c r="B5169" s="330"/>
      <c r="C5169" s="402"/>
      <c r="D5169" s="336"/>
      <c r="E5169" s="429"/>
      <c r="F5169" s="336"/>
      <c r="G5169" s="430"/>
      <c r="H5169" s="431"/>
      <c r="I5169" s="432"/>
      <c r="J5169" s="336"/>
      <c r="K5169" s="338"/>
      <c r="O5169" s="393"/>
      <c r="P5169" s="407"/>
    </row>
    <row r="5170" spans="1:16" s="342" customFormat="1" x14ac:dyDescent="0.25">
      <c r="A5170" s="336"/>
      <c r="B5170" s="330"/>
      <c r="C5170" s="402"/>
      <c r="D5170" s="336"/>
      <c r="E5170" s="429"/>
      <c r="F5170" s="336"/>
      <c r="G5170" s="430"/>
      <c r="H5170" s="431"/>
      <c r="I5170" s="432"/>
      <c r="J5170" s="336"/>
      <c r="K5170" s="338"/>
      <c r="O5170" s="393"/>
      <c r="P5170" s="407"/>
    </row>
    <row r="5171" spans="1:16" s="342" customFormat="1" x14ac:dyDescent="0.25">
      <c r="A5171" s="336"/>
      <c r="B5171" s="330"/>
      <c r="C5171" s="402"/>
      <c r="D5171" s="336"/>
      <c r="E5171" s="429"/>
      <c r="F5171" s="336"/>
      <c r="G5171" s="430"/>
      <c r="H5171" s="431"/>
      <c r="I5171" s="432"/>
      <c r="J5171" s="336"/>
      <c r="K5171" s="338"/>
      <c r="O5171" s="393"/>
      <c r="P5171" s="407"/>
    </row>
    <row r="5172" spans="1:16" s="342" customFormat="1" x14ac:dyDescent="0.25">
      <c r="A5172" s="336"/>
      <c r="B5172" s="330"/>
      <c r="C5172" s="402"/>
      <c r="D5172" s="336"/>
      <c r="E5172" s="429"/>
      <c r="F5172" s="336"/>
      <c r="G5172" s="430"/>
      <c r="H5172" s="431"/>
      <c r="I5172" s="432"/>
      <c r="J5172" s="336"/>
      <c r="K5172" s="338"/>
      <c r="O5172" s="393"/>
      <c r="P5172" s="407"/>
    </row>
    <row r="5173" spans="1:16" s="342" customFormat="1" x14ac:dyDescent="0.25">
      <c r="A5173" s="336"/>
      <c r="B5173" s="330"/>
      <c r="C5173" s="402"/>
      <c r="D5173" s="336"/>
      <c r="E5173" s="429"/>
      <c r="F5173" s="336"/>
      <c r="G5173" s="430"/>
      <c r="H5173" s="431"/>
      <c r="I5173" s="432"/>
      <c r="J5173" s="336"/>
      <c r="K5173" s="338"/>
      <c r="O5173" s="393"/>
      <c r="P5173" s="407"/>
    </row>
    <row r="5174" spans="1:16" s="342" customFormat="1" x14ac:dyDescent="0.25">
      <c r="A5174" s="336"/>
      <c r="B5174" s="330"/>
      <c r="C5174" s="402"/>
      <c r="D5174" s="336"/>
      <c r="E5174" s="429"/>
      <c r="F5174" s="336"/>
      <c r="G5174" s="430"/>
      <c r="H5174" s="431"/>
      <c r="I5174" s="432"/>
      <c r="J5174" s="336"/>
      <c r="K5174" s="338"/>
      <c r="O5174" s="393"/>
      <c r="P5174" s="407"/>
    </row>
    <row r="5175" spans="1:16" s="342" customFormat="1" x14ac:dyDescent="0.25">
      <c r="A5175" s="336"/>
      <c r="B5175" s="330"/>
      <c r="C5175" s="402"/>
      <c r="D5175" s="336"/>
      <c r="E5175" s="429"/>
      <c r="F5175" s="336"/>
      <c r="G5175" s="430"/>
      <c r="H5175" s="431"/>
      <c r="I5175" s="432"/>
      <c r="J5175" s="336"/>
      <c r="K5175" s="338"/>
      <c r="O5175" s="393"/>
      <c r="P5175" s="407"/>
    </row>
    <row r="5176" spans="1:16" s="342" customFormat="1" x14ac:dyDescent="0.25">
      <c r="A5176" s="336"/>
      <c r="B5176" s="330"/>
      <c r="C5176" s="402"/>
      <c r="D5176" s="336"/>
      <c r="E5176" s="429"/>
      <c r="F5176" s="336"/>
      <c r="G5176" s="430"/>
      <c r="H5176" s="431"/>
      <c r="I5176" s="432"/>
      <c r="J5176" s="336"/>
      <c r="K5176" s="338"/>
      <c r="O5176" s="393"/>
      <c r="P5176" s="407"/>
    </row>
    <row r="5177" spans="1:16" s="342" customFormat="1" x14ac:dyDescent="0.25">
      <c r="A5177" s="336"/>
      <c r="B5177" s="330"/>
      <c r="C5177" s="402"/>
      <c r="D5177" s="336"/>
      <c r="E5177" s="429"/>
      <c r="F5177" s="336"/>
      <c r="G5177" s="430"/>
      <c r="H5177" s="431"/>
      <c r="I5177" s="432"/>
      <c r="J5177" s="336"/>
      <c r="K5177" s="338"/>
      <c r="O5177" s="393"/>
      <c r="P5177" s="407"/>
    </row>
    <row r="5178" spans="1:16" s="342" customFormat="1" x14ac:dyDescent="0.25">
      <c r="A5178" s="336"/>
      <c r="B5178" s="330"/>
      <c r="C5178" s="402"/>
      <c r="D5178" s="336"/>
      <c r="E5178" s="429"/>
      <c r="F5178" s="336"/>
      <c r="G5178" s="430"/>
      <c r="H5178" s="431"/>
      <c r="I5178" s="432"/>
      <c r="J5178" s="336"/>
      <c r="K5178" s="338"/>
      <c r="O5178" s="393"/>
      <c r="P5178" s="407"/>
    </row>
    <row r="5179" spans="1:16" s="342" customFormat="1" x14ac:dyDescent="0.25">
      <c r="A5179" s="336"/>
      <c r="B5179" s="330"/>
      <c r="C5179" s="402"/>
      <c r="D5179" s="336"/>
      <c r="E5179" s="429"/>
      <c r="F5179" s="336"/>
      <c r="G5179" s="430"/>
      <c r="H5179" s="431"/>
      <c r="I5179" s="432"/>
      <c r="J5179" s="336"/>
      <c r="K5179" s="338"/>
      <c r="O5179" s="393"/>
      <c r="P5179" s="407"/>
    </row>
    <row r="5180" spans="1:16" s="342" customFormat="1" x14ac:dyDescent="0.25">
      <c r="A5180" s="336"/>
      <c r="B5180" s="330"/>
      <c r="C5180" s="402"/>
      <c r="D5180" s="336"/>
      <c r="E5180" s="429"/>
      <c r="F5180" s="336"/>
      <c r="G5180" s="430"/>
      <c r="H5180" s="431"/>
      <c r="I5180" s="432"/>
      <c r="J5180" s="336"/>
      <c r="K5180" s="338"/>
      <c r="O5180" s="393"/>
      <c r="P5180" s="407"/>
    </row>
    <row r="5181" spans="1:16" s="342" customFormat="1" x14ac:dyDescent="0.25">
      <c r="A5181" s="336"/>
      <c r="B5181" s="330"/>
      <c r="C5181" s="402"/>
      <c r="D5181" s="336"/>
      <c r="E5181" s="429"/>
      <c r="F5181" s="336"/>
      <c r="G5181" s="430"/>
      <c r="H5181" s="431"/>
      <c r="I5181" s="432"/>
      <c r="J5181" s="336"/>
      <c r="K5181" s="338"/>
      <c r="O5181" s="393"/>
      <c r="P5181" s="407"/>
    </row>
    <row r="5182" spans="1:16" s="342" customFormat="1" x14ac:dyDescent="0.25">
      <c r="A5182" s="336"/>
      <c r="B5182" s="330"/>
      <c r="C5182" s="402"/>
      <c r="D5182" s="336"/>
      <c r="E5182" s="429"/>
      <c r="F5182" s="336"/>
      <c r="G5182" s="430"/>
      <c r="H5182" s="431"/>
      <c r="I5182" s="432"/>
      <c r="J5182" s="336"/>
      <c r="K5182" s="338"/>
      <c r="O5182" s="393"/>
      <c r="P5182" s="407"/>
    </row>
    <row r="5183" spans="1:16" s="342" customFormat="1" x14ac:dyDescent="0.25">
      <c r="A5183" s="336"/>
      <c r="B5183" s="330"/>
      <c r="C5183" s="402"/>
      <c r="D5183" s="336"/>
      <c r="E5183" s="429"/>
      <c r="F5183" s="336"/>
      <c r="G5183" s="430"/>
      <c r="H5183" s="431"/>
      <c r="I5183" s="432"/>
      <c r="J5183" s="336"/>
      <c r="K5183" s="338"/>
      <c r="O5183" s="393"/>
      <c r="P5183" s="407"/>
    </row>
    <row r="5184" spans="1:16" s="342" customFormat="1" x14ac:dyDescent="0.25">
      <c r="A5184" s="336"/>
      <c r="B5184" s="330"/>
      <c r="C5184" s="402"/>
      <c r="D5184" s="336"/>
      <c r="E5184" s="429"/>
      <c r="F5184" s="336"/>
      <c r="G5184" s="430"/>
      <c r="H5184" s="431"/>
      <c r="I5184" s="432"/>
      <c r="J5184" s="336"/>
      <c r="K5184" s="338"/>
      <c r="O5184" s="393"/>
      <c r="P5184" s="407"/>
    </row>
    <row r="5185" spans="1:16" s="342" customFormat="1" x14ac:dyDescent="0.25">
      <c r="A5185" s="336"/>
      <c r="B5185" s="330"/>
      <c r="C5185" s="402"/>
      <c r="D5185" s="336"/>
      <c r="E5185" s="429"/>
      <c r="F5185" s="336"/>
      <c r="G5185" s="430"/>
      <c r="H5185" s="431"/>
      <c r="I5185" s="432"/>
      <c r="J5185" s="336"/>
      <c r="K5185" s="338"/>
      <c r="O5185" s="393"/>
      <c r="P5185" s="407"/>
    </row>
    <row r="5186" spans="1:16" s="342" customFormat="1" x14ac:dyDescent="0.25">
      <c r="A5186" s="336"/>
      <c r="B5186" s="330"/>
      <c r="C5186" s="402"/>
      <c r="D5186" s="336"/>
      <c r="E5186" s="429"/>
      <c r="F5186" s="336"/>
      <c r="G5186" s="430"/>
      <c r="H5186" s="431"/>
      <c r="I5186" s="432"/>
      <c r="J5186" s="336"/>
      <c r="K5186" s="338"/>
      <c r="O5186" s="393"/>
      <c r="P5186" s="407"/>
    </row>
    <row r="5187" spans="1:16" s="342" customFormat="1" x14ac:dyDescent="0.25">
      <c r="A5187" s="336"/>
      <c r="B5187" s="330"/>
      <c r="C5187" s="402"/>
      <c r="D5187" s="336"/>
      <c r="E5187" s="429"/>
      <c r="F5187" s="336"/>
      <c r="G5187" s="430"/>
      <c r="H5187" s="431"/>
      <c r="I5187" s="432"/>
      <c r="J5187" s="336"/>
      <c r="K5187" s="338"/>
      <c r="O5187" s="393"/>
      <c r="P5187" s="407"/>
    </row>
    <row r="5188" spans="1:16" s="342" customFormat="1" x14ac:dyDescent="0.25">
      <c r="A5188" s="336"/>
      <c r="B5188" s="330"/>
      <c r="C5188" s="402"/>
      <c r="D5188" s="336"/>
      <c r="E5188" s="429"/>
      <c r="F5188" s="336"/>
      <c r="G5188" s="430"/>
      <c r="H5188" s="431"/>
      <c r="I5188" s="432"/>
      <c r="J5188" s="336"/>
      <c r="K5188" s="338"/>
      <c r="O5188" s="393"/>
      <c r="P5188" s="407"/>
    </row>
    <row r="5189" spans="1:16" s="342" customFormat="1" x14ac:dyDescent="0.25">
      <c r="A5189" s="336"/>
      <c r="B5189" s="330"/>
      <c r="C5189" s="402"/>
      <c r="D5189" s="336"/>
      <c r="E5189" s="429"/>
      <c r="F5189" s="336"/>
      <c r="G5189" s="430"/>
      <c r="H5189" s="431"/>
      <c r="I5189" s="432"/>
      <c r="J5189" s="336"/>
      <c r="K5189" s="338"/>
      <c r="O5189" s="393"/>
      <c r="P5189" s="407"/>
    </row>
    <row r="5190" spans="1:16" s="342" customFormat="1" x14ac:dyDescent="0.25">
      <c r="A5190" s="336"/>
      <c r="B5190" s="330"/>
      <c r="C5190" s="402"/>
      <c r="D5190" s="336"/>
      <c r="E5190" s="429"/>
      <c r="F5190" s="336"/>
      <c r="G5190" s="430"/>
      <c r="H5190" s="431"/>
      <c r="I5190" s="432"/>
      <c r="J5190" s="336"/>
      <c r="K5190" s="338"/>
      <c r="O5190" s="393"/>
      <c r="P5190" s="407"/>
    </row>
    <row r="5191" spans="1:16" s="342" customFormat="1" x14ac:dyDescent="0.25">
      <c r="A5191" s="336"/>
      <c r="B5191" s="330"/>
      <c r="C5191" s="402"/>
      <c r="D5191" s="336"/>
      <c r="E5191" s="429"/>
      <c r="F5191" s="336"/>
      <c r="G5191" s="430"/>
      <c r="H5191" s="431"/>
      <c r="I5191" s="432"/>
      <c r="J5191" s="336"/>
      <c r="K5191" s="338"/>
      <c r="O5191" s="393"/>
      <c r="P5191" s="407"/>
    </row>
    <row r="5192" spans="1:16" s="342" customFormat="1" x14ac:dyDescent="0.25">
      <c r="A5192" s="336"/>
      <c r="B5192" s="330"/>
      <c r="C5192" s="402"/>
      <c r="D5192" s="336"/>
      <c r="E5192" s="429"/>
      <c r="F5192" s="336"/>
      <c r="G5192" s="430"/>
      <c r="H5192" s="431"/>
      <c r="I5192" s="432"/>
      <c r="J5192" s="336"/>
      <c r="K5192" s="338"/>
      <c r="O5192" s="393"/>
      <c r="P5192" s="407"/>
    </row>
    <row r="5193" spans="1:16" s="342" customFormat="1" x14ac:dyDescent="0.25">
      <c r="A5193" s="336"/>
      <c r="B5193" s="330"/>
      <c r="C5193" s="402"/>
      <c r="D5193" s="336"/>
      <c r="E5193" s="429"/>
      <c r="F5193" s="336"/>
      <c r="G5193" s="430"/>
      <c r="H5193" s="431"/>
      <c r="I5193" s="432"/>
      <c r="J5193" s="336"/>
      <c r="K5193" s="338"/>
      <c r="O5193" s="393"/>
      <c r="P5193" s="407"/>
    </row>
    <row r="5194" spans="1:16" s="342" customFormat="1" x14ac:dyDescent="0.25">
      <c r="A5194" s="336"/>
      <c r="B5194" s="330"/>
      <c r="C5194" s="402"/>
      <c r="D5194" s="336"/>
      <c r="E5194" s="429"/>
      <c r="F5194" s="336"/>
      <c r="G5194" s="430"/>
      <c r="H5194" s="431"/>
      <c r="I5194" s="432"/>
      <c r="J5194" s="336"/>
      <c r="K5194" s="338"/>
      <c r="O5194" s="393"/>
      <c r="P5194" s="407"/>
    </row>
    <row r="5195" spans="1:16" s="342" customFormat="1" x14ac:dyDescent="0.25">
      <c r="A5195" s="336"/>
      <c r="B5195" s="330"/>
      <c r="C5195" s="402"/>
      <c r="D5195" s="336"/>
      <c r="E5195" s="429"/>
      <c r="F5195" s="336"/>
      <c r="G5195" s="430"/>
      <c r="H5195" s="431"/>
      <c r="I5195" s="432"/>
      <c r="J5195" s="336"/>
      <c r="K5195" s="338"/>
      <c r="O5195" s="393"/>
      <c r="P5195" s="407"/>
    </row>
    <row r="5196" spans="1:16" s="342" customFormat="1" x14ac:dyDescent="0.25">
      <c r="A5196" s="336"/>
      <c r="B5196" s="330"/>
      <c r="C5196" s="402"/>
      <c r="D5196" s="336"/>
      <c r="E5196" s="429"/>
      <c r="F5196" s="336"/>
      <c r="G5196" s="430"/>
      <c r="H5196" s="431"/>
      <c r="I5196" s="432"/>
      <c r="J5196" s="336"/>
      <c r="K5196" s="338"/>
      <c r="O5196" s="393"/>
      <c r="P5196" s="407"/>
    </row>
    <row r="5197" spans="1:16" s="342" customFormat="1" x14ac:dyDescent="0.25">
      <c r="A5197" s="336"/>
      <c r="B5197" s="330"/>
      <c r="C5197" s="402"/>
      <c r="D5197" s="336"/>
      <c r="E5197" s="429"/>
      <c r="F5197" s="336"/>
      <c r="G5197" s="430"/>
      <c r="H5197" s="431"/>
      <c r="I5197" s="432"/>
      <c r="J5197" s="336"/>
      <c r="K5197" s="338"/>
      <c r="O5197" s="393"/>
      <c r="P5197" s="407"/>
    </row>
    <row r="5198" spans="1:16" s="342" customFormat="1" x14ac:dyDescent="0.25">
      <c r="A5198" s="336"/>
      <c r="B5198" s="330"/>
      <c r="C5198" s="402"/>
      <c r="D5198" s="336"/>
      <c r="E5198" s="429"/>
      <c r="F5198" s="336"/>
      <c r="G5198" s="430"/>
      <c r="H5198" s="431"/>
      <c r="I5198" s="432"/>
      <c r="J5198" s="336"/>
      <c r="K5198" s="338"/>
      <c r="O5198" s="393"/>
      <c r="P5198" s="407"/>
    </row>
    <row r="5199" spans="1:16" s="342" customFormat="1" x14ac:dyDescent="0.25">
      <c r="A5199" s="336"/>
      <c r="B5199" s="330"/>
      <c r="C5199" s="402"/>
      <c r="D5199" s="336"/>
      <c r="E5199" s="429"/>
      <c r="F5199" s="336"/>
      <c r="G5199" s="430"/>
      <c r="H5199" s="431"/>
      <c r="I5199" s="432"/>
      <c r="J5199" s="336"/>
      <c r="K5199" s="338"/>
      <c r="O5199" s="393"/>
      <c r="P5199" s="407"/>
    </row>
    <row r="5200" spans="1:16" s="342" customFormat="1" x14ac:dyDescent="0.25">
      <c r="A5200" s="336"/>
      <c r="B5200" s="330"/>
      <c r="C5200" s="402"/>
      <c r="D5200" s="336"/>
      <c r="E5200" s="429"/>
      <c r="F5200" s="336"/>
      <c r="G5200" s="430"/>
      <c r="H5200" s="431"/>
      <c r="I5200" s="432"/>
      <c r="J5200" s="336"/>
      <c r="K5200" s="338"/>
      <c r="O5200" s="393"/>
      <c r="P5200" s="407"/>
    </row>
    <row r="5201" spans="1:16" s="342" customFormat="1" x14ac:dyDescent="0.25">
      <c r="A5201" s="336"/>
      <c r="B5201" s="330"/>
      <c r="C5201" s="402"/>
      <c r="D5201" s="336"/>
      <c r="E5201" s="429"/>
      <c r="F5201" s="336"/>
      <c r="G5201" s="430"/>
      <c r="H5201" s="431"/>
      <c r="I5201" s="432"/>
      <c r="J5201" s="336"/>
      <c r="K5201" s="338"/>
      <c r="O5201" s="393"/>
      <c r="P5201" s="407"/>
    </row>
    <row r="5202" spans="1:16" s="342" customFormat="1" x14ac:dyDescent="0.25">
      <c r="A5202" s="336"/>
      <c r="B5202" s="330"/>
      <c r="C5202" s="402"/>
      <c r="D5202" s="336"/>
      <c r="E5202" s="429"/>
      <c r="F5202" s="336"/>
      <c r="G5202" s="430"/>
      <c r="H5202" s="431"/>
      <c r="I5202" s="432"/>
      <c r="J5202" s="336"/>
      <c r="K5202" s="338"/>
      <c r="O5202" s="393"/>
      <c r="P5202" s="407"/>
    </row>
    <row r="5203" spans="1:16" s="342" customFormat="1" x14ac:dyDescent="0.25">
      <c r="A5203" s="336"/>
      <c r="B5203" s="330"/>
      <c r="C5203" s="402"/>
      <c r="D5203" s="336"/>
      <c r="E5203" s="429"/>
      <c r="F5203" s="336"/>
      <c r="G5203" s="430"/>
      <c r="H5203" s="431"/>
      <c r="I5203" s="432"/>
      <c r="J5203" s="336"/>
      <c r="K5203" s="338"/>
      <c r="O5203" s="393"/>
      <c r="P5203" s="407"/>
    </row>
    <row r="5204" spans="1:16" s="342" customFormat="1" x14ac:dyDescent="0.25">
      <c r="A5204" s="336"/>
      <c r="B5204" s="330"/>
      <c r="C5204" s="402"/>
      <c r="D5204" s="336"/>
      <c r="E5204" s="429"/>
      <c r="F5204" s="336"/>
      <c r="G5204" s="430"/>
      <c r="H5204" s="431"/>
      <c r="I5204" s="432"/>
      <c r="J5204" s="336"/>
      <c r="K5204" s="338"/>
      <c r="O5204" s="393"/>
      <c r="P5204" s="407"/>
    </row>
    <row r="5205" spans="1:16" s="342" customFormat="1" x14ac:dyDescent="0.25">
      <c r="A5205" s="336"/>
      <c r="B5205" s="330"/>
      <c r="C5205" s="402"/>
      <c r="D5205" s="336"/>
      <c r="E5205" s="429"/>
      <c r="F5205" s="336"/>
      <c r="G5205" s="430"/>
      <c r="H5205" s="431"/>
      <c r="I5205" s="432"/>
      <c r="J5205" s="336"/>
      <c r="K5205" s="338"/>
      <c r="O5205" s="393"/>
      <c r="P5205" s="407"/>
    </row>
    <row r="5206" spans="1:16" s="342" customFormat="1" x14ac:dyDescent="0.25">
      <c r="A5206" s="336"/>
      <c r="B5206" s="330"/>
      <c r="C5206" s="402"/>
      <c r="D5206" s="336"/>
      <c r="E5206" s="429"/>
      <c r="F5206" s="336"/>
      <c r="G5206" s="430"/>
      <c r="H5206" s="431"/>
      <c r="I5206" s="432"/>
      <c r="J5206" s="336"/>
      <c r="K5206" s="338"/>
      <c r="O5206" s="393"/>
      <c r="P5206" s="407"/>
    </row>
    <row r="5207" spans="1:16" s="342" customFormat="1" x14ac:dyDescent="0.25">
      <c r="A5207" s="336"/>
      <c r="B5207" s="330"/>
      <c r="C5207" s="402"/>
      <c r="D5207" s="336"/>
      <c r="E5207" s="429"/>
      <c r="F5207" s="336"/>
      <c r="G5207" s="430"/>
      <c r="H5207" s="431"/>
      <c r="I5207" s="432"/>
      <c r="J5207" s="336"/>
      <c r="K5207" s="338"/>
      <c r="O5207" s="393"/>
      <c r="P5207" s="407"/>
    </row>
    <row r="5208" spans="1:16" s="342" customFormat="1" x14ac:dyDescent="0.25">
      <c r="A5208" s="336"/>
      <c r="B5208" s="330"/>
      <c r="C5208" s="402"/>
      <c r="D5208" s="336"/>
      <c r="E5208" s="429"/>
      <c r="F5208" s="336"/>
      <c r="G5208" s="430"/>
      <c r="H5208" s="431"/>
      <c r="I5208" s="432"/>
      <c r="J5208" s="336"/>
      <c r="K5208" s="338"/>
      <c r="O5208" s="393"/>
      <c r="P5208" s="407"/>
    </row>
    <row r="5209" spans="1:16" s="342" customFormat="1" x14ac:dyDescent="0.25">
      <c r="A5209" s="336"/>
      <c r="B5209" s="330"/>
      <c r="C5209" s="402"/>
      <c r="D5209" s="336"/>
      <c r="E5209" s="429"/>
      <c r="F5209" s="336"/>
      <c r="G5209" s="430"/>
      <c r="H5209" s="431"/>
      <c r="I5209" s="432"/>
      <c r="J5209" s="336"/>
      <c r="K5209" s="338"/>
      <c r="O5209" s="393"/>
      <c r="P5209" s="407"/>
    </row>
    <row r="5210" spans="1:16" s="342" customFormat="1" x14ac:dyDescent="0.25">
      <c r="A5210" s="336"/>
      <c r="B5210" s="330"/>
      <c r="C5210" s="402"/>
      <c r="D5210" s="336"/>
      <c r="E5210" s="429"/>
      <c r="F5210" s="336"/>
      <c r="G5210" s="430"/>
      <c r="H5210" s="431"/>
      <c r="I5210" s="432"/>
      <c r="J5210" s="336"/>
      <c r="K5210" s="338"/>
      <c r="O5210" s="393"/>
      <c r="P5210" s="407"/>
    </row>
    <row r="5211" spans="1:16" s="342" customFormat="1" x14ac:dyDescent="0.25">
      <c r="A5211" s="336"/>
      <c r="B5211" s="330"/>
      <c r="C5211" s="402"/>
      <c r="D5211" s="336"/>
      <c r="E5211" s="429"/>
      <c r="F5211" s="336"/>
      <c r="G5211" s="430"/>
      <c r="H5211" s="431"/>
      <c r="I5211" s="432"/>
      <c r="J5211" s="336"/>
      <c r="K5211" s="338"/>
      <c r="O5211" s="393"/>
      <c r="P5211" s="407"/>
    </row>
    <row r="5212" spans="1:16" s="342" customFormat="1" x14ac:dyDescent="0.25">
      <c r="A5212" s="336"/>
      <c r="B5212" s="330"/>
      <c r="C5212" s="402"/>
      <c r="D5212" s="336"/>
      <c r="E5212" s="429"/>
      <c r="F5212" s="336"/>
      <c r="G5212" s="430"/>
      <c r="H5212" s="431"/>
      <c r="I5212" s="432"/>
      <c r="J5212" s="336"/>
      <c r="K5212" s="338"/>
      <c r="O5212" s="393"/>
      <c r="P5212" s="407"/>
    </row>
    <row r="5213" spans="1:16" s="342" customFormat="1" x14ac:dyDescent="0.25">
      <c r="A5213" s="336"/>
      <c r="B5213" s="330"/>
      <c r="C5213" s="402"/>
      <c r="D5213" s="336"/>
      <c r="E5213" s="429"/>
      <c r="F5213" s="336"/>
      <c r="G5213" s="430"/>
      <c r="H5213" s="431"/>
      <c r="I5213" s="432"/>
      <c r="J5213" s="336"/>
      <c r="K5213" s="338"/>
      <c r="O5213" s="393"/>
      <c r="P5213" s="407"/>
    </row>
    <row r="5214" spans="1:16" s="342" customFormat="1" x14ac:dyDescent="0.25">
      <c r="A5214" s="336"/>
      <c r="B5214" s="330"/>
      <c r="C5214" s="402"/>
      <c r="D5214" s="336"/>
      <c r="E5214" s="429"/>
      <c r="F5214" s="336"/>
      <c r="G5214" s="430"/>
      <c r="H5214" s="431"/>
      <c r="I5214" s="432"/>
      <c r="J5214" s="336"/>
      <c r="K5214" s="338"/>
      <c r="O5214" s="393"/>
      <c r="P5214" s="407"/>
    </row>
    <row r="5215" spans="1:16" s="342" customFormat="1" x14ac:dyDescent="0.25">
      <c r="A5215" s="336"/>
      <c r="B5215" s="330"/>
      <c r="C5215" s="402"/>
      <c r="D5215" s="336"/>
      <c r="E5215" s="429"/>
      <c r="F5215" s="336"/>
      <c r="G5215" s="430"/>
      <c r="H5215" s="431"/>
      <c r="I5215" s="432"/>
      <c r="J5215" s="336"/>
      <c r="K5215" s="338"/>
      <c r="O5215" s="393"/>
      <c r="P5215" s="407"/>
    </row>
    <row r="5216" spans="1:16" s="342" customFormat="1" x14ac:dyDescent="0.25">
      <c r="A5216" s="336"/>
      <c r="B5216" s="330"/>
      <c r="C5216" s="402"/>
      <c r="D5216" s="336"/>
      <c r="E5216" s="429"/>
      <c r="F5216" s="336"/>
      <c r="G5216" s="430"/>
      <c r="H5216" s="431"/>
      <c r="I5216" s="432"/>
      <c r="J5216" s="336"/>
      <c r="K5216" s="338"/>
      <c r="O5216" s="393"/>
      <c r="P5216" s="407"/>
    </row>
    <row r="5217" spans="1:16" s="342" customFormat="1" x14ac:dyDescent="0.25">
      <c r="A5217" s="336"/>
      <c r="B5217" s="330"/>
      <c r="C5217" s="402"/>
      <c r="D5217" s="336"/>
      <c r="E5217" s="429"/>
      <c r="F5217" s="336"/>
      <c r="G5217" s="430"/>
      <c r="H5217" s="431"/>
      <c r="I5217" s="432"/>
      <c r="J5217" s="336"/>
      <c r="K5217" s="338"/>
      <c r="O5217" s="393"/>
      <c r="P5217" s="407"/>
    </row>
    <row r="5218" spans="1:16" s="342" customFormat="1" x14ac:dyDescent="0.25">
      <c r="A5218" s="336"/>
      <c r="B5218" s="330"/>
      <c r="C5218" s="402"/>
      <c r="D5218" s="336"/>
      <c r="E5218" s="429"/>
      <c r="F5218" s="336"/>
      <c r="G5218" s="430"/>
      <c r="H5218" s="431"/>
      <c r="I5218" s="432"/>
      <c r="J5218" s="336"/>
      <c r="K5218" s="338"/>
      <c r="O5218" s="393"/>
      <c r="P5218" s="407"/>
    </row>
    <row r="5219" spans="1:16" s="342" customFormat="1" x14ac:dyDescent="0.25">
      <c r="A5219" s="336"/>
      <c r="B5219" s="330"/>
      <c r="C5219" s="402"/>
      <c r="D5219" s="336"/>
      <c r="E5219" s="429"/>
      <c r="F5219" s="336"/>
      <c r="G5219" s="430"/>
      <c r="H5219" s="431"/>
      <c r="I5219" s="432"/>
      <c r="J5219" s="336"/>
      <c r="K5219" s="338"/>
      <c r="O5219" s="393"/>
      <c r="P5219" s="407"/>
    </row>
    <row r="5220" spans="1:16" s="342" customFormat="1" x14ac:dyDescent="0.25">
      <c r="A5220" s="336"/>
      <c r="B5220" s="330"/>
      <c r="C5220" s="402"/>
      <c r="D5220" s="336"/>
      <c r="E5220" s="429"/>
      <c r="F5220" s="336"/>
      <c r="G5220" s="430"/>
      <c r="H5220" s="431"/>
      <c r="I5220" s="432"/>
      <c r="J5220" s="336"/>
      <c r="K5220" s="338"/>
      <c r="O5220" s="393"/>
      <c r="P5220" s="407"/>
    </row>
    <row r="5221" spans="1:16" s="342" customFormat="1" x14ac:dyDescent="0.25">
      <c r="A5221" s="336"/>
      <c r="B5221" s="330"/>
      <c r="C5221" s="402"/>
      <c r="D5221" s="336"/>
      <c r="E5221" s="429"/>
      <c r="F5221" s="336"/>
      <c r="G5221" s="430"/>
      <c r="H5221" s="431"/>
      <c r="I5221" s="432"/>
      <c r="J5221" s="336"/>
      <c r="K5221" s="338"/>
      <c r="O5221" s="393"/>
      <c r="P5221" s="407"/>
    </row>
    <row r="5222" spans="1:16" s="342" customFormat="1" x14ac:dyDescent="0.25">
      <c r="A5222" s="336"/>
      <c r="B5222" s="330"/>
      <c r="C5222" s="402"/>
      <c r="D5222" s="336"/>
      <c r="E5222" s="429"/>
      <c r="F5222" s="336"/>
      <c r="G5222" s="430"/>
      <c r="H5222" s="431"/>
      <c r="I5222" s="432"/>
      <c r="J5222" s="336"/>
      <c r="K5222" s="338"/>
      <c r="O5222" s="393"/>
      <c r="P5222" s="407"/>
    </row>
    <row r="5223" spans="1:16" s="342" customFormat="1" x14ac:dyDescent="0.25">
      <c r="A5223" s="336"/>
      <c r="B5223" s="330"/>
      <c r="C5223" s="402"/>
      <c r="D5223" s="336"/>
      <c r="E5223" s="429"/>
      <c r="F5223" s="336"/>
      <c r="G5223" s="430"/>
      <c r="H5223" s="431"/>
      <c r="I5223" s="432"/>
      <c r="J5223" s="336"/>
      <c r="K5223" s="338"/>
      <c r="O5223" s="393"/>
      <c r="P5223" s="407"/>
    </row>
    <row r="5224" spans="1:16" s="342" customFormat="1" x14ac:dyDescent="0.25">
      <c r="A5224" s="336"/>
      <c r="B5224" s="330"/>
      <c r="C5224" s="402"/>
      <c r="D5224" s="336"/>
      <c r="E5224" s="429"/>
      <c r="F5224" s="336"/>
      <c r="G5224" s="430"/>
      <c r="H5224" s="431"/>
      <c r="I5224" s="432"/>
      <c r="J5224" s="336"/>
      <c r="K5224" s="338"/>
      <c r="O5224" s="393"/>
      <c r="P5224" s="407"/>
    </row>
    <row r="5225" spans="1:16" s="342" customFormat="1" x14ac:dyDescent="0.25">
      <c r="A5225" s="336"/>
      <c r="B5225" s="330"/>
      <c r="C5225" s="402"/>
      <c r="D5225" s="336"/>
      <c r="E5225" s="429"/>
      <c r="F5225" s="336"/>
      <c r="G5225" s="430"/>
      <c r="H5225" s="431"/>
      <c r="I5225" s="432"/>
      <c r="J5225" s="336"/>
      <c r="K5225" s="338"/>
      <c r="O5225" s="393"/>
      <c r="P5225" s="407"/>
    </row>
    <row r="5226" spans="1:16" s="342" customFormat="1" x14ac:dyDescent="0.25">
      <c r="A5226" s="336"/>
      <c r="B5226" s="330"/>
      <c r="C5226" s="402"/>
      <c r="D5226" s="336"/>
      <c r="E5226" s="429"/>
      <c r="F5226" s="336"/>
      <c r="G5226" s="430"/>
      <c r="H5226" s="431"/>
      <c r="I5226" s="432"/>
      <c r="J5226" s="336"/>
      <c r="K5226" s="338"/>
      <c r="O5226" s="393"/>
      <c r="P5226" s="407"/>
    </row>
    <row r="5227" spans="1:16" s="342" customFormat="1" x14ac:dyDescent="0.25">
      <c r="A5227" s="336"/>
      <c r="B5227" s="330"/>
      <c r="C5227" s="402"/>
      <c r="D5227" s="336"/>
      <c r="E5227" s="429"/>
      <c r="F5227" s="336"/>
      <c r="G5227" s="430"/>
      <c r="H5227" s="431"/>
      <c r="I5227" s="432"/>
      <c r="J5227" s="336"/>
      <c r="K5227" s="338"/>
      <c r="O5227" s="393"/>
      <c r="P5227" s="407"/>
    </row>
    <row r="5228" spans="1:16" s="342" customFormat="1" x14ac:dyDescent="0.25">
      <c r="A5228" s="336"/>
      <c r="B5228" s="330"/>
      <c r="C5228" s="402"/>
      <c r="D5228" s="336"/>
      <c r="E5228" s="429"/>
      <c r="F5228" s="336"/>
      <c r="G5228" s="430"/>
      <c r="H5228" s="431"/>
      <c r="I5228" s="432"/>
      <c r="J5228" s="336"/>
      <c r="K5228" s="338"/>
      <c r="O5228" s="393"/>
      <c r="P5228" s="407"/>
    </row>
    <row r="5229" spans="1:16" s="342" customFormat="1" x14ac:dyDescent="0.25">
      <c r="A5229" s="336"/>
      <c r="B5229" s="330"/>
      <c r="C5229" s="402"/>
      <c r="D5229" s="336"/>
      <c r="E5229" s="429"/>
      <c r="F5229" s="336"/>
      <c r="G5229" s="430"/>
      <c r="H5229" s="431"/>
      <c r="I5229" s="432"/>
      <c r="J5229" s="336"/>
      <c r="K5229" s="338"/>
      <c r="O5229" s="393"/>
      <c r="P5229" s="407"/>
    </row>
    <row r="5230" spans="1:16" s="342" customFormat="1" x14ac:dyDescent="0.25">
      <c r="A5230" s="336"/>
      <c r="B5230" s="330"/>
      <c r="C5230" s="402"/>
      <c r="D5230" s="336"/>
      <c r="E5230" s="429"/>
      <c r="F5230" s="336"/>
      <c r="G5230" s="430"/>
      <c r="H5230" s="431"/>
      <c r="I5230" s="432"/>
      <c r="J5230" s="336"/>
      <c r="K5230" s="338"/>
      <c r="O5230" s="393"/>
      <c r="P5230" s="407"/>
    </row>
    <row r="5231" spans="1:16" s="342" customFormat="1" x14ac:dyDescent="0.25">
      <c r="A5231" s="336"/>
      <c r="B5231" s="330"/>
      <c r="C5231" s="402"/>
      <c r="D5231" s="336"/>
      <c r="E5231" s="429"/>
      <c r="F5231" s="336"/>
      <c r="G5231" s="430"/>
      <c r="H5231" s="431"/>
      <c r="I5231" s="432"/>
      <c r="J5231" s="336"/>
      <c r="K5231" s="338"/>
      <c r="O5231" s="393"/>
      <c r="P5231" s="407"/>
    </row>
    <row r="5232" spans="1:16" s="342" customFormat="1" x14ac:dyDescent="0.25">
      <c r="A5232" s="336"/>
      <c r="B5232" s="330"/>
      <c r="C5232" s="402"/>
      <c r="D5232" s="336"/>
      <c r="E5232" s="429"/>
      <c r="F5232" s="336"/>
      <c r="G5232" s="430"/>
      <c r="H5232" s="431"/>
      <c r="I5232" s="432"/>
      <c r="J5232" s="336"/>
      <c r="K5232" s="338"/>
      <c r="O5232" s="393"/>
      <c r="P5232" s="407"/>
    </row>
    <row r="5233" spans="1:16" s="342" customFormat="1" x14ac:dyDescent="0.25">
      <c r="A5233" s="336"/>
      <c r="B5233" s="330"/>
      <c r="C5233" s="402"/>
      <c r="D5233" s="336"/>
      <c r="E5233" s="429"/>
      <c r="F5233" s="336"/>
      <c r="G5233" s="430"/>
      <c r="H5233" s="431"/>
      <c r="I5233" s="432"/>
      <c r="J5233" s="336"/>
      <c r="K5233" s="338"/>
      <c r="O5233" s="393"/>
      <c r="P5233" s="407"/>
    </row>
    <row r="5234" spans="1:16" s="342" customFormat="1" x14ac:dyDescent="0.25">
      <c r="A5234" s="336"/>
      <c r="B5234" s="330"/>
      <c r="C5234" s="402"/>
      <c r="D5234" s="336"/>
      <c r="E5234" s="429"/>
      <c r="F5234" s="336"/>
      <c r="G5234" s="430"/>
      <c r="H5234" s="431"/>
      <c r="I5234" s="432"/>
      <c r="J5234" s="336"/>
      <c r="K5234" s="338"/>
      <c r="O5234" s="393"/>
      <c r="P5234" s="407"/>
    </row>
    <row r="5235" spans="1:16" s="342" customFormat="1" x14ac:dyDescent="0.25">
      <c r="A5235" s="336"/>
      <c r="B5235" s="330"/>
      <c r="C5235" s="402"/>
      <c r="D5235" s="336"/>
      <c r="E5235" s="429"/>
      <c r="F5235" s="336"/>
      <c r="G5235" s="430"/>
      <c r="H5235" s="431"/>
      <c r="I5235" s="432"/>
      <c r="J5235" s="336"/>
      <c r="K5235" s="338"/>
      <c r="O5235" s="393"/>
      <c r="P5235" s="407"/>
    </row>
    <row r="5236" spans="1:16" s="342" customFormat="1" x14ac:dyDescent="0.25">
      <c r="A5236" s="336"/>
      <c r="B5236" s="330"/>
      <c r="C5236" s="402"/>
      <c r="D5236" s="336"/>
      <c r="E5236" s="429"/>
      <c r="F5236" s="336"/>
      <c r="G5236" s="430"/>
      <c r="H5236" s="431"/>
      <c r="I5236" s="432"/>
      <c r="J5236" s="336"/>
      <c r="K5236" s="338"/>
      <c r="O5236" s="393"/>
      <c r="P5236" s="407"/>
    </row>
    <row r="5237" spans="1:16" s="342" customFormat="1" x14ac:dyDescent="0.25">
      <c r="A5237" s="336"/>
      <c r="B5237" s="330"/>
      <c r="C5237" s="402"/>
      <c r="D5237" s="336"/>
      <c r="E5237" s="429"/>
      <c r="F5237" s="336"/>
      <c r="G5237" s="430"/>
      <c r="H5237" s="431"/>
      <c r="I5237" s="432"/>
      <c r="J5237" s="336"/>
      <c r="K5237" s="338"/>
      <c r="O5237" s="393"/>
      <c r="P5237" s="407"/>
    </row>
    <row r="5238" spans="1:16" s="342" customFormat="1" x14ac:dyDescent="0.25">
      <c r="A5238" s="336"/>
      <c r="B5238" s="330"/>
      <c r="C5238" s="402"/>
      <c r="D5238" s="336"/>
      <c r="E5238" s="429"/>
      <c r="F5238" s="336"/>
      <c r="G5238" s="430"/>
      <c r="H5238" s="431"/>
      <c r="I5238" s="432"/>
      <c r="J5238" s="336"/>
      <c r="K5238" s="338"/>
      <c r="O5238" s="393"/>
      <c r="P5238" s="407"/>
    </row>
    <row r="5239" spans="1:16" s="342" customFormat="1" x14ac:dyDescent="0.25">
      <c r="A5239" s="336"/>
      <c r="B5239" s="330"/>
      <c r="C5239" s="402"/>
      <c r="D5239" s="336"/>
      <c r="E5239" s="429"/>
      <c r="F5239" s="336"/>
      <c r="G5239" s="430"/>
      <c r="H5239" s="431"/>
      <c r="I5239" s="432"/>
      <c r="J5239" s="336"/>
      <c r="K5239" s="338"/>
      <c r="O5239" s="393"/>
      <c r="P5239" s="407"/>
    </row>
    <row r="5240" spans="1:16" s="342" customFormat="1" x14ac:dyDescent="0.25">
      <c r="A5240" s="336"/>
      <c r="B5240" s="330"/>
      <c r="C5240" s="402"/>
      <c r="D5240" s="336"/>
      <c r="E5240" s="429"/>
      <c r="F5240" s="336"/>
      <c r="G5240" s="430"/>
      <c r="H5240" s="431"/>
      <c r="I5240" s="432"/>
      <c r="J5240" s="336"/>
      <c r="K5240" s="338"/>
      <c r="O5240" s="393"/>
      <c r="P5240" s="407"/>
    </row>
    <row r="5241" spans="1:16" s="342" customFormat="1" x14ac:dyDescent="0.25">
      <c r="A5241" s="336"/>
      <c r="B5241" s="330"/>
      <c r="C5241" s="402"/>
      <c r="D5241" s="336"/>
      <c r="E5241" s="429"/>
      <c r="F5241" s="336"/>
      <c r="G5241" s="430"/>
      <c r="H5241" s="431"/>
      <c r="I5241" s="432"/>
      <c r="J5241" s="336"/>
      <c r="K5241" s="338"/>
      <c r="O5241" s="393"/>
      <c r="P5241" s="407"/>
    </row>
    <row r="5242" spans="1:16" s="342" customFormat="1" x14ac:dyDescent="0.25">
      <c r="A5242" s="336"/>
      <c r="B5242" s="330"/>
      <c r="C5242" s="402"/>
      <c r="D5242" s="336"/>
      <c r="E5242" s="429"/>
      <c r="F5242" s="336"/>
      <c r="G5242" s="430"/>
      <c r="H5242" s="431"/>
      <c r="I5242" s="432"/>
      <c r="J5242" s="336"/>
      <c r="K5242" s="338"/>
      <c r="O5242" s="393"/>
      <c r="P5242" s="407"/>
    </row>
    <row r="5243" spans="1:16" s="342" customFormat="1" x14ac:dyDescent="0.25">
      <c r="A5243" s="336"/>
      <c r="B5243" s="330"/>
      <c r="C5243" s="402"/>
      <c r="D5243" s="336"/>
      <c r="E5243" s="429"/>
      <c r="F5243" s="336"/>
      <c r="G5243" s="430"/>
      <c r="H5243" s="431"/>
      <c r="I5243" s="432"/>
      <c r="J5243" s="336"/>
      <c r="K5243" s="338"/>
      <c r="O5243" s="393"/>
      <c r="P5243" s="407"/>
    </row>
    <row r="5244" spans="1:16" s="342" customFormat="1" x14ac:dyDescent="0.25">
      <c r="A5244" s="336"/>
      <c r="B5244" s="330"/>
      <c r="C5244" s="402"/>
      <c r="D5244" s="336"/>
      <c r="E5244" s="429"/>
      <c r="F5244" s="336"/>
      <c r="G5244" s="430"/>
      <c r="H5244" s="431"/>
      <c r="I5244" s="432"/>
      <c r="J5244" s="336"/>
      <c r="K5244" s="338"/>
      <c r="O5244" s="393"/>
      <c r="P5244" s="407"/>
    </row>
    <row r="5245" spans="1:16" s="342" customFormat="1" x14ac:dyDescent="0.25">
      <c r="A5245" s="336"/>
      <c r="B5245" s="330"/>
      <c r="C5245" s="402"/>
      <c r="D5245" s="336"/>
      <c r="E5245" s="429"/>
      <c r="F5245" s="336"/>
      <c r="G5245" s="430"/>
      <c r="H5245" s="431"/>
      <c r="I5245" s="432"/>
      <c r="J5245" s="336"/>
      <c r="K5245" s="338"/>
      <c r="O5245" s="393"/>
      <c r="P5245" s="407"/>
    </row>
    <row r="5246" spans="1:16" s="342" customFormat="1" x14ac:dyDescent="0.25">
      <c r="A5246" s="336"/>
      <c r="B5246" s="330"/>
      <c r="C5246" s="402"/>
      <c r="D5246" s="336"/>
      <c r="E5246" s="429"/>
      <c r="F5246" s="336"/>
      <c r="G5246" s="430"/>
      <c r="H5246" s="431"/>
      <c r="I5246" s="432"/>
      <c r="J5246" s="336"/>
      <c r="K5246" s="338"/>
      <c r="O5246" s="393"/>
      <c r="P5246" s="407"/>
    </row>
    <row r="5247" spans="1:16" s="342" customFormat="1" x14ac:dyDescent="0.25">
      <c r="A5247" s="336"/>
      <c r="B5247" s="330"/>
      <c r="C5247" s="402"/>
      <c r="D5247" s="336"/>
      <c r="E5247" s="429"/>
      <c r="F5247" s="336"/>
      <c r="G5247" s="430"/>
      <c r="H5247" s="431"/>
      <c r="I5247" s="432"/>
      <c r="J5247" s="336"/>
      <c r="K5247" s="338"/>
      <c r="O5247" s="393"/>
      <c r="P5247" s="407"/>
    </row>
    <row r="5248" spans="1:16" s="342" customFormat="1" x14ac:dyDescent="0.25">
      <c r="A5248" s="336"/>
      <c r="B5248" s="330"/>
      <c r="C5248" s="402"/>
      <c r="D5248" s="336"/>
      <c r="E5248" s="429"/>
      <c r="F5248" s="336"/>
      <c r="G5248" s="430"/>
      <c r="H5248" s="431"/>
      <c r="I5248" s="432"/>
      <c r="J5248" s="336"/>
      <c r="K5248" s="338"/>
      <c r="O5248" s="393"/>
      <c r="P5248" s="407"/>
    </row>
    <row r="5249" spans="1:16" s="342" customFormat="1" x14ac:dyDescent="0.25">
      <c r="A5249" s="336"/>
      <c r="B5249" s="330"/>
      <c r="C5249" s="402"/>
      <c r="D5249" s="336"/>
      <c r="E5249" s="429"/>
      <c r="F5249" s="336"/>
      <c r="G5249" s="430"/>
      <c r="H5249" s="431"/>
      <c r="I5249" s="432"/>
      <c r="J5249" s="336"/>
      <c r="K5249" s="338"/>
      <c r="O5249" s="393"/>
      <c r="P5249" s="407"/>
    </row>
    <row r="5250" spans="1:16" s="342" customFormat="1" x14ac:dyDescent="0.25">
      <c r="A5250" s="336"/>
      <c r="B5250" s="330"/>
      <c r="C5250" s="402"/>
      <c r="D5250" s="336"/>
      <c r="E5250" s="429"/>
      <c r="F5250" s="336"/>
      <c r="G5250" s="430"/>
      <c r="H5250" s="431"/>
      <c r="I5250" s="432"/>
      <c r="J5250" s="336"/>
      <c r="K5250" s="338"/>
      <c r="O5250" s="393"/>
      <c r="P5250" s="407"/>
    </row>
    <row r="5251" spans="1:16" s="342" customFormat="1" x14ac:dyDescent="0.25">
      <c r="A5251" s="336"/>
      <c r="B5251" s="330"/>
      <c r="C5251" s="402"/>
      <c r="D5251" s="336"/>
      <c r="E5251" s="429"/>
      <c r="F5251" s="336"/>
      <c r="G5251" s="430"/>
      <c r="H5251" s="431"/>
      <c r="I5251" s="432"/>
      <c r="J5251" s="336"/>
      <c r="K5251" s="338"/>
      <c r="O5251" s="393"/>
      <c r="P5251" s="407"/>
    </row>
    <row r="5252" spans="1:16" s="342" customFormat="1" x14ac:dyDescent="0.25">
      <c r="A5252" s="336"/>
      <c r="B5252" s="330"/>
      <c r="C5252" s="402"/>
      <c r="D5252" s="336"/>
      <c r="E5252" s="429"/>
      <c r="F5252" s="336"/>
      <c r="G5252" s="430"/>
      <c r="H5252" s="431"/>
      <c r="I5252" s="432"/>
      <c r="J5252" s="336"/>
      <c r="K5252" s="338"/>
      <c r="O5252" s="393"/>
      <c r="P5252" s="407"/>
    </row>
    <row r="5253" spans="1:16" s="342" customFormat="1" x14ac:dyDescent="0.25">
      <c r="A5253" s="336"/>
      <c r="B5253" s="330"/>
      <c r="C5253" s="402"/>
      <c r="D5253" s="336"/>
      <c r="E5253" s="429"/>
      <c r="F5253" s="336"/>
      <c r="G5253" s="430"/>
      <c r="H5253" s="431"/>
      <c r="I5253" s="432"/>
      <c r="J5253" s="336"/>
      <c r="K5253" s="338"/>
      <c r="O5253" s="393"/>
      <c r="P5253" s="407"/>
    </row>
    <row r="5254" spans="1:16" s="342" customFormat="1" x14ac:dyDescent="0.25">
      <c r="A5254" s="336"/>
      <c r="B5254" s="330"/>
      <c r="C5254" s="402"/>
      <c r="D5254" s="336"/>
      <c r="E5254" s="429"/>
      <c r="F5254" s="336"/>
      <c r="G5254" s="430"/>
      <c r="H5254" s="431"/>
      <c r="I5254" s="432"/>
      <c r="J5254" s="336"/>
      <c r="K5254" s="338"/>
      <c r="O5254" s="393"/>
      <c r="P5254" s="407"/>
    </row>
    <row r="5255" spans="1:16" s="342" customFormat="1" x14ac:dyDescent="0.25">
      <c r="A5255" s="336"/>
      <c r="B5255" s="330"/>
      <c r="C5255" s="402"/>
      <c r="D5255" s="336"/>
      <c r="E5255" s="429"/>
      <c r="F5255" s="336"/>
      <c r="G5255" s="430"/>
      <c r="H5255" s="431"/>
      <c r="I5255" s="432"/>
      <c r="J5255" s="336"/>
      <c r="K5255" s="338"/>
      <c r="O5255" s="393"/>
      <c r="P5255" s="407"/>
    </row>
    <row r="5256" spans="1:16" s="342" customFormat="1" x14ac:dyDescent="0.25">
      <c r="A5256" s="336"/>
      <c r="B5256" s="330"/>
      <c r="C5256" s="402"/>
      <c r="D5256" s="336"/>
      <c r="E5256" s="429"/>
      <c r="F5256" s="336"/>
      <c r="G5256" s="430"/>
      <c r="H5256" s="431"/>
      <c r="I5256" s="432"/>
      <c r="J5256" s="336"/>
      <c r="K5256" s="338"/>
      <c r="O5256" s="393"/>
      <c r="P5256" s="407"/>
    </row>
    <row r="5257" spans="1:16" s="342" customFormat="1" x14ac:dyDescent="0.25">
      <c r="A5257" s="336"/>
      <c r="B5257" s="330"/>
      <c r="C5257" s="402"/>
      <c r="D5257" s="336"/>
      <c r="E5257" s="429"/>
      <c r="F5257" s="336"/>
      <c r="G5257" s="430"/>
      <c r="H5257" s="431"/>
      <c r="I5257" s="432"/>
      <c r="J5257" s="336"/>
      <c r="K5257" s="338"/>
      <c r="O5257" s="393"/>
      <c r="P5257" s="407"/>
    </row>
    <row r="5258" spans="1:16" s="342" customFormat="1" x14ac:dyDescent="0.25">
      <c r="A5258" s="336"/>
      <c r="B5258" s="330"/>
      <c r="C5258" s="402"/>
      <c r="D5258" s="336"/>
      <c r="E5258" s="429"/>
      <c r="F5258" s="336"/>
      <c r="G5258" s="430"/>
      <c r="H5258" s="431"/>
      <c r="I5258" s="432"/>
      <c r="J5258" s="336"/>
      <c r="K5258" s="338"/>
      <c r="O5258" s="393"/>
      <c r="P5258" s="407"/>
    </row>
    <row r="5259" spans="1:16" s="342" customFormat="1" x14ac:dyDescent="0.25">
      <c r="A5259" s="336"/>
      <c r="B5259" s="330"/>
      <c r="C5259" s="402"/>
      <c r="D5259" s="336"/>
      <c r="E5259" s="429"/>
      <c r="F5259" s="336"/>
      <c r="G5259" s="430"/>
      <c r="H5259" s="431"/>
      <c r="I5259" s="432"/>
      <c r="J5259" s="336"/>
      <c r="K5259" s="338"/>
      <c r="O5259" s="393"/>
      <c r="P5259" s="407"/>
    </row>
    <row r="5260" spans="1:16" s="342" customFormat="1" x14ac:dyDescent="0.25">
      <c r="A5260" s="336"/>
      <c r="B5260" s="330"/>
      <c r="C5260" s="402"/>
      <c r="D5260" s="336"/>
      <c r="E5260" s="429"/>
      <c r="F5260" s="336"/>
      <c r="G5260" s="430"/>
      <c r="H5260" s="431"/>
      <c r="I5260" s="432"/>
      <c r="J5260" s="336"/>
      <c r="K5260" s="338"/>
      <c r="O5260" s="393"/>
      <c r="P5260" s="407"/>
    </row>
    <row r="5261" spans="1:16" s="342" customFormat="1" x14ac:dyDescent="0.25">
      <c r="A5261" s="336"/>
      <c r="B5261" s="330"/>
      <c r="C5261" s="402"/>
      <c r="D5261" s="336"/>
      <c r="E5261" s="429"/>
      <c r="F5261" s="336"/>
      <c r="G5261" s="430"/>
      <c r="H5261" s="431"/>
      <c r="I5261" s="432"/>
      <c r="J5261" s="336"/>
      <c r="K5261" s="338"/>
      <c r="O5261" s="393"/>
      <c r="P5261" s="407"/>
    </row>
    <row r="5262" spans="1:16" s="342" customFormat="1" x14ac:dyDescent="0.25">
      <c r="A5262" s="336"/>
      <c r="B5262" s="330"/>
      <c r="C5262" s="402"/>
      <c r="D5262" s="336"/>
      <c r="E5262" s="429"/>
      <c r="F5262" s="336"/>
      <c r="G5262" s="430"/>
      <c r="H5262" s="431"/>
      <c r="I5262" s="432"/>
      <c r="J5262" s="336"/>
      <c r="K5262" s="338"/>
      <c r="O5262" s="393"/>
      <c r="P5262" s="407"/>
    </row>
    <row r="5263" spans="1:16" s="342" customFormat="1" x14ac:dyDescent="0.25">
      <c r="A5263" s="336"/>
      <c r="B5263" s="330"/>
      <c r="C5263" s="402"/>
      <c r="D5263" s="336"/>
      <c r="E5263" s="429"/>
      <c r="F5263" s="336"/>
      <c r="G5263" s="430"/>
      <c r="H5263" s="431"/>
      <c r="I5263" s="432"/>
      <c r="J5263" s="336"/>
      <c r="K5263" s="338"/>
      <c r="O5263" s="393"/>
      <c r="P5263" s="407"/>
    </row>
    <row r="5264" spans="1:16" s="342" customFormat="1" x14ac:dyDescent="0.25">
      <c r="A5264" s="336"/>
      <c r="B5264" s="330"/>
      <c r="C5264" s="402"/>
      <c r="D5264" s="336"/>
      <c r="E5264" s="429"/>
      <c r="F5264" s="336"/>
      <c r="G5264" s="430"/>
      <c r="H5264" s="431"/>
      <c r="I5264" s="432"/>
      <c r="J5264" s="336"/>
      <c r="K5264" s="338"/>
      <c r="O5264" s="393"/>
      <c r="P5264" s="407"/>
    </row>
    <row r="5265" spans="1:16" s="342" customFormat="1" x14ac:dyDescent="0.25">
      <c r="A5265" s="336"/>
      <c r="B5265" s="330"/>
      <c r="C5265" s="402"/>
      <c r="D5265" s="336"/>
      <c r="E5265" s="429"/>
      <c r="F5265" s="336"/>
      <c r="G5265" s="430"/>
      <c r="H5265" s="431"/>
      <c r="I5265" s="432"/>
      <c r="J5265" s="336"/>
      <c r="K5265" s="338"/>
      <c r="O5265" s="393"/>
      <c r="P5265" s="407"/>
    </row>
    <row r="5266" spans="1:16" s="342" customFormat="1" x14ac:dyDescent="0.25">
      <c r="A5266" s="336"/>
      <c r="B5266" s="330"/>
      <c r="C5266" s="402"/>
      <c r="D5266" s="336"/>
      <c r="E5266" s="429"/>
      <c r="F5266" s="336"/>
      <c r="G5266" s="430"/>
      <c r="H5266" s="431"/>
      <c r="I5266" s="432"/>
      <c r="J5266" s="336"/>
      <c r="K5266" s="338"/>
      <c r="O5266" s="393"/>
      <c r="P5266" s="407"/>
    </row>
    <row r="5267" spans="1:16" s="342" customFormat="1" x14ac:dyDescent="0.25">
      <c r="A5267" s="336"/>
      <c r="B5267" s="330"/>
      <c r="C5267" s="402"/>
      <c r="D5267" s="336"/>
      <c r="E5267" s="429"/>
      <c r="F5267" s="336"/>
      <c r="G5267" s="430"/>
      <c r="H5267" s="431"/>
      <c r="I5267" s="432"/>
      <c r="J5267" s="336"/>
      <c r="K5267" s="338"/>
      <c r="O5267" s="393"/>
      <c r="P5267" s="407"/>
    </row>
    <row r="5268" spans="1:16" s="342" customFormat="1" x14ac:dyDescent="0.25">
      <c r="A5268" s="336"/>
      <c r="B5268" s="330"/>
      <c r="C5268" s="402"/>
      <c r="D5268" s="336"/>
      <c r="E5268" s="429"/>
      <c r="F5268" s="336"/>
      <c r="G5268" s="430"/>
      <c r="H5268" s="431"/>
      <c r="I5268" s="432"/>
      <c r="J5268" s="336"/>
      <c r="K5268" s="338"/>
      <c r="O5268" s="393"/>
      <c r="P5268" s="407"/>
    </row>
    <row r="5269" spans="1:16" s="342" customFormat="1" x14ac:dyDescent="0.25">
      <c r="A5269" s="336"/>
      <c r="B5269" s="330"/>
      <c r="C5269" s="402"/>
      <c r="D5269" s="336"/>
      <c r="E5269" s="429"/>
      <c r="F5269" s="336"/>
      <c r="G5269" s="430"/>
      <c r="H5269" s="431"/>
      <c r="I5269" s="432"/>
      <c r="J5269" s="336"/>
      <c r="K5269" s="338"/>
      <c r="O5269" s="393"/>
      <c r="P5269" s="407"/>
    </row>
    <row r="5270" spans="1:16" s="342" customFormat="1" x14ac:dyDescent="0.25">
      <c r="A5270" s="336"/>
      <c r="B5270" s="330"/>
      <c r="C5270" s="402"/>
      <c r="D5270" s="336"/>
      <c r="E5270" s="429"/>
      <c r="F5270" s="336"/>
      <c r="G5270" s="430"/>
      <c r="H5270" s="431"/>
      <c r="I5270" s="432"/>
      <c r="J5270" s="336"/>
      <c r="K5270" s="338"/>
      <c r="O5270" s="393"/>
      <c r="P5270" s="407"/>
    </row>
    <row r="5271" spans="1:16" s="342" customFormat="1" x14ac:dyDescent="0.25">
      <c r="A5271" s="336"/>
      <c r="B5271" s="330"/>
      <c r="C5271" s="402"/>
      <c r="D5271" s="336"/>
      <c r="E5271" s="429"/>
      <c r="F5271" s="336"/>
      <c r="G5271" s="430"/>
      <c r="H5271" s="431"/>
      <c r="I5271" s="432"/>
      <c r="J5271" s="336"/>
      <c r="K5271" s="338"/>
      <c r="O5271" s="393"/>
      <c r="P5271" s="407"/>
    </row>
    <row r="5272" spans="1:16" s="342" customFormat="1" x14ac:dyDescent="0.25">
      <c r="A5272" s="336"/>
      <c r="B5272" s="330"/>
      <c r="C5272" s="402"/>
      <c r="D5272" s="336"/>
      <c r="E5272" s="429"/>
      <c r="F5272" s="336"/>
      <c r="G5272" s="430"/>
      <c r="H5272" s="431"/>
      <c r="I5272" s="432"/>
      <c r="J5272" s="336"/>
      <c r="K5272" s="338"/>
      <c r="O5272" s="393"/>
      <c r="P5272" s="407"/>
    </row>
    <row r="5273" spans="1:16" s="342" customFormat="1" x14ac:dyDescent="0.25">
      <c r="A5273" s="336"/>
      <c r="B5273" s="330"/>
      <c r="C5273" s="402"/>
      <c r="D5273" s="336"/>
      <c r="E5273" s="429"/>
      <c r="F5273" s="336"/>
      <c r="G5273" s="430"/>
      <c r="H5273" s="431"/>
      <c r="I5273" s="432"/>
      <c r="J5273" s="336"/>
      <c r="K5273" s="338"/>
      <c r="O5273" s="393"/>
      <c r="P5273" s="407"/>
    </row>
    <row r="5274" spans="1:16" s="342" customFormat="1" x14ac:dyDescent="0.25">
      <c r="A5274" s="336"/>
      <c r="B5274" s="330"/>
      <c r="C5274" s="402"/>
      <c r="D5274" s="336"/>
      <c r="E5274" s="429"/>
      <c r="F5274" s="336"/>
      <c r="G5274" s="430"/>
      <c r="H5274" s="431"/>
      <c r="I5274" s="432"/>
      <c r="J5274" s="336"/>
      <c r="K5274" s="338"/>
      <c r="O5274" s="393"/>
      <c r="P5274" s="407"/>
    </row>
    <row r="5275" spans="1:16" s="342" customFormat="1" x14ac:dyDescent="0.25">
      <c r="A5275" s="336"/>
      <c r="B5275" s="330"/>
      <c r="C5275" s="402"/>
      <c r="D5275" s="336"/>
      <c r="E5275" s="429"/>
      <c r="F5275" s="336"/>
      <c r="G5275" s="430"/>
      <c r="H5275" s="431"/>
      <c r="I5275" s="432"/>
      <c r="J5275" s="336"/>
      <c r="K5275" s="338"/>
      <c r="O5275" s="393"/>
      <c r="P5275" s="407"/>
    </row>
    <row r="5276" spans="1:16" s="342" customFormat="1" x14ac:dyDescent="0.25">
      <c r="A5276" s="336"/>
      <c r="B5276" s="330"/>
      <c r="C5276" s="402"/>
      <c r="D5276" s="336"/>
      <c r="E5276" s="429"/>
      <c r="F5276" s="336"/>
      <c r="G5276" s="430"/>
      <c r="H5276" s="431"/>
      <c r="I5276" s="432"/>
      <c r="J5276" s="336"/>
      <c r="K5276" s="338"/>
      <c r="O5276" s="393"/>
      <c r="P5276" s="407"/>
    </row>
    <row r="5277" spans="1:16" s="342" customFormat="1" x14ac:dyDescent="0.25">
      <c r="A5277" s="336"/>
      <c r="B5277" s="330"/>
      <c r="C5277" s="402"/>
      <c r="D5277" s="336"/>
      <c r="E5277" s="429"/>
      <c r="F5277" s="336"/>
      <c r="G5277" s="430"/>
      <c r="H5277" s="431"/>
      <c r="I5277" s="432"/>
      <c r="J5277" s="336"/>
      <c r="K5277" s="338"/>
      <c r="O5277" s="393"/>
      <c r="P5277" s="407"/>
    </row>
    <row r="5278" spans="1:16" s="342" customFormat="1" x14ac:dyDescent="0.25">
      <c r="A5278" s="336"/>
      <c r="B5278" s="330"/>
      <c r="C5278" s="402"/>
      <c r="D5278" s="336"/>
      <c r="E5278" s="429"/>
      <c r="F5278" s="336"/>
      <c r="G5278" s="430"/>
      <c r="H5278" s="431"/>
      <c r="I5278" s="432"/>
      <c r="J5278" s="336"/>
      <c r="K5278" s="338"/>
      <c r="O5278" s="393"/>
      <c r="P5278" s="407"/>
    </row>
    <row r="5279" spans="1:16" s="342" customFormat="1" x14ac:dyDescent="0.25">
      <c r="A5279" s="336"/>
      <c r="B5279" s="330"/>
      <c r="C5279" s="402"/>
      <c r="D5279" s="336"/>
      <c r="E5279" s="429"/>
      <c r="F5279" s="336"/>
      <c r="G5279" s="430"/>
      <c r="H5279" s="431"/>
      <c r="I5279" s="432"/>
      <c r="J5279" s="336"/>
      <c r="K5279" s="338"/>
      <c r="O5279" s="393"/>
      <c r="P5279" s="407"/>
    </row>
    <row r="5280" spans="1:16" s="342" customFormat="1" x14ac:dyDescent="0.25">
      <c r="A5280" s="336"/>
      <c r="B5280" s="330"/>
      <c r="C5280" s="402"/>
      <c r="D5280" s="336"/>
      <c r="E5280" s="429"/>
      <c r="F5280" s="336"/>
      <c r="G5280" s="430"/>
      <c r="H5280" s="431"/>
      <c r="I5280" s="432"/>
      <c r="J5280" s="336"/>
      <c r="K5280" s="338"/>
      <c r="O5280" s="393"/>
      <c r="P5280" s="407"/>
    </row>
    <row r="5281" spans="1:16" s="342" customFormat="1" x14ac:dyDescent="0.25">
      <c r="A5281" s="336"/>
      <c r="B5281" s="330"/>
      <c r="C5281" s="402"/>
      <c r="D5281" s="336"/>
      <c r="E5281" s="429"/>
      <c r="F5281" s="336"/>
      <c r="G5281" s="430"/>
      <c r="H5281" s="431"/>
      <c r="I5281" s="432"/>
      <c r="J5281" s="336"/>
      <c r="K5281" s="338"/>
      <c r="O5281" s="393"/>
      <c r="P5281" s="407"/>
    </row>
    <row r="5282" spans="1:16" s="342" customFormat="1" x14ac:dyDescent="0.25">
      <c r="A5282" s="336"/>
      <c r="B5282" s="330"/>
      <c r="C5282" s="402"/>
      <c r="D5282" s="336"/>
      <c r="E5282" s="429"/>
      <c r="F5282" s="336"/>
      <c r="G5282" s="430"/>
      <c r="H5282" s="431"/>
      <c r="I5282" s="432"/>
      <c r="J5282" s="336"/>
      <c r="K5282" s="338"/>
      <c r="O5282" s="393"/>
      <c r="P5282" s="407"/>
    </row>
    <row r="5283" spans="1:16" s="342" customFormat="1" x14ac:dyDescent="0.25">
      <c r="A5283" s="336"/>
      <c r="B5283" s="330"/>
      <c r="C5283" s="402"/>
      <c r="D5283" s="336"/>
      <c r="E5283" s="429"/>
      <c r="F5283" s="336"/>
      <c r="G5283" s="430"/>
      <c r="H5283" s="431"/>
      <c r="I5283" s="432"/>
      <c r="J5283" s="336"/>
      <c r="K5283" s="338"/>
      <c r="O5283" s="393"/>
      <c r="P5283" s="407"/>
    </row>
    <row r="5284" spans="1:16" s="342" customFormat="1" x14ac:dyDescent="0.25">
      <c r="A5284" s="336"/>
      <c r="B5284" s="330"/>
      <c r="C5284" s="402"/>
      <c r="D5284" s="336"/>
      <c r="E5284" s="429"/>
      <c r="F5284" s="336"/>
      <c r="G5284" s="430"/>
      <c r="H5284" s="431"/>
      <c r="I5284" s="432"/>
      <c r="J5284" s="336"/>
      <c r="K5284" s="338"/>
      <c r="O5284" s="393"/>
      <c r="P5284" s="407"/>
    </row>
    <row r="5285" spans="1:16" s="342" customFormat="1" x14ac:dyDescent="0.25">
      <c r="A5285" s="336"/>
      <c r="B5285" s="330"/>
      <c r="C5285" s="402"/>
      <c r="D5285" s="336"/>
      <c r="E5285" s="429"/>
      <c r="F5285" s="336"/>
      <c r="G5285" s="430"/>
      <c r="H5285" s="431"/>
      <c r="I5285" s="432"/>
      <c r="J5285" s="336"/>
      <c r="K5285" s="338"/>
      <c r="O5285" s="393"/>
      <c r="P5285" s="407"/>
    </row>
    <row r="5286" spans="1:16" s="342" customFormat="1" x14ac:dyDescent="0.25">
      <c r="A5286" s="336"/>
      <c r="B5286" s="330"/>
      <c r="C5286" s="402"/>
      <c r="D5286" s="336"/>
      <c r="E5286" s="429"/>
      <c r="F5286" s="336"/>
      <c r="G5286" s="430"/>
      <c r="H5286" s="431"/>
      <c r="I5286" s="432"/>
      <c r="J5286" s="336"/>
      <c r="K5286" s="338"/>
      <c r="O5286" s="393"/>
      <c r="P5286" s="407"/>
    </row>
    <row r="5287" spans="1:16" s="342" customFormat="1" x14ac:dyDescent="0.25">
      <c r="A5287" s="336"/>
      <c r="B5287" s="330"/>
      <c r="C5287" s="402"/>
      <c r="D5287" s="336"/>
      <c r="E5287" s="429"/>
      <c r="F5287" s="336"/>
      <c r="G5287" s="430"/>
      <c r="H5287" s="431"/>
      <c r="I5287" s="432"/>
      <c r="J5287" s="336"/>
      <c r="K5287" s="338"/>
      <c r="O5287" s="393"/>
      <c r="P5287" s="407"/>
    </row>
    <row r="5288" spans="1:16" s="342" customFormat="1" x14ac:dyDescent="0.25">
      <c r="A5288" s="336"/>
      <c r="B5288" s="330"/>
      <c r="C5288" s="402"/>
      <c r="D5288" s="336"/>
      <c r="E5288" s="429"/>
      <c r="F5288" s="336"/>
      <c r="G5288" s="430"/>
      <c r="H5288" s="431"/>
      <c r="I5288" s="432"/>
      <c r="J5288" s="336"/>
      <c r="K5288" s="338"/>
      <c r="O5288" s="393"/>
      <c r="P5288" s="407"/>
    </row>
    <row r="5289" spans="1:16" s="342" customFormat="1" x14ac:dyDescent="0.25">
      <c r="A5289" s="336"/>
      <c r="B5289" s="330"/>
      <c r="C5289" s="402"/>
      <c r="D5289" s="336"/>
      <c r="E5289" s="429"/>
      <c r="F5289" s="336"/>
      <c r="G5289" s="430"/>
      <c r="H5289" s="431"/>
      <c r="I5289" s="432"/>
      <c r="J5289" s="336"/>
      <c r="K5289" s="338"/>
      <c r="O5289" s="393"/>
      <c r="P5289" s="407"/>
    </row>
    <row r="5290" spans="1:16" s="342" customFormat="1" x14ac:dyDescent="0.25">
      <c r="A5290" s="336"/>
      <c r="B5290" s="330"/>
      <c r="C5290" s="402"/>
      <c r="D5290" s="336"/>
      <c r="E5290" s="429"/>
      <c r="F5290" s="336"/>
      <c r="G5290" s="430"/>
      <c r="H5290" s="431"/>
      <c r="I5290" s="432"/>
      <c r="J5290" s="336"/>
      <c r="K5290" s="338"/>
      <c r="O5290" s="393"/>
      <c r="P5290" s="407"/>
    </row>
    <row r="5291" spans="1:16" s="342" customFormat="1" x14ac:dyDescent="0.25">
      <c r="A5291" s="336"/>
      <c r="B5291" s="330"/>
      <c r="C5291" s="402"/>
      <c r="D5291" s="336"/>
      <c r="E5291" s="429"/>
      <c r="F5291" s="336"/>
      <c r="G5291" s="430"/>
      <c r="H5291" s="431"/>
      <c r="I5291" s="432"/>
      <c r="J5291" s="336"/>
      <c r="K5291" s="338"/>
      <c r="O5291" s="393"/>
      <c r="P5291" s="407"/>
    </row>
    <row r="5292" spans="1:16" s="342" customFormat="1" x14ac:dyDescent="0.25">
      <c r="A5292" s="336"/>
      <c r="B5292" s="330"/>
      <c r="C5292" s="402"/>
      <c r="D5292" s="336"/>
      <c r="E5292" s="429"/>
      <c r="F5292" s="336"/>
      <c r="G5292" s="430"/>
      <c r="H5292" s="431"/>
      <c r="I5292" s="432"/>
      <c r="J5292" s="336"/>
      <c r="K5292" s="338"/>
      <c r="O5292" s="393"/>
      <c r="P5292" s="407"/>
    </row>
    <row r="5293" spans="1:16" s="342" customFormat="1" x14ac:dyDescent="0.25">
      <c r="A5293" s="336"/>
      <c r="B5293" s="330"/>
      <c r="C5293" s="402"/>
      <c r="D5293" s="336"/>
      <c r="E5293" s="429"/>
      <c r="F5293" s="336"/>
      <c r="G5293" s="430"/>
      <c r="H5293" s="431"/>
      <c r="I5293" s="432"/>
      <c r="J5293" s="336"/>
      <c r="K5293" s="338"/>
      <c r="O5293" s="393"/>
      <c r="P5293" s="407"/>
    </row>
    <row r="5294" spans="1:16" s="342" customFormat="1" x14ac:dyDescent="0.25">
      <c r="A5294" s="336"/>
      <c r="B5294" s="330"/>
      <c r="C5294" s="402"/>
      <c r="D5294" s="336"/>
      <c r="E5294" s="429"/>
      <c r="F5294" s="336"/>
      <c r="G5294" s="430"/>
      <c r="H5294" s="431"/>
      <c r="I5294" s="432"/>
      <c r="J5294" s="336"/>
      <c r="K5294" s="338"/>
      <c r="O5294" s="393"/>
      <c r="P5294" s="407"/>
    </row>
    <row r="5295" spans="1:16" s="342" customFormat="1" x14ac:dyDescent="0.25">
      <c r="A5295" s="336"/>
      <c r="B5295" s="330"/>
      <c r="C5295" s="402"/>
      <c r="D5295" s="336"/>
      <c r="E5295" s="429"/>
      <c r="F5295" s="336"/>
      <c r="G5295" s="430"/>
      <c r="H5295" s="431"/>
      <c r="I5295" s="432"/>
      <c r="J5295" s="336"/>
      <c r="K5295" s="338"/>
      <c r="O5295" s="393"/>
      <c r="P5295" s="407"/>
    </row>
    <row r="5296" spans="1:16" s="342" customFormat="1" x14ac:dyDescent="0.25">
      <c r="A5296" s="336"/>
      <c r="B5296" s="330"/>
      <c r="C5296" s="402"/>
      <c r="D5296" s="336"/>
      <c r="E5296" s="429"/>
      <c r="F5296" s="336"/>
      <c r="G5296" s="430"/>
      <c r="H5296" s="431"/>
      <c r="I5296" s="432"/>
      <c r="J5296" s="336"/>
      <c r="K5296" s="338"/>
      <c r="O5296" s="393"/>
      <c r="P5296" s="407"/>
    </row>
    <row r="5297" spans="1:16" s="342" customFormat="1" x14ac:dyDescent="0.25">
      <c r="A5297" s="336"/>
      <c r="B5297" s="330"/>
      <c r="C5297" s="402"/>
      <c r="D5297" s="336"/>
      <c r="E5297" s="429"/>
      <c r="F5297" s="336"/>
      <c r="G5297" s="430"/>
      <c r="H5297" s="431"/>
      <c r="I5297" s="432"/>
      <c r="J5297" s="336"/>
      <c r="K5297" s="338"/>
      <c r="O5297" s="393"/>
      <c r="P5297" s="407"/>
    </row>
    <row r="5298" spans="1:16" s="342" customFormat="1" x14ac:dyDescent="0.25">
      <c r="A5298" s="336"/>
      <c r="B5298" s="330"/>
      <c r="C5298" s="402"/>
      <c r="D5298" s="336"/>
      <c r="E5298" s="429"/>
      <c r="F5298" s="336"/>
      <c r="G5298" s="430"/>
      <c r="H5298" s="431"/>
      <c r="I5298" s="432"/>
      <c r="J5298" s="336"/>
      <c r="K5298" s="338"/>
      <c r="O5298" s="393"/>
      <c r="P5298" s="407"/>
    </row>
    <row r="5299" spans="1:16" s="342" customFormat="1" x14ac:dyDescent="0.25">
      <c r="A5299" s="336"/>
      <c r="B5299" s="330"/>
      <c r="C5299" s="402"/>
      <c r="D5299" s="336"/>
      <c r="E5299" s="429"/>
      <c r="F5299" s="336"/>
      <c r="G5299" s="430"/>
      <c r="H5299" s="431"/>
      <c r="I5299" s="432"/>
      <c r="J5299" s="336"/>
      <c r="K5299" s="338"/>
      <c r="O5299" s="393"/>
      <c r="P5299" s="407"/>
    </row>
    <row r="5300" spans="1:16" s="342" customFormat="1" x14ac:dyDescent="0.25">
      <c r="A5300" s="336"/>
      <c r="B5300" s="330"/>
      <c r="C5300" s="402"/>
      <c r="D5300" s="336"/>
      <c r="E5300" s="429"/>
      <c r="F5300" s="336"/>
      <c r="G5300" s="430"/>
      <c r="H5300" s="431"/>
      <c r="I5300" s="432"/>
      <c r="J5300" s="336"/>
      <c r="K5300" s="338"/>
      <c r="O5300" s="393"/>
      <c r="P5300" s="407"/>
    </row>
    <row r="5301" spans="1:16" s="342" customFormat="1" x14ac:dyDescent="0.25">
      <c r="A5301" s="336"/>
      <c r="B5301" s="330"/>
      <c r="C5301" s="402"/>
      <c r="D5301" s="336"/>
      <c r="E5301" s="429"/>
      <c r="F5301" s="336"/>
      <c r="G5301" s="430"/>
      <c r="H5301" s="431"/>
      <c r="I5301" s="432"/>
      <c r="J5301" s="336"/>
      <c r="K5301" s="338"/>
      <c r="O5301" s="393"/>
      <c r="P5301" s="407"/>
    </row>
    <row r="5302" spans="1:16" s="342" customFormat="1" x14ac:dyDescent="0.25">
      <c r="A5302" s="336"/>
      <c r="B5302" s="330"/>
      <c r="C5302" s="402"/>
      <c r="D5302" s="336"/>
      <c r="E5302" s="429"/>
      <c r="F5302" s="336"/>
      <c r="G5302" s="430"/>
      <c r="H5302" s="431"/>
      <c r="I5302" s="432"/>
      <c r="J5302" s="336"/>
      <c r="K5302" s="338"/>
      <c r="O5302" s="393"/>
      <c r="P5302" s="407"/>
    </row>
    <row r="5303" spans="1:16" s="342" customFormat="1" x14ac:dyDescent="0.25">
      <c r="A5303" s="336"/>
      <c r="B5303" s="330"/>
      <c r="C5303" s="402"/>
      <c r="D5303" s="336"/>
      <c r="E5303" s="429"/>
      <c r="F5303" s="336"/>
      <c r="G5303" s="430"/>
      <c r="H5303" s="431"/>
      <c r="I5303" s="432"/>
      <c r="J5303" s="336"/>
      <c r="K5303" s="338"/>
      <c r="O5303" s="393"/>
      <c r="P5303" s="407"/>
    </row>
    <row r="5304" spans="1:16" s="342" customFormat="1" x14ac:dyDescent="0.25">
      <c r="A5304" s="336"/>
      <c r="B5304" s="330"/>
      <c r="C5304" s="402"/>
      <c r="D5304" s="336"/>
      <c r="E5304" s="429"/>
      <c r="F5304" s="336"/>
      <c r="G5304" s="430"/>
      <c r="H5304" s="431"/>
      <c r="I5304" s="432"/>
      <c r="J5304" s="336"/>
      <c r="K5304" s="338"/>
      <c r="O5304" s="393"/>
      <c r="P5304" s="407"/>
    </row>
    <row r="5305" spans="1:16" s="342" customFormat="1" x14ac:dyDescent="0.25">
      <c r="A5305" s="336"/>
      <c r="B5305" s="330"/>
      <c r="C5305" s="402"/>
      <c r="D5305" s="336"/>
      <c r="E5305" s="429"/>
      <c r="F5305" s="336"/>
      <c r="G5305" s="430"/>
      <c r="H5305" s="431"/>
      <c r="I5305" s="432"/>
      <c r="J5305" s="336"/>
      <c r="K5305" s="338"/>
      <c r="O5305" s="393"/>
      <c r="P5305" s="407"/>
    </row>
    <row r="5306" spans="1:16" s="342" customFormat="1" x14ac:dyDescent="0.25">
      <c r="A5306" s="336"/>
      <c r="B5306" s="330"/>
      <c r="C5306" s="402"/>
      <c r="D5306" s="336"/>
      <c r="E5306" s="429"/>
      <c r="F5306" s="336"/>
      <c r="G5306" s="430"/>
      <c r="H5306" s="431"/>
      <c r="I5306" s="432"/>
      <c r="J5306" s="336"/>
      <c r="K5306" s="338"/>
      <c r="O5306" s="393"/>
      <c r="P5306" s="407"/>
    </row>
    <row r="5307" spans="1:16" s="342" customFormat="1" x14ac:dyDescent="0.25">
      <c r="A5307" s="336"/>
      <c r="B5307" s="330"/>
      <c r="C5307" s="402"/>
      <c r="D5307" s="336"/>
      <c r="E5307" s="429"/>
      <c r="F5307" s="336"/>
      <c r="G5307" s="430"/>
      <c r="H5307" s="431"/>
      <c r="I5307" s="432"/>
      <c r="J5307" s="336"/>
      <c r="K5307" s="338"/>
      <c r="O5307" s="393"/>
      <c r="P5307" s="407"/>
    </row>
    <row r="5308" spans="1:16" s="342" customFormat="1" x14ac:dyDescent="0.25">
      <c r="A5308" s="336"/>
      <c r="B5308" s="330"/>
      <c r="C5308" s="402"/>
      <c r="D5308" s="336"/>
      <c r="E5308" s="429"/>
      <c r="F5308" s="336"/>
      <c r="G5308" s="430"/>
      <c r="H5308" s="431"/>
      <c r="I5308" s="432"/>
      <c r="J5308" s="336"/>
      <c r="K5308" s="338"/>
      <c r="O5308" s="393"/>
      <c r="P5308" s="407"/>
    </row>
    <row r="5309" spans="1:16" s="342" customFormat="1" x14ac:dyDescent="0.25">
      <c r="A5309" s="336"/>
      <c r="B5309" s="330"/>
      <c r="C5309" s="402"/>
      <c r="D5309" s="336"/>
      <c r="E5309" s="429"/>
      <c r="F5309" s="336"/>
      <c r="G5309" s="430"/>
      <c r="H5309" s="431"/>
      <c r="I5309" s="432"/>
      <c r="J5309" s="336"/>
      <c r="K5309" s="338"/>
      <c r="O5309" s="393"/>
      <c r="P5309" s="407"/>
    </row>
    <row r="5310" spans="1:16" s="342" customFormat="1" x14ac:dyDescent="0.25">
      <c r="A5310" s="336"/>
      <c r="B5310" s="330"/>
      <c r="C5310" s="402"/>
      <c r="D5310" s="336"/>
      <c r="E5310" s="429"/>
      <c r="F5310" s="336"/>
      <c r="G5310" s="430"/>
      <c r="H5310" s="431"/>
      <c r="I5310" s="432"/>
      <c r="J5310" s="336"/>
      <c r="K5310" s="338"/>
      <c r="O5310" s="393"/>
      <c r="P5310" s="407"/>
    </row>
    <row r="5311" spans="1:16" s="342" customFormat="1" x14ac:dyDescent="0.25">
      <c r="A5311" s="336"/>
      <c r="B5311" s="330"/>
      <c r="C5311" s="402"/>
      <c r="D5311" s="336"/>
      <c r="E5311" s="429"/>
      <c r="F5311" s="336"/>
      <c r="G5311" s="430"/>
      <c r="H5311" s="431"/>
      <c r="I5311" s="432"/>
      <c r="J5311" s="336"/>
      <c r="K5311" s="338"/>
      <c r="O5311" s="393"/>
      <c r="P5311" s="407"/>
    </row>
    <row r="5312" spans="1:16" s="342" customFormat="1" x14ac:dyDescent="0.25">
      <c r="A5312" s="336"/>
      <c r="B5312" s="330"/>
      <c r="C5312" s="402"/>
      <c r="D5312" s="336"/>
      <c r="E5312" s="429"/>
      <c r="F5312" s="336"/>
      <c r="G5312" s="430"/>
      <c r="H5312" s="431"/>
      <c r="I5312" s="432"/>
      <c r="J5312" s="336"/>
      <c r="K5312" s="338"/>
      <c r="O5312" s="393"/>
      <c r="P5312" s="407"/>
    </row>
    <row r="5313" spans="1:16" s="342" customFormat="1" x14ac:dyDescent="0.25">
      <c r="A5313" s="336"/>
      <c r="B5313" s="330"/>
      <c r="C5313" s="402"/>
      <c r="D5313" s="336"/>
      <c r="E5313" s="429"/>
      <c r="F5313" s="336"/>
      <c r="G5313" s="430"/>
      <c r="H5313" s="431"/>
      <c r="I5313" s="432"/>
      <c r="J5313" s="336"/>
      <c r="K5313" s="338"/>
      <c r="O5313" s="393"/>
      <c r="P5313" s="407"/>
    </row>
    <row r="5314" spans="1:16" s="342" customFormat="1" x14ac:dyDescent="0.25">
      <c r="A5314" s="336"/>
      <c r="B5314" s="330"/>
      <c r="C5314" s="402"/>
      <c r="D5314" s="336"/>
      <c r="E5314" s="429"/>
      <c r="F5314" s="336"/>
      <c r="G5314" s="430"/>
      <c r="H5314" s="431"/>
      <c r="I5314" s="432"/>
      <c r="J5314" s="336"/>
      <c r="K5314" s="338"/>
      <c r="O5314" s="393"/>
      <c r="P5314" s="407"/>
    </row>
    <row r="5315" spans="1:16" s="342" customFormat="1" x14ac:dyDescent="0.25">
      <c r="A5315" s="336"/>
      <c r="B5315" s="330"/>
      <c r="C5315" s="402"/>
      <c r="D5315" s="336"/>
      <c r="E5315" s="429"/>
      <c r="F5315" s="336"/>
      <c r="G5315" s="430"/>
      <c r="H5315" s="431"/>
      <c r="I5315" s="432"/>
      <c r="J5315" s="336"/>
      <c r="K5315" s="338"/>
      <c r="O5315" s="393"/>
      <c r="P5315" s="407"/>
    </row>
    <row r="5316" spans="1:16" s="342" customFormat="1" x14ac:dyDescent="0.25">
      <c r="A5316" s="336"/>
      <c r="B5316" s="330"/>
      <c r="C5316" s="402"/>
      <c r="D5316" s="336"/>
      <c r="E5316" s="429"/>
      <c r="F5316" s="336"/>
      <c r="G5316" s="430"/>
      <c r="H5316" s="431"/>
      <c r="I5316" s="432"/>
      <c r="J5316" s="336"/>
      <c r="K5316" s="338"/>
      <c r="O5316" s="393"/>
      <c r="P5316" s="407"/>
    </row>
    <row r="5317" spans="1:16" s="342" customFormat="1" x14ac:dyDescent="0.25">
      <c r="A5317" s="336"/>
      <c r="B5317" s="330"/>
      <c r="C5317" s="402"/>
      <c r="D5317" s="336"/>
      <c r="E5317" s="429"/>
      <c r="F5317" s="336"/>
      <c r="G5317" s="430"/>
      <c r="H5317" s="431"/>
      <c r="I5317" s="432"/>
      <c r="J5317" s="336"/>
      <c r="K5317" s="338"/>
      <c r="O5317" s="393"/>
      <c r="P5317" s="407"/>
    </row>
    <row r="5318" spans="1:16" s="342" customFormat="1" x14ac:dyDescent="0.25">
      <c r="A5318" s="336"/>
      <c r="B5318" s="330"/>
      <c r="C5318" s="402"/>
      <c r="D5318" s="336"/>
      <c r="E5318" s="429"/>
      <c r="F5318" s="336"/>
      <c r="G5318" s="430"/>
      <c r="H5318" s="431"/>
      <c r="I5318" s="432"/>
      <c r="J5318" s="336"/>
      <c r="K5318" s="338"/>
      <c r="O5318" s="393"/>
      <c r="P5318" s="407"/>
    </row>
    <row r="5319" spans="1:16" s="342" customFormat="1" x14ac:dyDescent="0.25">
      <c r="A5319" s="336"/>
      <c r="B5319" s="330"/>
      <c r="C5319" s="402"/>
      <c r="D5319" s="336"/>
      <c r="E5319" s="429"/>
      <c r="F5319" s="336"/>
      <c r="G5319" s="430"/>
      <c r="H5319" s="431"/>
      <c r="I5319" s="432"/>
      <c r="J5319" s="336"/>
      <c r="K5319" s="338"/>
      <c r="O5319" s="393"/>
      <c r="P5319" s="407"/>
    </row>
    <row r="5320" spans="1:16" s="342" customFormat="1" x14ac:dyDescent="0.25">
      <c r="A5320" s="336"/>
      <c r="B5320" s="330"/>
      <c r="C5320" s="402"/>
      <c r="D5320" s="336"/>
      <c r="E5320" s="429"/>
      <c r="F5320" s="336"/>
      <c r="G5320" s="430"/>
      <c r="H5320" s="431"/>
      <c r="I5320" s="432"/>
      <c r="J5320" s="336"/>
      <c r="K5320" s="338"/>
      <c r="O5320" s="393"/>
      <c r="P5320" s="407"/>
    </row>
    <row r="5321" spans="1:16" s="342" customFormat="1" x14ac:dyDescent="0.25">
      <c r="A5321" s="336"/>
      <c r="B5321" s="330"/>
      <c r="C5321" s="402"/>
      <c r="D5321" s="336"/>
      <c r="E5321" s="429"/>
      <c r="F5321" s="336"/>
      <c r="G5321" s="430"/>
      <c r="H5321" s="431"/>
      <c r="I5321" s="432"/>
      <c r="J5321" s="336"/>
      <c r="K5321" s="338"/>
      <c r="O5321" s="393"/>
      <c r="P5321" s="407"/>
    </row>
    <row r="5322" spans="1:16" s="342" customFormat="1" x14ac:dyDescent="0.25">
      <c r="A5322" s="336"/>
      <c r="B5322" s="330"/>
      <c r="C5322" s="402"/>
      <c r="D5322" s="336"/>
      <c r="E5322" s="429"/>
      <c r="F5322" s="336"/>
      <c r="G5322" s="430"/>
      <c r="H5322" s="431"/>
      <c r="I5322" s="432"/>
      <c r="J5322" s="336"/>
      <c r="K5322" s="338"/>
      <c r="O5322" s="393"/>
      <c r="P5322" s="407"/>
    </row>
    <row r="5323" spans="1:16" s="342" customFormat="1" x14ac:dyDescent="0.25">
      <c r="A5323" s="336"/>
      <c r="B5323" s="330"/>
      <c r="C5323" s="402"/>
      <c r="D5323" s="336"/>
      <c r="E5323" s="429"/>
      <c r="F5323" s="336"/>
      <c r="G5323" s="430"/>
      <c r="H5323" s="431"/>
      <c r="I5323" s="432"/>
      <c r="J5323" s="336"/>
      <c r="K5323" s="338"/>
      <c r="O5323" s="393"/>
      <c r="P5323" s="407"/>
    </row>
    <row r="5324" spans="1:16" s="342" customFormat="1" x14ac:dyDescent="0.25">
      <c r="A5324" s="336"/>
      <c r="B5324" s="330"/>
      <c r="C5324" s="402"/>
      <c r="D5324" s="336"/>
      <c r="E5324" s="429"/>
      <c r="F5324" s="336"/>
      <c r="G5324" s="430"/>
      <c r="H5324" s="431"/>
      <c r="I5324" s="432"/>
      <c r="J5324" s="336"/>
      <c r="K5324" s="338"/>
      <c r="O5324" s="393"/>
      <c r="P5324" s="407"/>
    </row>
    <row r="5325" spans="1:16" s="342" customFormat="1" x14ac:dyDescent="0.25">
      <c r="A5325" s="336"/>
      <c r="B5325" s="330"/>
      <c r="C5325" s="402"/>
      <c r="D5325" s="336"/>
      <c r="E5325" s="429"/>
      <c r="F5325" s="336"/>
      <c r="G5325" s="430"/>
      <c r="H5325" s="431"/>
      <c r="I5325" s="432"/>
      <c r="J5325" s="336"/>
      <c r="K5325" s="338"/>
      <c r="O5325" s="393"/>
      <c r="P5325" s="407"/>
    </row>
    <row r="5326" spans="1:16" s="342" customFormat="1" x14ac:dyDescent="0.25">
      <c r="A5326" s="336"/>
      <c r="B5326" s="330"/>
      <c r="C5326" s="402"/>
      <c r="D5326" s="336"/>
      <c r="E5326" s="429"/>
      <c r="F5326" s="336"/>
      <c r="G5326" s="430"/>
      <c r="H5326" s="431"/>
      <c r="I5326" s="432"/>
      <c r="J5326" s="336"/>
      <c r="K5326" s="338"/>
      <c r="O5326" s="393"/>
      <c r="P5326" s="407"/>
    </row>
    <row r="5327" spans="1:16" s="342" customFormat="1" x14ac:dyDescent="0.25">
      <c r="A5327" s="336"/>
      <c r="B5327" s="330"/>
      <c r="C5327" s="402"/>
      <c r="D5327" s="336"/>
      <c r="E5327" s="429"/>
      <c r="F5327" s="336"/>
      <c r="G5327" s="430"/>
      <c r="H5327" s="431"/>
      <c r="I5327" s="432"/>
      <c r="J5327" s="336"/>
      <c r="K5327" s="338"/>
      <c r="O5327" s="393"/>
      <c r="P5327" s="407"/>
    </row>
    <row r="5328" spans="1:16" s="342" customFormat="1" x14ac:dyDescent="0.25">
      <c r="A5328" s="336"/>
      <c r="B5328" s="330"/>
      <c r="C5328" s="402"/>
      <c r="D5328" s="336"/>
      <c r="E5328" s="429"/>
      <c r="F5328" s="336"/>
      <c r="G5328" s="430"/>
      <c r="H5328" s="431"/>
      <c r="I5328" s="432"/>
      <c r="J5328" s="336"/>
      <c r="K5328" s="338"/>
      <c r="O5328" s="393"/>
      <c r="P5328" s="407"/>
    </row>
    <row r="5329" spans="1:16" s="342" customFormat="1" x14ac:dyDescent="0.25">
      <c r="A5329" s="336"/>
      <c r="B5329" s="330"/>
      <c r="C5329" s="402"/>
      <c r="D5329" s="336"/>
      <c r="E5329" s="429"/>
      <c r="F5329" s="336"/>
      <c r="G5329" s="430"/>
      <c r="H5329" s="431"/>
      <c r="I5329" s="432"/>
      <c r="J5329" s="336"/>
      <c r="K5329" s="338"/>
      <c r="O5329" s="393"/>
      <c r="P5329" s="407"/>
    </row>
    <row r="5330" spans="1:16" s="342" customFormat="1" x14ac:dyDescent="0.25">
      <c r="A5330" s="336"/>
      <c r="B5330" s="330"/>
      <c r="C5330" s="402"/>
      <c r="D5330" s="336"/>
      <c r="E5330" s="429"/>
      <c r="F5330" s="336"/>
      <c r="G5330" s="430"/>
      <c r="H5330" s="431"/>
      <c r="I5330" s="432"/>
      <c r="J5330" s="336"/>
      <c r="K5330" s="338"/>
      <c r="O5330" s="393"/>
      <c r="P5330" s="407"/>
    </row>
    <row r="5331" spans="1:16" s="342" customFormat="1" x14ac:dyDescent="0.25">
      <c r="A5331" s="336"/>
      <c r="B5331" s="330"/>
      <c r="C5331" s="402"/>
      <c r="D5331" s="336"/>
      <c r="E5331" s="429"/>
      <c r="F5331" s="336"/>
      <c r="G5331" s="430"/>
      <c r="H5331" s="431"/>
      <c r="I5331" s="432"/>
      <c r="J5331" s="336"/>
      <c r="K5331" s="338"/>
      <c r="O5331" s="393"/>
      <c r="P5331" s="407"/>
    </row>
    <row r="5332" spans="1:16" s="342" customFormat="1" x14ac:dyDescent="0.25">
      <c r="A5332" s="336"/>
      <c r="B5332" s="330"/>
      <c r="C5332" s="402"/>
      <c r="D5332" s="336"/>
      <c r="E5332" s="429"/>
      <c r="F5332" s="336"/>
      <c r="G5332" s="430"/>
      <c r="H5332" s="431"/>
      <c r="I5332" s="432"/>
      <c r="J5332" s="336"/>
      <c r="K5332" s="338"/>
      <c r="O5332" s="393"/>
      <c r="P5332" s="407"/>
    </row>
    <row r="5333" spans="1:16" s="342" customFormat="1" x14ac:dyDescent="0.25">
      <c r="A5333" s="336"/>
      <c r="B5333" s="330"/>
      <c r="C5333" s="402"/>
      <c r="D5333" s="336"/>
      <c r="E5333" s="429"/>
      <c r="F5333" s="336"/>
      <c r="G5333" s="430"/>
      <c r="H5333" s="431"/>
      <c r="I5333" s="432"/>
      <c r="J5333" s="336"/>
      <c r="K5333" s="338"/>
      <c r="O5333" s="393"/>
      <c r="P5333" s="407"/>
    </row>
    <row r="5334" spans="1:16" s="342" customFormat="1" x14ac:dyDescent="0.25">
      <c r="A5334" s="336"/>
      <c r="B5334" s="330"/>
      <c r="C5334" s="402"/>
      <c r="D5334" s="336"/>
      <c r="E5334" s="429"/>
      <c r="F5334" s="336"/>
      <c r="G5334" s="430"/>
      <c r="H5334" s="431"/>
      <c r="I5334" s="432"/>
      <c r="J5334" s="336"/>
      <c r="K5334" s="338"/>
      <c r="O5334" s="393"/>
      <c r="P5334" s="407"/>
    </row>
    <row r="5335" spans="1:16" s="342" customFormat="1" x14ac:dyDescent="0.25">
      <c r="A5335" s="336"/>
      <c r="B5335" s="330"/>
      <c r="C5335" s="402"/>
      <c r="D5335" s="336"/>
      <c r="E5335" s="429"/>
      <c r="F5335" s="336"/>
      <c r="G5335" s="430"/>
      <c r="H5335" s="431"/>
      <c r="I5335" s="432"/>
      <c r="J5335" s="336"/>
      <c r="K5335" s="338"/>
      <c r="O5335" s="393"/>
      <c r="P5335" s="407"/>
    </row>
    <row r="5336" spans="1:16" s="342" customFormat="1" x14ac:dyDescent="0.25">
      <c r="A5336" s="336"/>
      <c r="B5336" s="330"/>
      <c r="C5336" s="402"/>
      <c r="D5336" s="336"/>
      <c r="E5336" s="429"/>
      <c r="F5336" s="336"/>
      <c r="G5336" s="430"/>
      <c r="H5336" s="431"/>
      <c r="I5336" s="432"/>
      <c r="J5336" s="336"/>
      <c r="K5336" s="338"/>
      <c r="O5336" s="393"/>
      <c r="P5336" s="407"/>
    </row>
    <row r="5337" spans="1:16" s="342" customFormat="1" x14ac:dyDescent="0.25">
      <c r="A5337" s="336"/>
      <c r="B5337" s="330"/>
      <c r="C5337" s="402"/>
      <c r="D5337" s="336"/>
      <c r="E5337" s="429"/>
      <c r="F5337" s="336"/>
      <c r="G5337" s="430"/>
      <c r="H5337" s="431"/>
      <c r="I5337" s="432"/>
      <c r="J5337" s="336"/>
      <c r="K5337" s="338"/>
      <c r="O5337" s="393"/>
      <c r="P5337" s="407"/>
    </row>
    <row r="5338" spans="1:16" s="342" customFormat="1" x14ac:dyDescent="0.25">
      <c r="A5338" s="336"/>
      <c r="B5338" s="330"/>
      <c r="C5338" s="402"/>
      <c r="D5338" s="336"/>
      <c r="E5338" s="429"/>
      <c r="F5338" s="336"/>
      <c r="G5338" s="430"/>
      <c r="H5338" s="431"/>
      <c r="I5338" s="432"/>
      <c r="J5338" s="336"/>
      <c r="K5338" s="338"/>
      <c r="O5338" s="393"/>
      <c r="P5338" s="407"/>
    </row>
    <row r="5339" spans="1:16" s="342" customFormat="1" x14ac:dyDescent="0.25">
      <c r="A5339" s="336"/>
      <c r="B5339" s="330"/>
      <c r="C5339" s="402"/>
      <c r="D5339" s="336"/>
      <c r="E5339" s="429"/>
      <c r="F5339" s="336"/>
      <c r="G5339" s="430"/>
      <c r="H5339" s="431"/>
      <c r="I5339" s="432"/>
      <c r="J5339" s="336"/>
      <c r="K5339" s="338"/>
      <c r="O5339" s="393"/>
      <c r="P5339" s="407"/>
    </row>
    <row r="5340" spans="1:16" s="342" customFormat="1" x14ac:dyDescent="0.25">
      <c r="A5340" s="336"/>
      <c r="B5340" s="330"/>
      <c r="C5340" s="402"/>
      <c r="D5340" s="336"/>
      <c r="E5340" s="429"/>
      <c r="F5340" s="336"/>
      <c r="G5340" s="430"/>
      <c r="H5340" s="431"/>
      <c r="I5340" s="432"/>
      <c r="J5340" s="336"/>
      <c r="K5340" s="338"/>
      <c r="O5340" s="393"/>
      <c r="P5340" s="407"/>
    </row>
    <row r="5341" spans="1:16" s="342" customFormat="1" x14ac:dyDescent="0.25">
      <c r="A5341" s="336"/>
      <c r="B5341" s="330"/>
      <c r="C5341" s="402"/>
      <c r="D5341" s="336"/>
      <c r="E5341" s="429"/>
      <c r="F5341" s="336"/>
      <c r="G5341" s="430"/>
      <c r="H5341" s="431"/>
      <c r="I5341" s="432"/>
      <c r="J5341" s="336"/>
      <c r="K5341" s="338"/>
      <c r="O5341" s="393"/>
      <c r="P5341" s="407"/>
    </row>
    <row r="5342" spans="1:16" s="342" customFormat="1" x14ac:dyDescent="0.25">
      <c r="A5342" s="336"/>
      <c r="B5342" s="330"/>
      <c r="C5342" s="402"/>
      <c r="D5342" s="336"/>
      <c r="E5342" s="429"/>
      <c r="F5342" s="336"/>
      <c r="G5342" s="430"/>
      <c r="H5342" s="431"/>
      <c r="I5342" s="432"/>
      <c r="J5342" s="336"/>
      <c r="K5342" s="338"/>
      <c r="O5342" s="393"/>
      <c r="P5342" s="407"/>
    </row>
    <row r="5343" spans="1:16" s="342" customFormat="1" x14ac:dyDescent="0.25">
      <c r="A5343" s="336"/>
      <c r="B5343" s="330"/>
      <c r="C5343" s="402"/>
      <c r="D5343" s="336"/>
      <c r="E5343" s="429"/>
      <c r="F5343" s="336"/>
      <c r="G5343" s="430"/>
      <c r="H5343" s="431"/>
      <c r="I5343" s="432"/>
      <c r="J5343" s="336"/>
      <c r="K5343" s="338"/>
      <c r="O5343" s="393"/>
      <c r="P5343" s="407"/>
    </row>
    <row r="5344" spans="1:16" s="342" customFormat="1" x14ac:dyDescent="0.25">
      <c r="A5344" s="336"/>
      <c r="B5344" s="330"/>
      <c r="C5344" s="402"/>
      <c r="D5344" s="336"/>
      <c r="E5344" s="429"/>
      <c r="F5344" s="336"/>
      <c r="G5344" s="430"/>
      <c r="H5344" s="431"/>
      <c r="I5344" s="432"/>
      <c r="J5344" s="336"/>
      <c r="K5344" s="338"/>
      <c r="O5344" s="393"/>
      <c r="P5344" s="407"/>
    </row>
    <row r="5345" spans="1:16" s="342" customFormat="1" x14ac:dyDescent="0.25">
      <c r="A5345" s="336"/>
      <c r="B5345" s="330"/>
      <c r="C5345" s="402"/>
      <c r="D5345" s="336"/>
      <c r="E5345" s="429"/>
      <c r="F5345" s="336"/>
      <c r="G5345" s="430"/>
      <c r="H5345" s="431"/>
      <c r="I5345" s="432"/>
      <c r="J5345" s="336"/>
      <c r="K5345" s="338"/>
      <c r="O5345" s="393"/>
      <c r="P5345" s="407"/>
    </row>
    <row r="5346" spans="1:16" s="342" customFormat="1" x14ac:dyDescent="0.25">
      <c r="A5346" s="336"/>
      <c r="B5346" s="330"/>
      <c r="C5346" s="402"/>
      <c r="D5346" s="336"/>
      <c r="E5346" s="429"/>
      <c r="F5346" s="336"/>
      <c r="G5346" s="430"/>
      <c r="H5346" s="431"/>
      <c r="I5346" s="432"/>
      <c r="J5346" s="336"/>
      <c r="K5346" s="338"/>
      <c r="O5346" s="393"/>
      <c r="P5346" s="407"/>
    </row>
    <row r="5347" spans="1:16" s="342" customFormat="1" x14ac:dyDescent="0.25">
      <c r="A5347" s="336"/>
      <c r="B5347" s="330"/>
      <c r="C5347" s="402"/>
      <c r="D5347" s="336"/>
      <c r="E5347" s="429"/>
      <c r="F5347" s="336"/>
      <c r="G5347" s="430"/>
      <c r="H5347" s="431"/>
      <c r="I5347" s="432"/>
      <c r="J5347" s="336"/>
      <c r="K5347" s="338"/>
      <c r="O5347" s="393"/>
      <c r="P5347" s="407"/>
    </row>
    <row r="5348" spans="1:16" s="342" customFormat="1" x14ac:dyDescent="0.25">
      <c r="A5348" s="336"/>
      <c r="B5348" s="330"/>
      <c r="C5348" s="402"/>
      <c r="D5348" s="336"/>
      <c r="E5348" s="429"/>
      <c r="F5348" s="336"/>
      <c r="G5348" s="430"/>
      <c r="H5348" s="431"/>
      <c r="I5348" s="432"/>
      <c r="J5348" s="336"/>
      <c r="K5348" s="338"/>
      <c r="O5348" s="393"/>
      <c r="P5348" s="407"/>
    </row>
    <row r="5349" spans="1:16" s="342" customFormat="1" x14ac:dyDescent="0.25">
      <c r="A5349" s="336"/>
      <c r="B5349" s="330"/>
      <c r="C5349" s="402"/>
      <c r="D5349" s="336"/>
      <c r="E5349" s="429"/>
      <c r="F5349" s="336"/>
      <c r="G5349" s="430"/>
      <c r="H5349" s="431"/>
      <c r="I5349" s="432"/>
      <c r="J5349" s="336"/>
      <c r="K5349" s="338"/>
      <c r="O5349" s="393"/>
      <c r="P5349" s="407"/>
    </row>
    <row r="5350" spans="1:16" s="342" customFormat="1" x14ac:dyDescent="0.25">
      <c r="A5350" s="336"/>
      <c r="B5350" s="330"/>
      <c r="C5350" s="402"/>
      <c r="D5350" s="336"/>
      <c r="E5350" s="429"/>
      <c r="F5350" s="336"/>
      <c r="G5350" s="430"/>
      <c r="H5350" s="431"/>
      <c r="I5350" s="432"/>
      <c r="J5350" s="336"/>
      <c r="K5350" s="338"/>
      <c r="O5350" s="393"/>
      <c r="P5350" s="407"/>
    </row>
    <row r="5351" spans="1:16" s="342" customFormat="1" x14ac:dyDescent="0.25">
      <c r="A5351" s="336"/>
      <c r="B5351" s="330"/>
      <c r="C5351" s="402"/>
      <c r="D5351" s="336"/>
      <c r="E5351" s="429"/>
      <c r="F5351" s="336"/>
      <c r="G5351" s="430"/>
      <c r="H5351" s="431"/>
      <c r="I5351" s="432"/>
      <c r="J5351" s="336"/>
      <c r="K5351" s="338"/>
      <c r="O5351" s="393"/>
      <c r="P5351" s="407"/>
    </row>
    <row r="5352" spans="1:16" s="342" customFormat="1" x14ac:dyDescent="0.25">
      <c r="A5352" s="336"/>
      <c r="B5352" s="330"/>
      <c r="C5352" s="402"/>
      <c r="D5352" s="336"/>
      <c r="E5352" s="429"/>
      <c r="F5352" s="336"/>
      <c r="G5352" s="430"/>
      <c r="H5352" s="431"/>
      <c r="I5352" s="432"/>
      <c r="J5352" s="336"/>
      <c r="K5352" s="338"/>
      <c r="O5352" s="393"/>
      <c r="P5352" s="407"/>
    </row>
    <row r="5353" spans="1:16" s="342" customFormat="1" x14ac:dyDescent="0.25">
      <c r="A5353" s="336"/>
      <c r="B5353" s="330"/>
      <c r="C5353" s="402"/>
      <c r="D5353" s="336"/>
      <c r="E5353" s="429"/>
      <c r="F5353" s="336"/>
      <c r="G5353" s="430"/>
      <c r="H5353" s="431"/>
      <c r="I5353" s="432"/>
      <c r="J5353" s="336"/>
      <c r="K5353" s="338"/>
      <c r="O5353" s="393"/>
      <c r="P5353" s="407"/>
    </row>
    <row r="5354" spans="1:16" s="342" customFormat="1" x14ac:dyDescent="0.25">
      <c r="A5354" s="336"/>
      <c r="B5354" s="330"/>
      <c r="C5354" s="402"/>
      <c r="D5354" s="336"/>
      <c r="E5354" s="429"/>
      <c r="F5354" s="336"/>
      <c r="G5354" s="430"/>
      <c r="H5354" s="431"/>
      <c r="I5354" s="432"/>
      <c r="J5354" s="336"/>
      <c r="K5354" s="338"/>
      <c r="O5354" s="393"/>
      <c r="P5354" s="407"/>
    </row>
    <row r="5355" spans="1:16" s="342" customFormat="1" x14ac:dyDescent="0.25">
      <c r="A5355" s="336"/>
      <c r="B5355" s="330"/>
      <c r="C5355" s="402"/>
      <c r="D5355" s="336"/>
      <c r="E5355" s="429"/>
      <c r="F5355" s="336"/>
      <c r="G5355" s="430"/>
      <c r="H5355" s="431"/>
      <c r="I5355" s="432"/>
      <c r="J5355" s="336"/>
      <c r="K5355" s="338"/>
      <c r="O5355" s="393"/>
      <c r="P5355" s="407"/>
    </row>
    <row r="5356" spans="1:16" s="342" customFormat="1" x14ac:dyDescent="0.25">
      <c r="A5356" s="336"/>
      <c r="B5356" s="330"/>
      <c r="C5356" s="402"/>
      <c r="D5356" s="336"/>
      <c r="E5356" s="429"/>
      <c r="F5356" s="336"/>
      <c r="G5356" s="430"/>
      <c r="H5356" s="431"/>
      <c r="I5356" s="432"/>
      <c r="J5356" s="336"/>
      <c r="K5356" s="338"/>
      <c r="O5356" s="393"/>
      <c r="P5356" s="407"/>
    </row>
    <row r="5357" spans="1:16" s="342" customFormat="1" x14ac:dyDescent="0.25">
      <c r="A5357" s="336"/>
      <c r="B5357" s="330"/>
      <c r="C5357" s="402"/>
      <c r="D5357" s="336"/>
      <c r="E5357" s="429"/>
      <c r="F5357" s="336"/>
      <c r="G5357" s="430"/>
      <c r="H5357" s="431"/>
      <c r="I5357" s="432"/>
      <c r="J5357" s="336"/>
      <c r="K5357" s="338"/>
      <c r="O5357" s="393"/>
      <c r="P5357" s="407"/>
    </row>
    <row r="5358" spans="1:16" s="342" customFormat="1" x14ac:dyDescent="0.25">
      <c r="A5358" s="336"/>
      <c r="B5358" s="330"/>
      <c r="C5358" s="402"/>
      <c r="D5358" s="336"/>
      <c r="E5358" s="429"/>
      <c r="F5358" s="336"/>
      <c r="G5358" s="430"/>
      <c r="H5358" s="431"/>
      <c r="I5358" s="432"/>
      <c r="J5358" s="336"/>
      <c r="K5358" s="338"/>
      <c r="O5358" s="393"/>
      <c r="P5358" s="407"/>
    </row>
    <row r="5359" spans="1:16" s="342" customFormat="1" x14ac:dyDescent="0.25">
      <c r="A5359" s="336"/>
      <c r="B5359" s="330"/>
      <c r="C5359" s="402"/>
      <c r="D5359" s="336"/>
      <c r="E5359" s="429"/>
      <c r="F5359" s="336"/>
      <c r="G5359" s="430"/>
      <c r="H5359" s="431"/>
      <c r="I5359" s="432"/>
      <c r="J5359" s="336"/>
      <c r="K5359" s="338"/>
      <c r="O5359" s="393"/>
      <c r="P5359" s="407"/>
    </row>
    <row r="5360" spans="1:16" s="342" customFormat="1" x14ac:dyDescent="0.25">
      <c r="A5360" s="336"/>
      <c r="B5360" s="330"/>
      <c r="C5360" s="402"/>
      <c r="D5360" s="336"/>
      <c r="E5360" s="429"/>
      <c r="F5360" s="336"/>
      <c r="G5360" s="430"/>
      <c r="H5360" s="431"/>
      <c r="I5360" s="432"/>
      <c r="J5360" s="336"/>
      <c r="K5360" s="338"/>
      <c r="O5360" s="393"/>
      <c r="P5360" s="407"/>
    </row>
    <row r="5361" spans="1:16" s="342" customFormat="1" x14ac:dyDescent="0.25">
      <c r="A5361" s="336"/>
      <c r="B5361" s="330"/>
      <c r="C5361" s="402"/>
      <c r="D5361" s="336"/>
      <c r="E5361" s="429"/>
      <c r="F5361" s="336"/>
      <c r="G5361" s="430"/>
      <c r="H5361" s="431"/>
      <c r="I5361" s="432"/>
      <c r="J5361" s="336"/>
      <c r="K5361" s="338"/>
      <c r="O5361" s="393"/>
      <c r="P5361" s="407"/>
    </row>
    <row r="5362" spans="1:16" s="342" customFormat="1" x14ac:dyDescent="0.25">
      <c r="A5362" s="336"/>
      <c r="B5362" s="330"/>
      <c r="C5362" s="402"/>
      <c r="D5362" s="336"/>
      <c r="E5362" s="429"/>
      <c r="F5362" s="336"/>
      <c r="G5362" s="430"/>
      <c r="H5362" s="431"/>
      <c r="I5362" s="432"/>
      <c r="J5362" s="336"/>
      <c r="K5362" s="338"/>
      <c r="O5362" s="393"/>
      <c r="P5362" s="407"/>
    </row>
    <row r="5363" spans="1:16" s="342" customFormat="1" x14ac:dyDescent="0.25">
      <c r="A5363" s="336"/>
      <c r="B5363" s="330"/>
      <c r="C5363" s="402"/>
      <c r="D5363" s="336"/>
      <c r="E5363" s="429"/>
      <c r="F5363" s="336"/>
      <c r="G5363" s="430"/>
      <c r="H5363" s="431"/>
      <c r="I5363" s="432"/>
      <c r="J5363" s="336"/>
      <c r="K5363" s="338"/>
      <c r="O5363" s="393"/>
      <c r="P5363" s="407"/>
    </row>
    <row r="5364" spans="1:16" s="342" customFormat="1" x14ac:dyDescent="0.25">
      <c r="A5364" s="336"/>
      <c r="B5364" s="330"/>
      <c r="C5364" s="402"/>
      <c r="D5364" s="336"/>
      <c r="E5364" s="429"/>
      <c r="F5364" s="336"/>
      <c r="G5364" s="430"/>
      <c r="H5364" s="431"/>
      <c r="I5364" s="432"/>
      <c r="J5364" s="336"/>
      <c r="K5364" s="338"/>
      <c r="O5364" s="393"/>
      <c r="P5364" s="407"/>
    </row>
    <row r="5365" spans="1:16" s="342" customFormat="1" x14ac:dyDescent="0.25">
      <c r="A5365" s="336"/>
      <c r="B5365" s="330"/>
      <c r="C5365" s="402"/>
      <c r="D5365" s="336"/>
      <c r="E5365" s="429"/>
      <c r="F5365" s="336"/>
      <c r="G5365" s="430"/>
      <c r="H5365" s="431"/>
      <c r="I5365" s="432"/>
      <c r="J5365" s="336"/>
      <c r="K5365" s="338"/>
      <c r="O5365" s="393"/>
      <c r="P5365" s="407"/>
    </row>
    <row r="5366" spans="1:16" s="342" customFormat="1" x14ac:dyDescent="0.25">
      <c r="A5366" s="336"/>
      <c r="B5366" s="330"/>
      <c r="C5366" s="402"/>
      <c r="D5366" s="336"/>
      <c r="E5366" s="429"/>
      <c r="F5366" s="336"/>
      <c r="G5366" s="430"/>
      <c r="H5366" s="431"/>
      <c r="I5366" s="432"/>
      <c r="J5366" s="336"/>
      <c r="K5366" s="338"/>
      <c r="O5366" s="393"/>
      <c r="P5366" s="407"/>
    </row>
    <row r="5367" spans="1:16" s="342" customFormat="1" x14ac:dyDescent="0.25">
      <c r="A5367" s="336"/>
      <c r="B5367" s="330"/>
      <c r="C5367" s="402"/>
      <c r="D5367" s="336"/>
      <c r="E5367" s="429"/>
      <c r="F5367" s="336"/>
      <c r="G5367" s="430"/>
      <c r="H5367" s="431"/>
      <c r="I5367" s="432"/>
      <c r="J5367" s="336"/>
      <c r="K5367" s="338"/>
      <c r="O5367" s="393"/>
      <c r="P5367" s="407"/>
    </row>
    <row r="5368" spans="1:16" s="342" customFormat="1" x14ac:dyDescent="0.25">
      <c r="A5368" s="336"/>
      <c r="B5368" s="330"/>
      <c r="C5368" s="402"/>
      <c r="D5368" s="336"/>
      <c r="E5368" s="429"/>
      <c r="F5368" s="336"/>
      <c r="G5368" s="430"/>
      <c r="H5368" s="431"/>
      <c r="I5368" s="432"/>
      <c r="J5368" s="336"/>
      <c r="K5368" s="338"/>
      <c r="O5368" s="393"/>
      <c r="P5368" s="407"/>
    </row>
    <row r="5369" spans="1:16" s="342" customFormat="1" x14ac:dyDescent="0.25">
      <c r="A5369" s="336"/>
      <c r="B5369" s="330"/>
      <c r="C5369" s="402"/>
      <c r="D5369" s="336"/>
      <c r="E5369" s="429"/>
      <c r="F5369" s="336"/>
      <c r="G5369" s="430"/>
      <c r="H5369" s="431"/>
      <c r="I5369" s="432"/>
      <c r="J5369" s="336"/>
      <c r="K5369" s="338"/>
      <c r="O5369" s="393"/>
      <c r="P5369" s="407"/>
    </row>
    <row r="5370" spans="1:16" s="342" customFormat="1" x14ac:dyDescent="0.25">
      <c r="A5370" s="336"/>
      <c r="B5370" s="330"/>
      <c r="C5370" s="402"/>
      <c r="D5370" s="336"/>
      <c r="E5370" s="429"/>
      <c r="F5370" s="336"/>
      <c r="G5370" s="430"/>
      <c r="H5370" s="431"/>
      <c r="I5370" s="432"/>
      <c r="J5370" s="336"/>
      <c r="K5370" s="338"/>
      <c r="O5370" s="393"/>
      <c r="P5370" s="407"/>
    </row>
    <row r="5371" spans="1:16" s="342" customFormat="1" x14ac:dyDescent="0.25">
      <c r="A5371" s="336"/>
      <c r="B5371" s="330"/>
      <c r="C5371" s="402"/>
      <c r="D5371" s="336"/>
      <c r="E5371" s="429"/>
      <c r="F5371" s="336"/>
      <c r="G5371" s="430"/>
      <c r="H5371" s="431"/>
      <c r="I5371" s="432"/>
      <c r="J5371" s="336"/>
      <c r="K5371" s="338"/>
      <c r="O5371" s="393"/>
      <c r="P5371" s="407"/>
    </row>
    <row r="5372" spans="1:16" s="342" customFormat="1" x14ac:dyDescent="0.25">
      <c r="A5372" s="336"/>
      <c r="B5372" s="330"/>
      <c r="C5372" s="402"/>
      <c r="D5372" s="336"/>
      <c r="E5372" s="429"/>
      <c r="F5372" s="336"/>
      <c r="G5372" s="430"/>
      <c r="H5372" s="431"/>
      <c r="I5372" s="432"/>
      <c r="J5372" s="336"/>
      <c r="K5372" s="338"/>
      <c r="O5372" s="393"/>
      <c r="P5372" s="407"/>
    </row>
    <row r="5373" spans="1:16" s="342" customFormat="1" x14ac:dyDescent="0.25">
      <c r="A5373" s="336"/>
      <c r="B5373" s="330"/>
      <c r="C5373" s="402"/>
      <c r="D5373" s="336"/>
      <c r="E5373" s="429"/>
      <c r="F5373" s="336"/>
      <c r="G5373" s="430"/>
      <c r="H5373" s="431"/>
      <c r="I5373" s="432"/>
      <c r="J5373" s="336"/>
      <c r="K5373" s="338"/>
      <c r="O5373" s="393"/>
      <c r="P5373" s="407"/>
    </row>
    <row r="5374" spans="1:16" s="342" customFormat="1" x14ac:dyDescent="0.25">
      <c r="A5374" s="336"/>
      <c r="B5374" s="330"/>
      <c r="C5374" s="402"/>
      <c r="D5374" s="336"/>
      <c r="E5374" s="429"/>
      <c r="F5374" s="336"/>
      <c r="G5374" s="430"/>
      <c r="H5374" s="431"/>
      <c r="I5374" s="432"/>
      <c r="J5374" s="336"/>
      <c r="K5374" s="338"/>
      <c r="O5374" s="393"/>
      <c r="P5374" s="407"/>
    </row>
    <row r="5375" spans="1:16" s="342" customFormat="1" x14ac:dyDescent="0.25">
      <c r="A5375" s="336"/>
      <c r="B5375" s="330"/>
      <c r="C5375" s="402"/>
      <c r="D5375" s="336"/>
      <c r="E5375" s="429"/>
      <c r="F5375" s="336"/>
      <c r="G5375" s="430"/>
      <c r="H5375" s="431"/>
      <c r="I5375" s="432"/>
      <c r="J5375" s="336"/>
      <c r="K5375" s="338"/>
      <c r="O5375" s="393"/>
      <c r="P5375" s="407"/>
    </row>
    <row r="5376" spans="1:16" s="342" customFormat="1" x14ac:dyDescent="0.25">
      <c r="A5376" s="336"/>
      <c r="B5376" s="330"/>
      <c r="C5376" s="402"/>
      <c r="D5376" s="336"/>
      <c r="E5376" s="429"/>
      <c r="F5376" s="336"/>
      <c r="G5376" s="430"/>
      <c r="H5376" s="431"/>
      <c r="I5376" s="432"/>
      <c r="J5376" s="336"/>
      <c r="K5376" s="338"/>
      <c r="O5376" s="393"/>
      <c r="P5376" s="407"/>
    </row>
    <row r="5377" spans="1:16" s="342" customFormat="1" x14ac:dyDescent="0.25">
      <c r="A5377" s="336"/>
      <c r="B5377" s="330"/>
      <c r="C5377" s="402"/>
      <c r="D5377" s="336"/>
      <c r="E5377" s="429"/>
      <c r="F5377" s="336"/>
      <c r="G5377" s="430"/>
      <c r="H5377" s="431"/>
      <c r="I5377" s="432"/>
      <c r="J5377" s="336"/>
      <c r="K5377" s="338"/>
      <c r="O5377" s="393"/>
      <c r="P5377" s="407"/>
    </row>
    <row r="5378" spans="1:16" s="342" customFormat="1" x14ac:dyDescent="0.25">
      <c r="A5378" s="336"/>
      <c r="B5378" s="330"/>
      <c r="C5378" s="402"/>
      <c r="D5378" s="336"/>
      <c r="E5378" s="429"/>
      <c r="F5378" s="336"/>
      <c r="G5378" s="430"/>
      <c r="H5378" s="431"/>
      <c r="I5378" s="432"/>
      <c r="J5378" s="336"/>
      <c r="K5378" s="338"/>
      <c r="O5378" s="393"/>
      <c r="P5378" s="407"/>
    </row>
    <row r="5379" spans="1:16" s="342" customFormat="1" x14ac:dyDescent="0.25">
      <c r="A5379" s="336"/>
      <c r="B5379" s="330"/>
      <c r="C5379" s="402"/>
      <c r="D5379" s="336"/>
      <c r="E5379" s="429"/>
      <c r="F5379" s="336"/>
      <c r="G5379" s="430"/>
      <c r="H5379" s="431"/>
      <c r="I5379" s="432"/>
      <c r="J5379" s="336"/>
      <c r="K5379" s="338"/>
      <c r="O5379" s="393"/>
      <c r="P5379" s="407"/>
    </row>
    <row r="5380" spans="1:16" s="342" customFormat="1" x14ac:dyDescent="0.25">
      <c r="A5380" s="336"/>
      <c r="B5380" s="330"/>
      <c r="C5380" s="402"/>
      <c r="D5380" s="336"/>
      <c r="E5380" s="429"/>
      <c r="F5380" s="336"/>
      <c r="G5380" s="430"/>
      <c r="H5380" s="431"/>
      <c r="I5380" s="432"/>
      <c r="J5380" s="336"/>
      <c r="K5380" s="338"/>
      <c r="O5380" s="393"/>
      <c r="P5380" s="407"/>
    </row>
    <row r="5381" spans="1:16" s="342" customFormat="1" x14ac:dyDescent="0.25">
      <c r="A5381" s="336"/>
      <c r="B5381" s="330"/>
      <c r="C5381" s="402"/>
      <c r="D5381" s="336"/>
      <c r="E5381" s="429"/>
      <c r="F5381" s="336"/>
      <c r="G5381" s="430"/>
      <c r="H5381" s="431"/>
      <c r="I5381" s="432"/>
      <c r="J5381" s="336"/>
      <c r="K5381" s="338"/>
      <c r="O5381" s="393"/>
      <c r="P5381" s="407"/>
    </row>
    <row r="5382" spans="1:16" s="342" customFormat="1" x14ac:dyDescent="0.25">
      <c r="A5382" s="336"/>
      <c r="B5382" s="330"/>
      <c r="C5382" s="402"/>
      <c r="D5382" s="336"/>
      <c r="E5382" s="429"/>
      <c r="F5382" s="336"/>
      <c r="G5382" s="430"/>
      <c r="H5382" s="431"/>
      <c r="I5382" s="432"/>
      <c r="J5382" s="336"/>
      <c r="K5382" s="338"/>
      <c r="O5382" s="393"/>
      <c r="P5382" s="407"/>
    </row>
    <row r="5383" spans="1:16" s="342" customFormat="1" x14ac:dyDescent="0.25">
      <c r="A5383" s="336"/>
      <c r="B5383" s="330"/>
      <c r="C5383" s="402"/>
      <c r="D5383" s="336"/>
      <c r="E5383" s="429"/>
      <c r="F5383" s="336"/>
      <c r="G5383" s="430"/>
      <c r="H5383" s="431"/>
      <c r="I5383" s="432"/>
      <c r="J5383" s="336"/>
      <c r="K5383" s="338"/>
      <c r="O5383" s="393"/>
      <c r="P5383" s="407"/>
    </row>
    <row r="5384" spans="1:16" s="342" customFormat="1" x14ac:dyDescent="0.25">
      <c r="A5384" s="336"/>
      <c r="B5384" s="330"/>
      <c r="C5384" s="402"/>
      <c r="D5384" s="336"/>
      <c r="E5384" s="429"/>
      <c r="F5384" s="336"/>
      <c r="G5384" s="430"/>
      <c r="H5384" s="431"/>
      <c r="I5384" s="432"/>
      <c r="J5384" s="336"/>
      <c r="K5384" s="338"/>
      <c r="O5384" s="393"/>
      <c r="P5384" s="407"/>
    </row>
    <row r="5385" spans="1:16" s="342" customFormat="1" x14ac:dyDescent="0.25">
      <c r="A5385" s="336"/>
      <c r="B5385" s="330"/>
      <c r="C5385" s="402"/>
      <c r="D5385" s="336"/>
      <c r="E5385" s="429"/>
      <c r="F5385" s="336"/>
      <c r="G5385" s="430"/>
      <c r="H5385" s="431"/>
      <c r="I5385" s="432"/>
      <c r="J5385" s="336"/>
      <c r="K5385" s="338"/>
      <c r="O5385" s="393"/>
      <c r="P5385" s="407"/>
    </row>
    <row r="5386" spans="1:16" s="342" customFormat="1" x14ac:dyDescent="0.25">
      <c r="A5386" s="336"/>
      <c r="B5386" s="330"/>
      <c r="C5386" s="402"/>
      <c r="D5386" s="336"/>
      <c r="E5386" s="429"/>
      <c r="F5386" s="336"/>
      <c r="G5386" s="430"/>
      <c r="H5386" s="431"/>
      <c r="I5386" s="432"/>
      <c r="J5386" s="336"/>
      <c r="K5386" s="338"/>
      <c r="O5386" s="393"/>
      <c r="P5386" s="407"/>
    </row>
    <row r="5387" spans="1:16" s="342" customFormat="1" x14ac:dyDescent="0.25">
      <c r="A5387" s="336"/>
      <c r="B5387" s="330"/>
      <c r="C5387" s="402"/>
      <c r="D5387" s="336"/>
      <c r="E5387" s="429"/>
      <c r="F5387" s="336"/>
      <c r="G5387" s="430"/>
      <c r="H5387" s="431"/>
      <c r="I5387" s="432"/>
      <c r="J5387" s="336"/>
      <c r="K5387" s="338"/>
      <c r="O5387" s="393"/>
      <c r="P5387" s="407"/>
    </row>
    <row r="5388" spans="1:16" s="342" customFormat="1" x14ac:dyDescent="0.25">
      <c r="A5388" s="336"/>
      <c r="B5388" s="330"/>
      <c r="C5388" s="402"/>
      <c r="D5388" s="336"/>
      <c r="E5388" s="429"/>
      <c r="F5388" s="336"/>
      <c r="G5388" s="430"/>
      <c r="H5388" s="431"/>
      <c r="I5388" s="432"/>
      <c r="J5388" s="336"/>
      <c r="K5388" s="338"/>
      <c r="O5388" s="393"/>
      <c r="P5388" s="407"/>
    </row>
    <row r="5389" spans="1:16" s="342" customFormat="1" x14ac:dyDescent="0.25">
      <c r="A5389" s="336"/>
      <c r="B5389" s="330"/>
      <c r="C5389" s="402"/>
      <c r="D5389" s="336"/>
      <c r="E5389" s="429"/>
      <c r="F5389" s="336"/>
      <c r="G5389" s="430"/>
      <c r="H5389" s="431"/>
      <c r="I5389" s="432"/>
      <c r="J5389" s="336"/>
      <c r="K5389" s="338"/>
      <c r="O5389" s="393"/>
      <c r="P5389" s="407"/>
    </row>
    <row r="5390" spans="1:16" s="342" customFormat="1" x14ac:dyDescent="0.25">
      <c r="A5390" s="336"/>
      <c r="B5390" s="330"/>
      <c r="C5390" s="402"/>
      <c r="D5390" s="336"/>
      <c r="E5390" s="429"/>
      <c r="F5390" s="336"/>
      <c r="G5390" s="430"/>
      <c r="H5390" s="431"/>
      <c r="I5390" s="432"/>
      <c r="J5390" s="336"/>
      <c r="K5390" s="338"/>
      <c r="O5390" s="393"/>
      <c r="P5390" s="407"/>
    </row>
    <row r="5391" spans="1:16" s="342" customFormat="1" x14ac:dyDescent="0.25">
      <c r="A5391" s="336"/>
      <c r="B5391" s="330"/>
      <c r="C5391" s="402"/>
      <c r="D5391" s="336"/>
      <c r="E5391" s="429"/>
      <c r="F5391" s="336"/>
      <c r="G5391" s="430"/>
      <c r="H5391" s="431"/>
      <c r="I5391" s="432"/>
      <c r="J5391" s="336"/>
      <c r="K5391" s="338"/>
      <c r="O5391" s="393"/>
      <c r="P5391" s="407"/>
    </row>
    <row r="5392" spans="1:16" s="342" customFormat="1" x14ac:dyDescent="0.25">
      <c r="A5392" s="336"/>
      <c r="B5392" s="330"/>
      <c r="C5392" s="402"/>
      <c r="D5392" s="336"/>
      <c r="E5392" s="429"/>
      <c r="F5392" s="336"/>
      <c r="G5392" s="430"/>
      <c r="H5392" s="431"/>
      <c r="I5392" s="432"/>
      <c r="J5392" s="336"/>
      <c r="K5392" s="338"/>
      <c r="O5392" s="393"/>
      <c r="P5392" s="407"/>
    </row>
    <row r="5393" spans="1:16" s="342" customFormat="1" x14ac:dyDescent="0.25">
      <c r="A5393" s="336"/>
      <c r="B5393" s="330"/>
      <c r="C5393" s="402"/>
      <c r="D5393" s="336"/>
      <c r="E5393" s="429"/>
      <c r="F5393" s="336"/>
      <c r="G5393" s="430"/>
      <c r="H5393" s="431"/>
      <c r="I5393" s="432"/>
      <c r="J5393" s="336"/>
      <c r="K5393" s="338"/>
      <c r="O5393" s="393"/>
      <c r="P5393" s="407"/>
    </row>
    <row r="5394" spans="1:16" s="342" customFormat="1" x14ac:dyDescent="0.25">
      <c r="A5394" s="336"/>
      <c r="B5394" s="330"/>
      <c r="C5394" s="402"/>
      <c r="D5394" s="336"/>
      <c r="E5394" s="429"/>
      <c r="F5394" s="336"/>
      <c r="G5394" s="430"/>
      <c r="H5394" s="431"/>
      <c r="I5394" s="432"/>
      <c r="J5394" s="336"/>
      <c r="K5394" s="338"/>
      <c r="O5394" s="393"/>
      <c r="P5394" s="407"/>
    </row>
    <row r="5395" spans="1:16" s="342" customFormat="1" x14ac:dyDescent="0.25">
      <c r="A5395" s="336"/>
      <c r="B5395" s="330"/>
      <c r="C5395" s="402"/>
      <c r="D5395" s="336"/>
      <c r="E5395" s="429"/>
      <c r="F5395" s="336"/>
      <c r="G5395" s="430"/>
      <c r="H5395" s="431"/>
      <c r="I5395" s="432"/>
      <c r="J5395" s="336"/>
      <c r="K5395" s="338"/>
      <c r="O5395" s="393"/>
      <c r="P5395" s="407"/>
    </row>
    <row r="5396" spans="1:16" s="342" customFormat="1" x14ac:dyDescent="0.25">
      <c r="A5396" s="336"/>
      <c r="B5396" s="330"/>
      <c r="C5396" s="402"/>
      <c r="D5396" s="336"/>
      <c r="E5396" s="429"/>
      <c r="F5396" s="336"/>
      <c r="G5396" s="430"/>
      <c r="H5396" s="431"/>
      <c r="I5396" s="432"/>
      <c r="J5396" s="336"/>
      <c r="K5396" s="338"/>
      <c r="O5396" s="393"/>
      <c r="P5396" s="407"/>
    </row>
    <row r="5397" spans="1:16" s="342" customFormat="1" x14ac:dyDescent="0.25">
      <c r="A5397" s="336"/>
      <c r="B5397" s="330"/>
      <c r="C5397" s="402"/>
      <c r="D5397" s="336"/>
      <c r="E5397" s="429"/>
      <c r="F5397" s="336"/>
      <c r="G5397" s="430"/>
      <c r="H5397" s="431"/>
      <c r="I5397" s="432"/>
      <c r="J5397" s="336"/>
      <c r="K5397" s="338"/>
      <c r="O5397" s="393"/>
      <c r="P5397" s="407"/>
    </row>
    <row r="5398" spans="1:16" s="342" customFormat="1" x14ac:dyDescent="0.25">
      <c r="A5398" s="336"/>
      <c r="B5398" s="330"/>
      <c r="C5398" s="402"/>
      <c r="D5398" s="336"/>
      <c r="E5398" s="429"/>
      <c r="F5398" s="336"/>
      <c r="G5398" s="430"/>
      <c r="H5398" s="431"/>
      <c r="I5398" s="432"/>
      <c r="J5398" s="336"/>
      <c r="K5398" s="338"/>
      <c r="O5398" s="393"/>
      <c r="P5398" s="407"/>
    </row>
    <row r="5399" spans="1:16" s="342" customFormat="1" x14ac:dyDescent="0.25">
      <c r="A5399" s="336"/>
      <c r="B5399" s="330"/>
      <c r="C5399" s="402"/>
      <c r="D5399" s="336"/>
      <c r="E5399" s="429"/>
      <c r="F5399" s="336"/>
      <c r="G5399" s="430"/>
      <c r="H5399" s="431"/>
      <c r="I5399" s="432"/>
      <c r="J5399" s="336"/>
      <c r="K5399" s="338"/>
      <c r="O5399" s="393"/>
      <c r="P5399" s="407"/>
    </row>
    <row r="5400" spans="1:16" s="342" customFormat="1" x14ac:dyDescent="0.25">
      <c r="A5400" s="336"/>
      <c r="B5400" s="330"/>
      <c r="C5400" s="402"/>
      <c r="D5400" s="336"/>
      <c r="E5400" s="429"/>
      <c r="F5400" s="336"/>
      <c r="G5400" s="430"/>
      <c r="H5400" s="431"/>
      <c r="I5400" s="432"/>
      <c r="J5400" s="336"/>
      <c r="K5400" s="338"/>
      <c r="O5400" s="393"/>
      <c r="P5400" s="407"/>
    </row>
    <row r="5401" spans="1:16" s="342" customFormat="1" x14ac:dyDescent="0.25">
      <c r="A5401" s="336"/>
      <c r="B5401" s="330"/>
      <c r="C5401" s="402"/>
      <c r="D5401" s="336"/>
      <c r="E5401" s="429"/>
      <c r="F5401" s="336"/>
      <c r="G5401" s="430"/>
      <c r="H5401" s="431"/>
      <c r="I5401" s="432"/>
      <c r="J5401" s="336"/>
      <c r="K5401" s="338"/>
      <c r="O5401" s="393"/>
      <c r="P5401" s="407"/>
    </row>
    <row r="5402" spans="1:16" s="342" customFormat="1" x14ac:dyDescent="0.25">
      <c r="A5402" s="336"/>
      <c r="B5402" s="330"/>
      <c r="C5402" s="402"/>
      <c r="D5402" s="336"/>
      <c r="E5402" s="429"/>
      <c r="F5402" s="336"/>
      <c r="G5402" s="430"/>
      <c r="H5402" s="431"/>
      <c r="I5402" s="432"/>
      <c r="J5402" s="336"/>
      <c r="K5402" s="338"/>
      <c r="O5402" s="393"/>
      <c r="P5402" s="407"/>
    </row>
    <row r="5403" spans="1:16" s="342" customFormat="1" x14ac:dyDescent="0.25">
      <c r="A5403" s="336"/>
      <c r="B5403" s="330"/>
      <c r="C5403" s="402"/>
      <c r="D5403" s="336"/>
      <c r="E5403" s="429"/>
      <c r="F5403" s="336"/>
      <c r="G5403" s="430"/>
      <c r="H5403" s="431"/>
      <c r="I5403" s="432"/>
      <c r="J5403" s="336"/>
      <c r="K5403" s="338"/>
      <c r="O5403" s="393"/>
      <c r="P5403" s="407"/>
    </row>
    <row r="5404" spans="1:16" s="342" customFormat="1" x14ac:dyDescent="0.25">
      <c r="A5404" s="336"/>
      <c r="B5404" s="330"/>
      <c r="C5404" s="402"/>
      <c r="D5404" s="336"/>
      <c r="E5404" s="429"/>
      <c r="F5404" s="336"/>
      <c r="G5404" s="430"/>
      <c r="H5404" s="431"/>
      <c r="I5404" s="432"/>
      <c r="J5404" s="336"/>
      <c r="K5404" s="338"/>
      <c r="O5404" s="393"/>
      <c r="P5404" s="407"/>
    </row>
    <row r="5405" spans="1:16" s="342" customFormat="1" x14ac:dyDescent="0.25">
      <c r="A5405" s="336"/>
      <c r="B5405" s="330"/>
      <c r="C5405" s="402"/>
      <c r="D5405" s="336"/>
      <c r="E5405" s="429"/>
      <c r="F5405" s="336"/>
      <c r="G5405" s="430"/>
      <c r="H5405" s="431"/>
      <c r="I5405" s="432"/>
      <c r="J5405" s="336"/>
      <c r="K5405" s="338"/>
      <c r="O5405" s="393"/>
      <c r="P5405" s="407"/>
    </row>
    <row r="5406" spans="1:16" s="342" customFormat="1" x14ac:dyDescent="0.25">
      <c r="A5406" s="336"/>
      <c r="B5406" s="330"/>
      <c r="C5406" s="402"/>
      <c r="D5406" s="336"/>
      <c r="E5406" s="429"/>
      <c r="F5406" s="336"/>
      <c r="G5406" s="430"/>
      <c r="H5406" s="431"/>
      <c r="I5406" s="432"/>
      <c r="J5406" s="336"/>
      <c r="K5406" s="338"/>
      <c r="O5406" s="393"/>
      <c r="P5406" s="407"/>
    </row>
    <row r="5407" spans="1:16" s="342" customFormat="1" x14ac:dyDescent="0.25">
      <c r="A5407" s="336"/>
      <c r="B5407" s="330"/>
      <c r="C5407" s="402"/>
      <c r="D5407" s="336"/>
      <c r="E5407" s="429"/>
      <c r="F5407" s="336"/>
      <c r="G5407" s="430"/>
      <c r="H5407" s="431"/>
      <c r="I5407" s="432"/>
      <c r="J5407" s="336"/>
      <c r="K5407" s="338"/>
      <c r="O5407" s="393"/>
      <c r="P5407" s="407"/>
    </row>
    <row r="5408" spans="1:16" s="342" customFormat="1" x14ac:dyDescent="0.25">
      <c r="A5408" s="336"/>
      <c r="B5408" s="330"/>
      <c r="C5408" s="402"/>
      <c r="D5408" s="336"/>
      <c r="E5408" s="429"/>
      <c r="F5408" s="336"/>
      <c r="G5408" s="430"/>
      <c r="H5408" s="431"/>
      <c r="I5408" s="432"/>
      <c r="J5408" s="336"/>
      <c r="K5408" s="338"/>
      <c r="O5408" s="393"/>
      <c r="P5408" s="407"/>
    </row>
    <row r="5409" spans="1:16" s="342" customFormat="1" x14ac:dyDescent="0.25">
      <c r="A5409" s="336"/>
      <c r="B5409" s="330"/>
      <c r="C5409" s="402"/>
      <c r="D5409" s="336"/>
      <c r="E5409" s="429"/>
      <c r="F5409" s="336"/>
      <c r="G5409" s="430"/>
      <c r="H5409" s="431"/>
      <c r="I5409" s="432"/>
      <c r="J5409" s="336"/>
      <c r="K5409" s="338"/>
      <c r="O5409" s="393"/>
      <c r="P5409" s="407"/>
    </row>
    <row r="5410" spans="1:16" s="342" customFormat="1" x14ac:dyDescent="0.25">
      <c r="A5410" s="336"/>
      <c r="B5410" s="330"/>
      <c r="C5410" s="402"/>
      <c r="D5410" s="336"/>
      <c r="E5410" s="429"/>
      <c r="F5410" s="336"/>
      <c r="G5410" s="430"/>
      <c r="H5410" s="431"/>
      <c r="I5410" s="432"/>
      <c r="J5410" s="336"/>
      <c r="K5410" s="338"/>
      <c r="O5410" s="393"/>
      <c r="P5410" s="407"/>
    </row>
    <row r="5411" spans="1:16" s="342" customFormat="1" x14ac:dyDescent="0.25">
      <c r="A5411" s="336"/>
      <c r="B5411" s="330"/>
      <c r="C5411" s="402"/>
      <c r="D5411" s="336"/>
      <c r="E5411" s="429"/>
      <c r="F5411" s="336"/>
      <c r="G5411" s="430"/>
      <c r="H5411" s="431"/>
      <c r="I5411" s="432"/>
      <c r="J5411" s="336"/>
      <c r="K5411" s="338"/>
      <c r="O5411" s="393"/>
      <c r="P5411" s="407"/>
    </row>
    <row r="5412" spans="1:16" s="342" customFormat="1" x14ac:dyDescent="0.25">
      <c r="A5412" s="336"/>
      <c r="B5412" s="330"/>
      <c r="C5412" s="402"/>
      <c r="D5412" s="336"/>
      <c r="E5412" s="429"/>
      <c r="F5412" s="336"/>
      <c r="G5412" s="430"/>
      <c r="H5412" s="431"/>
      <c r="I5412" s="432"/>
      <c r="J5412" s="336"/>
      <c r="K5412" s="338"/>
      <c r="O5412" s="393"/>
      <c r="P5412" s="407"/>
    </row>
    <row r="5413" spans="1:16" s="342" customFormat="1" x14ac:dyDescent="0.25">
      <c r="A5413" s="336"/>
      <c r="B5413" s="330"/>
      <c r="C5413" s="402"/>
      <c r="D5413" s="336"/>
      <c r="E5413" s="429"/>
      <c r="F5413" s="336"/>
      <c r="G5413" s="430"/>
      <c r="H5413" s="431"/>
      <c r="I5413" s="432"/>
      <c r="J5413" s="336"/>
      <c r="K5413" s="338"/>
      <c r="O5413" s="393"/>
      <c r="P5413" s="407"/>
    </row>
    <row r="5414" spans="1:16" s="342" customFormat="1" x14ac:dyDescent="0.25">
      <c r="A5414" s="336"/>
      <c r="B5414" s="330"/>
      <c r="C5414" s="402"/>
      <c r="D5414" s="336"/>
      <c r="E5414" s="429"/>
      <c r="F5414" s="336"/>
      <c r="G5414" s="430"/>
      <c r="H5414" s="431"/>
      <c r="I5414" s="432"/>
      <c r="J5414" s="336"/>
      <c r="K5414" s="338"/>
      <c r="O5414" s="393"/>
      <c r="P5414" s="407"/>
    </row>
    <row r="5415" spans="1:16" s="342" customFormat="1" x14ac:dyDescent="0.25">
      <c r="A5415" s="336"/>
      <c r="B5415" s="330"/>
      <c r="C5415" s="402"/>
      <c r="D5415" s="336"/>
      <c r="E5415" s="429"/>
      <c r="F5415" s="336"/>
      <c r="G5415" s="430"/>
      <c r="H5415" s="431"/>
      <c r="I5415" s="432"/>
      <c r="J5415" s="336"/>
      <c r="K5415" s="338"/>
      <c r="O5415" s="393"/>
      <c r="P5415" s="407"/>
    </row>
    <row r="5416" spans="1:16" s="342" customFormat="1" x14ac:dyDescent="0.25">
      <c r="A5416" s="336"/>
      <c r="B5416" s="330"/>
      <c r="C5416" s="402"/>
      <c r="D5416" s="336"/>
      <c r="E5416" s="429"/>
      <c r="F5416" s="336"/>
      <c r="G5416" s="430"/>
      <c r="H5416" s="431"/>
      <c r="I5416" s="432"/>
      <c r="J5416" s="336"/>
      <c r="K5416" s="338"/>
      <c r="O5416" s="393"/>
      <c r="P5416" s="407"/>
    </row>
    <row r="5417" spans="1:16" s="342" customFormat="1" x14ac:dyDescent="0.25">
      <c r="A5417" s="336"/>
      <c r="B5417" s="330"/>
      <c r="C5417" s="402"/>
      <c r="D5417" s="336"/>
      <c r="E5417" s="429"/>
      <c r="F5417" s="336"/>
      <c r="G5417" s="430"/>
      <c r="H5417" s="431"/>
      <c r="I5417" s="432"/>
      <c r="J5417" s="336"/>
      <c r="K5417" s="338"/>
      <c r="O5417" s="393"/>
      <c r="P5417" s="407"/>
    </row>
    <row r="5418" spans="1:16" s="342" customFormat="1" x14ac:dyDescent="0.25">
      <c r="A5418" s="336"/>
      <c r="B5418" s="330"/>
      <c r="C5418" s="402"/>
      <c r="D5418" s="336"/>
      <c r="E5418" s="429"/>
      <c r="F5418" s="336"/>
      <c r="G5418" s="430"/>
      <c r="H5418" s="431"/>
      <c r="I5418" s="432"/>
      <c r="J5418" s="336"/>
      <c r="K5418" s="338"/>
      <c r="O5418" s="393"/>
      <c r="P5418" s="407"/>
    </row>
    <row r="5419" spans="1:16" s="342" customFormat="1" x14ac:dyDescent="0.25">
      <c r="A5419" s="336"/>
      <c r="B5419" s="330"/>
      <c r="C5419" s="402"/>
      <c r="D5419" s="336"/>
      <c r="E5419" s="429"/>
      <c r="F5419" s="336"/>
      <c r="G5419" s="430"/>
      <c r="H5419" s="431"/>
      <c r="I5419" s="432"/>
      <c r="J5419" s="336"/>
      <c r="K5419" s="338"/>
      <c r="O5419" s="393"/>
      <c r="P5419" s="407"/>
    </row>
    <row r="5420" spans="1:16" s="342" customFormat="1" x14ac:dyDescent="0.25">
      <c r="A5420" s="336"/>
      <c r="B5420" s="330"/>
      <c r="C5420" s="402"/>
      <c r="D5420" s="336"/>
      <c r="E5420" s="429"/>
      <c r="F5420" s="336"/>
      <c r="G5420" s="430"/>
      <c r="H5420" s="431"/>
      <c r="I5420" s="432"/>
      <c r="J5420" s="336"/>
      <c r="K5420" s="338"/>
      <c r="O5420" s="393"/>
      <c r="P5420" s="407"/>
    </row>
    <row r="5421" spans="1:16" s="342" customFormat="1" x14ac:dyDescent="0.25">
      <c r="A5421" s="336"/>
      <c r="B5421" s="330"/>
      <c r="C5421" s="402"/>
      <c r="D5421" s="336"/>
      <c r="E5421" s="429"/>
      <c r="F5421" s="336"/>
      <c r="G5421" s="430"/>
      <c r="H5421" s="431"/>
      <c r="I5421" s="432"/>
      <c r="J5421" s="336"/>
      <c r="K5421" s="338"/>
      <c r="O5421" s="393"/>
      <c r="P5421" s="407"/>
    </row>
    <row r="5422" spans="1:16" s="342" customFormat="1" x14ac:dyDescent="0.25">
      <c r="A5422" s="336"/>
      <c r="B5422" s="330"/>
      <c r="C5422" s="402"/>
      <c r="D5422" s="336"/>
      <c r="E5422" s="429"/>
      <c r="F5422" s="336"/>
      <c r="G5422" s="430"/>
      <c r="H5422" s="431"/>
      <c r="I5422" s="432"/>
      <c r="J5422" s="336"/>
      <c r="K5422" s="338"/>
      <c r="O5422" s="393"/>
      <c r="P5422" s="407"/>
    </row>
    <row r="5423" spans="1:16" s="342" customFormat="1" x14ac:dyDescent="0.25">
      <c r="A5423" s="336"/>
      <c r="B5423" s="330"/>
      <c r="C5423" s="402"/>
      <c r="D5423" s="336"/>
      <c r="E5423" s="429"/>
      <c r="F5423" s="336"/>
      <c r="G5423" s="430"/>
      <c r="H5423" s="431"/>
      <c r="I5423" s="432"/>
      <c r="J5423" s="336"/>
      <c r="K5423" s="338"/>
      <c r="O5423" s="393"/>
      <c r="P5423" s="407"/>
    </row>
    <row r="5424" spans="1:16" s="342" customFormat="1" x14ac:dyDescent="0.25">
      <c r="A5424" s="336"/>
      <c r="B5424" s="330"/>
      <c r="C5424" s="402"/>
      <c r="D5424" s="336"/>
      <c r="E5424" s="429"/>
      <c r="F5424" s="336"/>
      <c r="G5424" s="430"/>
      <c r="H5424" s="431"/>
      <c r="I5424" s="432"/>
      <c r="J5424" s="336"/>
      <c r="K5424" s="338"/>
      <c r="O5424" s="393"/>
      <c r="P5424" s="407"/>
    </row>
    <row r="5425" spans="1:16" s="342" customFormat="1" x14ac:dyDescent="0.25">
      <c r="A5425" s="336"/>
      <c r="B5425" s="330"/>
      <c r="C5425" s="402"/>
      <c r="D5425" s="336"/>
      <c r="E5425" s="429"/>
      <c r="F5425" s="336"/>
      <c r="G5425" s="430"/>
      <c r="H5425" s="431"/>
      <c r="I5425" s="432"/>
      <c r="J5425" s="336"/>
      <c r="K5425" s="338"/>
      <c r="O5425" s="393"/>
      <c r="P5425" s="407"/>
    </row>
    <row r="5426" spans="1:16" s="342" customFormat="1" x14ac:dyDescent="0.25">
      <c r="A5426" s="336"/>
      <c r="B5426" s="330"/>
      <c r="C5426" s="402"/>
      <c r="D5426" s="336"/>
      <c r="E5426" s="429"/>
      <c r="F5426" s="336"/>
      <c r="G5426" s="430"/>
      <c r="H5426" s="431"/>
      <c r="I5426" s="432"/>
      <c r="J5426" s="336"/>
      <c r="K5426" s="338"/>
      <c r="O5426" s="393"/>
      <c r="P5426" s="407"/>
    </row>
    <row r="5427" spans="1:16" s="342" customFormat="1" x14ac:dyDescent="0.25">
      <c r="A5427" s="336"/>
      <c r="B5427" s="330"/>
      <c r="C5427" s="402"/>
      <c r="D5427" s="336"/>
      <c r="E5427" s="429"/>
      <c r="F5427" s="336"/>
      <c r="G5427" s="430"/>
      <c r="H5427" s="431"/>
      <c r="I5427" s="432"/>
      <c r="J5427" s="336"/>
      <c r="K5427" s="338"/>
      <c r="O5427" s="393"/>
      <c r="P5427" s="407"/>
    </row>
    <row r="5428" spans="1:16" s="342" customFormat="1" x14ac:dyDescent="0.25">
      <c r="A5428" s="336"/>
      <c r="B5428" s="330"/>
      <c r="C5428" s="402"/>
      <c r="D5428" s="336"/>
      <c r="E5428" s="429"/>
      <c r="F5428" s="336"/>
      <c r="G5428" s="430"/>
      <c r="H5428" s="431"/>
      <c r="I5428" s="432"/>
      <c r="J5428" s="336"/>
      <c r="K5428" s="338"/>
      <c r="O5428" s="393"/>
      <c r="P5428" s="407"/>
    </row>
    <row r="5429" spans="1:16" s="342" customFormat="1" x14ac:dyDescent="0.25">
      <c r="A5429" s="336"/>
      <c r="B5429" s="330"/>
      <c r="C5429" s="402"/>
      <c r="D5429" s="336"/>
      <c r="E5429" s="429"/>
      <c r="F5429" s="336"/>
      <c r="G5429" s="430"/>
      <c r="H5429" s="431"/>
      <c r="I5429" s="432"/>
      <c r="J5429" s="336"/>
      <c r="K5429" s="338"/>
      <c r="O5429" s="393"/>
      <c r="P5429" s="407"/>
    </row>
    <row r="5430" spans="1:16" s="342" customFormat="1" x14ac:dyDescent="0.25">
      <c r="A5430" s="336"/>
      <c r="B5430" s="330"/>
      <c r="C5430" s="402"/>
      <c r="D5430" s="336"/>
      <c r="E5430" s="429"/>
      <c r="F5430" s="336"/>
      <c r="G5430" s="430"/>
      <c r="H5430" s="431"/>
      <c r="I5430" s="432"/>
      <c r="J5430" s="336"/>
      <c r="K5430" s="338"/>
      <c r="O5430" s="393"/>
      <c r="P5430" s="407"/>
    </row>
    <row r="5431" spans="1:16" s="342" customFormat="1" x14ac:dyDescent="0.25">
      <c r="A5431" s="336"/>
      <c r="B5431" s="330"/>
      <c r="C5431" s="402"/>
      <c r="D5431" s="336"/>
      <c r="E5431" s="429"/>
      <c r="F5431" s="336"/>
      <c r="G5431" s="430"/>
      <c r="H5431" s="431"/>
      <c r="I5431" s="432"/>
      <c r="J5431" s="336"/>
      <c r="K5431" s="338"/>
      <c r="O5431" s="393"/>
      <c r="P5431" s="407"/>
    </row>
    <row r="5432" spans="1:16" s="342" customFormat="1" x14ac:dyDescent="0.25">
      <c r="A5432" s="336"/>
      <c r="B5432" s="330"/>
      <c r="C5432" s="402"/>
      <c r="D5432" s="336"/>
      <c r="E5432" s="429"/>
      <c r="F5432" s="336"/>
      <c r="G5432" s="430"/>
      <c r="H5432" s="431"/>
      <c r="I5432" s="432"/>
      <c r="J5432" s="336"/>
      <c r="K5432" s="338"/>
      <c r="O5432" s="393"/>
      <c r="P5432" s="407"/>
    </row>
    <row r="5433" spans="1:16" s="342" customFormat="1" x14ac:dyDescent="0.25">
      <c r="A5433" s="336"/>
      <c r="B5433" s="330"/>
      <c r="C5433" s="402"/>
      <c r="D5433" s="336"/>
      <c r="E5433" s="429"/>
      <c r="F5433" s="336"/>
      <c r="G5433" s="430"/>
      <c r="H5433" s="431"/>
      <c r="I5433" s="432"/>
      <c r="J5433" s="336"/>
      <c r="K5433" s="338"/>
      <c r="O5433" s="393"/>
      <c r="P5433" s="407"/>
    </row>
    <row r="5434" spans="1:16" s="342" customFormat="1" x14ac:dyDescent="0.25">
      <c r="A5434" s="336"/>
      <c r="B5434" s="330"/>
      <c r="C5434" s="402"/>
      <c r="D5434" s="336"/>
      <c r="E5434" s="429"/>
      <c r="F5434" s="336"/>
      <c r="G5434" s="430"/>
      <c r="H5434" s="431"/>
      <c r="I5434" s="432"/>
      <c r="J5434" s="336"/>
      <c r="K5434" s="338"/>
      <c r="O5434" s="393"/>
      <c r="P5434" s="407"/>
    </row>
    <row r="5435" spans="1:16" s="342" customFormat="1" x14ac:dyDescent="0.25">
      <c r="A5435" s="336"/>
      <c r="B5435" s="330"/>
      <c r="C5435" s="402"/>
      <c r="D5435" s="336"/>
      <c r="E5435" s="429"/>
      <c r="F5435" s="336"/>
      <c r="G5435" s="430"/>
      <c r="H5435" s="431"/>
      <c r="I5435" s="432"/>
      <c r="J5435" s="336"/>
      <c r="K5435" s="338"/>
      <c r="O5435" s="393"/>
      <c r="P5435" s="407"/>
    </row>
    <row r="5436" spans="1:16" s="342" customFormat="1" x14ac:dyDescent="0.25">
      <c r="A5436" s="336"/>
      <c r="B5436" s="330"/>
      <c r="C5436" s="402"/>
      <c r="D5436" s="336"/>
      <c r="E5436" s="429"/>
      <c r="F5436" s="336"/>
      <c r="G5436" s="430"/>
      <c r="H5436" s="431"/>
      <c r="I5436" s="432"/>
      <c r="J5436" s="336"/>
      <c r="K5436" s="338"/>
      <c r="O5436" s="393"/>
      <c r="P5436" s="407"/>
    </row>
    <row r="5437" spans="1:16" s="342" customFormat="1" x14ac:dyDescent="0.25">
      <c r="A5437" s="336"/>
      <c r="B5437" s="330"/>
      <c r="C5437" s="402"/>
      <c r="D5437" s="336"/>
      <c r="E5437" s="429"/>
      <c r="F5437" s="336"/>
      <c r="G5437" s="430"/>
      <c r="H5437" s="431"/>
      <c r="I5437" s="432"/>
      <c r="J5437" s="336"/>
      <c r="K5437" s="338"/>
      <c r="O5437" s="393"/>
      <c r="P5437" s="407"/>
    </row>
    <row r="5438" spans="1:16" s="342" customFormat="1" x14ac:dyDescent="0.25">
      <c r="A5438" s="336"/>
      <c r="B5438" s="330"/>
      <c r="C5438" s="402"/>
      <c r="D5438" s="336"/>
      <c r="E5438" s="429"/>
      <c r="F5438" s="336"/>
      <c r="G5438" s="430"/>
      <c r="H5438" s="431"/>
      <c r="I5438" s="432"/>
      <c r="J5438" s="336"/>
      <c r="K5438" s="338"/>
      <c r="O5438" s="393"/>
      <c r="P5438" s="407"/>
    </row>
    <row r="5439" spans="1:16" s="342" customFormat="1" x14ac:dyDescent="0.25">
      <c r="A5439" s="336"/>
      <c r="B5439" s="330"/>
      <c r="C5439" s="402"/>
      <c r="D5439" s="336"/>
      <c r="E5439" s="429"/>
      <c r="F5439" s="336"/>
      <c r="G5439" s="430"/>
      <c r="H5439" s="431"/>
      <c r="I5439" s="432"/>
      <c r="J5439" s="336"/>
      <c r="K5439" s="338"/>
      <c r="O5439" s="393"/>
      <c r="P5439" s="407"/>
    </row>
    <row r="5440" spans="1:16" s="342" customFormat="1" x14ac:dyDescent="0.25">
      <c r="A5440" s="336"/>
      <c r="B5440" s="330"/>
      <c r="C5440" s="402"/>
      <c r="D5440" s="336"/>
      <c r="E5440" s="429"/>
      <c r="F5440" s="336"/>
      <c r="G5440" s="430"/>
      <c r="H5440" s="431"/>
      <c r="I5440" s="432"/>
      <c r="J5440" s="336"/>
      <c r="K5440" s="338"/>
      <c r="O5440" s="393"/>
      <c r="P5440" s="407"/>
    </row>
    <row r="5441" spans="1:16" s="342" customFormat="1" x14ac:dyDescent="0.25">
      <c r="A5441" s="336"/>
      <c r="B5441" s="330"/>
      <c r="C5441" s="402"/>
      <c r="D5441" s="336"/>
      <c r="E5441" s="429"/>
      <c r="F5441" s="336"/>
      <c r="G5441" s="430"/>
      <c r="H5441" s="431"/>
      <c r="I5441" s="432"/>
      <c r="J5441" s="336"/>
      <c r="K5441" s="338"/>
      <c r="O5441" s="393"/>
      <c r="P5441" s="407"/>
    </row>
    <row r="5442" spans="1:16" s="342" customFormat="1" x14ac:dyDescent="0.25">
      <c r="A5442" s="336"/>
      <c r="B5442" s="330"/>
      <c r="C5442" s="402"/>
      <c r="D5442" s="336"/>
      <c r="E5442" s="429"/>
      <c r="F5442" s="336"/>
      <c r="G5442" s="430"/>
      <c r="H5442" s="431"/>
      <c r="I5442" s="432"/>
      <c r="J5442" s="336"/>
      <c r="K5442" s="338"/>
      <c r="O5442" s="393"/>
      <c r="P5442" s="407"/>
    </row>
    <row r="5443" spans="1:16" s="342" customFormat="1" x14ac:dyDescent="0.25">
      <c r="A5443" s="336"/>
      <c r="B5443" s="330"/>
      <c r="C5443" s="402"/>
      <c r="D5443" s="336"/>
      <c r="E5443" s="429"/>
      <c r="F5443" s="336"/>
      <c r="G5443" s="430"/>
      <c r="H5443" s="431"/>
      <c r="I5443" s="432"/>
      <c r="J5443" s="336"/>
      <c r="K5443" s="338"/>
      <c r="O5443" s="393"/>
      <c r="P5443" s="407"/>
    </row>
    <row r="5444" spans="1:16" s="342" customFormat="1" x14ac:dyDescent="0.25">
      <c r="A5444" s="336"/>
      <c r="B5444" s="330"/>
      <c r="C5444" s="402"/>
      <c r="D5444" s="336"/>
      <c r="E5444" s="429"/>
      <c r="F5444" s="336"/>
      <c r="G5444" s="430"/>
      <c r="H5444" s="431"/>
      <c r="I5444" s="432"/>
      <c r="J5444" s="336"/>
      <c r="K5444" s="338"/>
      <c r="O5444" s="393"/>
      <c r="P5444" s="407"/>
    </row>
    <row r="5445" spans="1:16" s="342" customFormat="1" x14ac:dyDescent="0.25">
      <c r="A5445" s="336"/>
      <c r="B5445" s="330"/>
      <c r="C5445" s="402"/>
      <c r="D5445" s="336"/>
      <c r="E5445" s="429"/>
      <c r="F5445" s="336"/>
      <c r="G5445" s="430"/>
      <c r="H5445" s="431"/>
      <c r="I5445" s="432"/>
      <c r="J5445" s="336"/>
      <c r="K5445" s="338"/>
      <c r="O5445" s="393"/>
      <c r="P5445" s="407"/>
    </row>
    <row r="5446" spans="1:16" s="342" customFormat="1" x14ac:dyDescent="0.25">
      <c r="A5446" s="336"/>
      <c r="B5446" s="330"/>
      <c r="C5446" s="402"/>
      <c r="D5446" s="336"/>
      <c r="E5446" s="429"/>
      <c r="F5446" s="336"/>
      <c r="G5446" s="430"/>
      <c r="H5446" s="431"/>
      <c r="I5446" s="432"/>
      <c r="J5446" s="336"/>
      <c r="K5446" s="338"/>
      <c r="O5446" s="393"/>
      <c r="P5446" s="407"/>
    </row>
    <row r="5447" spans="1:16" s="342" customFormat="1" x14ac:dyDescent="0.25">
      <c r="A5447" s="336"/>
      <c r="B5447" s="330"/>
      <c r="C5447" s="402"/>
      <c r="D5447" s="336"/>
      <c r="E5447" s="429"/>
      <c r="F5447" s="336"/>
      <c r="G5447" s="430"/>
      <c r="H5447" s="431"/>
      <c r="I5447" s="432"/>
      <c r="J5447" s="336"/>
      <c r="K5447" s="338"/>
      <c r="O5447" s="393"/>
      <c r="P5447" s="407"/>
    </row>
    <row r="5448" spans="1:16" s="342" customFormat="1" x14ac:dyDescent="0.25">
      <c r="A5448" s="336"/>
      <c r="B5448" s="330"/>
      <c r="C5448" s="402"/>
      <c r="D5448" s="336"/>
      <c r="E5448" s="429"/>
      <c r="F5448" s="336"/>
      <c r="G5448" s="430"/>
      <c r="H5448" s="431"/>
      <c r="I5448" s="432"/>
      <c r="J5448" s="336"/>
      <c r="K5448" s="338"/>
      <c r="O5448" s="393"/>
      <c r="P5448" s="407"/>
    </row>
    <row r="5449" spans="1:16" s="342" customFormat="1" x14ac:dyDescent="0.25">
      <c r="A5449" s="336"/>
      <c r="B5449" s="330"/>
      <c r="C5449" s="402"/>
      <c r="D5449" s="336"/>
      <c r="E5449" s="429"/>
      <c r="F5449" s="336"/>
      <c r="G5449" s="430"/>
      <c r="H5449" s="431"/>
      <c r="I5449" s="432"/>
      <c r="J5449" s="336"/>
      <c r="K5449" s="338"/>
      <c r="O5449" s="393"/>
      <c r="P5449" s="407"/>
    </row>
    <row r="5450" spans="1:16" s="342" customFormat="1" x14ac:dyDescent="0.25">
      <c r="A5450" s="336"/>
      <c r="B5450" s="330"/>
      <c r="C5450" s="402"/>
      <c r="D5450" s="336"/>
      <c r="E5450" s="429"/>
      <c r="F5450" s="336"/>
      <c r="G5450" s="430"/>
      <c r="H5450" s="431"/>
      <c r="I5450" s="432"/>
      <c r="J5450" s="336"/>
      <c r="K5450" s="338"/>
      <c r="O5450" s="393"/>
      <c r="P5450" s="407"/>
    </row>
    <row r="5451" spans="1:16" s="342" customFormat="1" x14ac:dyDescent="0.25">
      <c r="A5451" s="336"/>
      <c r="B5451" s="330"/>
      <c r="C5451" s="402"/>
      <c r="D5451" s="336"/>
      <c r="E5451" s="429"/>
      <c r="F5451" s="336"/>
      <c r="G5451" s="430"/>
      <c r="H5451" s="431"/>
      <c r="I5451" s="432"/>
      <c r="J5451" s="336"/>
      <c r="K5451" s="338"/>
      <c r="O5451" s="393"/>
      <c r="P5451" s="407"/>
    </row>
    <row r="5452" spans="1:16" s="342" customFormat="1" x14ac:dyDescent="0.25">
      <c r="A5452" s="336"/>
      <c r="B5452" s="330"/>
      <c r="C5452" s="402"/>
      <c r="D5452" s="336"/>
      <c r="E5452" s="429"/>
      <c r="F5452" s="336"/>
      <c r="G5452" s="430"/>
      <c r="H5452" s="431"/>
      <c r="I5452" s="432"/>
      <c r="J5452" s="336"/>
      <c r="K5452" s="338"/>
      <c r="O5452" s="393"/>
      <c r="P5452" s="407"/>
    </row>
    <row r="5453" spans="1:16" s="342" customFormat="1" x14ac:dyDescent="0.25">
      <c r="A5453" s="336"/>
      <c r="B5453" s="330"/>
      <c r="C5453" s="402"/>
      <c r="D5453" s="336"/>
      <c r="E5453" s="429"/>
      <c r="F5453" s="336"/>
      <c r="G5453" s="430"/>
      <c r="H5453" s="431"/>
      <c r="I5453" s="432"/>
      <c r="J5453" s="336"/>
      <c r="K5453" s="338"/>
      <c r="O5453" s="393"/>
      <c r="P5453" s="407"/>
    </row>
    <row r="5454" spans="1:16" s="342" customFormat="1" x14ac:dyDescent="0.25">
      <c r="A5454" s="336"/>
      <c r="B5454" s="330"/>
      <c r="C5454" s="402"/>
      <c r="D5454" s="336"/>
      <c r="E5454" s="429"/>
      <c r="F5454" s="336"/>
      <c r="G5454" s="430"/>
      <c r="H5454" s="431"/>
      <c r="I5454" s="432"/>
      <c r="J5454" s="336"/>
      <c r="K5454" s="338"/>
      <c r="O5454" s="393"/>
      <c r="P5454" s="407"/>
    </row>
    <row r="5455" spans="1:16" s="342" customFormat="1" x14ac:dyDescent="0.25">
      <c r="A5455" s="336"/>
      <c r="B5455" s="330"/>
      <c r="C5455" s="402"/>
      <c r="D5455" s="336"/>
      <c r="E5455" s="429"/>
      <c r="F5455" s="336"/>
      <c r="G5455" s="430"/>
      <c r="H5455" s="431"/>
      <c r="I5455" s="432"/>
      <c r="J5455" s="336"/>
      <c r="K5455" s="338"/>
      <c r="O5455" s="393"/>
      <c r="P5455" s="407"/>
    </row>
    <row r="5456" spans="1:16" s="342" customFormat="1" x14ac:dyDescent="0.25">
      <c r="A5456" s="336"/>
      <c r="B5456" s="330"/>
      <c r="C5456" s="402"/>
      <c r="D5456" s="336"/>
      <c r="E5456" s="429"/>
      <c r="F5456" s="336"/>
      <c r="G5456" s="430"/>
      <c r="H5456" s="431"/>
      <c r="I5456" s="432"/>
      <c r="J5456" s="336"/>
      <c r="K5456" s="338"/>
      <c r="O5456" s="393"/>
      <c r="P5456" s="407"/>
    </row>
    <row r="5457" spans="1:16" s="342" customFormat="1" x14ac:dyDescent="0.25">
      <c r="A5457" s="336"/>
      <c r="B5457" s="330"/>
      <c r="C5457" s="402"/>
      <c r="D5457" s="336"/>
      <c r="E5457" s="429"/>
      <c r="F5457" s="336"/>
      <c r="G5457" s="430"/>
      <c r="H5457" s="431"/>
      <c r="I5457" s="432"/>
      <c r="J5457" s="336"/>
      <c r="K5457" s="338"/>
      <c r="O5457" s="393"/>
      <c r="P5457" s="407"/>
    </row>
    <row r="5458" spans="1:16" s="342" customFormat="1" x14ac:dyDescent="0.25">
      <c r="A5458" s="336"/>
      <c r="B5458" s="330"/>
      <c r="C5458" s="402"/>
      <c r="D5458" s="336"/>
      <c r="E5458" s="429"/>
      <c r="F5458" s="336"/>
      <c r="G5458" s="430"/>
      <c r="H5458" s="431"/>
      <c r="I5458" s="432"/>
      <c r="J5458" s="336"/>
      <c r="K5458" s="338"/>
      <c r="O5458" s="393"/>
      <c r="P5458" s="407"/>
    </row>
    <row r="5459" spans="1:16" s="342" customFormat="1" x14ac:dyDescent="0.25">
      <c r="A5459" s="336"/>
      <c r="B5459" s="330"/>
      <c r="C5459" s="402"/>
      <c r="D5459" s="336"/>
      <c r="E5459" s="429"/>
      <c r="F5459" s="336"/>
      <c r="G5459" s="430"/>
      <c r="H5459" s="431"/>
      <c r="I5459" s="432"/>
      <c r="J5459" s="336"/>
      <c r="K5459" s="338"/>
      <c r="O5459" s="393"/>
      <c r="P5459" s="407"/>
    </row>
    <row r="5460" spans="1:16" s="342" customFormat="1" x14ac:dyDescent="0.25">
      <c r="A5460" s="336"/>
      <c r="B5460" s="330"/>
      <c r="C5460" s="402"/>
      <c r="D5460" s="336"/>
      <c r="E5460" s="429"/>
      <c r="F5460" s="336"/>
      <c r="G5460" s="430"/>
      <c r="H5460" s="431"/>
      <c r="I5460" s="432"/>
      <c r="J5460" s="336"/>
      <c r="K5460" s="338"/>
      <c r="O5460" s="393"/>
      <c r="P5460" s="407"/>
    </row>
    <row r="5461" spans="1:16" s="342" customFormat="1" x14ac:dyDescent="0.25">
      <c r="A5461" s="336"/>
      <c r="B5461" s="330"/>
      <c r="C5461" s="402"/>
      <c r="D5461" s="336"/>
      <c r="E5461" s="429"/>
      <c r="F5461" s="336"/>
      <c r="G5461" s="430"/>
      <c r="H5461" s="431"/>
      <c r="I5461" s="432"/>
      <c r="J5461" s="336"/>
      <c r="K5461" s="338"/>
      <c r="O5461" s="393"/>
      <c r="P5461" s="407"/>
    </row>
    <row r="5462" spans="1:16" s="342" customFormat="1" x14ac:dyDescent="0.25">
      <c r="A5462" s="336"/>
      <c r="B5462" s="330"/>
      <c r="C5462" s="402"/>
      <c r="D5462" s="336"/>
      <c r="E5462" s="429"/>
      <c r="F5462" s="336"/>
      <c r="G5462" s="430"/>
      <c r="H5462" s="431"/>
      <c r="I5462" s="432"/>
      <c r="J5462" s="336"/>
      <c r="K5462" s="338"/>
      <c r="O5462" s="393"/>
      <c r="P5462" s="407"/>
    </row>
    <row r="5463" spans="1:16" s="342" customFormat="1" x14ac:dyDescent="0.25">
      <c r="A5463" s="336"/>
      <c r="B5463" s="330"/>
      <c r="C5463" s="402"/>
      <c r="D5463" s="336"/>
      <c r="E5463" s="429"/>
      <c r="F5463" s="336"/>
      <c r="G5463" s="430"/>
      <c r="H5463" s="431"/>
      <c r="I5463" s="432"/>
      <c r="J5463" s="336"/>
      <c r="K5463" s="338"/>
      <c r="O5463" s="393"/>
      <c r="P5463" s="407"/>
    </row>
    <row r="5464" spans="1:16" s="342" customFormat="1" x14ac:dyDescent="0.25">
      <c r="A5464" s="336"/>
      <c r="B5464" s="330"/>
      <c r="C5464" s="402"/>
      <c r="D5464" s="336"/>
      <c r="E5464" s="429"/>
      <c r="F5464" s="336"/>
      <c r="G5464" s="430"/>
      <c r="H5464" s="431"/>
      <c r="I5464" s="432"/>
      <c r="J5464" s="336"/>
      <c r="K5464" s="338"/>
      <c r="O5464" s="393"/>
      <c r="P5464" s="407"/>
    </row>
    <row r="5465" spans="1:16" s="342" customFormat="1" x14ac:dyDescent="0.25">
      <c r="A5465" s="336"/>
      <c r="B5465" s="330"/>
      <c r="C5465" s="402"/>
      <c r="D5465" s="336"/>
      <c r="E5465" s="429"/>
      <c r="F5465" s="336"/>
      <c r="G5465" s="430"/>
      <c r="H5465" s="431"/>
      <c r="I5465" s="432"/>
      <c r="J5465" s="336"/>
      <c r="K5465" s="338"/>
      <c r="O5465" s="393"/>
      <c r="P5465" s="407"/>
    </row>
    <row r="5466" spans="1:16" s="342" customFormat="1" x14ac:dyDescent="0.25">
      <c r="A5466" s="336"/>
      <c r="B5466" s="330"/>
      <c r="C5466" s="402"/>
      <c r="D5466" s="336"/>
      <c r="E5466" s="429"/>
      <c r="F5466" s="336"/>
      <c r="G5466" s="430"/>
      <c r="H5466" s="431"/>
      <c r="I5466" s="432"/>
      <c r="J5466" s="336"/>
      <c r="K5466" s="338"/>
      <c r="O5466" s="393"/>
      <c r="P5466" s="407"/>
    </row>
    <row r="5467" spans="1:16" s="342" customFormat="1" x14ac:dyDescent="0.25">
      <c r="A5467" s="336"/>
      <c r="B5467" s="330"/>
      <c r="C5467" s="402"/>
      <c r="D5467" s="336"/>
      <c r="E5467" s="429"/>
      <c r="F5467" s="336"/>
      <c r="G5467" s="430"/>
      <c r="H5467" s="431"/>
      <c r="I5467" s="432"/>
      <c r="J5467" s="336"/>
      <c r="K5467" s="338"/>
      <c r="O5467" s="393"/>
      <c r="P5467" s="407"/>
    </row>
    <row r="5468" spans="1:16" s="342" customFormat="1" x14ac:dyDescent="0.25">
      <c r="A5468" s="336"/>
      <c r="B5468" s="330"/>
      <c r="C5468" s="402"/>
      <c r="D5468" s="336"/>
      <c r="E5468" s="429"/>
      <c r="F5468" s="336"/>
      <c r="G5468" s="430"/>
      <c r="H5468" s="431"/>
      <c r="I5468" s="432"/>
      <c r="J5468" s="336"/>
      <c r="K5468" s="338"/>
      <c r="O5468" s="393"/>
      <c r="P5468" s="407"/>
    </row>
    <row r="5469" spans="1:16" s="342" customFormat="1" x14ac:dyDescent="0.25">
      <c r="A5469" s="336"/>
      <c r="B5469" s="330"/>
      <c r="C5469" s="402"/>
      <c r="D5469" s="336"/>
      <c r="E5469" s="429"/>
      <c r="F5469" s="336"/>
      <c r="G5469" s="430"/>
      <c r="H5469" s="431"/>
      <c r="I5469" s="432"/>
      <c r="J5469" s="336"/>
      <c r="K5469" s="338"/>
      <c r="O5469" s="393"/>
      <c r="P5469" s="407"/>
    </row>
    <row r="5470" spans="1:16" s="342" customFormat="1" x14ac:dyDescent="0.25">
      <c r="A5470" s="336"/>
      <c r="B5470" s="330"/>
      <c r="C5470" s="402"/>
      <c r="D5470" s="336"/>
      <c r="E5470" s="429"/>
      <c r="F5470" s="336"/>
      <c r="G5470" s="430"/>
      <c r="H5470" s="431"/>
      <c r="I5470" s="432"/>
      <c r="J5470" s="336"/>
      <c r="K5470" s="338"/>
      <c r="O5470" s="393"/>
      <c r="P5470" s="407"/>
    </row>
    <row r="5471" spans="1:16" s="342" customFormat="1" x14ac:dyDescent="0.25">
      <c r="A5471" s="336"/>
      <c r="B5471" s="330"/>
      <c r="C5471" s="402"/>
      <c r="D5471" s="336"/>
      <c r="E5471" s="429"/>
      <c r="F5471" s="336"/>
      <c r="G5471" s="430"/>
      <c r="H5471" s="431"/>
      <c r="I5471" s="432"/>
      <c r="J5471" s="336"/>
      <c r="K5471" s="338"/>
      <c r="O5471" s="393"/>
      <c r="P5471" s="407"/>
    </row>
    <row r="5472" spans="1:16" s="342" customFormat="1" x14ac:dyDescent="0.25">
      <c r="A5472" s="336"/>
      <c r="B5472" s="330"/>
      <c r="C5472" s="402"/>
      <c r="D5472" s="336"/>
      <c r="E5472" s="429"/>
      <c r="F5472" s="336"/>
      <c r="G5472" s="430"/>
      <c r="H5472" s="431"/>
      <c r="I5472" s="432"/>
      <c r="J5472" s="336"/>
      <c r="K5472" s="338"/>
      <c r="O5472" s="393"/>
      <c r="P5472" s="407"/>
    </row>
    <row r="5473" spans="1:16" s="342" customFormat="1" x14ac:dyDescent="0.25">
      <c r="A5473" s="336"/>
      <c r="B5473" s="330"/>
      <c r="C5473" s="402"/>
      <c r="D5473" s="336"/>
      <c r="E5473" s="429"/>
      <c r="F5473" s="336"/>
      <c r="G5473" s="430"/>
      <c r="H5473" s="431"/>
      <c r="I5473" s="432"/>
      <c r="J5473" s="336"/>
      <c r="K5473" s="338"/>
      <c r="O5473" s="393"/>
      <c r="P5473" s="407"/>
    </row>
    <row r="5474" spans="1:16" s="342" customFormat="1" x14ac:dyDescent="0.25">
      <c r="A5474" s="336"/>
      <c r="B5474" s="330"/>
      <c r="C5474" s="402"/>
      <c r="D5474" s="336"/>
      <c r="E5474" s="429"/>
      <c r="F5474" s="336"/>
      <c r="G5474" s="430"/>
      <c r="H5474" s="431"/>
      <c r="I5474" s="432"/>
      <c r="J5474" s="336"/>
      <c r="K5474" s="338"/>
      <c r="O5474" s="393"/>
      <c r="P5474" s="407"/>
    </row>
    <row r="5475" spans="1:16" s="342" customFormat="1" x14ac:dyDescent="0.25">
      <c r="A5475" s="336"/>
      <c r="B5475" s="330"/>
      <c r="C5475" s="402"/>
      <c r="D5475" s="336"/>
      <c r="E5475" s="429"/>
      <c r="F5475" s="336"/>
      <c r="G5475" s="430"/>
      <c r="H5475" s="431"/>
      <c r="I5475" s="432"/>
      <c r="J5475" s="336"/>
      <c r="K5475" s="338"/>
      <c r="O5475" s="393"/>
      <c r="P5475" s="407"/>
    </row>
    <row r="5476" spans="1:16" s="342" customFormat="1" x14ac:dyDescent="0.25">
      <c r="A5476" s="336"/>
      <c r="B5476" s="330"/>
      <c r="C5476" s="402"/>
      <c r="D5476" s="336"/>
      <c r="E5476" s="429"/>
      <c r="F5476" s="336"/>
      <c r="G5476" s="430"/>
      <c r="H5476" s="431"/>
      <c r="I5476" s="432"/>
      <c r="J5476" s="336"/>
      <c r="K5476" s="338"/>
      <c r="O5476" s="393"/>
      <c r="P5476" s="407"/>
    </row>
    <row r="5477" spans="1:16" s="342" customFormat="1" x14ac:dyDescent="0.25">
      <c r="A5477" s="336"/>
      <c r="B5477" s="330"/>
      <c r="C5477" s="402"/>
      <c r="D5477" s="336"/>
      <c r="E5477" s="429"/>
      <c r="F5477" s="336"/>
      <c r="G5477" s="430"/>
      <c r="H5477" s="431"/>
      <c r="I5477" s="432"/>
      <c r="J5477" s="336"/>
      <c r="K5477" s="338"/>
      <c r="O5477" s="393"/>
      <c r="P5477" s="407"/>
    </row>
    <row r="5478" spans="1:16" s="342" customFormat="1" x14ac:dyDescent="0.25">
      <c r="A5478" s="336"/>
      <c r="B5478" s="330"/>
      <c r="C5478" s="402"/>
      <c r="D5478" s="336"/>
      <c r="E5478" s="429"/>
      <c r="F5478" s="336"/>
      <c r="G5478" s="430"/>
      <c r="H5478" s="431"/>
      <c r="I5478" s="432"/>
      <c r="J5478" s="336"/>
      <c r="K5478" s="338"/>
      <c r="O5478" s="393"/>
      <c r="P5478" s="407"/>
    </row>
    <row r="5479" spans="1:16" s="342" customFormat="1" x14ac:dyDescent="0.25">
      <c r="A5479" s="336"/>
      <c r="B5479" s="330"/>
      <c r="C5479" s="402"/>
      <c r="D5479" s="336"/>
      <c r="E5479" s="429"/>
      <c r="F5479" s="336"/>
      <c r="G5479" s="430"/>
      <c r="H5479" s="431"/>
      <c r="I5479" s="432"/>
      <c r="J5479" s="336"/>
      <c r="K5479" s="338"/>
      <c r="O5479" s="393"/>
      <c r="P5479" s="407"/>
    </row>
    <row r="5480" spans="1:16" s="342" customFormat="1" x14ac:dyDescent="0.25">
      <c r="A5480" s="336"/>
      <c r="B5480" s="330"/>
      <c r="C5480" s="402"/>
      <c r="D5480" s="336"/>
      <c r="E5480" s="429"/>
      <c r="F5480" s="336"/>
      <c r="G5480" s="430"/>
      <c r="H5480" s="431"/>
      <c r="I5480" s="432"/>
      <c r="J5480" s="336"/>
      <c r="K5480" s="338"/>
      <c r="O5480" s="393"/>
      <c r="P5480" s="407"/>
    </row>
    <row r="5481" spans="1:16" s="342" customFormat="1" x14ac:dyDescent="0.25">
      <c r="A5481" s="336"/>
      <c r="B5481" s="330"/>
      <c r="C5481" s="402"/>
      <c r="D5481" s="336"/>
      <c r="E5481" s="429"/>
      <c r="F5481" s="336"/>
      <c r="G5481" s="430"/>
      <c r="H5481" s="431"/>
      <c r="I5481" s="432"/>
      <c r="J5481" s="336"/>
      <c r="K5481" s="338"/>
      <c r="O5481" s="393"/>
      <c r="P5481" s="407"/>
    </row>
    <row r="5482" spans="1:16" s="342" customFormat="1" x14ac:dyDescent="0.25">
      <c r="A5482" s="336"/>
      <c r="B5482" s="330"/>
      <c r="C5482" s="402"/>
      <c r="D5482" s="336"/>
      <c r="E5482" s="429"/>
      <c r="F5482" s="336"/>
      <c r="G5482" s="430"/>
      <c r="H5482" s="431"/>
      <c r="I5482" s="432"/>
      <c r="J5482" s="336"/>
      <c r="K5482" s="338"/>
      <c r="O5482" s="393"/>
      <c r="P5482" s="407"/>
    </row>
    <row r="5483" spans="1:16" s="342" customFormat="1" x14ac:dyDescent="0.25">
      <c r="A5483" s="336"/>
      <c r="B5483" s="330"/>
      <c r="C5483" s="402"/>
      <c r="D5483" s="336"/>
      <c r="E5483" s="429"/>
      <c r="F5483" s="336"/>
      <c r="G5483" s="430"/>
      <c r="H5483" s="431"/>
      <c r="I5483" s="432"/>
      <c r="J5483" s="336"/>
      <c r="K5483" s="338"/>
      <c r="O5483" s="393"/>
      <c r="P5483" s="407"/>
    </row>
    <row r="5484" spans="1:16" s="342" customFormat="1" x14ac:dyDescent="0.25">
      <c r="A5484" s="336"/>
      <c r="B5484" s="330"/>
      <c r="C5484" s="402"/>
      <c r="D5484" s="336"/>
      <c r="E5484" s="429"/>
      <c r="F5484" s="336"/>
      <c r="G5484" s="430"/>
      <c r="H5484" s="431"/>
      <c r="I5484" s="432"/>
      <c r="J5484" s="336"/>
      <c r="K5484" s="338"/>
      <c r="O5484" s="393"/>
      <c r="P5484" s="407"/>
    </row>
    <row r="5485" spans="1:16" s="342" customFormat="1" x14ac:dyDescent="0.25">
      <c r="A5485" s="336"/>
      <c r="B5485" s="330"/>
      <c r="C5485" s="402"/>
      <c r="D5485" s="336"/>
      <c r="E5485" s="429"/>
      <c r="F5485" s="336"/>
      <c r="G5485" s="430"/>
      <c r="H5485" s="431"/>
      <c r="I5485" s="432"/>
      <c r="J5485" s="336"/>
      <c r="K5485" s="338"/>
      <c r="O5485" s="393"/>
      <c r="P5485" s="407"/>
    </row>
    <row r="5486" spans="1:16" s="342" customFormat="1" x14ac:dyDescent="0.25">
      <c r="A5486" s="336"/>
      <c r="B5486" s="330"/>
      <c r="C5486" s="402"/>
      <c r="D5486" s="336"/>
      <c r="E5486" s="429"/>
      <c r="F5486" s="336"/>
      <c r="G5486" s="430"/>
      <c r="H5486" s="431"/>
      <c r="I5486" s="432"/>
      <c r="J5486" s="336"/>
      <c r="K5486" s="338"/>
      <c r="O5486" s="393"/>
      <c r="P5486" s="407"/>
    </row>
    <row r="5487" spans="1:16" s="342" customFormat="1" x14ac:dyDescent="0.25">
      <c r="A5487" s="336"/>
      <c r="B5487" s="330"/>
      <c r="C5487" s="402"/>
      <c r="D5487" s="336"/>
      <c r="E5487" s="429"/>
      <c r="F5487" s="336"/>
      <c r="G5487" s="430"/>
      <c r="H5487" s="431"/>
      <c r="I5487" s="432"/>
      <c r="J5487" s="336"/>
      <c r="K5487" s="338"/>
      <c r="O5487" s="393"/>
      <c r="P5487" s="407"/>
    </row>
    <row r="5488" spans="1:16" s="342" customFormat="1" x14ac:dyDescent="0.25">
      <c r="A5488" s="336"/>
      <c r="B5488" s="330"/>
      <c r="C5488" s="402"/>
      <c r="D5488" s="336"/>
      <c r="E5488" s="429"/>
      <c r="F5488" s="336"/>
      <c r="G5488" s="430"/>
      <c r="H5488" s="431"/>
      <c r="I5488" s="432"/>
      <c r="J5488" s="336"/>
      <c r="K5488" s="338"/>
      <c r="O5488" s="393"/>
      <c r="P5488" s="407"/>
    </row>
    <row r="5489" spans="1:16" s="342" customFormat="1" x14ac:dyDescent="0.25">
      <c r="A5489" s="336"/>
      <c r="B5489" s="330"/>
      <c r="C5489" s="402"/>
      <c r="D5489" s="336"/>
      <c r="E5489" s="429"/>
      <c r="F5489" s="336"/>
      <c r="G5489" s="430"/>
      <c r="H5489" s="431"/>
      <c r="I5489" s="432"/>
      <c r="J5489" s="336"/>
      <c r="K5489" s="338"/>
      <c r="O5489" s="393"/>
      <c r="P5489" s="407"/>
    </row>
    <row r="5490" spans="1:16" s="342" customFormat="1" x14ac:dyDescent="0.25">
      <c r="A5490" s="336"/>
      <c r="B5490" s="330"/>
      <c r="C5490" s="402"/>
      <c r="D5490" s="336"/>
      <c r="E5490" s="429"/>
      <c r="F5490" s="336"/>
      <c r="G5490" s="430"/>
      <c r="H5490" s="431"/>
      <c r="I5490" s="432"/>
      <c r="J5490" s="336"/>
      <c r="K5490" s="338"/>
      <c r="O5490" s="393"/>
      <c r="P5490" s="407"/>
    </row>
    <row r="5491" spans="1:16" s="342" customFormat="1" x14ac:dyDescent="0.25">
      <c r="A5491" s="336"/>
      <c r="B5491" s="330"/>
      <c r="C5491" s="402"/>
      <c r="D5491" s="336"/>
      <c r="E5491" s="429"/>
      <c r="F5491" s="336"/>
      <c r="G5491" s="430"/>
      <c r="H5491" s="431"/>
      <c r="I5491" s="432"/>
      <c r="J5491" s="336"/>
      <c r="K5491" s="338"/>
      <c r="O5491" s="393"/>
      <c r="P5491" s="407"/>
    </row>
    <row r="5492" spans="1:16" s="342" customFormat="1" x14ac:dyDescent="0.25">
      <c r="A5492" s="336"/>
      <c r="B5492" s="330"/>
      <c r="C5492" s="402"/>
      <c r="D5492" s="336"/>
      <c r="E5492" s="429"/>
      <c r="F5492" s="336"/>
      <c r="G5492" s="430"/>
      <c r="H5492" s="431"/>
      <c r="I5492" s="432"/>
      <c r="J5492" s="336"/>
      <c r="K5492" s="338"/>
      <c r="O5492" s="393"/>
      <c r="P5492" s="407"/>
    </row>
    <row r="5493" spans="1:16" s="342" customFormat="1" x14ac:dyDescent="0.25">
      <c r="A5493" s="336"/>
      <c r="B5493" s="330"/>
      <c r="C5493" s="402"/>
      <c r="D5493" s="336"/>
      <c r="E5493" s="429"/>
      <c r="F5493" s="336"/>
      <c r="G5493" s="430"/>
      <c r="H5493" s="431"/>
      <c r="I5493" s="432"/>
      <c r="J5493" s="336"/>
      <c r="K5493" s="338"/>
      <c r="O5493" s="393"/>
      <c r="P5493" s="407"/>
    </row>
    <row r="5494" spans="1:16" s="342" customFormat="1" x14ac:dyDescent="0.25">
      <c r="A5494" s="336"/>
      <c r="B5494" s="330"/>
      <c r="C5494" s="402"/>
      <c r="D5494" s="336"/>
      <c r="E5494" s="429"/>
      <c r="F5494" s="336"/>
      <c r="G5494" s="430"/>
      <c r="H5494" s="431"/>
      <c r="I5494" s="432"/>
      <c r="J5494" s="336"/>
      <c r="K5494" s="338"/>
      <c r="O5494" s="393"/>
      <c r="P5494" s="407"/>
    </row>
    <row r="5495" spans="1:16" s="342" customFormat="1" x14ac:dyDescent="0.25">
      <c r="A5495" s="336"/>
      <c r="B5495" s="330"/>
      <c r="C5495" s="402"/>
      <c r="D5495" s="336"/>
      <c r="E5495" s="429"/>
      <c r="F5495" s="336"/>
      <c r="G5495" s="430"/>
      <c r="H5495" s="431"/>
      <c r="I5495" s="432"/>
      <c r="J5495" s="336"/>
      <c r="K5495" s="338"/>
      <c r="O5495" s="393"/>
      <c r="P5495" s="407"/>
    </row>
    <row r="5496" spans="1:16" s="342" customFormat="1" x14ac:dyDescent="0.25">
      <c r="A5496" s="336"/>
      <c r="B5496" s="330"/>
      <c r="C5496" s="402"/>
      <c r="D5496" s="336"/>
      <c r="E5496" s="429"/>
      <c r="F5496" s="336"/>
      <c r="G5496" s="430"/>
      <c r="H5496" s="431"/>
      <c r="I5496" s="432"/>
      <c r="J5496" s="336"/>
      <c r="K5496" s="338"/>
      <c r="O5496" s="393"/>
      <c r="P5496" s="407"/>
    </row>
    <row r="5497" spans="1:16" s="342" customFormat="1" x14ac:dyDescent="0.25">
      <c r="A5497" s="336"/>
      <c r="B5497" s="330"/>
      <c r="C5497" s="402"/>
      <c r="D5497" s="336"/>
      <c r="E5497" s="429"/>
      <c r="F5497" s="336"/>
      <c r="G5497" s="430"/>
      <c r="H5497" s="431"/>
      <c r="I5497" s="432"/>
      <c r="J5497" s="336"/>
      <c r="K5497" s="338"/>
      <c r="O5497" s="393"/>
      <c r="P5497" s="407"/>
    </row>
    <row r="5498" spans="1:16" s="342" customFormat="1" x14ac:dyDescent="0.25">
      <c r="A5498" s="336"/>
      <c r="B5498" s="330"/>
      <c r="C5498" s="402"/>
      <c r="D5498" s="336"/>
      <c r="E5498" s="429"/>
      <c r="F5498" s="336"/>
      <c r="G5498" s="430"/>
      <c r="H5498" s="431"/>
      <c r="I5498" s="432"/>
      <c r="J5498" s="336"/>
      <c r="K5498" s="338"/>
      <c r="O5498" s="393"/>
      <c r="P5498" s="407"/>
    </row>
    <row r="5499" spans="1:16" s="342" customFormat="1" x14ac:dyDescent="0.25">
      <c r="A5499" s="336"/>
      <c r="B5499" s="330"/>
      <c r="C5499" s="402"/>
      <c r="D5499" s="336"/>
      <c r="E5499" s="429"/>
      <c r="F5499" s="336"/>
      <c r="G5499" s="430"/>
      <c r="H5499" s="431"/>
      <c r="I5499" s="432"/>
      <c r="J5499" s="336"/>
      <c r="K5499" s="338"/>
      <c r="O5499" s="393"/>
      <c r="P5499" s="407"/>
    </row>
    <row r="5500" spans="1:16" s="342" customFormat="1" x14ac:dyDescent="0.25">
      <c r="A5500" s="336"/>
      <c r="B5500" s="330"/>
      <c r="C5500" s="402"/>
      <c r="D5500" s="336"/>
      <c r="E5500" s="429"/>
      <c r="F5500" s="336"/>
      <c r="G5500" s="430"/>
      <c r="H5500" s="431"/>
      <c r="I5500" s="432"/>
      <c r="J5500" s="336"/>
      <c r="K5500" s="338"/>
      <c r="O5500" s="393"/>
      <c r="P5500" s="407"/>
    </row>
    <row r="5501" spans="1:16" s="342" customFormat="1" x14ac:dyDescent="0.25">
      <c r="A5501" s="336"/>
      <c r="B5501" s="330"/>
      <c r="C5501" s="402"/>
      <c r="D5501" s="336"/>
      <c r="E5501" s="429"/>
      <c r="F5501" s="336"/>
      <c r="G5501" s="430"/>
      <c r="H5501" s="431"/>
      <c r="I5501" s="432"/>
      <c r="J5501" s="336"/>
      <c r="K5501" s="338"/>
      <c r="O5501" s="393"/>
      <c r="P5501" s="407"/>
    </row>
    <row r="5502" spans="1:16" s="342" customFormat="1" x14ac:dyDescent="0.25">
      <c r="A5502" s="336"/>
      <c r="B5502" s="330"/>
      <c r="C5502" s="402"/>
      <c r="D5502" s="336"/>
      <c r="E5502" s="429"/>
      <c r="F5502" s="336"/>
      <c r="G5502" s="430"/>
      <c r="H5502" s="431"/>
      <c r="I5502" s="432"/>
      <c r="J5502" s="336"/>
      <c r="K5502" s="338"/>
      <c r="O5502" s="393"/>
      <c r="P5502" s="407"/>
    </row>
    <row r="5503" spans="1:16" s="342" customFormat="1" x14ac:dyDescent="0.25">
      <c r="A5503" s="336"/>
      <c r="B5503" s="330"/>
      <c r="C5503" s="402"/>
      <c r="D5503" s="336"/>
      <c r="E5503" s="429"/>
      <c r="F5503" s="336"/>
      <c r="G5503" s="430"/>
      <c r="H5503" s="431"/>
      <c r="I5503" s="432"/>
      <c r="J5503" s="336"/>
      <c r="K5503" s="338"/>
      <c r="O5503" s="393"/>
      <c r="P5503" s="407"/>
    </row>
    <row r="5504" spans="1:16" s="342" customFormat="1" x14ac:dyDescent="0.25">
      <c r="A5504" s="336"/>
      <c r="B5504" s="330"/>
      <c r="C5504" s="402"/>
      <c r="D5504" s="336"/>
      <c r="E5504" s="429"/>
      <c r="F5504" s="336"/>
      <c r="G5504" s="430"/>
      <c r="H5504" s="431"/>
      <c r="I5504" s="432"/>
      <c r="J5504" s="336"/>
      <c r="K5504" s="338"/>
      <c r="O5504" s="393"/>
      <c r="P5504" s="407"/>
    </row>
    <row r="5505" spans="1:16" s="342" customFormat="1" x14ac:dyDescent="0.25">
      <c r="A5505" s="336"/>
      <c r="B5505" s="330"/>
      <c r="C5505" s="402"/>
      <c r="D5505" s="336"/>
      <c r="E5505" s="429"/>
      <c r="F5505" s="336"/>
      <c r="G5505" s="430"/>
      <c r="H5505" s="431"/>
      <c r="I5505" s="432"/>
      <c r="J5505" s="336"/>
      <c r="K5505" s="338"/>
      <c r="O5505" s="393"/>
      <c r="P5505" s="407"/>
    </row>
    <row r="5506" spans="1:16" s="342" customFormat="1" x14ac:dyDescent="0.25">
      <c r="A5506" s="336"/>
      <c r="B5506" s="330"/>
      <c r="C5506" s="402"/>
      <c r="D5506" s="336"/>
      <c r="E5506" s="429"/>
      <c r="F5506" s="336"/>
      <c r="G5506" s="430"/>
      <c r="H5506" s="431"/>
      <c r="I5506" s="432"/>
      <c r="J5506" s="336"/>
      <c r="K5506" s="338"/>
      <c r="O5506" s="393"/>
      <c r="P5506" s="407"/>
    </row>
    <row r="5507" spans="1:16" s="342" customFormat="1" x14ac:dyDescent="0.25">
      <c r="A5507" s="336"/>
      <c r="B5507" s="330"/>
      <c r="C5507" s="402"/>
      <c r="D5507" s="336"/>
      <c r="E5507" s="429"/>
      <c r="F5507" s="336"/>
      <c r="G5507" s="430"/>
      <c r="H5507" s="431"/>
      <c r="I5507" s="432"/>
      <c r="J5507" s="336"/>
      <c r="K5507" s="338"/>
      <c r="O5507" s="393"/>
      <c r="P5507" s="407"/>
    </row>
    <row r="5508" spans="1:16" s="342" customFormat="1" x14ac:dyDescent="0.25">
      <c r="A5508" s="336"/>
      <c r="B5508" s="330"/>
      <c r="C5508" s="402"/>
      <c r="D5508" s="336"/>
      <c r="E5508" s="429"/>
      <c r="F5508" s="336"/>
      <c r="G5508" s="430"/>
      <c r="H5508" s="431"/>
      <c r="I5508" s="432"/>
      <c r="J5508" s="336"/>
      <c r="K5508" s="338"/>
      <c r="O5508" s="393"/>
      <c r="P5508" s="407"/>
    </row>
    <row r="5509" spans="1:16" s="342" customFormat="1" x14ac:dyDescent="0.25">
      <c r="A5509" s="336"/>
      <c r="B5509" s="330"/>
      <c r="C5509" s="402"/>
      <c r="D5509" s="336"/>
      <c r="E5509" s="429"/>
      <c r="F5509" s="336"/>
      <c r="G5509" s="430"/>
      <c r="H5509" s="431"/>
      <c r="I5509" s="432"/>
      <c r="J5509" s="336"/>
      <c r="K5509" s="338"/>
      <c r="O5509" s="393"/>
      <c r="P5509" s="407"/>
    </row>
    <row r="5510" spans="1:16" s="342" customFormat="1" x14ac:dyDescent="0.25">
      <c r="A5510" s="336"/>
      <c r="B5510" s="330"/>
      <c r="C5510" s="402"/>
      <c r="D5510" s="336"/>
      <c r="E5510" s="429"/>
      <c r="F5510" s="336"/>
      <c r="G5510" s="430"/>
      <c r="H5510" s="431"/>
      <c r="I5510" s="432"/>
      <c r="J5510" s="336"/>
      <c r="K5510" s="338"/>
      <c r="O5510" s="393"/>
      <c r="P5510" s="407"/>
    </row>
    <row r="5511" spans="1:16" s="342" customFormat="1" x14ac:dyDescent="0.25">
      <c r="A5511" s="336"/>
      <c r="B5511" s="330"/>
      <c r="C5511" s="402"/>
      <c r="D5511" s="336"/>
      <c r="E5511" s="429"/>
      <c r="F5511" s="336"/>
      <c r="G5511" s="430"/>
      <c r="H5511" s="431"/>
      <c r="I5511" s="432"/>
      <c r="J5511" s="336"/>
      <c r="K5511" s="338"/>
      <c r="O5511" s="393"/>
      <c r="P5511" s="407"/>
    </row>
    <row r="5512" spans="1:16" s="342" customFormat="1" x14ac:dyDescent="0.25">
      <c r="A5512" s="336"/>
      <c r="B5512" s="330"/>
      <c r="C5512" s="402"/>
      <c r="D5512" s="336"/>
      <c r="E5512" s="429"/>
      <c r="F5512" s="336"/>
      <c r="G5512" s="430"/>
      <c r="H5512" s="431"/>
      <c r="I5512" s="432"/>
      <c r="J5512" s="336"/>
      <c r="K5512" s="338"/>
      <c r="O5512" s="393"/>
      <c r="P5512" s="407"/>
    </row>
    <row r="5513" spans="1:16" s="342" customFormat="1" x14ac:dyDescent="0.25">
      <c r="A5513" s="336"/>
      <c r="B5513" s="330"/>
      <c r="C5513" s="402"/>
      <c r="D5513" s="336"/>
      <c r="E5513" s="429"/>
      <c r="F5513" s="336"/>
      <c r="G5513" s="430"/>
      <c r="H5513" s="431"/>
      <c r="I5513" s="432"/>
      <c r="J5513" s="336"/>
      <c r="K5513" s="338"/>
      <c r="O5513" s="393"/>
      <c r="P5513" s="407"/>
    </row>
    <row r="5514" spans="1:16" s="342" customFormat="1" x14ac:dyDescent="0.25">
      <c r="A5514" s="336"/>
      <c r="B5514" s="330"/>
      <c r="C5514" s="402"/>
      <c r="D5514" s="336"/>
      <c r="E5514" s="429"/>
      <c r="F5514" s="336"/>
      <c r="G5514" s="430"/>
      <c r="H5514" s="431"/>
      <c r="I5514" s="432"/>
      <c r="J5514" s="336"/>
      <c r="K5514" s="338"/>
      <c r="O5514" s="393"/>
      <c r="P5514" s="407"/>
    </row>
    <row r="5515" spans="1:16" s="342" customFormat="1" x14ac:dyDescent="0.25">
      <c r="A5515" s="336"/>
      <c r="B5515" s="330"/>
      <c r="C5515" s="402"/>
      <c r="D5515" s="336"/>
      <c r="E5515" s="429"/>
      <c r="F5515" s="336"/>
      <c r="G5515" s="430"/>
      <c r="H5515" s="431"/>
      <c r="I5515" s="432"/>
      <c r="J5515" s="336"/>
      <c r="K5515" s="338"/>
      <c r="O5515" s="393"/>
      <c r="P5515" s="407"/>
    </row>
    <row r="5516" spans="1:16" s="342" customFormat="1" x14ac:dyDescent="0.25">
      <c r="A5516" s="336"/>
      <c r="B5516" s="330"/>
      <c r="C5516" s="402"/>
      <c r="D5516" s="336"/>
      <c r="E5516" s="429"/>
      <c r="F5516" s="336"/>
      <c r="G5516" s="430"/>
      <c r="H5516" s="431"/>
      <c r="I5516" s="432"/>
      <c r="J5516" s="336"/>
      <c r="K5516" s="338"/>
      <c r="O5516" s="393"/>
      <c r="P5516" s="407"/>
    </row>
    <row r="5517" spans="1:16" s="342" customFormat="1" x14ac:dyDescent="0.25">
      <c r="A5517" s="336"/>
      <c r="B5517" s="330"/>
      <c r="C5517" s="402"/>
      <c r="D5517" s="336"/>
      <c r="E5517" s="429"/>
      <c r="F5517" s="336"/>
      <c r="G5517" s="430"/>
      <c r="H5517" s="431"/>
      <c r="I5517" s="432"/>
      <c r="J5517" s="336"/>
      <c r="K5517" s="338"/>
      <c r="O5517" s="393"/>
      <c r="P5517" s="407"/>
    </row>
    <row r="5518" spans="1:16" s="342" customFormat="1" x14ac:dyDescent="0.25">
      <c r="A5518" s="336"/>
      <c r="B5518" s="330"/>
      <c r="C5518" s="402"/>
      <c r="D5518" s="336"/>
      <c r="E5518" s="429"/>
      <c r="F5518" s="336"/>
      <c r="G5518" s="430"/>
      <c r="H5518" s="431"/>
      <c r="I5518" s="432"/>
      <c r="J5518" s="336"/>
      <c r="K5518" s="338"/>
      <c r="O5518" s="393"/>
      <c r="P5518" s="407"/>
    </row>
    <row r="5519" spans="1:16" s="342" customFormat="1" x14ac:dyDescent="0.25">
      <c r="A5519" s="336"/>
      <c r="B5519" s="330"/>
      <c r="C5519" s="402"/>
      <c r="D5519" s="336"/>
      <c r="E5519" s="429"/>
      <c r="F5519" s="336"/>
      <c r="G5519" s="430"/>
      <c r="H5519" s="431"/>
      <c r="I5519" s="432"/>
      <c r="J5519" s="336"/>
      <c r="K5519" s="338"/>
      <c r="O5519" s="393"/>
      <c r="P5519" s="407"/>
    </row>
    <row r="5520" spans="1:16" s="342" customFormat="1" x14ac:dyDescent="0.25">
      <c r="A5520" s="336"/>
      <c r="B5520" s="330"/>
      <c r="C5520" s="402"/>
      <c r="D5520" s="336"/>
      <c r="E5520" s="429"/>
      <c r="F5520" s="336"/>
      <c r="G5520" s="430"/>
      <c r="H5520" s="431"/>
      <c r="I5520" s="432"/>
      <c r="J5520" s="336"/>
      <c r="K5520" s="338"/>
      <c r="O5520" s="393"/>
      <c r="P5520" s="407"/>
    </row>
    <row r="5521" spans="1:16" s="342" customFormat="1" x14ac:dyDescent="0.25">
      <c r="A5521" s="336"/>
      <c r="B5521" s="330"/>
      <c r="C5521" s="402"/>
      <c r="D5521" s="336"/>
      <c r="E5521" s="429"/>
      <c r="F5521" s="336"/>
      <c r="G5521" s="430"/>
      <c r="H5521" s="431"/>
      <c r="I5521" s="432"/>
      <c r="J5521" s="336"/>
      <c r="K5521" s="338"/>
      <c r="O5521" s="393"/>
      <c r="P5521" s="407"/>
    </row>
    <row r="5522" spans="1:16" s="342" customFormat="1" x14ac:dyDescent="0.25">
      <c r="A5522" s="336"/>
      <c r="B5522" s="330"/>
      <c r="C5522" s="402"/>
      <c r="D5522" s="336"/>
      <c r="E5522" s="429"/>
      <c r="F5522" s="336"/>
      <c r="G5522" s="430"/>
      <c r="H5522" s="431"/>
      <c r="I5522" s="432"/>
      <c r="J5522" s="336"/>
      <c r="K5522" s="338"/>
      <c r="O5522" s="393"/>
      <c r="P5522" s="407"/>
    </row>
    <row r="5523" spans="1:16" s="342" customFormat="1" x14ac:dyDescent="0.25">
      <c r="A5523" s="336"/>
      <c r="B5523" s="330"/>
      <c r="C5523" s="402"/>
      <c r="D5523" s="336"/>
      <c r="E5523" s="429"/>
      <c r="F5523" s="336"/>
      <c r="G5523" s="430"/>
      <c r="H5523" s="431"/>
      <c r="I5523" s="432"/>
      <c r="J5523" s="336"/>
      <c r="K5523" s="338"/>
      <c r="O5523" s="393"/>
      <c r="P5523" s="407"/>
    </row>
    <row r="5524" spans="1:16" s="342" customFormat="1" x14ac:dyDescent="0.25">
      <c r="A5524" s="336"/>
      <c r="B5524" s="330"/>
      <c r="C5524" s="402"/>
      <c r="D5524" s="336"/>
      <c r="E5524" s="429"/>
      <c r="F5524" s="336"/>
      <c r="G5524" s="430"/>
      <c r="H5524" s="431"/>
      <c r="I5524" s="432"/>
      <c r="J5524" s="336"/>
      <c r="K5524" s="338"/>
      <c r="O5524" s="393"/>
      <c r="P5524" s="407"/>
    </row>
    <row r="5525" spans="1:16" s="342" customFormat="1" x14ac:dyDescent="0.25">
      <c r="A5525" s="336"/>
      <c r="B5525" s="330"/>
      <c r="C5525" s="402"/>
      <c r="D5525" s="336"/>
      <c r="E5525" s="429"/>
      <c r="F5525" s="336"/>
      <c r="G5525" s="430"/>
      <c r="H5525" s="431"/>
      <c r="I5525" s="432"/>
      <c r="J5525" s="336"/>
      <c r="K5525" s="338"/>
      <c r="O5525" s="393"/>
      <c r="P5525" s="407"/>
    </row>
    <row r="5526" spans="1:16" s="342" customFormat="1" x14ac:dyDescent="0.25">
      <c r="A5526" s="336"/>
      <c r="B5526" s="330"/>
      <c r="C5526" s="402"/>
      <c r="D5526" s="336"/>
      <c r="E5526" s="429"/>
      <c r="F5526" s="336"/>
      <c r="G5526" s="430"/>
      <c r="H5526" s="431"/>
      <c r="I5526" s="432"/>
      <c r="J5526" s="336"/>
      <c r="K5526" s="338"/>
      <c r="O5526" s="393"/>
      <c r="P5526" s="407"/>
    </row>
    <row r="5527" spans="1:16" s="342" customFormat="1" x14ac:dyDescent="0.25">
      <c r="A5527" s="336"/>
      <c r="B5527" s="330"/>
      <c r="C5527" s="402"/>
      <c r="D5527" s="336"/>
      <c r="E5527" s="429"/>
      <c r="F5527" s="336"/>
      <c r="G5527" s="430"/>
      <c r="H5527" s="431"/>
      <c r="I5527" s="432"/>
      <c r="J5527" s="336"/>
      <c r="K5527" s="338"/>
      <c r="O5527" s="393"/>
      <c r="P5527" s="407"/>
    </row>
    <row r="5528" spans="1:16" s="342" customFormat="1" x14ac:dyDescent="0.25">
      <c r="A5528" s="336"/>
      <c r="B5528" s="330"/>
      <c r="C5528" s="402"/>
      <c r="D5528" s="336"/>
      <c r="E5528" s="429"/>
      <c r="F5528" s="336"/>
      <c r="G5528" s="430"/>
      <c r="H5528" s="431"/>
      <c r="I5528" s="432"/>
      <c r="J5528" s="336"/>
      <c r="K5528" s="338"/>
      <c r="O5528" s="393"/>
      <c r="P5528" s="407"/>
    </row>
    <row r="5529" spans="1:16" s="342" customFormat="1" x14ac:dyDescent="0.25">
      <c r="A5529" s="336"/>
      <c r="B5529" s="330"/>
      <c r="C5529" s="402"/>
      <c r="D5529" s="336"/>
      <c r="E5529" s="429"/>
      <c r="F5529" s="336"/>
      <c r="G5529" s="430"/>
      <c r="H5529" s="431"/>
      <c r="I5529" s="432"/>
      <c r="J5529" s="336"/>
      <c r="K5529" s="338"/>
      <c r="O5529" s="393"/>
      <c r="P5529" s="407"/>
    </row>
    <row r="5530" spans="1:16" s="342" customFormat="1" x14ac:dyDescent="0.25">
      <c r="A5530" s="336"/>
      <c r="B5530" s="330"/>
      <c r="C5530" s="402"/>
      <c r="D5530" s="336"/>
      <c r="E5530" s="429"/>
      <c r="F5530" s="336"/>
      <c r="G5530" s="430"/>
      <c r="H5530" s="431"/>
      <c r="I5530" s="432"/>
      <c r="J5530" s="336"/>
      <c r="K5530" s="338"/>
      <c r="O5530" s="393"/>
      <c r="P5530" s="407"/>
    </row>
    <row r="5531" spans="1:16" s="342" customFormat="1" x14ac:dyDescent="0.25">
      <c r="A5531" s="336"/>
      <c r="B5531" s="330"/>
      <c r="C5531" s="402"/>
      <c r="D5531" s="336"/>
      <c r="E5531" s="429"/>
      <c r="F5531" s="336"/>
      <c r="G5531" s="430"/>
      <c r="H5531" s="431"/>
      <c r="I5531" s="432"/>
      <c r="J5531" s="336"/>
      <c r="K5531" s="338"/>
      <c r="O5531" s="393"/>
      <c r="P5531" s="407"/>
    </row>
    <row r="5532" spans="1:16" s="342" customFormat="1" x14ac:dyDescent="0.25">
      <c r="A5532" s="336"/>
      <c r="B5532" s="330"/>
      <c r="C5532" s="402"/>
      <c r="D5532" s="336"/>
      <c r="E5532" s="429"/>
      <c r="F5532" s="336"/>
      <c r="G5532" s="430"/>
      <c r="H5532" s="431"/>
      <c r="I5532" s="432"/>
      <c r="J5532" s="336"/>
      <c r="K5532" s="338"/>
      <c r="O5532" s="393"/>
      <c r="P5532" s="407"/>
    </row>
    <row r="5533" spans="1:16" s="342" customFormat="1" x14ac:dyDescent="0.25">
      <c r="A5533" s="336"/>
      <c r="B5533" s="330"/>
      <c r="C5533" s="402"/>
      <c r="D5533" s="336"/>
      <c r="E5533" s="429"/>
      <c r="F5533" s="336"/>
      <c r="G5533" s="430"/>
      <c r="H5533" s="431"/>
      <c r="I5533" s="432"/>
      <c r="J5533" s="336"/>
      <c r="K5533" s="338"/>
      <c r="O5533" s="393"/>
      <c r="P5533" s="407"/>
    </row>
    <row r="5534" spans="1:16" s="342" customFormat="1" x14ac:dyDescent="0.25">
      <c r="A5534" s="336"/>
      <c r="B5534" s="330"/>
      <c r="C5534" s="402"/>
      <c r="D5534" s="336"/>
      <c r="E5534" s="429"/>
      <c r="F5534" s="336"/>
      <c r="G5534" s="430"/>
      <c r="H5534" s="431"/>
      <c r="I5534" s="432"/>
      <c r="J5534" s="336"/>
      <c r="K5534" s="338"/>
      <c r="O5534" s="393"/>
      <c r="P5534" s="407"/>
    </row>
    <row r="5535" spans="1:16" s="342" customFormat="1" x14ac:dyDescent="0.25">
      <c r="A5535" s="336"/>
      <c r="B5535" s="330"/>
      <c r="C5535" s="402"/>
      <c r="D5535" s="336"/>
      <c r="E5535" s="429"/>
      <c r="F5535" s="336"/>
      <c r="G5535" s="430"/>
      <c r="H5535" s="431"/>
      <c r="I5535" s="432"/>
      <c r="J5535" s="336"/>
      <c r="K5535" s="338"/>
      <c r="O5535" s="393"/>
      <c r="P5535" s="407"/>
    </row>
    <row r="5536" spans="1:16" s="342" customFormat="1" x14ac:dyDescent="0.25">
      <c r="A5536" s="336"/>
      <c r="B5536" s="330"/>
      <c r="C5536" s="402"/>
      <c r="D5536" s="336"/>
      <c r="E5536" s="429"/>
      <c r="F5536" s="336"/>
      <c r="G5536" s="430"/>
      <c r="H5536" s="431"/>
      <c r="I5536" s="432"/>
      <c r="J5536" s="336"/>
      <c r="K5536" s="338"/>
      <c r="O5536" s="393"/>
      <c r="P5536" s="407"/>
    </row>
    <row r="5537" spans="1:16" s="342" customFormat="1" x14ac:dyDescent="0.25">
      <c r="A5537" s="336"/>
      <c r="B5537" s="330"/>
      <c r="C5537" s="402"/>
      <c r="D5537" s="336"/>
      <c r="E5537" s="429"/>
      <c r="F5537" s="336"/>
      <c r="G5537" s="430"/>
      <c r="H5537" s="431"/>
      <c r="I5537" s="432"/>
      <c r="J5537" s="336"/>
      <c r="K5537" s="338"/>
      <c r="O5537" s="393"/>
      <c r="P5537" s="407"/>
    </row>
    <row r="5538" spans="1:16" s="342" customFormat="1" x14ac:dyDescent="0.25">
      <c r="A5538" s="336"/>
      <c r="B5538" s="330"/>
      <c r="C5538" s="402"/>
      <c r="D5538" s="336"/>
      <c r="E5538" s="429"/>
      <c r="F5538" s="336"/>
      <c r="G5538" s="430"/>
      <c r="H5538" s="431"/>
      <c r="I5538" s="432"/>
      <c r="J5538" s="336"/>
      <c r="K5538" s="338"/>
      <c r="O5538" s="393"/>
      <c r="P5538" s="407"/>
    </row>
    <row r="5539" spans="1:16" s="342" customFormat="1" x14ac:dyDescent="0.25">
      <c r="A5539" s="336"/>
      <c r="B5539" s="330"/>
      <c r="C5539" s="402"/>
      <c r="D5539" s="336"/>
      <c r="E5539" s="429"/>
      <c r="F5539" s="336"/>
      <c r="G5539" s="430"/>
      <c r="H5539" s="431"/>
      <c r="I5539" s="432"/>
      <c r="J5539" s="336"/>
      <c r="K5539" s="338"/>
      <c r="O5539" s="393"/>
      <c r="P5539" s="407"/>
    </row>
    <row r="5540" spans="1:16" s="342" customFormat="1" x14ac:dyDescent="0.25">
      <c r="A5540" s="336"/>
      <c r="B5540" s="330"/>
      <c r="C5540" s="402"/>
      <c r="D5540" s="336"/>
      <c r="E5540" s="429"/>
      <c r="F5540" s="336"/>
      <c r="G5540" s="430"/>
      <c r="H5540" s="431"/>
      <c r="I5540" s="432"/>
      <c r="J5540" s="336"/>
      <c r="K5540" s="338"/>
      <c r="O5540" s="393"/>
      <c r="P5540" s="407"/>
    </row>
    <row r="5541" spans="1:16" s="342" customFormat="1" x14ac:dyDescent="0.25">
      <c r="A5541" s="336"/>
      <c r="B5541" s="330"/>
      <c r="C5541" s="402"/>
      <c r="D5541" s="336"/>
      <c r="E5541" s="429"/>
      <c r="F5541" s="336"/>
      <c r="G5541" s="430"/>
      <c r="H5541" s="431"/>
      <c r="I5541" s="432"/>
      <c r="J5541" s="336"/>
      <c r="K5541" s="338"/>
      <c r="O5541" s="393"/>
      <c r="P5541" s="407"/>
    </row>
    <row r="5542" spans="1:16" s="342" customFormat="1" x14ac:dyDescent="0.25">
      <c r="A5542" s="336"/>
      <c r="B5542" s="330"/>
      <c r="C5542" s="402"/>
      <c r="D5542" s="336"/>
      <c r="E5542" s="429"/>
      <c r="F5542" s="336"/>
      <c r="G5542" s="430"/>
      <c r="H5542" s="431"/>
      <c r="I5542" s="432"/>
      <c r="J5542" s="336"/>
      <c r="K5542" s="338"/>
      <c r="O5542" s="393"/>
      <c r="P5542" s="407"/>
    </row>
    <row r="5543" spans="1:16" s="342" customFormat="1" x14ac:dyDescent="0.25">
      <c r="A5543" s="336"/>
      <c r="B5543" s="330"/>
      <c r="C5543" s="402"/>
      <c r="D5543" s="336"/>
      <c r="E5543" s="429"/>
      <c r="F5543" s="336"/>
      <c r="G5543" s="430"/>
      <c r="H5543" s="431"/>
      <c r="I5543" s="432"/>
      <c r="J5543" s="336"/>
      <c r="K5543" s="338"/>
      <c r="O5543" s="393"/>
      <c r="P5543" s="407"/>
    </row>
    <row r="5544" spans="1:16" s="342" customFormat="1" x14ac:dyDescent="0.25">
      <c r="A5544" s="336"/>
      <c r="B5544" s="330"/>
      <c r="C5544" s="402"/>
      <c r="D5544" s="336"/>
      <c r="E5544" s="429"/>
      <c r="F5544" s="336"/>
      <c r="G5544" s="430"/>
      <c r="H5544" s="431"/>
      <c r="I5544" s="432"/>
      <c r="J5544" s="336"/>
      <c r="K5544" s="338"/>
      <c r="O5544" s="393"/>
      <c r="P5544" s="407"/>
    </row>
    <row r="5545" spans="1:16" s="342" customFormat="1" x14ac:dyDescent="0.25">
      <c r="A5545" s="336"/>
      <c r="B5545" s="330"/>
      <c r="C5545" s="402"/>
      <c r="D5545" s="336"/>
      <c r="E5545" s="429"/>
      <c r="F5545" s="336"/>
      <c r="G5545" s="430"/>
      <c r="H5545" s="431"/>
      <c r="I5545" s="432"/>
      <c r="J5545" s="336"/>
      <c r="K5545" s="338"/>
      <c r="O5545" s="393"/>
      <c r="P5545" s="407"/>
    </row>
    <row r="5546" spans="1:16" s="342" customFormat="1" x14ac:dyDescent="0.25">
      <c r="A5546" s="336"/>
      <c r="B5546" s="330"/>
      <c r="C5546" s="402"/>
      <c r="D5546" s="336"/>
      <c r="E5546" s="429"/>
      <c r="F5546" s="336"/>
      <c r="G5546" s="430"/>
      <c r="H5546" s="431"/>
      <c r="I5546" s="432"/>
      <c r="J5546" s="336"/>
      <c r="K5546" s="338"/>
      <c r="O5546" s="393"/>
      <c r="P5546" s="407"/>
    </row>
    <row r="5547" spans="1:16" s="342" customFormat="1" x14ac:dyDescent="0.25">
      <c r="A5547" s="336"/>
      <c r="B5547" s="330"/>
      <c r="C5547" s="402"/>
      <c r="D5547" s="336"/>
      <c r="E5547" s="429"/>
      <c r="F5547" s="336"/>
      <c r="G5547" s="430"/>
      <c r="H5547" s="431"/>
      <c r="I5547" s="432"/>
      <c r="J5547" s="336"/>
      <c r="K5547" s="338"/>
      <c r="O5547" s="393"/>
      <c r="P5547" s="407"/>
    </row>
    <row r="5548" spans="1:16" s="342" customFormat="1" x14ac:dyDescent="0.25">
      <c r="A5548" s="336"/>
      <c r="B5548" s="330"/>
      <c r="C5548" s="402"/>
      <c r="D5548" s="336"/>
      <c r="E5548" s="429"/>
      <c r="F5548" s="336"/>
      <c r="G5548" s="430"/>
      <c r="H5548" s="431"/>
      <c r="I5548" s="432"/>
      <c r="J5548" s="336"/>
      <c r="K5548" s="338"/>
      <c r="O5548" s="393"/>
      <c r="P5548" s="407"/>
    </row>
    <row r="5549" spans="1:16" s="342" customFormat="1" x14ac:dyDescent="0.25">
      <c r="A5549" s="336"/>
      <c r="B5549" s="330"/>
      <c r="C5549" s="402"/>
      <c r="D5549" s="336"/>
      <c r="E5549" s="429"/>
      <c r="F5549" s="336"/>
      <c r="G5549" s="430"/>
      <c r="H5549" s="431"/>
      <c r="I5549" s="432"/>
      <c r="J5549" s="336"/>
      <c r="K5549" s="338"/>
      <c r="O5549" s="393"/>
      <c r="P5549" s="407"/>
    </row>
    <row r="5550" spans="1:16" s="342" customFormat="1" x14ac:dyDescent="0.25">
      <c r="A5550" s="336"/>
      <c r="B5550" s="330"/>
      <c r="C5550" s="402"/>
      <c r="D5550" s="336"/>
      <c r="E5550" s="429"/>
      <c r="F5550" s="336"/>
      <c r="G5550" s="430"/>
      <c r="H5550" s="431"/>
      <c r="I5550" s="432"/>
      <c r="J5550" s="336"/>
      <c r="K5550" s="338"/>
      <c r="O5550" s="393"/>
      <c r="P5550" s="407"/>
    </row>
    <row r="5551" spans="1:16" s="342" customFormat="1" x14ac:dyDescent="0.25">
      <c r="A5551" s="336"/>
      <c r="B5551" s="330"/>
      <c r="C5551" s="402"/>
      <c r="D5551" s="336"/>
      <c r="E5551" s="429"/>
      <c r="F5551" s="336"/>
      <c r="G5551" s="430"/>
      <c r="H5551" s="431"/>
      <c r="I5551" s="432"/>
      <c r="J5551" s="336"/>
      <c r="K5551" s="338"/>
      <c r="O5551" s="393"/>
      <c r="P5551" s="407"/>
    </row>
    <row r="5552" spans="1:16" s="342" customFormat="1" x14ac:dyDescent="0.25">
      <c r="A5552" s="336"/>
      <c r="B5552" s="330"/>
      <c r="C5552" s="402"/>
      <c r="D5552" s="336"/>
      <c r="E5552" s="429"/>
      <c r="F5552" s="336"/>
      <c r="G5552" s="430"/>
      <c r="H5552" s="431"/>
      <c r="I5552" s="432"/>
      <c r="J5552" s="336"/>
      <c r="K5552" s="338"/>
      <c r="O5552" s="393"/>
      <c r="P5552" s="407"/>
    </row>
    <row r="5553" spans="1:16" s="342" customFormat="1" x14ac:dyDescent="0.25">
      <c r="A5553" s="336"/>
      <c r="B5553" s="330"/>
      <c r="C5553" s="402"/>
      <c r="D5553" s="336"/>
      <c r="E5553" s="429"/>
      <c r="F5553" s="336"/>
      <c r="G5553" s="430"/>
      <c r="H5553" s="431"/>
      <c r="I5553" s="432"/>
      <c r="J5553" s="336"/>
      <c r="K5553" s="338"/>
      <c r="O5553" s="393"/>
      <c r="P5553" s="407"/>
    </row>
    <row r="5554" spans="1:16" s="342" customFormat="1" x14ac:dyDescent="0.25">
      <c r="A5554" s="336"/>
      <c r="B5554" s="330"/>
      <c r="C5554" s="402"/>
      <c r="D5554" s="336"/>
      <c r="E5554" s="429"/>
      <c r="F5554" s="336"/>
      <c r="G5554" s="430"/>
      <c r="H5554" s="431"/>
      <c r="I5554" s="432"/>
      <c r="J5554" s="336"/>
      <c r="K5554" s="338"/>
      <c r="O5554" s="393"/>
      <c r="P5554" s="407"/>
    </row>
    <row r="5555" spans="1:16" s="342" customFormat="1" x14ac:dyDescent="0.25">
      <c r="A5555" s="336"/>
      <c r="B5555" s="330"/>
      <c r="C5555" s="402"/>
      <c r="D5555" s="336"/>
      <c r="E5555" s="429"/>
      <c r="F5555" s="336"/>
      <c r="G5555" s="430"/>
      <c r="H5555" s="431"/>
      <c r="I5555" s="432"/>
      <c r="J5555" s="336"/>
      <c r="K5555" s="338"/>
      <c r="O5555" s="393"/>
      <c r="P5555" s="407"/>
    </row>
    <row r="5556" spans="1:16" s="342" customFormat="1" x14ac:dyDescent="0.25">
      <c r="A5556" s="336"/>
      <c r="B5556" s="330"/>
      <c r="C5556" s="402"/>
      <c r="D5556" s="336"/>
      <c r="E5556" s="429"/>
      <c r="F5556" s="336"/>
      <c r="G5556" s="430"/>
      <c r="H5556" s="431"/>
      <c r="I5556" s="432"/>
      <c r="J5556" s="336"/>
      <c r="K5556" s="338"/>
      <c r="O5556" s="393"/>
      <c r="P5556" s="407"/>
    </row>
    <row r="5557" spans="1:16" s="342" customFormat="1" x14ac:dyDescent="0.25">
      <c r="A5557" s="336"/>
      <c r="B5557" s="330"/>
      <c r="C5557" s="402"/>
      <c r="D5557" s="336"/>
      <c r="E5557" s="429"/>
      <c r="F5557" s="336"/>
      <c r="G5557" s="430"/>
      <c r="H5557" s="431"/>
      <c r="I5557" s="432"/>
      <c r="J5557" s="336"/>
      <c r="K5557" s="338"/>
      <c r="O5557" s="393"/>
      <c r="P5557" s="407"/>
    </row>
    <row r="5558" spans="1:16" s="342" customFormat="1" x14ac:dyDescent="0.25">
      <c r="A5558" s="336"/>
      <c r="B5558" s="330"/>
      <c r="C5558" s="402"/>
      <c r="D5558" s="336"/>
      <c r="E5558" s="429"/>
      <c r="F5558" s="336"/>
      <c r="G5558" s="430"/>
      <c r="H5558" s="431"/>
      <c r="I5558" s="432"/>
      <c r="J5558" s="336"/>
      <c r="K5558" s="338"/>
      <c r="O5558" s="393"/>
      <c r="P5558" s="407"/>
    </row>
    <row r="5559" spans="1:16" s="342" customFormat="1" x14ac:dyDescent="0.25">
      <c r="A5559" s="336"/>
      <c r="B5559" s="330"/>
      <c r="C5559" s="402"/>
      <c r="D5559" s="336"/>
      <c r="E5559" s="429"/>
      <c r="F5559" s="336"/>
      <c r="G5559" s="430"/>
      <c r="H5559" s="431"/>
      <c r="I5559" s="432"/>
      <c r="J5559" s="336"/>
      <c r="K5559" s="338"/>
      <c r="O5559" s="393"/>
      <c r="P5559" s="407"/>
    </row>
    <row r="5560" spans="1:16" s="342" customFormat="1" x14ac:dyDescent="0.25">
      <c r="A5560" s="336"/>
      <c r="B5560" s="330"/>
      <c r="C5560" s="402"/>
      <c r="D5560" s="336"/>
      <c r="E5560" s="429"/>
      <c r="F5560" s="336"/>
      <c r="G5560" s="430"/>
      <c r="H5560" s="431"/>
      <c r="I5560" s="432"/>
      <c r="J5560" s="336"/>
      <c r="K5560" s="338"/>
      <c r="O5560" s="393"/>
      <c r="P5560" s="407"/>
    </row>
    <row r="5561" spans="1:16" s="342" customFormat="1" x14ac:dyDescent="0.25">
      <c r="A5561" s="336"/>
      <c r="B5561" s="330"/>
      <c r="C5561" s="402"/>
      <c r="D5561" s="336"/>
      <c r="E5561" s="429"/>
      <c r="F5561" s="336"/>
      <c r="G5561" s="430"/>
      <c r="H5561" s="431"/>
      <c r="I5561" s="432"/>
      <c r="J5561" s="336"/>
      <c r="K5561" s="338"/>
      <c r="O5561" s="393"/>
      <c r="P5561" s="407"/>
    </row>
    <row r="5562" spans="1:16" s="342" customFormat="1" x14ac:dyDescent="0.25">
      <c r="A5562" s="336"/>
      <c r="B5562" s="330"/>
      <c r="C5562" s="402"/>
      <c r="D5562" s="336"/>
      <c r="E5562" s="429"/>
      <c r="F5562" s="336"/>
      <c r="G5562" s="430"/>
      <c r="H5562" s="431"/>
      <c r="I5562" s="432"/>
      <c r="J5562" s="336"/>
      <c r="K5562" s="338"/>
      <c r="O5562" s="393"/>
      <c r="P5562" s="407"/>
    </row>
    <row r="5563" spans="1:16" s="342" customFormat="1" x14ac:dyDescent="0.25">
      <c r="A5563" s="336"/>
      <c r="B5563" s="330"/>
      <c r="C5563" s="402"/>
      <c r="D5563" s="336"/>
      <c r="E5563" s="429"/>
      <c r="F5563" s="336"/>
      <c r="G5563" s="430"/>
      <c r="H5563" s="431"/>
      <c r="I5563" s="432"/>
      <c r="J5563" s="336"/>
      <c r="K5563" s="338"/>
      <c r="O5563" s="393"/>
      <c r="P5563" s="407"/>
    </row>
    <row r="5564" spans="1:16" s="342" customFormat="1" x14ac:dyDescent="0.25">
      <c r="A5564" s="336"/>
      <c r="B5564" s="330"/>
      <c r="C5564" s="402"/>
      <c r="D5564" s="336"/>
      <c r="E5564" s="429"/>
      <c r="F5564" s="336"/>
      <c r="G5564" s="430"/>
      <c r="H5564" s="431"/>
      <c r="I5564" s="432"/>
      <c r="J5564" s="336"/>
      <c r="K5564" s="338"/>
      <c r="O5564" s="393"/>
      <c r="P5564" s="407"/>
    </row>
    <row r="5565" spans="1:16" s="342" customFormat="1" x14ac:dyDescent="0.25">
      <c r="A5565" s="336"/>
      <c r="B5565" s="330"/>
      <c r="C5565" s="402"/>
      <c r="D5565" s="336"/>
      <c r="E5565" s="429"/>
      <c r="F5565" s="336"/>
      <c r="G5565" s="430"/>
      <c r="H5565" s="431"/>
      <c r="I5565" s="432"/>
      <c r="J5565" s="336"/>
      <c r="K5565" s="338"/>
      <c r="O5565" s="393"/>
      <c r="P5565" s="407"/>
    </row>
    <row r="5566" spans="1:16" s="342" customFormat="1" x14ac:dyDescent="0.25">
      <c r="A5566" s="336"/>
      <c r="B5566" s="330"/>
      <c r="C5566" s="402"/>
      <c r="D5566" s="336"/>
      <c r="E5566" s="429"/>
      <c r="F5566" s="336"/>
      <c r="G5566" s="430"/>
      <c r="H5566" s="431"/>
      <c r="I5566" s="432"/>
      <c r="J5566" s="336"/>
      <c r="K5566" s="338"/>
      <c r="O5566" s="393"/>
      <c r="P5566" s="407"/>
    </row>
    <row r="5567" spans="1:16" s="342" customFormat="1" x14ac:dyDescent="0.25">
      <c r="A5567" s="336"/>
      <c r="B5567" s="330"/>
      <c r="C5567" s="402"/>
      <c r="D5567" s="336"/>
      <c r="E5567" s="429"/>
      <c r="F5567" s="336"/>
      <c r="G5567" s="430"/>
      <c r="H5567" s="431"/>
      <c r="I5567" s="432"/>
      <c r="J5567" s="336"/>
      <c r="K5567" s="338"/>
      <c r="O5567" s="393"/>
      <c r="P5567" s="407"/>
    </row>
    <row r="5568" spans="1:16" s="342" customFormat="1" x14ac:dyDescent="0.25">
      <c r="A5568" s="336"/>
      <c r="B5568" s="330"/>
      <c r="C5568" s="402"/>
      <c r="D5568" s="336"/>
      <c r="E5568" s="429"/>
      <c r="F5568" s="336"/>
      <c r="G5568" s="430"/>
      <c r="H5568" s="431"/>
      <c r="I5568" s="432"/>
      <c r="J5568" s="336"/>
      <c r="K5568" s="338"/>
      <c r="O5568" s="393"/>
      <c r="P5568" s="407"/>
    </row>
    <row r="5569" spans="1:16" s="342" customFormat="1" x14ac:dyDescent="0.25">
      <c r="A5569" s="336"/>
      <c r="B5569" s="330"/>
      <c r="C5569" s="402"/>
      <c r="D5569" s="336"/>
      <c r="E5569" s="429"/>
      <c r="F5569" s="336"/>
      <c r="G5569" s="430"/>
      <c r="H5569" s="431"/>
      <c r="I5569" s="432"/>
      <c r="J5569" s="336"/>
      <c r="K5569" s="338"/>
      <c r="O5569" s="393"/>
      <c r="P5569" s="407"/>
    </row>
    <row r="5570" spans="1:16" s="342" customFormat="1" x14ac:dyDescent="0.25">
      <c r="A5570" s="336"/>
      <c r="B5570" s="330"/>
      <c r="C5570" s="402"/>
      <c r="D5570" s="336"/>
      <c r="E5570" s="429"/>
      <c r="F5570" s="336"/>
      <c r="G5570" s="430"/>
      <c r="H5570" s="431"/>
      <c r="I5570" s="432"/>
      <c r="J5570" s="336"/>
      <c r="K5570" s="338"/>
      <c r="O5570" s="393"/>
      <c r="P5570" s="407"/>
    </row>
    <row r="5571" spans="1:16" s="342" customFormat="1" x14ac:dyDescent="0.25">
      <c r="A5571" s="336"/>
      <c r="B5571" s="330"/>
      <c r="C5571" s="402"/>
      <c r="D5571" s="336"/>
      <c r="E5571" s="429"/>
      <c r="F5571" s="336"/>
      <c r="G5571" s="430"/>
      <c r="H5571" s="431"/>
      <c r="I5571" s="432"/>
      <c r="J5571" s="336"/>
      <c r="K5571" s="338"/>
      <c r="O5571" s="393"/>
      <c r="P5571" s="407"/>
    </row>
    <row r="5572" spans="1:16" s="342" customFormat="1" x14ac:dyDescent="0.25">
      <c r="A5572" s="336"/>
      <c r="B5572" s="330"/>
      <c r="C5572" s="402"/>
      <c r="D5572" s="336"/>
      <c r="E5572" s="429"/>
      <c r="F5572" s="336"/>
      <c r="G5572" s="430"/>
      <c r="H5572" s="431"/>
      <c r="I5572" s="432"/>
      <c r="J5572" s="336"/>
      <c r="K5572" s="338"/>
      <c r="O5572" s="393"/>
      <c r="P5572" s="407"/>
    </row>
    <row r="5573" spans="1:16" s="342" customFormat="1" x14ac:dyDescent="0.25">
      <c r="A5573" s="336"/>
      <c r="B5573" s="330"/>
      <c r="C5573" s="402"/>
      <c r="D5573" s="336"/>
      <c r="E5573" s="429"/>
      <c r="F5573" s="336"/>
      <c r="G5573" s="430"/>
      <c r="H5573" s="431"/>
      <c r="I5573" s="432"/>
      <c r="J5573" s="336"/>
      <c r="K5573" s="338"/>
      <c r="O5573" s="393"/>
      <c r="P5573" s="407"/>
    </row>
    <row r="5574" spans="1:16" s="342" customFormat="1" x14ac:dyDescent="0.25">
      <c r="A5574" s="336"/>
      <c r="B5574" s="330"/>
      <c r="C5574" s="402"/>
      <c r="D5574" s="336"/>
      <c r="E5574" s="429"/>
      <c r="F5574" s="336"/>
      <c r="G5574" s="430"/>
      <c r="H5574" s="431"/>
      <c r="I5574" s="432"/>
      <c r="J5574" s="336"/>
      <c r="K5574" s="338"/>
      <c r="O5574" s="393"/>
      <c r="P5574" s="407"/>
    </row>
    <row r="5575" spans="1:16" s="342" customFormat="1" x14ac:dyDescent="0.25">
      <c r="A5575" s="336"/>
      <c r="B5575" s="330"/>
      <c r="C5575" s="402"/>
      <c r="D5575" s="336"/>
      <c r="E5575" s="429"/>
      <c r="F5575" s="336"/>
      <c r="G5575" s="430"/>
      <c r="H5575" s="431"/>
      <c r="I5575" s="432"/>
      <c r="J5575" s="336"/>
      <c r="K5575" s="338"/>
      <c r="O5575" s="393"/>
      <c r="P5575" s="407"/>
    </row>
    <row r="5576" spans="1:16" s="342" customFormat="1" x14ac:dyDescent="0.25">
      <c r="A5576" s="336"/>
      <c r="B5576" s="330"/>
      <c r="C5576" s="402"/>
      <c r="D5576" s="336"/>
      <c r="E5576" s="429"/>
      <c r="F5576" s="336"/>
      <c r="G5576" s="430"/>
      <c r="H5576" s="431"/>
      <c r="I5576" s="432"/>
      <c r="J5576" s="336"/>
      <c r="K5576" s="338"/>
      <c r="O5576" s="393"/>
      <c r="P5576" s="407"/>
    </row>
    <row r="5577" spans="1:16" s="342" customFormat="1" x14ac:dyDescent="0.25">
      <c r="A5577" s="336"/>
      <c r="B5577" s="330"/>
      <c r="C5577" s="402"/>
      <c r="D5577" s="336"/>
      <c r="E5577" s="429"/>
      <c r="F5577" s="336"/>
      <c r="G5577" s="430"/>
      <c r="H5577" s="431"/>
      <c r="I5577" s="432"/>
      <c r="J5577" s="336"/>
      <c r="K5577" s="338"/>
      <c r="O5577" s="393"/>
      <c r="P5577" s="407"/>
    </row>
    <row r="5578" spans="1:16" s="342" customFormat="1" x14ac:dyDescent="0.25">
      <c r="A5578" s="336"/>
      <c r="B5578" s="330"/>
      <c r="C5578" s="402"/>
      <c r="D5578" s="336"/>
      <c r="E5578" s="429"/>
      <c r="F5578" s="336"/>
      <c r="G5578" s="430"/>
      <c r="H5578" s="431"/>
      <c r="I5578" s="432"/>
      <c r="J5578" s="336"/>
      <c r="K5578" s="338"/>
      <c r="O5578" s="393"/>
      <c r="P5578" s="407"/>
    </row>
    <row r="5579" spans="1:16" s="342" customFormat="1" x14ac:dyDescent="0.25">
      <c r="A5579" s="336"/>
      <c r="B5579" s="330"/>
      <c r="C5579" s="402"/>
      <c r="D5579" s="336"/>
      <c r="E5579" s="429"/>
      <c r="F5579" s="336"/>
      <c r="G5579" s="430"/>
      <c r="H5579" s="431"/>
      <c r="I5579" s="432"/>
      <c r="J5579" s="336"/>
      <c r="K5579" s="338"/>
      <c r="O5579" s="393"/>
      <c r="P5579" s="407"/>
    </row>
    <row r="5580" spans="1:16" s="342" customFormat="1" x14ac:dyDescent="0.25">
      <c r="A5580" s="336"/>
      <c r="B5580" s="330"/>
      <c r="C5580" s="402"/>
      <c r="D5580" s="336"/>
      <c r="E5580" s="429"/>
      <c r="F5580" s="336"/>
      <c r="G5580" s="430"/>
      <c r="H5580" s="431"/>
      <c r="I5580" s="432"/>
      <c r="J5580" s="336"/>
      <c r="K5580" s="338"/>
      <c r="O5580" s="393"/>
      <c r="P5580" s="407"/>
    </row>
    <row r="5581" spans="1:16" s="342" customFormat="1" x14ac:dyDescent="0.25">
      <c r="A5581" s="336"/>
      <c r="B5581" s="330"/>
      <c r="C5581" s="402"/>
      <c r="D5581" s="336"/>
      <c r="E5581" s="429"/>
      <c r="F5581" s="336"/>
      <c r="G5581" s="430"/>
      <c r="H5581" s="431"/>
      <c r="I5581" s="432"/>
      <c r="J5581" s="336"/>
      <c r="K5581" s="338"/>
      <c r="O5581" s="393"/>
      <c r="P5581" s="407"/>
    </row>
    <row r="5582" spans="1:16" s="342" customFormat="1" x14ac:dyDescent="0.25">
      <c r="A5582" s="336"/>
      <c r="B5582" s="330"/>
      <c r="C5582" s="402"/>
      <c r="D5582" s="336"/>
      <c r="E5582" s="429"/>
      <c r="F5582" s="336"/>
      <c r="G5582" s="430"/>
      <c r="H5582" s="431"/>
      <c r="I5582" s="432"/>
      <c r="J5582" s="336"/>
      <c r="K5582" s="338"/>
      <c r="O5582" s="393"/>
      <c r="P5582" s="407"/>
    </row>
    <row r="5583" spans="1:16" s="342" customFormat="1" x14ac:dyDescent="0.25">
      <c r="A5583" s="336"/>
      <c r="B5583" s="330"/>
      <c r="C5583" s="402"/>
      <c r="D5583" s="336"/>
      <c r="E5583" s="429"/>
      <c r="F5583" s="336"/>
      <c r="G5583" s="430"/>
      <c r="H5583" s="431"/>
      <c r="I5583" s="432"/>
      <c r="J5583" s="336"/>
      <c r="K5583" s="338"/>
      <c r="O5583" s="393"/>
      <c r="P5583" s="407"/>
    </row>
    <row r="5584" spans="1:16" s="342" customFormat="1" x14ac:dyDescent="0.25">
      <c r="A5584" s="336"/>
      <c r="B5584" s="330"/>
      <c r="C5584" s="402"/>
      <c r="D5584" s="336"/>
      <c r="E5584" s="429"/>
      <c r="F5584" s="336"/>
      <c r="G5584" s="430"/>
      <c r="H5584" s="431"/>
      <c r="I5584" s="432"/>
      <c r="J5584" s="336"/>
      <c r="K5584" s="338"/>
      <c r="O5584" s="393"/>
      <c r="P5584" s="407"/>
    </row>
    <row r="5585" spans="1:16" s="342" customFormat="1" x14ac:dyDescent="0.25">
      <c r="A5585" s="336"/>
      <c r="B5585" s="330"/>
      <c r="C5585" s="402"/>
      <c r="D5585" s="336"/>
      <c r="E5585" s="429"/>
      <c r="F5585" s="336"/>
      <c r="G5585" s="430"/>
      <c r="H5585" s="431"/>
      <c r="I5585" s="432"/>
      <c r="J5585" s="336"/>
      <c r="K5585" s="338"/>
      <c r="O5585" s="393"/>
      <c r="P5585" s="407"/>
    </row>
    <row r="5586" spans="1:16" s="342" customFormat="1" x14ac:dyDescent="0.25">
      <c r="A5586" s="336"/>
      <c r="B5586" s="330"/>
      <c r="C5586" s="402"/>
      <c r="D5586" s="336"/>
      <c r="E5586" s="429"/>
      <c r="F5586" s="336"/>
      <c r="G5586" s="430"/>
      <c r="H5586" s="431"/>
      <c r="I5586" s="432"/>
      <c r="J5586" s="336"/>
      <c r="K5586" s="338"/>
      <c r="O5586" s="393"/>
      <c r="P5586" s="407"/>
    </row>
    <row r="5587" spans="1:16" s="342" customFormat="1" x14ac:dyDescent="0.25">
      <c r="A5587" s="336"/>
      <c r="B5587" s="330"/>
      <c r="C5587" s="402"/>
      <c r="D5587" s="336"/>
      <c r="E5587" s="429"/>
      <c r="F5587" s="336"/>
      <c r="G5587" s="430"/>
      <c r="H5587" s="431"/>
      <c r="I5587" s="432"/>
      <c r="J5587" s="336"/>
      <c r="K5587" s="338"/>
      <c r="O5587" s="393"/>
      <c r="P5587" s="407"/>
    </row>
    <row r="5588" spans="1:16" s="342" customFormat="1" x14ac:dyDescent="0.25">
      <c r="A5588" s="336"/>
      <c r="B5588" s="330"/>
      <c r="C5588" s="402"/>
      <c r="D5588" s="336"/>
      <c r="E5588" s="429"/>
      <c r="F5588" s="336"/>
      <c r="G5588" s="430"/>
      <c r="H5588" s="431"/>
      <c r="I5588" s="432"/>
      <c r="J5588" s="336"/>
      <c r="K5588" s="338"/>
      <c r="O5588" s="393"/>
      <c r="P5588" s="407"/>
    </row>
    <row r="5589" spans="1:16" s="342" customFormat="1" x14ac:dyDescent="0.25">
      <c r="A5589" s="336"/>
      <c r="B5589" s="330"/>
      <c r="C5589" s="402"/>
      <c r="D5589" s="336"/>
      <c r="E5589" s="429"/>
      <c r="F5589" s="336"/>
      <c r="G5589" s="430"/>
      <c r="H5589" s="431"/>
      <c r="I5589" s="432"/>
      <c r="J5589" s="336"/>
      <c r="K5589" s="338"/>
      <c r="O5589" s="393"/>
      <c r="P5589" s="407"/>
    </row>
    <row r="5590" spans="1:16" s="342" customFormat="1" x14ac:dyDescent="0.25">
      <c r="A5590" s="336"/>
      <c r="B5590" s="330"/>
      <c r="C5590" s="402"/>
      <c r="D5590" s="336"/>
      <c r="E5590" s="429"/>
      <c r="F5590" s="336"/>
      <c r="G5590" s="430"/>
      <c r="H5590" s="431"/>
      <c r="I5590" s="432"/>
      <c r="J5590" s="336"/>
      <c r="K5590" s="338"/>
      <c r="O5590" s="393"/>
      <c r="P5590" s="407"/>
    </row>
    <row r="5591" spans="1:16" s="342" customFormat="1" x14ac:dyDescent="0.25">
      <c r="A5591" s="336"/>
      <c r="B5591" s="330"/>
      <c r="C5591" s="402"/>
      <c r="D5591" s="336"/>
      <c r="E5591" s="429"/>
      <c r="F5591" s="336"/>
      <c r="G5591" s="430"/>
      <c r="H5591" s="431"/>
      <c r="I5591" s="432"/>
      <c r="J5591" s="336"/>
      <c r="K5591" s="338"/>
      <c r="O5591" s="393"/>
      <c r="P5591" s="407"/>
    </row>
    <row r="5592" spans="1:16" s="342" customFormat="1" x14ac:dyDescent="0.25">
      <c r="A5592" s="336"/>
      <c r="B5592" s="330"/>
      <c r="C5592" s="402"/>
      <c r="D5592" s="336"/>
      <c r="E5592" s="429"/>
      <c r="F5592" s="336"/>
      <c r="G5592" s="430"/>
      <c r="H5592" s="431"/>
      <c r="I5592" s="432"/>
      <c r="J5592" s="336"/>
      <c r="K5592" s="338"/>
      <c r="O5592" s="393"/>
      <c r="P5592" s="407"/>
    </row>
    <row r="5593" spans="1:16" s="342" customFormat="1" x14ac:dyDescent="0.25">
      <c r="A5593" s="336"/>
      <c r="B5593" s="330"/>
      <c r="C5593" s="402"/>
      <c r="D5593" s="336"/>
      <c r="E5593" s="429"/>
      <c r="F5593" s="336"/>
      <c r="G5593" s="430"/>
      <c r="H5593" s="431"/>
      <c r="I5593" s="432"/>
      <c r="J5593" s="336"/>
      <c r="K5593" s="338"/>
      <c r="O5593" s="393"/>
      <c r="P5593" s="407"/>
    </row>
    <row r="5594" spans="1:16" s="342" customFormat="1" x14ac:dyDescent="0.25">
      <c r="A5594" s="336"/>
      <c r="B5594" s="330"/>
      <c r="C5594" s="402"/>
      <c r="D5594" s="336"/>
      <c r="E5594" s="429"/>
      <c r="F5594" s="336"/>
      <c r="G5594" s="430"/>
      <c r="H5594" s="431"/>
      <c r="I5594" s="432"/>
      <c r="J5594" s="336"/>
      <c r="K5594" s="338"/>
      <c r="O5594" s="393"/>
      <c r="P5594" s="407"/>
    </row>
    <row r="5595" spans="1:16" s="342" customFormat="1" x14ac:dyDescent="0.25">
      <c r="A5595" s="336"/>
      <c r="B5595" s="330"/>
      <c r="C5595" s="402"/>
      <c r="D5595" s="336"/>
      <c r="E5595" s="429"/>
      <c r="F5595" s="336"/>
      <c r="G5595" s="430"/>
      <c r="H5595" s="431"/>
      <c r="I5595" s="432"/>
      <c r="J5595" s="336"/>
      <c r="K5595" s="338"/>
      <c r="O5595" s="393"/>
      <c r="P5595" s="407"/>
    </row>
    <row r="5596" spans="1:16" s="342" customFormat="1" x14ac:dyDescent="0.25">
      <c r="A5596" s="336"/>
      <c r="B5596" s="330"/>
      <c r="C5596" s="402"/>
      <c r="D5596" s="336"/>
      <c r="E5596" s="429"/>
      <c r="F5596" s="336"/>
      <c r="G5596" s="430"/>
      <c r="H5596" s="431"/>
      <c r="I5596" s="432"/>
      <c r="J5596" s="336"/>
      <c r="K5596" s="338"/>
      <c r="O5596" s="393"/>
      <c r="P5596" s="407"/>
    </row>
    <row r="5597" spans="1:16" s="342" customFormat="1" x14ac:dyDescent="0.25">
      <c r="A5597" s="336"/>
      <c r="B5597" s="330"/>
      <c r="C5597" s="402"/>
      <c r="D5597" s="336"/>
      <c r="E5597" s="429"/>
      <c r="F5597" s="336"/>
      <c r="G5597" s="430"/>
      <c r="H5597" s="431"/>
      <c r="I5597" s="432"/>
      <c r="J5597" s="336"/>
      <c r="K5597" s="338"/>
      <c r="O5597" s="393"/>
      <c r="P5597" s="407"/>
    </row>
    <row r="5598" spans="1:16" s="342" customFormat="1" x14ac:dyDescent="0.25">
      <c r="A5598" s="336"/>
      <c r="B5598" s="330"/>
      <c r="C5598" s="402"/>
      <c r="D5598" s="336"/>
      <c r="E5598" s="429"/>
      <c r="F5598" s="336"/>
      <c r="G5598" s="430"/>
      <c r="H5598" s="431"/>
      <c r="I5598" s="432"/>
      <c r="J5598" s="336"/>
      <c r="K5598" s="338"/>
      <c r="O5598" s="393"/>
      <c r="P5598" s="407"/>
    </row>
    <row r="5599" spans="1:16" s="342" customFormat="1" x14ac:dyDescent="0.25">
      <c r="A5599" s="336"/>
      <c r="B5599" s="330"/>
      <c r="C5599" s="402"/>
      <c r="D5599" s="336"/>
      <c r="E5599" s="429"/>
      <c r="F5599" s="336"/>
      <c r="G5599" s="430"/>
      <c r="H5599" s="431"/>
      <c r="I5599" s="432"/>
      <c r="J5599" s="336"/>
      <c r="K5599" s="338"/>
      <c r="O5599" s="393"/>
      <c r="P5599" s="407"/>
    </row>
    <row r="5600" spans="1:16" s="342" customFormat="1" x14ac:dyDescent="0.25">
      <c r="A5600" s="336"/>
      <c r="B5600" s="330"/>
      <c r="C5600" s="402"/>
      <c r="D5600" s="336"/>
      <c r="E5600" s="429"/>
      <c r="F5600" s="336"/>
      <c r="G5600" s="430"/>
      <c r="H5600" s="431"/>
      <c r="I5600" s="432"/>
      <c r="J5600" s="336"/>
      <c r="K5600" s="338"/>
      <c r="O5600" s="393"/>
      <c r="P5600" s="407"/>
    </row>
    <row r="5601" spans="1:16" s="342" customFormat="1" x14ac:dyDescent="0.25">
      <c r="A5601" s="336"/>
      <c r="B5601" s="330"/>
      <c r="C5601" s="402"/>
      <c r="D5601" s="336"/>
      <c r="E5601" s="429"/>
      <c r="F5601" s="336"/>
      <c r="G5601" s="430"/>
      <c r="H5601" s="431"/>
      <c r="I5601" s="432"/>
      <c r="J5601" s="336"/>
      <c r="K5601" s="338"/>
      <c r="O5601" s="393"/>
      <c r="P5601" s="407"/>
    </row>
    <row r="5602" spans="1:16" s="342" customFormat="1" x14ac:dyDescent="0.25">
      <c r="A5602" s="336"/>
      <c r="B5602" s="330"/>
      <c r="C5602" s="402"/>
      <c r="D5602" s="336"/>
      <c r="E5602" s="429"/>
      <c r="F5602" s="336"/>
      <c r="G5602" s="430"/>
      <c r="H5602" s="431"/>
      <c r="I5602" s="432"/>
      <c r="J5602" s="336"/>
      <c r="K5602" s="338"/>
      <c r="O5602" s="393"/>
      <c r="P5602" s="407"/>
    </row>
    <row r="5603" spans="1:16" s="342" customFormat="1" x14ac:dyDescent="0.25">
      <c r="A5603" s="336"/>
      <c r="B5603" s="330"/>
      <c r="C5603" s="402"/>
      <c r="D5603" s="336"/>
      <c r="E5603" s="429"/>
      <c r="F5603" s="336"/>
      <c r="G5603" s="430"/>
      <c r="H5603" s="431"/>
      <c r="I5603" s="432"/>
      <c r="J5603" s="336"/>
      <c r="K5603" s="338"/>
      <c r="O5603" s="393"/>
      <c r="P5603" s="407"/>
    </row>
    <row r="5604" spans="1:16" s="342" customFormat="1" x14ac:dyDescent="0.25">
      <c r="A5604" s="336"/>
      <c r="B5604" s="330"/>
      <c r="C5604" s="402"/>
      <c r="D5604" s="336"/>
      <c r="E5604" s="429"/>
      <c r="F5604" s="336"/>
      <c r="G5604" s="430"/>
      <c r="H5604" s="431"/>
      <c r="I5604" s="432"/>
      <c r="J5604" s="336"/>
      <c r="K5604" s="338"/>
      <c r="O5604" s="393"/>
      <c r="P5604" s="407"/>
    </row>
    <row r="5605" spans="1:16" s="342" customFormat="1" x14ac:dyDescent="0.25">
      <c r="A5605" s="336"/>
      <c r="B5605" s="330"/>
      <c r="C5605" s="402"/>
      <c r="D5605" s="336"/>
      <c r="E5605" s="429"/>
      <c r="F5605" s="336"/>
      <c r="G5605" s="430"/>
      <c r="H5605" s="431"/>
      <c r="I5605" s="432"/>
      <c r="J5605" s="336"/>
      <c r="K5605" s="338"/>
      <c r="O5605" s="393"/>
      <c r="P5605" s="407"/>
    </row>
    <row r="5606" spans="1:16" s="342" customFormat="1" x14ac:dyDescent="0.25">
      <c r="A5606" s="336"/>
      <c r="B5606" s="330"/>
      <c r="C5606" s="402"/>
      <c r="D5606" s="336"/>
      <c r="E5606" s="429"/>
      <c r="F5606" s="336"/>
      <c r="G5606" s="430"/>
      <c r="H5606" s="431"/>
      <c r="I5606" s="432"/>
      <c r="J5606" s="336"/>
      <c r="K5606" s="338"/>
      <c r="O5606" s="393"/>
      <c r="P5606" s="407"/>
    </row>
    <row r="5607" spans="1:16" s="342" customFormat="1" x14ac:dyDescent="0.25">
      <c r="A5607" s="336"/>
      <c r="B5607" s="330"/>
      <c r="C5607" s="402"/>
      <c r="D5607" s="336"/>
      <c r="E5607" s="429"/>
      <c r="F5607" s="336"/>
      <c r="G5607" s="430"/>
      <c r="H5607" s="431"/>
      <c r="I5607" s="432"/>
      <c r="J5607" s="336"/>
      <c r="K5607" s="338"/>
      <c r="O5607" s="393"/>
      <c r="P5607" s="407"/>
    </row>
    <row r="5608" spans="1:16" s="342" customFormat="1" x14ac:dyDescent="0.25">
      <c r="A5608" s="336"/>
      <c r="B5608" s="330"/>
      <c r="C5608" s="402"/>
      <c r="D5608" s="336"/>
      <c r="E5608" s="429"/>
      <c r="F5608" s="336"/>
      <c r="G5608" s="430"/>
      <c r="H5608" s="431"/>
      <c r="I5608" s="432"/>
      <c r="J5608" s="336"/>
      <c r="K5608" s="338"/>
      <c r="O5608" s="393"/>
      <c r="P5608" s="407"/>
    </row>
    <row r="5609" spans="1:16" s="342" customFormat="1" x14ac:dyDescent="0.25">
      <c r="A5609" s="336"/>
      <c r="B5609" s="330"/>
      <c r="C5609" s="402"/>
      <c r="D5609" s="336"/>
      <c r="E5609" s="429"/>
      <c r="F5609" s="336"/>
      <c r="G5609" s="430"/>
      <c r="H5609" s="431"/>
      <c r="I5609" s="432"/>
      <c r="J5609" s="336"/>
      <c r="K5609" s="338"/>
      <c r="O5609" s="393"/>
      <c r="P5609" s="407"/>
    </row>
    <row r="5610" spans="1:16" s="342" customFormat="1" x14ac:dyDescent="0.25">
      <c r="A5610" s="336"/>
      <c r="B5610" s="330"/>
      <c r="C5610" s="402"/>
      <c r="D5610" s="336"/>
      <c r="E5610" s="429"/>
      <c r="F5610" s="336"/>
      <c r="G5610" s="430"/>
      <c r="H5610" s="431"/>
      <c r="I5610" s="432"/>
      <c r="J5610" s="336"/>
      <c r="K5610" s="338"/>
      <c r="O5610" s="393"/>
      <c r="P5610" s="407"/>
    </row>
    <row r="5611" spans="1:16" s="342" customFormat="1" x14ac:dyDescent="0.25">
      <c r="A5611" s="336"/>
      <c r="B5611" s="330"/>
      <c r="C5611" s="402"/>
      <c r="D5611" s="336"/>
      <c r="E5611" s="429"/>
      <c r="F5611" s="336"/>
      <c r="G5611" s="430"/>
      <c r="H5611" s="431"/>
      <c r="I5611" s="432"/>
      <c r="J5611" s="336"/>
      <c r="K5611" s="338"/>
      <c r="O5611" s="393"/>
      <c r="P5611" s="407"/>
    </row>
    <row r="5612" spans="1:16" s="342" customFormat="1" x14ac:dyDescent="0.25">
      <c r="A5612" s="336"/>
      <c r="B5612" s="330"/>
      <c r="C5612" s="402"/>
      <c r="D5612" s="336"/>
      <c r="E5612" s="429"/>
      <c r="F5612" s="336"/>
      <c r="G5612" s="430"/>
      <c r="H5612" s="431"/>
      <c r="I5612" s="432"/>
      <c r="J5612" s="336"/>
      <c r="K5612" s="338"/>
      <c r="O5612" s="393"/>
      <c r="P5612" s="407"/>
    </row>
    <row r="5613" spans="1:16" s="342" customFormat="1" x14ac:dyDescent="0.25">
      <c r="A5613" s="336"/>
      <c r="B5613" s="330"/>
      <c r="C5613" s="402"/>
      <c r="D5613" s="336"/>
      <c r="E5613" s="429"/>
      <c r="F5613" s="336"/>
      <c r="G5613" s="430"/>
      <c r="H5613" s="431"/>
      <c r="I5613" s="432"/>
      <c r="J5613" s="336"/>
      <c r="K5613" s="338"/>
      <c r="O5613" s="393"/>
      <c r="P5613" s="407"/>
    </row>
    <row r="5614" spans="1:16" s="342" customFormat="1" x14ac:dyDescent="0.25">
      <c r="A5614" s="336"/>
      <c r="B5614" s="330"/>
      <c r="C5614" s="402"/>
      <c r="D5614" s="336"/>
      <c r="E5614" s="429"/>
      <c r="F5614" s="336"/>
      <c r="G5614" s="430"/>
      <c r="H5614" s="431"/>
      <c r="I5614" s="432"/>
      <c r="J5614" s="336"/>
      <c r="K5614" s="338"/>
      <c r="O5614" s="393"/>
      <c r="P5614" s="407"/>
    </row>
    <row r="5615" spans="1:16" s="342" customFormat="1" x14ac:dyDescent="0.25">
      <c r="A5615" s="336"/>
      <c r="B5615" s="330"/>
      <c r="C5615" s="402"/>
      <c r="D5615" s="336"/>
      <c r="E5615" s="429"/>
      <c r="F5615" s="336"/>
      <c r="G5615" s="430"/>
      <c r="H5615" s="431"/>
      <c r="I5615" s="432"/>
      <c r="J5615" s="336"/>
      <c r="K5615" s="338"/>
      <c r="O5615" s="393"/>
      <c r="P5615" s="407"/>
    </row>
    <row r="5616" spans="1:16" s="342" customFormat="1" x14ac:dyDescent="0.25">
      <c r="A5616" s="336"/>
      <c r="B5616" s="330"/>
      <c r="C5616" s="402"/>
      <c r="D5616" s="336"/>
      <c r="E5616" s="429"/>
      <c r="F5616" s="336"/>
      <c r="G5616" s="430"/>
      <c r="H5616" s="431"/>
      <c r="I5616" s="432"/>
      <c r="J5616" s="336"/>
      <c r="K5616" s="338"/>
      <c r="O5616" s="393"/>
      <c r="P5616" s="407"/>
    </row>
    <row r="5617" spans="1:16" s="342" customFormat="1" x14ac:dyDescent="0.25">
      <c r="A5617" s="336"/>
      <c r="B5617" s="330"/>
      <c r="C5617" s="402"/>
      <c r="D5617" s="336"/>
      <c r="E5617" s="429"/>
      <c r="F5617" s="336"/>
      <c r="G5617" s="430"/>
      <c r="H5617" s="431"/>
      <c r="I5617" s="432"/>
      <c r="J5617" s="336"/>
      <c r="K5617" s="338"/>
      <c r="O5617" s="393"/>
      <c r="P5617" s="407"/>
    </row>
    <row r="5618" spans="1:16" s="342" customFormat="1" x14ac:dyDescent="0.25">
      <c r="A5618" s="336"/>
      <c r="B5618" s="330"/>
      <c r="C5618" s="402"/>
      <c r="D5618" s="336"/>
      <c r="E5618" s="429"/>
      <c r="F5618" s="336"/>
      <c r="G5618" s="430"/>
      <c r="H5618" s="431"/>
      <c r="I5618" s="432"/>
      <c r="J5618" s="336"/>
      <c r="K5618" s="338"/>
      <c r="O5618" s="393"/>
      <c r="P5618" s="407"/>
    </row>
    <row r="5619" spans="1:16" s="342" customFormat="1" x14ac:dyDescent="0.25">
      <c r="A5619" s="336"/>
      <c r="B5619" s="330"/>
      <c r="C5619" s="402"/>
      <c r="D5619" s="336"/>
      <c r="E5619" s="429"/>
      <c r="F5619" s="336"/>
      <c r="G5619" s="430"/>
      <c r="H5619" s="431"/>
      <c r="I5619" s="432"/>
      <c r="J5619" s="336"/>
      <c r="K5619" s="338"/>
      <c r="O5619" s="393"/>
      <c r="P5619" s="407"/>
    </row>
    <row r="5620" spans="1:16" s="342" customFormat="1" x14ac:dyDescent="0.25">
      <c r="A5620" s="336"/>
      <c r="B5620" s="330"/>
      <c r="C5620" s="402"/>
      <c r="D5620" s="336"/>
      <c r="E5620" s="429"/>
      <c r="F5620" s="336"/>
      <c r="G5620" s="430"/>
      <c r="H5620" s="431"/>
      <c r="I5620" s="432"/>
      <c r="J5620" s="336"/>
      <c r="K5620" s="338"/>
      <c r="O5620" s="393"/>
      <c r="P5620" s="407"/>
    </row>
    <row r="5621" spans="1:16" s="342" customFormat="1" x14ac:dyDescent="0.25">
      <c r="A5621" s="336"/>
      <c r="B5621" s="330"/>
      <c r="C5621" s="402"/>
      <c r="D5621" s="336"/>
      <c r="E5621" s="429"/>
      <c r="F5621" s="336"/>
      <c r="G5621" s="430"/>
      <c r="H5621" s="431"/>
      <c r="I5621" s="432"/>
      <c r="J5621" s="336"/>
      <c r="K5621" s="338"/>
      <c r="O5621" s="393"/>
      <c r="P5621" s="407"/>
    </row>
    <row r="5622" spans="1:16" s="342" customFormat="1" x14ac:dyDescent="0.25">
      <c r="A5622" s="336"/>
      <c r="B5622" s="330"/>
      <c r="C5622" s="402"/>
      <c r="D5622" s="336"/>
      <c r="E5622" s="429"/>
      <c r="F5622" s="336"/>
      <c r="G5622" s="430"/>
      <c r="H5622" s="431"/>
      <c r="I5622" s="432"/>
      <c r="J5622" s="336"/>
      <c r="K5622" s="338"/>
      <c r="O5622" s="393"/>
      <c r="P5622" s="407"/>
    </row>
    <row r="5623" spans="1:16" s="342" customFormat="1" x14ac:dyDescent="0.25">
      <c r="A5623" s="336"/>
      <c r="B5623" s="330"/>
      <c r="C5623" s="402"/>
      <c r="D5623" s="336"/>
      <c r="E5623" s="429"/>
      <c r="F5623" s="336"/>
      <c r="G5623" s="430"/>
      <c r="H5623" s="431"/>
      <c r="I5623" s="432"/>
      <c r="J5623" s="336"/>
      <c r="K5623" s="338"/>
      <c r="O5623" s="393"/>
      <c r="P5623" s="407"/>
    </row>
    <row r="5624" spans="1:16" s="342" customFormat="1" x14ac:dyDescent="0.25">
      <c r="A5624" s="336"/>
      <c r="B5624" s="330"/>
      <c r="C5624" s="402"/>
      <c r="D5624" s="336"/>
      <c r="E5624" s="429"/>
      <c r="F5624" s="336"/>
      <c r="G5624" s="430"/>
      <c r="H5624" s="431"/>
      <c r="I5624" s="432"/>
      <c r="J5624" s="336"/>
      <c r="K5624" s="338"/>
      <c r="O5624" s="393"/>
      <c r="P5624" s="407"/>
    </row>
    <row r="5625" spans="1:16" s="342" customFormat="1" x14ac:dyDescent="0.25">
      <c r="A5625" s="336"/>
      <c r="B5625" s="330"/>
      <c r="C5625" s="402"/>
      <c r="D5625" s="336"/>
      <c r="E5625" s="429"/>
      <c r="F5625" s="336"/>
      <c r="G5625" s="430"/>
      <c r="H5625" s="431"/>
      <c r="I5625" s="432"/>
      <c r="J5625" s="336"/>
      <c r="K5625" s="338"/>
      <c r="O5625" s="393"/>
      <c r="P5625" s="407"/>
    </row>
    <row r="5626" spans="1:16" s="342" customFormat="1" x14ac:dyDescent="0.25">
      <c r="A5626" s="336"/>
      <c r="B5626" s="330"/>
      <c r="C5626" s="402"/>
      <c r="D5626" s="336"/>
      <c r="E5626" s="429"/>
      <c r="F5626" s="336"/>
      <c r="G5626" s="430"/>
      <c r="H5626" s="431"/>
      <c r="I5626" s="432"/>
      <c r="J5626" s="336"/>
      <c r="K5626" s="338"/>
      <c r="O5626" s="393"/>
      <c r="P5626" s="407"/>
    </row>
    <row r="5627" spans="1:16" s="342" customFormat="1" x14ac:dyDescent="0.25">
      <c r="A5627" s="336"/>
      <c r="B5627" s="330"/>
      <c r="C5627" s="402"/>
      <c r="D5627" s="336"/>
      <c r="E5627" s="429"/>
      <c r="F5627" s="336"/>
      <c r="G5627" s="430"/>
      <c r="H5627" s="431"/>
      <c r="I5627" s="432"/>
      <c r="J5627" s="336"/>
      <c r="K5627" s="338"/>
      <c r="O5627" s="393"/>
      <c r="P5627" s="407"/>
    </row>
    <row r="5628" spans="1:16" s="342" customFormat="1" x14ac:dyDescent="0.25">
      <c r="A5628" s="336"/>
      <c r="B5628" s="330"/>
      <c r="C5628" s="402"/>
      <c r="D5628" s="336"/>
      <c r="E5628" s="429"/>
      <c r="F5628" s="336"/>
      <c r="G5628" s="430"/>
      <c r="H5628" s="431"/>
      <c r="I5628" s="432"/>
      <c r="J5628" s="336"/>
      <c r="K5628" s="338"/>
      <c r="O5628" s="393"/>
      <c r="P5628" s="407"/>
    </row>
    <row r="5629" spans="1:16" s="342" customFormat="1" x14ac:dyDescent="0.25">
      <c r="A5629" s="336"/>
      <c r="B5629" s="330"/>
      <c r="C5629" s="402"/>
      <c r="D5629" s="336"/>
      <c r="E5629" s="429"/>
      <c r="F5629" s="336"/>
      <c r="G5629" s="430"/>
      <c r="H5629" s="431"/>
      <c r="I5629" s="432"/>
      <c r="J5629" s="336"/>
      <c r="K5629" s="338"/>
      <c r="O5629" s="393"/>
      <c r="P5629" s="407"/>
    </row>
    <row r="5630" spans="1:16" s="342" customFormat="1" x14ac:dyDescent="0.25">
      <c r="A5630" s="336"/>
      <c r="B5630" s="330"/>
      <c r="C5630" s="402"/>
      <c r="D5630" s="336"/>
      <c r="E5630" s="429"/>
      <c r="F5630" s="336"/>
      <c r="G5630" s="430"/>
      <c r="H5630" s="431"/>
      <c r="I5630" s="432"/>
      <c r="J5630" s="336"/>
      <c r="K5630" s="338"/>
      <c r="O5630" s="393"/>
      <c r="P5630" s="407"/>
    </row>
    <row r="5631" spans="1:16" s="342" customFormat="1" x14ac:dyDescent="0.25">
      <c r="A5631" s="336"/>
      <c r="B5631" s="330"/>
      <c r="C5631" s="402"/>
      <c r="D5631" s="336"/>
      <c r="E5631" s="429"/>
      <c r="F5631" s="336"/>
      <c r="G5631" s="430"/>
      <c r="H5631" s="431"/>
      <c r="I5631" s="432"/>
      <c r="J5631" s="336"/>
      <c r="K5631" s="338"/>
      <c r="O5631" s="393"/>
      <c r="P5631" s="407"/>
    </row>
    <row r="5632" spans="1:16" s="342" customFormat="1" x14ac:dyDescent="0.25">
      <c r="A5632" s="336"/>
      <c r="B5632" s="330"/>
      <c r="C5632" s="402"/>
      <c r="D5632" s="336"/>
      <c r="E5632" s="429"/>
      <c r="F5632" s="336"/>
      <c r="G5632" s="430"/>
      <c r="H5632" s="431"/>
      <c r="I5632" s="432"/>
      <c r="J5632" s="336"/>
      <c r="K5632" s="338"/>
      <c r="O5632" s="393"/>
      <c r="P5632" s="407"/>
    </row>
    <row r="5633" spans="1:16" s="342" customFormat="1" x14ac:dyDescent="0.25">
      <c r="A5633" s="336"/>
      <c r="B5633" s="330"/>
      <c r="C5633" s="402"/>
      <c r="D5633" s="336"/>
      <c r="E5633" s="429"/>
      <c r="F5633" s="336"/>
      <c r="G5633" s="430"/>
      <c r="H5633" s="431"/>
      <c r="I5633" s="432"/>
      <c r="J5633" s="336"/>
      <c r="K5633" s="338"/>
      <c r="O5633" s="393"/>
      <c r="P5633" s="407"/>
    </row>
    <row r="5634" spans="1:16" s="342" customFormat="1" x14ac:dyDescent="0.25">
      <c r="A5634" s="336"/>
      <c r="B5634" s="330"/>
      <c r="C5634" s="402"/>
      <c r="D5634" s="336"/>
      <c r="E5634" s="429"/>
      <c r="F5634" s="336"/>
      <c r="G5634" s="430"/>
      <c r="H5634" s="431"/>
      <c r="I5634" s="432"/>
      <c r="J5634" s="336"/>
      <c r="K5634" s="338"/>
      <c r="O5634" s="393"/>
      <c r="P5634" s="407"/>
    </row>
    <row r="5635" spans="1:16" s="342" customFormat="1" x14ac:dyDescent="0.25">
      <c r="A5635" s="336"/>
      <c r="B5635" s="330"/>
      <c r="C5635" s="402"/>
      <c r="D5635" s="336"/>
      <c r="E5635" s="429"/>
      <c r="F5635" s="336"/>
      <c r="G5635" s="430"/>
      <c r="H5635" s="431"/>
      <c r="I5635" s="432"/>
      <c r="J5635" s="336"/>
      <c r="K5635" s="338"/>
      <c r="O5635" s="393"/>
      <c r="P5635" s="407"/>
    </row>
    <row r="5636" spans="1:16" s="342" customFormat="1" x14ac:dyDescent="0.25">
      <c r="A5636" s="336"/>
      <c r="B5636" s="330"/>
      <c r="C5636" s="402"/>
      <c r="D5636" s="336"/>
      <c r="E5636" s="429"/>
      <c r="F5636" s="336"/>
      <c r="G5636" s="430"/>
      <c r="H5636" s="431"/>
      <c r="I5636" s="432"/>
      <c r="J5636" s="336"/>
      <c r="K5636" s="338"/>
      <c r="O5636" s="393"/>
      <c r="P5636" s="407"/>
    </row>
    <row r="5637" spans="1:16" s="342" customFormat="1" x14ac:dyDescent="0.25">
      <c r="A5637" s="336"/>
      <c r="B5637" s="330"/>
      <c r="C5637" s="402"/>
      <c r="D5637" s="336"/>
      <c r="E5637" s="429"/>
      <c r="F5637" s="336"/>
      <c r="G5637" s="430"/>
      <c r="H5637" s="431"/>
      <c r="I5637" s="432"/>
      <c r="J5637" s="336"/>
      <c r="K5637" s="338"/>
      <c r="O5637" s="393"/>
      <c r="P5637" s="407"/>
    </row>
    <row r="5638" spans="1:16" s="342" customFormat="1" x14ac:dyDescent="0.25">
      <c r="A5638" s="336"/>
      <c r="B5638" s="330"/>
      <c r="C5638" s="402"/>
      <c r="D5638" s="336"/>
      <c r="E5638" s="429"/>
      <c r="F5638" s="336"/>
      <c r="G5638" s="430"/>
      <c r="H5638" s="431"/>
      <c r="I5638" s="432"/>
      <c r="J5638" s="336"/>
      <c r="K5638" s="338"/>
      <c r="O5638" s="393"/>
      <c r="P5638" s="407"/>
    </row>
    <row r="5639" spans="1:16" s="342" customFormat="1" x14ac:dyDescent="0.25">
      <c r="A5639" s="336"/>
      <c r="B5639" s="330"/>
      <c r="C5639" s="402"/>
      <c r="D5639" s="336"/>
      <c r="E5639" s="429"/>
      <c r="F5639" s="336"/>
      <c r="G5639" s="430"/>
      <c r="H5639" s="431"/>
      <c r="I5639" s="432"/>
      <c r="J5639" s="336"/>
      <c r="K5639" s="338"/>
      <c r="O5639" s="393"/>
      <c r="P5639" s="407"/>
    </row>
    <row r="5640" spans="1:16" s="342" customFormat="1" x14ac:dyDescent="0.25">
      <c r="A5640" s="336"/>
      <c r="B5640" s="330"/>
      <c r="C5640" s="402"/>
      <c r="D5640" s="336"/>
      <c r="E5640" s="429"/>
      <c r="F5640" s="336"/>
      <c r="G5640" s="430"/>
      <c r="H5640" s="431"/>
      <c r="I5640" s="432"/>
      <c r="J5640" s="336"/>
      <c r="K5640" s="338"/>
      <c r="O5640" s="393"/>
      <c r="P5640" s="407"/>
    </row>
    <row r="5641" spans="1:16" s="342" customFormat="1" x14ac:dyDescent="0.25">
      <c r="A5641" s="336"/>
      <c r="B5641" s="330"/>
      <c r="C5641" s="402"/>
      <c r="D5641" s="336"/>
      <c r="E5641" s="429"/>
      <c r="F5641" s="336"/>
      <c r="G5641" s="430"/>
      <c r="H5641" s="431"/>
      <c r="I5641" s="432"/>
      <c r="J5641" s="336"/>
      <c r="K5641" s="338"/>
      <c r="O5641" s="393"/>
      <c r="P5641" s="407"/>
    </row>
    <row r="5642" spans="1:16" s="342" customFormat="1" x14ac:dyDescent="0.25">
      <c r="A5642" s="336"/>
      <c r="B5642" s="330"/>
      <c r="C5642" s="402"/>
      <c r="D5642" s="336"/>
      <c r="E5642" s="429"/>
      <c r="F5642" s="336"/>
      <c r="G5642" s="430"/>
      <c r="H5642" s="431"/>
      <c r="I5642" s="432"/>
      <c r="J5642" s="336"/>
      <c r="K5642" s="338"/>
      <c r="O5642" s="393"/>
      <c r="P5642" s="407"/>
    </row>
    <row r="5643" spans="1:16" s="342" customFormat="1" x14ac:dyDescent="0.25">
      <c r="A5643" s="336"/>
      <c r="B5643" s="330"/>
      <c r="C5643" s="402"/>
      <c r="D5643" s="336"/>
      <c r="E5643" s="429"/>
      <c r="F5643" s="336"/>
      <c r="G5643" s="430"/>
      <c r="H5643" s="431"/>
      <c r="I5643" s="432"/>
      <c r="J5643" s="336"/>
      <c r="K5643" s="338"/>
      <c r="O5643" s="393"/>
      <c r="P5643" s="407"/>
    </row>
    <row r="5644" spans="1:16" s="342" customFormat="1" x14ac:dyDescent="0.25">
      <c r="A5644" s="336"/>
      <c r="B5644" s="330"/>
      <c r="C5644" s="402"/>
      <c r="D5644" s="336"/>
      <c r="E5644" s="429"/>
      <c r="F5644" s="336"/>
      <c r="G5644" s="430"/>
      <c r="H5644" s="431"/>
      <c r="I5644" s="432"/>
      <c r="J5644" s="336"/>
      <c r="K5644" s="338"/>
      <c r="O5644" s="393"/>
      <c r="P5644" s="407"/>
    </row>
    <row r="5645" spans="1:16" s="342" customFormat="1" x14ac:dyDescent="0.25">
      <c r="A5645" s="336"/>
      <c r="B5645" s="330"/>
      <c r="C5645" s="402"/>
      <c r="D5645" s="336"/>
      <c r="E5645" s="429"/>
      <c r="F5645" s="336"/>
      <c r="G5645" s="430"/>
      <c r="H5645" s="431"/>
      <c r="I5645" s="432"/>
      <c r="J5645" s="336"/>
      <c r="K5645" s="338"/>
      <c r="O5645" s="393"/>
      <c r="P5645" s="407"/>
    </row>
    <row r="5646" spans="1:16" s="342" customFormat="1" x14ac:dyDescent="0.25">
      <c r="A5646" s="336"/>
      <c r="B5646" s="330"/>
      <c r="C5646" s="402"/>
      <c r="D5646" s="336"/>
      <c r="E5646" s="429"/>
      <c r="F5646" s="336"/>
      <c r="G5646" s="430"/>
      <c r="H5646" s="431"/>
      <c r="I5646" s="432"/>
      <c r="J5646" s="336"/>
      <c r="K5646" s="338"/>
      <c r="O5646" s="393"/>
      <c r="P5646" s="407"/>
    </row>
    <row r="5647" spans="1:16" s="342" customFormat="1" x14ac:dyDescent="0.25">
      <c r="A5647" s="336"/>
      <c r="B5647" s="330"/>
      <c r="C5647" s="402"/>
      <c r="D5647" s="336"/>
      <c r="E5647" s="429"/>
      <c r="F5647" s="336"/>
      <c r="G5647" s="430"/>
      <c r="H5647" s="431"/>
      <c r="I5647" s="432"/>
      <c r="J5647" s="336"/>
      <c r="K5647" s="338"/>
      <c r="O5647" s="393"/>
      <c r="P5647" s="407"/>
    </row>
    <row r="5648" spans="1:16" s="342" customFormat="1" x14ac:dyDescent="0.25">
      <c r="A5648" s="336"/>
      <c r="B5648" s="330"/>
      <c r="C5648" s="402"/>
      <c r="D5648" s="336"/>
      <c r="E5648" s="429"/>
      <c r="F5648" s="336"/>
      <c r="G5648" s="430"/>
      <c r="H5648" s="431"/>
      <c r="I5648" s="432"/>
      <c r="J5648" s="336"/>
      <c r="K5648" s="338"/>
      <c r="O5648" s="393"/>
      <c r="P5648" s="407"/>
    </row>
    <row r="5649" spans="1:16" s="342" customFormat="1" x14ac:dyDescent="0.25">
      <c r="A5649" s="336"/>
      <c r="B5649" s="330"/>
      <c r="C5649" s="402"/>
      <c r="D5649" s="336"/>
      <c r="E5649" s="429"/>
      <c r="F5649" s="336"/>
      <c r="G5649" s="430"/>
      <c r="H5649" s="431"/>
      <c r="I5649" s="432"/>
      <c r="J5649" s="336"/>
      <c r="K5649" s="338"/>
      <c r="O5649" s="393"/>
      <c r="P5649" s="407"/>
    </row>
    <row r="5650" spans="1:16" s="342" customFormat="1" x14ac:dyDescent="0.25">
      <c r="A5650" s="336"/>
      <c r="B5650" s="330"/>
      <c r="C5650" s="402"/>
      <c r="D5650" s="336"/>
      <c r="E5650" s="429"/>
      <c r="F5650" s="336"/>
      <c r="G5650" s="430"/>
      <c r="H5650" s="431"/>
      <c r="I5650" s="432"/>
      <c r="J5650" s="336"/>
      <c r="K5650" s="338"/>
      <c r="O5650" s="393"/>
      <c r="P5650" s="407"/>
    </row>
    <row r="5651" spans="1:16" s="342" customFormat="1" x14ac:dyDescent="0.25">
      <c r="A5651" s="336"/>
      <c r="B5651" s="330"/>
      <c r="C5651" s="402"/>
      <c r="D5651" s="336"/>
      <c r="E5651" s="429"/>
      <c r="F5651" s="336"/>
      <c r="G5651" s="430"/>
      <c r="H5651" s="431"/>
      <c r="I5651" s="432"/>
      <c r="J5651" s="336"/>
      <c r="K5651" s="338"/>
      <c r="O5651" s="393"/>
      <c r="P5651" s="407"/>
    </row>
    <row r="5652" spans="1:16" s="342" customFormat="1" x14ac:dyDescent="0.25">
      <c r="A5652" s="336"/>
      <c r="B5652" s="330"/>
      <c r="C5652" s="402"/>
      <c r="D5652" s="336"/>
      <c r="E5652" s="429"/>
      <c r="F5652" s="336"/>
      <c r="G5652" s="430"/>
      <c r="H5652" s="431"/>
      <c r="I5652" s="432"/>
      <c r="J5652" s="336"/>
      <c r="K5652" s="338"/>
      <c r="O5652" s="393"/>
      <c r="P5652" s="407"/>
    </row>
    <row r="5653" spans="1:16" s="342" customFormat="1" x14ac:dyDescent="0.25">
      <c r="A5653" s="336"/>
      <c r="B5653" s="330"/>
      <c r="C5653" s="402"/>
      <c r="D5653" s="336"/>
      <c r="E5653" s="429"/>
      <c r="F5653" s="336"/>
      <c r="G5653" s="430"/>
      <c r="H5653" s="431"/>
      <c r="I5653" s="432"/>
      <c r="J5653" s="336"/>
      <c r="K5653" s="338"/>
      <c r="O5653" s="393"/>
      <c r="P5653" s="407"/>
    </row>
    <row r="5654" spans="1:16" s="342" customFormat="1" x14ac:dyDescent="0.25">
      <c r="A5654" s="336"/>
      <c r="B5654" s="330"/>
      <c r="C5654" s="402"/>
      <c r="D5654" s="336"/>
      <c r="E5654" s="429"/>
      <c r="F5654" s="336"/>
      <c r="G5654" s="430"/>
      <c r="H5654" s="431"/>
      <c r="I5654" s="432"/>
      <c r="J5654" s="336"/>
      <c r="K5654" s="338"/>
      <c r="O5654" s="393"/>
      <c r="P5654" s="407"/>
    </row>
    <row r="5655" spans="1:16" s="342" customFormat="1" x14ac:dyDescent="0.25">
      <c r="A5655" s="336"/>
      <c r="B5655" s="330"/>
      <c r="C5655" s="402"/>
      <c r="D5655" s="336"/>
      <c r="E5655" s="429"/>
      <c r="F5655" s="336"/>
      <c r="G5655" s="430"/>
      <c r="H5655" s="431"/>
      <c r="I5655" s="432"/>
      <c r="J5655" s="336"/>
      <c r="K5655" s="338"/>
      <c r="O5655" s="393"/>
      <c r="P5655" s="407"/>
    </row>
    <row r="5656" spans="1:16" s="342" customFormat="1" x14ac:dyDescent="0.25">
      <c r="A5656" s="336"/>
      <c r="B5656" s="330"/>
      <c r="C5656" s="402"/>
      <c r="D5656" s="336"/>
      <c r="E5656" s="429"/>
      <c r="F5656" s="336"/>
      <c r="G5656" s="430"/>
      <c r="H5656" s="431"/>
      <c r="I5656" s="432"/>
      <c r="J5656" s="336"/>
      <c r="K5656" s="338"/>
      <c r="O5656" s="393"/>
      <c r="P5656" s="407"/>
    </row>
    <row r="5657" spans="1:16" s="342" customFormat="1" x14ac:dyDescent="0.25">
      <c r="A5657" s="336"/>
      <c r="B5657" s="330"/>
      <c r="C5657" s="402"/>
      <c r="D5657" s="336"/>
      <c r="E5657" s="429"/>
      <c r="F5657" s="336"/>
      <c r="G5657" s="430"/>
      <c r="H5657" s="431"/>
      <c r="I5657" s="432"/>
      <c r="J5657" s="336"/>
      <c r="K5657" s="338"/>
      <c r="O5657" s="393"/>
      <c r="P5657" s="407"/>
    </row>
    <row r="5658" spans="1:16" s="342" customFormat="1" x14ac:dyDescent="0.25">
      <c r="A5658" s="336"/>
      <c r="B5658" s="330"/>
      <c r="C5658" s="402"/>
      <c r="D5658" s="336"/>
      <c r="E5658" s="429"/>
      <c r="F5658" s="336"/>
      <c r="G5658" s="430"/>
      <c r="H5658" s="431"/>
      <c r="I5658" s="432"/>
      <c r="J5658" s="336"/>
      <c r="K5658" s="338"/>
      <c r="O5658" s="393"/>
      <c r="P5658" s="407"/>
    </row>
    <row r="5659" spans="1:16" s="342" customFormat="1" x14ac:dyDescent="0.25">
      <c r="A5659" s="336"/>
      <c r="B5659" s="330"/>
      <c r="C5659" s="402"/>
      <c r="D5659" s="336"/>
      <c r="E5659" s="429"/>
      <c r="F5659" s="336"/>
      <c r="G5659" s="430"/>
      <c r="H5659" s="431"/>
      <c r="I5659" s="432"/>
      <c r="J5659" s="336"/>
      <c r="K5659" s="338"/>
      <c r="O5659" s="393"/>
      <c r="P5659" s="407"/>
    </row>
    <row r="5660" spans="1:16" s="342" customFormat="1" x14ac:dyDescent="0.25">
      <c r="A5660" s="336"/>
      <c r="B5660" s="330"/>
      <c r="C5660" s="402"/>
      <c r="D5660" s="336"/>
      <c r="E5660" s="429"/>
      <c r="F5660" s="336"/>
      <c r="G5660" s="430"/>
      <c r="H5660" s="431"/>
      <c r="I5660" s="432"/>
      <c r="J5660" s="336"/>
      <c r="K5660" s="338"/>
      <c r="O5660" s="393"/>
      <c r="P5660" s="407"/>
    </row>
    <row r="5661" spans="1:16" s="342" customFormat="1" x14ac:dyDescent="0.25">
      <c r="A5661" s="336"/>
      <c r="B5661" s="330"/>
      <c r="C5661" s="402"/>
      <c r="D5661" s="336"/>
      <c r="E5661" s="429"/>
      <c r="F5661" s="336"/>
      <c r="G5661" s="430"/>
      <c r="H5661" s="431"/>
      <c r="I5661" s="432"/>
      <c r="J5661" s="336"/>
      <c r="K5661" s="338"/>
      <c r="O5661" s="393"/>
      <c r="P5661" s="407"/>
    </row>
    <row r="5662" spans="1:16" s="342" customFormat="1" x14ac:dyDescent="0.25">
      <c r="A5662" s="336"/>
      <c r="B5662" s="330"/>
      <c r="C5662" s="402"/>
      <c r="D5662" s="336"/>
      <c r="E5662" s="429"/>
      <c r="F5662" s="336"/>
      <c r="G5662" s="430"/>
      <c r="H5662" s="431"/>
      <c r="I5662" s="432"/>
      <c r="J5662" s="336"/>
      <c r="K5662" s="338"/>
      <c r="O5662" s="393"/>
      <c r="P5662" s="407"/>
    </row>
    <row r="5663" spans="1:16" s="342" customFormat="1" x14ac:dyDescent="0.25">
      <c r="A5663" s="336"/>
      <c r="B5663" s="330"/>
      <c r="C5663" s="402"/>
      <c r="D5663" s="336"/>
      <c r="E5663" s="429"/>
      <c r="F5663" s="336"/>
      <c r="G5663" s="430"/>
      <c r="H5663" s="431"/>
      <c r="I5663" s="432"/>
      <c r="J5663" s="336"/>
      <c r="K5663" s="338"/>
      <c r="O5663" s="393"/>
      <c r="P5663" s="407"/>
    </row>
    <row r="5664" spans="1:16" s="342" customFormat="1" x14ac:dyDescent="0.25">
      <c r="A5664" s="336"/>
      <c r="B5664" s="330"/>
      <c r="C5664" s="402"/>
      <c r="D5664" s="336"/>
      <c r="E5664" s="429"/>
      <c r="F5664" s="336"/>
      <c r="G5664" s="430"/>
      <c r="H5664" s="431"/>
      <c r="I5664" s="432"/>
      <c r="J5664" s="336"/>
      <c r="K5664" s="338"/>
      <c r="O5664" s="393"/>
      <c r="P5664" s="407"/>
    </row>
    <row r="5665" spans="1:16" s="342" customFormat="1" x14ac:dyDescent="0.25">
      <c r="A5665" s="336"/>
      <c r="B5665" s="330"/>
      <c r="C5665" s="402"/>
      <c r="D5665" s="336"/>
      <c r="E5665" s="429"/>
      <c r="F5665" s="336"/>
      <c r="G5665" s="430"/>
      <c r="H5665" s="431"/>
      <c r="I5665" s="432"/>
      <c r="J5665" s="336"/>
      <c r="K5665" s="338"/>
      <c r="O5665" s="393"/>
      <c r="P5665" s="407"/>
    </row>
    <row r="5666" spans="1:16" s="342" customFormat="1" x14ac:dyDescent="0.25">
      <c r="A5666" s="336"/>
      <c r="B5666" s="330"/>
      <c r="C5666" s="402"/>
      <c r="D5666" s="336"/>
      <c r="E5666" s="429"/>
      <c r="F5666" s="336"/>
      <c r="G5666" s="430"/>
      <c r="H5666" s="431"/>
      <c r="I5666" s="432"/>
      <c r="J5666" s="336"/>
      <c r="K5666" s="338"/>
      <c r="O5666" s="393"/>
      <c r="P5666" s="407"/>
    </row>
    <row r="5667" spans="1:16" s="342" customFormat="1" x14ac:dyDescent="0.25">
      <c r="A5667" s="336"/>
      <c r="B5667" s="330"/>
      <c r="C5667" s="402"/>
      <c r="D5667" s="336"/>
      <c r="E5667" s="429"/>
      <c r="F5667" s="336"/>
      <c r="G5667" s="430"/>
      <c r="H5667" s="431"/>
      <c r="I5667" s="432"/>
      <c r="J5667" s="336"/>
      <c r="K5667" s="338"/>
      <c r="O5667" s="393"/>
      <c r="P5667" s="407"/>
    </row>
    <row r="5668" spans="1:16" s="342" customFormat="1" x14ac:dyDescent="0.25">
      <c r="A5668" s="336"/>
      <c r="B5668" s="330"/>
      <c r="C5668" s="402"/>
      <c r="D5668" s="336"/>
      <c r="E5668" s="429"/>
      <c r="F5668" s="336"/>
      <c r="G5668" s="430"/>
      <c r="H5668" s="431"/>
      <c r="I5668" s="432"/>
      <c r="J5668" s="336"/>
      <c r="K5668" s="338"/>
      <c r="O5668" s="393"/>
      <c r="P5668" s="407"/>
    </row>
    <row r="5669" spans="1:16" s="342" customFormat="1" x14ac:dyDescent="0.25">
      <c r="A5669" s="336"/>
      <c r="B5669" s="330"/>
      <c r="C5669" s="402"/>
      <c r="D5669" s="336"/>
      <c r="E5669" s="429"/>
      <c r="F5669" s="336"/>
      <c r="G5669" s="430"/>
      <c r="H5669" s="431"/>
      <c r="I5669" s="432"/>
      <c r="J5669" s="336"/>
      <c r="K5669" s="338"/>
      <c r="O5669" s="393"/>
      <c r="P5669" s="407"/>
    </row>
    <row r="5670" spans="1:16" s="342" customFormat="1" x14ac:dyDescent="0.25">
      <c r="A5670" s="336"/>
      <c r="B5670" s="330"/>
      <c r="C5670" s="402"/>
      <c r="D5670" s="336"/>
      <c r="E5670" s="429"/>
      <c r="F5670" s="336"/>
      <c r="G5670" s="430"/>
      <c r="H5670" s="431"/>
      <c r="I5670" s="432"/>
      <c r="J5670" s="336"/>
      <c r="K5670" s="338"/>
      <c r="O5670" s="393"/>
      <c r="P5670" s="407"/>
    </row>
    <row r="5671" spans="1:16" s="342" customFormat="1" x14ac:dyDescent="0.25">
      <c r="A5671" s="336"/>
      <c r="B5671" s="330"/>
      <c r="C5671" s="402"/>
      <c r="D5671" s="336"/>
      <c r="E5671" s="429"/>
      <c r="F5671" s="336"/>
      <c r="G5671" s="430"/>
      <c r="H5671" s="431"/>
      <c r="I5671" s="432"/>
      <c r="J5671" s="336"/>
      <c r="K5671" s="338"/>
      <c r="O5671" s="393"/>
      <c r="P5671" s="407"/>
    </row>
    <row r="5672" spans="1:16" s="342" customFormat="1" x14ac:dyDescent="0.25">
      <c r="A5672" s="336"/>
      <c r="B5672" s="330"/>
      <c r="C5672" s="402"/>
      <c r="D5672" s="336"/>
      <c r="E5672" s="429"/>
      <c r="F5672" s="336"/>
      <c r="G5672" s="430"/>
      <c r="H5672" s="431"/>
      <c r="I5672" s="432"/>
      <c r="J5672" s="336"/>
      <c r="K5672" s="338"/>
      <c r="O5672" s="393"/>
      <c r="P5672" s="407"/>
    </row>
    <row r="5673" spans="1:16" s="342" customFormat="1" x14ac:dyDescent="0.25">
      <c r="A5673" s="336"/>
      <c r="B5673" s="330"/>
      <c r="C5673" s="402"/>
      <c r="D5673" s="336"/>
      <c r="E5673" s="429"/>
      <c r="F5673" s="336"/>
      <c r="G5673" s="430"/>
      <c r="H5673" s="431"/>
      <c r="I5673" s="432"/>
      <c r="J5673" s="336"/>
      <c r="K5673" s="338"/>
      <c r="O5673" s="393"/>
      <c r="P5673" s="407"/>
    </row>
    <row r="5674" spans="1:16" s="342" customFormat="1" x14ac:dyDescent="0.25">
      <c r="A5674" s="336"/>
      <c r="B5674" s="330"/>
      <c r="C5674" s="402"/>
      <c r="D5674" s="336"/>
      <c r="E5674" s="429"/>
      <c r="F5674" s="336"/>
      <c r="G5674" s="430"/>
      <c r="H5674" s="431"/>
      <c r="I5674" s="432"/>
      <c r="J5674" s="336"/>
      <c r="K5674" s="338"/>
      <c r="O5674" s="393"/>
      <c r="P5674" s="407"/>
    </row>
    <row r="5675" spans="1:16" s="342" customFormat="1" x14ac:dyDescent="0.25">
      <c r="A5675" s="336"/>
      <c r="B5675" s="330"/>
      <c r="C5675" s="402"/>
      <c r="D5675" s="336"/>
      <c r="E5675" s="429"/>
      <c r="F5675" s="336"/>
      <c r="G5675" s="430"/>
      <c r="H5675" s="431"/>
      <c r="I5675" s="432"/>
      <c r="J5675" s="336"/>
      <c r="K5675" s="338"/>
      <c r="O5675" s="393"/>
      <c r="P5675" s="407"/>
    </row>
    <row r="5676" spans="1:16" s="342" customFormat="1" x14ac:dyDescent="0.25">
      <c r="A5676" s="336"/>
      <c r="B5676" s="330"/>
      <c r="C5676" s="402"/>
      <c r="D5676" s="336"/>
      <c r="E5676" s="429"/>
      <c r="F5676" s="336"/>
      <c r="G5676" s="430"/>
      <c r="H5676" s="431"/>
      <c r="I5676" s="432"/>
      <c r="J5676" s="336"/>
      <c r="K5676" s="338"/>
      <c r="O5676" s="393"/>
      <c r="P5676" s="407"/>
    </row>
    <row r="5677" spans="1:16" s="342" customFormat="1" x14ac:dyDescent="0.25">
      <c r="A5677" s="336"/>
      <c r="B5677" s="330"/>
      <c r="C5677" s="402"/>
      <c r="D5677" s="336"/>
      <c r="E5677" s="429"/>
      <c r="F5677" s="336"/>
      <c r="G5677" s="430"/>
      <c r="H5677" s="431"/>
      <c r="I5677" s="432"/>
      <c r="J5677" s="336"/>
      <c r="K5677" s="338"/>
      <c r="O5677" s="393"/>
      <c r="P5677" s="407"/>
    </row>
    <row r="5678" spans="1:16" s="342" customFormat="1" x14ac:dyDescent="0.25">
      <c r="A5678" s="336"/>
      <c r="B5678" s="330"/>
      <c r="C5678" s="402"/>
      <c r="D5678" s="336"/>
      <c r="E5678" s="429"/>
      <c r="F5678" s="336"/>
      <c r="G5678" s="430"/>
      <c r="H5678" s="431"/>
      <c r="I5678" s="432"/>
      <c r="J5678" s="336"/>
      <c r="K5678" s="338"/>
      <c r="O5678" s="393"/>
      <c r="P5678" s="407"/>
    </row>
    <row r="5679" spans="1:16" s="342" customFormat="1" x14ac:dyDescent="0.25">
      <c r="A5679" s="336"/>
      <c r="B5679" s="330"/>
      <c r="C5679" s="402"/>
      <c r="D5679" s="336"/>
      <c r="E5679" s="429"/>
      <c r="F5679" s="336"/>
      <c r="G5679" s="430"/>
      <c r="H5679" s="431"/>
      <c r="I5679" s="432"/>
      <c r="J5679" s="336"/>
      <c r="K5679" s="338"/>
      <c r="O5679" s="393"/>
      <c r="P5679" s="407"/>
    </row>
    <row r="5680" spans="1:16" s="342" customFormat="1" x14ac:dyDescent="0.25">
      <c r="A5680" s="336"/>
      <c r="B5680" s="330"/>
      <c r="C5680" s="402"/>
      <c r="D5680" s="336"/>
      <c r="E5680" s="429"/>
      <c r="F5680" s="336"/>
      <c r="G5680" s="430"/>
      <c r="H5680" s="431"/>
      <c r="I5680" s="432"/>
      <c r="J5680" s="336"/>
      <c r="K5680" s="338"/>
      <c r="O5680" s="393"/>
      <c r="P5680" s="407"/>
    </row>
    <row r="5681" spans="1:16" s="342" customFormat="1" x14ac:dyDescent="0.25">
      <c r="A5681" s="336"/>
      <c r="B5681" s="330"/>
      <c r="C5681" s="402"/>
      <c r="D5681" s="336"/>
      <c r="E5681" s="429"/>
      <c r="F5681" s="336"/>
      <c r="G5681" s="430"/>
      <c r="H5681" s="431"/>
      <c r="I5681" s="432"/>
      <c r="J5681" s="336"/>
      <c r="K5681" s="338"/>
      <c r="O5681" s="393"/>
      <c r="P5681" s="407"/>
    </row>
    <row r="5682" spans="1:16" s="342" customFormat="1" x14ac:dyDescent="0.25">
      <c r="A5682" s="336"/>
      <c r="B5682" s="330"/>
      <c r="C5682" s="402"/>
      <c r="D5682" s="336"/>
      <c r="E5682" s="429"/>
      <c r="F5682" s="336"/>
      <c r="G5682" s="430"/>
      <c r="H5682" s="431"/>
      <c r="I5682" s="432"/>
      <c r="J5682" s="336"/>
      <c r="K5682" s="338"/>
      <c r="O5682" s="393"/>
      <c r="P5682" s="407"/>
    </row>
    <row r="5683" spans="1:16" s="342" customFormat="1" x14ac:dyDescent="0.25">
      <c r="A5683" s="336"/>
      <c r="B5683" s="330"/>
      <c r="C5683" s="402"/>
      <c r="D5683" s="336"/>
      <c r="E5683" s="429"/>
      <c r="F5683" s="336"/>
      <c r="G5683" s="430"/>
      <c r="H5683" s="431"/>
      <c r="I5683" s="432"/>
      <c r="J5683" s="336"/>
      <c r="K5683" s="338"/>
      <c r="O5683" s="393"/>
      <c r="P5683" s="407"/>
    </row>
    <row r="5684" spans="1:16" s="342" customFormat="1" x14ac:dyDescent="0.25">
      <c r="A5684" s="336"/>
      <c r="B5684" s="330"/>
      <c r="C5684" s="402"/>
      <c r="D5684" s="336"/>
      <c r="E5684" s="429"/>
      <c r="F5684" s="336"/>
      <c r="G5684" s="430"/>
      <c r="H5684" s="431"/>
      <c r="I5684" s="432"/>
      <c r="J5684" s="336"/>
      <c r="K5684" s="338"/>
      <c r="O5684" s="393"/>
      <c r="P5684" s="407"/>
    </row>
    <row r="5685" spans="1:16" s="342" customFormat="1" x14ac:dyDescent="0.25">
      <c r="A5685" s="336"/>
      <c r="B5685" s="330"/>
      <c r="C5685" s="402"/>
      <c r="D5685" s="336"/>
      <c r="E5685" s="429"/>
      <c r="F5685" s="336"/>
      <c r="G5685" s="430"/>
      <c r="H5685" s="431"/>
      <c r="I5685" s="432"/>
      <c r="J5685" s="336"/>
      <c r="K5685" s="338"/>
      <c r="O5685" s="393"/>
      <c r="P5685" s="407"/>
    </row>
    <row r="5686" spans="1:16" s="342" customFormat="1" x14ac:dyDescent="0.25">
      <c r="A5686" s="336"/>
      <c r="B5686" s="330"/>
      <c r="C5686" s="402"/>
      <c r="D5686" s="336"/>
      <c r="E5686" s="429"/>
      <c r="F5686" s="336"/>
      <c r="G5686" s="430"/>
      <c r="H5686" s="431"/>
      <c r="I5686" s="432"/>
      <c r="J5686" s="336"/>
      <c r="K5686" s="338"/>
      <c r="O5686" s="393"/>
      <c r="P5686" s="407"/>
    </row>
    <row r="5687" spans="1:16" s="342" customFormat="1" x14ac:dyDescent="0.25">
      <c r="A5687" s="336"/>
      <c r="B5687" s="330"/>
      <c r="C5687" s="402"/>
      <c r="D5687" s="336"/>
      <c r="E5687" s="429"/>
      <c r="F5687" s="336"/>
      <c r="G5687" s="430"/>
      <c r="H5687" s="431"/>
      <c r="I5687" s="432"/>
      <c r="J5687" s="336"/>
      <c r="K5687" s="338"/>
      <c r="O5687" s="393"/>
      <c r="P5687" s="407"/>
    </row>
    <row r="5688" spans="1:16" s="342" customFormat="1" x14ac:dyDescent="0.25">
      <c r="A5688" s="336"/>
      <c r="B5688" s="330"/>
      <c r="C5688" s="402"/>
      <c r="D5688" s="336"/>
      <c r="E5688" s="429"/>
      <c r="F5688" s="336"/>
      <c r="G5688" s="430"/>
      <c r="H5688" s="431"/>
      <c r="I5688" s="432"/>
      <c r="J5688" s="336"/>
      <c r="K5688" s="338"/>
      <c r="O5688" s="393"/>
      <c r="P5688" s="407"/>
    </row>
    <row r="5689" spans="1:16" s="342" customFormat="1" x14ac:dyDescent="0.25">
      <c r="A5689" s="336"/>
      <c r="B5689" s="330"/>
      <c r="C5689" s="402"/>
      <c r="D5689" s="336"/>
      <c r="E5689" s="429"/>
      <c r="F5689" s="336"/>
      <c r="G5689" s="430"/>
      <c r="H5689" s="431"/>
      <c r="I5689" s="432"/>
      <c r="J5689" s="336"/>
      <c r="K5689" s="338"/>
      <c r="O5689" s="393"/>
      <c r="P5689" s="407"/>
    </row>
    <row r="5690" spans="1:16" s="342" customFormat="1" x14ac:dyDescent="0.25">
      <c r="A5690" s="336"/>
      <c r="B5690" s="330"/>
      <c r="C5690" s="402"/>
      <c r="D5690" s="336"/>
      <c r="E5690" s="429"/>
      <c r="F5690" s="336"/>
      <c r="G5690" s="430"/>
      <c r="H5690" s="431"/>
      <c r="I5690" s="432"/>
      <c r="J5690" s="336"/>
      <c r="K5690" s="338"/>
      <c r="O5690" s="393"/>
      <c r="P5690" s="407"/>
    </row>
    <row r="5691" spans="1:16" s="342" customFormat="1" x14ac:dyDescent="0.25">
      <c r="A5691" s="336"/>
      <c r="B5691" s="330"/>
      <c r="C5691" s="402"/>
      <c r="D5691" s="336"/>
      <c r="E5691" s="429"/>
      <c r="F5691" s="336"/>
      <c r="G5691" s="430"/>
      <c r="H5691" s="431"/>
      <c r="I5691" s="432"/>
      <c r="J5691" s="336"/>
      <c r="K5691" s="338"/>
      <c r="O5691" s="393"/>
      <c r="P5691" s="407"/>
    </row>
    <row r="5692" spans="1:16" s="342" customFormat="1" x14ac:dyDescent="0.25">
      <c r="A5692" s="336"/>
      <c r="B5692" s="330"/>
      <c r="C5692" s="402"/>
      <c r="D5692" s="336"/>
      <c r="E5692" s="429"/>
      <c r="F5692" s="336"/>
      <c r="G5692" s="430"/>
      <c r="H5692" s="431"/>
      <c r="I5692" s="432"/>
      <c r="J5692" s="336"/>
      <c r="K5692" s="338"/>
      <c r="O5692" s="393"/>
      <c r="P5692" s="407"/>
    </row>
    <row r="5693" spans="1:16" s="342" customFormat="1" x14ac:dyDescent="0.25">
      <c r="A5693" s="336"/>
      <c r="B5693" s="330"/>
      <c r="C5693" s="402"/>
      <c r="D5693" s="336"/>
      <c r="E5693" s="429"/>
      <c r="F5693" s="336"/>
      <c r="G5693" s="430"/>
      <c r="H5693" s="431"/>
      <c r="I5693" s="432"/>
      <c r="J5693" s="336"/>
      <c r="K5693" s="338"/>
      <c r="O5693" s="393"/>
      <c r="P5693" s="407"/>
    </row>
    <row r="5694" spans="1:16" s="342" customFormat="1" x14ac:dyDescent="0.25">
      <c r="A5694" s="336"/>
      <c r="B5694" s="330"/>
      <c r="C5694" s="402"/>
      <c r="D5694" s="336"/>
      <c r="E5694" s="429"/>
      <c r="F5694" s="336"/>
      <c r="G5694" s="430"/>
      <c r="H5694" s="431"/>
      <c r="I5694" s="432"/>
      <c r="J5694" s="336"/>
      <c r="K5694" s="338"/>
      <c r="O5694" s="393"/>
      <c r="P5694" s="407"/>
    </row>
    <row r="5695" spans="1:16" s="342" customFormat="1" x14ac:dyDescent="0.25">
      <c r="A5695" s="336"/>
      <c r="B5695" s="330"/>
      <c r="C5695" s="402"/>
      <c r="D5695" s="336"/>
      <c r="E5695" s="429"/>
      <c r="F5695" s="336"/>
      <c r="G5695" s="430"/>
      <c r="H5695" s="431"/>
      <c r="I5695" s="432"/>
      <c r="J5695" s="336"/>
      <c r="K5695" s="338"/>
      <c r="O5695" s="393"/>
      <c r="P5695" s="407"/>
    </row>
    <row r="5696" spans="1:16" s="342" customFormat="1" x14ac:dyDescent="0.25">
      <c r="A5696" s="336"/>
      <c r="B5696" s="330"/>
      <c r="C5696" s="402"/>
      <c r="D5696" s="336"/>
      <c r="E5696" s="429"/>
      <c r="F5696" s="336"/>
      <c r="G5696" s="430"/>
      <c r="H5696" s="431"/>
      <c r="I5696" s="432"/>
      <c r="J5696" s="336"/>
      <c r="K5696" s="338"/>
      <c r="O5696" s="393"/>
      <c r="P5696" s="407"/>
    </row>
    <row r="5697" spans="1:16" s="342" customFormat="1" x14ac:dyDescent="0.25">
      <c r="A5697" s="336"/>
      <c r="B5697" s="330"/>
      <c r="C5697" s="402"/>
      <c r="D5697" s="336"/>
      <c r="E5697" s="429"/>
      <c r="F5697" s="336"/>
      <c r="G5697" s="430"/>
      <c r="H5697" s="431"/>
      <c r="I5697" s="432"/>
      <c r="J5697" s="336"/>
      <c r="K5697" s="338"/>
      <c r="O5697" s="393"/>
      <c r="P5697" s="407"/>
    </row>
    <row r="5698" spans="1:16" s="342" customFormat="1" x14ac:dyDescent="0.25">
      <c r="A5698" s="336"/>
      <c r="B5698" s="330"/>
      <c r="C5698" s="402"/>
      <c r="D5698" s="336"/>
      <c r="E5698" s="429"/>
      <c r="F5698" s="336"/>
      <c r="G5698" s="430"/>
      <c r="H5698" s="431"/>
      <c r="I5698" s="432"/>
      <c r="J5698" s="336"/>
      <c r="K5698" s="338"/>
      <c r="O5698" s="393"/>
      <c r="P5698" s="407"/>
    </row>
    <row r="5699" spans="1:16" s="342" customFormat="1" x14ac:dyDescent="0.25">
      <c r="A5699" s="336"/>
      <c r="B5699" s="330"/>
      <c r="C5699" s="402"/>
      <c r="D5699" s="336"/>
      <c r="E5699" s="429"/>
      <c r="F5699" s="336"/>
      <c r="G5699" s="430"/>
      <c r="H5699" s="431"/>
      <c r="I5699" s="432"/>
      <c r="J5699" s="336"/>
      <c r="K5699" s="338"/>
      <c r="O5699" s="393"/>
      <c r="P5699" s="407"/>
    </row>
    <row r="5700" spans="1:16" s="342" customFormat="1" x14ac:dyDescent="0.25">
      <c r="A5700" s="336"/>
      <c r="B5700" s="330"/>
      <c r="C5700" s="402"/>
      <c r="D5700" s="336"/>
      <c r="E5700" s="429"/>
      <c r="F5700" s="336"/>
      <c r="G5700" s="430"/>
      <c r="H5700" s="431"/>
      <c r="I5700" s="432"/>
      <c r="J5700" s="336"/>
      <c r="K5700" s="338"/>
      <c r="O5700" s="393"/>
      <c r="P5700" s="407"/>
    </row>
    <row r="5701" spans="1:16" s="342" customFormat="1" x14ac:dyDescent="0.25">
      <c r="A5701" s="336"/>
      <c r="B5701" s="330"/>
      <c r="C5701" s="402"/>
      <c r="D5701" s="336"/>
      <c r="E5701" s="429"/>
      <c r="F5701" s="336"/>
      <c r="G5701" s="430"/>
      <c r="H5701" s="431"/>
      <c r="I5701" s="432"/>
      <c r="J5701" s="336"/>
      <c r="K5701" s="338"/>
      <c r="O5701" s="393"/>
      <c r="P5701" s="407"/>
    </row>
    <row r="5702" spans="1:16" s="342" customFormat="1" x14ac:dyDescent="0.25">
      <c r="A5702" s="336"/>
      <c r="B5702" s="330"/>
      <c r="C5702" s="402"/>
      <c r="D5702" s="336"/>
      <c r="E5702" s="429"/>
      <c r="F5702" s="336"/>
      <c r="G5702" s="430"/>
      <c r="H5702" s="431"/>
      <c r="I5702" s="432"/>
      <c r="J5702" s="336"/>
      <c r="K5702" s="338"/>
      <c r="O5702" s="393"/>
      <c r="P5702" s="407"/>
    </row>
    <row r="5703" spans="1:16" s="342" customFormat="1" x14ac:dyDescent="0.25">
      <c r="A5703" s="336"/>
      <c r="B5703" s="330"/>
      <c r="C5703" s="402"/>
      <c r="D5703" s="336"/>
      <c r="E5703" s="429"/>
      <c r="F5703" s="336"/>
      <c r="G5703" s="430"/>
      <c r="H5703" s="431"/>
      <c r="I5703" s="432"/>
      <c r="J5703" s="336"/>
      <c r="K5703" s="338"/>
      <c r="O5703" s="393"/>
      <c r="P5703" s="407"/>
    </row>
    <row r="5704" spans="1:16" s="342" customFormat="1" x14ac:dyDescent="0.25">
      <c r="A5704" s="336"/>
      <c r="B5704" s="330"/>
      <c r="C5704" s="402"/>
      <c r="D5704" s="336"/>
      <c r="E5704" s="429"/>
      <c r="F5704" s="336"/>
      <c r="G5704" s="430"/>
      <c r="H5704" s="431"/>
      <c r="I5704" s="432"/>
      <c r="J5704" s="336"/>
      <c r="K5704" s="338"/>
      <c r="O5704" s="393"/>
      <c r="P5704" s="407"/>
    </row>
    <row r="5705" spans="1:16" s="342" customFormat="1" x14ac:dyDescent="0.25">
      <c r="A5705" s="336"/>
      <c r="B5705" s="330"/>
      <c r="C5705" s="402"/>
      <c r="D5705" s="336"/>
      <c r="E5705" s="429"/>
      <c r="F5705" s="336"/>
      <c r="G5705" s="430"/>
      <c r="H5705" s="431"/>
      <c r="I5705" s="432"/>
      <c r="J5705" s="336"/>
      <c r="K5705" s="338"/>
      <c r="O5705" s="393"/>
      <c r="P5705" s="407"/>
    </row>
    <row r="5706" spans="1:16" s="342" customFormat="1" x14ac:dyDescent="0.25">
      <c r="A5706" s="336"/>
      <c r="B5706" s="330"/>
      <c r="C5706" s="402"/>
      <c r="D5706" s="336"/>
      <c r="E5706" s="429"/>
      <c r="F5706" s="336"/>
      <c r="G5706" s="430"/>
      <c r="H5706" s="431"/>
      <c r="I5706" s="432"/>
      <c r="J5706" s="336"/>
      <c r="K5706" s="338"/>
      <c r="O5706" s="393"/>
      <c r="P5706" s="407"/>
    </row>
    <row r="5707" spans="1:16" s="342" customFormat="1" x14ac:dyDescent="0.25">
      <c r="A5707" s="336"/>
      <c r="B5707" s="330"/>
      <c r="C5707" s="402"/>
      <c r="D5707" s="336"/>
      <c r="E5707" s="429"/>
      <c r="F5707" s="336"/>
      <c r="G5707" s="430"/>
      <c r="H5707" s="431"/>
      <c r="I5707" s="432"/>
      <c r="J5707" s="336"/>
      <c r="K5707" s="338"/>
      <c r="O5707" s="393"/>
      <c r="P5707" s="407"/>
    </row>
    <row r="5708" spans="1:16" s="342" customFormat="1" x14ac:dyDescent="0.25">
      <c r="A5708" s="336"/>
      <c r="B5708" s="330"/>
      <c r="C5708" s="402"/>
      <c r="D5708" s="336"/>
      <c r="E5708" s="429"/>
      <c r="F5708" s="336"/>
      <c r="G5708" s="430"/>
      <c r="H5708" s="431"/>
      <c r="I5708" s="432"/>
      <c r="J5708" s="336"/>
      <c r="K5708" s="338"/>
      <c r="O5708" s="393"/>
      <c r="P5708" s="407"/>
    </row>
    <row r="5709" spans="1:16" s="342" customFormat="1" x14ac:dyDescent="0.25">
      <c r="A5709" s="336"/>
      <c r="B5709" s="330"/>
      <c r="C5709" s="402"/>
      <c r="D5709" s="336"/>
      <c r="E5709" s="429"/>
      <c r="F5709" s="336"/>
      <c r="G5709" s="430"/>
      <c r="H5709" s="431"/>
      <c r="I5709" s="432"/>
      <c r="J5709" s="336"/>
      <c r="K5709" s="338"/>
      <c r="O5709" s="393"/>
      <c r="P5709" s="407"/>
    </row>
    <row r="5710" spans="1:16" s="342" customFormat="1" x14ac:dyDescent="0.25">
      <c r="A5710" s="336"/>
      <c r="B5710" s="330"/>
      <c r="C5710" s="402"/>
      <c r="D5710" s="336"/>
      <c r="E5710" s="429"/>
      <c r="F5710" s="336"/>
      <c r="G5710" s="430"/>
      <c r="H5710" s="431"/>
      <c r="I5710" s="432"/>
      <c r="J5710" s="336"/>
      <c r="K5710" s="338"/>
      <c r="O5710" s="393"/>
      <c r="P5710" s="407"/>
    </row>
    <row r="5711" spans="1:16" s="342" customFormat="1" x14ac:dyDescent="0.25">
      <c r="A5711" s="336"/>
      <c r="B5711" s="330"/>
      <c r="C5711" s="402"/>
      <c r="D5711" s="336"/>
      <c r="E5711" s="429"/>
      <c r="F5711" s="336"/>
      <c r="G5711" s="430"/>
      <c r="H5711" s="431"/>
      <c r="I5711" s="432"/>
      <c r="J5711" s="336"/>
      <c r="K5711" s="338"/>
      <c r="O5711" s="393"/>
      <c r="P5711" s="407"/>
    </row>
    <row r="5712" spans="1:16" s="342" customFormat="1" x14ac:dyDescent="0.25">
      <c r="A5712" s="336"/>
      <c r="B5712" s="330"/>
      <c r="C5712" s="402"/>
      <c r="D5712" s="336"/>
      <c r="E5712" s="429"/>
      <c r="F5712" s="336"/>
      <c r="G5712" s="430"/>
      <c r="H5712" s="431"/>
      <c r="I5712" s="432"/>
      <c r="J5712" s="336"/>
      <c r="K5712" s="338"/>
      <c r="O5712" s="393"/>
      <c r="P5712" s="407"/>
    </row>
    <row r="5713" spans="1:16" s="342" customFormat="1" x14ac:dyDescent="0.25">
      <c r="A5713" s="336"/>
      <c r="B5713" s="330"/>
      <c r="C5713" s="402"/>
      <c r="D5713" s="336"/>
      <c r="E5713" s="429"/>
      <c r="F5713" s="336"/>
      <c r="G5713" s="430"/>
      <c r="H5713" s="431"/>
      <c r="I5713" s="432"/>
      <c r="J5713" s="336"/>
      <c r="K5713" s="338"/>
      <c r="O5713" s="393"/>
      <c r="P5713" s="407"/>
    </row>
    <row r="5714" spans="1:16" s="342" customFormat="1" x14ac:dyDescent="0.25">
      <c r="A5714" s="336"/>
      <c r="B5714" s="330"/>
      <c r="C5714" s="402"/>
      <c r="D5714" s="336"/>
      <c r="E5714" s="429"/>
      <c r="F5714" s="336"/>
      <c r="G5714" s="430"/>
      <c r="H5714" s="431"/>
      <c r="I5714" s="432"/>
      <c r="J5714" s="336"/>
      <c r="K5714" s="338"/>
      <c r="O5714" s="393"/>
      <c r="P5714" s="407"/>
    </row>
    <row r="5715" spans="1:16" s="342" customFormat="1" x14ac:dyDescent="0.25">
      <c r="A5715" s="336"/>
      <c r="B5715" s="330"/>
      <c r="C5715" s="402"/>
      <c r="D5715" s="336"/>
      <c r="E5715" s="429"/>
      <c r="F5715" s="336"/>
      <c r="G5715" s="430"/>
      <c r="H5715" s="431"/>
      <c r="I5715" s="432"/>
      <c r="J5715" s="336"/>
      <c r="K5715" s="338"/>
      <c r="O5715" s="393"/>
      <c r="P5715" s="407"/>
    </row>
    <row r="5716" spans="1:16" s="342" customFormat="1" x14ac:dyDescent="0.25">
      <c r="A5716" s="336"/>
      <c r="B5716" s="330"/>
      <c r="C5716" s="402"/>
      <c r="D5716" s="336"/>
      <c r="E5716" s="429"/>
      <c r="F5716" s="336"/>
      <c r="G5716" s="430"/>
      <c r="H5716" s="431"/>
      <c r="I5716" s="432"/>
      <c r="J5716" s="336"/>
      <c r="K5716" s="338"/>
      <c r="O5716" s="393"/>
      <c r="P5716" s="407"/>
    </row>
    <row r="5717" spans="1:16" s="342" customFormat="1" x14ac:dyDescent="0.25">
      <c r="A5717" s="336"/>
      <c r="B5717" s="330"/>
      <c r="C5717" s="402"/>
      <c r="D5717" s="336"/>
      <c r="E5717" s="429"/>
      <c r="F5717" s="336"/>
      <c r="G5717" s="430"/>
      <c r="H5717" s="431"/>
      <c r="I5717" s="432"/>
      <c r="J5717" s="336"/>
      <c r="K5717" s="338"/>
      <c r="O5717" s="393"/>
      <c r="P5717" s="407"/>
    </row>
    <row r="5718" spans="1:16" s="342" customFormat="1" x14ac:dyDescent="0.25">
      <c r="A5718" s="336"/>
      <c r="B5718" s="330"/>
      <c r="C5718" s="402"/>
      <c r="D5718" s="336"/>
      <c r="E5718" s="429"/>
      <c r="F5718" s="336"/>
      <c r="G5718" s="430"/>
      <c r="H5718" s="431"/>
      <c r="I5718" s="432"/>
      <c r="J5718" s="336"/>
      <c r="K5718" s="338"/>
      <c r="O5718" s="393"/>
      <c r="P5718" s="407"/>
    </row>
    <row r="5719" spans="1:16" s="342" customFormat="1" x14ac:dyDescent="0.25">
      <c r="A5719" s="336"/>
      <c r="B5719" s="330"/>
      <c r="C5719" s="402"/>
      <c r="D5719" s="336"/>
      <c r="E5719" s="429"/>
      <c r="F5719" s="336"/>
      <c r="G5719" s="430"/>
      <c r="H5719" s="431"/>
      <c r="I5719" s="432"/>
      <c r="J5719" s="336"/>
      <c r="K5719" s="338"/>
      <c r="O5719" s="393"/>
      <c r="P5719" s="407"/>
    </row>
    <row r="5720" spans="1:16" s="342" customFormat="1" x14ac:dyDescent="0.25">
      <c r="A5720" s="336"/>
      <c r="B5720" s="330"/>
      <c r="C5720" s="402"/>
      <c r="D5720" s="336"/>
      <c r="E5720" s="429"/>
      <c r="F5720" s="336"/>
      <c r="G5720" s="430"/>
      <c r="H5720" s="431"/>
      <c r="I5720" s="432"/>
      <c r="J5720" s="336"/>
      <c r="K5720" s="338"/>
      <c r="O5720" s="393"/>
      <c r="P5720" s="407"/>
    </row>
    <row r="5721" spans="1:16" s="342" customFormat="1" x14ac:dyDescent="0.25">
      <c r="A5721" s="336"/>
      <c r="B5721" s="330"/>
      <c r="C5721" s="402"/>
      <c r="D5721" s="336"/>
      <c r="E5721" s="429"/>
      <c r="F5721" s="336"/>
      <c r="G5721" s="430"/>
      <c r="H5721" s="431"/>
      <c r="I5721" s="432"/>
      <c r="J5721" s="336"/>
      <c r="K5721" s="338"/>
      <c r="O5721" s="393"/>
      <c r="P5721" s="407"/>
    </row>
    <row r="5722" spans="1:16" s="342" customFormat="1" x14ac:dyDescent="0.25">
      <c r="A5722" s="336"/>
      <c r="B5722" s="330"/>
      <c r="C5722" s="402"/>
      <c r="D5722" s="336"/>
      <c r="E5722" s="429"/>
      <c r="F5722" s="336"/>
      <c r="G5722" s="430"/>
      <c r="H5722" s="431"/>
      <c r="I5722" s="432"/>
      <c r="J5722" s="336"/>
      <c r="K5722" s="338"/>
      <c r="O5722" s="393"/>
      <c r="P5722" s="407"/>
    </row>
    <row r="5723" spans="1:16" s="342" customFormat="1" x14ac:dyDescent="0.25">
      <c r="A5723" s="336"/>
      <c r="B5723" s="330"/>
      <c r="C5723" s="402"/>
      <c r="D5723" s="336"/>
      <c r="E5723" s="429"/>
      <c r="F5723" s="336"/>
      <c r="G5723" s="430"/>
      <c r="H5723" s="431"/>
      <c r="I5723" s="432"/>
      <c r="J5723" s="336"/>
      <c r="K5723" s="338"/>
      <c r="O5723" s="393"/>
      <c r="P5723" s="407"/>
    </row>
    <row r="5724" spans="1:16" s="342" customFormat="1" x14ac:dyDescent="0.25">
      <c r="A5724" s="336"/>
      <c r="B5724" s="330"/>
      <c r="C5724" s="402"/>
      <c r="D5724" s="336"/>
      <c r="E5724" s="429"/>
      <c r="F5724" s="336"/>
      <c r="G5724" s="430"/>
      <c r="H5724" s="431"/>
      <c r="I5724" s="432"/>
      <c r="J5724" s="336"/>
      <c r="K5724" s="338"/>
      <c r="O5724" s="393"/>
      <c r="P5724" s="407"/>
    </row>
    <row r="5725" spans="1:16" s="342" customFormat="1" x14ac:dyDescent="0.25">
      <c r="A5725" s="336"/>
      <c r="B5725" s="330"/>
      <c r="C5725" s="402"/>
      <c r="D5725" s="336"/>
      <c r="E5725" s="429"/>
      <c r="F5725" s="336"/>
      <c r="G5725" s="430"/>
      <c r="H5725" s="431"/>
      <c r="I5725" s="432"/>
      <c r="J5725" s="336"/>
      <c r="K5725" s="338"/>
      <c r="O5725" s="393"/>
      <c r="P5725" s="407"/>
    </row>
    <row r="5726" spans="1:16" s="342" customFormat="1" x14ac:dyDescent="0.25">
      <c r="A5726" s="336"/>
      <c r="B5726" s="330"/>
      <c r="C5726" s="402"/>
      <c r="D5726" s="336"/>
      <c r="E5726" s="429"/>
      <c r="F5726" s="336"/>
      <c r="G5726" s="430"/>
      <c r="H5726" s="431"/>
      <c r="I5726" s="432"/>
      <c r="J5726" s="336"/>
      <c r="K5726" s="338"/>
      <c r="O5726" s="393"/>
      <c r="P5726" s="407"/>
    </row>
    <row r="5727" spans="1:16" s="342" customFormat="1" x14ac:dyDescent="0.25">
      <c r="A5727" s="336"/>
      <c r="B5727" s="330"/>
      <c r="C5727" s="402"/>
      <c r="D5727" s="336"/>
      <c r="E5727" s="429"/>
      <c r="F5727" s="336"/>
      <c r="G5727" s="430"/>
      <c r="H5727" s="431"/>
      <c r="I5727" s="432"/>
      <c r="J5727" s="336"/>
      <c r="K5727" s="338"/>
      <c r="O5727" s="393"/>
      <c r="P5727" s="407"/>
    </row>
    <row r="5728" spans="1:16" s="342" customFormat="1" x14ac:dyDescent="0.25">
      <c r="A5728" s="336"/>
      <c r="B5728" s="330"/>
      <c r="C5728" s="402"/>
      <c r="D5728" s="336"/>
      <c r="E5728" s="429"/>
      <c r="F5728" s="336"/>
      <c r="G5728" s="430"/>
      <c r="H5728" s="431"/>
      <c r="I5728" s="432"/>
      <c r="J5728" s="336"/>
      <c r="K5728" s="338"/>
      <c r="O5728" s="393"/>
      <c r="P5728" s="407"/>
    </row>
    <row r="5729" spans="1:16" s="342" customFormat="1" x14ac:dyDescent="0.25">
      <c r="A5729" s="336"/>
      <c r="B5729" s="330"/>
      <c r="C5729" s="402"/>
      <c r="D5729" s="336"/>
      <c r="E5729" s="429"/>
      <c r="F5729" s="336"/>
      <c r="G5729" s="430"/>
      <c r="H5729" s="431"/>
      <c r="I5729" s="432"/>
      <c r="J5729" s="336"/>
      <c r="K5729" s="338"/>
      <c r="O5729" s="393"/>
      <c r="P5729" s="407"/>
    </row>
    <row r="5730" spans="1:16" s="342" customFormat="1" x14ac:dyDescent="0.25">
      <c r="A5730" s="336"/>
      <c r="B5730" s="330"/>
      <c r="C5730" s="402"/>
      <c r="D5730" s="336"/>
      <c r="E5730" s="429"/>
      <c r="F5730" s="336"/>
      <c r="G5730" s="430"/>
      <c r="H5730" s="431"/>
      <c r="I5730" s="432"/>
      <c r="J5730" s="336"/>
      <c r="K5730" s="338"/>
      <c r="O5730" s="393"/>
      <c r="P5730" s="407"/>
    </row>
    <row r="5731" spans="1:16" s="342" customFormat="1" x14ac:dyDescent="0.25">
      <c r="A5731" s="336"/>
      <c r="B5731" s="330"/>
      <c r="C5731" s="402"/>
      <c r="D5731" s="336"/>
      <c r="E5731" s="429"/>
      <c r="F5731" s="336"/>
      <c r="G5731" s="430"/>
      <c r="H5731" s="431"/>
      <c r="I5731" s="432"/>
      <c r="J5731" s="336"/>
      <c r="K5731" s="338"/>
      <c r="O5731" s="393"/>
      <c r="P5731" s="407"/>
    </row>
    <row r="5732" spans="1:16" s="342" customFormat="1" x14ac:dyDescent="0.25">
      <c r="A5732" s="336"/>
      <c r="B5732" s="330"/>
      <c r="C5732" s="402"/>
      <c r="D5732" s="336"/>
      <c r="E5732" s="429"/>
      <c r="F5732" s="336"/>
      <c r="G5732" s="430"/>
      <c r="H5732" s="431"/>
      <c r="I5732" s="432"/>
      <c r="J5732" s="336"/>
      <c r="K5732" s="338"/>
      <c r="O5732" s="393"/>
      <c r="P5732" s="407"/>
    </row>
    <row r="5733" spans="1:16" s="342" customFormat="1" x14ac:dyDescent="0.25">
      <c r="A5733" s="336"/>
      <c r="B5733" s="330"/>
      <c r="C5733" s="402"/>
      <c r="D5733" s="336"/>
      <c r="E5733" s="429"/>
      <c r="F5733" s="336"/>
      <c r="G5733" s="430"/>
      <c r="H5733" s="431"/>
      <c r="I5733" s="432"/>
      <c r="J5733" s="336"/>
      <c r="K5733" s="338"/>
      <c r="O5733" s="393"/>
      <c r="P5733" s="407"/>
    </row>
    <row r="5734" spans="1:16" s="342" customFormat="1" x14ac:dyDescent="0.25">
      <c r="A5734" s="336"/>
      <c r="B5734" s="330"/>
      <c r="C5734" s="402"/>
      <c r="D5734" s="336"/>
      <c r="E5734" s="429"/>
      <c r="F5734" s="336"/>
      <c r="G5734" s="430"/>
      <c r="H5734" s="431"/>
      <c r="I5734" s="432"/>
      <c r="J5734" s="336"/>
      <c r="K5734" s="338"/>
      <c r="O5734" s="393"/>
      <c r="P5734" s="407"/>
    </row>
    <row r="5735" spans="1:16" s="342" customFormat="1" x14ac:dyDescent="0.25">
      <c r="A5735" s="336"/>
      <c r="B5735" s="330"/>
      <c r="C5735" s="402"/>
      <c r="D5735" s="336"/>
      <c r="E5735" s="429"/>
      <c r="F5735" s="336"/>
      <c r="G5735" s="430"/>
      <c r="H5735" s="431"/>
      <c r="I5735" s="432"/>
      <c r="J5735" s="336"/>
      <c r="K5735" s="338"/>
      <c r="O5735" s="393"/>
      <c r="P5735" s="407"/>
    </row>
    <row r="5736" spans="1:16" s="342" customFormat="1" x14ac:dyDescent="0.25">
      <c r="A5736" s="336"/>
      <c r="B5736" s="330"/>
      <c r="C5736" s="402"/>
      <c r="D5736" s="336"/>
      <c r="E5736" s="429"/>
      <c r="F5736" s="336"/>
      <c r="G5736" s="430"/>
      <c r="H5736" s="431"/>
      <c r="I5736" s="432"/>
      <c r="J5736" s="336"/>
      <c r="K5736" s="338"/>
      <c r="O5736" s="393"/>
      <c r="P5736" s="407"/>
    </row>
    <row r="5737" spans="1:16" s="342" customFormat="1" x14ac:dyDescent="0.25">
      <c r="A5737" s="336"/>
      <c r="B5737" s="330"/>
      <c r="C5737" s="402"/>
      <c r="D5737" s="336"/>
      <c r="E5737" s="429"/>
      <c r="F5737" s="336"/>
      <c r="G5737" s="430"/>
      <c r="H5737" s="431"/>
      <c r="I5737" s="432"/>
      <c r="J5737" s="336"/>
      <c r="K5737" s="338"/>
      <c r="O5737" s="393"/>
      <c r="P5737" s="407"/>
    </row>
    <row r="5738" spans="1:16" s="342" customFormat="1" x14ac:dyDescent="0.25">
      <c r="A5738" s="336"/>
      <c r="B5738" s="330"/>
      <c r="C5738" s="402"/>
      <c r="D5738" s="336"/>
      <c r="E5738" s="429"/>
      <c r="F5738" s="336"/>
      <c r="G5738" s="430"/>
      <c r="H5738" s="431"/>
      <c r="I5738" s="432"/>
      <c r="J5738" s="336"/>
      <c r="K5738" s="338"/>
      <c r="O5738" s="393"/>
      <c r="P5738" s="407"/>
    </row>
    <row r="5739" spans="1:16" s="342" customFormat="1" x14ac:dyDescent="0.25">
      <c r="A5739" s="336"/>
      <c r="B5739" s="330"/>
      <c r="C5739" s="402"/>
      <c r="D5739" s="336"/>
      <c r="E5739" s="429"/>
      <c r="F5739" s="336"/>
      <c r="G5739" s="430"/>
      <c r="H5739" s="431"/>
      <c r="I5739" s="432"/>
      <c r="J5739" s="336"/>
      <c r="K5739" s="338"/>
      <c r="O5739" s="393"/>
      <c r="P5739" s="407"/>
    </row>
    <row r="5740" spans="1:16" s="342" customFormat="1" x14ac:dyDescent="0.25">
      <c r="A5740" s="336"/>
      <c r="B5740" s="330"/>
      <c r="C5740" s="402"/>
      <c r="D5740" s="336"/>
      <c r="E5740" s="429"/>
      <c r="F5740" s="336"/>
      <c r="G5740" s="430"/>
      <c r="H5740" s="431"/>
      <c r="I5740" s="432"/>
      <c r="J5740" s="336"/>
      <c r="K5740" s="338"/>
      <c r="O5740" s="393"/>
      <c r="P5740" s="407"/>
    </row>
    <row r="5741" spans="1:16" s="342" customFormat="1" x14ac:dyDescent="0.25">
      <c r="A5741" s="336"/>
      <c r="B5741" s="330"/>
      <c r="C5741" s="402"/>
      <c r="D5741" s="336"/>
      <c r="E5741" s="429"/>
      <c r="F5741" s="336"/>
      <c r="G5741" s="430"/>
      <c r="H5741" s="431"/>
      <c r="I5741" s="432"/>
      <c r="J5741" s="336"/>
      <c r="K5741" s="338"/>
      <c r="O5741" s="393"/>
      <c r="P5741" s="407"/>
    </row>
    <row r="5742" spans="1:16" s="342" customFormat="1" x14ac:dyDescent="0.25">
      <c r="A5742" s="336"/>
      <c r="B5742" s="330"/>
      <c r="C5742" s="402"/>
      <c r="D5742" s="336"/>
      <c r="E5742" s="429"/>
      <c r="F5742" s="336"/>
      <c r="G5742" s="430"/>
      <c r="H5742" s="431"/>
      <c r="I5742" s="432"/>
      <c r="J5742" s="336"/>
      <c r="K5742" s="338"/>
      <c r="O5742" s="393"/>
      <c r="P5742" s="407"/>
    </row>
    <row r="5743" spans="1:16" s="342" customFormat="1" x14ac:dyDescent="0.25">
      <c r="A5743" s="336"/>
      <c r="B5743" s="330"/>
      <c r="C5743" s="402"/>
      <c r="D5743" s="336"/>
      <c r="E5743" s="429"/>
      <c r="F5743" s="336"/>
      <c r="G5743" s="430"/>
      <c r="H5743" s="431"/>
      <c r="I5743" s="432"/>
      <c r="J5743" s="336"/>
      <c r="K5743" s="338"/>
      <c r="O5743" s="393"/>
      <c r="P5743" s="407"/>
    </row>
    <row r="5744" spans="1:16" s="342" customFormat="1" x14ac:dyDescent="0.25">
      <c r="A5744" s="336"/>
      <c r="B5744" s="330"/>
      <c r="C5744" s="402"/>
      <c r="D5744" s="336"/>
      <c r="E5744" s="429"/>
      <c r="F5744" s="336"/>
      <c r="G5744" s="430"/>
      <c r="H5744" s="431"/>
      <c r="I5744" s="432"/>
      <c r="J5744" s="336"/>
      <c r="K5744" s="338"/>
      <c r="O5744" s="393"/>
      <c r="P5744" s="407"/>
    </row>
    <row r="5745" spans="1:16" s="342" customFormat="1" x14ac:dyDescent="0.25">
      <c r="A5745" s="336"/>
      <c r="B5745" s="330"/>
      <c r="C5745" s="402"/>
      <c r="D5745" s="336"/>
      <c r="E5745" s="429"/>
      <c r="F5745" s="336"/>
      <c r="G5745" s="430"/>
      <c r="H5745" s="431"/>
      <c r="I5745" s="432"/>
      <c r="J5745" s="336"/>
      <c r="K5745" s="338"/>
      <c r="O5745" s="393"/>
      <c r="P5745" s="407"/>
    </row>
    <row r="5746" spans="1:16" s="342" customFormat="1" x14ac:dyDescent="0.25">
      <c r="A5746" s="336"/>
      <c r="B5746" s="330"/>
      <c r="C5746" s="402"/>
      <c r="D5746" s="336"/>
      <c r="E5746" s="429"/>
      <c r="F5746" s="336"/>
      <c r="G5746" s="430"/>
      <c r="H5746" s="431"/>
      <c r="I5746" s="432"/>
      <c r="J5746" s="336"/>
      <c r="K5746" s="338"/>
      <c r="O5746" s="393"/>
      <c r="P5746" s="407"/>
    </row>
    <row r="5747" spans="1:16" s="342" customFormat="1" x14ac:dyDescent="0.25">
      <c r="A5747" s="336"/>
      <c r="B5747" s="330"/>
      <c r="C5747" s="402"/>
      <c r="D5747" s="336"/>
      <c r="E5747" s="429"/>
      <c r="F5747" s="336"/>
      <c r="G5747" s="430"/>
      <c r="H5747" s="431"/>
      <c r="I5747" s="432"/>
      <c r="J5747" s="336"/>
      <c r="K5747" s="338"/>
      <c r="O5747" s="393"/>
      <c r="P5747" s="407"/>
    </row>
    <row r="5748" spans="1:16" s="342" customFormat="1" x14ac:dyDescent="0.25">
      <c r="A5748" s="336"/>
      <c r="B5748" s="330"/>
      <c r="C5748" s="402"/>
      <c r="D5748" s="336"/>
      <c r="E5748" s="429"/>
      <c r="F5748" s="336"/>
      <c r="G5748" s="430"/>
      <c r="H5748" s="431"/>
      <c r="I5748" s="432"/>
      <c r="J5748" s="336"/>
      <c r="K5748" s="338"/>
      <c r="O5748" s="393"/>
      <c r="P5748" s="407"/>
    </row>
    <row r="5749" spans="1:16" s="342" customFormat="1" x14ac:dyDescent="0.25">
      <c r="A5749" s="336"/>
      <c r="B5749" s="330"/>
      <c r="C5749" s="402"/>
      <c r="D5749" s="336"/>
      <c r="E5749" s="429"/>
      <c r="F5749" s="336"/>
      <c r="G5749" s="430"/>
      <c r="H5749" s="431"/>
      <c r="I5749" s="432"/>
      <c r="J5749" s="336"/>
      <c r="K5749" s="338"/>
      <c r="O5749" s="393"/>
      <c r="P5749" s="407"/>
    </row>
    <row r="5750" spans="1:16" s="342" customFormat="1" x14ac:dyDescent="0.25">
      <c r="A5750" s="336"/>
      <c r="B5750" s="330"/>
      <c r="C5750" s="402"/>
      <c r="D5750" s="336"/>
      <c r="E5750" s="429"/>
      <c r="F5750" s="336"/>
      <c r="G5750" s="430"/>
      <c r="H5750" s="431"/>
      <c r="I5750" s="432"/>
      <c r="J5750" s="336"/>
      <c r="K5750" s="338"/>
      <c r="O5750" s="393"/>
      <c r="P5750" s="407"/>
    </row>
    <row r="5751" spans="1:16" s="342" customFormat="1" x14ac:dyDescent="0.25">
      <c r="A5751" s="336"/>
      <c r="B5751" s="330"/>
      <c r="C5751" s="402"/>
      <c r="D5751" s="336"/>
      <c r="E5751" s="429"/>
      <c r="F5751" s="336"/>
      <c r="G5751" s="430"/>
      <c r="H5751" s="431"/>
      <c r="I5751" s="432"/>
      <c r="J5751" s="336"/>
      <c r="K5751" s="338"/>
      <c r="O5751" s="393"/>
      <c r="P5751" s="407"/>
    </row>
    <row r="5752" spans="1:16" s="342" customFormat="1" x14ac:dyDescent="0.25">
      <c r="A5752" s="336"/>
      <c r="B5752" s="330"/>
      <c r="C5752" s="402"/>
      <c r="D5752" s="336"/>
      <c r="E5752" s="429"/>
      <c r="F5752" s="336"/>
      <c r="G5752" s="430"/>
      <c r="H5752" s="431"/>
      <c r="I5752" s="432"/>
      <c r="J5752" s="336"/>
      <c r="K5752" s="338"/>
      <c r="O5752" s="393"/>
      <c r="P5752" s="407"/>
    </row>
    <row r="5753" spans="1:16" s="342" customFormat="1" x14ac:dyDescent="0.25">
      <c r="A5753" s="336"/>
      <c r="B5753" s="330"/>
      <c r="C5753" s="402"/>
      <c r="D5753" s="336"/>
      <c r="E5753" s="429"/>
      <c r="F5753" s="336"/>
      <c r="G5753" s="430"/>
      <c r="H5753" s="431"/>
      <c r="I5753" s="432"/>
      <c r="J5753" s="336"/>
      <c r="K5753" s="338"/>
      <c r="O5753" s="393"/>
      <c r="P5753" s="407"/>
    </row>
    <row r="5754" spans="1:16" s="342" customFormat="1" x14ac:dyDescent="0.25">
      <c r="A5754" s="336"/>
      <c r="B5754" s="330"/>
      <c r="C5754" s="402"/>
      <c r="D5754" s="336"/>
      <c r="E5754" s="429"/>
      <c r="F5754" s="336"/>
      <c r="G5754" s="430"/>
      <c r="H5754" s="431"/>
      <c r="I5754" s="432"/>
      <c r="J5754" s="336"/>
      <c r="K5754" s="338"/>
      <c r="O5754" s="393"/>
      <c r="P5754" s="407"/>
    </row>
    <row r="5755" spans="1:16" s="342" customFormat="1" x14ac:dyDescent="0.25">
      <c r="A5755" s="336"/>
      <c r="B5755" s="330"/>
      <c r="C5755" s="402"/>
      <c r="D5755" s="336"/>
      <c r="E5755" s="429"/>
      <c r="F5755" s="336"/>
      <c r="G5755" s="430"/>
      <c r="H5755" s="431"/>
      <c r="I5755" s="432"/>
      <c r="J5755" s="336"/>
      <c r="K5755" s="338"/>
      <c r="O5755" s="393"/>
      <c r="P5755" s="407"/>
    </row>
    <row r="5756" spans="1:16" s="342" customFormat="1" x14ac:dyDescent="0.25">
      <c r="A5756" s="336"/>
      <c r="B5756" s="330"/>
      <c r="C5756" s="402"/>
      <c r="D5756" s="336"/>
      <c r="E5756" s="429"/>
      <c r="F5756" s="336"/>
      <c r="G5756" s="430"/>
      <c r="H5756" s="431"/>
      <c r="I5756" s="432"/>
      <c r="J5756" s="336"/>
      <c r="K5756" s="338"/>
      <c r="O5756" s="393"/>
      <c r="P5756" s="407"/>
    </row>
    <row r="5757" spans="1:16" s="342" customFormat="1" x14ac:dyDescent="0.25">
      <c r="A5757" s="336"/>
      <c r="B5757" s="330"/>
      <c r="C5757" s="402"/>
      <c r="D5757" s="336"/>
      <c r="E5757" s="429"/>
      <c r="F5757" s="336"/>
      <c r="G5757" s="430"/>
      <c r="H5757" s="431"/>
      <c r="I5757" s="432"/>
      <c r="J5757" s="336"/>
      <c r="K5757" s="338"/>
      <c r="O5757" s="393"/>
      <c r="P5757" s="407"/>
    </row>
    <row r="5758" spans="1:16" s="342" customFormat="1" x14ac:dyDescent="0.25">
      <c r="A5758" s="336"/>
      <c r="B5758" s="330"/>
      <c r="C5758" s="402"/>
      <c r="D5758" s="336"/>
      <c r="E5758" s="429"/>
      <c r="F5758" s="336"/>
      <c r="G5758" s="430"/>
      <c r="H5758" s="431"/>
      <c r="I5758" s="432"/>
      <c r="J5758" s="336"/>
      <c r="K5758" s="338"/>
      <c r="O5758" s="393"/>
      <c r="P5758" s="407"/>
    </row>
    <row r="5759" spans="1:16" s="342" customFormat="1" x14ac:dyDescent="0.25">
      <c r="A5759" s="336"/>
      <c r="B5759" s="330"/>
      <c r="C5759" s="402"/>
      <c r="D5759" s="336"/>
      <c r="E5759" s="429"/>
      <c r="F5759" s="336"/>
      <c r="G5759" s="430"/>
      <c r="H5759" s="431"/>
      <c r="I5759" s="432"/>
      <c r="J5759" s="336"/>
      <c r="K5759" s="338"/>
      <c r="O5759" s="393"/>
      <c r="P5759" s="407"/>
    </row>
    <row r="5760" spans="1:16" s="342" customFormat="1" x14ac:dyDescent="0.25">
      <c r="A5760" s="336"/>
      <c r="B5760" s="330"/>
      <c r="C5760" s="402"/>
      <c r="D5760" s="336"/>
      <c r="E5760" s="429"/>
      <c r="F5760" s="336"/>
      <c r="G5760" s="430"/>
      <c r="H5760" s="431"/>
      <c r="I5760" s="432"/>
      <c r="J5760" s="336"/>
      <c r="K5760" s="338"/>
      <c r="O5760" s="393"/>
      <c r="P5760" s="407"/>
    </row>
    <row r="5761" spans="1:16" s="342" customFormat="1" x14ac:dyDescent="0.25">
      <c r="A5761" s="336"/>
      <c r="B5761" s="330"/>
      <c r="C5761" s="402"/>
      <c r="D5761" s="336"/>
      <c r="E5761" s="429"/>
      <c r="F5761" s="336"/>
      <c r="G5761" s="430"/>
      <c r="H5761" s="431"/>
      <c r="I5761" s="432"/>
      <c r="J5761" s="336"/>
      <c r="K5761" s="338"/>
      <c r="O5761" s="393"/>
      <c r="P5761" s="407"/>
    </row>
    <row r="5762" spans="1:16" s="342" customFormat="1" x14ac:dyDescent="0.25">
      <c r="A5762" s="336"/>
      <c r="B5762" s="330"/>
      <c r="C5762" s="402"/>
      <c r="D5762" s="336"/>
      <c r="E5762" s="429"/>
      <c r="F5762" s="336"/>
      <c r="G5762" s="430"/>
      <c r="H5762" s="431"/>
      <c r="I5762" s="432"/>
      <c r="J5762" s="336"/>
      <c r="K5762" s="338"/>
      <c r="O5762" s="393"/>
      <c r="P5762" s="407"/>
    </row>
    <row r="5763" spans="1:16" s="342" customFormat="1" x14ac:dyDescent="0.25">
      <c r="A5763" s="336"/>
      <c r="B5763" s="330"/>
      <c r="C5763" s="402"/>
      <c r="D5763" s="336"/>
      <c r="E5763" s="429"/>
      <c r="F5763" s="336"/>
      <c r="G5763" s="430"/>
      <c r="H5763" s="431"/>
      <c r="I5763" s="432"/>
      <c r="J5763" s="336"/>
      <c r="K5763" s="338"/>
      <c r="O5763" s="393"/>
      <c r="P5763" s="407"/>
    </row>
    <row r="5764" spans="1:16" s="342" customFormat="1" x14ac:dyDescent="0.25">
      <c r="A5764" s="336"/>
      <c r="B5764" s="330"/>
      <c r="C5764" s="402"/>
      <c r="D5764" s="336"/>
      <c r="E5764" s="429"/>
      <c r="F5764" s="336"/>
      <c r="G5764" s="430"/>
      <c r="H5764" s="431"/>
      <c r="I5764" s="432"/>
      <c r="J5764" s="336"/>
      <c r="K5764" s="338"/>
      <c r="O5764" s="393"/>
      <c r="P5764" s="407"/>
    </row>
    <row r="5765" spans="1:16" s="342" customFormat="1" x14ac:dyDescent="0.25">
      <c r="A5765" s="336"/>
      <c r="B5765" s="330"/>
      <c r="C5765" s="402"/>
      <c r="D5765" s="336"/>
      <c r="E5765" s="429"/>
      <c r="F5765" s="336"/>
      <c r="G5765" s="430"/>
      <c r="H5765" s="431"/>
      <c r="I5765" s="432"/>
      <c r="J5765" s="336"/>
      <c r="K5765" s="338"/>
      <c r="O5765" s="393"/>
      <c r="P5765" s="407"/>
    </row>
    <row r="5766" spans="1:16" s="342" customFormat="1" x14ac:dyDescent="0.25">
      <c r="A5766" s="336"/>
      <c r="B5766" s="330"/>
      <c r="C5766" s="402"/>
      <c r="D5766" s="336"/>
      <c r="E5766" s="429"/>
      <c r="F5766" s="336"/>
      <c r="G5766" s="430"/>
      <c r="H5766" s="431"/>
      <c r="I5766" s="432"/>
      <c r="J5766" s="336"/>
      <c r="K5766" s="338"/>
      <c r="O5766" s="393"/>
      <c r="P5766" s="407"/>
    </row>
    <row r="5767" spans="1:16" s="342" customFormat="1" x14ac:dyDescent="0.25">
      <c r="A5767" s="336"/>
      <c r="B5767" s="330"/>
      <c r="C5767" s="402"/>
      <c r="D5767" s="336"/>
      <c r="E5767" s="429"/>
      <c r="F5767" s="336"/>
      <c r="G5767" s="430"/>
      <c r="H5767" s="431"/>
      <c r="I5767" s="432"/>
      <c r="J5767" s="336"/>
      <c r="K5767" s="338"/>
      <c r="O5767" s="393"/>
      <c r="P5767" s="407"/>
    </row>
    <row r="5768" spans="1:16" s="342" customFormat="1" x14ac:dyDescent="0.25">
      <c r="A5768" s="336"/>
      <c r="B5768" s="330"/>
      <c r="C5768" s="402"/>
      <c r="D5768" s="336"/>
      <c r="E5768" s="429"/>
      <c r="F5768" s="336"/>
      <c r="G5768" s="430"/>
      <c r="H5768" s="431"/>
      <c r="I5768" s="432"/>
      <c r="J5768" s="336"/>
      <c r="K5768" s="338"/>
      <c r="O5768" s="393"/>
      <c r="P5768" s="407"/>
    </row>
    <row r="5769" spans="1:16" s="342" customFormat="1" x14ac:dyDescent="0.25">
      <c r="A5769" s="336"/>
      <c r="B5769" s="330"/>
      <c r="C5769" s="402"/>
      <c r="D5769" s="336"/>
      <c r="E5769" s="429"/>
      <c r="F5769" s="336"/>
      <c r="G5769" s="430"/>
      <c r="H5769" s="431"/>
      <c r="I5769" s="432"/>
      <c r="J5769" s="336"/>
      <c r="K5769" s="338"/>
      <c r="O5769" s="393"/>
      <c r="P5769" s="407"/>
    </row>
    <row r="5770" spans="1:16" s="342" customFormat="1" x14ac:dyDescent="0.25">
      <c r="A5770" s="336"/>
      <c r="B5770" s="330"/>
      <c r="C5770" s="402"/>
      <c r="D5770" s="336"/>
      <c r="E5770" s="429"/>
      <c r="F5770" s="336"/>
      <c r="G5770" s="430"/>
      <c r="H5770" s="431"/>
      <c r="I5770" s="432"/>
      <c r="J5770" s="336"/>
      <c r="K5770" s="338"/>
      <c r="O5770" s="393"/>
      <c r="P5770" s="407"/>
    </row>
    <row r="5771" spans="1:16" s="342" customFormat="1" x14ac:dyDescent="0.25">
      <c r="A5771" s="336"/>
      <c r="B5771" s="330"/>
      <c r="C5771" s="402"/>
      <c r="D5771" s="336"/>
      <c r="E5771" s="429"/>
      <c r="F5771" s="336"/>
      <c r="G5771" s="430"/>
      <c r="H5771" s="431"/>
      <c r="I5771" s="432"/>
      <c r="J5771" s="336"/>
      <c r="K5771" s="338"/>
      <c r="O5771" s="393"/>
      <c r="P5771" s="407"/>
    </row>
    <row r="5772" spans="1:16" s="342" customFormat="1" x14ac:dyDescent="0.25">
      <c r="A5772" s="336"/>
      <c r="B5772" s="330"/>
      <c r="C5772" s="402"/>
      <c r="D5772" s="336"/>
      <c r="E5772" s="429"/>
      <c r="F5772" s="336"/>
      <c r="G5772" s="430"/>
      <c r="H5772" s="431"/>
      <c r="I5772" s="432"/>
      <c r="J5772" s="336"/>
      <c r="K5772" s="338"/>
      <c r="O5772" s="393"/>
      <c r="P5772" s="407"/>
    </row>
    <row r="5773" spans="1:16" s="342" customFormat="1" x14ac:dyDescent="0.25">
      <c r="A5773" s="336"/>
      <c r="B5773" s="330"/>
      <c r="C5773" s="402"/>
      <c r="D5773" s="336"/>
      <c r="E5773" s="429"/>
      <c r="F5773" s="336"/>
      <c r="G5773" s="430"/>
      <c r="H5773" s="431"/>
      <c r="I5773" s="432"/>
      <c r="J5773" s="336"/>
      <c r="K5773" s="338"/>
      <c r="O5773" s="393"/>
      <c r="P5773" s="407"/>
    </row>
    <row r="5774" spans="1:16" s="342" customFormat="1" x14ac:dyDescent="0.25">
      <c r="A5774" s="336"/>
      <c r="B5774" s="330"/>
      <c r="C5774" s="402"/>
      <c r="D5774" s="336"/>
      <c r="E5774" s="429"/>
      <c r="F5774" s="336"/>
      <c r="G5774" s="430"/>
      <c r="H5774" s="431"/>
      <c r="I5774" s="432"/>
      <c r="J5774" s="336"/>
      <c r="K5774" s="338"/>
      <c r="O5774" s="393"/>
      <c r="P5774" s="407"/>
    </row>
    <row r="5775" spans="1:16" s="342" customFormat="1" x14ac:dyDescent="0.25">
      <c r="A5775" s="336"/>
      <c r="B5775" s="330"/>
      <c r="C5775" s="402"/>
      <c r="D5775" s="336"/>
      <c r="E5775" s="429"/>
      <c r="F5775" s="336"/>
      <c r="G5775" s="430"/>
      <c r="H5775" s="431"/>
      <c r="I5775" s="432"/>
      <c r="J5775" s="336"/>
      <c r="K5775" s="338"/>
      <c r="O5775" s="393"/>
      <c r="P5775" s="407"/>
    </row>
    <row r="5776" spans="1:16" s="342" customFormat="1" x14ac:dyDescent="0.25">
      <c r="A5776" s="336"/>
      <c r="B5776" s="330"/>
      <c r="C5776" s="402"/>
      <c r="D5776" s="336"/>
      <c r="E5776" s="429"/>
      <c r="F5776" s="336"/>
      <c r="G5776" s="430"/>
      <c r="H5776" s="431"/>
      <c r="I5776" s="432"/>
      <c r="J5776" s="336"/>
      <c r="K5776" s="338"/>
      <c r="O5776" s="393"/>
      <c r="P5776" s="407"/>
    </row>
    <row r="5777" spans="1:16" s="342" customFormat="1" x14ac:dyDescent="0.25">
      <c r="A5777" s="336"/>
      <c r="B5777" s="330"/>
      <c r="C5777" s="402"/>
      <c r="D5777" s="336"/>
      <c r="E5777" s="429"/>
      <c r="F5777" s="336"/>
      <c r="G5777" s="430"/>
      <c r="H5777" s="431"/>
      <c r="I5777" s="432"/>
      <c r="J5777" s="336"/>
      <c r="K5777" s="338"/>
      <c r="O5777" s="393"/>
      <c r="P5777" s="407"/>
    </row>
    <row r="5778" spans="1:16" s="342" customFormat="1" x14ac:dyDescent="0.25">
      <c r="A5778" s="336"/>
      <c r="B5778" s="330"/>
      <c r="C5778" s="402"/>
      <c r="D5778" s="336"/>
      <c r="E5778" s="429"/>
      <c r="F5778" s="336"/>
      <c r="G5778" s="430"/>
      <c r="H5778" s="431"/>
      <c r="I5778" s="432"/>
      <c r="J5778" s="336"/>
      <c r="K5778" s="338"/>
      <c r="O5778" s="393"/>
      <c r="P5778" s="407"/>
    </row>
    <row r="5779" spans="1:16" s="342" customFormat="1" x14ac:dyDescent="0.25">
      <c r="A5779" s="336"/>
      <c r="B5779" s="330"/>
      <c r="C5779" s="402"/>
      <c r="D5779" s="336"/>
      <c r="E5779" s="429"/>
      <c r="F5779" s="336"/>
      <c r="G5779" s="430"/>
      <c r="H5779" s="431"/>
      <c r="I5779" s="432"/>
      <c r="J5779" s="336"/>
      <c r="K5779" s="338"/>
      <c r="O5779" s="393"/>
      <c r="P5779" s="407"/>
    </row>
    <row r="5780" spans="1:16" s="342" customFormat="1" x14ac:dyDescent="0.25">
      <c r="A5780" s="336"/>
      <c r="B5780" s="330"/>
      <c r="C5780" s="402"/>
      <c r="D5780" s="336"/>
      <c r="E5780" s="429"/>
      <c r="F5780" s="336"/>
      <c r="G5780" s="430"/>
      <c r="H5780" s="431"/>
      <c r="I5780" s="432"/>
      <c r="J5780" s="336"/>
      <c r="K5780" s="338"/>
      <c r="O5780" s="393"/>
      <c r="P5780" s="407"/>
    </row>
    <row r="5781" spans="1:16" s="342" customFormat="1" x14ac:dyDescent="0.25">
      <c r="A5781" s="336"/>
      <c r="B5781" s="330"/>
      <c r="C5781" s="402"/>
      <c r="D5781" s="336"/>
      <c r="E5781" s="429"/>
      <c r="F5781" s="336"/>
      <c r="G5781" s="430"/>
      <c r="H5781" s="431"/>
      <c r="I5781" s="432"/>
      <c r="J5781" s="336"/>
      <c r="K5781" s="338"/>
      <c r="O5781" s="393"/>
      <c r="P5781" s="407"/>
    </row>
    <row r="5782" spans="1:16" s="342" customFormat="1" x14ac:dyDescent="0.25">
      <c r="A5782" s="336"/>
      <c r="B5782" s="330"/>
      <c r="C5782" s="402"/>
      <c r="D5782" s="336"/>
      <c r="E5782" s="429"/>
      <c r="F5782" s="336"/>
      <c r="G5782" s="430"/>
      <c r="H5782" s="431"/>
      <c r="I5782" s="432"/>
      <c r="J5782" s="336"/>
      <c r="K5782" s="338"/>
      <c r="O5782" s="393"/>
      <c r="P5782" s="407"/>
    </row>
    <row r="5783" spans="1:16" s="342" customFormat="1" x14ac:dyDescent="0.25">
      <c r="A5783" s="336"/>
      <c r="B5783" s="330"/>
      <c r="C5783" s="402"/>
      <c r="D5783" s="336"/>
      <c r="E5783" s="429"/>
      <c r="F5783" s="336"/>
      <c r="G5783" s="430"/>
      <c r="H5783" s="431"/>
      <c r="I5783" s="432"/>
      <c r="J5783" s="336"/>
      <c r="K5783" s="338"/>
      <c r="O5783" s="393"/>
      <c r="P5783" s="407"/>
    </row>
    <row r="5784" spans="1:16" s="342" customFormat="1" x14ac:dyDescent="0.25">
      <c r="A5784" s="336"/>
      <c r="B5784" s="330"/>
      <c r="C5784" s="402"/>
      <c r="D5784" s="336"/>
      <c r="E5784" s="429"/>
      <c r="F5784" s="336"/>
      <c r="G5784" s="430"/>
      <c r="H5784" s="431"/>
      <c r="I5784" s="432"/>
      <c r="J5784" s="336"/>
      <c r="K5784" s="338"/>
      <c r="O5784" s="393"/>
      <c r="P5784" s="407"/>
    </row>
    <row r="5785" spans="1:16" s="342" customFormat="1" x14ac:dyDescent="0.25">
      <c r="A5785" s="336"/>
      <c r="B5785" s="330"/>
      <c r="C5785" s="402"/>
      <c r="D5785" s="336"/>
      <c r="E5785" s="429"/>
      <c r="F5785" s="336"/>
      <c r="G5785" s="430"/>
      <c r="H5785" s="431"/>
      <c r="I5785" s="432"/>
      <c r="J5785" s="336"/>
      <c r="K5785" s="338"/>
      <c r="O5785" s="393"/>
      <c r="P5785" s="407"/>
    </row>
    <row r="5786" spans="1:16" s="342" customFormat="1" x14ac:dyDescent="0.25">
      <c r="A5786" s="336"/>
      <c r="B5786" s="330"/>
      <c r="C5786" s="402"/>
      <c r="D5786" s="336"/>
      <c r="E5786" s="429"/>
      <c r="F5786" s="336"/>
      <c r="G5786" s="430"/>
      <c r="H5786" s="431"/>
      <c r="I5786" s="432"/>
      <c r="J5786" s="336"/>
      <c r="K5786" s="338"/>
      <c r="O5786" s="393"/>
      <c r="P5786" s="407"/>
    </row>
    <row r="5787" spans="1:16" s="342" customFormat="1" x14ac:dyDescent="0.25">
      <c r="A5787" s="336"/>
      <c r="B5787" s="330"/>
      <c r="C5787" s="402"/>
      <c r="D5787" s="336"/>
      <c r="E5787" s="429"/>
      <c r="F5787" s="336"/>
      <c r="G5787" s="430"/>
      <c r="H5787" s="431"/>
      <c r="I5787" s="432"/>
      <c r="J5787" s="336"/>
      <c r="K5787" s="338"/>
      <c r="O5787" s="393"/>
      <c r="P5787" s="407"/>
    </row>
    <row r="5788" spans="1:16" s="342" customFormat="1" x14ac:dyDescent="0.25">
      <c r="A5788" s="336"/>
      <c r="B5788" s="330"/>
      <c r="C5788" s="402"/>
      <c r="D5788" s="336"/>
      <c r="E5788" s="429"/>
      <c r="F5788" s="336"/>
      <c r="G5788" s="430"/>
      <c r="H5788" s="431"/>
      <c r="I5788" s="432"/>
      <c r="J5788" s="336"/>
      <c r="K5788" s="338"/>
      <c r="O5788" s="393"/>
      <c r="P5788" s="407"/>
    </row>
    <row r="5789" spans="1:16" s="342" customFormat="1" x14ac:dyDescent="0.25">
      <c r="A5789" s="336"/>
      <c r="B5789" s="330"/>
      <c r="C5789" s="402"/>
      <c r="D5789" s="336"/>
      <c r="E5789" s="429"/>
      <c r="F5789" s="336"/>
      <c r="G5789" s="430"/>
      <c r="H5789" s="431"/>
      <c r="I5789" s="432"/>
      <c r="J5789" s="336"/>
      <c r="K5789" s="338"/>
      <c r="O5789" s="393"/>
      <c r="P5789" s="407"/>
    </row>
    <row r="5790" spans="1:16" s="342" customFormat="1" x14ac:dyDescent="0.25">
      <c r="A5790" s="336"/>
      <c r="B5790" s="330"/>
      <c r="C5790" s="402"/>
      <c r="D5790" s="336"/>
      <c r="E5790" s="429"/>
      <c r="F5790" s="336"/>
      <c r="G5790" s="430"/>
      <c r="H5790" s="431"/>
      <c r="I5790" s="432"/>
      <c r="J5790" s="336"/>
      <c r="K5790" s="338"/>
      <c r="O5790" s="393"/>
      <c r="P5790" s="407"/>
    </row>
    <row r="5791" spans="1:16" s="342" customFormat="1" x14ac:dyDescent="0.25">
      <c r="A5791" s="336"/>
      <c r="B5791" s="330"/>
      <c r="C5791" s="402"/>
      <c r="D5791" s="336"/>
      <c r="E5791" s="429"/>
      <c r="F5791" s="336"/>
      <c r="G5791" s="430"/>
      <c r="H5791" s="431"/>
      <c r="I5791" s="432"/>
      <c r="J5791" s="336"/>
      <c r="K5791" s="338"/>
      <c r="O5791" s="393"/>
      <c r="P5791" s="407"/>
    </row>
    <row r="5792" spans="1:16" s="342" customFormat="1" x14ac:dyDescent="0.25">
      <c r="A5792" s="336"/>
      <c r="B5792" s="330"/>
      <c r="C5792" s="402"/>
      <c r="D5792" s="336"/>
      <c r="E5792" s="429"/>
      <c r="F5792" s="336"/>
      <c r="G5792" s="430"/>
      <c r="H5792" s="431"/>
      <c r="I5792" s="432"/>
      <c r="J5792" s="336"/>
      <c r="K5792" s="338"/>
      <c r="O5792" s="393"/>
      <c r="P5792" s="407"/>
    </row>
    <row r="5793" spans="1:16" s="342" customFormat="1" x14ac:dyDescent="0.25">
      <c r="A5793" s="336"/>
      <c r="B5793" s="330"/>
      <c r="C5793" s="402"/>
      <c r="D5793" s="336"/>
      <c r="E5793" s="429"/>
      <c r="F5793" s="336"/>
      <c r="G5793" s="430"/>
      <c r="H5793" s="431"/>
      <c r="I5793" s="432"/>
      <c r="J5793" s="336"/>
      <c r="K5793" s="338"/>
      <c r="O5793" s="393"/>
      <c r="P5793" s="407"/>
    </row>
    <row r="5794" spans="1:16" s="342" customFormat="1" x14ac:dyDescent="0.25">
      <c r="A5794" s="336"/>
      <c r="B5794" s="330"/>
      <c r="C5794" s="402"/>
      <c r="D5794" s="336"/>
      <c r="E5794" s="429"/>
      <c r="F5794" s="336"/>
      <c r="G5794" s="430"/>
      <c r="H5794" s="431"/>
      <c r="I5794" s="432"/>
      <c r="J5794" s="336"/>
      <c r="K5794" s="338"/>
      <c r="O5794" s="393"/>
      <c r="P5794" s="407"/>
    </row>
    <row r="5795" spans="1:16" s="342" customFormat="1" x14ac:dyDescent="0.25">
      <c r="A5795" s="336"/>
      <c r="B5795" s="330"/>
      <c r="C5795" s="402"/>
      <c r="D5795" s="336"/>
      <c r="E5795" s="429"/>
      <c r="F5795" s="336"/>
      <c r="G5795" s="430"/>
      <c r="H5795" s="431"/>
      <c r="I5795" s="432"/>
      <c r="J5795" s="336"/>
      <c r="K5795" s="338"/>
      <c r="O5795" s="393"/>
      <c r="P5795" s="407"/>
    </row>
    <row r="5796" spans="1:16" s="342" customFormat="1" x14ac:dyDescent="0.25">
      <c r="A5796" s="336"/>
      <c r="B5796" s="330"/>
      <c r="C5796" s="402"/>
      <c r="D5796" s="336"/>
      <c r="E5796" s="429"/>
      <c r="F5796" s="336"/>
      <c r="G5796" s="430"/>
      <c r="H5796" s="431"/>
      <c r="I5796" s="432"/>
      <c r="J5796" s="336"/>
      <c r="K5796" s="338"/>
      <c r="O5796" s="393"/>
      <c r="P5796" s="407"/>
    </row>
    <row r="5797" spans="1:16" s="342" customFormat="1" x14ac:dyDescent="0.25">
      <c r="A5797" s="336"/>
      <c r="B5797" s="330"/>
      <c r="C5797" s="402"/>
      <c r="D5797" s="336"/>
      <c r="E5797" s="429"/>
      <c r="F5797" s="336"/>
      <c r="G5797" s="430"/>
      <c r="H5797" s="431"/>
      <c r="I5797" s="432"/>
      <c r="J5797" s="336"/>
      <c r="K5797" s="338"/>
      <c r="O5797" s="393"/>
      <c r="P5797" s="407"/>
    </row>
    <row r="5798" spans="1:16" s="342" customFormat="1" x14ac:dyDescent="0.25">
      <c r="A5798" s="336"/>
      <c r="B5798" s="330"/>
      <c r="C5798" s="402"/>
      <c r="D5798" s="336"/>
      <c r="E5798" s="429"/>
      <c r="F5798" s="336"/>
      <c r="G5798" s="430"/>
      <c r="H5798" s="431"/>
      <c r="I5798" s="432"/>
      <c r="J5798" s="336"/>
      <c r="K5798" s="338"/>
      <c r="O5798" s="393"/>
      <c r="P5798" s="407"/>
    </row>
    <row r="5799" spans="1:16" s="342" customFormat="1" x14ac:dyDescent="0.25">
      <c r="A5799" s="336"/>
      <c r="B5799" s="330"/>
      <c r="C5799" s="402"/>
      <c r="D5799" s="336"/>
      <c r="E5799" s="429"/>
      <c r="F5799" s="336"/>
      <c r="G5799" s="430"/>
      <c r="H5799" s="431"/>
      <c r="I5799" s="432"/>
      <c r="J5799" s="336"/>
      <c r="K5799" s="338"/>
      <c r="O5799" s="393"/>
      <c r="P5799" s="407"/>
    </row>
    <row r="5800" spans="1:16" s="342" customFormat="1" x14ac:dyDescent="0.25">
      <c r="A5800" s="336"/>
      <c r="B5800" s="330"/>
      <c r="C5800" s="402"/>
      <c r="D5800" s="336"/>
      <c r="E5800" s="429"/>
      <c r="F5800" s="336"/>
      <c r="G5800" s="430"/>
      <c r="H5800" s="431"/>
      <c r="I5800" s="432"/>
      <c r="J5800" s="336"/>
      <c r="K5800" s="338"/>
      <c r="O5800" s="393"/>
      <c r="P5800" s="407"/>
    </row>
    <row r="5801" spans="1:16" s="342" customFormat="1" x14ac:dyDescent="0.25">
      <c r="A5801" s="336"/>
      <c r="B5801" s="330"/>
      <c r="C5801" s="402"/>
      <c r="D5801" s="336"/>
      <c r="E5801" s="429"/>
      <c r="F5801" s="336"/>
      <c r="G5801" s="430"/>
      <c r="H5801" s="431"/>
      <c r="I5801" s="432"/>
      <c r="J5801" s="336"/>
      <c r="K5801" s="338"/>
      <c r="O5801" s="393"/>
      <c r="P5801" s="407"/>
    </row>
    <row r="5802" spans="1:16" s="342" customFormat="1" x14ac:dyDescent="0.25">
      <c r="A5802" s="336"/>
      <c r="B5802" s="330"/>
      <c r="C5802" s="402"/>
      <c r="D5802" s="336"/>
      <c r="E5802" s="429"/>
      <c r="F5802" s="336"/>
      <c r="G5802" s="430"/>
      <c r="H5802" s="431"/>
      <c r="I5802" s="432"/>
      <c r="J5802" s="336"/>
      <c r="K5802" s="338"/>
      <c r="O5802" s="393"/>
      <c r="P5802" s="407"/>
    </row>
    <row r="5803" spans="1:16" s="342" customFormat="1" x14ac:dyDescent="0.25">
      <c r="A5803" s="336"/>
      <c r="B5803" s="330"/>
      <c r="C5803" s="402"/>
      <c r="D5803" s="336"/>
      <c r="E5803" s="429"/>
      <c r="F5803" s="336"/>
      <c r="G5803" s="430"/>
      <c r="H5803" s="431"/>
      <c r="I5803" s="432"/>
      <c r="J5803" s="336"/>
      <c r="K5803" s="338"/>
      <c r="O5803" s="393"/>
      <c r="P5803" s="407"/>
    </row>
    <row r="5804" spans="1:16" s="342" customFormat="1" x14ac:dyDescent="0.25">
      <c r="A5804" s="336"/>
      <c r="B5804" s="330"/>
      <c r="C5804" s="402"/>
      <c r="D5804" s="336"/>
      <c r="E5804" s="429"/>
      <c r="F5804" s="336"/>
      <c r="G5804" s="430"/>
      <c r="H5804" s="431"/>
      <c r="I5804" s="432"/>
      <c r="J5804" s="336"/>
      <c r="K5804" s="338"/>
      <c r="O5804" s="393"/>
      <c r="P5804" s="407"/>
    </row>
    <row r="5805" spans="1:16" s="342" customFormat="1" x14ac:dyDescent="0.25">
      <c r="A5805" s="336"/>
      <c r="B5805" s="330"/>
      <c r="C5805" s="402"/>
      <c r="D5805" s="336"/>
      <c r="E5805" s="429"/>
      <c r="F5805" s="336"/>
      <c r="G5805" s="430"/>
      <c r="H5805" s="431"/>
      <c r="I5805" s="432"/>
      <c r="J5805" s="336"/>
      <c r="K5805" s="338"/>
      <c r="O5805" s="393"/>
      <c r="P5805" s="407"/>
    </row>
    <row r="5806" spans="1:16" s="342" customFormat="1" x14ac:dyDescent="0.25">
      <c r="A5806" s="336"/>
      <c r="B5806" s="330"/>
      <c r="C5806" s="402"/>
      <c r="D5806" s="336"/>
      <c r="E5806" s="429"/>
      <c r="F5806" s="336"/>
      <c r="G5806" s="430"/>
      <c r="H5806" s="431"/>
      <c r="I5806" s="432"/>
      <c r="J5806" s="336"/>
      <c r="K5806" s="338"/>
      <c r="O5806" s="393"/>
      <c r="P5806" s="407"/>
    </row>
    <row r="5807" spans="1:16" s="342" customFormat="1" x14ac:dyDescent="0.25">
      <c r="A5807" s="336"/>
      <c r="B5807" s="330"/>
      <c r="C5807" s="402"/>
      <c r="D5807" s="336"/>
      <c r="E5807" s="429"/>
      <c r="F5807" s="336"/>
      <c r="G5807" s="430"/>
      <c r="H5807" s="431"/>
      <c r="I5807" s="432"/>
      <c r="J5807" s="336"/>
      <c r="K5807" s="338"/>
      <c r="O5807" s="393"/>
      <c r="P5807" s="407"/>
    </row>
    <row r="5808" spans="1:16" s="342" customFormat="1" x14ac:dyDescent="0.25">
      <c r="A5808" s="336"/>
      <c r="B5808" s="330"/>
      <c r="C5808" s="402"/>
      <c r="D5808" s="336"/>
      <c r="E5808" s="429"/>
      <c r="F5808" s="336"/>
      <c r="G5808" s="430"/>
      <c r="H5808" s="431"/>
      <c r="I5808" s="432"/>
      <c r="J5808" s="336"/>
      <c r="K5808" s="338"/>
      <c r="O5808" s="393"/>
      <c r="P5808" s="407"/>
    </row>
    <row r="5809" spans="1:16" s="342" customFormat="1" x14ac:dyDescent="0.25">
      <c r="A5809" s="336"/>
      <c r="B5809" s="330"/>
      <c r="C5809" s="402"/>
      <c r="D5809" s="336"/>
      <c r="E5809" s="429"/>
      <c r="F5809" s="336"/>
      <c r="G5809" s="430"/>
      <c r="H5809" s="431"/>
      <c r="I5809" s="432"/>
      <c r="J5809" s="336"/>
      <c r="K5809" s="338"/>
      <c r="O5809" s="393"/>
      <c r="P5809" s="407"/>
    </row>
    <row r="5810" spans="1:16" s="342" customFormat="1" x14ac:dyDescent="0.25">
      <c r="A5810" s="336"/>
      <c r="B5810" s="330"/>
      <c r="C5810" s="402"/>
      <c r="D5810" s="336"/>
      <c r="E5810" s="429"/>
      <c r="F5810" s="336"/>
      <c r="G5810" s="430"/>
      <c r="H5810" s="431"/>
      <c r="I5810" s="432"/>
      <c r="J5810" s="336"/>
      <c r="K5810" s="338"/>
      <c r="O5810" s="393"/>
      <c r="P5810" s="407"/>
    </row>
    <row r="5811" spans="1:16" s="342" customFormat="1" x14ac:dyDescent="0.25">
      <c r="A5811" s="336"/>
      <c r="B5811" s="330"/>
      <c r="C5811" s="402"/>
      <c r="D5811" s="336"/>
      <c r="E5811" s="429"/>
      <c r="F5811" s="336"/>
      <c r="G5811" s="430"/>
      <c r="H5811" s="431"/>
      <c r="I5811" s="432"/>
      <c r="J5811" s="336"/>
      <c r="K5811" s="338"/>
      <c r="O5811" s="393"/>
      <c r="P5811" s="407"/>
    </row>
    <row r="5812" spans="1:16" s="342" customFormat="1" x14ac:dyDescent="0.25">
      <c r="A5812" s="336"/>
      <c r="B5812" s="330"/>
      <c r="C5812" s="402"/>
      <c r="D5812" s="336"/>
      <c r="E5812" s="429"/>
      <c r="F5812" s="336"/>
      <c r="G5812" s="430"/>
      <c r="H5812" s="431"/>
      <c r="I5812" s="432"/>
      <c r="J5812" s="336"/>
      <c r="K5812" s="338"/>
      <c r="O5812" s="393"/>
      <c r="P5812" s="407"/>
    </row>
    <row r="5813" spans="1:16" s="342" customFormat="1" x14ac:dyDescent="0.25">
      <c r="A5813" s="336"/>
      <c r="B5813" s="330"/>
      <c r="C5813" s="402"/>
      <c r="D5813" s="336"/>
      <c r="E5813" s="429"/>
      <c r="F5813" s="336"/>
      <c r="G5813" s="430"/>
      <c r="H5813" s="431"/>
      <c r="I5813" s="432"/>
      <c r="J5813" s="336"/>
      <c r="K5813" s="338"/>
      <c r="O5813" s="393"/>
      <c r="P5813" s="407"/>
    </row>
    <row r="5814" spans="1:16" s="342" customFormat="1" x14ac:dyDescent="0.25">
      <c r="A5814" s="336"/>
      <c r="B5814" s="330"/>
      <c r="C5814" s="402"/>
      <c r="D5814" s="336"/>
      <c r="E5814" s="429"/>
      <c r="F5814" s="336"/>
      <c r="G5814" s="430"/>
      <c r="H5814" s="431"/>
      <c r="I5814" s="432"/>
      <c r="J5814" s="336"/>
      <c r="K5814" s="338"/>
      <c r="O5814" s="393"/>
      <c r="P5814" s="407"/>
    </row>
    <row r="5815" spans="1:16" s="342" customFormat="1" x14ac:dyDescent="0.25">
      <c r="A5815" s="336"/>
      <c r="B5815" s="330"/>
      <c r="C5815" s="402"/>
      <c r="D5815" s="336"/>
      <c r="E5815" s="429"/>
      <c r="F5815" s="336"/>
      <c r="G5815" s="430"/>
      <c r="H5815" s="431"/>
      <c r="I5815" s="432"/>
      <c r="J5815" s="336"/>
      <c r="K5815" s="338"/>
      <c r="O5815" s="393"/>
      <c r="P5815" s="407"/>
    </row>
    <row r="5816" spans="1:16" s="342" customFormat="1" x14ac:dyDescent="0.25">
      <c r="A5816" s="336"/>
      <c r="B5816" s="330"/>
      <c r="C5816" s="402"/>
      <c r="D5816" s="336"/>
      <c r="E5816" s="429"/>
      <c r="F5816" s="336"/>
      <c r="G5816" s="430"/>
      <c r="H5816" s="431"/>
      <c r="I5816" s="432"/>
      <c r="J5816" s="336"/>
      <c r="K5816" s="338"/>
      <c r="O5816" s="393"/>
      <c r="P5816" s="407"/>
    </row>
    <row r="5817" spans="1:16" s="342" customFormat="1" x14ac:dyDescent="0.25">
      <c r="A5817" s="336"/>
      <c r="B5817" s="330"/>
      <c r="C5817" s="402"/>
      <c r="D5817" s="336"/>
      <c r="E5817" s="429"/>
      <c r="F5817" s="336"/>
      <c r="G5817" s="430"/>
      <c r="H5817" s="431"/>
      <c r="I5817" s="432"/>
      <c r="J5817" s="336"/>
      <c r="K5817" s="338"/>
      <c r="O5817" s="393"/>
      <c r="P5817" s="407"/>
    </row>
    <row r="5818" spans="1:16" s="342" customFormat="1" x14ac:dyDescent="0.25">
      <c r="A5818" s="336"/>
      <c r="B5818" s="330"/>
      <c r="C5818" s="402"/>
      <c r="D5818" s="336"/>
      <c r="E5818" s="429"/>
      <c r="F5818" s="336"/>
      <c r="G5818" s="430"/>
      <c r="H5818" s="431"/>
      <c r="I5818" s="432"/>
      <c r="J5818" s="336"/>
      <c r="K5818" s="338"/>
      <c r="O5818" s="393"/>
      <c r="P5818" s="407"/>
    </row>
    <row r="5819" spans="1:16" s="342" customFormat="1" x14ac:dyDescent="0.25">
      <c r="A5819" s="336"/>
      <c r="B5819" s="330"/>
      <c r="C5819" s="402"/>
      <c r="D5819" s="336"/>
      <c r="E5819" s="429"/>
      <c r="F5819" s="336"/>
      <c r="G5819" s="430"/>
      <c r="H5819" s="431"/>
      <c r="I5819" s="432"/>
      <c r="J5819" s="336"/>
      <c r="K5819" s="338"/>
      <c r="O5819" s="393"/>
      <c r="P5819" s="407"/>
    </row>
    <row r="5820" spans="1:16" s="342" customFormat="1" x14ac:dyDescent="0.25">
      <c r="A5820" s="336"/>
      <c r="B5820" s="330"/>
      <c r="C5820" s="402"/>
      <c r="D5820" s="336"/>
      <c r="E5820" s="429"/>
      <c r="F5820" s="336"/>
      <c r="G5820" s="430"/>
      <c r="H5820" s="431"/>
      <c r="I5820" s="432"/>
      <c r="J5820" s="336"/>
      <c r="K5820" s="338"/>
      <c r="O5820" s="393"/>
      <c r="P5820" s="407"/>
    </row>
    <row r="5821" spans="1:16" s="342" customFormat="1" x14ac:dyDescent="0.25">
      <c r="A5821" s="336"/>
      <c r="B5821" s="330"/>
      <c r="C5821" s="402"/>
      <c r="D5821" s="336"/>
      <c r="E5821" s="429"/>
      <c r="F5821" s="336"/>
      <c r="G5821" s="430"/>
      <c r="H5821" s="431"/>
      <c r="I5821" s="432"/>
      <c r="J5821" s="336"/>
      <c r="K5821" s="338"/>
      <c r="O5821" s="393"/>
      <c r="P5821" s="407"/>
    </row>
    <row r="5822" spans="1:16" s="342" customFormat="1" x14ac:dyDescent="0.25">
      <c r="A5822" s="336"/>
      <c r="B5822" s="330"/>
      <c r="C5822" s="402"/>
      <c r="D5822" s="336"/>
      <c r="E5822" s="429"/>
      <c r="F5822" s="336"/>
      <c r="G5822" s="430"/>
      <c r="H5822" s="431"/>
      <c r="I5822" s="432"/>
      <c r="J5822" s="336"/>
      <c r="K5822" s="338"/>
      <c r="O5822" s="393"/>
      <c r="P5822" s="407"/>
    </row>
    <row r="5823" spans="1:16" s="342" customFormat="1" x14ac:dyDescent="0.25">
      <c r="A5823" s="336"/>
      <c r="B5823" s="330"/>
      <c r="C5823" s="402"/>
      <c r="D5823" s="336"/>
      <c r="E5823" s="429"/>
      <c r="F5823" s="336"/>
      <c r="G5823" s="430"/>
      <c r="H5823" s="431"/>
      <c r="I5823" s="432"/>
      <c r="J5823" s="336"/>
      <c r="K5823" s="338"/>
      <c r="O5823" s="393"/>
      <c r="P5823" s="407"/>
    </row>
    <row r="5824" spans="1:16" s="342" customFormat="1" x14ac:dyDescent="0.25">
      <c r="A5824" s="336"/>
      <c r="B5824" s="330"/>
      <c r="C5824" s="402"/>
      <c r="D5824" s="336"/>
      <c r="E5824" s="429"/>
      <c r="F5824" s="336"/>
      <c r="G5824" s="430"/>
      <c r="H5824" s="431"/>
      <c r="I5824" s="432"/>
      <c r="J5824" s="336"/>
      <c r="K5824" s="338"/>
      <c r="O5824" s="393"/>
      <c r="P5824" s="407"/>
    </row>
    <row r="5825" spans="1:16" s="342" customFormat="1" x14ac:dyDescent="0.25">
      <c r="A5825" s="336"/>
      <c r="B5825" s="330"/>
      <c r="C5825" s="402"/>
      <c r="D5825" s="336"/>
      <c r="E5825" s="429"/>
      <c r="F5825" s="336"/>
      <c r="G5825" s="430"/>
      <c r="H5825" s="431"/>
      <c r="I5825" s="432"/>
      <c r="J5825" s="336"/>
      <c r="K5825" s="338"/>
      <c r="O5825" s="393"/>
      <c r="P5825" s="407"/>
    </row>
    <row r="5826" spans="1:16" s="342" customFormat="1" x14ac:dyDescent="0.25">
      <c r="A5826" s="336"/>
      <c r="B5826" s="330"/>
      <c r="C5826" s="402"/>
      <c r="D5826" s="336"/>
      <c r="E5826" s="429"/>
      <c r="F5826" s="336"/>
      <c r="G5826" s="430"/>
      <c r="H5826" s="431"/>
      <c r="I5826" s="432"/>
      <c r="J5826" s="336"/>
      <c r="K5826" s="338"/>
      <c r="O5826" s="393"/>
      <c r="P5826" s="407"/>
    </row>
    <row r="5827" spans="1:16" s="342" customFormat="1" x14ac:dyDescent="0.25">
      <c r="A5827" s="336"/>
      <c r="B5827" s="330"/>
      <c r="C5827" s="402"/>
      <c r="D5827" s="336"/>
      <c r="E5827" s="429"/>
      <c r="F5827" s="336"/>
      <c r="G5827" s="430"/>
      <c r="H5827" s="431"/>
      <c r="I5827" s="432"/>
      <c r="J5827" s="336"/>
      <c r="K5827" s="338"/>
      <c r="O5827" s="393"/>
      <c r="P5827" s="407"/>
    </row>
    <row r="5828" spans="1:16" s="342" customFormat="1" x14ac:dyDescent="0.25">
      <c r="A5828" s="336"/>
      <c r="B5828" s="330"/>
      <c r="C5828" s="402"/>
      <c r="D5828" s="336"/>
      <c r="E5828" s="429"/>
      <c r="F5828" s="336"/>
      <c r="G5828" s="430"/>
      <c r="H5828" s="431"/>
      <c r="I5828" s="432"/>
      <c r="J5828" s="336"/>
      <c r="K5828" s="338"/>
      <c r="O5828" s="393"/>
      <c r="P5828" s="407"/>
    </row>
    <row r="5829" spans="1:16" s="342" customFormat="1" x14ac:dyDescent="0.25">
      <c r="A5829" s="336"/>
      <c r="B5829" s="330"/>
      <c r="C5829" s="402"/>
      <c r="D5829" s="336"/>
      <c r="E5829" s="429"/>
      <c r="F5829" s="336"/>
      <c r="G5829" s="430"/>
      <c r="H5829" s="431"/>
      <c r="I5829" s="432"/>
      <c r="J5829" s="336"/>
      <c r="K5829" s="338"/>
      <c r="O5829" s="393"/>
      <c r="P5829" s="407"/>
    </row>
    <row r="5830" spans="1:16" s="342" customFormat="1" x14ac:dyDescent="0.25">
      <c r="A5830" s="336"/>
      <c r="B5830" s="330"/>
      <c r="C5830" s="402"/>
      <c r="D5830" s="336"/>
      <c r="E5830" s="429"/>
      <c r="F5830" s="336"/>
      <c r="G5830" s="430"/>
      <c r="H5830" s="431"/>
      <c r="I5830" s="432"/>
      <c r="J5830" s="336"/>
      <c r="K5830" s="338"/>
      <c r="O5830" s="393"/>
      <c r="P5830" s="407"/>
    </row>
    <row r="5831" spans="1:16" s="342" customFormat="1" x14ac:dyDescent="0.25">
      <c r="A5831" s="336"/>
      <c r="B5831" s="330"/>
      <c r="C5831" s="402"/>
      <c r="D5831" s="336"/>
      <c r="E5831" s="429"/>
      <c r="F5831" s="336"/>
      <c r="G5831" s="430"/>
      <c r="H5831" s="431"/>
      <c r="I5831" s="432"/>
      <c r="J5831" s="336"/>
      <c r="K5831" s="338"/>
      <c r="O5831" s="393"/>
      <c r="P5831" s="407"/>
    </row>
    <row r="5832" spans="1:16" s="342" customFormat="1" x14ac:dyDescent="0.25">
      <c r="A5832" s="336"/>
      <c r="B5832" s="330"/>
      <c r="C5832" s="402"/>
      <c r="D5832" s="336"/>
      <c r="E5832" s="429"/>
      <c r="F5832" s="336"/>
      <c r="G5832" s="430"/>
      <c r="H5832" s="431"/>
      <c r="I5832" s="432"/>
      <c r="J5832" s="336"/>
      <c r="K5832" s="338"/>
      <c r="O5832" s="393"/>
      <c r="P5832" s="407"/>
    </row>
    <row r="5833" spans="1:16" s="342" customFormat="1" x14ac:dyDescent="0.25">
      <c r="A5833" s="336"/>
      <c r="B5833" s="330"/>
      <c r="C5833" s="402"/>
      <c r="D5833" s="336"/>
      <c r="E5833" s="429"/>
      <c r="F5833" s="336"/>
      <c r="G5833" s="430"/>
      <c r="H5833" s="431"/>
      <c r="I5833" s="432"/>
      <c r="J5833" s="336"/>
      <c r="K5833" s="338"/>
      <c r="O5833" s="393"/>
      <c r="P5833" s="407"/>
    </row>
    <row r="5834" spans="1:16" s="342" customFormat="1" x14ac:dyDescent="0.25">
      <c r="A5834" s="336"/>
      <c r="B5834" s="330"/>
      <c r="C5834" s="402"/>
      <c r="D5834" s="336"/>
      <c r="E5834" s="429"/>
      <c r="F5834" s="336"/>
      <c r="G5834" s="430"/>
      <c r="H5834" s="431"/>
      <c r="I5834" s="432"/>
      <c r="J5834" s="336"/>
      <c r="K5834" s="338"/>
      <c r="O5834" s="393"/>
      <c r="P5834" s="407"/>
    </row>
    <row r="5835" spans="1:16" s="342" customFormat="1" x14ac:dyDescent="0.25">
      <c r="A5835" s="336"/>
      <c r="B5835" s="330"/>
      <c r="C5835" s="402"/>
      <c r="D5835" s="336"/>
      <c r="E5835" s="429"/>
      <c r="F5835" s="336"/>
      <c r="G5835" s="430"/>
      <c r="H5835" s="431"/>
      <c r="I5835" s="432"/>
      <c r="J5835" s="336"/>
      <c r="K5835" s="338"/>
      <c r="O5835" s="393"/>
      <c r="P5835" s="407"/>
    </row>
    <row r="5836" spans="1:16" s="342" customFormat="1" x14ac:dyDescent="0.25">
      <c r="A5836" s="336"/>
      <c r="B5836" s="330"/>
      <c r="C5836" s="402"/>
      <c r="D5836" s="336"/>
      <c r="E5836" s="429"/>
      <c r="F5836" s="336"/>
      <c r="G5836" s="430"/>
      <c r="H5836" s="431"/>
      <c r="I5836" s="432"/>
      <c r="J5836" s="336"/>
      <c r="K5836" s="338"/>
      <c r="O5836" s="393"/>
      <c r="P5836" s="407"/>
    </row>
    <row r="5837" spans="1:16" s="342" customFormat="1" x14ac:dyDescent="0.25">
      <c r="A5837" s="336"/>
      <c r="B5837" s="330"/>
      <c r="C5837" s="402"/>
      <c r="D5837" s="336"/>
      <c r="E5837" s="429"/>
      <c r="F5837" s="336"/>
      <c r="G5837" s="430"/>
      <c r="H5837" s="431"/>
      <c r="I5837" s="432"/>
      <c r="J5837" s="336"/>
      <c r="K5837" s="338"/>
      <c r="O5837" s="393"/>
      <c r="P5837" s="407"/>
    </row>
    <row r="5838" spans="1:16" s="342" customFormat="1" x14ac:dyDescent="0.25">
      <c r="A5838" s="336"/>
      <c r="B5838" s="330"/>
      <c r="C5838" s="402"/>
      <c r="D5838" s="336"/>
      <c r="E5838" s="429"/>
      <c r="F5838" s="336"/>
      <c r="G5838" s="430"/>
      <c r="H5838" s="431"/>
      <c r="I5838" s="432"/>
      <c r="J5838" s="336"/>
      <c r="K5838" s="338"/>
      <c r="O5838" s="393"/>
      <c r="P5838" s="407"/>
    </row>
    <row r="5839" spans="1:16" s="342" customFormat="1" x14ac:dyDescent="0.25">
      <c r="A5839" s="336"/>
      <c r="B5839" s="330"/>
      <c r="C5839" s="402"/>
      <c r="D5839" s="336"/>
      <c r="E5839" s="429"/>
      <c r="F5839" s="336"/>
      <c r="G5839" s="430"/>
      <c r="H5839" s="431"/>
      <c r="I5839" s="432"/>
      <c r="J5839" s="336"/>
      <c r="K5839" s="338"/>
      <c r="O5839" s="393"/>
      <c r="P5839" s="407"/>
    </row>
    <row r="5840" spans="1:16" s="342" customFormat="1" x14ac:dyDescent="0.25">
      <c r="A5840" s="336"/>
      <c r="B5840" s="330"/>
      <c r="C5840" s="402"/>
      <c r="D5840" s="336"/>
      <c r="E5840" s="429"/>
      <c r="F5840" s="336"/>
      <c r="G5840" s="430"/>
      <c r="H5840" s="431"/>
      <c r="I5840" s="432"/>
      <c r="J5840" s="336"/>
      <c r="K5840" s="338"/>
      <c r="O5840" s="393"/>
      <c r="P5840" s="407"/>
    </row>
    <row r="5841" spans="1:16" s="342" customFormat="1" x14ac:dyDescent="0.25">
      <c r="A5841" s="336"/>
      <c r="B5841" s="330"/>
      <c r="C5841" s="402"/>
      <c r="D5841" s="336"/>
      <c r="E5841" s="429"/>
      <c r="F5841" s="336"/>
      <c r="G5841" s="430"/>
      <c r="H5841" s="431"/>
      <c r="I5841" s="432"/>
      <c r="J5841" s="336"/>
      <c r="K5841" s="338"/>
      <c r="O5841" s="393"/>
      <c r="P5841" s="407"/>
    </row>
    <row r="5842" spans="1:16" s="342" customFormat="1" x14ac:dyDescent="0.25">
      <c r="A5842" s="336"/>
      <c r="B5842" s="330"/>
      <c r="C5842" s="402"/>
      <c r="D5842" s="336"/>
      <c r="E5842" s="429"/>
      <c r="F5842" s="336"/>
      <c r="G5842" s="430"/>
      <c r="H5842" s="431"/>
      <c r="I5842" s="432"/>
      <c r="J5842" s="336"/>
      <c r="K5842" s="338"/>
      <c r="O5842" s="393"/>
      <c r="P5842" s="407"/>
    </row>
    <row r="5843" spans="1:16" s="342" customFormat="1" x14ac:dyDescent="0.25">
      <c r="A5843" s="336"/>
      <c r="B5843" s="330"/>
      <c r="C5843" s="402"/>
      <c r="D5843" s="336"/>
      <c r="E5843" s="429"/>
      <c r="F5843" s="336"/>
      <c r="G5843" s="430"/>
      <c r="H5843" s="431"/>
      <c r="I5843" s="432"/>
      <c r="J5843" s="336"/>
      <c r="K5843" s="338"/>
      <c r="O5843" s="393"/>
      <c r="P5843" s="407"/>
    </row>
    <row r="5844" spans="1:16" s="342" customFormat="1" x14ac:dyDescent="0.25">
      <c r="A5844" s="336"/>
      <c r="B5844" s="330"/>
      <c r="C5844" s="402"/>
      <c r="D5844" s="336"/>
      <c r="E5844" s="429"/>
      <c r="F5844" s="336"/>
      <c r="G5844" s="430"/>
      <c r="H5844" s="431"/>
      <c r="I5844" s="432"/>
      <c r="J5844" s="336"/>
      <c r="K5844" s="338"/>
      <c r="O5844" s="393"/>
      <c r="P5844" s="407"/>
    </row>
    <row r="5845" spans="1:16" s="342" customFormat="1" x14ac:dyDescent="0.25">
      <c r="A5845" s="336"/>
      <c r="B5845" s="330"/>
      <c r="C5845" s="402"/>
      <c r="D5845" s="336"/>
      <c r="E5845" s="429"/>
      <c r="F5845" s="336"/>
      <c r="G5845" s="430"/>
      <c r="H5845" s="431"/>
      <c r="I5845" s="432"/>
      <c r="J5845" s="336"/>
      <c r="K5845" s="338"/>
      <c r="O5845" s="393"/>
      <c r="P5845" s="407"/>
    </row>
    <row r="5846" spans="1:16" s="342" customFormat="1" x14ac:dyDescent="0.25">
      <c r="A5846" s="336"/>
      <c r="B5846" s="330"/>
      <c r="C5846" s="402"/>
      <c r="D5846" s="336"/>
      <c r="E5846" s="429"/>
      <c r="F5846" s="336"/>
      <c r="G5846" s="430"/>
      <c r="H5846" s="431"/>
      <c r="I5846" s="432"/>
      <c r="J5846" s="336"/>
      <c r="K5846" s="338"/>
      <c r="O5846" s="393"/>
      <c r="P5846" s="407"/>
    </row>
    <row r="5847" spans="1:16" s="342" customFormat="1" x14ac:dyDescent="0.25">
      <c r="A5847" s="336"/>
      <c r="B5847" s="330"/>
      <c r="C5847" s="402"/>
      <c r="D5847" s="336"/>
      <c r="E5847" s="429"/>
      <c r="F5847" s="336"/>
      <c r="G5847" s="430"/>
      <c r="H5847" s="431"/>
      <c r="I5847" s="432"/>
      <c r="J5847" s="336"/>
      <c r="K5847" s="338"/>
      <c r="O5847" s="393"/>
      <c r="P5847" s="407"/>
    </row>
    <row r="5848" spans="1:16" s="342" customFormat="1" x14ac:dyDescent="0.25">
      <c r="A5848" s="336"/>
      <c r="B5848" s="330"/>
      <c r="C5848" s="402"/>
      <c r="D5848" s="336"/>
      <c r="E5848" s="429"/>
      <c r="F5848" s="336"/>
      <c r="G5848" s="430"/>
      <c r="H5848" s="431"/>
      <c r="I5848" s="432"/>
      <c r="J5848" s="336"/>
      <c r="K5848" s="338"/>
      <c r="O5848" s="393"/>
      <c r="P5848" s="407"/>
    </row>
    <row r="5849" spans="1:16" s="342" customFormat="1" x14ac:dyDescent="0.25">
      <c r="A5849" s="336"/>
      <c r="B5849" s="330"/>
      <c r="C5849" s="402"/>
      <c r="D5849" s="336"/>
      <c r="E5849" s="429"/>
      <c r="F5849" s="336"/>
      <c r="G5849" s="430"/>
      <c r="H5849" s="431"/>
      <c r="I5849" s="432"/>
      <c r="J5849" s="336"/>
      <c r="K5849" s="338"/>
      <c r="O5849" s="393"/>
      <c r="P5849" s="407"/>
    </row>
    <row r="5850" spans="1:16" s="342" customFormat="1" x14ac:dyDescent="0.25">
      <c r="A5850" s="336"/>
      <c r="B5850" s="330"/>
      <c r="C5850" s="402"/>
      <c r="D5850" s="336"/>
      <c r="E5850" s="429"/>
      <c r="F5850" s="336"/>
      <c r="G5850" s="430"/>
      <c r="H5850" s="431"/>
      <c r="I5850" s="432"/>
      <c r="J5850" s="336"/>
      <c r="K5850" s="338"/>
      <c r="O5850" s="393"/>
      <c r="P5850" s="407"/>
    </row>
    <row r="5851" spans="1:16" s="342" customFormat="1" x14ac:dyDescent="0.25">
      <c r="A5851" s="336"/>
      <c r="B5851" s="330"/>
      <c r="C5851" s="402"/>
      <c r="D5851" s="336"/>
      <c r="E5851" s="429"/>
      <c r="F5851" s="336"/>
      <c r="G5851" s="430"/>
      <c r="H5851" s="431"/>
      <c r="I5851" s="432"/>
      <c r="J5851" s="336"/>
      <c r="K5851" s="338"/>
      <c r="O5851" s="393"/>
      <c r="P5851" s="407"/>
    </row>
    <row r="5852" spans="1:16" s="342" customFormat="1" x14ac:dyDescent="0.25">
      <c r="A5852" s="336"/>
      <c r="B5852" s="330"/>
      <c r="C5852" s="402"/>
      <c r="D5852" s="336"/>
      <c r="E5852" s="429"/>
      <c r="F5852" s="336"/>
      <c r="G5852" s="430"/>
      <c r="H5852" s="431"/>
      <c r="I5852" s="432"/>
      <c r="J5852" s="336"/>
      <c r="K5852" s="338"/>
      <c r="O5852" s="393"/>
      <c r="P5852" s="407"/>
    </row>
    <row r="5853" spans="1:16" s="342" customFormat="1" x14ac:dyDescent="0.25">
      <c r="A5853" s="336"/>
      <c r="B5853" s="330"/>
      <c r="C5853" s="402"/>
      <c r="D5853" s="336"/>
      <c r="E5853" s="429"/>
      <c r="F5853" s="336"/>
      <c r="G5853" s="430"/>
      <c r="H5853" s="431"/>
      <c r="I5853" s="432"/>
      <c r="J5853" s="336"/>
      <c r="K5853" s="338"/>
      <c r="O5853" s="393"/>
      <c r="P5853" s="407"/>
    </row>
    <row r="5854" spans="1:16" s="342" customFormat="1" x14ac:dyDescent="0.25">
      <c r="A5854" s="336"/>
      <c r="B5854" s="330"/>
      <c r="C5854" s="402"/>
      <c r="D5854" s="336"/>
      <c r="E5854" s="429"/>
      <c r="F5854" s="336"/>
      <c r="G5854" s="430"/>
      <c r="H5854" s="431"/>
      <c r="I5854" s="432"/>
      <c r="J5854" s="336"/>
      <c r="K5854" s="338"/>
      <c r="O5854" s="393"/>
      <c r="P5854" s="407"/>
    </row>
    <row r="5855" spans="1:16" s="342" customFormat="1" x14ac:dyDescent="0.25">
      <c r="A5855" s="336"/>
      <c r="B5855" s="330"/>
      <c r="C5855" s="402"/>
      <c r="D5855" s="336"/>
      <c r="E5855" s="429"/>
      <c r="F5855" s="336"/>
      <c r="G5855" s="430"/>
      <c r="H5855" s="431"/>
      <c r="I5855" s="432"/>
      <c r="J5855" s="336"/>
      <c r="K5855" s="338"/>
      <c r="O5855" s="393"/>
      <c r="P5855" s="407"/>
    </row>
    <row r="5856" spans="1:16" s="342" customFormat="1" x14ac:dyDescent="0.25">
      <c r="A5856" s="336"/>
      <c r="B5856" s="330"/>
      <c r="C5856" s="402"/>
      <c r="D5856" s="336"/>
      <c r="E5856" s="429"/>
      <c r="F5856" s="336"/>
      <c r="G5856" s="430"/>
      <c r="H5856" s="431"/>
      <c r="I5856" s="432"/>
      <c r="J5856" s="336"/>
      <c r="K5856" s="338"/>
      <c r="O5856" s="393"/>
      <c r="P5856" s="407"/>
    </row>
    <row r="5857" spans="1:16" s="342" customFormat="1" x14ac:dyDescent="0.25">
      <c r="A5857" s="336"/>
      <c r="B5857" s="330"/>
      <c r="C5857" s="402"/>
      <c r="D5857" s="336"/>
      <c r="E5857" s="429"/>
      <c r="F5857" s="336"/>
      <c r="G5857" s="430"/>
      <c r="H5857" s="431"/>
      <c r="I5857" s="432"/>
      <c r="J5857" s="336"/>
      <c r="K5857" s="338"/>
      <c r="O5857" s="393"/>
      <c r="P5857" s="407"/>
    </row>
    <row r="5858" spans="1:16" s="342" customFormat="1" x14ac:dyDescent="0.25">
      <c r="A5858" s="336"/>
      <c r="B5858" s="330"/>
      <c r="C5858" s="402"/>
      <c r="D5858" s="336"/>
      <c r="E5858" s="429"/>
      <c r="F5858" s="336"/>
      <c r="G5858" s="430"/>
      <c r="H5858" s="431"/>
      <c r="I5858" s="432"/>
      <c r="J5858" s="336"/>
      <c r="K5858" s="338"/>
      <c r="O5858" s="393"/>
      <c r="P5858" s="407"/>
    </row>
    <row r="5859" spans="1:16" s="342" customFormat="1" x14ac:dyDescent="0.25">
      <c r="A5859" s="336"/>
      <c r="B5859" s="330"/>
      <c r="C5859" s="402"/>
      <c r="D5859" s="336"/>
      <c r="E5859" s="429"/>
      <c r="F5859" s="336"/>
      <c r="G5859" s="430"/>
      <c r="H5859" s="431"/>
      <c r="I5859" s="432"/>
      <c r="J5859" s="336"/>
      <c r="K5859" s="338"/>
      <c r="O5859" s="393"/>
      <c r="P5859" s="407"/>
    </row>
    <row r="5860" spans="1:16" s="342" customFormat="1" x14ac:dyDescent="0.25">
      <c r="A5860" s="336"/>
      <c r="B5860" s="330"/>
      <c r="C5860" s="402"/>
      <c r="D5860" s="336"/>
      <c r="E5860" s="429"/>
      <c r="F5860" s="336"/>
      <c r="G5860" s="430"/>
      <c r="H5860" s="431"/>
      <c r="I5860" s="432"/>
      <c r="J5860" s="336"/>
      <c r="K5860" s="338"/>
      <c r="O5860" s="393"/>
      <c r="P5860" s="407"/>
    </row>
    <row r="5861" spans="1:16" s="342" customFormat="1" x14ac:dyDescent="0.25">
      <c r="A5861" s="336"/>
      <c r="B5861" s="330"/>
      <c r="C5861" s="402"/>
      <c r="D5861" s="336"/>
      <c r="E5861" s="429"/>
      <c r="F5861" s="336"/>
      <c r="G5861" s="430"/>
      <c r="H5861" s="431"/>
      <c r="I5861" s="432"/>
      <c r="J5861" s="336"/>
      <c r="K5861" s="338"/>
      <c r="O5861" s="393"/>
      <c r="P5861" s="407"/>
    </row>
    <row r="5862" spans="1:16" s="342" customFormat="1" x14ac:dyDescent="0.25">
      <c r="A5862" s="336"/>
      <c r="B5862" s="330"/>
      <c r="C5862" s="402"/>
      <c r="D5862" s="336"/>
      <c r="E5862" s="429"/>
      <c r="F5862" s="336"/>
      <c r="G5862" s="430"/>
      <c r="H5862" s="431"/>
      <c r="I5862" s="432"/>
      <c r="J5862" s="336"/>
      <c r="K5862" s="338"/>
      <c r="O5862" s="393"/>
      <c r="P5862" s="407"/>
    </row>
    <row r="5863" spans="1:16" s="342" customFormat="1" x14ac:dyDescent="0.25">
      <c r="A5863" s="336"/>
      <c r="B5863" s="330"/>
      <c r="C5863" s="402"/>
      <c r="D5863" s="336"/>
      <c r="E5863" s="429"/>
      <c r="F5863" s="336"/>
      <c r="G5863" s="430"/>
      <c r="H5863" s="431"/>
      <c r="I5863" s="432"/>
      <c r="J5863" s="336"/>
      <c r="K5863" s="338"/>
      <c r="O5863" s="393"/>
      <c r="P5863" s="407"/>
    </row>
    <row r="5864" spans="1:16" s="342" customFormat="1" x14ac:dyDescent="0.25">
      <c r="A5864" s="336"/>
      <c r="B5864" s="330"/>
      <c r="C5864" s="402"/>
      <c r="D5864" s="336"/>
      <c r="E5864" s="429"/>
      <c r="F5864" s="336"/>
      <c r="G5864" s="430"/>
      <c r="H5864" s="431"/>
      <c r="I5864" s="432"/>
      <c r="J5864" s="336"/>
      <c r="K5864" s="338"/>
      <c r="O5864" s="393"/>
      <c r="P5864" s="407"/>
    </row>
    <row r="5865" spans="1:16" s="342" customFormat="1" x14ac:dyDescent="0.25">
      <c r="A5865" s="336"/>
      <c r="B5865" s="330"/>
      <c r="C5865" s="402"/>
      <c r="D5865" s="336"/>
      <c r="E5865" s="429"/>
      <c r="F5865" s="336"/>
      <c r="G5865" s="430"/>
      <c r="H5865" s="431"/>
      <c r="I5865" s="432"/>
      <c r="J5865" s="336"/>
      <c r="K5865" s="338"/>
      <c r="O5865" s="393"/>
      <c r="P5865" s="407"/>
    </row>
    <row r="5866" spans="1:16" s="342" customFormat="1" x14ac:dyDescent="0.25">
      <c r="A5866" s="336"/>
      <c r="B5866" s="330"/>
      <c r="C5866" s="402"/>
      <c r="D5866" s="336"/>
      <c r="E5866" s="429"/>
      <c r="F5866" s="336"/>
      <c r="G5866" s="430"/>
      <c r="H5866" s="431"/>
      <c r="I5866" s="432"/>
      <c r="J5866" s="336"/>
      <c r="K5866" s="338"/>
      <c r="O5866" s="393"/>
      <c r="P5866" s="407"/>
    </row>
    <row r="5867" spans="1:16" s="342" customFormat="1" x14ac:dyDescent="0.25">
      <c r="A5867" s="336"/>
      <c r="B5867" s="330"/>
      <c r="C5867" s="402"/>
      <c r="D5867" s="336"/>
      <c r="E5867" s="429"/>
      <c r="F5867" s="336"/>
      <c r="G5867" s="430"/>
      <c r="H5867" s="431"/>
      <c r="I5867" s="432"/>
      <c r="J5867" s="336"/>
      <c r="K5867" s="338"/>
      <c r="O5867" s="393"/>
      <c r="P5867" s="407"/>
    </row>
    <row r="5868" spans="1:16" s="342" customFormat="1" x14ac:dyDescent="0.25">
      <c r="A5868" s="336"/>
      <c r="B5868" s="330"/>
      <c r="C5868" s="402"/>
      <c r="D5868" s="336"/>
      <c r="E5868" s="429"/>
      <c r="F5868" s="336"/>
      <c r="G5868" s="430"/>
      <c r="H5868" s="431"/>
      <c r="I5868" s="432"/>
      <c r="J5868" s="336"/>
      <c r="K5868" s="338"/>
      <c r="O5868" s="393"/>
      <c r="P5868" s="407"/>
    </row>
    <row r="5869" spans="1:16" s="342" customFormat="1" x14ac:dyDescent="0.25">
      <c r="A5869" s="336"/>
      <c r="B5869" s="330"/>
      <c r="C5869" s="402"/>
      <c r="D5869" s="336"/>
      <c r="E5869" s="429"/>
      <c r="F5869" s="336"/>
      <c r="G5869" s="430"/>
      <c r="H5869" s="431"/>
      <c r="I5869" s="432"/>
      <c r="J5869" s="336"/>
      <c r="K5869" s="338"/>
      <c r="O5869" s="393"/>
      <c r="P5869" s="407"/>
    </row>
    <row r="5870" spans="1:16" s="342" customFormat="1" x14ac:dyDescent="0.25">
      <c r="A5870" s="336"/>
      <c r="B5870" s="330"/>
      <c r="C5870" s="402"/>
      <c r="D5870" s="336"/>
      <c r="E5870" s="429"/>
      <c r="F5870" s="336"/>
      <c r="G5870" s="430"/>
      <c r="H5870" s="431"/>
      <c r="I5870" s="432"/>
      <c r="J5870" s="336"/>
      <c r="K5870" s="338"/>
      <c r="O5870" s="393"/>
      <c r="P5870" s="407"/>
    </row>
    <row r="5871" spans="1:16" s="342" customFormat="1" x14ac:dyDescent="0.25">
      <c r="A5871" s="336"/>
      <c r="B5871" s="330"/>
      <c r="C5871" s="402"/>
      <c r="D5871" s="336"/>
      <c r="E5871" s="429"/>
      <c r="F5871" s="336"/>
      <c r="G5871" s="430"/>
      <c r="H5871" s="431"/>
      <c r="I5871" s="432"/>
      <c r="J5871" s="336"/>
      <c r="K5871" s="338"/>
      <c r="O5871" s="393"/>
      <c r="P5871" s="407"/>
    </row>
    <row r="5872" spans="1:16" s="342" customFormat="1" x14ac:dyDescent="0.25">
      <c r="A5872" s="336"/>
      <c r="B5872" s="330"/>
      <c r="C5872" s="402"/>
      <c r="D5872" s="336"/>
      <c r="E5872" s="429"/>
      <c r="F5872" s="336"/>
      <c r="G5872" s="430"/>
      <c r="H5872" s="431"/>
      <c r="I5872" s="432"/>
      <c r="J5872" s="336"/>
      <c r="K5872" s="338"/>
      <c r="O5872" s="393"/>
      <c r="P5872" s="407"/>
    </row>
    <row r="5873" spans="1:16" s="342" customFormat="1" x14ac:dyDescent="0.25">
      <c r="A5873" s="336"/>
      <c r="B5873" s="330"/>
      <c r="C5873" s="402"/>
      <c r="D5873" s="336"/>
      <c r="E5873" s="429"/>
      <c r="F5873" s="336"/>
      <c r="G5873" s="430"/>
      <c r="H5873" s="431"/>
      <c r="I5873" s="432"/>
      <c r="J5873" s="336"/>
      <c r="K5873" s="338"/>
      <c r="O5873" s="393"/>
      <c r="P5873" s="407"/>
    </row>
    <row r="5874" spans="1:16" s="342" customFormat="1" x14ac:dyDescent="0.25">
      <c r="A5874" s="336"/>
      <c r="B5874" s="330"/>
      <c r="C5874" s="402"/>
      <c r="D5874" s="336"/>
      <c r="E5874" s="429"/>
      <c r="F5874" s="336"/>
      <c r="G5874" s="430"/>
      <c r="H5874" s="431"/>
      <c r="I5874" s="432"/>
      <c r="J5874" s="336"/>
      <c r="K5874" s="338"/>
      <c r="O5874" s="393"/>
      <c r="P5874" s="407"/>
    </row>
    <row r="5875" spans="1:16" s="342" customFormat="1" x14ac:dyDescent="0.25">
      <c r="A5875" s="336"/>
      <c r="B5875" s="330"/>
      <c r="C5875" s="402"/>
      <c r="D5875" s="336"/>
      <c r="E5875" s="429"/>
      <c r="F5875" s="336"/>
      <c r="G5875" s="430"/>
      <c r="H5875" s="431"/>
      <c r="I5875" s="432"/>
      <c r="J5875" s="336"/>
      <c r="K5875" s="338"/>
      <c r="O5875" s="393"/>
      <c r="P5875" s="407"/>
    </row>
    <row r="5876" spans="1:16" s="342" customFormat="1" x14ac:dyDescent="0.25">
      <c r="A5876" s="336"/>
      <c r="B5876" s="330"/>
      <c r="C5876" s="402"/>
      <c r="D5876" s="336"/>
      <c r="E5876" s="429"/>
      <c r="F5876" s="336"/>
      <c r="G5876" s="430"/>
      <c r="H5876" s="431"/>
      <c r="I5876" s="432"/>
      <c r="J5876" s="336"/>
      <c r="K5876" s="338"/>
      <c r="O5876" s="393"/>
      <c r="P5876" s="407"/>
    </row>
    <row r="5877" spans="1:16" s="342" customFormat="1" x14ac:dyDescent="0.25">
      <c r="A5877" s="336"/>
      <c r="B5877" s="330"/>
      <c r="C5877" s="402"/>
      <c r="D5877" s="336"/>
      <c r="E5877" s="429"/>
      <c r="F5877" s="336"/>
      <c r="G5877" s="430"/>
      <c r="H5877" s="431"/>
      <c r="I5877" s="432"/>
      <c r="J5877" s="336"/>
      <c r="K5877" s="338"/>
      <c r="O5877" s="393"/>
      <c r="P5877" s="407"/>
    </row>
    <row r="5878" spans="1:16" s="342" customFormat="1" x14ac:dyDescent="0.25">
      <c r="A5878" s="336"/>
      <c r="B5878" s="330"/>
      <c r="C5878" s="402"/>
      <c r="D5878" s="336"/>
      <c r="E5878" s="429"/>
      <c r="F5878" s="336"/>
      <c r="G5878" s="430"/>
      <c r="H5878" s="431"/>
      <c r="I5878" s="432"/>
      <c r="J5878" s="336"/>
      <c r="K5878" s="338"/>
      <c r="O5878" s="393"/>
      <c r="P5878" s="407"/>
    </row>
    <row r="5879" spans="1:16" s="342" customFormat="1" x14ac:dyDescent="0.25">
      <c r="A5879" s="336"/>
      <c r="B5879" s="330"/>
      <c r="C5879" s="402"/>
      <c r="D5879" s="336"/>
      <c r="E5879" s="429"/>
      <c r="F5879" s="336"/>
      <c r="G5879" s="430"/>
      <c r="H5879" s="431"/>
      <c r="I5879" s="432"/>
      <c r="J5879" s="336"/>
      <c r="K5879" s="338"/>
      <c r="O5879" s="393"/>
      <c r="P5879" s="407"/>
    </row>
    <row r="5880" spans="1:16" s="342" customFormat="1" x14ac:dyDescent="0.25">
      <c r="A5880" s="336"/>
      <c r="B5880" s="330"/>
      <c r="C5880" s="402"/>
      <c r="D5880" s="336"/>
      <c r="E5880" s="429"/>
      <c r="F5880" s="336"/>
      <c r="G5880" s="430"/>
      <c r="H5880" s="431"/>
      <c r="I5880" s="432"/>
      <c r="J5880" s="336"/>
      <c r="K5880" s="338"/>
      <c r="O5880" s="393"/>
      <c r="P5880" s="407"/>
    </row>
    <row r="5881" spans="1:16" s="342" customFormat="1" x14ac:dyDescent="0.25">
      <c r="A5881" s="336"/>
      <c r="B5881" s="330"/>
      <c r="C5881" s="402"/>
      <c r="D5881" s="336"/>
      <c r="E5881" s="429"/>
      <c r="F5881" s="336"/>
      <c r="G5881" s="430"/>
      <c r="H5881" s="431"/>
      <c r="I5881" s="432"/>
      <c r="J5881" s="336"/>
      <c r="K5881" s="338"/>
      <c r="O5881" s="393"/>
      <c r="P5881" s="407"/>
    </row>
    <row r="5882" spans="1:16" s="342" customFormat="1" x14ac:dyDescent="0.25">
      <c r="A5882" s="336"/>
      <c r="B5882" s="330"/>
      <c r="C5882" s="402"/>
      <c r="D5882" s="336"/>
      <c r="E5882" s="429"/>
      <c r="F5882" s="336"/>
      <c r="G5882" s="430"/>
      <c r="H5882" s="431"/>
      <c r="I5882" s="432"/>
      <c r="J5882" s="336"/>
      <c r="K5882" s="338"/>
      <c r="O5882" s="393"/>
      <c r="P5882" s="407"/>
    </row>
    <row r="5883" spans="1:16" s="342" customFormat="1" x14ac:dyDescent="0.25">
      <c r="A5883" s="336"/>
      <c r="B5883" s="330"/>
      <c r="C5883" s="402"/>
      <c r="D5883" s="336"/>
      <c r="E5883" s="429"/>
      <c r="F5883" s="336"/>
      <c r="G5883" s="430"/>
      <c r="H5883" s="431"/>
      <c r="I5883" s="432"/>
      <c r="J5883" s="336"/>
      <c r="K5883" s="338"/>
      <c r="O5883" s="393"/>
      <c r="P5883" s="407"/>
    </row>
    <row r="5884" spans="1:16" s="342" customFormat="1" x14ac:dyDescent="0.25">
      <c r="A5884" s="336"/>
      <c r="B5884" s="330"/>
      <c r="C5884" s="402"/>
      <c r="D5884" s="336"/>
      <c r="E5884" s="429"/>
      <c r="F5884" s="336"/>
      <c r="G5884" s="430"/>
      <c r="H5884" s="431"/>
      <c r="I5884" s="432"/>
      <c r="J5884" s="336"/>
      <c r="K5884" s="338"/>
      <c r="O5884" s="393"/>
      <c r="P5884" s="407"/>
    </row>
    <row r="5885" spans="1:16" s="342" customFormat="1" x14ac:dyDescent="0.25">
      <c r="A5885" s="336"/>
      <c r="B5885" s="330"/>
      <c r="C5885" s="402"/>
      <c r="D5885" s="336"/>
      <c r="E5885" s="429"/>
      <c r="F5885" s="336"/>
      <c r="G5885" s="430"/>
      <c r="H5885" s="431"/>
      <c r="I5885" s="432"/>
      <c r="J5885" s="336"/>
      <c r="K5885" s="338"/>
      <c r="O5885" s="393"/>
      <c r="P5885" s="407"/>
    </row>
    <row r="5886" spans="1:16" s="342" customFormat="1" x14ac:dyDescent="0.25">
      <c r="A5886" s="336"/>
      <c r="B5886" s="330"/>
      <c r="C5886" s="402"/>
      <c r="D5886" s="336"/>
      <c r="E5886" s="429"/>
      <c r="F5886" s="336"/>
      <c r="G5886" s="430"/>
      <c r="H5886" s="431"/>
      <c r="I5886" s="432"/>
      <c r="J5886" s="336"/>
      <c r="K5886" s="338"/>
      <c r="O5886" s="393"/>
      <c r="P5886" s="407"/>
    </row>
    <row r="5887" spans="1:16" s="342" customFormat="1" x14ac:dyDescent="0.25">
      <c r="A5887" s="336"/>
      <c r="B5887" s="330"/>
      <c r="C5887" s="402"/>
      <c r="D5887" s="336"/>
      <c r="E5887" s="429"/>
      <c r="F5887" s="336"/>
      <c r="G5887" s="430"/>
      <c r="H5887" s="431"/>
      <c r="I5887" s="432"/>
      <c r="J5887" s="336"/>
      <c r="K5887" s="338"/>
      <c r="O5887" s="393"/>
      <c r="P5887" s="407"/>
    </row>
    <row r="5888" spans="1:16" s="342" customFormat="1" x14ac:dyDescent="0.25">
      <c r="A5888" s="336"/>
      <c r="B5888" s="330"/>
      <c r="C5888" s="402"/>
      <c r="D5888" s="336"/>
      <c r="E5888" s="429"/>
      <c r="F5888" s="336"/>
      <c r="G5888" s="430"/>
      <c r="H5888" s="431"/>
      <c r="I5888" s="432"/>
      <c r="J5888" s="336"/>
      <c r="K5888" s="338"/>
      <c r="O5888" s="393"/>
      <c r="P5888" s="407"/>
    </row>
    <row r="5889" spans="1:16" s="342" customFormat="1" x14ac:dyDescent="0.25">
      <c r="A5889" s="336"/>
      <c r="B5889" s="330"/>
      <c r="C5889" s="402"/>
      <c r="D5889" s="336"/>
      <c r="E5889" s="429"/>
      <c r="F5889" s="336"/>
      <c r="G5889" s="430"/>
      <c r="H5889" s="431"/>
      <c r="I5889" s="432"/>
      <c r="J5889" s="336"/>
      <c r="K5889" s="338"/>
      <c r="O5889" s="393"/>
      <c r="P5889" s="407"/>
    </row>
    <row r="5890" spans="1:16" s="342" customFormat="1" x14ac:dyDescent="0.25">
      <c r="A5890" s="336"/>
      <c r="B5890" s="330"/>
      <c r="C5890" s="402"/>
      <c r="D5890" s="336"/>
      <c r="E5890" s="429"/>
      <c r="F5890" s="336"/>
      <c r="G5890" s="430"/>
      <c r="H5890" s="431"/>
      <c r="I5890" s="432"/>
      <c r="J5890" s="336"/>
      <c r="K5890" s="338"/>
      <c r="O5890" s="393"/>
      <c r="P5890" s="407"/>
    </row>
    <row r="5891" spans="1:16" s="342" customFormat="1" x14ac:dyDescent="0.25">
      <c r="A5891" s="336"/>
      <c r="B5891" s="330"/>
      <c r="C5891" s="402"/>
      <c r="D5891" s="336"/>
      <c r="E5891" s="429"/>
      <c r="F5891" s="336"/>
      <c r="G5891" s="430"/>
      <c r="H5891" s="431"/>
      <c r="I5891" s="432"/>
      <c r="J5891" s="336"/>
      <c r="K5891" s="338"/>
      <c r="O5891" s="393"/>
      <c r="P5891" s="407"/>
    </row>
    <row r="5892" spans="1:16" s="342" customFormat="1" x14ac:dyDescent="0.25">
      <c r="A5892" s="336"/>
      <c r="B5892" s="330"/>
      <c r="C5892" s="402"/>
      <c r="D5892" s="336"/>
      <c r="E5892" s="429"/>
      <c r="F5892" s="336"/>
      <c r="G5892" s="430"/>
      <c r="H5892" s="431"/>
      <c r="I5892" s="432"/>
      <c r="J5892" s="336"/>
      <c r="K5892" s="338"/>
      <c r="O5892" s="393"/>
      <c r="P5892" s="407"/>
    </row>
    <row r="5893" spans="1:16" s="342" customFormat="1" x14ac:dyDescent="0.25">
      <c r="A5893" s="336"/>
      <c r="B5893" s="330"/>
      <c r="C5893" s="402"/>
      <c r="D5893" s="336"/>
      <c r="E5893" s="429"/>
      <c r="F5893" s="336"/>
      <c r="G5893" s="430"/>
      <c r="H5893" s="431"/>
      <c r="I5893" s="432"/>
      <c r="J5893" s="336"/>
      <c r="K5893" s="338"/>
      <c r="O5893" s="393"/>
      <c r="P5893" s="407"/>
    </row>
    <row r="5894" spans="1:16" s="342" customFormat="1" x14ac:dyDescent="0.25">
      <c r="A5894" s="336"/>
      <c r="B5894" s="330"/>
      <c r="C5894" s="402"/>
      <c r="D5894" s="336"/>
      <c r="E5894" s="429"/>
      <c r="F5894" s="336"/>
      <c r="G5894" s="430"/>
      <c r="H5894" s="431"/>
      <c r="I5894" s="432"/>
      <c r="J5894" s="336"/>
      <c r="K5894" s="338"/>
      <c r="O5894" s="393"/>
      <c r="P5894" s="407"/>
    </row>
    <row r="5895" spans="1:16" s="342" customFormat="1" x14ac:dyDescent="0.25">
      <c r="A5895" s="336"/>
      <c r="B5895" s="330"/>
      <c r="C5895" s="402"/>
      <c r="D5895" s="336"/>
      <c r="E5895" s="429"/>
      <c r="F5895" s="336"/>
      <c r="G5895" s="430"/>
      <c r="H5895" s="431"/>
      <c r="I5895" s="432"/>
      <c r="J5895" s="336"/>
      <c r="K5895" s="338"/>
      <c r="O5895" s="393"/>
      <c r="P5895" s="407"/>
    </row>
    <row r="5896" spans="1:16" s="342" customFormat="1" x14ac:dyDescent="0.25">
      <c r="A5896" s="336"/>
      <c r="B5896" s="330"/>
      <c r="C5896" s="402"/>
      <c r="D5896" s="336"/>
      <c r="E5896" s="429"/>
      <c r="F5896" s="336"/>
      <c r="G5896" s="430"/>
      <c r="H5896" s="431"/>
      <c r="I5896" s="432"/>
      <c r="J5896" s="336"/>
      <c r="K5896" s="338"/>
      <c r="O5896" s="393"/>
      <c r="P5896" s="407"/>
    </row>
    <row r="5897" spans="1:16" s="342" customFormat="1" x14ac:dyDescent="0.25">
      <c r="A5897" s="336"/>
      <c r="B5897" s="330"/>
      <c r="C5897" s="402"/>
      <c r="D5897" s="336"/>
      <c r="E5897" s="429"/>
      <c r="F5897" s="336"/>
      <c r="G5897" s="430"/>
      <c r="H5897" s="431"/>
      <c r="I5897" s="432"/>
      <c r="J5897" s="336"/>
      <c r="K5897" s="338"/>
      <c r="O5897" s="393"/>
      <c r="P5897" s="407"/>
    </row>
    <row r="5898" spans="1:16" s="342" customFormat="1" x14ac:dyDescent="0.25">
      <c r="A5898" s="336"/>
      <c r="B5898" s="330"/>
      <c r="C5898" s="402"/>
      <c r="D5898" s="336"/>
      <c r="E5898" s="429"/>
      <c r="F5898" s="336"/>
      <c r="G5898" s="430"/>
      <c r="H5898" s="431"/>
      <c r="I5898" s="432"/>
      <c r="J5898" s="336"/>
      <c r="K5898" s="338"/>
      <c r="O5898" s="393"/>
      <c r="P5898" s="407"/>
    </row>
    <row r="5899" spans="1:16" s="342" customFormat="1" x14ac:dyDescent="0.25">
      <c r="A5899" s="336"/>
      <c r="B5899" s="330"/>
      <c r="C5899" s="402"/>
      <c r="D5899" s="336"/>
      <c r="E5899" s="429"/>
      <c r="F5899" s="336"/>
      <c r="G5899" s="430"/>
      <c r="H5899" s="431"/>
      <c r="I5899" s="432"/>
      <c r="J5899" s="336"/>
      <c r="K5899" s="338"/>
      <c r="O5899" s="393"/>
      <c r="P5899" s="407"/>
    </row>
    <row r="5900" spans="1:16" s="342" customFormat="1" x14ac:dyDescent="0.25">
      <c r="A5900" s="336"/>
      <c r="B5900" s="330"/>
      <c r="C5900" s="402"/>
      <c r="D5900" s="336"/>
      <c r="E5900" s="429"/>
      <c r="F5900" s="336"/>
      <c r="G5900" s="430"/>
      <c r="H5900" s="431"/>
      <c r="I5900" s="432"/>
      <c r="J5900" s="336"/>
      <c r="K5900" s="338"/>
      <c r="O5900" s="393"/>
      <c r="P5900" s="407"/>
    </row>
    <row r="5901" spans="1:16" s="342" customFormat="1" x14ac:dyDescent="0.25">
      <c r="A5901" s="336"/>
      <c r="B5901" s="330"/>
      <c r="C5901" s="402"/>
      <c r="D5901" s="336"/>
      <c r="E5901" s="429"/>
      <c r="F5901" s="336"/>
      <c r="G5901" s="430"/>
      <c r="H5901" s="431"/>
      <c r="I5901" s="432"/>
      <c r="J5901" s="336"/>
      <c r="K5901" s="338"/>
      <c r="O5901" s="393"/>
      <c r="P5901" s="407"/>
    </row>
    <row r="5902" spans="1:16" s="342" customFormat="1" x14ac:dyDescent="0.25">
      <c r="A5902" s="336"/>
      <c r="B5902" s="330"/>
      <c r="C5902" s="402"/>
      <c r="D5902" s="336"/>
      <c r="E5902" s="429"/>
      <c r="F5902" s="336"/>
      <c r="G5902" s="430"/>
      <c r="H5902" s="431"/>
      <c r="I5902" s="432"/>
      <c r="J5902" s="336"/>
      <c r="K5902" s="338"/>
      <c r="O5902" s="393"/>
      <c r="P5902" s="407"/>
    </row>
    <row r="5903" spans="1:16" s="342" customFormat="1" x14ac:dyDescent="0.25">
      <c r="A5903" s="336"/>
      <c r="B5903" s="330"/>
      <c r="C5903" s="402"/>
      <c r="D5903" s="336"/>
      <c r="E5903" s="429"/>
      <c r="F5903" s="336"/>
      <c r="G5903" s="430"/>
      <c r="H5903" s="431"/>
      <c r="I5903" s="432"/>
      <c r="J5903" s="336"/>
      <c r="K5903" s="338"/>
      <c r="O5903" s="393"/>
      <c r="P5903" s="407"/>
    </row>
    <row r="5904" spans="1:16" s="342" customFormat="1" x14ac:dyDescent="0.25">
      <c r="A5904" s="336"/>
      <c r="B5904" s="330"/>
      <c r="C5904" s="402"/>
      <c r="D5904" s="336"/>
      <c r="E5904" s="429"/>
      <c r="F5904" s="336"/>
      <c r="G5904" s="430"/>
      <c r="H5904" s="431"/>
      <c r="I5904" s="432"/>
      <c r="J5904" s="336"/>
      <c r="K5904" s="338"/>
      <c r="O5904" s="393"/>
      <c r="P5904" s="407"/>
    </row>
    <row r="5905" spans="1:16" s="342" customFormat="1" x14ac:dyDescent="0.25">
      <c r="A5905" s="336"/>
      <c r="B5905" s="330"/>
      <c r="C5905" s="402"/>
      <c r="D5905" s="336"/>
      <c r="E5905" s="429"/>
      <c r="F5905" s="336"/>
      <c r="G5905" s="430"/>
      <c r="H5905" s="431"/>
      <c r="I5905" s="432"/>
      <c r="J5905" s="336"/>
      <c r="K5905" s="338"/>
      <c r="O5905" s="393"/>
      <c r="P5905" s="407"/>
    </row>
    <row r="5906" spans="1:16" s="342" customFormat="1" x14ac:dyDescent="0.25">
      <c r="A5906" s="336"/>
      <c r="B5906" s="330"/>
      <c r="C5906" s="402"/>
      <c r="D5906" s="336"/>
      <c r="E5906" s="429"/>
      <c r="F5906" s="336"/>
      <c r="G5906" s="430"/>
      <c r="H5906" s="431"/>
      <c r="I5906" s="432"/>
      <c r="J5906" s="336"/>
      <c r="K5906" s="338"/>
      <c r="O5906" s="393"/>
      <c r="P5906" s="407"/>
    </row>
    <row r="5907" spans="1:16" s="342" customFormat="1" x14ac:dyDescent="0.25">
      <c r="A5907" s="336"/>
      <c r="B5907" s="330"/>
      <c r="C5907" s="402"/>
      <c r="D5907" s="336"/>
      <c r="E5907" s="429"/>
      <c r="F5907" s="336"/>
      <c r="G5907" s="430"/>
      <c r="H5907" s="431"/>
      <c r="I5907" s="432"/>
      <c r="J5907" s="336"/>
      <c r="K5907" s="338"/>
      <c r="O5907" s="393"/>
      <c r="P5907" s="407"/>
    </row>
    <row r="5908" spans="1:16" s="342" customFormat="1" x14ac:dyDescent="0.25">
      <c r="A5908" s="336"/>
      <c r="B5908" s="330"/>
      <c r="C5908" s="402"/>
      <c r="D5908" s="336"/>
      <c r="E5908" s="429"/>
      <c r="F5908" s="336"/>
      <c r="G5908" s="430"/>
      <c r="H5908" s="431"/>
      <c r="I5908" s="432"/>
      <c r="J5908" s="336"/>
      <c r="K5908" s="338"/>
      <c r="O5908" s="393"/>
      <c r="P5908" s="407"/>
    </row>
    <row r="5909" spans="1:16" s="342" customFormat="1" x14ac:dyDescent="0.25">
      <c r="A5909" s="336"/>
      <c r="B5909" s="330"/>
      <c r="C5909" s="402"/>
      <c r="D5909" s="336"/>
      <c r="E5909" s="429"/>
      <c r="F5909" s="336"/>
      <c r="G5909" s="430"/>
      <c r="H5909" s="431"/>
      <c r="I5909" s="432"/>
      <c r="J5909" s="336"/>
      <c r="K5909" s="338"/>
      <c r="O5909" s="393"/>
      <c r="P5909" s="407"/>
    </row>
    <row r="5910" spans="1:16" s="342" customFormat="1" x14ac:dyDescent="0.25">
      <c r="A5910" s="336"/>
      <c r="B5910" s="330"/>
      <c r="C5910" s="402"/>
      <c r="D5910" s="336"/>
      <c r="E5910" s="429"/>
      <c r="F5910" s="336"/>
      <c r="G5910" s="430"/>
      <c r="H5910" s="431"/>
      <c r="I5910" s="432"/>
      <c r="J5910" s="336"/>
      <c r="K5910" s="338"/>
      <c r="O5910" s="393"/>
      <c r="P5910" s="407"/>
    </row>
    <row r="5911" spans="1:16" s="342" customFormat="1" x14ac:dyDescent="0.25">
      <c r="A5911" s="336"/>
      <c r="B5911" s="330"/>
      <c r="C5911" s="402"/>
      <c r="D5911" s="336"/>
      <c r="E5911" s="429"/>
      <c r="F5911" s="336"/>
      <c r="G5911" s="430"/>
      <c r="H5911" s="431"/>
      <c r="I5911" s="432"/>
      <c r="J5911" s="336"/>
      <c r="K5911" s="338"/>
      <c r="O5911" s="393"/>
      <c r="P5911" s="407"/>
    </row>
    <row r="5912" spans="1:16" s="342" customFormat="1" x14ac:dyDescent="0.25">
      <c r="A5912" s="336"/>
      <c r="B5912" s="330"/>
      <c r="C5912" s="402"/>
      <c r="D5912" s="336"/>
      <c r="E5912" s="429"/>
      <c r="F5912" s="336"/>
      <c r="G5912" s="430"/>
      <c r="H5912" s="431"/>
      <c r="I5912" s="432"/>
      <c r="J5912" s="336"/>
      <c r="K5912" s="338"/>
      <c r="O5912" s="393"/>
      <c r="P5912" s="407"/>
    </row>
    <row r="5913" spans="1:16" s="342" customFormat="1" x14ac:dyDescent="0.25">
      <c r="A5913" s="336"/>
      <c r="B5913" s="330"/>
      <c r="C5913" s="402"/>
      <c r="D5913" s="336"/>
      <c r="E5913" s="429"/>
      <c r="F5913" s="336"/>
      <c r="G5913" s="430"/>
      <c r="H5913" s="431"/>
      <c r="I5913" s="432"/>
      <c r="J5913" s="336"/>
      <c r="K5913" s="338"/>
      <c r="O5913" s="393"/>
      <c r="P5913" s="407"/>
    </row>
    <row r="5914" spans="1:16" s="342" customFormat="1" x14ac:dyDescent="0.25">
      <c r="A5914" s="336"/>
      <c r="B5914" s="330"/>
      <c r="C5914" s="402"/>
      <c r="D5914" s="336"/>
      <c r="E5914" s="429"/>
      <c r="F5914" s="336"/>
      <c r="G5914" s="430"/>
      <c r="H5914" s="431"/>
      <c r="I5914" s="432"/>
      <c r="J5914" s="336"/>
      <c r="K5914" s="338"/>
      <c r="O5914" s="393"/>
      <c r="P5914" s="407"/>
    </row>
    <row r="5915" spans="1:16" s="342" customFormat="1" x14ac:dyDescent="0.25">
      <c r="A5915" s="336"/>
      <c r="B5915" s="330"/>
      <c r="C5915" s="402"/>
      <c r="D5915" s="336"/>
      <c r="E5915" s="429"/>
      <c r="F5915" s="336"/>
      <c r="G5915" s="430"/>
      <c r="H5915" s="431"/>
      <c r="I5915" s="432"/>
      <c r="J5915" s="336"/>
      <c r="K5915" s="338"/>
      <c r="O5915" s="393"/>
      <c r="P5915" s="407"/>
    </row>
    <row r="5916" spans="1:16" s="342" customFormat="1" x14ac:dyDescent="0.25">
      <c r="A5916" s="336"/>
      <c r="B5916" s="330"/>
      <c r="C5916" s="402"/>
      <c r="D5916" s="336"/>
      <c r="E5916" s="429"/>
      <c r="F5916" s="336"/>
      <c r="G5916" s="430"/>
      <c r="H5916" s="431"/>
      <c r="I5916" s="432"/>
      <c r="J5916" s="336"/>
      <c r="K5916" s="338"/>
      <c r="O5916" s="393"/>
      <c r="P5916" s="407"/>
    </row>
    <row r="5917" spans="1:16" s="342" customFormat="1" x14ac:dyDescent="0.25">
      <c r="A5917" s="336"/>
      <c r="B5917" s="330"/>
      <c r="C5917" s="402"/>
      <c r="D5917" s="336"/>
      <c r="E5917" s="429"/>
      <c r="F5917" s="336"/>
      <c r="G5917" s="430"/>
      <c r="H5917" s="431"/>
      <c r="I5917" s="432"/>
      <c r="J5917" s="336"/>
      <c r="K5917" s="338"/>
      <c r="O5917" s="393"/>
      <c r="P5917" s="407"/>
    </row>
    <row r="5918" spans="1:16" s="342" customFormat="1" x14ac:dyDescent="0.25">
      <c r="A5918" s="336"/>
      <c r="B5918" s="330"/>
      <c r="C5918" s="402"/>
      <c r="D5918" s="336"/>
      <c r="E5918" s="429"/>
      <c r="F5918" s="336"/>
      <c r="G5918" s="430"/>
      <c r="H5918" s="431"/>
      <c r="I5918" s="432"/>
      <c r="J5918" s="336"/>
      <c r="K5918" s="338"/>
      <c r="O5918" s="393"/>
      <c r="P5918" s="407"/>
    </row>
    <row r="5919" spans="1:16" s="342" customFormat="1" x14ac:dyDescent="0.25">
      <c r="A5919" s="336"/>
      <c r="B5919" s="330"/>
      <c r="C5919" s="402"/>
      <c r="D5919" s="336"/>
      <c r="E5919" s="429"/>
      <c r="F5919" s="336"/>
      <c r="G5919" s="430"/>
      <c r="H5919" s="431"/>
      <c r="I5919" s="432"/>
      <c r="J5919" s="336"/>
      <c r="K5919" s="338"/>
      <c r="O5919" s="393"/>
      <c r="P5919" s="407"/>
    </row>
    <row r="5920" spans="1:16" s="342" customFormat="1" x14ac:dyDescent="0.25">
      <c r="A5920" s="336"/>
      <c r="B5920" s="330"/>
      <c r="C5920" s="402"/>
      <c r="D5920" s="336"/>
      <c r="E5920" s="429"/>
      <c r="F5920" s="336"/>
      <c r="G5920" s="430"/>
      <c r="H5920" s="431"/>
      <c r="I5920" s="432"/>
      <c r="J5920" s="336"/>
      <c r="K5920" s="338"/>
      <c r="O5920" s="393"/>
      <c r="P5920" s="407"/>
    </row>
    <row r="5921" spans="1:16" s="342" customFormat="1" x14ac:dyDescent="0.25">
      <c r="A5921" s="336"/>
      <c r="B5921" s="330"/>
      <c r="C5921" s="402"/>
      <c r="D5921" s="336"/>
      <c r="E5921" s="429"/>
      <c r="F5921" s="336"/>
      <c r="G5921" s="430"/>
      <c r="H5921" s="431"/>
      <c r="I5921" s="432"/>
      <c r="J5921" s="336"/>
      <c r="K5921" s="338"/>
      <c r="O5921" s="393"/>
      <c r="P5921" s="407"/>
    </row>
    <row r="5922" spans="1:16" s="342" customFormat="1" x14ac:dyDescent="0.25">
      <c r="A5922" s="336"/>
      <c r="B5922" s="330"/>
      <c r="C5922" s="402"/>
      <c r="D5922" s="336"/>
      <c r="E5922" s="429"/>
      <c r="F5922" s="336"/>
      <c r="G5922" s="430"/>
      <c r="H5922" s="431"/>
      <c r="I5922" s="432"/>
      <c r="J5922" s="336"/>
      <c r="K5922" s="338"/>
      <c r="O5922" s="393"/>
      <c r="P5922" s="407"/>
    </row>
    <row r="5923" spans="1:16" s="342" customFormat="1" x14ac:dyDescent="0.25">
      <c r="A5923" s="336"/>
      <c r="B5923" s="330"/>
      <c r="C5923" s="402"/>
      <c r="D5923" s="336"/>
      <c r="E5923" s="429"/>
      <c r="F5923" s="336"/>
      <c r="G5923" s="430"/>
      <c r="H5923" s="431"/>
      <c r="I5923" s="432"/>
      <c r="J5923" s="336"/>
      <c r="K5923" s="338"/>
      <c r="O5923" s="393"/>
      <c r="P5923" s="407"/>
    </row>
    <row r="5924" spans="1:16" s="342" customFormat="1" x14ac:dyDescent="0.25">
      <c r="A5924" s="336"/>
      <c r="B5924" s="330"/>
      <c r="C5924" s="402"/>
      <c r="D5924" s="336"/>
      <c r="E5924" s="429"/>
      <c r="F5924" s="336"/>
      <c r="G5924" s="430"/>
      <c r="H5924" s="431"/>
      <c r="I5924" s="432"/>
      <c r="J5924" s="336"/>
      <c r="K5924" s="338"/>
      <c r="O5924" s="393"/>
      <c r="P5924" s="407"/>
    </row>
    <row r="5925" spans="1:16" s="342" customFormat="1" x14ac:dyDescent="0.25">
      <c r="A5925" s="336"/>
      <c r="B5925" s="330"/>
      <c r="C5925" s="402"/>
      <c r="D5925" s="336"/>
      <c r="E5925" s="429"/>
      <c r="F5925" s="336"/>
      <c r="G5925" s="430"/>
      <c r="H5925" s="431"/>
      <c r="I5925" s="432"/>
      <c r="J5925" s="336"/>
      <c r="K5925" s="338"/>
      <c r="O5925" s="393"/>
      <c r="P5925" s="407"/>
    </row>
    <row r="5926" spans="1:16" s="342" customFormat="1" x14ac:dyDescent="0.25">
      <c r="A5926" s="336"/>
      <c r="B5926" s="330"/>
      <c r="C5926" s="402"/>
      <c r="D5926" s="336"/>
      <c r="E5926" s="429"/>
      <c r="F5926" s="336"/>
      <c r="G5926" s="430"/>
      <c r="H5926" s="431"/>
      <c r="I5926" s="432"/>
      <c r="J5926" s="336"/>
      <c r="K5926" s="338"/>
      <c r="O5926" s="393"/>
      <c r="P5926" s="407"/>
    </row>
    <row r="5927" spans="1:16" s="342" customFormat="1" x14ac:dyDescent="0.25">
      <c r="A5927" s="336"/>
      <c r="B5927" s="330"/>
      <c r="C5927" s="402"/>
      <c r="D5927" s="336"/>
      <c r="E5927" s="429"/>
      <c r="F5927" s="336"/>
      <c r="G5927" s="430"/>
      <c r="H5927" s="431"/>
      <c r="I5927" s="432"/>
      <c r="J5927" s="336"/>
      <c r="K5927" s="338"/>
      <c r="O5927" s="393"/>
      <c r="P5927" s="407"/>
    </row>
    <row r="5928" spans="1:16" s="342" customFormat="1" x14ac:dyDescent="0.25">
      <c r="A5928" s="336"/>
      <c r="B5928" s="330"/>
      <c r="C5928" s="402"/>
      <c r="D5928" s="336"/>
      <c r="E5928" s="429"/>
      <c r="F5928" s="336"/>
      <c r="G5928" s="430"/>
      <c r="H5928" s="431"/>
      <c r="I5928" s="432"/>
      <c r="J5928" s="336"/>
      <c r="K5928" s="338"/>
      <c r="O5928" s="393"/>
      <c r="P5928" s="407"/>
    </row>
    <row r="5929" spans="1:16" s="342" customFormat="1" x14ac:dyDescent="0.25">
      <c r="A5929" s="336"/>
      <c r="B5929" s="330"/>
      <c r="C5929" s="402"/>
      <c r="D5929" s="336"/>
      <c r="E5929" s="429"/>
      <c r="F5929" s="336"/>
      <c r="G5929" s="430"/>
      <c r="H5929" s="431"/>
      <c r="I5929" s="432"/>
      <c r="J5929" s="336"/>
      <c r="K5929" s="338"/>
      <c r="O5929" s="393"/>
      <c r="P5929" s="407"/>
    </row>
    <row r="5930" spans="1:16" s="342" customFormat="1" x14ac:dyDescent="0.25">
      <c r="A5930" s="336"/>
      <c r="B5930" s="330"/>
      <c r="C5930" s="402"/>
      <c r="D5930" s="336"/>
      <c r="E5930" s="429"/>
      <c r="F5930" s="336"/>
      <c r="G5930" s="430"/>
      <c r="H5930" s="431"/>
      <c r="I5930" s="432"/>
      <c r="J5930" s="336"/>
      <c r="K5930" s="338"/>
      <c r="O5930" s="393"/>
      <c r="P5930" s="407"/>
    </row>
    <row r="5931" spans="1:16" s="342" customFormat="1" x14ac:dyDescent="0.25">
      <c r="A5931" s="336"/>
      <c r="B5931" s="330"/>
      <c r="C5931" s="402"/>
      <c r="D5931" s="336"/>
      <c r="E5931" s="429"/>
      <c r="F5931" s="336"/>
      <c r="G5931" s="430"/>
      <c r="H5931" s="431"/>
      <c r="I5931" s="432"/>
      <c r="J5931" s="336"/>
      <c r="K5931" s="338"/>
      <c r="O5931" s="393"/>
      <c r="P5931" s="407"/>
    </row>
    <row r="5932" spans="1:16" s="342" customFormat="1" x14ac:dyDescent="0.25">
      <c r="A5932" s="336"/>
      <c r="B5932" s="330"/>
      <c r="C5932" s="402"/>
      <c r="D5932" s="336"/>
      <c r="E5932" s="429"/>
      <c r="F5932" s="336"/>
      <c r="G5932" s="430"/>
      <c r="H5932" s="431"/>
      <c r="I5932" s="432"/>
      <c r="J5932" s="336"/>
      <c r="K5932" s="338"/>
      <c r="O5932" s="393"/>
      <c r="P5932" s="407"/>
    </row>
    <row r="5933" spans="1:16" s="342" customFormat="1" x14ac:dyDescent="0.25">
      <c r="A5933" s="336"/>
      <c r="B5933" s="330"/>
      <c r="C5933" s="402"/>
      <c r="D5933" s="336"/>
      <c r="E5933" s="429"/>
      <c r="F5933" s="336"/>
      <c r="G5933" s="430"/>
      <c r="H5933" s="431"/>
      <c r="I5933" s="432"/>
      <c r="J5933" s="336"/>
      <c r="K5933" s="338"/>
      <c r="O5933" s="393"/>
      <c r="P5933" s="407"/>
    </row>
    <row r="5934" spans="1:16" s="342" customFormat="1" x14ac:dyDescent="0.25">
      <c r="A5934" s="336"/>
      <c r="B5934" s="330"/>
      <c r="C5934" s="402"/>
      <c r="D5934" s="336"/>
      <c r="E5934" s="429"/>
      <c r="F5934" s="336"/>
      <c r="G5934" s="430"/>
      <c r="H5934" s="431"/>
      <c r="I5934" s="432"/>
      <c r="J5934" s="336"/>
      <c r="K5934" s="338"/>
      <c r="O5934" s="393"/>
      <c r="P5934" s="407"/>
    </row>
    <row r="5935" spans="1:16" s="342" customFormat="1" x14ac:dyDescent="0.25">
      <c r="A5935" s="336"/>
      <c r="B5935" s="330"/>
      <c r="C5935" s="402"/>
      <c r="D5935" s="336"/>
      <c r="E5935" s="429"/>
      <c r="F5935" s="336"/>
      <c r="G5935" s="430"/>
      <c r="H5935" s="431"/>
      <c r="I5935" s="432"/>
      <c r="J5935" s="336"/>
      <c r="K5935" s="338"/>
      <c r="O5935" s="393"/>
      <c r="P5935" s="407"/>
    </row>
    <row r="5936" spans="1:16" s="342" customFormat="1" x14ac:dyDescent="0.25">
      <c r="A5936" s="336"/>
      <c r="B5936" s="330"/>
      <c r="C5936" s="402"/>
      <c r="D5936" s="336"/>
      <c r="E5936" s="429"/>
      <c r="F5936" s="336"/>
      <c r="G5936" s="430"/>
      <c r="H5936" s="431"/>
      <c r="I5936" s="432"/>
      <c r="J5936" s="336"/>
      <c r="K5936" s="338"/>
      <c r="O5936" s="393"/>
      <c r="P5936" s="407"/>
    </row>
    <row r="5937" spans="1:16" s="342" customFormat="1" x14ac:dyDescent="0.25">
      <c r="A5937" s="336"/>
      <c r="B5937" s="330"/>
      <c r="C5937" s="402"/>
      <c r="D5937" s="336"/>
      <c r="E5937" s="429"/>
      <c r="F5937" s="336"/>
      <c r="G5937" s="430"/>
      <c r="H5937" s="431"/>
      <c r="I5937" s="432"/>
      <c r="J5937" s="336"/>
      <c r="K5937" s="338"/>
      <c r="O5937" s="393"/>
      <c r="P5937" s="407"/>
    </row>
    <row r="5938" spans="1:16" s="342" customFormat="1" x14ac:dyDescent="0.25">
      <c r="A5938" s="336"/>
      <c r="B5938" s="330"/>
      <c r="C5938" s="402"/>
      <c r="D5938" s="336"/>
      <c r="E5938" s="429"/>
      <c r="F5938" s="336"/>
      <c r="G5938" s="430"/>
      <c r="H5938" s="431"/>
      <c r="I5938" s="432"/>
      <c r="J5938" s="336"/>
      <c r="K5938" s="338"/>
      <c r="O5938" s="393"/>
      <c r="P5938" s="407"/>
    </row>
    <row r="5939" spans="1:16" s="342" customFormat="1" x14ac:dyDescent="0.25">
      <c r="A5939" s="336"/>
      <c r="B5939" s="330"/>
      <c r="C5939" s="402"/>
      <c r="D5939" s="336"/>
      <c r="E5939" s="429"/>
      <c r="F5939" s="336"/>
      <c r="G5939" s="430"/>
      <c r="H5939" s="431"/>
      <c r="I5939" s="432"/>
      <c r="J5939" s="336"/>
      <c r="K5939" s="338"/>
      <c r="O5939" s="393"/>
      <c r="P5939" s="407"/>
    </row>
    <row r="5940" spans="1:16" s="342" customFormat="1" x14ac:dyDescent="0.25">
      <c r="A5940" s="336"/>
      <c r="B5940" s="330"/>
      <c r="C5940" s="402"/>
      <c r="D5940" s="336"/>
      <c r="E5940" s="429"/>
      <c r="F5940" s="336"/>
      <c r="G5940" s="430"/>
      <c r="H5940" s="431"/>
      <c r="I5940" s="432"/>
      <c r="J5940" s="336"/>
      <c r="K5940" s="338"/>
      <c r="O5940" s="393"/>
      <c r="P5940" s="407"/>
    </row>
    <row r="5941" spans="1:16" s="342" customFormat="1" x14ac:dyDescent="0.25">
      <c r="A5941" s="336"/>
      <c r="B5941" s="330"/>
      <c r="C5941" s="402"/>
      <c r="D5941" s="336"/>
      <c r="E5941" s="429"/>
      <c r="F5941" s="336"/>
      <c r="G5941" s="430"/>
      <c r="H5941" s="431"/>
      <c r="I5941" s="432"/>
      <c r="J5941" s="336"/>
      <c r="K5941" s="338"/>
      <c r="O5941" s="393"/>
      <c r="P5941" s="407"/>
    </row>
    <row r="5942" spans="1:16" s="342" customFormat="1" x14ac:dyDescent="0.25">
      <c r="A5942" s="336"/>
      <c r="B5942" s="330"/>
      <c r="C5942" s="402"/>
      <c r="D5942" s="336"/>
      <c r="E5942" s="429"/>
      <c r="F5942" s="336"/>
      <c r="G5942" s="430"/>
      <c r="H5942" s="431"/>
      <c r="I5942" s="432"/>
      <c r="J5942" s="336"/>
      <c r="K5942" s="338"/>
      <c r="O5942" s="393"/>
      <c r="P5942" s="407"/>
    </row>
    <row r="5943" spans="1:16" s="342" customFormat="1" x14ac:dyDescent="0.25">
      <c r="A5943" s="336"/>
      <c r="B5943" s="330"/>
      <c r="C5943" s="402"/>
      <c r="D5943" s="336"/>
      <c r="E5943" s="429"/>
      <c r="F5943" s="336"/>
      <c r="G5943" s="430"/>
      <c r="H5943" s="431"/>
      <c r="I5943" s="432"/>
      <c r="J5943" s="336"/>
      <c r="K5943" s="338"/>
      <c r="O5943" s="393"/>
      <c r="P5943" s="407"/>
    </row>
    <row r="5944" spans="1:16" s="342" customFormat="1" x14ac:dyDescent="0.25">
      <c r="A5944" s="336"/>
      <c r="B5944" s="330"/>
      <c r="C5944" s="402"/>
      <c r="D5944" s="336"/>
      <c r="E5944" s="429"/>
      <c r="F5944" s="336"/>
      <c r="G5944" s="430"/>
      <c r="H5944" s="431"/>
      <c r="I5944" s="432"/>
      <c r="J5944" s="336"/>
      <c r="K5944" s="338"/>
      <c r="O5944" s="393"/>
      <c r="P5944" s="407"/>
    </row>
    <row r="5945" spans="1:16" s="342" customFormat="1" x14ac:dyDescent="0.25">
      <c r="A5945" s="336"/>
      <c r="B5945" s="330"/>
      <c r="C5945" s="402"/>
      <c r="D5945" s="336"/>
      <c r="E5945" s="429"/>
      <c r="F5945" s="336"/>
      <c r="G5945" s="430"/>
      <c r="H5945" s="431"/>
      <c r="I5945" s="432"/>
      <c r="J5945" s="336"/>
      <c r="K5945" s="338"/>
      <c r="O5945" s="393"/>
      <c r="P5945" s="407"/>
    </row>
    <row r="5946" spans="1:16" s="342" customFormat="1" x14ac:dyDescent="0.25">
      <c r="A5946" s="336"/>
      <c r="B5946" s="330"/>
      <c r="C5946" s="402"/>
      <c r="D5946" s="336"/>
      <c r="E5946" s="429"/>
      <c r="F5946" s="336"/>
      <c r="G5946" s="430"/>
      <c r="H5946" s="431"/>
      <c r="I5946" s="432"/>
      <c r="J5946" s="336"/>
      <c r="K5946" s="338"/>
      <c r="O5946" s="393"/>
      <c r="P5946" s="407"/>
    </row>
    <row r="5947" spans="1:16" s="342" customFormat="1" x14ac:dyDescent="0.25">
      <c r="A5947" s="336"/>
      <c r="B5947" s="330"/>
      <c r="C5947" s="402"/>
      <c r="D5947" s="336"/>
      <c r="E5947" s="429"/>
      <c r="F5947" s="336"/>
      <c r="G5947" s="430"/>
      <c r="H5947" s="431"/>
      <c r="I5947" s="432"/>
      <c r="J5947" s="336"/>
      <c r="K5947" s="338"/>
      <c r="O5947" s="393"/>
      <c r="P5947" s="407"/>
    </row>
    <row r="5948" spans="1:16" s="342" customFormat="1" x14ac:dyDescent="0.25">
      <c r="A5948" s="336"/>
      <c r="B5948" s="330"/>
      <c r="C5948" s="402"/>
      <c r="D5948" s="336"/>
      <c r="E5948" s="429"/>
      <c r="F5948" s="336"/>
      <c r="G5948" s="430"/>
      <c r="H5948" s="431"/>
      <c r="I5948" s="432"/>
      <c r="J5948" s="336"/>
      <c r="K5948" s="338"/>
      <c r="O5948" s="393"/>
      <c r="P5948" s="407"/>
    </row>
    <row r="5949" spans="1:16" s="342" customFormat="1" x14ac:dyDescent="0.25">
      <c r="A5949" s="336"/>
      <c r="B5949" s="330"/>
      <c r="C5949" s="402"/>
      <c r="D5949" s="336"/>
      <c r="E5949" s="429"/>
      <c r="F5949" s="336"/>
      <c r="G5949" s="430"/>
      <c r="H5949" s="431"/>
      <c r="I5949" s="432"/>
      <c r="J5949" s="336"/>
      <c r="K5949" s="338"/>
      <c r="O5949" s="393"/>
      <c r="P5949" s="407"/>
    </row>
    <row r="5950" spans="1:16" s="342" customFormat="1" x14ac:dyDescent="0.25">
      <c r="A5950" s="336"/>
      <c r="B5950" s="330"/>
      <c r="C5950" s="402"/>
      <c r="D5950" s="336"/>
      <c r="E5950" s="429"/>
      <c r="F5950" s="336"/>
      <c r="G5950" s="430"/>
      <c r="H5950" s="431"/>
      <c r="I5950" s="432"/>
      <c r="J5950" s="336"/>
      <c r="K5950" s="338"/>
      <c r="O5950" s="393"/>
      <c r="P5950" s="407"/>
    </row>
    <row r="5951" spans="1:16" s="342" customFormat="1" x14ac:dyDescent="0.25">
      <c r="A5951" s="336"/>
      <c r="B5951" s="330"/>
      <c r="C5951" s="402"/>
      <c r="D5951" s="336"/>
      <c r="E5951" s="429"/>
      <c r="F5951" s="336"/>
      <c r="G5951" s="430"/>
      <c r="H5951" s="431"/>
      <c r="I5951" s="432"/>
      <c r="J5951" s="336"/>
      <c r="K5951" s="338"/>
      <c r="O5951" s="393"/>
      <c r="P5951" s="407"/>
    </row>
    <row r="5952" spans="1:16" s="342" customFormat="1" x14ac:dyDescent="0.25">
      <c r="A5952" s="336"/>
      <c r="B5952" s="330"/>
      <c r="C5952" s="402"/>
      <c r="D5952" s="336"/>
      <c r="E5952" s="429"/>
      <c r="F5952" s="336"/>
      <c r="G5952" s="430"/>
      <c r="H5952" s="431"/>
      <c r="I5952" s="432"/>
      <c r="J5952" s="336"/>
      <c r="K5952" s="338"/>
      <c r="O5952" s="393"/>
      <c r="P5952" s="407"/>
    </row>
    <row r="5953" spans="1:16" s="342" customFormat="1" x14ac:dyDescent="0.25">
      <c r="A5953" s="336"/>
      <c r="B5953" s="330"/>
      <c r="C5953" s="402"/>
      <c r="D5953" s="336"/>
      <c r="E5953" s="429"/>
      <c r="F5953" s="336"/>
      <c r="G5953" s="430"/>
      <c r="H5953" s="431"/>
      <c r="I5953" s="432"/>
      <c r="J5953" s="336"/>
      <c r="K5953" s="338"/>
      <c r="O5953" s="393"/>
      <c r="P5953" s="407"/>
    </row>
    <row r="5954" spans="1:16" s="342" customFormat="1" x14ac:dyDescent="0.25">
      <c r="A5954" s="336"/>
      <c r="B5954" s="330"/>
      <c r="C5954" s="402"/>
      <c r="D5954" s="336"/>
      <c r="E5954" s="429"/>
      <c r="F5954" s="336"/>
      <c r="G5954" s="430"/>
      <c r="H5954" s="431"/>
      <c r="I5954" s="432"/>
      <c r="J5954" s="336"/>
      <c r="K5954" s="338"/>
      <c r="O5954" s="393"/>
      <c r="P5954" s="407"/>
    </row>
    <row r="5955" spans="1:16" s="342" customFormat="1" x14ac:dyDescent="0.25">
      <c r="A5955" s="336"/>
      <c r="B5955" s="330"/>
      <c r="C5955" s="402"/>
      <c r="D5955" s="336"/>
      <c r="E5955" s="429"/>
      <c r="F5955" s="336"/>
      <c r="G5955" s="430"/>
      <c r="H5955" s="431"/>
      <c r="I5955" s="432"/>
      <c r="J5955" s="336"/>
      <c r="K5955" s="338"/>
      <c r="O5955" s="393"/>
      <c r="P5955" s="407"/>
    </row>
    <row r="5956" spans="1:16" s="342" customFormat="1" x14ac:dyDescent="0.25">
      <c r="A5956" s="336"/>
      <c r="B5956" s="330"/>
      <c r="C5956" s="402"/>
      <c r="D5956" s="336"/>
      <c r="E5956" s="429"/>
      <c r="F5956" s="336"/>
      <c r="G5956" s="430"/>
      <c r="H5956" s="431"/>
      <c r="I5956" s="432"/>
      <c r="J5956" s="336"/>
      <c r="K5956" s="338"/>
      <c r="O5956" s="393"/>
      <c r="P5956" s="407"/>
    </row>
    <row r="5957" spans="1:16" s="342" customFormat="1" x14ac:dyDescent="0.25">
      <c r="A5957" s="336"/>
      <c r="B5957" s="330"/>
      <c r="C5957" s="402"/>
      <c r="D5957" s="336"/>
      <c r="E5957" s="429"/>
      <c r="F5957" s="336"/>
      <c r="G5957" s="430"/>
      <c r="H5957" s="431"/>
      <c r="I5957" s="432"/>
      <c r="J5957" s="336"/>
      <c r="K5957" s="338"/>
      <c r="O5957" s="393"/>
      <c r="P5957" s="407"/>
    </row>
    <row r="5958" spans="1:16" s="342" customFormat="1" x14ac:dyDescent="0.25">
      <c r="A5958" s="336"/>
      <c r="B5958" s="330"/>
      <c r="C5958" s="402"/>
      <c r="D5958" s="336"/>
      <c r="E5958" s="429"/>
      <c r="F5958" s="336"/>
      <c r="G5958" s="430"/>
      <c r="H5958" s="431"/>
      <c r="I5958" s="432"/>
      <c r="J5958" s="336"/>
      <c r="K5958" s="338"/>
      <c r="O5958" s="393"/>
      <c r="P5958" s="407"/>
    </row>
    <row r="5959" spans="1:16" s="342" customFormat="1" x14ac:dyDescent="0.25">
      <c r="A5959" s="336"/>
      <c r="B5959" s="330"/>
      <c r="C5959" s="402"/>
      <c r="D5959" s="336"/>
      <c r="E5959" s="429"/>
      <c r="F5959" s="336"/>
      <c r="G5959" s="430"/>
      <c r="H5959" s="431"/>
      <c r="I5959" s="432"/>
      <c r="J5959" s="336"/>
      <c r="K5959" s="338"/>
      <c r="O5959" s="393"/>
      <c r="P5959" s="407"/>
    </row>
    <row r="5960" spans="1:16" s="342" customFormat="1" x14ac:dyDescent="0.25">
      <c r="A5960" s="336"/>
      <c r="B5960" s="330"/>
      <c r="C5960" s="402"/>
      <c r="D5960" s="336"/>
      <c r="E5960" s="429"/>
      <c r="F5960" s="336"/>
      <c r="G5960" s="430"/>
      <c r="H5960" s="431"/>
      <c r="I5960" s="432"/>
      <c r="J5960" s="336"/>
      <c r="K5960" s="338"/>
      <c r="O5960" s="393"/>
      <c r="P5960" s="407"/>
    </row>
    <row r="5961" spans="1:16" s="342" customFormat="1" x14ac:dyDescent="0.25">
      <c r="A5961" s="336"/>
      <c r="B5961" s="330"/>
      <c r="C5961" s="402"/>
      <c r="D5961" s="336"/>
      <c r="E5961" s="429"/>
      <c r="F5961" s="336"/>
      <c r="G5961" s="430"/>
      <c r="H5961" s="431"/>
      <c r="I5961" s="432"/>
      <c r="J5961" s="336"/>
      <c r="K5961" s="338"/>
      <c r="O5961" s="393"/>
      <c r="P5961" s="407"/>
    </row>
    <row r="5962" spans="1:16" s="342" customFormat="1" x14ac:dyDescent="0.25">
      <c r="A5962" s="336"/>
      <c r="B5962" s="330"/>
      <c r="C5962" s="402"/>
      <c r="D5962" s="336"/>
      <c r="E5962" s="429"/>
      <c r="F5962" s="336"/>
      <c r="G5962" s="430"/>
      <c r="H5962" s="431"/>
      <c r="I5962" s="432"/>
      <c r="J5962" s="336"/>
      <c r="K5962" s="338"/>
      <c r="O5962" s="393"/>
      <c r="P5962" s="407"/>
    </row>
    <row r="5963" spans="1:16" s="342" customFormat="1" x14ac:dyDescent="0.25">
      <c r="A5963" s="336"/>
      <c r="B5963" s="330"/>
      <c r="C5963" s="402"/>
      <c r="D5963" s="336"/>
      <c r="E5963" s="429"/>
      <c r="F5963" s="336"/>
      <c r="G5963" s="430"/>
      <c r="H5963" s="431"/>
      <c r="I5963" s="432"/>
      <c r="J5963" s="336"/>
      <c r="K5963" s="338"/>
      <c r="O5963" s="393"/>
      <c r="P5963" s="407"/>
    </row>
    <row r="5964" spans="1:16" s="342" customFormat="1" x14ac:dyDescent="0.25">
      <c r="A5964" s="336"/>
      <c r="B5964" s="330"/>
      <c r="C5964" s="402"/>
      <c r="D5964" s="336"/>
      <c r="E5964" s="429"/>
      <c r="F5964" s="336"/>
      <c r="G5964" s="430"/>
      <c r="H5964" s="431"/>
      <c r="I5964" s="432"/>
      <c r="J5964" s="336"/>
      <c r="K5964" s="338"/>
      <c r="O5964" s="393"/>
      <c r="P5964" s="407"/>
    </row>
    <row r="5965" spans="1:16" s="342" customFormat="1" x14ac:dyDescent="0.25">
      <c r="A5965" s="336"/>
      <c r="B5965" s="330"/>
      <c r="C5965" s="402"/>
      <c r="D5965" s="336"/>
      <c r="E5965" s="429"/>
      <c r="F5965" s="336"/>
      <c r="G5965" s="430"/>
      <c r="H5965" s="431"/>
      <c r="I5965" s="432"/>
      <c r="J5965" s="336"/>
      <c r="K5965" s="338"/>
      <c r="O5965" s="393"/>
      <c r="P5965" s="407"/>
    </row>
    <row r="5966" spans="1:16" s="342" customFormat="1" x14ac:dyDescent="0.25">
      <c r="A5966" s="336"/>
      <c r="B5966" s="330"/>
      <c r="C5966" s="402"/>
      <c r="D5966" s="336"/>
      <c r="E5966" s="429"/>
      <c r="F5966" s="336"/>
      <c r="G5966" s="430"/>
      <c r="H5966" s="431"/>
      <c r="I5966" s="432"/>
      <c r="J5966" s="336"/>
      <c r="K5966" s="338"/>
      <c r="O5966" s="393"/>
      <c r="P5966" s="407"/>
    </row>
    <row r="5967" spans="1:16" s="342" customFormat="1" x14ac:dyDescent="0.25">
      <c r="A5967" s="336"/>
      <c r="B5967" s="330"/>
      <c r="C5967" s="402"/>
      <c r="D5967" s="336"/>
      <c r="E5967" s="429"/>
      <c r="F5967" s="336"/>
      <c r="G5967" s="430"/>
      <c r="H5967" s="431"/>
      <c r="I5967" s="432"/>
      <c r="J5967" s="336"/>
      <c r="K5967" s="338"/>
      <c r="O5967" s="393"/>
      <c r="P5967" s="407"/>
    </row>
    <row r="5968" spans="1:16" s="342" customFormat="1" x14ac:dyDescent="0.25">
      <c r="A5968" s="336"/>
      <c r="B5968" s="330"/>
      <c r="C5968" s="402"/>
      <c r="D5968" s="336"/>
      <c r="E5968" s="429"/>
      <c r="F5968" s="336"/>
      <c r="G5968" s="430"/>
      <c r="H5968" s="431"/>
      <c r="I5968" s="432"/>
      <c r="J5968" s="336"/>
      <c r="K5968" s="338"/>
      <c r="O5968" s="393"/>
      <c r="P5968" s="407"/>
    </row>
    <row r="5969" spans="1:16" s="342" customFormat="1" x14ac:dyDescent="0.25">
      <c r="A5969" s="336"/>
      <c r="B5969" s="330"/>
      <c r="C5969" s="402"/>
      <c r="D5969" s="336"/>
      <c r="E5969" s="429"/>
      <c r="F5969" s="336"/>
      <c r="G5969" s="430"/>
      <c r="H5969" s="431"/>
      <c r="I5969" s="432"/>
      <c r="J5969" s="336"/>
      <c r="K5969" s="338"/>
      <c r="O5969" s="393"/>
      <c r="P5969" s="407"/>
    </row>
    <row r="5970" spans="1:16" s="342" customFormat="1" x14ac:dyDescent="0.25">
      <c r="A5970" s="336"/>
      <c r="B5970" s="330"/>
      <c r="C5970" s="402"/>
      <c r="D5970" s="336"/>
      <c r="E5970" s="429"/>
      <c r="F5970" s="336"/>
      <c r="G5970" s="430"/>
      <c r="H5970" s="431"/>
      <c r="I5970" s="432"/>
      <c r="J5970" s="336"/>
      <c r="K5970" s="338"/>
      <c r="O5970" s="393"/>
      <c r="P5970" s="407"/>
    </row>
    <row r="5971" spans="1:16" s="342" customFormat="1" x14ac:dyDescent="0.25">
      <c r="A5971" s="336"/>
      <c r="B5971" s="330"/>
      <c r="C5971" s="402"/>
      <c r="D5971" s="336"/>
      <c r="E5971" s="429"/>
      <c r="F5971" s="336"/>
      <c r="G5971" s="430"/>
      <c r="H5971" s="431"/>
      <c r="I5971" s="432"/>
      <c r="J5971" s="336"/>
      <c r="K5971" s="338"/>
      <c r="O5971" s="393"/>
      <c r="P5971" s="407"/>
    </row>
    <row r="5972" spans="1:16" s="342" customFormat="1" x14ac:dyDescent="0.25">
      <c r="A5972" s="336"/>
      <c r="B5972" s="330"/>
      <c r="C5972" s="402"/>
      <c r="D5972" s="336"/>
      <c r="E5972" s="429"/>
      <c r="F5972" s="336"/>
      <c r="G5972" s="430"/>
      <c r="H5972" s="431"/>
      <c r="I5972" s="432"/>
      <c r="J5972" s="336"/>
      <c r="K5972" s="338"/>
      <c r="O5972" s="393"/>
      <c r="P5972" s="407"/>
    </row>
    <row r="5973" spans="1:16" s="342" customFormat="1" x14ac:dyDescent="0.25">
      <c r="A5973" s="336"/>
      <c r="B5973" s="330"/>
      <c r="C5973" s="402"/>
      <c r="D5973" s="336"/>
      <c r="E5973" s="429"/>
      <c r="F5973" s="336"/>
      <c r="G5973" s="430"/>
      <c r="H5973" s="431"/>
      <c r="I5973" s="432"/>
      <c r="J5973" s="336"/>
      <c r="K5973" s="338"/>
      <c r="O5973" s="393"/>
      <c r="P5973" s="407"/>
    </row>
    <row r="5974" spans="1:16" s="342" customFormat="1" x14ac:dyDescent="0.25">
      <c r="A5974" s="336"/>
      <c r="B5974" s="330"/>
      <c r="C5974" s="402"/>
      <c r="D5974" s="336"/>
      <c r="E5974" s="429"/>
      <c r="F5974" s="336"/>
      <c r="G5974" s="430"/>
      <c r="H5974" s="431"/>
      <c r="I5974" s="432"/>
      <c r="J5974" s="336"/>
      <c r="K5974" s="338"/>
      <c r="O5974" s="393"/>
      <c r="P5974" s="407"/>
    </row>
    <row r="5975" spans="1:16" s="342" customFormat="1" x14ac:dyDescent="0.25">
      <c r="A5975" s="336"/>
      <c r="B5975" s="330"/>
      <c r="C5975" s="402"/>
      <c r="D5975" s="336"/>
      <c r="E5975" s="429"/>
      <c r="F5975" s="336"/>
      <c r="G5975" s="430"/>
      <c r="H5975" s="431"/>
      <c r="I5975" s="432"/>
      <c r="J5975" s="336"/>
      <c r="K5975" s="338"/>
      <c r="O5975" s="393"/>
      <c r="P5975" s="407"/>
    </row>
    <row r="5976" spans="1:16" s="342" customFormat="1" x14ac:dyDescent="0.25">
      <c r="A5976" s="336"/>
      <c r="B5976" s="330"/>
      <c r="C5976" s="402"/>
      <c r="D5976" s="336"/>
      <c r="E5976" s="429"/>
      <c r="F5976" s="336"/>
      <c r="G5976" s="430"/>
      <c r="H5976" s="431"/>
      <c r="I5976" s="432"/>
      <c r="J5976" s="336"/>
      <c r="K5976" s="338"/>
      <c r="O5976" s="393"/>
      <c r="P5976" s="407"/>
    </row>
    <row r="5977" spans="1:16" s="342" customFormat="1" x14ac:dyDescent="0.25">
      <c r="A5977" s="336"/>
      <c r="B5977" s="330"/>
      <c r="C5977" s="402"/>
      <c r="D5977" s="336"/>
      <c r="E5977" s="429"/>
      <c r="F5977" s="336"/>
      <c r="G5977" s="430"/>
      <c r="H5977" s="431"/>
      <c r="I5977" s="432"/>
      <c r="J5977" s="336"/>
      <c r="K5977" s="338"/>
      <c r="O5977" s="393"/>
      <c r="P5977" s="407"/>
    </row>
    <row r="5978" spans="1:16" s="342" customFormat="1" x14ac:dyDescent="0.25">
      <c r="A5978" s="336"/>
      <c r="B5978" s="330"/>
      <c r="C5978" s="402"/>
      <c r="D5978" s="336"/>
      <c r="E5978" s="429"/>
      <c r="F5978" s="336"/>
      <c r="G5978" s="430"/>
      <c r="H5978" s="431"/>
      <c r="I5978" s="432"/>
      <c r="J5978" s="336"/>
      <c r="K5978" s="338"/>
      <c r="O5978" s="393"/>
      <c r="P5978" s="407"/>
    </row>
    <row r="5979" spans="1:16" s="342" customFormat="1" x14ac:dyDescent="0.25">
      <c r="A5979" s="336"/>
      <c r="B5979" s="330"/>
      <c r="C5979" s="402"/>
      <c r="D5979" s="336"/>
      <c r="E5979" s="429"/>
      <c r="F5979" s="336"/>
      <c r="G5979" s="430"/>
      <c r="H5979" s="431"/>
      <c r="I5979" s="432"/>
      <c r="J5979" s="336"/>
      <c r="K5979" s="338"/>
      <c r="O5979" s="393"/>
      <c r="P5979" s="407"/>
    </row>
    <row r="5980" spans="1:16" s="342" customFormat="1" x14ac:dyDescent="0.25">
      <c r="A5980" s="336"/>
      <c r="B5980" s="330"/>
      <c r="C5980" s="402"/>
      <c r="D5980" s="336"/>
      <c r="E5980" s="429"/>
      <c r="F5980" s="336"/>
      <c r="G5980" s="430"/>
      <c r="H5980" s="431"/>
      <c r="I5980" s="432"/>
      <c r="J5980" s="336"/>
      <c r="K5980" s="338"/>
      <c r="O5980" s="393"/>
      <c r="P5980" s="407"/>
    </row>
    <row r="5981" spans="1:16" s="342" customFormat="1" x14ac:dyDescent="0.25">
      <c r="A5981" s="336"/>
      <c r="B5981" s="330"/>
      <c r="C5981" s="402"/>
      <c r="D5981" s="336"/>
      <c r="E5981" s="429"/>
      <c r="F5981" s="336"/>
      <c r="G5981" s="430"/>
      <c r="H5981" s="431"/>
      <c r="I5981" s="432"/>
      <c r="J5981" s="336"/>
      <c r="K5981" s="338"/>
      <c r="O5981" s="393"/>
      <c r="P5981" s="407"/>
    </row>
    <row r="5982" spans="1:16" s="342" customFormat="1" x14ac:dyDescent="0.25">
      <c r="A5982" s="336"/>
      <c r="B5982" s="330"/>
      <c r="C5982" s="402"/>
      <c r="D5982" s="336"/>
      <c r="E5982" s="429"/>
      <c r="F5982" s="336"/>
      <c r="G5982" s="430"/>
      <c r="H5982" s="431"/>
      <c r="I5982" s="432"/>
      <c r="J5982" s="336"/>
      <c r="K5982" s="338"/>
      <c r="O5982" s="393"/>
      <c r="P5982" s="407"/>
    </row>
    <row r="5983" spans="1:16" s="342" customFormat="1" x14ac:dyDescent="0.25">
      <c r="A5983" s="336"/>
      <c r="B5983" s="330"/>
      <c r="C5983" s="402"/>
      <c r="D5983" s="336"/>
      <c r="E5983" s="429"/>
      <c r="F5983" s="336"/>
      <c r="G5983" s="430"/>
      <c r="H5983" s="431"/>
      <c r="I5983" s="432"/>
      <c r="J5983" s="336"/>
      <c r="K5983" s="338"/>
      <c r="O5983" s="393"/>
      <c r="P5983" s="407"/>
    </row>
    <row r="5984" spans="1:16" s="342" customFormat="1" x14ac:dyDescent="0.25">
      <c r="A5984" s="336"/>
      <c r="B5984" s="330"/>
      <c r="C5984" s="402"/>
      <c r="D5984" s="336"/>
      <c r="E5984" s="429"/>
      <c r="F5984" s="336"/>
      <c r="G5984" s="430"/>
      <c r="H5984" s="431"/>
      <c r="I5984" s="432"/>
      <c r="J5984" s="336"/>
      <c r="K5984" s="338"/>
      <c r="O5984" s="393"/>
      <c r="P5984" s="407"/>
    </row>
    <row r="5985" spans="1:16" s="342" customFormat="1" x14ac:dyDescent="0.25">
      <c r="A5985" s="336"/>
      <c r="B5985" s="330"/>
      <c r="C5985" s="402"/>
      <c r="D5985" s="336"/>
      <c r="E5985" s="429"/>
      <c r="F5985" s="336"/>
      <c r="G5985" s="430"/>
      <c r="H5985" s="431"/>
      <c r="I5985" s="432"/>
      <c r="J5985" s="336"/>
      <c r="K5985" s="338"/>
      <c r="O5985" s="393"/>
      <c r="P5985" s="407"/>
    </row>
    <row r="5986" spans="1:16" s="342" customFormat="1" x14ac:dyDescent="0.25">
      <c r="A5986" s="336"/>
      <c r="B5986" s="330"/>
      <c r="C5986" s="402"/>
      <c r="D5986" s="336"/>
      <c r="E5986" s="429"/>
      <c r="F5986" s="336"/>
      <c r="G5986" s="430"/>
      <c r="H5986" s="431"/>
      <c r="I5986" s="432"/>
      <c r="J5986" s="336"/>
      <c r="K5986" s="338"/>
      <c r="O5986" s="393"/>
      <c r="P5986" s="407"/>
    </row>
    <row r="5987" spans="1:16" s="342" customFormat="1" x14ac:dyDescent="0.25">
      <c r="A5987" s="336"/>
      <c r="B5987" s="330"/>
      <c r="C5987" s="402"/>
      <c r="D5987" s="336"/>
      <c r="E5987" s="429"/>
      <c r="F5987" s="336"/>
      <c r="G5987" s="430"/>
      <c r="H5987" s="431"/>
      <c r="I5987" s="432"/>
      <c r="J5987" s="336"/>
      <c r="K5987" s="338"/>
      <c r="O5987" s="393"/>
      <c r="P5987" s="407"/>
    </row>
    <row r="5988" spans="1:16" s="342" customFormat="1" x14ac:dyDescent="0.25">
      <c r="A5988" s="336"/>
      <c r="B5988" s="330"/>
      <c r="C5988" s="402"/>
      <c r="D5988" s="336"/>
      <c r="E5988" s="429"/>
      <c r="F5988" s="336"/>
      <c r="G5988" s="430"/>
      <c r="H5988" s="431"/>
      <c r="I5988" s="432"/>
      <c r="J5988" s="336"/>
      <c r="K5988" s="338"/>
      <c r="O5988" s="393"/>
      <c r="P5988" s="407"/>
    </row>
    <row r="5989" spans="1:16" s="342" customFormat="1" x14ac:dyDescent="0.25">
      <c r="A5989" s="336"/>
      <c r="B5989" s="330"/>
      <c r="C5989" s="402"/>
      <c r="D5989" s="336"/>
      <c r="E5989" s="429"/>
      <c r="F5989" s="336"/>
      <c r="G5989" s="430"/>
      <c r="H5989" s="431"/>
      <c r="I5989" s="432"/>
      <c r="J5989" s="336"/>
      <c r="K5989" s="338"/>
      <c r="O5989" s="393"/>
      <c r="P5989" s="407"/>
    </row>
    <row r="5990" spans="1:16" s="342" customFormat="1" x14ac:dyDescent="0.25">
      <c r="A5990" s="336"/>
      <c r="B5990" s="330"/>
      <c r="C5990" s="402"/>
      <c r="D5990" s="336"/>
      <c r="E5990" s="429"/>
      <c r="F5990" s="336"/>
      <c r="G5990" s="430"/>
      <c r="H5990" s="431"/>
      <c r="I5990" s="432"/>
      <c r="J5990" s="336"/>
      <c r="K5990" s="338"/>
      <c r="O5990" s="393"/>
      <c r="P5990" s="407"/>
    </row>
    <row r="5991" spans="1:16" s="342" customFormat="1" x14ac:dyDescent="0.25">
      <c r="A5991" s="336"/>
      <c r="B5991" s="330"/>
      <c r="C5991" s="402"/>
      <c r="D5991" s="336"/>
      <c r="E5991" s="429"/>
      <c r="F5991" s="336"/>
      <c r="G5991" s="430"/>
      <c r="H5991" s="431"/>
      <c r="I5991" s="432"/>
      <c r="J5991" s="336"/>
      <c r="K5991" s="338"/>
      <c r="O5991" s="393"/>
      <c r="P5991" s="407"/>
    </row>
    <row r="5992" spans="1:16" s="342" customFormat="1" x14ac:dyDescent="0.25">
      <c r="A5992" s="336"/>
      <c r="B5992" s="330"/>
      <c r="C5992" s="402"/>
      <c r="D5992" s="336"/>
      <c r="E5992" s="429"/>
      <c r="F5992" s="336"/>
      <c r="G5992" s="430"/>
      <c r="H5992" s="431"/>
      <c r="I5992" s="432"/>
      <c r="J5992" s="336"/>
      <c r="K5992" s="338"/>
      <c r="O5992" s="393"/>
      <c r="P5992" s="407"/>
    </row>
    <row r="5993" spans="1:16" s="342" customFormat="1" x14ac:dyDescent="0.25">
      <c r="A5993" s="336"/>
      <c r="B5993" s="330"/>
      <c r="C5993" s="402"/>
      <c r="D5993" s="336"/>
      <c r="E5993" s="429"/>
      <c r="F5993" s="336"/>
      <c r="G5993" s="430"/>
      <c r="H5993" s="431"/>
      <c r="I5993" s="432"/>
      <c r="J5993" s="336"/>
      <c r="K5993" s="338"/>
      <c r="O5993" s="393"/>
      <c r="P5993" s="407"/>
    </row>
    <row r="5994" spans="1:16" s="342" customFormat="1" x14ac:dyDescent="0.25">
      <c r="A5994" s="336"/>
      <c r="B5994" s="330"/>
      <c r="C5994" s="402"/>
      <c r="D5994" s="336"/>
      <c r="E5994" s="429"/>
      <c r="F5994" s="336"/>
      <c r="G5994" s="430"/>
      <c r="H5994" s="431"/>
      <c r="I5994" s="432"/>
      <c r="J5994" s="336"/>
      <c r="K5994" s="338"/>
      <c r="O5994" s="393"/>
      <c r="P5994" s="407"/>
    </row>
    <row r="5995" spans="1:16" s="342" customFormat="1" x14ac:dyDescent="0.25">
      <c r="A5995" s="336"/>
      <c r="B5995" s="330"/>
      <c r="C5995" s="402"/>
      <c r="D5995" s="336"/>
      <c r="E5995" s="429"/>
      <c r="F5995" s="336"/>
      <c r="G5995" s="430"/>
      <c r="H5995" s="431"/>
      <c r="I5995" s="432"/>
      <c r="J5995" s="336"/>
      <c r="K5995" s="338"/>
      <c r="O5995" s="393"/>
      <c r="P5995" s="407"/>
    </row>
    <row r="5996" spans="1:16" s="342" customFormat="1" x14ac:dyDescent="0.25">
      <c r="A5996" s="336"/>
      <c r="B5996" s="330"/>
      <c r="C5996" s="402"/>
      <c r="D5996" s="336"/>
      <c r="E5996" s="429"/>
      <c r="F5996" s="336"/>
      <c r="G5996" s="430"/>
      <c r="H5996" s="431"/>
      <c r="I5996" s="432"/>
      <c r="J5996" s="336"/>
      <c r="K5996" s="338"/>
      <c r="O5996" s="393"/>
      <c r="P5996" s="407"/>
    </row>
    <row r="5997" spans="1:16" s="342" customFormat="1" x14ac:dyDescent="0.25">
      <c r="A5997" s="336"/>
      <c r="B5997" s="330"/>
      <c r="C5997" s="402"/>
      <c r="D5997" s="336"/>
      <c r="E5997" s="429"/>
      <c r="F5997" s="336"/>
      <c r="G5997" s="430"/>
      <c r="H5997" s="431"/>
      <c r="I5997" s="432"/>
      <c r="J5997" s="336"/>
      <c r="K5997" s="338"/>
      <c r="O5997" s="393"/>
      <c r="P5997" s="407"/>
    </row>
    <row r="5998" spans="1:16" s="342" customFormat="1" x14ac:dyDescent="0.25">
      <c r="A5998" s="336"/>
      <c r="B5998" s="330"/>
      <c r="C5998" s="402"/>
      <c r="D5998" s="336"/>
      <c r="E5998" s="429"/>
      <c r="F5998" s="336"/>
      <c r="G5998" s="430"/>
      <c r="H5998" s="431"/>
      <c r="I5998" s="432"/>
      <c r="J5998" s="336"/>
      <c r="K5998" s="338"/>
      <c r="O5998" s="393"/>
      <c r="P5998" s="407"/>
    </row>
    <row r="5999" spans="1:16" s="342" customFormat="1" x14ac:dyDescent="0.25">
      <c r="A5999" s="336"/>
      <c r="B5999" s="330"/>
      <c r="C5999" s="402"/>
      <c r="D5999" s="336"/>
      <c r="E5999" s="429"/>
      <c r="F5999" s="336"/>
      <c r="G5999" s="430"/>
      <c r="H5999" s="431"/>
      <c r="I5999" s="432"/>
      <c r="J5999" s="336"/>
      <c r="K5999" s="338"/>
      <c r="O5999" s="393"/>
      <c r="P5999" s="407"/>
    </row>
    <row r="6000" spans="1:16" s="342" customFormat="1" x14ac:dyDescent="0.25">
      <c r="A6000" s="336"/>
      <c r="B6000" s="330"/>
      <c r="C6000" s="402"/>
      <c r="D6000" s="336"/>
      <c r="E6000" s="429"/>
      <c r="F6000" s="336"/>
      <c r="G6000" s="430"/>
      <c r="H6000" s="431"/>
      <c r="I6000" s="432"/>
      <c r="J6000" s="336"/>
      <c r="K6000" s="338"/>
      <c r="O6000" s="393"/>
      <c r="P6000" s="407"/>
    </row>
    <row r="6001" spans="1:16" s="342" customFormat="1" x14ac:dyDescent="0.25">
      <c r="A6001" s="336"/>
      <c r="B6001" s="330"/>
      <c r="C6001" s="402"/>
      <c r="D6001" s="336"/>
      <c r="E6001" s="429"/>
      <c r="F6001" s="336"/>
      <c r="G6001" s="430"/>
      <c r="H6001" s="431"/>
      <c r="I6001" s="432"/>
      <c r="J6001" s="336"/>
      <c r="K6001" s="338"/>
      <c r="O6001" s="393"/>
      <c r="P6001" s="407"/>
    </row>
    <row r="6002" spans="1:16" s="342" customFormat="1" x14ac:dyDescent="0.25">
      <c r="A6002" s="336"/>
      <c r="B6002" s="330"/>
      <c r="C6002" s="402"/>
      <c r="D6002" s="336"/>
      <c r="E6002" s="429"/>
      <c r="F6002" s="336"/>
      <c r="G6002" s="430"/>
      <c r="H6002" s="431"/>
      <c r="I6002" s="432"/>
      <c r="J6002" s="336"/>
      <c r="K6002" s="338"/>
      <c r="O6002" s="393"/>
      <c r="P6002" s="407"/>
    </row>
    <row r="6003" spans="1:16" s="342" customFormat="1" x14ac:dyDescent="0.25">
      <c r="A6003" s="336"/>
      <c r="B6003" s="330"/>
      <c r="C6003" s="402"/>
      <c r="D6003" s="336"/>
      <c r="E6003" s="429"/>
      <c r="F6003" s="336"/>
      <c r="G6003" s="430"/>
      <c r="H6003" s="431"/>
      <c r="I6003" s="432"/>
      <c r="J6003" s="336"/>
      <c r="K6003" s="338"/>
      <c r="O6003" s="393"/>
      <c r="P6003" s="407"/>
    </row>
    <row r="6004" spans="1:16" s="342" customFormat="1" x14ac:dyDescent="0.25">
      <c r="A6004" s="336"/>
      <c r="B6004" s="330"/>
      <c r="C6004" s="402"/>
      <c r="D6004" s="336"/>
      <c r="E6004" s="429"/>
      <c r="F6004" s="336"/>
      <c r="G6004" s="430"/>
      <c r="H6004" s="431"/>
      <c r="I6004" s="432"/>
      <c r="J6004" s="336"/>
      <c r="K6004" s="338"/>
      <c r="O6004" s="393"/>
      <c r="P6004" s="407"/>
    </row>
    <row r="6005" spans="1:16" s="342" customFormat="1" x14ac:dyDescent="0.25">
      <c r="A6005" s="336"/>
      <c r="B6005" s="330"/>
      <c r="C6005" s="402"/>
      <c r="D6005" s="336"/>
      <c r="E6005" s="429"/>
      <c r="F6005" s="336"/>
      <c r="G6005" s="430"/>
      <c r="H6005" s="431"/>
      <c r="I6005" s="432"/>
      <c r="J6005" s="336"/>
      <c r="K6005" s="338"/>
      <c r="O6005" s="393"/>
      <c r="P6005" s="407"/>
    </row>
    <row r="6006" spans="1:16" s="342" customFormat="1" x14ac:dyDescent="0.25">
      <c r="A6006" s="336"/>
      <c r="B6006" s="330"/>
      <c r="C6006" s="402"/>
      <c r="D6006" s="336"/>
      <c r="E6006" s="429"/>
      <c r="F6006" s="336"/>
      <c r="G6006" s="430"/>
      <c r="H6006" s="431"/>
      <c r="I6006" s="432"/>
      <c r="J6006" s="336"/>
      <c r="K6006" s="338"/>
      <c r="O6006" s="393"/>
      <c r="P6006" s="407"/>
    </row>
    <row r="6007" spans="1:16" s="342" customFormat="1" x14ac:dyDescent="0.25">
      <c r="A6007" s="336"/>
      <c r="B6007" s="330"/>
      <c r="C6007" s="402"/>
      <c r="D6007" s="336"/>
      <c r="E6007" s="429"/>
      <c r="F6007" s="336"/>
      <c r="G6007" s="430"/>
      <c r="H6007" s="431"/>
      <c r="I6007" s="432"/>
      <c r="J6007" s="336"/>
      <c r="K6007" s="338"/>
      <c r="O6007" s="393"/>
      <c r="P6007" s="407"/>
    </row>
    <row r="6008" spans="1:16" s="342" customFormat="1" x14ac:dyDescent="0.25">
      <c r="A6008" s="336"/>
      <c r="B6008" s="330"/>
      <c r="C6008" s="402"/>
      <c r="D6008" s="336"/>
      <c r="E6008" s="429"/>
      <c r="F6008" s="336"/>
      <c r="G6008" s="430"/>
      <c r="H6008" s="431"/>
      <c r="I6008" s="432"/>
      <c r="J6008" s="336"/>
      <c r="K6008" s="338"/>
      <c r="O6008" s="393"/>
      <c r="P6008" s="407"/>
    </row>
    <row r="6009" spans="1:16" s="342" customFormat="1" x14ac:dyDescent="0.25">
      <c r="A6009" s="336"/>
      <c r="B6009" s="330"/>
      <c r="C6009" s="402"/>
      <c r="D6009" s="336"/>
      <c r="E6009" s="429"/>
      <c r="F6009" s="336"/>
      <c r="G6009" s="430"/>
      <c r="H6009" s="431"/>
      <c r="I6009" s="432"/>
      <c r="J6009" s="336"/>
      <c r="K6009" s="338"/>
      <c r="O6009" s="393"/>
      <c r="P6009" s="407"/>
    </row>
    <row r="6010" spans="1:16" s="342" customFormat="1" x14ac:dyDescent="0.25">
      <c r="A6010" s="336"/>
      <c r="B6010" s="330"/>
      <c r="C6010" s="402"/>
      <c r="D6010" s="336"/>
      <c r="E6010" s="429"/>
      <c r="F6010" s="336"/>
      <c r="G6010" s="430"/>
      <c r="H6010" s="431"/>
      <c r="I6010" s="432"/>
      <c r="J6010" s="336"/>
      <c r="K6010" s="338"/>
      <c r="O6010" s="393"/>
      <c r="P6010" s="407"/>
    </row>
    <row r="6011" spans="1:16" s="342" customFormat="1" x14ac:dyDescent="0.25">
      <c r="A6011" s="336"/>
      <c r="B6011" s="330"/>
      <c r="C6011" s="402"/>
      <c r="D6011" s="336"/>
      <c r="E6011" s="429"/>
      <c r="F6011" s="336"/>
      <c r="G6011" s="430"/>
      <c r="H6011" s="431"/>
      <c r="I6011" s="432"/>
      <c r="J6011" s="336"/>
      <c r="K6011" s="338"/>
      <c r="O6011" s="393"/>
      <c r="P6011" s="407"/>
    </row>
    <row r="6012" spans="1:16" s="342" customFormat="1" x14ac:dyDescent="0.25">
      <c r="A6012" s="336"/>
      <c r="B6012" s="330"/>
      <c r="C6012" s="402"/>
      <c r="D6012" s="336"/>
      <c r="E6012" s="429"/>
      <c r="F6012" s="336"/>
      <c r="G6012" s="430"/>
      <c r="H6012" s="431"/>
      <c r="I6012" s="432"/>
      <c r="J6012" s="336"/>
      <c r="K6012" s="338"/>
      <c r="O6012" s="393"/>
      <c r="P6012" s="407"/>
    </row>
    <row r="6013" spans="1:16" s="342" customFormat="1" x14ac:dyDescent="0.25">
      <c r="A6013" s="336"/>
      <c r="B6013" s="330"/>
      <c r="C6013" s="402"/>
      <c r="D6013" s="336"/>
      <c r="E6013" s="429"/>
      <c r="F6013" s="336"/>
      <c r="G6013" s="430"/>
      <c r="H6013" s="431"/>
      <c r="I6013" s="432"/>
      <c r="J6013" s="336"/>
      <c r="K6013" s="338"/>
      <c r="O6013" s="393"/>
      <c r="P6013" s="407"/>
    </row>
    <row r="6014" spans="1:16" s="342" customFormat="1" x14ac:dyDescent="0.25">
      <c r="A6014" s="336"/>
      <c r="B6014" s="330"/>
      <c r="C6014" s="402"/>
      <c r="D6014" s="336"/>
      <c r="E6014" s="429"/>
      <c r="F6014" s="336"/>
      <c r="G6014" s="430"/>
      <c r="H6014" s="431"/>
      <c r="I6014" s="432"/>
      <c r="J6014" s="336"/>
      <c r="K6014" s="338"/>
      <c r="O6014" s="393"/>
      <c r="P6014" s="407"/>
    </row>
    <row r="6015" spans="1:16" s="342" customFormat="1" x14ac:dyDescent="0.25">
      <c r="A6015" s="336"/>
      <c r="B6015" s="330"/>
      <c r="C6015" s="402"/>
      <c r="D6015" s="336"/>
      <c r="E6015" s="429"/>
      <c r="F6015" s="336"/>
      <c r="G6015" s="430"/>
      <c r="H6015" s="431"/>
      <c r="I6015" s="432"/>
      <c r="J6015" s="336"/>
      <c r="K6015" s="338"/>
      <c r="O6015" s="393"/>
      <c r="P6015" s="407"/>
    </row>
    <row r="6016" spans="1:16" s="342" customFormat="1" x14ac:dyDescent="0.25">
      <c r="A6016" s="336"/>
      <c r="B6016" s="330"/>
      <c r="C6016" s="402"/>
      <c r="D6016" s="336"/>
      <c r="E6016" s="429"/>
      <c r="F6016" s="336"/>
      <c r="G6016" s="430"/>
      <c r="H6016" s="431"/>
      <c r="I6016" s="432"/>
      <c r="J6016" s="336"/>
      <c r="K6016" s="338"/>
      <c r="O6016" s="393"/>
      <c r="P6016" s="407"/>
    </row>
    <row r="6017" spans="1:16" s="342" customFormat="1" x14ac:dyDescent="0.25">
      <c r="A6017" s="336"/>
      <c r="B6017" s="330"/>
      <c r="C6017" s="402"/>
      <c r="D6017" s="336"/>
      <c r="E6017" s="429"/>
      <c r="F6017" s="336"/>
      <c r="G6017" s="430"/>
      <c r="H6017" s="431"/>
      <c r="I6017" s="432"/>
      <c r="J6017" s="336"/>
      <c r="K6017" s="338"/>
      <c r="O6017" s="393"/>
      <c r="P6017" s="407"/>
    </row>
    <row r="6018" spans="1:16" s="342" customFormat="1" x14ac:dyDescent="0.25">
      <c r="A6018" s="336"/>
      <c r="B6018" s="330"/>
      <c r="C6018" s="402"/>
      <c r="D6018" s="336"/>
      <c r="E6018" s="429"/>
      <c r="F6018" s="336"/>
      <c r="G6018" s="430"/>
      <c r="H6018" s="431"/>
      <c r="I6018" s="432"/>
      <c r="J6018" s="336"/>
      <c r="K6018" s="338"/>
      <c r="O6018" s="393"/>
      <c r="P6018" s="407"/>
    </row>
    <row r="6019" spans="1:16" s="342" customFormat="1" x14ac:dyDescent="0.25">
      <c r="A6019" s="336"/>
      <c r="B6019" s="330"/>
      <c r="C6019" s="402"/>
      <c r="D6019" s="336"/>
      <c r="E6019" s="429"/>
      <c r="F6019" s="336"/>
      <c r="G6019" s="430"/>
      <c r="H6019" s="431"/>
      <c r="I6019" s="432"/>
      <c r="J6019" s="336"/>
      <c r="K6019" s="338"/>
      <c r="O6019" s="393"/>
      <c r="P6019" s="407"/>
    </row>
    <row r="6020" spans="1:16" s="342" customFormat="1" x14ac:dyDescent="0.25">
      <c r="A6020" s="336"/>
      <c r="B6020" s="330"/>
      <c r="C6020" s="402"/>
      <c r="D6020" s="336"/>
      <c r="E6020" s="429"/>
      <c r="F6020" s="336"/>
      <c r="G6020" s="430"/>
      <c r="H6020" s="431"/>
      <c r="I6020" s="432"/>
      <c r="J6020" s="336"/>
      <c r="K6020" s="338"/>
      <c r="O6020" s="393"/>
      <c r="P6020" s="407"/>
    </row>
    <row r="6021" spans="1:16" s="342" customFormat="1" x14ac:dyDescent="0.25">
      <c r="A6021" s="336"/>
      <c r="B6021" s="330"/>
      <c r="C6021" s="402"/>
      <c r="D6021" s="336"/>
      <c r="E6021" s="429"/>
      <c r="F6021" s="336"/>
      <c r="G6021" s="430"/>
      <c r="H6021" s="431"/>
      <c r="I6021" s="432"/>
      <c r="J6021" s="336"/>
      <c r="K6021" s="338"/>
      <c r="O6021" s="393"/>
      <c r="P6021" s="407"/>
    </row>
    <row r="6022" spans="1:16" s="342" customFormat="1" x14ac:dyDescent="0.25">
      <c r="A6022" s="336"/>
      <c r="B6022" s="330"/>
      <c r="C6022" s="402"/>
      <c r="D6022" s="336"/>
      <c r="E6022" s="429"/>
      <c r="F6022" s="336"/>
      <c r="G6022" s="430"/>
      <c r="H6022" s="431"/>
      <c r="I6022" s="432"/>
      <c r="J6022" s="336"/>
      <c r="K6022" s="338"/>
      <c r="O6022" s="393"/>
      <c r="P6022" s="407"/>
    </row>
    <row r="6023" spans="1:16" s="342" customFormat="1" x14ac:dyDescent="0.25">
      <c r="A6023" s="336"/>
      <c r="B6023" s="330"/>
      <c r="C6023" s="402"/>
      <c r="D6023" s="336"/>
      <c r="E6023" s="429"/>
      <c r="F6023" s="336"/>
      <c r="G6023" s="430"/>
      <c r="H6023" s="431"/>
      <c r="I6023" s="432"/>
      <c r="J6023" s="336"/>
      <c r="K6023" s="338"/>
      <c r="O6023" s="393"/>
      <c r="P6023" s="407"/>
    </row>
    <row r="6024" spans="1:16" s="342" customFormat="1" x14ac:dyDescent="0.25">
      <c r="A6024" s="336"/>
      <c r="B6024" s="330"/>
      <c r="C6024" s="402"/>
      <c r="D6024" s="336"/>
      <c r="E6024" s="429"/>
      <c r="F6024" s="336"/>
      <c r="G6024" s="430"/>
      <c r="H6024" s="431"/>
      <c r="I6024" s="432"/>
      <c r="J6024" s="336"/>
      <c r="K6024" s="338"/>
      <c r="O6024" s="393"/>
      <c r="P6024" s="407"/>
    </row>
    <row r="6025" spans="1:16" s="342" customFormat="1" x14ac:dyDescent="0.25">
      <c r="A6025" s="336"/>
      <c r="B6025" s="330"/>
      <c r="C6025" s="402"/>
      <c r="D6025" s="336"/>
      <c r="E6025" s="429"/>
      <c r="F6025" s="336"/>
      <c r="G6025" s="430"/>
      <c r="H6025" s="431"/>
      <c r="I6025" s="432"/>
      <c r="J6025" s="336"/>
      <c r="K6025" s="338"/>
      <c r="O6025" s="393"/>
      <c r="P6025" s="407"/>
    </row>
    <row r="6026" spans="1:16" s="342" customFormat="1" x14ac:dyDescent="0.25">
      <c r="A6026" s="336"/>
      <c r="B6026" s="330"/>
      <c r="C6026" s="402"/>
      <c r="D6026" s="336"/>
      <c r="E6026" s="429"/>
      <c r="F6026" s="336"/>
      <c r="G6026" s="430"/>
      <c r="H6026" s="431"/>
      <c r="I6026" s="432"/>
      <c r="J6026" s="336"/>
      <c r="K6026" s="338"/>
      <c r="O6026" s="393"/>
      <c r="P6026" s="407"/>
    </row>
    <row r="6027" spans="1:16" s="342" customFormat="1" x14ac:dyDescent="0.25">
      <c r="A6027" s="336"/>
      <c r="B6027" s="330"/>
      <c r="C6027" s="402"/>
      <c r="D6027" s="336"/>
      <c r="E6027" s="429"/>
      <c r="F6027" s="336"/>
      <c r="G6027" s="430"/>
      <c r="H6027" s="431"/>
      <c r="I6027" s="432"/>
      <c r="J6027" s="336"/>
      <c r="K6027" s="338"/>
      <c r="O6027" s="393"/>
      <c r="P6027" s="407"/>
    </row>
    <row r="6028" spans="1:16" s="342" customFormat="1" x14ac:dyDescent="0.25">
      <c r="A6028" s="336"/>
      <c r="B6028" s="330"/>
      <c r="C6028" s="402"/>
      <c r="D6028" s="336"/>
      <c r="E6028" s="429"/>
      <c r="F6028" s="336"/>
      <c r="G6028" s="430"/>
      <c r="H6028" s="431"/>
      <c r="I6028" s="432"/>
      <c r="J6028" s="336"/>
      <c r="K6028" s="338"/>
      <c r="O6028" s="393"/>
      <c r="P6028" s="407"/>
    </row>
    <row r="6029" spans="1:16" s="342" customFormat="1" x14ac:dyDescent="0.25">
      <c r="A6029" s="336"/>
      <c r="B6029" s="330"/>
      <c r="C6029" s="402"/>
      <c r="D6029" s="336"/>
      <c r="E6029" s="429"/>
      <c r="F6029" s="336"/>
      <c r="G6029" s="430"/>
      <c r="H6029" s="431"/>
      <c r="I6029" s="432"/>
      <c r="J6029" s="336"/>
      <c r="K6029" s="338"/>
      <c r="O6029" s="393"/>
      <c r="P6029" s="407"/>
    </row>
    <row r="6030" spans="1:16" s="342" customFormat="1" x14ac:dyDescent="0.25">
      <c r="A6030" s="336"/>
      <c r="B6030" s="330"/>
      <c r="C6030" s="402"/>
      <c r="D6030" s="336"/>
      <c r="E6030" s="429"/>
      <c r="F6030" s="336"/>
      <c r="G6030" s="430"/>
      <c r="H6030" s="431"/>
      <c r="I6030" s="432"/>
      <c r="J6030" s="336"/>
      <c r="K6030" s="338"/>
      <c r="O6030" s="393"/>
      <c r="P6030" s="407"/>
    </row>
    <row r="6031" spans="1:16" s="342" customFormat="1" x14ac:dyDescent="0.25">
      <c r="A6031" s="336"/>
      <c r="B6031" s="330"/>
      <c r="C6031" s="402"/>
      <c r="D6031" s="336"/>
      <c r="E6031" s="429"/>
      <c r="F6031" s="336"/>
      <c r="G6031" s="430"/>
      <c r="H6031" s="431"/>
      <c r="I6031" s="432"/>
      <c r="J6031" s="336"/>
      <c r="K6031" s="338"/>
      <c r="O6031" s="393"/>
      <c r="P6031" s="407"/>
    </row>
    <row r="6032" spans="1:16" s="342" customFormat="1" x14ac:dyDescent="0.25">
      <c r="A6032" s="336"/>
      <c r="B6032" s="330"/>
      <c r="C6032" s="402"/>
      <c r="D6032" s="336"/>
      <c r="E6032" s="429"/>
      <c r="F6032" s="336"/>
      <c r="G6032" s="430"/>
      <c r="H6032" s="431"/>
      <c r="I6032" s="432"/>
      <c r="J6032" s="336"/>
      <c r="K6032" s="338"/>
      <c r="O6032" s="393"/>
      <c r="P6032" s="407"/>
    </row>
    <row r="6033" spans="1:16" s="342" customFormat="1" x14ac:dyDescent="0.25">
      <c r="A6033" s="336"/>
      <c r="B6033" s="330"/>
      <c r="C6033" s="402"/>
      <c r="D6033" s="336"/>
      <c r="E6033" s="429"/>
      <c r="F6033" s="336"/>
      <c r="G6033" s="430"/>
      <c r="H6033" s="431"/>
      <c r="I6033" s="432"/>
      <c r="J6033" s="336"/>
      <c r="K6033" s="338"/>
      <c r="O6033" s="393"/>
      <c r="P6033" s="407"/>
    </row>
    <row r="6034" spans="1:16" s="342" customFormat="1" x14ac:dyDescent="0.25">
      <c r="A6034" s="336"/>
      <c r="B6034" s="330"/>
      <c r="C6034" s="402"/>
      <c r="D6034" s="336"/>
      <c r="E6034" s="429"/>
      <c r="F6034" s="336"/>
      <c r="G6034" s="430"/>
      <c r="H6034" s="431"/>
      <c r="I6034" s="432"/>
      <c r="J6034" s="336"/>
      <c r="K6034" s="338"/>
      <c r="O6034" s="393"/>
      <c r="P6034" s="407"/>
    </row>
    <row r="6035" spans="1:16" s="342" customFormat="1" x14ac:dyDescent="0.25">
      <c r="A6035" s="336"/>
      <c r="B6035" s="330"/>
      <c r="C6035" s="402"/>
      <c r="D6035" s="336"/>
      <c r="E6035" s="429"/>
      <c r="F6035" s="336"/>
      <c r="G6035" s="430"/>
      <c r="H6035" s="431"/>
      <c r="I6035" s="432"/>
      <c r="J6035" s="336"/>
      <c r="K6035" s="338"/>
      <c r="O6035" s="393"/>
      <c r="P6035" s="407"/>
    </row>
    <row r="6036" spans="1:16" s="342" customFormat="1" x14ac:dyDescent="0.25">
      <c r="A6036" s="336"/>
      <c r="B6036" s="330"/>
      <c r="C6036" s="402"/>
      <c r="D6036" s="336"/>
      <c r="E6036" s="429"/>
      <c r="F6036" s="336"/>
      <c r="G6036" s="430"/>
      <c r="H6036" s="431"/>
      <c r="I6036" s="432"/>
      <c r="J6036" s="336"/>
      <c r="K6036" s="338"/>
      <c r="O6036" s="393"/>
      <c r="P6036" s="407"/>
    </row>
    <row r="6037" spans="1:16" s="342" customFormat="1" x14ac:dyDescent="0.25">
      <c r="A6037" s="336"/>
      <c r="B6037" s="330"/>
      <c r="C6037" s="402"/>
      <c r="D6037" s="336"/>
      <c r="E6037" s="429"/>
      <c r="F6037" s="336"/>
      <c r="G6037" s="430"/>
      <c r="H6037" s="431"/>
      <c r="I6037" s="432"/>
      <c r="J6037" s="336"/>
      <c r="K6037" s="338"/>
      <c r="O6037" s="393"/>
      <c r="P6037" s="407"/>
    </row>
    <row r="6038" spans="1:16" s="342" customFormat="1" x14ac:dyDescent="0.25">
      <c r="A6038" s="336"/>
      <c r="B6038" s="330"/>
      <c r="C6038" s="402"/>
      <c r="D6038" s="336"/>
      <c r="E6038" s="429"/>
      <c r="F6038" s="336"/>
      <c r="G6038" s="430"/>
      <c r="H6038" s="431"/>
      <c r="I6038" s="432"/>
      <c r="J6038" s="336"/>
      <c r="K6038" s="338"/>
      <c r="O6038" s="393"/>
      <c r="P6038" s="407"/>
    </row>
    <row r="6039" spans="1:16" s="342" customFormat="1" x14ac:dyDescent="0.25">
      <c r="A6039" s="336"/>
      <c r="B6039" s="330"/>
      <c r="C6039" s="402"/>
      <c r="D6039" s="336"/>
      <c r="E6039" s="429"/>
      <c r="F6039" s="336"/>
      <c r="G6039" s="430"/>
      <c r="H6039" s="431"/>
      <c r="I6039" s="432"/>
      <c r="J6039" s="336"/>
      <c r="K6039" s="338"/>
      <c r="O6039" s="393"/>
      <c r="P6039" s="407"/>
    </row>
    <row r="6040" spans="1:16" s="342" customFormat="1" x14ac:dyDescent="0.25">
      <c r="A6040" s="336"/>
      <c r="B6040" s="330"/>
      <c r="C6040" s="402"/>
      <c r="D6040" s="336"/>
      <c r="E6040" s="429"/>
      <c r="F6040" s="336"/>
      <c r="G6040" s="430"/>
      <c r="H6040" s="431"/>
      <c r="I6040" s="432"/>
      <c r="J6040" s="336"/>
      <c r="K6040" s="338"/>
      <c r="O6040" s="393"/>
      <c r="P6040" s="407"/>
    </row>
    <row r="6041" spans="1:16" s="342" customFormat="1" x14ac:dyDescent="0.25">
      <c r="A6041" s="336"/>
      <c r="B6041" s="330"/>
      <c r="C6041" s="402"/>
      <c r="D6041" s="336"/>
      <c r="E6041" s="429"/>
      <c r="F6041" s="336"/>
      <c r="G6041" s="430"/>
      <c r="H6041" s="431"/>
      <c r="I6041" s="432"/>
      <c r="J6041" s="336"/>
      <c r="K6041" s="338"/>
      <c r="O6041" s="393"/>
      <c r="P6041" s="407"/>
    </row>
    <row r="6042" spans="1:16" s="342" customFormat="1" x14ac:dyDescent="0.25">
      <c r="A6042" s="336"/>
      <c r="B6042" s="330"/>
      <c r="C6042" s="402"/>
      <c r="D6042" s="336"/>
      <c r="E6042" s="429"/>
      <c r="F6042" s="336"/>
      <c r="G6042" s="430"/>
      <c r="H6042" s="431"/>
      <c r="I6042" s="432"/>
      <c r="J6042" s="336"/>
      <c r="K6042" s="338"/>
      <c r="O6042" s="393"/>
      <c r="P6042" s="407"/>
    </row>
    <row r="6043" spans="1:16" s="342" customFormat="1" x14ac:dyDescent="0.25">
      <c r="A6043" s="336"/>
      <c r="B6043" s="330"/>
      <c r="C6043" s="402"/>
      <c r="D6043" s="336"/>
      <c r="E6043" s="429"/>
      <c r="F6043" s="336"/>
      <c r="G6043" s="430"/>
      <c r="H6043" s="431"/>
      <c r="I6043" s="432"/>
      <c r="J6043" s="336"/>
      <c r="K6043" s="338"/>
      <c r="O6043" s="393"/>
      <c r="P6043" s="407"/>
    </row>
    <row r="6044" spans="1:16" s="342" customFormat="1" x14ac:dyDescent="0.25">
      <c r="A6044" s="336"/>
      <c r="B6044" s="330"/>
      <c r="C6044" s="402"/>
      <c r="D6044" s="336"/>
      <c r="E6044" s="429"/>
      <c r="F6044" s="336"/>
      <c r="G6044" s="430"/>
      <c r="H6044" s="431"/>
      <c r="I6044" s="432"/>
      <c r="J6044" s="336"/>
      <c r="K6044" s="338"/>
      <c r="O6044" s="393"/>
      <c r="P6044" s="407"/>
    </row>
    <row r="6045" spans="1:16" s="342" customFormat="1" x14ac:dyDescent="0.25">
      <c r="A6045" s="336"/>
      <c r="B6045" s="330"/>
      <c r="C6045" s="402"/>
      <c r="D6045" s="336"/>
      <c r="E6045" s="429"/>
      <c r="F6045" s="336"/>
      <c r="G6045" s="430"/>
      <c r="H6045" s="431"/>
      <c r="I6045" s="432"/>
      <c r="J6045" s="336"/>
      <c r="K6045" s="338"/>
      <c r="O6045" s="393"/>
      <c r="P6045" s="407"/>
    </row>
    <row r="6046" spans="1:16" s="342" customFormat="1" x14ac:dyDescent="0.25">
      <c r="A6046" s="336"/>
      <c r="B6046" s="330"/>
      <c r="C6046" s="402"/>
      <c r="D6046" s="336"/>
      <c r="E6046" s="429"/>
      <c r="F6046" s="336"/>
      <c r="G6046" s="430"/>
      <c r="H6046" s="431"/>
      <c r="I6046" s="432"/>
      <c r="J6046" s="336"/>
      <c r="K6046" s="338"/>
      <c r="O6046" s="393"/>
      <c r="P6046" s="407"/>
    </row>
    <row r="6047" spans="1:16" s="342" customFormat="1" x14ac:dyDescent="0.25">
      <c r="A6047" s="336"/>
      <c r="B6047" s="330"/>
      <c r="C6047" s="402"/>
      <c r="D6047" s="336"/>
      <c r="E6047" s="429"/>
      <c r="F6047" s="336"/>
      <c r="G6047" s="430"/>
      <c r="H6047" s="431"/>
      <c r="I6047" s="432"/>
      <c r="J6047" s="336"/>
      <c r="K6047" s="338"/>
      <c r="O6047" s="393"/>
      <c r="P6047" s="407"/>
    </row>
    <row r="6048" spans="1:16" s="342" customFormat="1" x14ac:dyDescent="0.25">
      <c r="A6048" s="336"/>
      <c r="B6048" s="330"/>
      <c r="C6048" s="402"/>
      <c r="D6048" s="336"/>
      <c r="E6048" s="429"/>
      <c r="F6048" s="336"/>
      <c r="G6048" s="430"/>
      <c r="H6048" s="431"/>
      <c r="I6048" s="432"/>
      <c r="J6048" s="336"/>
      <c r="K6048" s="338"/>
      <c r="O6048" s="393"/>
      <c r="P6048" s="407"/>
    </row>
    <row r="6049" spans="1:16" s="342" customFormat="1" x14ac:dyDescent="0.25">
      <c r="A6049" s="336"/>
      <c r="B6049" s="330"/>
      <c r="C6049" s="402"/>
      <c r="D6049" s="336"/>
      <c r="E6049" s="429"/>
      <c r="F6049" s="336"/>
      <c r="G6049" s="430"/>
      <c r="H6049" s="431"/>
      <c r="I6049" s="432"/>
      <c r="J6049" s="336"/>
      <c r="K6049" s="338"/>
      <c r="O6049" s="393"/>
      <c r="P6049" s="407"/>
    </row>
    <row r="6050" spans="1:16" s="342" customFormat="1" x14ac:dyDescent="0.25">
      <c r="A6050" s="336"/>
      <c r="B6050" s="330"/>
      <c r="C6050" s="402"/>
      <c r="D6050" s="336"/>
      <c r="E6050" s="429"/>
      <c r="F6050" s="336"/>
      <c r="G6050" s="430"/>
      <c r="H6050" s="431"/>
      <c r="I6050" s="432"/>
      <c r="J6050" s="336"/>
      <c r="K6050" s="338"/>
      <c r="O6050" s="393"/>
      <c r="P6050" s="407"/>
    </row>
    <row r="6051" spans="1:16" s="342" customFormat="1" x14ac:dyDescent="0.25">
      <c r="A6051" s="336"/>
      <c r="B6051" s="330"/>
      <c r="C6051" s="402"/>
      <c r="D6051" s="336"/>
      <c r="E6051" s="429"/>
      <c r="F6051" s="336"/>
      <c r="G6051" s="430"/>
      <c r="H6051" s="431"/>
      <c r="I6051" s="432"/>
      <c r="J6051" s="336"/>
      <c r="K6051" s="338"/>
      <c r="O6051" s="393"/>
      <c r="P6051" s="407"/>
    </row>
    <row r="6052" spans="1:16" s="342" customFormat="1" x14ac:dyDescent="0.25">
      <c r="A6052" s="336"/>
      <c r="B6052" s="330"/>
      <c r="C6052" s="402"/>
      <c r="D6052" s="336"/>
      <c r="E6052" s="429"/>
      <c r="F6052" s="336"/>
      <c r="G6052" s="430"/>
      <c r="H6052" s="431"/>
      <c r="I6052" s="432"/>
      <c r="J6052" s="336"/>
      <c r="K6052" s="338"/>
      <c r="O6052" s="393"/>
      <c r="P6052" s="407"/>
    </row>
    <row r="6053" spans="1:16" s="342" customFormat="1" x14ac:dyDescent="0.25">
      <c r="A6053" s="336"/>
      <c r="B6053" s="330"/>
      <c r="C6053" s="402"/>
      <c r="D6053" s="336"/>
      <c r="E6053" s="429"/>
      <c r="F6053" s="336"/>
      <c r="G6053" s="430"/>
      <c r="H6053" s="431"/>
      <c r="I6053" s="432"/>
      <c r="J6053" s="336"/>
      <c r="K6053" s="338"/>
      <c r="O6053" s="393"/>
      <c r="P6053" s="407"/>
    </row>
    <row r="6054" spans="1:16" s="342" customFormat="1" x14ac:dyDescent="0.25">
      <c r="A6054" s="336"/>
      <c r="B6054" s="330"/>
      <c r="C6054" s="402"/>
      <c r="D6054" s="336"/>
      <c r="E6054" s="429"/>
      <c r="F6054" s="336"/>
      <c r="G6054" s="430"/>
      <c r="H6054" s="431"/>
      <c r="I6054" s="432"/>
      <c r="J6054" s="336"/>
      <c r="K6054" s="338"/>
      <c r="O6054" s="393"/>
      <c r="P6054" s="407"/>
    </row>
    <row r="6055" spans="1:16" s="342" customFormat="1" x14ac:dyDescent="0.25">
      <c r="A6055" s="336"/>
      <c r="B6055" s="330"/>
      <c r="C6055" s="402"/>
      <c r="D6055" s="336"/>
      <c r="E6055" s="429"/>
      <c r="F6055" s="336"/>
      <c r="G6055" s="430"/>
      <c r="H6055" s="431"/>
      <c r="I6055" s="432"/>
      <c r="J6055" s="336"/>
      <c r="K6055" s="338"/>
      <c r="O6055" s="393"/>
      <c r="P6055" s="407"/>
    </row>
    <row r="6056" spans="1:16" s="342" customFormat="1" x14ac:dyDescent="0.25">
      <c r="A6056" s="336"/>
      <c r="B6056" s="330"/>
      <c r="C6056" s="402"/>
      <c r="D6056" s="336"/>
      <c r="E6056" s="429"/>
      <c r="F6056" s="336"/>
      <c r="G6056" s="430"/>
      <c r="H6056" s="431"/>
      <c r="I6056" s="432"/>
      <c r="J6056" s="336"/>
      <c r="K6056" s="338"/>
      <c r="O6056" s="393"/>
      <c r="P6056" s="407"/>
    </row>
    <row r="6057" spans="1:16" s="342" customFormat="1" x14ac:dyDescent="0.25">
      <c r="A6057" s="336"/>
      <c r="B6057" s="330"/>
      <c r="C6057" s="402"/>
      <c r="D6057" s="336"/>
      <c r="E6057" s="429"/>
      <c r="F6057" s="336"/>
      <c r="G6057" s="430"/>
      <c r="H6057" s="431"/>
      <c r="I6057" s="432"/>
      <c r="J6057" s="336"/>
      <c r="K6057" s="338"/>
      <c r="O6057" s="393"/>
      <c r="P6057" s="407"/>
    </row>
    <row r="6058" spans="1:16" s="342" customFormat="1" x14ac:dyDescent="0.25">
      <c r="A6058" s="336"/>
      <c r="B6058" s="330"/>
      <c r="C6058" s="402"/>
      <c r="D6058" s="336"/>
      <c r="E6058" s="429"/>
      <c r="F6058" s="336"/>
      <c r="G6058" s="430"/>
      <c r="H6058" s="431"/>
      <c r="I6058" s="432"/>
      <c r="J6058" s="336"/>
      <c r="K6058" s="338"/>
      <c r="O6058" s="393"/>
      <c r="P6058" s="407"/>
    </row>
    <row r="6059" spans="1:16" s="342" customFormat="1" x14ac:dyDescent="0.25">
      <c r="A6059" s="336"/>
      <c r="B6059" s="330"/>
      <c r="C6059" s="402"/>
      <c r="D6059" s="336"/>
      <c r="E6059" s="429"/>
      <c r="F6059" s="336"/>
      <c r="G6059" s="430"/>
      <c r="H6059" s="431"/>
      <c r="I6059" s="432"/>
      <c r="J6059" s="336"/>
      <c r="K6059" s="338"/>
      <c r="O6059" s="393"/>
      <c r="P6059" s="407"/>
    </row>
    <row r="6060" spans="1:16" s="342" customFormat="1" x14ac:dyDescent="0.25">
      <c r="A6060" s="336"/>
      <c r="B6060" s="330"/>
      <c r="C6060" s="402"/>
      <c r="D6060" s="336"/>
      <c r="E6060" s="429"/>
      <c r="F6060" s="336"/>
      <c r="G6060" s="430"/>
      <c r="H6060" s="431"/>
      <c r="I6060" s="432"/>
      <c r="J6060" s="336"/>
      <c r="K6060" s="338"/>
      <c r="O6060" s="393"/>
      <c r="P6060" s="407"/>
    </row>
    <row r="6061" spans="1:16" s="342" customFormat="1" x14ac:dyDescent="0.25">
      <c r="A6061" s="336"/>
      <c r="B6061" s="330"/>
      <c r="C6061" s="402"/>
      <c r="D6061" s="336"/>
      <c r="E6061" s="429"/>
      <c r="F6061" s="336"/>
      <c r="G6061" s="430"/>
      <c r="H6061" s="431"/>
      <c r="I6061" s="432"/>
      <c r="J6061" s="336"/>
      <c r="K6061" s="338"/>
      <c r="O6061" s="393"/>
      <c r="P6061" s="407"/>
    </row>
    <row r="6062" spans="1:16" s="342" customFormat="1" x14ac:dyDescent="0.25">
      <c r="A6062" s="336"/>
      <c r="B6062" s="330"/>
      <c r="C6062" s="402"/>
      <c r="D6062" s="336"/>
      <c r="E6062" s="429"/>
      <c r="F6062" s="336"/>
      <c r="G6062" s="430"/>
      <c r="H6062" s="431"/>
      <c r="I6062" s="432"/>
      <c r="J6062" s="336"/>
      <c r="K6062" s="338"/>
      <c r="O6062" s="393"/>
      <c r="P6062" s="407"/>
    </row>
    <row r="6063" spans="1:16" s="342" customFormat="1" x14ac:dyDescent="0.25">
      <c r="A6063" s="336"/>
      <c r="B6063" s="330"/>
      <c r="C6063" s="402"/>
      <c r="D6063" s="336"/>
      <c r="E6063" s="429"/>
      <c r="F6063" s="336"/>
      <c r="G6063" s="430"/>
      <c r="H6063" s="431"/>
      <c r="I6063" s="432"/>
      <c r="J6063" s="336"/>
      <c r="K6063" s="338"/>
      <c r="O6063" s="393"/>
      <c r="P6063" s="407"/>
    </row>
    <row r="6064" spans="1:16" s="342" customFormat="1" x14ac:dyDescent="0.25">
      <c r="A6064" s="336"/>
      <c r="B6064" s="330"/>
      <c r="C6064" s="402"/>
      <c r="D6064" s="336"/>
      <c r="E6064" s="429"/>
      <c r="F6064" s="336"/>
      <c r="G6064" s="430"/>
      <c r="H6064" s="431"/>
      <c r="I6064" s="432"/>
      <c r="J6064" s="336"/>
      <c r="K6064" s="338"/>
      <c r="O6064" s="393"/>
      <c r="P6064" s="407"/>
    </row>
    <row r="6065" spans="1:16" s="342" customFormat="1" x14ac:dyDescent="0.25">
      <c r="A6065" s="336"/>
      <c r="B6065" s="330"/>
      <c r="C6065" s="402"/>
      <c r="D6065" s="336"/>
      <c r="E6065" s="429"/>
      <c r="F6065" s="336"/>
      <c r="G6065" s="430"/>
      <c r="H6065" s="431"/>
      <c r="I6065" s="432"/>
      <c r="J6065" s="336"/>
      <c r="K6065" s="338"/>
      <c r="O6065" s="393"/>
      <c r="P6065" s="407"/>
    </row>
    <row r="6066" spans="1:16" s="342" customFormat="1" x14ac:dyDescent="0.25">
      <c r="A6066" s="336"/>
      <c r="B6066" s="330"/>
      <c r="C6066" s="402"/>
      <c r="D6066" s="336"/>
      <c r="E6066" s="429"/>
      <c r="F6066" s="336"/>
      <c r="G6066" s="430"/>
      <c r="H6066" s="431"/>
      <c r="I6066" s="432"/>
      <c r="J6066" s="336"/>
      <c r="K6066" s="338"/>
      <c r="O6066" s="393"/>
      <c r="P6066" s="407"/>
    </row>
    <row r="6067" spans="1:16" s="342" customFormat="1" x14ac:dyDescent="0.25">
      <c r="A6067" s="336"/>
      <c r="B6067" s="330"/>
      <c r="C6067" s="402"/>
      <c r="D6067" s="336"/>
      <c r="E6067" s="429"/>
      <c r="F6067" s="336"/>
      <c r="G6067" s="430"/>
      <c r="H6067" s="431"/>
      <c r="I6067" s="432"/>
      <c r="J6067" s="336"/>
      <c r="K6067" s="338"/>
      <c r="O6067" s="393"/>
      <c r="P6067" s="407"/>
    </row>
    <row r="6068" spans="1:16" s="342" customFormat="1" x14ac:dyDescent="0.25">
      <c r="A6068" s="336"/>
      <c r="B6068" s="330"/>
      <c r="C6068" s="402"/>
      <c r="D6068" s="336"/>
      <c r="E6068" s="429"/>
      <c r="F6068" s="336"/>
      <c r="G6068" s="430"/>
      <c r="H6068" s="431"/>
      <c r="I6068" s="432"/>
      <c r="J6068" s="336"/>
      <c r="K6068" s="338"/>
      <c r="O6068" s="393"/>
      <c r="P6068" s="407"/>
    </row>
    <row r="6069" spans="1:16" s="342" customFormat="1" x14ac:dyDescent="0.25">
      <c r="A6069" s="336"/>
      <c r="B6069" s="330"/>
      <c r="C6069" s="402"/>
      <c r="D6069" s="336"/>
      <c r="E6069" s="429"/>
      <c r="F6069" s="336"/>
      <c r="G6069" s="430"/>
      <c r="H6069" s="431"/>
      <c r="I6069" s="432"/>
      <c r="J6069" s="336"/>
      <c r="K6069" s="338"/>
      <c r="O6069" s="393"/>
      <c r="P6069" s="407"/>
    </row>
    <row r="6070" spans="1:16" s="342" customFormat="1" x14ac:dyDescent="0.25">
      <c r="A6070" s="336"/>
      <c r="B6070" s="330"/>
      <c r="C6070" s="402"/>
      <c r="D6070" s="336"/>
      <c r="E6070" s="429"/>
      <c r="F6070" s="336"/>
      <c r="G6070" s="430"/>
      <c r="H6070" s="431"/>
      <c r="I6070" s="432"/>
      <c r="J6070" s="336"/>
      <c r="K6070" s="338"/>
      <c r="O6070" s="393"/>
      <c r="P6070" s="407"/>
    </row>
    <row r="6071" spans="1:16" s="342" customFormat="1" x14ac:dyDescent="0.25">
      <c r="A6071" s="336"/>
      <c r="B6071" s="330"/>
      <c r="C6071" s="402"/>
      <c r="D6071" s="336"/>
      <c r="E6071" s="429"/>
      <c r="F6071" s="336"/>
      <c r="G6071" s="430"/>
      <c r="H6071" s="431"/>
      <c r="I6071" s="432"/>
      <c r="J6071" s="336"/>
      <c r="K6071" s="338"/>
      <c r="O6071" s="393"/>
      <c r="P6071" s="407"/>
    </row>
    <row r="6072" spans="1:16" s="342" customFormat="1" x14ac:dyDescent="0.25">
      <c r="A6072" s="336"/>
      <c r="B6072" s="330"/>
      <c r="C6072" s="402"/>
      <c r="D6072" s="336"/>
      <c r="E6072" s="429"/>
      <c r="F6072" s="336"/>
      <c r="G6072" s="430"/>
      <c r="H6072" s="431"/>
      <c r="I6072" s="432"/>
      <c r="J6072" s="336"/>
      <c r="K6072" s="338"/>
      <c r="O6072" s="393"/>
      <c r="P6072" s="407"/>
    </row>
    <row r="6073" spans="1:16" s="342" customFormat="1" x14ac:dyDescent="0.25">
      <c r="A6073" s="336"/>
      <c r="B6073" s="330"/>
      <c r="C6073" s="402"/>
      <c r="D6073" s="336"/>
      <c r="E6073" s="429"/>
      <c r="F6073" s="336"/>
      <c r="G6073" s="430"/>
      <c r="H6073" s="431"/>
      <c r="I6073" s="432"/>
      <c r="J6073" s="336"/>
      <c r="K6073" s="338"/>
      <c r="O6073" s="393"/>
      <c r="P6073" s="407"/>
    </row>
    <row r="6074" spans="1:16" s="342" customFormat="1" x14ac:dyDescent="0.25">
      <c r="A6074" s="336"/>
      <c r="B6074" s="330"/>
      <c r="C6074" s="402"/>
      <c r="D6074" s="336"/>
      <c r="E6074" s="429"/>
      <c r="F6074" s="336"/>
      <c r="G6074" s="430"/>
      <c r="H6074" s="431"/>
      <c r="I6074" s="432"/>
      <c r="J6074" s="336"/>
      <c r="K6074" s="338"/>
      <c r="O6074" s="393"/>
      <c r="P6074" s="407"/>
    </row>
    <row r="6075" spans="1:16" s="342" customFormat="1" x14ac:dyDescent="0.25">
      <c r="A6075" s="336"/>
      <c r="B6075" s="330"/>
      <c r="C6075" s="402"/>
      <c r="D6075" s="336"/>
      <c r="E6075" s="429"/>
      <c r="F6075" s="336"/>
      <c r="G6075" s="430"/>
      <c r="H6075" s="431"/>
      <c r="I6075" s="432"/>
      <c r="J6075" s="336"/>
      <c r="K6075" s="338"/>
      <c r="O6075" s="393"/>
      <c r="P6075" s="407"/>
    </row>
    <row r="6076" spans="1:16" s="342" customFormat="1" x14ac:dyDescent="0.25">
      <c r="A6076" s="336"/>
      <c r="B6076" s="330"/>
      <c r="C6076" s="402"/>
      <c r="D6076" s="336"/>
      <c r="E6076" s="429"/>
      <c r="F6076" s="336"/>
      <c r="G6076" s="430"/>
      <c r="H6076" s="431"/>
      <c r="I6076" s="432"/>
      <c r="J6076" s="336"/>
      <c r="K6076" s="338"/>
      <c r="O6076" s="393"/>
      <c r="P6076" s="407"/>
    </row>
    <row r="6077" spans="1:16" s="342" customFormat="1" x14ac:dyDescent="0.25">
      <c r="A6077" s="336"/>
      <c r="B6077" s="330"/>
      <c r="C6077" s="402"/>
      <c r="D6077" s="336"/>
      <c r="E6077" s="429"/>
      <c r="F6077" s="336"/>
      <c r="G6077" s="430"/>
      <c r="H6077" s="431"/>
      <c r="I6077" s="432"/>
      <c r="J6077" s="336"/>
      <c r="K6077" s="338"/>
      <c r="O6077" s="393"/>
      <c r="P6077" s="407"/>
    </row>
    <row r="6078" spans="1:16" s="342" customFormat="1" x14ac:dyDescent="0.25">
      <c r="A6078" s="336"/>
      <c r="B6078" s="330"/>
      <c r="C6078" s="402"/>
      <c r="D6078" s="336"/>
      <c r="E6078" s="429"/>
      <c r="F6078" s="336"/>
      <c r="G6078" s="430"/>
      <c r="H6078" s="431"/>
      <c r="I6078" s="432"/>
      <c r="J6078" s="336"/>
      <c r="K6078" s="338"/>
      <c r="O6078" s="393"/>
      <c r="P6078" s="407"/>
    </row>
    <row r="6079" spans="1:16" s="342" customFormat="1" x14ac:dyDescent="0.25">
      <c r="A6079" s="336"/>
      <c r="B6079" s="330"/>
      <c r="C6079" s="402"/>
      <c r="D6079" s="336"/>
      <c r="E6079" s="429"/>
      <c r="F6079" s="336"/>
      <c r="G6079" s="430"/>
      <c r="H6079" s="431"/>
      <c r="I6079" s="432"/>
      <c r="J6079" s="336"/>
      <c r="K6079" s="338"/>
      <c r="O6079" s="393"/>
      <c r="P6079" s="407"/>
    </row>
    <row r="6080" spans="1:16" s="342" customFormat="1" x14ac:dyDescent="0.25">
      <c r="A6080" s="336"/>
      <c r="B6080" s="330"/>
      <c r="C6080" s="402"/>
      <c r="D6080" s="336"/>
      <c r="E6080" s="429"/>
      <c r="F6080" s="336"/>
      <c r="G6080" s="430"/>
      <c r="H6080" s="431"/>
      <c r="I6080" s="432"/>
      <c r="J6080" s="336"/>
      <c r="K6080" s="338"/>
      <c r="O6080" s="393"/>
      <c r="P6080" s="407"/>
    </row>
    <row r="6081" spans="1:16" s="342" customFormat="1" x14ac:dyDescent="0.25">
      <c r="A6081" s="336"/>
      <c r="B6081" s="330"/>
      <c r="C6081" s="402"/>
      <c r="D6081" s="336"/>
      <c r="E6081" s="429"/>
      <c r="F6081" s="336"/>
      <c r="G6081" s="430"/>
      <c r="H6081" s="431"/>
      <c r="I6081" s="432"/>
      <c r="J6081" s="336"/>
      <c r="K6081" s="338"/>
      <c r="O6081" s="393"/>
      <c r="P6081" s="407"/>
    </row>
    <row r="6082" spans="1:16" s="342" customFormat="1" x14ac:dyDescent="0.25">
      <c r="A6082" s="336"/>
      <c r="B6082" s="330"/>
      <c r="C6082" s="402"/>
      <c r="D6082" s="336"/>
      <c r="E6082" s="429"/>
      <c r="F6082" s="336"/>
      <c r="G6082" s="430"/>
      <c r="H6082" s="431"/>
      <c r="I6082" s="432"/>
      <c r="J6082" s="336"/>
      <c r="K6082" s="338"/>
      <c r="O6082" s="393"/>
      <c r="P6082" s="407"/>
    </row>
    <row r="6083" spans="1:16" s="342" customFormat="1" x14ac:dyDescent="0.25">
      <c r="A6083" s="336"/>
      <c r="B6083" s="330"/>
      <c r="C6083" s="402"/>
      <c r="D6083" s="336"/>
      <c r="E6083" s="429"/>
      <c r="F6083" s="336"/>
      <c r="G6083" s="430"/>
      <c r="H6083" s="431"/>
      <c r="I6083" s="432"/>
      <c r="J6083" s="336"/>
      <c r="K6083" s="338"/>
      <c r="O6083" s="393"/>
      <c r="P6083" s="407"/>
    </row>
    <row r="6084" spans="1:16" s="342" customFormat="1" x14ac:dyDescent="0.25">
      <c r="A6084" s="336"/>
      <c r="B6084" s="330"/>
      <c r="C6084" s="402"/>
      <c r="D6084" s="336"/>
      <c r="E6084" s="429"/>
      <c r="F6084" s="336"/>
      <c r="G6084" s="430"/>
      <c r="H6084" s="431"/>
      <c r="I6084" s="432"/>
      <c r="J6084" s="336"/>
      <c r="K6084" s="338"/>
      <c r="O6084" s="393"/>
      <c r="P6084" s="407"/>
    </row>
    <row r="6085" spans="1:16" s="342" customFormat="1" x14ac:dyDescent="0.25">
      <c r="A6085" s="336"/>
      <c r="B6085" s="330"/>
      <c r="C6085" s="402"/>
      <c r="D6085" s="336"/>
      <c r="E6085" s="429"/>
      <c r="F6085" s="336"/>
      <c r="G6085" s="430"/>
      <c r="H6085" s="431"/>
      <c r="I6085" s="432"/>
      <c r="J6085" s="336"/>
      <c r="K6085" s="338"/>
      <c r="O6085" s="393"/>
      <c r="P6085" s="407"/>
    </row>
    <row r="6086" spans="1:16" s="342" customFormat="1" x14ac:dyDescent="0.25">
      <c r="A6086" s="336"/>
      <c r="B6086" s="330"/>
      <c r="C6086" s="402"/>
      <c r="D6086" s="336"/>
      <c r="E6086" s="429"/>
      <c r="F6086" s="336"/>
      <c r="G6086" s="430"/>
      <c r="H6086" s="431"/>
      <c r="I6086" s="432"/>
      <c r="J6086" s="336"/>
      <c r="K6086" s="338"/>
      <c r="O6086" s="393"/>
      <c r="P6086" s="407"/>
    </row>
    <row r="6087" spans="1:16" s="342" customFormat="1" x14ac:dyDescent="0.25">
      <c r="A6087" s="336"/>
      <c r="B6087" s="330"/>
      <c r="C6087" s="402"/>
      <c r="D6087" s="336"/>
      <c r="E6087" s="429"/>
      <c r="F6087" s="336"/>
      <c r="G6087" s="430"/>
      <c r="H6087" s="431"/>
      <c r="I6087" s="432"/>
      <c r="J6087" s="336"/>
      <c r="K6087" s="338"/>
      <c r="O6087" s="393"/>
      <c r="P6087" s="407"/>
    </row>
    <row r="6088" spans="1:16" s="342" customFormat="1" x14ac:dyDescent="0.25">
      <c r="A6088" s="336"/>
      <c r="B6088" s="330"/>
      <c r="C6088" s="402"/>
      <c r="D6088" s="336"/>
      <c r="E6088" s="429"/>
      <c r="F6088" s="336"/>
      <c r="G6088" s="430"/>
      <c r="H6088" s="431"/>
      <c r="I6088" s="432"/>
      <c r="J6088" s="336"/>
      <c r="K6088" s="338"/>
      <c r="O6088" s="393"/>
      <c r="P6088" s="407"/>
    </row>
    <row r="6089" spans="1:16" s="342" customFormat="1" x14ac:dyDescent="0.25">
      <c r="A6089" s="336"/>
      <c r="B6089" s="330"/>
      <c r="C6089" s="402"/>
      <c r="D6089" s="336"/>
      <c r="E6089" s="429"/>
      <c r="F6089" s="336"/>
      <c r="G6089" s="430"/>
      <c r="H6089" s="431"/>
      <c r="I6089" s="432"/>
      <c r="J6089" s="336"/>
      <c r="K6089" s="338"/>
      <c r="O6089" s="393"/>
      <c r="P6089" s="407"/>
    </row>
    <row r="6090" spans="1:16" s="342" customFormat="1" x14ac:dyDescent="0.25">
      <c r="A6090" s="336"/>
      <c r="B6090" s="330"/>
      <c r="C6090" s="402"/>
      <c r="D6090" s="336"/>
      <c r="E6090" s="429"/>
      <c r="F6090" s="336"/>
      <c r="G6090" s="430"/>
      <c r="H6090" s="431"/>
      <c r="I6090" s="432"/>
      <c r="J6090" s="336"/>
      <c r="K6090" s="338"/>
      <c r="O6090" s="393"/>
      <c r="P6090" s="407"/>
    </row>
    <row r="6091" spans="1:16" s="342" customFormat="1" x14ac:dyDescent="0.25">
      <c r="A6091" s="336"/>
      <c r="B6091" s="330"/>
      <c r="C6091" s="402"/>
      <c r="D6091" s="336"/>
      <c r="E6091" s="429"/>
      <c r="F6091" s="336"/>
      <c r="G6091" s="430"/>
      <c r="H6091" s="431"/>
      <c r="I6091" s="432"/>
      <c r="J6091" s="336"/>
      <c r="K6091" s="338"/>
      <c r="O6091" s="393"/>
      <c r="P6091" s="407"/>
    </row>
    <row r="6092" spans="1:16" s="342" customFormat="1" x14ac:dyDescent="0.25">
      <c r="A6092" s="336"/>
      <c r="B6092" s="330"/>
      <c r="C6092" s="402"/>
      <c r="D6092" s="336"/>
      <c r="E6092" s="429"/>
      <c r="F6092" s="336"/>
      <c r="G6092" s="430"/>
      <c r="H6092" s="431"/>
      <c r="I6092" s="432"/>
      <c r="J6092" s="336"/>
      <c r="K6092" s="338"/>
      <c r="O6092" s="393"/>
      <c r="P6092" s="407"/>
    </row>
    <row r="6093" spans="1:16" s="342" customFormat="1" x14ac:dyDescent="0.25">
      <c r="A6093" s="336"/>
      <c r="B6093" s="330"/>
      <c r="C6093" s="402"/>
      <c r="D6093" s="336"/>
      <c r="E6093" s="429"/>
      <c r="F6093" s="336"/>
      <c r="G6093" s="430"/>
      <c r="H6093" s="431"/>
      <c r="I6093" s="432"/>
      <c r="J6093" s="336"/>
      <c r="K6093" s="338"/>
      <c r="O6093" s="393"/>
      <c r="P6093" s="407"/>
    </row>
    <row r="6094" spans="1:16" s="342" customFormat="1" x14ac:dyDescent="0.25">
      <c r="A6094" s="336"/>
      <c r="B6094" s="330"/>
      <c r="C6094" s="402"/>
      <c r="D6094" s="336"/>
      <c r="E6094" s="429"/>
      <c r="F6094" s="336"/>
      <c r="G6094" s="430"/>
      <c r="H6094" s="431"/>
      <c r="I6094" s="432"/>
      <c r="J6094" s="336"/>
      <c r="K6094" s="338"/>
      <c r="O6094" s="393"/>
      <c r="P6094" s="407"/>
    </row>
    <row r="6095" spans="1:16" s="342" customFormat="1" x14ac:dyDescent="0.25">
      <c r="A6095" s="336"/>
      <c r="B6095" s="330"/>
      <c r="C6095" s="402"/>
      <c r="D6095" s="336"/>
      <c r="E6095" s="429"/>
      <c r="F6095" s="336"/>
      <c r="G6095" s="430"/>
      <c r="H6095" s="431"/>
      <c r="I6095" s="432"/>
      <c r="J6095" s="336"/>
      <c r="K6095" s="338"/>
      <c r="O6095" s="393"/>
      <c r="P6095" s="407"/>
    </row>
    <row r="6096" spans="1:16" s="342" customFormat="1" x14ac:dyDescent="0.25">
      <c r="A6096" s="336"/>
      <c r="B6096" s="330"/>
      <c r="C6096" s="402"/>
      <c r="D6096" s="336"/>
      <c r="E6096" s="429"/>
      <c r="F6096" s="336"/>
      <c r="G6096" s="430"/>
      <c r="H6096" s="431"/>
      <c r="I6096" s="432"/>
      <c r="J6096" s="336"/>
      <c r="K6096" s="338"/>
      <c r="O6096" s="393"/>
      <c r="P6096" s="407"/>
    </row>
    <row r="6097" spans="1:16" s="342" customFormat="1" x14ac:dyDescent="0.25">
      <c r="A6097" s="336"/>
      <c r="B6097" s="330"/>
      <c r="C6097" s="402"/>
      <c r="D6097" s="336"/>
      <c r="E6097" s="429"/>
      <c r="F6097" s="336"/>
      <c r="G6097" s="430"/>
      <c r="H6097" s="431"/>
      <c r="I6097" s="432"/>
      <c r="J6097" s="336"/>
      <c r="K6097" s="338"/>
      <c r="O6097" s="393"/>
      <c r="P6097" s="407"/>
    </row>
    <row r="6098" spans="1:16" s="342" customFormat="1" x14ac:dyDescent="0.25">
      <c r="A6098" s="336"/>
      <c r="B6098" s="330"/>
      <c r="C6098" s="402"/>
      <c r="D6098" s="336"/>
      <c r="E6098" s="429"/>
      <c r="F6098" s="336"/>
      <c r="G6098" s="430"/>
      <c r="H6098" s="431"/>
      <c r="I6098" s="432"/>
      <c r="J6098" s="336"/>
      <c r="K6098" s="338"/>
      <c r="O6098" s="393"/>
      <c r="P6098" s="407"/>
    </row>
    <row r="6099" spans="1:16" s="342" customFormat="1" x14ac:dyDescent="0.25">
      <c r="A6099" s="336"/>
      <c r="B6099" s="330"/>
      <c r="C6099" s="402"/>
      <c r="D6099" s="336"/>
      <c r="E6099" s="429"/>
      <c r="F6099" s="336"/>
      <c r="G6099" s="430"/>
      <c r="H6099" s="431"/>
      <c r="I6099" s="432"/>
      <c r="J6099" s="336"/>
      <c r="K6099" s="338"/>
      <c r="O6099" s="393"/>
      <c r="P6099" s="407"/>
    </row>
    <row r="6100" spans="1:16" s="342" customFormat="1" x14ac:dyDescent="0.25">
      <c r="A6100" s="336"/>
      <c r="B6100" s="330"/>
      <c r="C6100" s="402"/>
      <c r="D6100" s="336"/>
      <c r="E6100" s="429"/>
      <c r="F6100" s="336"/>
      <c r="G6100" s="430"/>
      <c r="H6100" s="431"/>
      <c r="I6100" s="432"/>
      <c r="J6100" s="336"/>
      <c r="K6100" s="338"/>
      <c r="O6100" s="393"/>
      <c r="P6100" s="407"/>
    </row>
    <row r="6101" spans="1:16" s="342" customFormat="1" x14ac:dyDescent="0.25">
      <c r="A6101" s="336"/>
      <c r="B6101" s="330"/>
      <c r="C6101" s="402"/>
      <c r="D6101" s="336"/>
      <c r="E6101" s="429"/>
      <c r="F6101" s="336"/>
      <c r="G6101" s="430"/>
      <c r="H6101" s="431"/>
      <c r="I6101" s="432"/>
      <c r="J6101" s="336"/>
      <c r="K6101" s="338"/>
      <c r="O6101" s="393"/>
      <c r="P6101" s="407"/>
    </row>
    <row r="6102" spans="1:16" s="342" customFormat="1" x14ac:dyDescent="0.25">
      <c r="A6102" s="336"/>
      <c r="B6102" s="330"/>
      <c r="C6102" s="402"/>
      <c r="D6102" s="336"/>
      <c r="E6102" s="429"/>
      <c r="F6102" s="336"/>
      <c r="G6102" s="430"/>
      <c r="H6102" s="431"/>
      <c r="I6102" s="432"/>
      <c r="J6102" s="336"/>
      <c r="K6102" s="338"/>
      <c r="O6102" s="393"/>
      <c r="P6102" s="407"/>
    </row>
    <row r="6103" spans="1:16" s="342" customFormat="1" x14ac:dyDescent="0.25">
      <c r="A6103" s="336"/>
      <c r="B6103" s="330"/>
      <c r="C6103" s="402"/>
      <c r="D6103" s="336"/>
      <c r="E6103" s="429"/>
      <c r="F6103" s="336"/>
      <c r="G6103" s="430"/>
      <c r="H6103" s="431"/>
      <c r="I6103" s="432"/>
      <c r="J6103" s="336"/>
      <c r="K6103" s="338"/>
      <c r="O6103" s="393"/>
      <c r="P6103" s="407"/>
    </row>
    <row r="6104" spans="1:16" s="342" customFormat="1" x14ac:dyDescent="0.25">
      <c r="A6104" s="336"/>
      <c r="B6104" s="330"/>
      <c r="C6104" s="402"/>
      <c r="D6104" s="336"/>
      <c r="E6104" s="429"/>
      <c r="F6104" s="336"/>
      <c r="G6104" s="430"/>
      <c r="H6104" s="431"/>
      <c r="I6104" s="432"/>
      <c r="J6104" s="336"/>
      <c r="K6104" s="338"/>
      <c r="O6104" s="393"/>
      <c r="P6104" s="407"/>
    </row>
    <row r="6105" spans="1:16" s="342" customFormat="1" x14ac:dyDescent="0.25">
      <c r="A6105" s="336"/>
      <c r="B6105" s="330"/>
      <c r="C6105" s="402"/>
      <c r="D6105" s="336"/>
      <c r="E6105" s="429"/>
      <c r="F6105" s="336"/>
      <c r="G6105" s="430"/>
      <c r="H6105" s="431"/>
      <c r="I6105" s="432"/>
      <c r="J6105" s="336"/>
      <c r="K6105" s="338"/>
      <c r="O6105" s="393"/>
      <c r="P6105" s="407"/>
    </row>
    <row r="6106" spans="1:16" s="342" customFormat="1" x14ac:dyDescent="0.25">
      <c r="A6106" s="336"/>
      <c r="B6106" s="330"/>
      <c r="C6106" s="402"/>
      <c r="D6106" s="336"/>
      <c r="E6106" s="429"/>
      <c r="F6106" s="336"/>
      <c r="G6106" s="430"/>
      <c r="H6106" s="431"/>
      <c r="I6106" s="432"/>
      <c r="J6106" s="336"/>
      <c r="K6106" s="338"/>
      <c r="O6106" s="393"/>
      <c r="P6106" s="407"/>
    </row>
    <row r="6107" spans="1:16" s="342" customFormat="1" x14ac:dyDescent="0.25">
      <c r="A6107" s="336"/>
      <c r="B6107" s="330"/>
      <c r="C6107" s="402"/>
      <c r="D6107" s="336"/>
      <c r="E6107" s="429"/>
      <c r="F6107" s="336"/>
      <c r="G6107" s="430"/>
      <c r="H6107" s="431"/>
      <c r="I6107" s="432"/>
      <c r="J6107" s="336"/>
      <c r="K6107" s="338"/>
      <c r="O6107" s="393"/>
      <c r="P6107" s="407"/>
    </row>
    <row r="6108" spans="1:16" s="342" customFormat="1" x14ac:dyDescent="0.25">
      <c r="A6108" s="336"/>
      <c r="B6108" s="330"/>
      <c r="C6108" s="402"/>
      <c r="D6108" s="336"/>
      <c r="E6108" s="429"/>
      <c r="F6108" s="336"/>
      <c r="G6108" s="430"/>
      <c r="H6108" s="431"/>
      <c r="I6108" s="432"/>
      <c r="J6108" s="336"/>
      <c r="K6108" s="338"/>
      <c r="O6108" s="393"/>
      <c r="P6108" s="407"/>
    </row>
    <row r="6109" spans="1:16" s="342" customFormat="1" x14ac:dyDescent="0.25">
      <c r="A6109" s="336"/>
      <c r="B6109" s="330"/>
      <c r="C6109" s="402"/>
      <c r="D6109" s="336"/>
      <c r="E6109" s="429"/>
      <c r="F6109" s="336"/>
      <c r="G6109" s="430"/>
      <c r="H6109" s="431"/>
      <c r="I6109" s="432"/>
      <c r="J6109" s="336"/>
      <c r="K6109" s="338"/>
      <c r="O6109" s="393"/>
      <c r="P6109" s="407"/>
    </row>
    <row r="6110" spans="1:16" s="342" customFormat="1" x14ac:dyDescent="0.25">
      <c r="A6110" s="336"/>
      <c r="B6110" s="330"/>
      <c r="C6110" s="402"/>
      <c r="D6110" s="336"/>
      <c r="E6110" s="429"/>
      <c r="F6110" s="336"/>
      <c r="G6110" s="430"/>
      <c r="H6110" s="431"/>
      <c r="I6110" s="432"/>
      <c r="J6110" s="336"/>
      <c r="K6110" s="338"/>
      <c r="O6110" s="393"/>
      <c r="P6110" s="407"/>
    </row>
    <row r="6111" spans="1:16" s="342" customFormat="1" x14ac:dyDescent="0.25">
      <c r="A6111" s="336"/>
      <c r="B6111" s="330"/>
      <c r="C6111" s="402"/>
      <c r="D6111" s="336"/>
      <c r="E6111" s="429"/>
      <c r="F6111" s="336"/>
      <c r="G6111" s="430"/>
      <c r="H6111" s="431"/>
      <c r="I6111" s="432"/>
      <c r="J6111" s="336"/>
      <c r="K6111" s="338"/>
      <c r="O6111" s="393"/>
      <c r="P6111" s="407"/>
    </row>
    <row r="6112" spans="1:16" s="342" customFormat="1" x14ac:dyDescent="0.25">
      <c r="A6112" s="336"/>
      <c r="B6112" s="330"/>
      <c r="C6112" s="402"/>
      <c r="D6112" s="336"/>
      <c r="E6112" s="429"/>
      <c r="F6112" s="336"/>
      <c r="G6112" s="430"/>
      <c r="H6112" s="431"/>
      <c r="I6112" s="432"/>
      <c r="J6112" s="336"/>
      <c r="K6112" s="338"/>
      <c r="O6112" s="393"/>
      <c r="P6112" s="407"/>
    </row>
    <row r="6113" spans="1:16" s="342" customFormat="1" x14ac:dyDescent="0.25">
      <c r="A6113" s="336"/>
      <c r="B6113" s="330"/>
      <c r="C6113" s="402"/>
      <c r="D6113" s="336"/>
      <c r="E6113" s="429"/>
      <c r="F6113" s="336"/>
      <c r="G6113" s="430"/>
      <c r="H6113" s="431"/>
      <c r="I6113" s="432"/>
      <c r="J6113" s="336"/>
      <c r="K6113" s="338"/>
      <c r="O6113" s="393"/>
      <c r="P6113" s="407"/>
    </row>
    <row r="6114" spans="1:16" s="342" customFormat="1" x14ac:dyDescent="0.25">
      <c r="A6114" s="336"/>
      <c r="B6114" s="330"/>
      <c r="C6114" s="402"/>
      <c r="D6114" s="336"/>
      <c r="E6114" s="429"/>
      <c r="F6114" s="336"/>
      <c r="G6114" s="430"/>
      <c r="H6114" s="431"/>
      <c r="I6114" s="432"/>
      <c r="J6114" s="336"/>
      <c r="K6114" s="338"/>
      <c r="O6114" s="393"/>
      <c r="P6114" s="407"/>
    </row>
    <row r="6115" spans="1:16" s="342" customFormat="1" x14ac:dyDescent="0.25">
      <c r="A6115" s="336"/>
      <c r="B6115" s="330"/>
      <c r="C6115" s="402"/>
      <c r="D6115" s="336"/>
      <c r="E6115" s="429"/>
      <c r="F6115" s="336"/>
      <c r="G6115" s="430"/>
      <c r="H6115" s="431"/>
      <c r="I6115" s="432"/>
      <c r="J6115" s="336"/>
      <c r="K6115" s="338"/>
      <c r="O6115" s="393"/>
      <c r="P6115" s="407"/>
    </row>
    <row r="6116" spans="1:16" s="342" customFormat="1" x14ac:dyDescent="0.25">
      <c r="A6116" s="336"/>
      <c r="B6116" s="330"/>
      <c r="C6116" s="402"/>
      <c r="D6116" s="336"/>
      <c r="E6116" s="429"/>
      <c r="F6116" s="336"/>
      <c r="G6116" s="430"/>
      <c r="H6116" s="431"/>
      <c r="I6116" s="432"/>
      <c r="J6116" s="336"/>
      <c r="K6116" s="338"/>
      <c r="O6116" s="393"/>
      <c r="P6116" s="407"/>
    </row>
    <row r="6117" spans="1:16" s="342" customFormat="1" x14ac:dyDescent="0.25">
      <c r="A6117" s="336"/>
      <c r="B6117" s="330"/>
      <c r="C6117" s="402"/>
      <c r="D6117" s="336"/>
      <c r="E6117" s="429"/>
      <c r="F6117" s="336"/>
      <c r="G6117" s="430"/>
      <c r="H6117" s="431"/>
      <c r="I6117" s="432"/>
      <c r="J6117" s="336"/>
      <c r="K6117" s="338"/>
      <c r="O6117" s="393"/>
      <c r="P6117" s="407"/>
    </row>
    <row r="6118" spans="1:16" s="342" customFormat="1" x14ac:dyDescent="0.25">
      <c r="A6118" s="336"/>
      <c r="B6118" s="330"/>
      <c r="C6118" s="402"/>
      <c r="D6118" s="336"/>
      <c r="E6118" s="429"/>
      <c r="F6118" s="336"/>
      <c r="G6118" s="430"/>
      <c r="H6118" s="431"/>
      <c r="I6118" s="432"/>
      <c r="J6118" s="336"/>
      <c r="K6118" s="338"/>
      <c r="O6118" s="393"/>
      <c r="P6118" s="407"/>
    </row>
    <row r="6119" spans="1:16" s="342" customFormat="1" x14ac:dyDescent="0.25">
      <c r="A6119" s="336"/>
      <c r="B6119" s="330"/>
      <c r="C6119" s="402"/>
      <c r="D6119" s="336"/>
      <c r="E6119" s="429"/>
      <c r="F6119" s="336"/>
      <c r="G6119" s="430"/>
      <c r="H6119" s="431"/>
      <c r="I6119" s="432"/>
      <c r="J6119" s="336"/>
      <c r="K6119" s="338"/>
      <c r="O6119" s="393"/>
      <c r="P6119" s="407"/>
    </row>
    <row r="6120" spans="1:16" s="342" customFormat="1" x14ac:dyDescent="0.25">
      <c r="A6120" s="336"/>
      <c r="B6120" s="330"/>
      <c r="C6120" s="402"/>
      <c r="D6120" s="336"/>
      <c r="E6120" s="429"/>
      <c r="F6120" s="336"/>
      <c r="G6120" s="430"/>
      <c r="H6120" s="431"/>
      <c r="I6120" s="432"/>
      <c r="J6120" s="336"/>
      <c r="K6120" s="338"/>
      <c r="O6120" s="393"/>
      <c r="P6120" s="407"/>
    </row>
    <row r="6121" spans="1:16" s="342" customFormat="1" x14ac:dyDescent="0.25">
      <c r="A6121" s="336"/>
      <c r="B6121" s="330"/>
      <c r="C6121" s="402"/>
      <c r="D6121" s="336"/>
      <c r="E6121" s="429"/>
      <c r="F6121" s="336"/>
      <c r="G6121" s="430"/>
      <c r="H6121" s="431"/>
      <c r="I6121" s="432"/>
      <c r="J6121" s="336"/>
      <c r="K6121" s="338"/>
      <c r="O6121" s="393"/>
      <c r="P6121" s="407"/>
    </row>
    <row r="6122" spans="1:16" s="342" customFormat="1" x14ac:dyDescent="0.25">
      <c r="A6122" s="336"/>
      <c r="B6122" s="330"/>
      <c r="C6122" s="402"/>
      <c r="D6122" s="336"/>
      <c r="E6122" s="429"/>
      <c r="F6122" s="336"/>
      <c r="G6122" s="430"/>
      <c r="H6122" s="431"/>
      <c r="I6122" s="432"/>
      <c r="J6122" s="336"/>
      <c r="K6122" s="338"/>
      <c r="O6122" s="393"/>
      <c r="P6122" s="407"/>
    </row>
    <row r="6123" spans="1:16" s="342" customFormat="1" x14ac:dyDescent="0.25">
      <c r="A6123" s="336"/>
      <c r="B6123" s="330"/>
      <c r="C6123" s="402"/>
      <c r="D6123" s="336"/>
      <c r="E6123" s="429"/>
      <c r="F6123" s="336"/>
      <c r="G6123" s="430"/>
      <c r="H6123" s="431"/>
      <c r="I6123" s="432"/>
      <c r="J6123" s="336"/>
      <c r="K6123" s="338"/>
      <c r="O6123" s="393"/>
      <c r="P6123" s="407"/>
    </row>
    <row r="6124" spans="1:16" s="342" customFormat="1" x14ac:dyDescent="0.25">
      <c r="A6124" s="336"/>
      <c r="B6124" s="330"/>
      <c r="C6124" s="402"/>
      <c r="D6124" s="336"/>
      <c r="E6124" s="429"/>
      <c r="F6124" s="336"/>
      <c r="G6124" s="430"/>
      <c r="H6124" s="431"/>
      <c r="I6124" s="432"/>
      <c r="J6124" s="336"/>
      <c r="K6124" s="338"/>
      <c r="O6124" s="393"/>
      <c r="P6124" s="407"/>
    </row>
    <row r="6125" spans="1:16" s="342" customFormat="1" x14ac:dyDescent="0.25">
      <c r="A6125" s="336"/>
      <c r="B6125" s="330"/>
      <c r="C6125" s="402"/>
      <c r="D6125" s="336"/>
      <c r="E6125" s="429"/>
      <c r="F6125" s="336"/>
      <c r="G6125" s="430"/>
      <c r="H6125" s="431"/>
      <c r="I6125" s="432"/>
      <c r="J6125" s="336"/>
      <c r="K6125" s="338"/>
      <c r="O6125" s="393"/>
      <c r="P6125" s="407"/>
    </row>
    <row r="6126" spans="1:16" s="342" customFormat="1" x14ac:dyDescent="0.25">
      <c r="A6126" s="336"/>
      <c r="B6126" s="330"/>
      <c r="C6126" s="402"/>
      <c r="D6126" s="336"/>
      <c r="E6126" s="429"/>
      <c r="F6126" s="336"/>
      <c r="G6126" s="430"/>
      <c r="H6126" s="431"/>
      <c r="I6126" s="432"/>
      <c r="J6126" s="336"/>
      <c r="K6126" s="338"/>
      <c r="O6126" s="393"/>
      <c r="P6126" s="407"/>
    </row>
    <row r="6127" spans="1:16" s="342" customFormat="1" x14ac:dyDescent="0.25">
      <c r="A6127" s="336"/>
      <c r="B6127" s="330"/>
      <c r="C6127" s="402"/>
      <c r="D6127" s="336"/>
      <c r="E6127" s="429"/>
      <c r="F6127" s="336"/>
      <c r="G6127" s="430"/>
      <c r="H6127" s="431"/>
      <c r="I6127" s="432"/>
      <c r="J6127" s="336"/>
      <c r="K6127" s="338"/>
      <c r="O6127" s="393"/>
      <c r="P6127" s="407"/>
    </row>
    <row r="6128" spans="1:16" s="342" customFormat="1" x14ac:dyDescent="0.25">
      <c r="A6128" s="336"/>
      <c r="B6128" s="330"/>
      <c r="C6128" s="402"/>
      <c r="D6128" s="336"/>
      <c r="E6128" s="429"/>
      <c r="F6128" s="336"/>
      <c r="G6128" s="430"/>
      <c r="H6128" s="431"/>
      <c r="I6128" s="432"/>
      <c r="J6128" s="336"/>
      <c r="K6128" s="338"/>
      <c r="O6128" s="393"/>
      <c r="P6128" s="407"/>
    </row>
    <row r="6129" spans="1:16" s="342" customFormat="1" x14ac:dyDescent="0.25">
      <c r="A6129" s="336"/>
      <c r="B6129" s="330"/>
      <c r="C6129" s="402"/>
      <c r="D6129" s="336"/>
      <c r="E6129" s="429"/>
      <c r="F6129" s="336"/>
      <c r="G6129" s="430"/>
      <c r="H6129" s="431"/>
      <c r="I6129" s="432"/>
      <c r="J6129" s="336"/>
      <c r="K6129" s="338"/>
      <c r="O6129" s="393"/>
      <c r="P6129" s="407"/>
    </row>
    <row r="6130" spans="1:16" s="342" customFormat="1" x14ac:dyDescent="0.25">
      <c r="A6130" s="336"/>
      <c r="B6130" s="330"/>
      <c r="C6130" s="402"/>
      <c r="D6130" s="336"/>
      <c r="E6130" s="429"/>
      <c r="F6130" s="336"/>
      <c r="G6130" s="430"/>
      <c r="H6130" s="431"/>
      <c r="I6130" s="432"/>
      <c r="J6130" s="336"/>
      <c r="K6130" s="338"/>
      <c r="O6130" s="393"/>
      <c r="P6130" s="407"/>
    </row>
    <row r="6131" spans="1:16" s="342" customFormat="1" x14ac:dyDescent="0.25">
      <c r="A6131" s="336"/>
      <c r="B6131" s="330"/>
      <c r="C6131" s="402"/>
      <c r="D6131" s="336"/>
      <c r="E6131" s="429"/>
      <c r="F6131" s="336"/>
      <c r="G6131" s="430"/>
      <c r="H6131" s="431"/>
      <c r="I6131" s="432"/>
      <c r="J6131" s="336"/>
      <c r="K6131" s="338"/>
      <c r="O6131" s="393"/>
      <c r="P6131" s="407"/>
    </row>
    <row r="6132" spans="1:16" s="342" customFormat="1" x14ac:dyDescent="0.25">
      <c r="A6132" s="336"/>
      <c r="B6132" s="330"/>
      <c r="C6132" s="402"/>
      <c r="D6132" s="336"/>
      <c r="E6132" s="429"/>
      <c r="F6132" s="336"/>
      <c r="G6132" s="430"/>
      <c r="H6132" s="431"/>
      <c r="I6132" s="432"/>
      <c r="J6132" s="336"/>
      <c r="K6132" s="338"/>
      <c r="O6132" s="393"/>
      <c r="P6132" s="407"/>
    </row>
    <row r="6133" spans="1:16" s="342" customFormat="1" x14ac:dyDescent="0.25">
      <c r="A6133" s="336"/>
      <c r="B6133" s="330"/>
      <c r="C6133" s="402"/>
      <c r="D6133" s="336"/>
      <c r="E6133" s="429"/>
      <c r="F6133" s="336"/>
      <c r="G6133" s="430"/>
      <c r="H6133" s="431"/>
      <c r="I6133" s="432"/>
      <c r="J6133" s="336"/>
      <c r="K6133" s="338"/>
      <c r="O6133" s="393"/>
      <c r="P6133" s="407"/>
    </row>
    <row r="6134" spans="1:16" s="342" customFormat="1" x14ac:dyDescent="0.25">
      <c r="A6134" s="336"/>
      <c r="B6134" s="330"/>
      <c r="C6134" s="402"/>
      <c r="D6134" s="336"/>
      <c r="E6134" s="429"/>
      <c r="F6134" s="336"/>
      <c r="G6134" s="430"/>
      <c r="H6134" s="431"/>
      <c r="I6134" s="432"/>
      <c r="J6134" s="336"/>
      <c r="K6134" s="338"/>
      <c r="O6134" s="393"/>
      <c r="P6134" s="407"/>
    </row>
    <row r="6135" spans="1:16" s="342" customFormat="1" x14ac:dyDescent="0.25">
      <c r="A6135" s="336"/>
      <c r="B6135" s="330"/>
      <c r="C6135" s="402"/>
      <c r="D6135" s="336"/>
      <c r="E6135" s="429"/>
      <c r="F6135" s="336"/>
      <c r="G6135" s="430"/>
      <c r="H6135" s="431"/>
      <c r="I6135" s="432"/>
      <c r="J6135" s="336"/>
      <c r="K6135" s="338"/>
      <c r="O6135" s="393"/>
      <c r="P6135" s="407"/>
    </row>
    <row r="6136" spans="1:16" s="342" customFormat="1" x14ac:dyDescent="0.25">
      <c r="A6136" s="336"/>
      <c r="B6136" s="330"/>
      <c r="C6136" s="402"/>
      <c r="D6136" s="336"/>
      <c r="E6136" s="429"/>
      <c r="F6136" s="336"/>
      <c r="G6136" s="430"/>
      <c r="H6136" s="431"/>
      <c r="I6136" s="432"/>
      <c r="J6136" s="336"/>
      <c r="K6136" s="338"/>
      <c r="O6136" s="393"/>
      <c r="P6136" s="407"/>
    </row>
    <row r="6137" spans="1:16" s="342" customFormat="1" x14ac:dyDescent="0.25">
      <c r="A6137" s="336"/>
      <c r="B6137" s="330"/>
      <c r="C6137" s="402"/>
      <c r="D6137" s="336"/>
      <c r="E6137" s="429"/>
      <c r="F6137" s="336"/>
      <c r="G6137" s="430"/>
      <c r="H6137" s="431"/>
      <c r="I6137" s="432"/>
      <c r="J6137" s="336"/>
      <c r="K6137" s="338"/>
      <c r="O6137" s="393"/>
      <c r="P6137" s="407"/>
    </row>
    <row r="6138" spans="1:16" s="342" customFormat="1" x14ac:dyDescent="0.25">
      <c r="A6138" s="336"/>
      <c r="B6138" s="330"/>
      <c r="C6138" s="402"/>
      <c r="D6138" s="336"/>
      <c r="E6138" s="429"/>
      <c r="F6138" s="336"/>
      <c r="G6138" s="430"/>
      <c r="H6138" s="431"/>
      <c r="I6138" s="432"/>
      <c r="J6138" s="336"/>
      <c r="K6138" s="338"/>
      <c r="O6138" s="393"/>
      <c r="P6138" s="407"/>
    </row>
    <row r="6139" spans="1:16" s="342" customFormat="1" x14ac:dyDescent="0.25">
      <c r="A6139" s="336"/>
      <c r="B6139" s="330"/>
      <c r="C6139" s="402"/>
      <c r="D6139" s="336"/>
      <c r="E6139" s="429"/>
      <c r="F6139" s="336"/>
      <c r="G6139" s="430"/>
      <c r="H6139" s="431"/>
      <c r="I6139" s="432"/>
      <c r="J6139" s="336"/>
      <c r="K6139" s="338"/>
      <c r="O6139" s="393"/>
      <c r="P6139" s="407"/>
    </row>
    <row r="6140" spans="1:16" s="342" customFormat="1" x14ac:dyDescent="0.25">
      <c r="A6140" s="336"/>
      <c r="B6140" s="330"/>
      <c r="C6140" s="402"/>
      <c r="D6140" s="336"/>
      <c r="E6140" s="429"/>
      <c r="F6140" s="336"/>
      <c r="G6140" s="430"/>
      <c r="H6140" s="431"/>
      <c r="I6140" s="432"/>
      <c r="J6140" s="336"/>
      <c r="K6140" s="338"/>
      <c r="O6140" s="393"/>
      <c r="P6140" s="407"/>
    </row>
    <row r="6141" spans="1:16" s="342" customFormat="1" x14ac:dyDescent="0.25">
      <c r="A6141" s="336"/>
      <c r="B6141" s="330"/>
      <c r="C6141" s="402"/>
      <c r="D6141" s="336"/>
      <c r="E6141" s="429"/>
      <c r="F6141" s="336"/>
      <c r="G6141" s="430"/>
      <c r="H6141" s="431"/>
      <c r="I6141" s="432"/>
      <c r="J6141" s="336"/>
      <c r="K6141" s="338"/>
      <c r="O6141" s="393"/>
      <c r="P6141" s="407"/>
    </row>
    <row r="6142" spans="1:16" s="342" customFormat="1" x14ac:dyDescent="0.25">
      <c r="A6142" s="336"/>
      <c r="B6142" s="330"/>
      <c r="C6142" s="402"/>
      <c r="D6142" s="336"/>
      <c r="E6142" s="429"/>
      <c r="F6142" s="336"/>
      <c r="G6142" s="430"/>
      <c r="H6142" s="431"/>
      <c r="I6142" s="432"/>
      <c r="J6142" s="336"/>
      <c r="K6142" s="338"/>
      <c r="O6142" s="393"/>
      <c r="P6142" s="407"/>
    </row>
    <row r="6143" spans="1:16" s="342" customFormat="1" x14ac:dyDescent="0.25">
      <c r="A6143" s="336"/>
      <c r="B6143" s="330"/>
      <c r="C6143" s="402"/>
      <c r="D6143" s="336"/>
      <c r="E6143" s="429"/>
      <c r="F6143" s="336"/>
      <c r="G6143" s="430"/>
      <c r="H6143" s="431"/>
      <c r="I6143" s="432"/>
      <c r="J6143" s="336"/>
      <c r="K6143" s="338"/>
      <c r="O6143" s="393"/>
      <c r="P6143" s="407"/>
    </row>
    <row r="6144" spans="1:16" s="342" customFormat="1" x14ac:dyDescent="0.25">
      <c r="A6144" s="336"/>
      <c r="B6144" s="330"/>
      <c r="C6144" s="402"/>
      <c r="D6144" s="336"/>
      <c r="E6144" s="429"/>
      <c r="F6144" s="336"/>
      <c r="G6144" s="430"/>
      <c r="H6144" s="431"/>
      <c r="I6144" s="432"/>
      <c r="J6144" s="336"/>
      <c r="K6144" s="338"/>
      <c r="O6144" s="393"/>
      <c r="P6144" s="407"/>
    </row>
    <row r="6145" spans="1:16" s="342" customFormat="1" x14ac:dyDescent="0.25">
      <c r="A6145" s="336"/>
      <c r="B6145" s="330"/>
      <c r="C6145" s="402"/>
      <c r="D6145" s="336"/>
      <c r="E6145" s="429"/>
      <c r="F6145" s="336"/>
      <c r="G6145" s="430"/>
      <c r="H6145" s="431"/>
      <c r="I6145" s="432"/>
      <c r="J6145" s="336"/>
      <c r="K6145" s="338"/>
      <c r="O6145" s="393"/>
      <c r="P6145" s="407"/>
    </row>
    <row r="6146" spans="1:16" s="342" customFormat="1" x14ac:dyDescent="0.25">
      <c r="A6146" s="336"/>
      <c r="B6146" s="330"/>
      <c r="C6146" s="402"/>
      <c r="D6146" s="336"/>
      <c r="E6146" s="429"/>
      <c r="F6146" s="336"/>
      <c r="G6146" s="430"/>
      <c r="H6146" s="431"/>
      <c r="I6146" s="432"/>
      <c r="J6146" s="336"/>
      <c r="K6146" s="338"/>
      <c r="O6146" s="393"/>
      <c r="P6146" s="407"/>
    </row>
    <row r="6147" spans="1:16" s="342" customFormat="1" x14ac:dyDescent="0.25">
      <c r="A6147" s="336"/>
      <c r="B6147" s="330"/>
      <c r="C6147" s="402"/>
      <c r="D6147" s="336"/>
      <c r="E6147" s="429"/>
      <c r="F6147" s="336"/>
      <c r="G6147" s="430"/>
      <c r="H6147" s="431"/>
      <c r="I6147" s="432"/>
      <c r="J6147" s="336"/>
      <c r="K6147" s="338"/>
      <c r="O6147" s="393"/>
      <c r="P6147" s="407"/>
    </row>
    <row r="6148" spans="1:16" s="342" customFormat="1" x14ac:dyDescent="0.25">
      <c r="A6148" s="336"/>
      <c r="B6148" s="330"/>
      <c r="C6148" s="402"/>
      <c r="D6148" s="336"/>
      <c r="E6148" s="429"/>
      <c r="F6148" s="336"/>
      <c r="G6148" s="430"/>
      <c r="H6148" s="431"/>
      <c r="I6148" s="432"/>
      <c r="J6148" s="336"/>
      <c r="K6148" s="338"/>
      <c r="O6148" s="393"/>
      <c r="P6148" s="407"/>
    </row>
    <row r="6149" spans="1:16" s="342" customFormat="1" x14ac:dyDescent="0.25">
      <c r="A6149" s="336"/>
      <c r="B6149" s="330"/>
      <c r="C6149" s="402"/>
      <c r="D6149" s="336"/>
      <c r="E6149" s="429"/>
      <c r="F6149" s="336"/>
      <c r="G6149" s="430"/>
      <c r="H6149" s="431"/>
      <c r="I6149" s="432"/>
      <c r="J6149" s="336"/>
      <c r="K6149" s="338"/>
      <c r="O6149" s="393"/>
      <c r="P6149" s="407"/>
    </row>
    <row r="6150" spans="1:16" s="342" customFormat="1" x14ac:dyDescent="0.25">
      <c r="A6150" s="336"/>
      <c r="B6150" s="330"/>
      <c r="C6150" s="402"/>
      <c r="D6150" s="336"/>
      <c r="E6150" s="429"/>
      <c r="F6150" s="336"/>
      <c r="G6150" s="430"/>
      <c r="H6150" s="431"/>
      <c r="I6150" s="432"/>
      <c r="J6150" s="336"/>
      <c r="K6150" s="338"/>
      <c r="O6150" s="393"/>
      <c r="P6150" s="407"/>
    </row>
    <row r="6151" spans="1:16" s="342" customFormat="1" x14ac:dyDescent="0.25">
      <c r="A6151" s="336"/>
      <c r="B6151" s="330"/>
      <c r="C6151" s="402"/>
      <c r="D6151" s="336"/>
      <c r="E6151" s="429"/>
      <c r="F6151" s="336"/>
      <c r="G6151" s="430"/>
      <c r="H6151" s="431"/>
      <c r="I6151" s="432"/>
      <c r="J6151" s="336"/>
      <c r="K6151" s="338"/>
      <c r="O6151" s="393"/>
      <c r="P6151" s="407"/>
    </row>
    <row r="6152" spans="1:16" s="342" customFormat="1" x14ac:dyDescent="0.25">
      <c r="A6152" s="336"/>
      <c r="B6152" s="330"/>
      <c r="C6152" s="402"/>
      <c r="D6152" s="336"/>
      <c r="E6152" s="429"/>
      <c r="F6152" s="336"/>
      <c r="G6152" s="430"/>
      <c r="H6152" s="431"/>
      <c r="I6152" s="432"/>
      <c r="J6152" s="336"/>
      <c r="K6152" s="338"/>
      <c r="O6152" s="393"/>
      <c r="P6152" s="407"/>
    </row>
    <row r="6153" spans="1:16" s="342" customFormat="1" x14ac:dyDescent="0.25">
      <c r="A6153" s="336"/>
      <c r="B6153" s="330"/>
      <c r="C6153" s="402"/>
      <c r="D6153" s="336"/>
      <c r="E6153" s="429"/>
      <c r="F6153" s="336"/>
      <c r="G6153" s="430"/>
      <c r="H6153" s="431"/>
      <c r="I6153" s="432"/>
      <c r="J6153" s="336"/>
      <c r="K6153" s="338"/>
      <c r="O6153" s="393"/>
      <c r="P6153" s="407"/>
    </row>
    <row r="6154" spans="1:16" s="342" customFormat="1" x14ac:dyDescent="0.25">
      <c r="A6154" s="336"/>
      <c r="B6154" s="330"/>
      <c r="C6154" s="402"/>
      <c r="D6154" s="336"/>
      <c r="E6154" s="429"/>
      <c r="F6154" s="336"/>
      <c r="G6154" s="430"/>
      <c r="H6154" s="431"/>
      <c r="I6154" s="432"/>
      <c r="J6154" s="336"/>
      <c r="K6154" s="338"/>
      <c r="O6154" s="393"/>
      <c r="P6154" s="407"/>
    </row>
    <row r="6155" spans="1:16" s="342" customFormat="1" x14ac:dyDescent="0.25">
      <c r="A6155" s="336"/>
      <c r="B6155" s="330"/>
      <c r="C6155" s="402"/>
      <c r="D6155" s="336"/>
      <c r="E6155" s="429"/>
      <c r="F6155" s="336"/>
      <c r="G6155" s="430"/>
      <c r="H6155" s="431"/>
      <c r="I6155" s="432"/>
      <c r="J6155" s="336"/>
      <c r="K6155" s="338"/>
      <c r="O6155" s="393"/>
      <c r="P6155" s="407"/>
    </row>
    <row r="6156" spans="1:16" s="342" customFormat="1" x14ac:dyDescent="0.25">
      <c r="A6156" s="336"/>
      <c r="B6156" s="330"/>
      <c r="C6156" s="402"/>
      <c r="D6156" s="336"/>
      <c r="E6156" s="429"/>
      <c r="F6156" s="336"/>
      <c r="G6156" s="430"/>
      <c r="H6156" s="431"/>
      <c r="I6156" s="432"/>
      <c r="J6156" s="336"/>
      <c r="K6156" s="338"/>
      <c r="O6156" s="393"/>
      <c r="P6156" s="407"/>
    </row>
    <row r="6157" spans="1:16" s="342" customFormat="1" x14ac:dyDescent="0.25">
      <c r="A6157" s="336"/>
      <c r="B6157" s="330"/>
      <c r="C6157" s="402"/>
      <c r="D6157" s="336"/>
      <c r="E6157" s="429"/>
      <c r="F6157" s="336"/>
      <c r="G6157" s="430"/>
      <c r="H6157" s="431"/>
      <c r="I6157" s="432"/>
      <c r="J6157" s="336"/>
      <c r="K6157" s="338"/>
      <c r="O6157" s="393"/>
      <c r="P6157" s="407"/>
    </row>
    <row r="6158" spans="1:16" s="342" customFormat="1" x14ac:dyDescent="0.25">
      <c r="A6158" s="336"/>
      <c r="B6158" s="330"/>
      <c r="C6158" s="402"/>
      <c r="D6158" s="336"/>
      <c r="E6158" s="429"/>
      <c r="F6158" s="336"/>
      <c r="G6158" s="430"/>
      <c r="H6158" s="431"/>
      <c r="I6158" s="432"/>
      <c r="J6158" s="336"/>
      <c r="K6158" s="338"/>
      <c r="O6158" s="393"/>
      <c r="P6158" s="407"/>
    </row>
    <row r="6159" spans="1:16" s="342" customFormat="1" x14ac:dyDescent="0.25">
      <c r="A6159" s="336"/>
      <c r="B6159" s="330"/>
      <c r="C6159" s="402"/>
      <c r="D6159" s="336"/>
      <c r="E6159" s="429"/>
      <c r="F6159" s="336"/>
      <c r="G6159" s="430"/>
      <c r="H6159" s="431"/>
      <c r="I6159" s="432"/>
      <c r="J6159" s="336"/>
      <c r="K6159" s="338"/>
      <c r="O6159" s="393"/>
      <c r="P6159" s="407"/>
    </row>
    <row r="6160" spans="1:16" s="342" customFormat="1" x14ac:dyDescent="0.25">
      <c r="A6160" s="336"/>
      <c r="B6160" s="330"/>
      <c r="C6160" s="402"/>
      <c r="D6160" s="336"/>
      <c r="E6160" s="429"/>
      <c r="F6160" s="336"/>
      <c r="G6160" s="430"/>
      <c r="H6160" s="431"/>
      <c r="I6160" s="432"/>
      <c r="J6160" s="336"/>
      <c r="K6160" s="338"/>
      <c r="O6160" s="393"/>
      <c r="P6160" s="407"/>
    </row>
    <row r="6161" spans="1:16" s="342" customFormat="1" x14ac:dyDescent="0.25">
      <c r="A6161" s="336"/>
      <c r="B6161" s="330"/>
      <c r="C6161" s="402"/>
      <c r="D6161" s="336"/>
      <c r="E6161" s="429"/>
      <c r="F6161" s="336"/>
      <c r="G6161" s="430"/>
      <c r="H6161" s="431"/>
      <c r="I6161" s="432"/>
      <c r="J6161" s="336"/>
      <c r="K6161" s="338"/>
      <c r="O6161" s="393"/>
      <c r="P6161" s="407"/>
    </row>
    <row r="6162" spans="1:16" s="342" customFormat="1" x14ac:dyDescent="0.25">
      <c r="A6162" s="336"/>
      <c r="B6162" s="330"/>
      <c r="C6162" s="402"/>
      <c r="D6162" s="336"/>
      <c r="E6162" s="429"/>
      <c r="F6162" s="336"/>
      <c r="G6162" s="430"/>
      <c r="H6162" s="431"/>
      <c r="I6162" s="432"/>
      <c r="J6162" s="336"/>
      <c r="K6162" s="338"/>
      <c r="O6162" s="393"/>
      <c r="P6162" s="407"/>
    </row>
    <row r="6163" spans="1:16" s="342" customFormat="1" x14ac:dyDescent="0.25">
      <c r="A6163" s="336"/>
      <c r="B6163" s="330"/>
      <c r="C6163" s="402"/>
      <c r="D6163" s="336"/>
      <c r="E6163" s="429"/>
      <c r="F6163" s="336"/>
      <c r="G6163" s="430"/>
      <c r="H6163" s="431"/>
      <c r="I6163" s="432"/>
      <c r="J6163" s="336"/>
      <c r="K6163" s="338"/>
      <c r="O6163" s="393"/>
      <c r="P6163" s="407"/>
    </row>
    <row r="6164" spans="1:16" s="342" customFormat="1" x14ac:dyDescent="0.25">
      <c r="A6164" s="336"/>
      <c r="B6164" s="330"/>
      <c r="C6164" s="402"/>
      <c r="D6164" s="336"/>
      <c r="E6164" s="429"/>
      <c r="F6164" s="336"/>
      <c r="G6164" s="430"/>
      <c r="H6164" s="431"/>
      <c r="I6164" s="432"/>
      <c r="J6164" s="336"/>
      <c r="K6164" s="338"/>
      <c r="O6164" s="393"/>
      <c r="P6164" s="407"/>
    </row>
    <row r="6165" spans="1:16" s="342" customFormat="1" x14ac:dyDescent="0.25">
      <c r="A6165" s="336"/>
      <c r="B6165" s="330"/>
      <c r="C6165" s="402"/>
      <c r="D6165" s="336"/>
      <c r="E6165" s="429"/>
      <c r="F6165" s="336"/>
      <c r="G6165" s="430"/>
      <c r="H6165" s="431"/>
      <c r="I6165" s="432"/>
      <c r="J6165" s="336"/>
      <c r="K6165" s="338"/>
      <c r="O6165" s="393"/>
      <c r="P6165" s="407"/>
    </row>
    <row r="6166" spans="1:16" s="342" customFormat="1" x14ac:dyDescent="0.25">
      <c r="A6166" s="336"/>
      <c r="B6166" s="330"/>
      <c r="C6166" s="402"/>
      <c r="D6166" s="336"/>
      <c r="E6166" s="429"/>
      <c r="F6166" s="336"/>
      <c r="G6166" s="430"/>
      <c r="H6166" s="431"/>
      <c r="I6166" s="432"/>
      <c r="J6166" s="336"/>
      <c r="K6166" s="338"/>
      <c r="O6166" s="393"/>
      <c r="P6166" s="407"/>
    </row>
    <row r="6167" spans="1:16" s="342" customFormat="1" x14ac:dyDescent="0.25">
      <c r="A6167" s="336"/>
      <c r="B6167" s="330"/>
      <c r="C6167" s="402"/>
      <c r="D6167" s="336"/>
      <c r="E6167" s="429"/>
      <c r="F6167" s="336"/>
      <c r="G6167" s="430"/>
      <c r="H6167" s="431"/>
      <c r="I6167" s="432"/>
      <c r="J6167" s="336"/>
      <c r="K6167" s="338"/>
      <c r="O6167" s="393"/>
      <c r="P6167" s="407"/>
    </row>
    <row r="6168" spans="1:16" s="342" customFormat="1" x14ac:dyDescent="0.25">
      <c r="A6168" s="336"/>
      <c r="B6168" s="330"/>
      <c r="C6168" s="402"/>
      <c r="D6168" s="336"/>
      <c r="E6168" s="429"/>
      <c r="F6168" s="336"/>
      <c r="G6168" s="430"/>
      <c r="H6168" s="431"/>
      <c r="I6168" s="432"/>
      <c r="J6168" s="336"/>
      <c r="K6168" s="338"/>
      <c r="O6168" s="393"/>
      <c r="P6168" s="407"/>
    </row>
    <row r="6169" spans="1:16" s="342" customFormat="1" x14ac:dyDescent="0.25">
      <c r="A6169" s="336"/>
      <c r="B6169" s="330"/>
      <c r="C6169" s="402"/>
      <c r="D6169" s="336"/>
      <c r="E6169" s="429"/>
      <c r="F6169" s="336"/>
      <c r="G6169" s="430"/>
      <c r="H6169" s="431"/>
      <c r="I6169" s="432"/>
      <c r="J6169" s="336"/>
      <c r="K6169" s="338"/>
      <c r="O6169" s="393"/>
      <c r="P6169" s="407"/>
    </row>
    <row r="6170" spans="1:16" s="342" customFormat="1" x14ac:dyDescent="0.25">
      <c r="A6170" s="336"/>
      <c r="B6170" s="330"/>
      <c r="C6170" s="402"/>
      <c r="D6170" s="336"/>
      <c r="E6170" s="429"/>
      <c r="F6170" s="336"/>
      <c r="G6170" s="430"/>
      <c r="H6170" s="431"/>
      <c r="I6170" s="432"/>
      <c r="J6170" s="336"/>
      <c r="K6170" s="338"/>
      <c r="O6170" s="393"/>
      <c r="P6170" s="407"/>
    </row>
    <row r="6171" spans="1:16" s="342" customFormat="1" x14ac:dyDescent="0.25">
      <c r="A6171" s="336"/>
      <c r="B6171" s="330"/>
      <c r="C6171" s="402"/>
      <c r="D6171" s="336"/>
      <c r="E6171" s="429"/>
      <c r="F6171" s="336"/>
      <c r="G6171" s="430"/>
      <c r="H6171" s="431"/>
      <c r="I6171" s="432"/>
      <c r="J6171" s="336"/>
      <c r="K6171" s="338"/>
      <c r="O6171" s="393"/>
      <c r="P6171" s="407"/>
    </row>
    <row r="6172" spans="1:16" s="342" customFormat="1" x14ac:dyDescent="0.25">
      <c r="A6172" s="336"/>
      <c r="B6172" s="330"/>
      <c r="C6172" s="402"/>
      <c r="D6172" s="336"/>
      <c r="E6172" s="429"/>
      <c r="F6172" s="336"/>
      <c r="G6172" s="430"/>
      <c r="H6172" s="431"/>
      <c r="I6172" s="432"/>
      <c r="J6172" s="336"/>
      <c r="K6172" s="338"/>
      <c r="O6172" s="393"/>
      <c r="P6172" s="407"/>
    </row>
    <row r="6173" spans="1:16" s="342" customFormat="1" x14ac:dyDescent="0.25">
      <c r="A6173" s="336"/>
      <c r="B6173" s="330"/>
      <c r="C6173" s="402"/>
      <c r="D6173" s="336"/>
      <c r="E6173" s="429"/>
      <c r="F6173" s="336"/>
      <c r="G6173" s="430"/>
      <c r="H6173" s="431"/>
      <c r="I6173" s="432"/>
      <c r="J6173" s="336"/>
      <c r="K6173" s="338"/>
      <c r="O6173" s="393"/>
      <c r="P6173" s="407"/>
    </row>
    <row r="6174" spans="1:16" s="342" customFormat="1" x14ac:dyDescent="0.25">
      <c r="A6174" s="336"/>
      <c r="B6174" s="330"/>
      <c r="C6174" s="402"/>
      <c r="D6174" s="336"/>
      <c r="E6174" s="429"/>
      <c r="F6174" s="336"/>
      <c r="G6174" s="430"/>
      <c r="H6174" s="431"/>
      <c r="I6174" s="432"/>
      <c r="J6174" s="336"/>
      <c r="K6174" s="338"/>
      <c r="O6174" s="393"/>
      <c r="P6174" s="407"/>
    </row>
    <row r="6175" spans="1:16" s="342" customFormat="1" x14ac:dyDescent="0.25">
      <c r="A6175" s="336"/>
      <c r="B6175" s="330"/>
      <c r="C6175" s="402"/>
      <c r="D6175" s="336"/>
      <c r="E6175" s="429"/>
      <c r="F6175" s="336"/>
      <c r="G6175" s="430"/>
      <c r="H6175" s="431"/>
      <c r="I6175" s="432"/>
      <c r="J6175" s="336"/>
      <c r="K6175" s="338"/>
      <c r="O6175" s="393"/>
      <c r="P6175" s="407"/>
    </row>
    <row r="6176" spans="1:16" s="342" customFormat="1" x14ac:dyDescent="0.25">
      <c r="A6176" s="336"/>
      <c r="B6176" s="330"/>
      <c r="C6176" s="402"/>
      <c r="D6176" s="336"/>
      <c r="E6176" s="429"/>
      <c r="F6176" s="336"/>
      <c r="G6176" s="430"/>
      <c r="H6176" s="431"/>
      <c r="I6176" s="432"/>
      <c r="J6176" s="336"/>
      <c r="K6176" s="338"/>
      <c r="O6176" s="393"/>
      <c r="P6176" s="407"/>
    </row>
    <row r="6177" spans="1:16" s="342" customFormat="1" x14ac:dyDescent="0.25">
      <c r="A6177" s="336"/>
      <c r="B6177" s="330"/>
      <c r="C6177" s="402"/>
      <c r="D6177" s="336"/>
      <c r="E6177" s="429"/>
      <c r="F6177" s="336"/>
      <c r="G6177" s="430"/>
      <c r="H6177" s="431"/>
      <c r="I6177" s="432"/>
      <c r="J6177" s="336"/>
      <c r="K6177" s="338"/>
      <c r="O6177" s="393"/>
      <c r="P6177" s="407"/>
    </row>
    <row r="6178" spans="1:16" s="342" customFormat="1" x14ac:dyDescent="0.25">
      <c r="A6178" s="336"/>
      <c r="B6178" s="330"/>
      <c r="C6178" s="402"/>
      <c r="D6178" s="336"/>
      <c r="E6178" s="429"/>
      <c r="F6178" s="336"/>
      <c r="G6178" s="430"/>
      <c r="H6178" s="431"/>
      <c r="I6178" s="432"/>
      <c r="J6178" s="336"/>
      <c r="K6178" s="338"/>
      <c r="O6178" s="393"/>
      <c r="P6178" s="407"/>
    </row>
    <row r="6179" spans="1:16" s="342" customFormat="1" x14ac:dyDescent="0.25">
      <c r="A6179" s="336"/>
      <c r="B6179" s="330"/>
      <c r="C6179" s="402"/>
      <c r="D6179" s="336"/>
      <c r="E6179" s="429"/>
      <c r="F6179" s="336"/>
      <c r="G6179" s="430"/>
      <c r="H6179" s="431"/>
      <c r="I6179" s="432"/>
      <c r="J6179" s="336"/>
      <c r="K6179" s="338"/>
      <c r="O6179" s="393"/>
      <c r="P6179" s="407"/>
    </row>
    <row r="6180" spans="1:16" s="342" customFormat="1" x14ac:dyDescent="0.25">
      <c r="A6180" s="336"/>
      <c r="B6180" s="330"/>
      <c r="C6180" s="402"/>
      <c r="D6180" s="336"/>
      <c r="E6180" s="429"/>
      <c r="F6180" s="336"/>
      <c r="G6180" s="430"/>
      <c r="H6180" s="431"/>
      <c r="I6180" s="432"/>
      <c r="J6180" s="336"/>
      <c r="K6180" s="338"/>
      <c r="O6180" s="393"/>
      <c r="P6180" s="407"/>
    </row>
    <row r="6181" spans="1:16" s="342" customFormat="1" x14ac:dyDescent="0.25">
      <c r="A6181" s="336"/>
      <c r="B6181" s="330"/>
      <c r="C6181" s="402"/>
      <c r="D6181" s="336"/>
      <c r="E6181" s="429"/>
      <c r="F6181" s="336"/>
      <c r="G6181" s="430"/>
      <c r="H6181" s="431"/>
      <c r="I6181" s="432"/>
      <c r="J6181" s="336"/>
      <c r="K6181" s="338"/>
      <c r="O6181" s="393"/>
      <c r="P6181" s="407"/>
    </row>
    <row r="6182" spans="1:16" s="342" customFormat="1" x14ac:dyDescent="0.25">
      <c r="A6182" s="336"/>
      <c r="B6182" s="330"/>
      <c r="C6182" s="402"/>
      <c r="D6182" s="336"/>
      <c r="E6182" s="429"/>
      <c r="F6182" s="336"/>
      <c r="G6182" s="430"/>
      <c r="H6182" s="431"/>
      <c r="I6182" s="432"/>
      <c r="J6182" s="336"/>
      <c r="K6182" s="338"/>
      <c r="O6182" s="393"/>
      <c r="P6182" s="407"/>
    </row>
    <row r="6183" spans="1:16" s="342" customFormat="1" x14ac:dyDescent="0.25">
      <c r="A6183" s="336"/>
      <c r="B6183" s="330"/>
      <c r="C6183" s="402"/>
      <c r="D6183" s="336"/>
      <c r="E6183" s="429"/>
      <c r="F6183" s="336"/>
      <c r="G6183" s="430"/>
      <c r="H6183" s="431"/>
      <c r="I6183" s="432"/>
      <c r="J6183" s="336"/>
      <c r="K6183" s="338"/>
      <c r="O6183" s="393"/>
      <c r="P6183" s="407"/>
    </row>
    <row r="6184" spans="1:16" s="342" customFormat="1" x14ac:dyDescent="0.25">
      <c r="A6184" s="336"/>
      <c r="B6184" s="330"/>
      <c r="C6184" s="402"/>
      <c r="D6184" s="336"/>
      <c r="E6184" s="429"/>
      <c r="F6184" s="336"/>
      <c r="G6184" s="430"/>
      <c r="H6184" s="431"/>
      <c r="I6184" s="432"/>
      <c r="J6184" s="336"/>
      <c r="K6184" s="338"/>
      <c r="O6184" s="393"/>
      <c r="P6184" s="407"/>
    </row>
    <row r="6185" spans="1:16" s="342" customFormat="1" x14ac:dyDescent="0.25">
      <c r="A6185" s="336"/>
      <c r="B6185" s="330"/>
      <c r="C6185" s="402"/>
      <c r="D6185" s="336"/>
      <c r="E6185" s="429"/>
      <c r="F6185" s="336"/>
      <c r="G6185" s="430"/>
      <c r="H6185" s="431"/>
      <c r="I6185" s="432"/>
      <c r="J6185" s="336"/>
      <c r="K6185" s="338"/>
      <c r="O6185" s="393"/>
      <c r="P6185" s="407"/>
    </row>
    <row r="6186" spans="1:16" s="342" customFormat="1" x14ac:dyDescent="0.25">
      <c r="A6186" s="336"/>
      <c r="B6186" s="330"/>
      <c r="C6186" s="402"/>
      <c r="D6186" s="336"/>
      <c r="E6186" s="429"/>
      <c r="F6186" s="336"/>
      <c r="G6186" s="430"/>
      <c r="H6186" s="431"/>
      <c r="I6186" s="432"/>
      <c r="J6186" s="336"/>
      <c r="K6186" s="338"/>
      <c r="O6186" s="393"/>
      <c r="P6186" s="407"/>
    </row>
    <row r="6187" spans="1:16" s="342" customFormat="1" x14ac:dyDescent="0.25">
      <c r="A6187" s="336"/>
      <c r="B6187" s="330"/>
      <c r="C6187" s="402"/>
      <c r="D6187" s="336"/>
      <c r="E6187" s="429"/>
      <c r="F6187" s="336"/>
      <c r="G6187" s="430"/>
      <c r="H6187" s="431"/>
      <c r="I6187" s="432"/>
      <c r="J6187" s="336"/>
      <c r="K6187" s="338"/>
      <c r="O6187" s="393"/>
      <c r="P6187" s="407"/>
    </row>
    <row r="6188" spans="1:16" s="342" customFormat="1" x14ac:dyDescent="0.25">
      <c r="A6188" s="336"/>
      <c r="B6188" s="330"/>
      <c r="C6188" s="402"/>
      <c r="D6188" s="336"/>
      <c r="E6188" s="429"/>
      <c r="F6188" s="336"/>
      <c r="G6188" s="430"/>
      <c r="H6188" s="431"/>
      <c r="I6188" s="432"/>
      <c r="J6188" s="336"/>
      <c r="K6188" s="338"/>
      <c r="O6188" s="393"/>
      <c r="P6188" s="407"/>
    </row>
    <row r="6189" spans="1:16" s="342" customFormat="1" x14ac:dyDescent="0.25">
      <c r="A6189" s="336"/>
      <c r="B6189" s="330"/>
      <c r="C6189" s="402"/>
      <c r="D6189" s="336"/>
      <c r="E6189" s="429"/>
      <c r="F6189" s="336"/>
      <c r="G6189" s="430"/>
      <c r="H6189" s="431"/>
      <c r="I6189" s="432"/>
      <c r="J6189" s="336"/>
      <c r="K6189" s="338"/>
      <c r="O6189" s="393"/>
      <c r="P6189" s="407"/>
    </row>
    <row r="6190" spans="1:16" s="342" customFormat="1" x14ac:dyDescent="0.25">
      <c r="A6190" s="336"/>
      <c r="B6190" s="330"/>
      <c r="C6190" s="402"/>
      <c r="D6190" s="336"/>
      <c r="E6190" s="429"/>
      <c r="F6190" s="336"/>
      <c r="G6190" s="430"/>
      <c r="H6190" s="431"/>
      <c r="I6190" s="432"/>
      <c r="J6190" s="336"/>
      <c r="K6190" s="338"/>
      <c r="O6190" s="393"/>
      <c r="P6190" s="407"/>
    </row>
    <row r="6191" spans="1:16" s="342" customFormat="1" x14ac:dyDescent="0.25">
      <c r="A6191" s="336"/>
      <c r="B6191" s="330"/>
      <c r="C6191" s="402"/>
      <c r="D6191" s="336"/>
      <c r="E6191" s="429"/>
      <c r="F6191" s="336"/>
      <c r="G6191" s="430"/>
      <c r="H6191" s="431"/>
      <c r="I6191" s="432"/>
      <c r="J6191" s="336"/>
      <c r="K6191" s="338"/>
      <c r="O6191" s="393"/>
      <c r="P6191" s="407"/>
    </row>
    <row r="6192" spans="1:16" s="342" customFormat="1" x14ac:dyDescent="0.25">
      <c r="A6192" s="336"/>
      <c r="B6192" s="330"/>
      <c r="C6192" s="402"/>
      <c r="D6192" s="336"/>
      <c r="E6192" s="429"/>
      <c r="F6192" s="336"/>
      <c r="G6192" s="430"/>
      <c r="H6192" s="431"/>
      <c r="I6192" s="432"/>
      <c r="J6192" s="336"/>
      <c r="K6192" s="338"/>
      <c r="O6192" s="393"/>
      <c r="P6192" s="407"/>
    </row>
    <row r="6193" spans="1:16" s="342" customFormat="1" x14ac:dyDescent="0.25">
      <c r="A6193" s="336"/>
      <c r="B6193" s="330"/>
      <c r="C6193" s="402"/>
      <c r="D6193" s="336"/>
      <c r="E6193" s="429"/>
      <c r="F6193" s="336"/>
      <c r="G6193" s="430"/>
      <c r="H6193" s="431"/>
      <c r="I6193" s="432"/>
      <c r="J6193" s="336"/>
      <c r="K6193" s="338"/>
      <c r="O6193" s="393"/>
      <c r="P6193" s="407"/>
    </row>
    <row r="6194" spans="1:16" s="342" customFormat="1" x14ac:dyDescent="0.25">
      <c r="A6194" s="336"/>
      <c r="B6194" s="330"/>
      <c r="C6194" s="402"/>
      <c r="D6194" s="336"/>
      <c r="E6194" s="429"/>
      <c r="F6194" s="336"/>
      <c r="G6194" s="430"/>
      <c r="H6194" s="431"/>
      <c r="I6194" s="432"/>
      <c r="J6194" s="336"/>
      <c r="K6194" s="338"/>
      <c r="O6194" s="393"/>
      <c r="P6194" s="407"/>
    </row>
    <row r="6195" spans="1:16" s="342" customFormat="1" x14ac:dyDescent="0.25">
      <c r="A6195" s="336"/>
      <c r="B6195" s="330"/>
      <c r="C6195" s="402"/>
      <c r="D6195" s="336"/>
      <c r="E6195" s="429"/>
      <c r="F6195" s="336"/>
      <c r="G6195" s="430"/>
      <c r="H6195" s="431"/>
      <c r="I6195" s="432"/>
      <c r="J6195" s="336"/>
      <c r="K6195" s="338"/>
      <c r="O6195" s="393"/>
      <c r="P6195" s="407"/>
    </row>
    <row r="6196" spans="1:16" s="342" customFormat="1" x14ac:dyDescent="0.25">
      <c r="A6196" s="336"/>
      <c r="B6196" s="330"/>
      <c r="C6196" s="402"/>
      <c r="D6196" s="336"/>
      <c r="E6196" s="429"/>
      <c r="F6196" s="336"/>
      <c r="G6196" s="430"/>
      <c r="H6196" s="431"/>
      <c r="I6196" s="432"/>
      <c r="J6196" s="336"/>
      <c r="K6196" s="338"/>
      <c r="O6196" s="393"/>
      <c r="P6196" s="407"/>
    </row>
    <row r="6197" spans="1:16" s="342" customFormat="1" x14ac:dyDescent="0.25">
      <c r="A6197" s="336"/>
      <c r="B6197" s="330"/>
      <c r="C6197" s="402"/>
      <c r="D6197" s="336"/>
      <c r="E6197" s="429"/>
      <c r="F6197" s="336"/>
      <c r="G6197" s="430"/>
      <c r="H6197" s="431"/>
      <c r="I6197" s="432"/>
      <c r="J6197" s="336"/>
      <c r="K6197" s="338"/>
      <c r="O6197" s="393"/>
      <c r="P6197" s="407"/>
    </row>
    <row r="6198" spans="1:16" s="342" customFormat="1" x14ac:dyDescent="0.25">
      <c r="A6198" s="336"/>
      <c r="B6198" s="330"/>
      <c r="C6198" s="402"/>
      <c r="D6198" s="336"/>
      <c r="E6198" s="429"/>
      <c r="F6198" s="336"/>
      <c r="G6198" s="430"/>
      <c r="H6198" s="431"/>
      <c r="I6198" s="432"/>
      <c r="J6198" s="336"/>
      <c r="K6198" s="338"/>
      <c r="O6198" s="393"/>
      <c r="P6198" s="407"/>
    </row>
    <row r="6199" spans="1:16" s="342" customFormat="1" x14ac:dyDescent="0.25">
      <c r="A6199" s="336"/>
      <c r="B6199" s="330"/>
      <c r="C6199" s="402"/>
      <c r="D6199" s="336"/>
      <c r="E6199" s="429"/>
      <c r="F6199" s="336"/>
      <c r="G6199" s="430"/>
      <c r="H6199" s="431"/>
      <c r="I6199" s="432"/>
      <c r="J6199" s="336"/>
      <c r="K6199" s="338"/>
      <c r="O6199" s="393"/>
      <c r="P6199" s="407"/>
    </row>
    <row r="6200" spans="1:16" s="342" customFormat="1" x14ac:dyDescent="0.25">
      <c r="A6200" s="336"/>
      <c r="B6200" s="330"/>
      <c r="C6200" s="402"/>
      <c r="D6200" s="336"/>
      <c r="E6200" s="429"/>
      <c r="F6200" s="336"/>
      <c r="G6200" s="430"/>
      <c r="H6200" s="431"/>
      <c r="I6200" s="432"/>
      <c r="J6200" s="336"/>
      <c r="K6200" s="338"/>
      <c r="O6200" s="393"/>
      <c r="P6200" s="407"/>
    </row>
    <row r="6201" spans="1:16" s="342" customFormat="1" x14ac:dyDescent="0.25">
      <c r="A6201" s="336"/>
      <c r="B6201" s="330"/>
      <c r="C6201" s="402"/>
      <c r="D6201" s="336"/>
      <c r="E6201" s="429"/>
      <c r="F6201" s="336"/>
      <c r="G6201" s="430"/>
      <c r="H6201" s="431"/>
      <c r="I6201" s="432"/>
      <c r="J6201" s="336"/>
      <c r="K6201" s="338"/>
      <c r="O6201" s="393"/>
      <c r="P6201" s="407"/>
    </row>
    <row r="6202" spans="1:16" s="342" customFormat="1" x14ac:dyDescent="0.25">
      <c r="A6202" s="336"/>
      <c r="B6202" s="330"/>
      <c r="C6202" s="402"/>
      <c r="D6202" s="336"/>
      <c r="E6202" s="429"/>
      <c r="F6202" s="336"/>
      <c r="G6202" s="430"/>
      <c r="H6202" s="431"/>
      <c r="I6202" s="432"/>
      <c r="J6202" s="336"/>
      <c r="K6202" s="338"/>
      <c r="O6202" s="393"/>
      <c r="P6202" s="407"/>
    </row>
    <row r="6203" spans="1:16" s="342" customFormat="1" x14ac:dyDescent="0.25">
      <c r="A6203" s="336"/>
      <c r="B6203" s="330"/>
      <c r="C6203" s="402"/>
      <c r="D6203" s="336"/>
      <c r="E6203" s="429"/>
      <c r="F6203" s="336"/>
      <c r="G6203" s="430"/>
      <c r="H6203" s="431"/>
      <c r="I6203" s="432"/>
      <c r="J6203" s="336"/>
      <c r="K6203" s="338"/>
      <c r="O6203" s="393"/>
      <c r="P6203" s="407"/>
    </row>
    <row r="6204" spans="1:16" s="342" customFormat="1" x14ac:dyDescent="0.25">
      <c r="A6204" s="336"/>
      <c r="B6204" s="330"/>
      <c r="C6204" s="402"/>
      <c r="D6204" s="336"/>
      <c r="E6204" s="429"/>
      <c r="F6204" s="336"/>
      <c r="G6204" s="430"/>
      <c r="H6204" s="431"/>
      <c r="I6204" s="432"/>
      <c r="J6204" s="336"/>
      <c r="K6204" s="338"/>
      <c r="O6204" s="393"/>
      <c r="P6204" s="407"/>
    </row>
    <row r="6205" spans="1:16" s="342" customFormat="1" x14ac:dyDescent="0.25">
      <c r="A6205" s="336"/>
      <c r="B6205" s="330"/>
      <c r="C6205" s="402"/>
      <c r="D6205" s="336"/>
      <c r="E6205" s="429"/>
      <c r="F6205" s="336"/>
      <c r="G6205" s="430"/>
      <c r="H6205" s="431"/>
      <c r="I6205" s="432"/>
      <c r="J6205" s="336"/>
      <c r="K6205" s="338"/>
      <c r="O6205" s="393"/>
      <c r="P6205" s="407"/>
    </row>
    <row r="6206" spans="1:16" s="342" customFormat="1" x14ac:dyDescent="0.25">
      <c r="A6206" s="336"/>
      <c r="B6206" s="330"/>
      <c r="C6206" s="402"/>
      <c r="D6206" s="336"/>
      <c r="E6206" s="429"/>
      <c r="F6206" s="336"/>
      <c r="G6206" s="430"/>
      <c r="H6206" s="431"/>
      <c r="I6206" s="432"/>
      <c r="J6206" s="336"/>
      <c r="K6206" s="338"/>
      <c r="O6206" s="393"/>
      <c r="P6206" s="407"/>
    </row>
    <row r="6207" spans="1:16" s="342" customFormat="1" x14ac:dyDescent="0.25">
      <c r="A6207" s="336"/>
      <c r="B6207" s="330"/>
      <c r="C6207" s="402"/>
      <c r="D6207" s="336"/>
      <c r="E6207" s="429"/>
      <c r="F6207" s="336"/>
      <c r="G6207" s="430"/>
      <c r="H6207" s="431"/>
      <c r="I6207" s="432"/>
      <c r="J6207" s="336"/>
      <c r="K6207" s="338"/>
      <c r="O6207" s="393"/>
      <c r="P6207" s="407"/>
    </row>
    <row r="6208" spans="1:16" s="342" customFormat="1" x14ac:dyDescent="0.25">
      <c r="A6208" s="336"/>
      <c r="B6208" s="330"/>
      <c r="C6208" s="402"/>
      <c r="D6208" s="336"/>
      <c r="E6208" s="429"/>
      <c r="F6208" s="336"/>
      <c r="G6208" s="430"/>
      <c r="H6208" s="431"/>
      <c r="I6208" s="432"/>
      <c r="J6208" s="336"/>
      <c r="K6208" s="338"/>
      <c r="O6208" s="393"/>
      <c r="P6208" s="407"/>
    </row>
    <row r="6209" spans="1:16" s="342" customFormat="1" x14ac:dyDescent="0.25">
      <c r="A6209" s="336"/>
      <c r="B6209" s="330"/>
      <c r="C6209" s="402"/>
      <c r="D6209" s="336"/>
      <c r="E6209" s="429"/>
      <c r="F6209" s="336"/>
      <c r="G6209" s="430"/>
      <c r="H6209" s="431"/>
      <c r="I6209" s="432"/>
      <c r="J6209" s="336"/>
      <c r="K6209" s="338"/>
      <c r="O6209" s="393"/>
      <c r="P6209" s="407"/>
    </row>
    <row r="6210" spans="1:16" s="342" customFormat="1" x14ac:dyDescent="0.25">
      <c r="A6210" s="336"/>
      <c r="B6210" s="330"/>
      <c r="C6210" s="402"/>
      <c r="D6210" s="336"/>
      <c r="E6210" s="429"/>
      <c r="F6210" s="336"/>
      <c r="G6210" s="430"/>
      <c r="H6210" s="431"/>
      <c r="I6210" s="432"/>
      <c r="J6210" s="336"/>
      <c r="K6210" s="338"/>
      <c r="O6210" s="393"/>
      <c r="P6210" s="407"/>
    </row>
    <row r="6211" spans="1:16" s="342" customFormat="1" x14ac:dyDescent="0.25">
      <c r="A6211" s="336"/>
      <c r="B6211" s="330"/>
      <c r="C6211" s="402"/>
      <c r="D6211" s="336"/>
      <c r="E6211" s="429"/>
      <c r="F6211" s="336"/>
      <c r="G6211" s="430"/>
      <c r="H6211" s="431"/>
      <c r="I6211" s="432"/>
      <c r="J6211" s="336"/>
      <c r="K6211" s="338"/>
      <c r="O6211" s="393"/>
      <c r="P6211" s="407"/>
    </row>
    <row r="6212" spans="1:16" s="342" customFormat="1" x14ac:dyDescent="0.25">
      <c r="A6212" s="336"/>
      <c r="B6212" s="330"/>
      <c r="C6212" s="402"/>
      <c r="D6212" s="336"/>
      <c r="E6212" s="429"/>
      <c r="F6212" s="336"/>
      <c r="G6212" s="430"/>
      <c r="H6212" s="431"/>
      <c r="I6212" s="432"/>
      <c r="J6212" s="336"/>
      <c r="K6212" s="338"/>
      <c r="O6212" s="393"/>
      <c r="P6212" s="407"/>
    </row>
    <row r="6213" spans="1:16" s="342" customFormat="1" x14ac:dyDescent="0.25">
      <c r="A6213" s="336"/>
      <c r="B6213" s="330"/>
      <c r="C6213" s="402"/>
      <c r="D6213" s="336"/>
      <c r="E6213" s="429"/>
      <c r="F6213" s="336"/>
      <c r="G6213" s="430"/>
      <c r="H6213" s="431"/>
      <c r="I6213" s="432"/>
      <c r="J6213" s="336"/>
      <c r="K6213" s="338"/>
      <c r="O6213" s="393"/>
      <c r="P6213" s="407"/>
    </row>
    <row r="6214" spans="1:16" s="342" customFormat="1" x14ac:dyDescent="0.25">
      <c r="A6214" s="336"/>
      <c r="B6214" s="330"/>
      <c r="C6214" s="402"/>
      <c r="D6214" s="336"/>
      <c r="E6214" s="429"/>
      <c r="F6214" s="336"/>
      <c r="G6214" s="430"/>
      <c r="H6214" s="431"/>
      <c r="I6214" s="432"/>
      <c r="J6214" s="336"/>
      <c r="K6214" s="338"/>
      <c r="O6214" s="393"/>
      <c r="P6214" s="407"/>
    </row>
    <row r="6215" spans="1:16" s="342" customFormat="1" x14ac:dyDescent="0.25">
      <c r="A6215" s="336"/>
      <c r="B6215" s="330"/>
      <c r="C6215" s="402"/>
      <c r="D6215" s="336"/>
      <c r="E6215" s="429"/>
      <c r="F6215" s="336"/>
      <c r="G6215" s="430"/>
      <c r="H6215" s="431"/>
      <c r="I6215" s="432"/>
      <c r="J6215" s="336"/>
      <c r="K6215" s="338"/>
      <c r="O6215" s="393"/>
      <c r="P6215" s="407"/>
    </row>
    <row r="6216" spans="1:16" s="342" customFormat="1" x14ac:dyDescent="0.25">
      <c r="A6216" s="336"/>
      <c r="B6216" s="330"/>
      <c r="C6216" s="402"/>
      <c r="D6216" s="336"/>
      <c r="E6216" s="429"/>
      <c r="F6216" s="336"/>
      <c r="G6216" s="430"/>
      <c r="H6216" s="431"/>
      <c r="I6216" s="432"/>
      <c r="J6216" s="336"/>
      <c r="K6216" s="338"/>
      <c r="O6216" s="393"/>
      <c r="P6216" s="407"/>
    </row>
    <row r="6217" spans="1:16" s="342" customFormat="1" x14ac:dyDescent="0.25">
      <c r="A6217" s="336"/>
      <c r="B6217" s="330"/>
      <c r="C6217" s="402"/>
      <c r="D6217" s="336"/>
      <c r="E6217" s="429"/>
      <c r="F6217" s="336"/>
      <c r="G6217" s="430"/>
      <c r="H6217" s="431"/>
      <c r="I6217" s="432"/>
      <c r="J6217" s="336"/>
      <c r="K6217" s="338"/>
      <c r="O6217" s="393"/>
      <c r="P6217" s="407"/>
    </row>
    <row r="6218" spans="1:16" s="342" customFormat="1" x14ac:dyDescent="0.25">
      <c r="A6218" s="336"/>
      <c r="B6218" s="330"/>
      <c r="C6218" s="402"/>
      <c r="D6218" s="336"/>
      <c r="E6218" s="429"/>
      <c r="F6218" s="336"/>
      <c r="G6218" s="430"/>
      <c r="H6218" s="431"/>
      <c r="I6218" s="432"/>
      <c r="J6218" s="336"/>
      <c r="K6218" s="338"/>
      <c r="O6218" s="393"/>
      <c r="P6218" s="407"/>
    </row>
    <row r="6219" spans="1:16" s="342" customFormat="1" x14ac:dyDescent="0.25">
      <c r="A6219" s="336"/>
      <c r="B6219" s="330"/>
      <c r="C6219" s="402"/>
      <c r="D6219" s="336"/>
      <c r="E6219" s="429"/>
      <c r="F6219" s="336"/>
      <c r="G6219" s="430"/>
      <c r="H6219" s="431"/>
      <c r="I6219" s="432"/>
      <c r="J6219" s="336"/>
      <c r="K6219" s="338"/>
      <c r="O6219" s="393"/>
      <c r="P6219" s="407"/>
    </row>
    <row r="6220" spans="1:16" s="342" customFormat="1" x14ac:dyDescent="0.25">
      <c r="A6220" s="336"/>
      <c r="B6220" s="330"/>
      <c r="C6220" s="402"/>
      <c r="D6220" s="336"/>
      <c r="E6220" s="429"/>
      <c r="F6220" s="336"/>
      <c r="G6220" s="430"/>
      <c r="H6220" s="431"/>
      <c r="I6220" s="432"/>
      <c r="J6220" s="336"/>
      <c r="K6220" s="338"/>
      <c r="O6220" s="393"/>
      <c r="P6220" s="407"/>
    </row>
    <row r="6221" spans="1:16" s="342" customFormat="1" x14ac:dyDescent="0.25">
      <c r="A6221" s="336"/>
      <c r="B6221" s="330"/>
      <c r="C6221" s="402"/>
      <c r="D6221" s="336"/>
      <c r="E6221" s="429"/>
      <c r="F6221" s="336"/>
      <c r="G6221" s="430"/>
      <c r="H6221" s="431"/>
      <c r="I6221" s="432"/>
      <c r="J6221" s="336"/>
      <c r="K6221" s="338"/>
      <c r="O6221" s="393"/>
      <c r="P6221" s="407"/>
    </row>
    <row r="6222" spans="1:16" s="342" customFormat="1" x14ac:dyDescent="0.25">
      <c r="A6222" s="336"/>
      <c r="B6222" s="330"/>
      <c r="C6222" s="402"/>
      <c r="D6222" s="336"/>
      <c r="E6222" s="429"/>
      <c r="F6222" s="336"/>
      <c r="G6222" s="430"/>
      <c r="H6222" s="431"/>
      <c r="I6222" s="432"/>
      <c r="J6222" s="336"/>
      <c r="K6222" s="338"/>
      <c r="O6222" s="393"/>
      <c r="P6222" s="407"/>
    </row>
    <row r="6223" spans="1:16" s="342" customFormat="1" x14ac:dyDescent="0.25">
      <c r="A6223" s="336"/>
      <c r="B6223" s="330"/>
      <c r="C6223" s="402"/>
      <c r="D6223" s="336"/>
      <c r="E6223" s="429"/>
      <c r="F6223" s="336"/>
      <c r="G6223" s="430"/>
      <c r="H6223" s="431"/>
      <c r="I6223" s="432"/>
      <c r="J6223" s="336"/>
      <c r="K6223" s="338"/>
      <c r="O6223" s="393"/>
      <c r="P6223" s="407"/>
    </row>
    <row r="6224" spans="1:16" s="342" customFormat="1" x14ac:dyDescent="0.25">
      <c r="A6224" s="336"/>
      <c r="B6224" s="330"/>
      <c r="C6224" s="402"/>
      <c r="D6224" s="336"/>
      <c r="E6224" s="429"/>
      <c r="F6224" s="336"/>
      <c r="G6224" s="430"/>
      <c r="H6224" s="431"/>
      <c r="I6224" s="432"/>
      <c r="J6224" s="336"/>
      <c r="K6224" s="338"/>
      <c r="O6224" s="393"/>
      <c r="P6224" s="407"/>
    </row>
    <row r="6225" spans="1:16" s="342" customFormat="1" x14ac:dyDescent="0.25">
      <c r="A6225" s="336"/>
      <c r="B6225" s="330"/>
      <c r="C6225" s="402"/>
      <c r="D6225" s="336"/>
      <c r="E6225" s="429"/>
      <c r="F6225" s="336"/>
      <c r="G6225" s="430"/>
      <c r="H6225" s="431"/>
      <c r="I6225" s="432"/>
      <c r="J6225" s="336"/>
      <c r="K6225" s="338"/>
      <c r="O6225" s="393"/>
      <c r="P6225" s="407"/>
    </row>
    <row r="6226" spans="1:16" s="342" customFormat="1" x14ac:dyDescent="0.25">
      <c r="A6226" s="336"/>
      <c r="B6226" s="330"/>
      <c r="C6226" s="402"/>
      <c r="D6226" s="336"/>
      <c r="E6226" s="429"/>
      <c r="F6226" s="336"/>
      <c r="G6226" s="430"/>
      <c r="H6226" s="431"/>
      <c r="I6226" s="432"/>
      <c r="J6226" s="336"/>
      <c r="K6226" s="338"/>
      <c r="O6226" s="393"/>
      <c r="P6226" s="407"/>
    </row>
    <row r="6227" spans="1:16" s="342" customFormat="1" x14ac:dyDescent="0.25">
      <c r="A6227" s="336"/>
      <c r="B6227" s="330"/>
      <c r="C6227" s="402"/>
      <c r="D6227" s="336"/>
      <c r="E6227" s="429"/>
      <c r="F6227" s="336"/>
      <c r="G6227" s="430"/>
      <c r="H6227" s="431"/>
      <c r="I6227" s="432"/>
      <c r="J6227" s="336"/>
      <c r="K6227" s="338"/>
      <c r="O6227" s="393"/>
      <c r="P6227" s="407"/>
    </row>
    <row r="6228" spans="1:16" s="342" customFormat="1" x14ac:dyDescent="0.25">
      <c r="A6228" s="336"/>
      <c r="B6228" s="330"/>
      <c r="C6228" s="402"/>
      <c r="D6228" s="336"/>
      <c r="E6228" s="429"/>
      <c r="F6228" s="336"/>
      <c r="G6228" s="430"/>
      <c r="H6228" s="431"/>
      <c r="I6228" s="432"/>
      <c r="J6228" s="336"/>
      <c r="K6228" s="338"/>
      <c r="O6228" s="393"/>
      <c r="P6228" s="407"/>
    </row>
    <row r="6229" spans="1:16" s="342" customFormat="1" x14ac:dyDescent="0.25">
      <c r="A6229" s="336"/>
      <c r="B6229" s="330"/>
      <c r="C6229" s="402"/>
      <c r="D6229" s="336"/>
      <c r="E6229" s="429"/>
      <c r="F6229" s="336"/>
      <c r="G6229" s="430"/>
      <c r="H6229" s="431"/>
      <c r="I6229" s="432"/>
      <c r="J6229" s="336"/>
      <c r="K6229" s="338"/>
      <c r="O6229" s="393"/>
      <c r="P6229" s="407"/>
    </row>
    <row r="6230" spans="1:16" s="342" customFormat="1" x14ac:dyDescent="0.25">
      <c r="A6230" s="336"/>
      <c r="B6230" s="330"/>
      <c r="C6230" s="402"/>
      <c r="D6230" s="336"/>
      <c r="E6230" s="429"/>
      <c r="F6230" s="336"/>
      <c r="G6230" s="430"/>
      <c r="H6230" s="431"/>
      <c r="I6230" s="432"/>
      <c r="J6230" s="336"/>
      <c r="K6230" s="338"/>
      <c r="O6230" s="393"/>
      <c r="P6230" s="407"/>
    </row>
    <row r="6231" spans="1:16" s="342" customFormat="1" x14ac:dyDescent="0.25">
      <c r="A6231" s="336"/>
      <c r="B6231" s="330"/>
      <c r="C6231" s="402"/>
      <c r="D6231" s="336"/>
      <c r="E6231" s="429"/>
      <c r="F6231" s="336"/>
      <c r="G6231" s="430"/>
      <c r="H6231" s="431"/>
      <c r="I6231" s="432"/>
      <c r="J6231" s="336"/>
      <c r="K6231" s="338"/>
      <c r="O6231" s="393"/>
      <c r="P6231" s="407"/>
    </row>
    <row r="6232" spans="1:16" s="342" customFormat="1" x14ac:dyDescent="0.25">
      <c r="A6232" s="336"/>
      <c r="B6232" s="330"/>
      <c r="C6232" s="402"/>
      <c r="D6232" s="336"/>
      <c r="E6232" s="429"/>
      <c r="F6232" s="336"/>
      <c r="G6232" s="430"/>
      <c r="H6232" s="431"/>
      <c r="I6232" s="432"/>
      <c r="J6232" s="336"/>
      <c r="K6232" s="338"/>
      <c r="O6232" s="393"/>
      <c r="P6232" s="407"/>
    </row>
    <row r="6233" spans="1:16" s="342" customFormat="1" x14ac:dyDescent="0.25">
      <c r="A6233" s="336"/>
      <c r="B6233" s="330"/>
      <c r="C6233" s="402"/>
      <c r="D6233" s="336"/>
      <c r="E6233" s="429"/>
      <c r="F6233" s="336"/>
      <c r="G6233" s="430"/>
      <c r="H6233" s="431"/>
      <c r="I6233" s="432"/>
      <c r="J6233" s="336"/>
      <c r="K6233" s="338"/>
      <c r="O6233" s="393"/>
      <c r="P6233" s="407"/>
    </row>
    <row r="6234" spans="1:16" s="342" customFormat="1" x14ac:dyDescent="0.25">
      <c r="A6234" s="336"/>
      <c r="B6234" s="330"/>
      <c r="C6234" s="402"/>
      <c r="D6234" s="336"/>
      <c r="E6234" s="429"/>
      <c r="F6234" s="336"/>
      <c r="G6234" s="430"/>
      <c r="H6234" s="431"/>
      <c r="I6234" s="432"/>
      <c r="J6234" s="336"/>
      <c r="K6234" s="338"/>
      <c r="O6234" s="393"/>
      <c r="P6234" s="407"/>
    </row>
    <row r="6235" spans="1:16" s="342" customFormat="1" x14ac:dyDescent="0.25">
      <c r="A6235" s="336"/>
      <c r="B6235" s="330"/>
      <c r="C6235" s="402"/>
      <c r="D6235" s="336"/>
      <c r="E6235" s="429"/>
      <c r="F6235" s="336"/>
      <c r="G6235" s="430"/>
      <c r="H6235" s="431"/>
      <c r="I6235" s="432"/>
      <c r="J6235" s="336"/>
      <c r="K6235" s="338"/>
      <c r="O6235" s="393"/>
      <c r="P6235" s="407"/>
    </row>
    <row r="6236" spans="1:16" s="342" customFormat="1" x14ac:dyDescent="0.25">
      <c r="A6236" s="336"/>
      <c r="B6236" s="330"/>
      <c r="C6236" s="402"/>
      <c r="D6236" s="336"/>
      <c r="E6236" s="429"/>
      <c r="F6236" s="336"/>
      <c r="G6236" s="430"/>
      <c r="H6236" s="431"/>
      <c r="I6236" s="432"/>
      <c r="J6236" s="336"/>
      <c r="K6236" s="338"/>
      <c r="O6236" s="393"/>
      <c r="P6236" s="407"/>
    </row>
    <row r="6237" spans="1:16" s="342" customFormat="1" x14ac:dyDescent="0.25">
      <c r="A6237" s="336"/>
      <c r="B6237" s="330"/>
      <c r="C6237" s="402"/>
      <c r="D6237" s="336"/>
      <c r="E6237" s="429"/>
      <c r="F6237" s="336"/>
      <c r="G6237" s="430"/>
      <c r="H6237" s="431"/>
      <c r="I6237" s="432"/>
      <c r="J6237" s="336"/>
      <c r="K6237" s="338"/>
      <c r="O6237" s="393"/>
      <c r="P6237" s="407"/>
    </row>
    <row r="6238" spans="1:16" s="342" customFormat="1" x14ac:dyDescent="0.25">
      <c r="A6238" s="336"/>
      <c r="B6238" s="330"/>
      <c r="C6238" s="402"/>
      <c r="D6238" s="336"/>
      <c r="E6238" s="429"/>
      <c r="F6238" s="336"/>
      <c r="G6238" s="430"/>
      <c r="H6238" s="431"/>
      <c r="I6238" s="432"/>
      <c r="J6238" s="336"/>
      <c r="K6238" s="338"/>
      <c r="O6238" s="393"/>
      <c r="P6238" s="407"/>
    </row>
    <row r="6239" spans="1:16" s="342" customFormat="1" x14ac:dyDescent="0.25">
      <c r="A6239" s="336"/>
      <c r="B6239" s="330"/>
      <c r="C6239" s="402"/>
      <c r="D6239" s="336"/>
      <c r="E6239" s="429"/>
      <c r="F6239" s="336"/>
      <c r="G6239" s="430"/>
      <c r="H6239" s="431"/>
      <c r="I6239" s="432"/>
      <c r="J6239" s="336"/>
      <c r="K6239" s="338"/>
      <c r="O6239" s="393"/>
      <c r="P6239" s="407"/>
    </row>
    <row r="6240" spans="1:16" s="342" customFormat="1" x14ac:dyDescent="0.25">
      <c r="A6240" s="336"/>
      <c r="B6240" s="330"/>
      <c r="C6240" s="402"/>
      <c r="D6240" s="336"/>
      <c r="E6240" s="429"/>
      <c r="F6240" s="336"/>
      <c r="G6240" s="430"/>
      <c r="H6240" s="431"/>
      <c r="I6240" s="432"/>
      <c r="J6240" s="336"/>
      <c r="K6240" s="338"/>
      <c r="O6240" s="393"/>
      <c r="P6240" s="407"/>
    </row>
    <row r="6241" spans="1:16" s="342" customFormat="1" x14ac:dyDescent="0.25">
      <c r="A6241" s="336"/>
      <c r="B6241" s="330"/>
      <c r="C6241" s="402"/>
      <c r="D6241" s="336"/>
      <c r="E6241" s="429"/>
      <c r="F6241" s="336"/>
      <c r="G6241" s="430"/>
      <c r="H6241" s="431"/>
      <c r="I6241" s="432"/>
      <c r="J6241" s="336"/>
      <c r="K6241" s="338"/>
      <c r="O6241" s="393"/>
      <c r="P6241" s="407"/>
    </row>
    <row r="6242" spans="1:16" s="342" customFormat="1" x14ac:dyDescent="0.25">
      <c r="A6242" s="336"/>
      <c r="B6242" s="330"/>
      <c r="C6242" s="402"/>
      <c r="D6242" s="336"/>
      <c r="E6242" s="429"/>
      <c r="F6242" s="336"/>
      <c r="G6242" s="430"/>
      <c r="H6242" s="431"/>
      <c r="I6242" s="432"/>
      <c r="J6242" s="336"/>
      <c r="K6242" s="338"/>
      <c r="O6242" s="393"/>
      <c r="P6242" s="407"/>
    </row>
    <row r="6243" spans="1:16" s="342" customFormat="1" x14ac:dyDescent="0.25">
      <c r="A6243" s="336"/>
      <c r="B6243" s="330"/>
      <c r="C6243" s="402"/>
      <c r="D6243" s="336"/>
      <c r="E6243" s="429"/>
      <c r="F6243" s="336"/>
      <c r="G6243" s="430"/>
      <c r="H6243" s="431"/>
      <c r="I6243" s="432"/>
      <c r="J6243" s="336"/>
      <c r="K6243" s="338"/>
      <c r="O6243" s="393"/>
      <c r="P6243" s="407"/>
    </row>
    <row r="6244" spans="1:16" s="342" customFormat="1" x14ac:dyDescent="0.25">
      <c r="A6244" s="336"/>
      <c r="B6244" s="330"/>
      <c r="C6244" s="402"/>
      <c r="D6244" s="336"/>
      <c r="E6244" s="429"/>
      <c r="F6244" s="336"/>
      <c r="G6244" s="430"/>
      <c r="H6244" s="431"/>
      <c r="I6244" s="432"/>
      <c r="J6244" s="336"/>
      <c r="K6244" s="338"/>
      <c r="O6244" s="393"/>
      <c r="P6244" s="407"/>
    </row>
    <row r="6245" spans="1:16" s="342" customFormat="1" x14ac:dyDescent="0.25">
      <c r="A6245" s="336"/>
      <c r="B6245" s="330"/>
      <c r="C6245" s="402"/>
      <c r="D6245" s="336"/>
      <c r="E6245" s="429"/>
      <c r="F6245" s="336"/>
      <c r="G6245" s="430"/>
      <c r="H6245" s="431"/>
      <c r="I6245" s="432"/>
      <c r="J6245" s="336"/>
      <c r="K6245" s="338"/>
      <c r="O6245" s="393"/>
      <c r="P6245" s="407"/>
    </row>
    <row r="6246" spans="1:16" s="342" customFormat="1" x14ac:dyDescent="0.25">
      <c r="A6246" s="336"/>
      <c r="B6246" s="330"/>
      <c r="C6246" s="402"/>
      <c r="D6246" s="336"/>
      <c r="E6246" s="429"/>
      <c r="F6246" s="336"/>
      <c r="G6246" s="430"/>
      <c r="H6246" s="431"/>
      <c r="I6246" s="432"/>
      <c r="J6246" s="336"/>
      <c r="K6246" s="338"/>
      <c r="O6246" s="393"/>
      <c r="P6246" s="407"/>
    </row>
    <row r="6247" spans="1:16" s="342" customFormat="1" x14ac:dyDescent="0.25">
      <c r="A6247" s="336"/>
      <c r="B6247" s="330"/>
      <c r="C6247" s="402"/>
      <c r="D6247" s="336"/>
      <c r="E6247" s="429"/>
      <c r="F6247" s="336"/>
      <c r="G6247" s="430"/>
      <c r="H6247" s="431"/>
      <c r="I6247" s="432"/>
      <c r="J6247" s="336"/>
      <c r="K6247" s="338"/>
      <c r="O6247" s="393"/>
      <c r="P6247" s="407"/>
    </row>
    <row r="6248" spans="1:16" s="342" customFormat="1" x14ac:dyDescent="0.25">
      <c r="A6248" s="336"/>
      <c r="B6248" s="330"/>
      <c r="C6248" s="402"/>
      <c r="D6248" s="336"/>
      <c r="E6248" s="429"/>
      <c r="F6248" s="336"/>
      <c r="G6248" s="430"/>
      <c r="H6248" s="431"/>
      <c r="I6248" s="432"/>
      <c r="J6248" s="336"/>
      <c r="K6248" s="338"/>
      <c r="O6248" s="393"/>
      <c r="P6248" s="407"/>
    </row>
    <row r="6249" spans="1:16" s="342" customFormat="1" x14ac:dyDescent="0.25">
      <c r="A6249" s="336"/>
      <c r="B6249" s="330"/>
      <c r="C6249" s="402"/>
      <c r="D6249" s="336"/>
      <c r="E6249" s="429"/>
      <c r="F6249" s="336"/>
      <c r="G6249" s="430"/>
      <c r="H6249" s="431"/>
      <c r="I6249" s="432"/>
      <c r="J6249" s="336"/>
      <c r="K6249" s="338"/>
      <c r="O6249" s="393"/>
      <c r="P6249" s="407"/>
    </row>
    <row r="6250" spans="1:16" s="342" customFormat="1" x14ac:dyDescent="0.25">
      <c r="A6250" s="336"/>
      <c r="B6250" s="330"/>
      <c r="C6250" s="402"/>
      <c r="D6250" s="336"/>
      <c r="E6250" s="429"/>
      <c r="F6250" s="336"/>
      <c r="G6250" s="430"/>
      <c r="H6250" s="431"/>
      <c r="I6250" s="432"/>
      <c r="J6250" s="336"/>
      <c r="K6250" s="338"/>
      <c r="O6250" s="393"/>
      <c r="P6250" s="407"/>
    </row>
    <row r="6251" spans="1:16" s="342" customFormat="1" x14ac:dyDescent="0.25">
      <c r="A6251" s="336"/>
      <c r="B6251" s="330"/>
      <c r="C6251" s="402"/>
      <c r="D6251" s="336"/>
      <c r="E6251" s="429"/>
      <c r="F6251" s="336"/>
      <c r="G6251" s="430"/>
      <c r="H6251" s="431"/>
      <c r="I6251" s="432"/>
      <c r="J6251" s="336"/>
      <c r="K6251" s="338"/>
      <c r="O6251" s="393"/>
      <c r="P6251" s="407"/>
    </row>
    <row r="6252" spans="1:16" s="342" customFormat="1" x14ac:dyDescent="0.25">
      <c r="A6252" s="336"/>
      <c r="B6252" s="330"/>
      <c r="C6252" s="402"/>
      <c r="D6252" s="336"/>
      <c r="E6252" s="429"/>
      <c r="F6252" s="336"/>
      <c r="G6252" s="430"/>
      <c r="H6252" s="431"/>
      <c r="I6252" s="432"/>
      <c r="J6252" s="336"/>
      <c r="K6252" s="338"/>
      <c r="O6252" s="393"/>
      <c r="P6252" s="407"/>
    </row>
    <row r="6253" spans="1:16" s="342" customFormat="1" x14ac:dyDescent="0.25">
      <c r="A6253" s="336"/>
      <c r="B6253" s="330"/>
      <c r="C6253" s="402"/>
      <c r="D6253" s="336"/>
      <c r="E6253" s="429"/>
      <c r="F6253" s="336"/>
      <c r="G6253" s="430"/>
      <c r="H6253" s="431"/>
      <c r="I6253" s="432"/>
      <c r="J6253" s="336"/>
      <c r="K6253" s="338"/>
      <c r="O6253" s="393"/>
      <c r="P6253" s="407"/>
    </row>
    <row r="6254" spans="1:16" s="342" customFormat="1" x14ac:dyDescent="0.25">
      <c r="A6254" s="336"/>
      <c r="B6254" s="330"/>
      <c r="C6254" s="402"/>
      <c r="D6254" s="336"/>
      <c r="E6254" s="429"/>
      <c r="F6254" s="336"/>
      <c r="G6254" s="430"/>
      <c r="H6254" s="431"/>
      <c r="I6254" s="432"/>
      <c r="J6254" s="336"/>
      <c r="K6254" s="338"/>
      <c r="O6254" s="393"/>
      <c r="P6254" s="407"/>
    </row>
    <row r="6255" spans="1:16" s="342" customFormat="1" x14ac:dyDescent="0.25">
      <c r="A6255" s="336"/>
      <c r="B6255" s="330"/>
      <c r="C6255" s="402"/>
      <c r="D6255" s="336"/>
      <c r="E6255" s="429"/>
      <c r="F6255" s="336"/>
      <c r="G6255" s="430"/>
      <c r="H6255" s="431"/>
      <c r="I6255" s="432"/>
      <c r="J6255" s="336"/>
      <c r="K6255" s="338"/>
      <c r="O6255" s="393"/>
      <c r="P6255" s="407"/>
    </row>
    <row r="6256" spans="1:16" s="342" customFormat="1" x14ac:dyDescent="0.25">
      <c r="A6256" s="336"/>
      <c r="B6256" s="330"/>
      <c r="C6256" s="402"/>
      <c r="D6256" s="336"/>
      <c r="E6256" s="429"/>
      <c r="F6256" s="336"/>
      <c r="G6256" s="430"/>
      <c r="H6256" s="431"/>
      <c r="I6256" s="432"/>
      <c r="J6256" s="336"/>
      <c r="K6256" s="338"/>
      <c r="O6256" s="393"/>
      <c r="P6256" s="407"/>
    </row>
    <row r="6257" spans="1:16" s="342" customFormat="1" x14ac:dyDescent="0.25">
      <c r="A6257" s="336"/>
      <c r="B6257" s="330"/>
      <c r="C6257" s="402"/>
      <c r="D6257" s="336"/>
      <c r="E6257" s="429"/>
      <c r="F6257" s="336"/>
      <c r="G6257" s="430"/>
      <c r="H6257" s="431"/>
      <c r="I6257" s="432"/>
      <c r="J6257" s="336"/>
      <c r="K6257" s="338"/>
      <c r="O6257" s="393"/>
      <c r="P6257" s="407"/>
    </row>
    <row r="6258" spans="1:16" s="342" customFormat="1" x14ac:dyDescent="0.25">
      <c r="A6258" s="336"/>
      <c r="B6258" s="330"/>
      <c r="C6258" s="402"/>
      <c r="D6258" s="336"/>
      <c r="E6258" s="429"/>
      <c r="F6258" s="336"/>
      <c r="G6258" s="430"/>
      <c r="H6258" s="431"/>
      <c r="I6258" s="432"/>
      <c r="J6258" s="336"/>
      <c r="K6258" s="338"/>
      <c r="O6258" s="393"/>
      <c r="P6258" s="407"/>
    </row>
    <row r="6259" spans="1:16" s="342" customFormat="1" x14ac:dyDescent="0.25">
      <c r="A6259" s="336"/>
      <c r="B6259" s="330"/>
      <c r="C6259" s="402"/>
      <c r="D6259" s="336"/>
      <c r="E6259" s="429"/>
      <c r="F6259" s="336"/>
      <c r="G6259" s="430"/>
      <c r="H6259" s="431"/>
      <c r="I6259" s="432"/>
      <c r="J6259" s="336"/>
      <c r="K6259" s="338"/>
      <c r="O6259" s="393"/>
      <c r="P6259" s="407"/>
    </row>
    <row r="6260" spans="1:16" s="342" customFormat="1" x14ac:dyDescent="0.25">
      <c r="A6260" s="336"/>
      <c r="B6260" s="330"/>
      <c r="C6260" s="402"/>
      <c r="D6260" s="336"/>
      <c r="E6260" s="429"/>
      <c r="F6260" s="336"/>
      <c r="G6260" s="430"/>
      <c r="H6260" s="431"/>
      <c r="I6260" s="432"/>
      <c r="J6260" s="336"/>
      <c r="K6260" s="338"/>
      <c r="O6260" s="393"/>
      <c r="P6260" s="407"/>
    </row>
    <row r="6261" spans="1:16" s="342" customFormat="1" x14ac:dyDescent="0.25">
      <c r="A6261" s="336"/>
      <c r="B6261" s="330"/>
      <c r="C6261" s="402"/>
      <c r="D6261" s="336"/>
      <c r="E6261" s="429"/>
      <c r="F6261" s="336"/>
      <c r="G6261" s="430"/>
      <c r="H6261" s="431"/>
      <c r="I6261" s="432"/>
      <c r="J6261" s="336"/>
      <c r="K6261" s="338"/>
      <c r="O6261" s="393"/>
      <c r="P6261" s="407"/>
    </row>
    <row r="6262" spans="1:16" s="342" customFormat="1" x14ac:dyDescent="0.25">
      <c r="A6262" s="336"/>
      <c r="B6262" s="330"/>
      <c r="C6262" s="402"/>
      <c r="D6262" s="336"/>
      <c r="E6262" s="429"/>
      <c r="F6262" s="336"/>
      <c r="G6262" s="430"/>
      <c r="H6262" s="431"/>
      <c r="I6262" s="432"/>
      <c r="J6262" s="336"/>
      <c r="K6262" s="338"/>
      <c r="O6262" s="393"/>
      <c r="P6262" s="407"/>
    </row>
    <row r="6263" spans="1:16" s="342" customFormat="1" x14ac:dyDescent="0.25">
      <c r="A6263" s="336"/>
      <c r="B6263" s="330"/>
      <c r="C6263" s="402"/>
      <c r="D6263" s="336"/>
      <c r="E6263" s="429"/>
      <c r="F6263" s="336"/>
      <c r="G6263" s="430"/>
      <c r="H6263" s="431"/>
      <c r="I6263" s="432"/>
      <c r="J6263" s="336"/>
      <c r="K6263" s="338"/>
      <c r="O6263" s="393"/>
      <c r="P6263" s="407"/>
    </row>
    <row r="6264" spans="1:16" s="342" customFormat="1" x14ac:dyDescent="0.25">
      <c r="A6264" s="336"/>
      <c r="B6264" s="330"/>
      <c r="C6264" s="402"/>
      <c r="D6264" s="336"/>
      <c r="E6264" s="429"/>
      <c r="F6264" s="336"/>
      <c r="G6264" s="430"/>
      <c r="H6264" s="431"/>
      <c r="I6264" s="432"/>
      <c r="J6264" s="336"/>
      <c r="K6264" s="338"/>
      <c r="O6264" s="393"/>
      <c r="P6264" s="407"/>
    </row>
    <row r="6265" spans="1:16" s="342" customFormat="1" x14ac:dyDescent="0.25">
      <c r="A6265" s="336"/>
      <c r="B6265" s="330"/>
      <c r="C6265" s="402"/>
      <c r="D6265" s="336"/>
      <c r="E6265" s="429"/>
      <c r="F6265" s="336"/>
      <c r="G6265" s="430"/>
      <c r="H6265" s="431"/>
      <c r="I6265" s="432"/>
      <c r="J6265" s="336"/>
      <c r="K6265" s="338"/>
      <c r="O6265" s="393"/>
      <c r="P6265" s="407"/>
    </row>
    <row r="6266" spans="1:16" s="342" customFormat="1" x14ac:dyDescent="0.25">
      <c r="A6266" s="336"/>
      <c r="B6266" s="330"/>
      <c r="C6266" s="402"/>
      <c r="D6266" s="336"/>
      <c r="E6266" s="429"/>
      <c r="F6266" s="336"/>
      <c r="G6266" s="430"/>
      <c r="H6266" s="431"/>
      <c r="I6266" s="432"/>
      <c r="J6266" s="336"/>
      <c r="K6266" s="338"/>
      <c r="O6266" s="393"/>
      <c r="P6266" s="407"/>
    </row>
    <row r="6267" spans="1:16" s="342" customFormat="1" x14ac:dyDescent="0.25">
      <c r="A6267" s="336"/>
      <c r="B6267" s="330"/>
      <c r="C6267" s="402"/>
      <c r="D6267" s="336"/>
      <c r="E6267" s="429"/>
      <c r="F6267" s="336"/>
      <c r="G6267" s="430"/>
      <c r="H6267" s="431"/>
      <c r="I6267" s="432"/>
      <c r="J6267" s="336"/>
      <c r="K6267" s="338"/>
      <c r="O6267" s="393"/>
      <c r="P6267" s="407"/>
    </row>
    <row r="6268" spans="1:16" s="342" customFormat="1" x14ac:dyDescent="0.25">
      <c r="A6268" s="336"/>
      <c r="B6268" s="330"/>
      <c r="C6268" s="402"/>
      <c r="D6268" s="336"/>
      <c r="E6268" s="429"/>
      <c r="F6268" s="336"/>
      <c r="G6268" s="430"/>
      <c r="H6268" s="431"/>
      <c r="I6268" s="432"/>
      <c r="J6268" s="336"/>
      <c r="K6268" s="338"/>
      <c r="O6268" s="393"/>
      <c r="P6268" s="407"/>
    </row>
    <row r="6269" spans="1:16" s="342" customFormat="1" x14ac:dyDescent="0.25">
      <c r="A6269" s="336"/>
      <c r="B6269" s="330"/>
      <c r="C6269" s="402"/>
      <c r="D6269" s="336"/>
      <c r="E6269" s="429"/>
      <c r="F6269" s="336"/>
      <c r="G6269" s="430"/>
      <c r="H6269" s="431"/>
      <c r="I6269" s="432"/>
      <c r="J6269" s="336"/>
      <c r="K6269" s="338"/>
      <c r="O6269" s="393"/>
      <c r="P6269" s="407"/>
    </row>
    <row r="6270" spans="1:16" s="342" customFormat="1" x14ac:dyDescent="0.25">
      <c r="A6270" s="336"/>
      <c r="B6270" s="330"/>
      <c r="C6270" s="402"/>
      <c r="D6270" s="336"/>
      <c r="E6270" s="429"/>
      <c r="F6270" s="336"/>
      <c r="G6270" s="430"/>
      <c r="H6270" s="431"/>
      <c r="I6270" s="432"/>
      <c r="J6270" s="336"/>
      <c r="K6270" s="338"/>
      <c r="O6270" s="393"/>
      <c r="P6270" s="407"/>
    </row>
    <row r="6271" spans="1:16" s="342" customFormat="1" x14ac:dyDescent="0.25">
      <c r="A6271" s="336"/>
      <c r="B6271" s="330"/>
      <c r="C6271" s="402"/>
      <c r="D6271" s="336"/>
      <c r="E6271" s="429"/>
      <c r="F6271" s="336"/>
      <c r="G6271" s="430"/>
      <c r="H6271" s="431"/>
      <c r="I6271" s="432"/>
      <c r="J6271" s="336"/>
      <c r="K6271" s="338"/>
      <c r="O6271" s="393"/>
      <c r="P6271" s="407"/>
    </row>
    <row r="6272" spans="1:16" s="342" customFormat="1" x14ac:dyDescent="0.25">
      <c r="A6272" s="336"/>
      <c r="B6272" s="330"/>
      <c r="C6272" s="402"/>
      <c r="D6272" s="336"/>
      <c r="E6272" s="429"/>
      <c r="F6272" s="336"/>
      <c r="G6272" s="430"/>
      <c r="H6272" s="431"/>
      <c r="I6272" s="432"/>
      <c r="J6272" s="336"/>
      <c r="K6272" s="338"/>
      <c r="O6272" s="393"/>
      <c r="P6272" s="407"/>
    </row>
    <row r="6273" spans="1:16" s="342" customFormat="1" x14ac:dyDescent="0.25">
      <c r="A6273" s="336"/>
      <c r="B6273" s="330"/>
      <c r="C6273" s="402"/>
      <c r="D6273" s="336"/>
      <c r="E6273" s="429"/>
      <c r="F6273" s="336"/>
      <c r="G6273" s="430"/>
      <c r="H6273" s="431"/>
      <c r="I6273" s="432"/>
      <c r="J6273" s="336"/>
      <c r="K6273" s="338"/>
      <c r="O6273" s="393"/>
      <c r="P6273" s="407"/>
    </row>
    <row r="6274" spans="1:16" s="342" customFormat="1" x14ac:dyDescent="0.25">
      <c r="A6274" s="336"/>
      <c r="B6274" s="330"/>
      <c r="C6274" s="402"/>
      <c r="D6274" s="336"/>
      <c r="E6274" s="429"/>
      <c r="F6274" s="336"/>
      <c r="G6274" s="430"/>
      <c r="H6274" s="431"/>
      <c r="I6274" s="432"/>
      <c r="J6274" s="336"/>
      <c r="K6274" s="338"/>
      <c r="O6274" s="393"/>
      <c r="P6274" s="407"/>
    </row>
    <row r="6275" spans="1:16" s="342" customFormat="1" x14ac:dyDescent="0.25">
      <c r="A6275" s="336"/>
      <c r="B6275" s="330"/>
      <c r="C6275" s="402"/>
      <c r="D6275" s="336"/>
      <c r="E6275" s="429"/>
      <c r="F6275" s="336"/>
      <c r="G6275" s="430"/>
      <c r="H6275" s="431"/>
      <c r="I6275" s="432"/>
      <c r="J6275" s="336"/>
      <c r="K6275" s="338"/>
      <c r="O6275" s="393"/>
      <c r="P6275" s="407"/>
    </row>
    <row r="6276" spans="1:16" s="342" customFormat="1" x14ac:dyDescent="0.25">
      <c r="A6276" s="336"/>
      <c r="B6276" s="330"/>
      <c r="C6276" s="402"/>
      <c r="D6276" s="336"/>
      <c r="E6276" s="429"/>
      <c r="F6276" s="336"/>
      <c r="G6276" s="430"/>
      <c r="H6276" s="431"/>
      <c r="I6276" s="432"/>
      <c r="J6276" s="336"/>
      <c r="K6276" s="338"/>
      <c r="O6276" s="393"/>
      <c r="P6276" s="407"/>
    </row>
    <row r="6277" spans="1:16" s="342" customFormat="1" x14ac:dyDescent="0.25">
      <c r="A6277" s="336"/>
      <c r="B6277" s="330"/>
      <c r="C6277" s="402"/>
      <c r="D6277" s="336"/>
      <c r="E6277" s="429"/>
      <c r="F6277" s="336"/>
      <c r="G6277" s="430"/>
      <c r="H6277" s="431"/>
      <c r="I6277" s="432"/>
      <c r="J6277" s="336"/>
      <c r="K6277" s="338"/>
      <c r="O6277" s="393"/>
      <c r="P6277" s="407"/>
    </row>
    <row r="6278" spans="1:16" s="342" customFormat="1" x14ac:dyDescent="0.25">
      <c r="A6278" s="336"/>
      <c r="B6278" s="330"/>
      <c r="C6278" s="402"/>
      <c r="D6278" s="336"/>
      <c r="E6278" s="429"/>
      <c r="F6278" s="336"/>
      <c r="G6278" s="430"/>
      <c r="H6278" s="431"/>
      <c r="I6278" s="432"/>
      <c r="J6278" s="336"/>
      <c r="K6278" s="338"/>
      <c r="O6278" s="393"/>
      <c r="P6278" s="407"/>
    </row>
    <row r="6279" spans="1:16" s="342" customFormat="1" x14ac:dyDescent="0.25">
      <c r="A6279" s="336"/>
      <c r="B6279" s="330"/>
      <c r="C6279" s="402"/>
      <c r="D6279" s="336"/>
      <c r="E6279" s="429"/>
      <c r="F6279" s="336"/>
      <c r="G6279" s="430"/>
      <c r="H6279" s="431"/>
      <c r="I6279" s="432"/>
      <c r="J6279" s="336"/>
      <c r="K6279" s="338"/>
      <c r="O6279" s="393"/>
      <c r="P6279" s="407"/>
    </row>
    <row r="6280" spans="1:16" s="342" customFormat="1" x14ac:dyDescent="0.25">
      <c r="A6280" s="336"/>
      <c r="B6280" s="330"/>
      <c r="C6280" s="402"/>
      <c r="D6280" s="336"/>
      <c r="E6280" s="429"/>
      <c r="F6280" s="336"/>
      <c r="G6280" s="430"/>
      <c r="H6280" s="431"/>
      <c r="I6280" s="432"/>
      <c r="J6280" s="336"/>
      <c r="K6280" s="338"/>
      <c r="O6280" s="393"/>
      <c r="P6280" s="407"/>
    </row>
    <row r="6281" spans="1:16" s="342" customFormat="1" x14ac:dyDescent="0.25">
      <c r="A6281" s="336"/>
      <c r="B6281" s="330"/>
      <c r="C6281" s="402"/>
      <c r="D6281" s="336"/>
      <c r="E6281" s="429"/>
      <c r="F6281" s="336"/>
      <c r="G6281" s="430"/>
      <c r="H6281" s="431"/>
      <c r="I6281" s="432"/>
      <c r="J6281" s="336"/>
      <c r="K6281" s="338"/>
      <c r="O6281" s="393"/>
      <c r="P6281" s="407"/>
    </row>
    <row r="6282" spans="1:16" s="342" customFormat="1" x14ac:dyDescent="0.25">
      <c r="A6282" s="336"/>
      <c r="B6282" s="330"/>
      <c r="C6282" s="402"/>
      <c r="D6282" s="336"/>
      <c r="E6282" s="429"/>
      <c r="F6282" s="336"/>
      <c r="G6282" s="430"/>
      <c r="H6282" s="431"/>
      <c r="I6282" s="432"/>
      <c r="J6282" s="336"/>
      <c r="K6282" s="338"/>
      <c r="O6282" s="393"/>
      <c r="P6282" s="407"/>
    </row>
    <row r="6283" spans="1:16" s="342" customFormat="1" x14ac:dyDescent="0.25">
      <c r="A6283" s="336"/>
      <c r="B6283" s="330"/>
      <c r="C6283" s="402"/>
      <c r="D6283" s="336"/>
      <c r="E6283" s="429"/>
      <c r="F6283" s="336"/>
      <c r="G6283" s="430"/>
      <c r="H6283" s="431"/>
      <c r="I6283" s="432"/>
      <c r="J6283" s="336"/>
      <c r="K6283" s="338"/>
      <c r="O6283" s="393"/>
      <c r="P6283" s="407"/>
    </row>
    <row r="6284" spans="1:16" s="342" customFormat="1" x14ac:dyDescent="0.25">
      <c r="A6284" s="336"/>
      <c r="B6284" s="330"/>
      <c r="C6284" s="402"/>
      <c r="D6284" s="336"/>
      <c r="E6284" s="429"/>
      <c r="F6284" s="336"/>
      <c r="G6284" s="430"/>
      <c r="H6284" s="431"/>
      <c r="I6284" s="432"/>
      <c r="J6284" s="336"/>
      <c r="K6284" s="338"/>
      <c r="O6284" s="393"/>
      <c r="P6284" s="407"/>
    </row>
    <row r="6285" spans="1:16" s="342" customFormat="1" x14ac:dyDescent="0.25">
      <c r="A6285" s="336"/>
      <c r="B6285" s="330"/>
      <c r="C6285" s="402"/>
      <c r="D6285" s="336"/>
      <c r="E6285" s="429"/>
      <c r="F6285" s="336"/>
      <c r="G6285" s="430"/>
      <c r="H6285" s="431"/>
      <c r="I6285" s="432"/>
      <c r="J6285" s="336"/>
      <c r="K6285" s="338"/>
      <c r="O6285" s="393"/>
      <c r="P6285" s="407"/>
    </row>
    <row r="6286" spans="1:16" s="342" customFormat="1" x14ac:dyDescent="0.25">
      <c r="A6286" s="336"/>
      <c r="B6286" s="330"/>
      <c r="C6286" s="402"/>
      <c r="D6286" s="336"/>
      <c r="E6286" s="429"/>
      <c r="F6286" s="336"/>
      <c r="G6286" s="430"/>
      <c r="H6286" s="431"/>
      <c r="I6286" s="432"/>
      <c r="J6286" s="336"/>
      <c r="K6286" s="338"/>
      <c r="O6286" s="393"/>
      <c r="P6286" s="407"/>
    </row>
    <row r="6287" spans="1:16" s="342" customFormat="1" x14ac:dyDescent="0.25">
      <c r="A6287" s="336"/>
      <c r="B6287" s="330"/>
      <c r="C6287" s="402"/>
      <c r="D6287" s="336"/>
      <c r="E6287" s="429"/>
      <c r="F6287" s="336"/>
      <c r="G6287" s="430"/>
      <c r="H6287" s="431"/>
      <c r="I6287" s="432"/>
      <c r="J6287" s="336"/>
      <c r="K6287" s="338"/>
      <c r="O6287" s="393"/>
      <c r="P6287" s="407"/>
    </row>
    <row r="6288" spans="1:16" s="342" customFormat="1" x14ac:dyDescent="0.25">
      <c r="A6288" s="336"/>
      <c r="B6288" s="330"/>
      <c r="C6288" s="402"/>
      <c r="D6288" s="336"/>
      <c r="E6288" s="429"/>
      <c r="F6288" s="336"/>
      <c r="G6288" s="430"/>
      <c r="H6288" s="431"/>
      <c r="I6288" s="432"/>
      <c r="J6288" s="336"/>
      <c r="K6288" s="338"/>
      <c r="O6288" s="393"/>
      <c r="P6288" s="407"/>
    </row>
    <row r="6289" spans="1:16" s="342" customFormat="1" x14ac:dyDescent="0.25">
      <c r="A6289" s="336"/>
      <c r="B6289" s="330"/>
      <c r="C6289" s="402"/>
      <c r="D6289" s="336"/>
      <c r="E6289" s="429"/>
      <c r="F6289" s="336"/>
      <c r="G6289" s="430"/>
      <c r="H6289" s="431"/>
      <c r="I6289" s="432"/>
      <c r="J6289" s="336"/>
      <c r="K6289" s="338"/>
      <c r="O6289" s="393"/>
      <c r="P6289" s="407"/>
    </row>
    <row r="6290" spans="1:16" s="342" customFormat="1" x14ac:dyDescent="0.25">
      <c r="A6290" s="336"/>
      <c r="B6290" s="330"/>
      <c r="C6290" s="402"/>
      <c r="D6290" s="336"/>
      <c r="E6290" s="429"/>
      <c r="F6290" s="336"/>
      <c r="G6290" s="430"/>
      <c r="H6290" s="431"/>
      <c r="I6290" s="432"/>
      <c r="J6290" s="336"/>
      <c r="K6290" s="338"/>
      <c r="O6290" s="393"/>
      <c r="P6290" s="407"/>
    </row>
    <row r="6291" spans="1:16" s="342" customFormat="1" x14ac:dyDescent="0.25">
      <c r="A6291" s="336"/>
      <c r="B6291" s="330"/>
      <c r="C6291" s="402"/>
      <c r="D6291" s="336"/>
      <c r="E6291" s="429"/>
      <c r="F6291" s="336"/>
      <c r="G6291" s="430"/>
      <c r="H6291" s="431"/>
      <c r="I6291" s="432"/>
      <c r="J6291" s="336"/>
      <c r="K6291" s="338"/>
      <c r="O6291" s="393"/>
      <c r="P6291" s="407"/>
    </row>
    <row r="6292" spans="1:16" s="342" customFormat="1" x14ac:dyDescent="0.25">
      <c r="A6292" s="336"/>
      <c r="B6292" s="330"/>
      <c r="C6292" s="402"/>
      <c r="D6292" s="336"/>
      <c r="E6292" s="429"/>
      <c r="F6292" s="336"/>
      <c r="G6292" s="430"/>
      <c r="H6292" s="431"/>
      <c r="I6292" s="432"/>
      <c r="J6292" s="336"/>
      <c r="K6292" s="338"/>
      <c r="O6292" s="393"/>
      <c r="P6292" s="407"/>
    </row>
    <row r="6293" spans="1:16" s="342" customFormat="1" x14ac:dyDescent="0.25">
      <c r="A6293" s="336"/>
      <c r="B6293" s="330"/>
      <c r="C6293" s="402"/>
      <c r="D6293" s="336"/>
      <c r="E6293" s="429"/>
      <c r="F6293" s="336"/>
      <c r="G6293" s="430"/>
      <c r="H6293" s="431"/>
      <c r="I6293" s="432"/>
      <c r="J6293" s="336"/>
      <c r="K6293" s="338"/>
      <c r="O6293" s="393"/>
      <c r="P6293" s="407"/>
    </row>
    <row r="6294" spans="1:16" s="342" customFormat="1" x14ac:dyDescent="0.25">
      <c r="A6294" s="336"/>
      <c r="B6294" s="330"/>
      <c r="C6294" s="402"/>
      <c r="D6294" s="336"/>
      <c r="E6294" s="429"/>
      <c r="F6294" s="336"/>
      <c r="G6294" s="430"/>
      <c r="H6294" s="431"/>
      <c r="I6294" s="432"/>
      <c r="J6294" s="336"/>
      <c r="K6294" s="338"/>
      <c r="O6294" s="393"/>
      <c r="P6294" s="407"/>
    </row>
    <row r="6295" spans="1:16" s="342" customFormat="1" x14ac:dyDescent="0.25">
      <c r="A6295" s="336"/>
      <c r="B6295" s="330"/>
      <c r="C6295" s="402"/>
      <c r="D6295" s="336"/>
      <c r="E6295" s="429"/>
      <c r="F6295" s="336"/>
      <c r="G6295" s="430"/>
      <c r="H6295" s="431"/>
      <c r="I6295" s="432"/>
      <c r="J6295" s="336"/>
      <c r="K6295" s="338"/>
      <c r="O6295" s="393"/>
      <c r="P6295" s="407"/>
    </row>
    <row r="6296" spans="1:16" s="342" customFormat="1" x14ac:dyDescent="0.25">
      <c r="A6296" s="336"/>
      <c r="B6296" s="330"/>
      <c r="C6296" s="402"/>
      <c r="D6296" s="336"/>
      <c r="E6296" s="429"/>
      <c r="F6296" s="336"/>
      <c r="G6296" s="430"/>
      <c r="H6296" s="431"/>
      <c r="I6296" s="432"/>
      <c r="J6296" s="336"/>
      <c r="K6296" s="338"/>
      <c r="O6296" s="393"/>
      <c r="P6296" s="407"/>
    </row>
    <row r="6297" spans="1:16" s="342" customFormat="1" x14ac:dyDescent="0.25">
      <c r="A6297" s="336"/>
      <c r="B6297" s="330"/>
      <c r="C6297" s="402"/>
      <c r="D6297" s="336"/>
      <c r="E6297" s="429"/>
      <c r="F6297" s="336"/>
      <c r="G6297" s="430"/>
      <c r="H6297" s="431"/>
      <c r="I6297" s="432"/>
      <c r="J6297" s="336"/>
      <c r="K6297" s="338"/>
      <c r="O6297" s="393"/>
      <c r="P6297" s="407"/>
    </row>
    <row r="6298" spans="1:16" s="342" customFormat="1" x14ac:dyDescent="0.25">
      <c r="A6298" s="336"/>
      <c r="B6298" s="330"/>
      <c r="C6298" s="402"/>
      <c r="D6298" s="336"/>
      <c r="E6298" s="429"/>
      <c r="F6298" s="336"/>
      <c r="G6298" s="430"/>
      <c r="H6298" s="431"/>
      <c r="I6298" s="432"/>
      <c r="J6298" s="336"/>
      <c r="K6298" s="338"/>
      <c r="O6298" s="393"/>
      <c r="P6298" s="407"/>
    </row>
    <row r="6299" spans="1:16" s="342" customFormat="1" x14ac:dyDescent="0.25">
      <c r="A6299" s="336"/>
      <c r="B6299" s="330"/>
      <c r="C6299" s="402"/>
      <c r="D6299" s="336"/>
      <c r="E6299" s="429"/>
      <c r="F6299" s="336"/>
      <c r="G6299" s="430"/>
      <c r="H6299" s="431"/>
      <c r="I6299" s="432"/>
      <c r="J6299" s="336"/>
      <c r="K6299" s="338"/>
      <c r="O6299" s="393"/>
      <c r="P6299" s="407"/>
    </row>
    <row r="6300" spans="1:16" s="342" customFormat="1" x14ac:dyDescent="0.25">
      <c r="A6300" s="336"/>
      <c r="B6300" s="330"/>
      <c r="C6300" s="402"/>
      <c r="D6300" s="336"/>
      <c r="E6300" s="429"/>
      <c r="F6300" s="336"/>
      <c r="G6300" s="430"/>
      <c r="H6300" s="431"/>
      <c r="I6300" s="432"/>
      <c r="J6300" s="336"/>
      <c r="K6300" s="338"/>
      <c r="O6300" s="393"/>
      <c r="P6300" s="407"/>
    </row>
    <row r="6301" spans="1:16" s="342" customFormat="1" x14ac:dyDescent="0.25">
      <c r="A6301" s="336"/>
      <c r="B6301" s="330"/>
      <c r="C6301" s="402"/>
      <c r="D6301" s="336"/>
      <c r="E6301" s="429"/>
      <c r="F6301" s="336"/>
      <c r="G6301" s="430"/>
      <c r="H6301" s="431"/>
      <c r="I6301" s="432"/>
      <c r="J6301" s="336"/>
      <c r="K6301" s="338"/>
      <c r="O6301" s="393"/>
      <c r="P6301" s="407"/>
    </row>
    <row r="6302" spans="1:16" s="342" customFormat="1" x14ac:dyDescent="0.25">
      <c r="A6302" s="336"/>
      <c r="B6302" s="330"/>
      <c r="C6302" s="402"/>
      <c r="D6302" s="336"/>
      <c r="E6302" s="429"/>
      <c r="F6302" s="336"/>
      <c r="G6302" s="430"/>
      <c r="H6302" s="431"/>
      <c r="I6302" s="432"/>
      <c r="J6302" s="336"/>
      <c r="K6302" s="338"/>
      <c r="O6302" s="393"/>
      <c r="P6302" s="407"/>
    </row>
    <row r="6303" spans="1:16" s="342" customFormat="1" x14ac:dyDescent="0.25">
      <c r="A6303" s="336"/>
      <c r="B6303" s="330"/>
      <c r="C6303" s="402"/>
      <c r="D6303" s="336"/>
      <c r="E6303" s="429"/>
      <c r="F6303" s="336"/>
      <c r="G6303" s="430"/>
      <c r="H6303" s="431"/>
      <c r="I6303" s="432"/>
      <c r="J6303" s="336"/>
      <c r="K6303" s="338"/>
      <c r="O6303" s="393"/>
      <c r="P6303" s="407"/>
    </row>
    <row r="6304" spans="1:16" s="342" customFormat="1" x14ac:dyDescent="0.25">
      <c r="A6304" s="336"/>
      <c r="B6304" s="330"/>
      <c r="C6304" s="402"/>
      <c r="D6304" s="336"/>
      <c r="E6304" s="429"/>
      <c r="F6304" s="336"/>
      <c r="G6304" s="430"/>
      <c r="H6304" s="431"/>
      <c r="I6304" s="432"/>
      <c r="J6304" s="336"/>
      <c r="K6304" s="338"/>
      <c r="O6304" s="393"/>
      <c r="P6304" s="407"/>
    </row>
    <row r="6305" spans="1:16" s="342" customFormat="1" x14ac:dyDescent="0.25">
      <c r="A6305" s="336"/>
      <c r="B6305" s="330"/>
      <c r="C6305" s="402"/>
      <c r="D6305" s="336"/>
      <c r="E6305" s="429"/>
      <c r="F6305" s="336"/>
      <c r="G6305" s="430"/>
      <c r="H6305" s="431"/>
      <c r="I6305" s="432"/>
      <c r="J6305" s="336"/>
      <c r="K6305" s="338"/>
      <c r="O6305" s="393"/>
      <c r="P6305" s="407"/>
    </row>
    <row r="6306" spans="1:16" s="342" customFormat="1" x14ac:dyDescent="0.25">
      <c r="A6306" s="336"/>
      <c r="B6306" s="330"/>
      <c r="C6306" s="402"/>
      <c r="D6306" s="336"/>
      <c r="E6306" s="429"/>
      <c r="F6306" s="336"/>
      <c r="G6306" s="430"/>
      <c r="H6306" s="431"/>
      <c r="I6306" s="432"/>
      <c r="J6306" s="336"/>
      <c r="K6306" s="338"/>
      <c r="O6306" s="393"/>
      <c r="P6306" s="407"/>
    </row>
    <row r="6307" spans="1:16" s="342" customFormat="1" x14ac:dyDescent="0.25">
      <c r="A6307" s="336"/>
      <c r="B6307" s="330"/>
      <c r="C6307" s="402"/>
      <c r="D6307" s="336"/>
      <c r="E6307" s="429"/>
      <c r="F6307" s="336"/>
      <c r="G6307" s="430"/>
      <c r="H6307" s="431"/>
      <c r="I6307" s="432"/>
      <c r="J6307" s="336"/>
      <c r="K6307" s="338"/>
      <c r="O6307" s="393"/>
      <c r="P6307" s="407"/>
    </row>
    <row r="6308" spans="1:16" s="342" customFormat="1" x14ac:dyDescent="0.25">
      <c r="A6308" s="336"/>
      <c r="B6308" s="330"/>
      <c r="C6308" s="402"/>
      <c r="D6308" s="336"/>
      <c r="E6308" s="429"/>
      <c r="F6308" s="336"/>
      <c r="G6308" s="430"/>
      <c r="H6308" s="431"/>
      <c r="I6308" s="432"/>
      <c r="J6308" s="336"/>
      <c r="K6308" s="338"/>
      <c r="O6308" s="393"/>
      <c r="P6308" s="407"/>
    </row>
    <row r="6309" spans="1:16" s="342" customFormat="1" x14ac:dyDescent="0.25">
      <c r="A6309" s="336"/>
      <c r="B6309" s="330"/>
      <c r="C6309" s="402"/>
      <c r="D6309" s="336"/>
      <c r="E6309" s="429"/>
      <c r="F6309" s="336"/>
      <c r="G6309" s="430"/>
      <c r="H6309" s="431"/>
      <c r="I6309" s="432"/>
      <c r="J6309" s="336"/>
      <c r="K6309" s="338"/>
      <c r="O6309" s="393"/>
      <c r="P6309" s="407"/>
    </row>
    <row r="6310" spans="1:16" s="342" customFormat="1" x14ac:dyDescent="0.25">
      <c r="A6310" s="336"/>
      <c r="B6310" s="330"/>
      <c r="C6310" s="402"/>
      <c r="D6310" s="336"/>
      <c r="E6310" s="429"/>
      <c r="F6310" s="336"/>
      <c r="G6310" s="430"/>
      <c r="H6310" s="431"/>
      <c r="I6310" s="432"/>
      <c r="J6310" s="336"/>
      <c r="K6310" s="338"/>
      <c r="O6310" s="393"/>
      <c r="P6310" s="407"/>
    </row>
    <row r="6311" spans="1:16" s="342" customFormat="1" x14ac:dyDescent="0.25">
      <c r="A6311" s="336"/>
      <c r="B6311" s="330"/>
      <c r="C6311" s="402"/>
      <c r="D6311" s="336"/>
      <c r="E6311" s="429"/>
      <c r="F6311" s="336"/>
      <c r="G6311" s="430"/>
      <c r="H6311" s="431"/>
      <c r="I6311" s="432"/>
      <c r="J6311" s="336"/>
      <c r="K6311" s="338"/>
      <c r="O6311" s="393"/>
      <c r="P6311" s="407"/>
    </row>
    <row r="6312" spans="1:16" s="342" customFormat="1" x14ac:dyDescent="0.25">
      <c r="A6312" s="336"/>
      <c r="B6312" s="330"/>
      <c r="C6312" s="402"/>
      <c r="D6312" s="336"/>
      <c r="E6312" s="429"/>
      <c r="F6312" s="336"/>
      <c r="G6312" s="430"/>
      <c r="H6312" s="431"/>
      <c r="I6312" s="432"/>
      <c r="J6312" s="336"/>
      <c r="K6312" s="338"/>
      <c r="O6312" s="393"/>
      <c r="P6312" s="407"/>
    </row>
    <row r="6313" spans="1:16" s="342" customFormat="1" x14ac:dyDescent="0.25">
      <c r="A6313" s="336"/>
      <c r="B6313" s="330"/>
      <c r="C6313" s="402"/>
      <c r="D6313" s="336"/>
      <c r="E6313" s="429"/>
      <c r="F6313" s="336"/>
      <c r="G6313" s="430"/>
      <c r="H6313" s="431"/>
      <c r="I6313" s="432"/>
      <c r="J6313" s="336"/>
      <c r="K6313" s="338"/>
      <c r="O6313" s="393"/>
      <c r="P6313" s="407"/>
    </row>
    <row r="6314" spans="1:16" s="342" customFormat="1" x14ac:dyDescent="0.25">
      <c r="A6314" s="336"/>
      <c r="B6314" s="330"/>
      <c r="C6314" s="402"/>
      <c r="D6314" s="336"/>
      <c r="E6314" s="429"/>
      <c r="F6314" s="336"/>
      <c r="G6314" s="430"/>
      <c r="H6314" s="431"/>
      <c r="I6314" s="432"/>
      <c r="J6314" s="336"/>
      <c r="K6314" s="338"/>
      <c r="O6314" s="393"/>
      <c r="P6314" s="407"/>
    </row>
    <row r="6315" spans="1:16" s="342" customFormat="1" x14ac:dyDescent="0.25">
      <c r="A6315" s="336"/>
      <c r="B6315" s="330"/>
      <c r="C6315" s="402"/>
      <c r="D6315" s="336"/>
      <c r="E6315" s="429"/>
      <c r="F6315" s="336"/>
      <c r="G6315" s="430"/>
      <c r="H6315" s="431"/>
      <c r="I6315" s="432"/>
      <c r="J6315" s="336"/>
      <c r="K6315" s="338"/>
      <c r="O6315" s="393"/>
      <c r="P6315" s="407"/>
    </row>
    <row r="6316" spans="1:16" s="342" customFormat="1" x14ac:dyDescent="0.25">
      <c r="A6316" s="336"/>
      <c r="B6316" s="330"/>
      <c r="C6316" s="402"/>
      <c r="D6316" s="336"/>
      <c r="E6316" s="429"/>
      <c r="F6316" s="336"/>
      <c r="G6316" s="430"/>
      <c r="H6316" s="431"/>
      <c r="I6316" s="432"/>
      <c r="J6316" s="336"/>
      <c r="K6316" s="338"/>
      <c r="O6316" s="393"/>
      <c r="P6316" s="407"/>
    </row>
    <row r="6317" spans="1:16" s="342" customFormat="1" x14ac:dyDescent="0.25">
      <c r="A6317" s="336"/>
      <c r="B6317" s="330"/>
      <c r="C6317" s="402"/>
      <c r="D6317" s="336"/>
      <c r="E6317" s="429"/>
      <c r="F6317" s="336"/>
      <c r="G6317" s="430"/>
      <c r="H6317" s="431"/>
      <c r="I6317" s="432"/>
      <c r="J6317" s="336"/>
      <c r="K6317" s="338"/>
      <c r="O6317" s="393"/>
      <c r="P6317" s="407"/>
    </row>
    <row r="6318" spans="1:16" s="342" customFormat="1" x14ac:dyDescent="0.25">
      <c r="A6318" s="336"/>
      <c r="B6318" s="330"/>
      <c r="C6318" s="402"/>
      <c r="D6318" s="336"/>
      <c r="E6318" s="429"/>
      <c r="F6318" s="336"/>
      <c r="G6318" s="430"/>
      <c r="H6318" s="431"/>
      <c r="I6318" s="432"/>
      <c r="J6318" s="336"/>
      <c r="K6318" s="338"/>
      <c r="O6318" s="393"/>
      <c r="P6318" s="407"/>
    </row>
    <row r="6319" spans="1:16" s="342" customFormat="1" x14ac:dyDescent="0.25">
      <c r="A6319" s="336"/>
      <c r="B6319" s="330"/>
      <c r="C6319" s="402"/>
      <c r="D6319" s="336"/>
      <c r="E6319" s="429"/>
      <c r="F6319" s="336"/>
      <c r="G6319" s="430"/>
      <c r="H6319" s="431"/>
      <c r="I6319" s="432"/>
      <c r="J6319" s="336"/>
      <c r="K6319" s="338"/>
      <c r="O6319" s="393"/>
      <c r="P6319" s="407"/>
    </row>
    <row r="6320" spans="1:16" s="342" customFormat="1" x14ac:dyDescent="0.25">
      <c r="A6320" s="336"/>
      <c r="B6320" s="330"/>
      <c r="C6320" s="402"/>
      <c r="D6320" s="336"/>
      <c r="E6320" s="429"/>
      <c r="F6320" s="336"/>
      <c r="G6320" s="430"/>
      <c r="H6320" s="431"/>
      <c r="I6320" s="432"/>
      <c r="J6320" s="336"/>
      <c r="K6320" s="338"/>
      <c r="O6320" s="393"/>
      <c r="P6320" s="407"/>
    </row>
    <row r="6321" spans="1:16" s="342" customFormat="1" x14ac:dyDescent="0.25">
      <c r="A6321" s="336"/>
      <c r="B6321" s="330"/>
      <c r="C6321" s="402"/>
      <c r="D6321" s="336"/>
      <c r="E6321" s="429"/>
      <c r="F6321" s="336"/>
      <c r="G6321" s="430"/>
      <c r="H6321" s="431"/>
      <c r="I6321" s="432"/>
      <c r="J6321" s="336"/>
      <c r="K6321" s="338"/>
      <c r="O6321" s="393"/>
      <c r="P6321" s="407"/>
    </row>
    <row r="6322" spans="1:16" s="342" customFormat="1" x14ac:dyDescent="0.25">
      <c r="A6322" s="336"/>
      <c r="B6322" s="330"/>
      <c r="C6322" s="402"/>
      <c r="D6322" s="336"/>
      <c r="E6322" s="429"/>
      <c r="F6322" s="336"/>
      <c r="G6322" s="430"/>
      <c r="H6322" s="431"/>
      <c r="I6322" s="432"/>
      <c r="J6322" s="336"/>
      <c r="K6322" s="338"/>
      <c r="O6322" s="393"/>
      <c r="P6322" s="407"/>
    </row>
    <row r="6323" spans="1:16" s="342" customFormat="1" x14ac:dyDescent="0.25">
      <c r="A6323" s="336"/>
      <c r="B6323" s="330"/>
      <c r="C6323" s="402"/>
      <c r="D6323" s="336"/>
      <c r="E6323" s="429"/>
      <c r="F6323" s="336"/>
      <c r="G6323" s="430"/>
      <c r="H6323" s="431"/>
      <c r="I6323" s="432"/>
      <c r="J6323" s="336"/>
      <c r="K6323" s="338"/>
      <c r="O6323" s="393"/>
      <c r="P6323" s="407"/>
    </row>
    <row r="6324" spans="1:16" s="342" customFormat="1" x14ac:dyDescent="0.25">
      <c r="A6324" s="336"/>
      <c r="B6324" s="330"/>
      <c r="C6324" s="402"/>
      <c r="D6324" s="336"/>
      <c r="E6324" s="429"/>
      <c r="F6324" s="336"/>
      <c r="G6324" s="430"/>
      <c r="H6324" s="431"/>
      <c r="I6324" s="432"/>
      <c r="J6324" s="336"/>
      <c r="K6324" s="338"/>
      <c r="O6324" s="393"/>
      <c r="P6324" s="407"/>
    </row>
    <row r="6325" spans="1:16" s="342" customFormat="1" x14ac:dyDescent="0.25">
      <c r="A6325" s="336"/>
      <c r="B6325" s="330"/>
      <c r="C6325" s="402"/>
      <c r="D6325" s="336"/>
      <c r="E6325" s="429"/>
      <c r="F6325" s="336"/>
      <c r="G6325" s="430"/>
      <c r="H6325" s="431"/>
      <c r="I6325" s="432"/>
      <c r="J6325" s="336"/>
      <c r="K6325" s="338"/>
      <c r="O6325" s="393"/>
      <c r="P6325" s="407"/>
    </row>
    <row r="6326" spans="1:16" s="342" customFormat="1" x14ac:dyDescent="0.25">
      <c r="A6326" s="336"/>
      <c r="B6326" s="330"/>
      <c r="C6326" s="402"/>
      <c r="D6326" s="336"/>
      <c r="E6326" s="429"/>
      <c r="F6326" s="336"/>
      <c r="G6326" s="430"/>
      <c r="H6326" s="431"/>
      <c r="I6326" s="432"/>
      <c r="J6326" s="336"/>
      <c r="K6326" s="338"/>
      <c r="O6326" s="393"/>
      <c r="P6326" s="407"/>
    </row>
    <row r="6327" spans="1:16" s="342" customFormat="1" x14ac:dyDescent="0.25">
      <c r="A6327" s="336"/>
      <c r="B6327" s="330"/>
      <c r="C6327" s="402"/>
      <c r="D6327" s="336"/>
      <c r="E6327" s="429"/>
      <c r="F6327" s="336"/>
      <c r="G6327" s="430"/>
      <c r="H6327" s="431"/>
      <c r="I6327" s="432"/>
      <c r="J6327" s="336"/>
      <c r="K6327" s="338"/>
      <c r="O6327" s="393"/>
      <c r="P6327" s="407"/>
    </row>
    <row r="6328" spans="1:16" s="342" customFormat="1" x14ac:dyDescent="0.25">
      <c r="A6328" s="336"/>
      <c r="B6328" s="330"/>
      <c r="C6328" s="402"/>
      <c r="D6328" s="336"/>
      <c r="E6328" s="429"/>
      <c r="F6328" s="336"/>
      <c r="G6328" s="430"/>
      <c r="H6328" s="431"/>
      <c r="I6328" s="432"/>
      <c r="J6328" s="336"/>
      <c r="K6328" s="338"/>
      <c r="O6328" s="393"/>
      <c r="P6328" s="407"/>
    </row>
    <row r="6329" spans="1:16" s="342" customFormat="1" x14ac:dyDescent="0.25">
      <c r="A6329" s="336"/>
      <c r="B6329" s="330"/>
      <c r="C6329" s="402"/>
      <c r="D6329" s="336"/>
      <c r="E6329" s="429"/>
      <c r="F6329" s="336"/>
      <c r="G6329" s="430"/>
      <c r="H6329" s="431"/>
      <c r="I6329" s="432"/>
      <c r="J6329" s="336"/>
      <c r="K6329" s="338"/>
      <c r="O6329" s="393"/>
      <c r="P6329" s="407"/>
    </row>
    <row r="6330" spans="1:16" s="342" customFormat="1" x14ac:dyDescent="0.25">
      <c r="A6330" s="336"/>
      <c r="B6330" s="330"/>
      <c r="C6330" s="402"/>
      <c r="D6330" s="336"/>
      <c r="E6330" s="429"/>
      <c r="F6330" s="336"/>
      <c r="G6330" s="430"/>
      <c r="H6330" s="431"/>
      <c r="I6330" s="432"/>
      <c r="J6330" s="336"/>
      <c r="K6330" s="338"/>
      <c r="O6330" s="393"/>
      <c r="P6330" s="407"/>
    </row>
    <row r="6331" spans="1:16" s="342" customFormat="1" x14ac:dyDescent="0.25">
      <c r="A6331" s="336"/>
      <c r="B6331" s="330"/>
      <c r="C6331" s="402"/>
      <c r="D6331" s="336"/>
      <c r="E6331" s="429"/>
      <c r="F6331" s="336"/>
      <c r="G6331" s="430"/>
      <c r="H6331" s="431"/>
      <c r="I6331" s="432"/>
      <c r="J6331" s="336"/>
      <c r="K6331" s="338"/>
      <c r="O6331" s="393"/>
      <c r="P6331" s="407"/>
    </row>
    <row r="6332" spans="1:16" s="342" customFormat="1" x14ac:dyDescent="0.25">
      <c r="A6332" s="336"/>
      <c r="B6332" s="330"/>
      <c r="C6332" s="402"/>
      <c r="D6332" s="336"/>
      <c r="E6332" s="429"/>
      <c r="F6332" s="336"/>
      <c r="G6332" s="430"/>
      <c r="H6332" s="431"/>
      <c r="I6332" s="432"/>
      <c r="J6332" s="336"/>
      <c r="K6332" s="338"/>
      <c r="O6332" s="393"/>
      <c r="P6332" s="407"/>
    </row>
    <row r="6333" spans="1:16" s="342" customFormat="1" x14ac:dyDescent="0.25">
      <c r="A6333" s="336"/>
      <c r="B6333" s="330"/>
      <c r="C6333" s="402"/>
      <c r="D6333" s="336"/>
      <c r="E6333" s="429"/>
      <c r="F6333" s="336"/>
      <c r="G6333" s="430"/>
      <c r="H6333" s="431"/>
      <c r="I6333" s="432"/>
      <c r="J6333" s="336"/>
      <c r="K6333" s="338"/>
      <c r="O6333" s="393"/>
      <c r="P6333" s="407"/>
    </row>
    <row r="6334" spans="1:16" s="342" customFormat="1" x14ac:dyDescent="0.25">
      <c r="A6334" s="336"/>
      <c r="B6334" s="330"/>
      <c r="C6334" s="402"/>
      <c r="D6334" s="336"/>
      <c r="E6334" s="429"/>
      <c r="F6334" s="336"/>
      <c r="G6334" s="430"/>
      <c r="H6334" s="431"/>
      <c r="I6334" s="432"/>
      <c r="J6334" s="336"/>
      <c r="K6334" s="338"/>
      <c r="O6334" s="393"/>
      <c r="P6334" s="407"/>
    </row>
    <row r="6335" spans="1:16" s="342" customFormat="1" x14ac:dyDescent="0.25">
      <c r="A6335" s="336"/>
      <c r="B6335" s="330"/>
      <c r="C6335" s="402"/>
      <c r="D6335" s="336"/>
      <c r="E6335" s="429"/>
      <c r="F6335" s="336"/>
      <c r="G6335" s="430"/>
      <c r="H6335" s="431"/>
      <c r="I6335" s="432"/>
      <c r="J6335" s="336"/>
      <c r="K6335" s="338"/>
      <c r="O6335" s="393"/>
      <c r="P6335" s="407"/>
    </row>
    <row r="6336" spans="1:16" s="342" customFormat="1" x14ac:dyDescent="0.25">
      <c r="A6336" s="336"/>
      <c r="B6336" s="330"/>
      <c r="C6336" s="402"/>
      <c r="D6336" s="336"/>
      <c r="E6336" s="429"/>
      <c r="F6336" s="336"/>
      <c r="G6336" s="430"/>
      <c r="H6336" s="431"/>
      <c r="I6336" s="432"/>
      <c r="J6336" s="336"/>
      <c r="K6336" s="338"/>
      <c r="O6336" s="393"/>
      <c r="P6336" s="407"/>
    </row>
    <row r="6337" spans="1:16" s="342" customFormat="1" x14ac:dyDescent="0.25">
      <c r="A6337" s="336"/>
      <c r="B6337" s="330"/>
      <c r="C6337" s="402"/>
      <c r="D6337" s="336"/>
      <c r="E6337" s="429"/>
      <c r="F6337" s="336"/>
      <c r="G6337" s="430"/>
      <c r="H6337" s="431"/>
      <c r="I6337" s="432"/>
      <c r="J6337" s="336"/>
      <c r="K6337" s="338"/>
      <c r="O6337" s="393"/>
      <c r="P6337" s="407"/>
    </row>
    <row r="6338" spans="1:16" s="342" customFormat="1" x14ac:dyDescent="0.25">
      <c r="A6338" s="336"/>
      <c r="B6338" s="330"/>
      <c r="C6338" s="402"/>
      <c r="D6338" s="336"/>
      <c r="E6338" s="429"/>
      <c r="F6338" s="336"/>
      <c r="G6338" s="430"/>
      <c r="H6338" s="431"/>
      <c r="I6338" s="432"/>
      <c r="J6338" s="336"/>
      <c r="K6338" s="338"/>
      <c r="O6338" s="393"/>
      <c r="P6338" s="407"/>
    </row>
    <row r="6339" spans="1:16" s="342" customFormat="1" x14ac:dyDescent="0.25">
      <c r="A6339" s="336"/>
      <c r="B6339" s="330"/>
      <c r="C6339" s="402"/>
      <c r="D6339" s="336"/>
      <c r="E6339" s="429"/>
      <c r="F6339" s="336"/>
      <c r="G6339" s="430"/>
      <c r="H6339" s="431"/>
      <c r="I6339" s="432"/>
      <c r="J6339" s="336"/>
      <c r="K6339" s="338"/>
      <c r="O6339" s="393"/>
      <c r="P6339" s="407"/>
    </row>
    <row r="6340" spans="1:16" s="342" customFormat="1" x14ac:dyDescent="0.25">
      <c r="A6340" s="336"/>
      <c r="B6340" s="330"/>
      <c r="C6340" s="402"/>
      <c r="D6340" s="336"/>
      <c r="E6340" s="429"/>
      <c r="F6340" s="336"/>
      <c r="G6340" s="430"/>
      <c r="H6340" s="431"/>
      <c r="I6340" s="432"/>
      <c r="J6340" s="336"/>
      <c r="K6340" s="338"/>
      <c r="O6340" s="393"/>
      <c r="P6340" s="407"/>
    </row>
    <row r="6341" spans="1:16" s="342" customFormat="1" x14ac:dyDescent="0.25">
      <c r="A6341" s="336"/>
      <c r="B6341" s="330"/>
      <c r="C6341" s="402"/>
      <c r="D6341" s="336"/>
      <c r="E6341" s="429"/>
      <c r="F6341" s="336"/>
      <c r="G6341" s="430"/>
      <c r="H6341" s="431"/>
      <c r="I6341" s="432"/>
      <c r="J6341" s="336"/>
      <c r="K6341" s="338"/>
      <c r="O6341" s="393"/>
      <c r="P6341" s="407"/>
    </row>
    <row r="6342" spans="1:16" s="342" customFormat="1" x14ac:dyDescent="0.25">
      <c r="A6342" s="336"/>
      <c r="B6342" s="330"/>
      <c r="C6342" s="402"/>
      <c r="D6342" s="336"/>
      <c r="E6342" s="429"/>
      <c r="F6342" s="336"/>
      <c r="G6342" s="430"/>
      <c r="H6342" s="431"/>
      <c r="I6342" s="432"/>
      <c r="J6342" s="336"/>
      <c r="K6342" s="338"/>
      <c r="O6342" s="393"/>
      <c r="P6342" s="407"/>
    </row>
    <row r="6343" spans="1:16" s="342" customFormat="1" x14ac:dyDescent="0.25">
      <c r="A6343" s="336"/>
      <c r="B6343" s="330"/>
      <c r="C6343" s="402"/>
      <c r="D6343" s="336"/>
      <c r="E6343" s="429"/>
      <c r="F6343" s="336"/>
      <c r="G6343" s="430"/>
      <c r="H6343" s="431"/>
      <c r="I6343" s="432"/>
      <c r="J6343" s="336"/>
      <c r="K6343" s="338"/>
      <c r="O6343" s="393"/>
      <c r="P6343" s="407"/>
    </row>
    <row r="6344" spans="1:16" s="342" customFormat="1" x14ac:dyDescent="0.25">
      <c r="A6344" s="336"/>
      <c r="B6344" s="330"/>
      <c r="C6344" s="402"/>
      <c r="D6344" s="336"/>
      <c r="E6344" s="429"/>
      <c r="F6344" s="336"/>
      <c r="G6344" s="430"/>
      <c r="H6344" s="431"/>
      <c r="I6344" s="432"/>
      <c r="J6344" s="336"/>
      <c r="K6344" s="338"/>
      <c r="O6344" s="393"/>
      <c r="P6344" s="407"/>
    </row>
    <row r="6345" spans="1:16" s="342" customFormat="1" x14ac:dyDescent="0.25">
      <c r="A6345" s="336"/>
      <c r="B6345" s="330"/>
      <c r="C6345" s="402"/>
      <c r="D6345" s="336"/>
      <c r="E6345" s="429"/>
      <c r="F6345" s="336"/>
      <c r="G6345" s="430"/>
      <c r="H6345" s="431"/>
      <c r="I6345" s="432"/>
      <c r="J6345" s="336"/>
      <c r="K6345" s="338"/>
      <c r="O6345" s="393"/>
      <c r="P6345" s="407"/>
    </row>
    <row r="6346" spans="1:16" s="342" customFormat="1" x14ac:dyDescent="0.25">
      <c r="A6346" s="336"/>
      <c r="B6346" s="330"/>
      <c r="C6346" s="402"/>
      <c r="D6346" s="336"/>
      <c r="E6346" s="429"/>
      <c r="F6346" s="336"/>
      <c r="G6346" s="430"/>
      <c r="H6346" s="431"/>
      <c r="I6346" s="432"/>
      <c r="J6346" s="336"/>
      <c r="K6346" s="338"/>
      <c r="O6346" s="393"/>
      <c r="P6346" s="407"/>
    </row>
    <row r="6347" spans="1:16" s="342" customFormat="1" x14ac:dyDescent="0.25">
      <c r="A6347" s="336"/>
      <c r="B6347" s="330"/>
      <c r="C6347" s="402"/>
      <c r="D6347" s="336"/>
      <c r="E6347" s="429"/>
      <c r="F6347" s="336"/>
      <c r="G6347" s="430"/>
      <c r="H6347" s="431"/>
      <c r="I6347" s="432"/>
      <c r="J6347" s="336"/>
      <c r="K6347" s="338"/>
      <c r="O6347" s="393"/>
      <c r="P6347" s="407"/>
    </row>
    <row r="6348" spans="1:16" s="342" customFormat="1" x14ac:dyDescent="0.25">
      <c r="A6348" s="336"/>
      <c r="B6348" s="330"/>
      <c r="C6348" s="402"/>
      <c r="D6348" s="336"/>
      <c r="E6348" s="429"/>
      <c r="F6348" s="336"/>
      <c r="G6348" s="430"/>
      <c r="H6348" s="431"/>
      <c r="I6348" s="432"/>
      <c r="J6348" s="336"/>
      <c r="K6348" s="338"/>
      <c r="O6348" s="393"/>
      <c r="P6348" s="407"/>
    </row>
    <row r="6349" spans="1:16" s="342" customFormat="1" x14ac:dyDescent="0.25">
      <c r="A6349" s="336"/>
      <c r="B6349" s="330"/>
      <c r="C6349" s="402"/>
      <c r="D6349" s="336"/>
      <c r="E6349" s="429"/>
      <c r="F6349" s="336"/>
      <c r="G6349" s="430"/>
      <c r="H6349" s="431"/>
      <c r="I6349" s="432"/>
      <c r="J6349" s="336"/>
      <c r="K6349" s="338"/>
      <c r="O6349" s="393"/>
      <c r="P6349" s="407"/>
    </row>
    <row r="6350" spans="1:16" s="342" customFormat="1" x14ac:dyDescent="0.25">
      <c r="A6350" s="336"/>
      <c r="B6350" s="330"/>
      <c r="C6350" s="402"/>
      <c r="D6350" s="336"/>
      <c r="E6350" s="429"/>
      <c r="F6350" s="336"/>
      <c r="G6350" s="430"/>
      <c r="H6350" s="431"/>
      <c r="I6350" s="432"/>
      <c r="J6350" s="336"/>
      <c r="K6350" s="338"/>
      <c r="O6350" s="393"/>
      <c r="P6350" s="407"/>
    </row>
    <row r="6351" spans="1:16" s="342" customFormat="1" x14ac:dyDescent="0.25">
      <c r="A6351" s="336"/>
      <c r="B6351" s="330"/>
      <c r="C6351" s="402"/>
      <c r="D6351" s="336"/>
      <c r="E6351" s="429"/>
      <c r="F6351" s="336"/>
      <c r="G6351" s="430"/>
      <c r="H6351" s="431"/>
      <c r="I6351" s="432"/>
      <c r="J6351" s="336"/>
      <c r="K6351" s="338"/>
      <c r="O6351" s="393"/>
      <c r="P6351" s="407"/>
    </row>
    <row r="6352" spans="1:16" s="342" customFormat="1" x14ac:dyDescent="0.25">
      <c r="A6352" s="336"/>
      <c r="B6352" s="330"/>
      <c r="C6352" s="402"/>
      <c r="D6352" s="336"/>
      <c r="E6352" s="429"/>
      <c r="F6352" s="336"/>
      <c r="G6352" s="430"/>
      <c r="H6352" s="431"/>
      <c r="I6352" s="432"/>
      <c r="J6352" s="336"/>
      <c r="K6352" s="338"/>
      <c r="O6352" s="393"/>
      <c r="P6352" s="407"/>
    </row>
    <row r="6353" spans="1:16" s="342" customFormat="1" x14ac:dyDescent="0.25">
      <c r="A6353" s="336"/>
      <c r="B6353" s="330"/>
      <c r="C6353" s="402"/>
      <c r="D6353" s="336"/>
      <c r="E6353" s="429"/>
      <c r="F6353" s="336"/>
      <c r="G6353" s="430"/>
      <c r="H6353" s="431"/>
      <c r="I6353" s="432"/>
      <c r="J6353" s="336"/>
      <c r="K6353" s="338"/>
      <c r="O6353" s="393"/>
      <c r="P6353" s="407"/>
    </row>
    <row r="6354" spans="1:16" s="342" customFormat="1" x14ac:dyDescent="0.25">
      <c r="A6354" s="336"/>
      <c r="B6354" s="330"/>
      <c r="C6354" s="402"/>
      <c r="D6354" s="336"/>
      <c r="E6354" s="429"/>
      <c r="F6354" s="336"/>
      <c r="G6354" s="430"/>
      <c r="H6354" s="431"/>
      <c r="I6354" s="432"/>
      <c r="J6354" s="336"/>
      <c r="K6354" s="338"/>
      <c r="O6354" s="393"/>
      <c r="P6354" s="407"/>
    </row>
    <row r="6355" spans="1:16" s="342" customFormat="1" x14ac:dyDescent="0.25">
      <c r="A6355" s="336"/>
      <c r="B6355" s="330"/>
      <c r="C6355" s="402"/>
      <c r="D6355" s="336"/>
      <c r="E6355" s="429"/>
      <c r="F6355" s="336"/>
      <c r="G6355" s="430"/>
      <c r="H6355" s="431"/>
      <c r="I6355" s="432"/>
      <c r="J6355" s="336"/>
      <c r="K6355" s="338"/>
      <c r="O6355" s="393"/>
      <c r="P6355" s="407"/>
    </row>
    <row r="6356" spans="1:16" s="342" customFormat="1" x14ac:dyDescent="0.25">
      <c r="A6356" s="336"/>
      <c r="B6356" s="330"/>
      <c r="C6356" s="402"/>
      <c r="D6356" s="336"/>
      <c r="E6356" s="429"/>
      <c r="F6356" s="336"/>
      <c r="G6356" s="430"/>
      <c r="H6356" s="431"/>
      <c r="I6356" s="432"/>
      <c r="J6356" s="336"/>
      <c r="K6356" s="338"/>
      <c r="O6356" s="393"/>
      <c r="P6356" s="407"/>
    </row>
    <row r="6357" spans="1:16" s="342" customFormat="1" x14ac:dyDescent="0.25">
      <c r="A6357" s="336"/>
      <c r="B6357" s="330"/>
      <c r="C6357" s="402"/>
      <c r="D6357" s="336"/>
      <c r="E6357" s="429"/>
      <c r="F6357" s="336"/>
      <c r="G6357" s="430"/>
      <c r="H6357" s="431"/>
      <c r="I6357" s="432"/>
      <c r="J6357" s="336"/>
      <c r="K6357" s="338"/>
      <c r="O6357" s="393"/>
      <c r="P6357" s="407"/>
    </row>
    <row r="6358" spans="1:16" s="342" customFormat="1" x14ac:dyDescent="0.25">
      <c r="A6358" s="336"/>
      <c r="B6358" s="330"/>
      <c r="C6358" s="402"/>
      <c r="D6358" s="336"/>
      <c r="E6358" s="429"/>
      <c r="F6358" s="336"/>
      <c r="G6358" s="430"/>
      <c r="H6358" s="431"/>
      <c r="I6358" s="432"/>
      <c r="J6358" s="336"/>
      <c r="K6358" s="338"/>
      <c r="O6358" s="393"/>
      <c r="P6358" s="407"/>
    </row>
    <row r="6359" spans="1:16" s="342" customFormat="1" x14ac:dyDescent="0.25">
      <c r="A6359" s="336"/>
      <c r="B6359" s="330"/>
      <c r="C6359" s="402"/>
      <c r="D6359" s="336"/>
      <c r="E6359" s="429"/>
      <c r="F6359" s="336"/>
      <c r="G6359" s="430"/>
      <c r="H6359" s="431"/>
      <c r="I6359" s="432"/>
      <c r="J6359" s="336"/>
      <c r="K6359" s="338"/>
      <c r="O6359" s="393"/>
      <c r="P6359" s="407"/>
    </row>
    <row r="6360" spans="1:16" s="342" customFormat="1" x14ac:dyDescent="0.25">
      <c r="A6360" s="336"/>
      <c r="B6360" s="330"/>
      <c r="C6360" s="402"/>
      <c r="D6360" s="336"/>
      <c r="E6360" s="429"/>
      <c r="F6360" s="336"/>
      <c r="G6360" s="430"/>
      <c r="H6360" s="431"/>
      <c r="I6360" s="432"/>
      <c r="J6360" s="336"/>
      <c r="K6360" s="338"/>
      <c r="O6360" s="393"/>
      <c r="P6360" s="407"/>
    </row>
    <row r="6361" spans="1:16" s="342" customFormat="1" x14ac:dyDescent="0.25">
      <c r="A6361" s="336"/>
      <c r="B6361" s="330"/>
      <c r="C6361" s="402"/>
      <c r="D6361" s="336"/>
      <c r="E6361" s="429"/>
      <c r="F6361" s="336"/>
      <c r="G6361" s="430"/>
      <c r="H6361" s="431"/>
      <c r="I6361" s="432"/>
      <c r="J6361" s="336"/>
      <c r="K6361" s="338"/>
      <c r="O6361" s="393"/>
      <c r="P6361" s="407"/>
    </row>
    <row r="6362" spans="1:16" s="342" customFormat="1" x14ac:dyDescent="0.25">
      <c r="A6362" s="336"/>
      <c r="B6362" s="330"/>
      <c r="C6362" s="402"/>
      <c r="D6362" s="336"/>
      <c r="E6362" s="429"/>
      <c r="F6362" s="336"/>
      <c r="G6362" s="430"/>
      <c r="H6362" s="431"/>
      <c r="I6362" s="432"/>
      <c r="J6362" s="336"/>
      <c r="K6362" s="338"/>
      <c r="O6362" s="393"/>
      <c r="P6362" s="407"/>
    </row>
    <row r="6363" spans="1:16" s="342" customFormat="1" x14ac:dyDescent="0.25">
      <c r="A6363" s="336"/>
      <c r="B6363" s="330"/>
      <c r="C6363" s="402"/>
      <c r="D6363" s="336"/>
      <c r="E6363" s="429"/>
      <c r="F6363" s="336"/>
      <c r="G6363" s="430"/>
      <c r="H6363" s="431"/>
      <c r="I6363" s="432"/>
      <c r="J6363" s="336"/>
      <c r="K6363" s="338"/>
      <c r="O6363" s="393"/>
      <c r="P6363" s="407"/>
    </row>
    <row r="6364" spans="1:16" s="342" customFormat="1" x14ac:dyDescent="0.25">
      <c r="A6364" s="336"/>
      <c r="B6364" s="330"/>
      <c r="C6364" s="402"/>
      <c r="D6364" s="336"/>
      <c r="E6364" s="429"/>
      <c r="F6364" s="336"/>
      <c r="G6364" s="430"/>
      <c r="H6364" s="431"/>
      <c r="I6364" s="432"/>
      <c r="J6364" s="336"/>
      <c r="K6364" s="338"/>
      <c r="O6364" s="393"/>
      <c r="P6364" s="407"/>
    </row>
    <row r="6365" spans="1:16" s="342" customFormat="1" x14ac:dyDescent="0.25">
      <c r="A6365" s="336"/>
      <c r="B6365" s="330"/>
      <c r="C6365" s="402"/>
      <c r="D6365" s="336"/>
      <c r="E6365" s="429"/>
      <c r="F6365" s="336"/>
      <c r="G6365" s="430"/>
      <c r="H6365" s="431"/>
      <c r="I6365" s="432"/>
      <c r="J6365" s="336"/>
      <c r="K6365" s="338"/>
      <c r="O6365" s="393"/>
      <c r="P6365" s="407"/>
    </row>
    <row r="6366" spans="1:16" s="342" customFormat="1" x14ac:dyDescent="0.25">
      <c r="A6366" s="336"/>
      <c r="B6366" s="330"/>
      <c r="C6366" s="402"/>
      <c r="D6366" s="336"/>
      <c r="E6366" s="429"/>
      <c r="F6366" s="336"/>
      <c r="G6366" s="430"/>
      <c r="H6366" s="431"/>
      <c r="I6366" s="432"/>
      <c r="J6366" s="336"/>
      <c r="K6366" s="338"/>
      <c r="O6366" s="393"/>
      <c r="P6366" s="407"/>
    </row>
    <row r="6367" spans="1:16" s="342" customFormat="1" x14ac:dyDescent="0.25">
      <c r="A6367" s="336"/>
      <c r="B6367" s="330"/>
      <c r="C6367" s="402"/>
      <c r="D6367" s="336"/>
      <c r="E6367" s="429"/>
      <c r="F6367" s="336"/>
      <c r="G6367" s="430"/>
      <c r="H6367" s="431"/>
      <c r="I6367" s="432"/>
      <c r="J6367" s="336"/>
      <c r="K6367" s="338"/>
      <c r="O6367" s="393"/>
      <c r="P6367" s="407"/>
    </row>
    <row r="6368" spans="1:16" s="342" customFormat="1" x14ac:dyDescent="0.25">
      <c r="A6368" s="336"/>
      <c r="B6368" s="330"/>
      <c r="C6368" s="402"/>
      <c r="D6368" s="336"/>
      <c r="E6368" s="429"/>
      <c r="F6368" s="336"/>
      <c r="G6368" s="430"/>
      <c r="H6368" s="431"/>
      <c r="I6368" s="432"/>
      <c r="J6368" s="336"/>
      <c r="K6368" s="338"/>
      <c r="O6368" s="393"/>
      <c r="P6368" s="407"/>
    </row>
    <row r="6369" spans="1:16" s="342" customFormat="1" x14ac:dyDescent="0.25">
      <c r="A6369" s="336"/>
      <c r="B6369" s="330"/>
      <c r="C6369" s="402"/>
      <c r="D6369" s="336"/>
      <c r="E6369" s="429"/>
      <c r="F6369" s="336"/>
      <c r="G6369" s="430"/>
      <c r="H6369" s="431"/>
      <c r="I6369" s="432"/>
      <c r="J6369" s="336"/>
      <c r="K6369" s="338"/>
      <c r="O6369" s="393"/>
      <c r="P6369" s="407"/>
    </row>
    <row r="6370" spans="1:16" s="342" customFormat="1" x14ac:dyDescent="0.25">
      <c r="A6370" s="336"/>
      <c r="B6370" s="330"/>
      <c r="C6370" s="402"/>
      <c r="D6370" s="336"/>
      <c r="E6370" s="429"/>
      <c r="F6370" s="336"/>
      <c r="G6370" s="430"/>
      <c r="H6370" s="431"/>
      <c r="I6370" s="432"/>
      <c r="J6370" s="336"/>
      <c r="K6370" s="338"/>
      <c r="O6370" s="393"/>
      <c r="P6370" s="407"/>
    </row>
    <row r="6371" spans="1:16" s="342" customFormat="1" x14ac:dyDescent="0.25">
      <c r="A6371" s="336"/>
      <c r="B6371" s="330"/>
      <c r="C6371" s="402"/>
      <c r="D6371" s="336"/>
      <c r="E6371" s="429"/>
      <c r="F6371" s="336"/>
      <c r="G6371" s="430"/>
      <c r="H6371" s="431"/>
      <c r="I6371" s="432"/>
      <c r="J6371" s="336"/>
      <c r="K6371" s="338"/>
      <c r="O6371" s="393"/>
      <c r="P6371" s="407"/>
    </row>
    <row r="6372" spans="1:16" s="342" customFormat="1" x14ac:dyDescent="0.25">
      <c r="A6372" s="336"/>
      <c r="B6372" s="330"/>
      <c r="C6372" s="402"/>
      <c r="D6372" s="336"/>
      <c r="E6372" s="429"/>
      <c r="F6372" s="336"/>
      <c r="G6372" s="430"/>
      <c r="H6372" s="431"/>
      <c r="I6372" s="432"/>
      <c r="J6372" s="336"/>
      <c r="K6372" s="338"/>
      <c r="O6372" s="393"/>
      <c r="P6372" s="407"/>
    </row>
    <row r="6373" spans="1:16" s="342" customFormat="1" x14ac:dyDescent="0.25">
      <c r="A6373" s="336"/>
      <c r="B6373" s="330"/>
      <c r="C6373" s="402"/>
      <c r="D6373" s="336"/>
      <c r="E6373" s="429"/>
      <c r="F6373" s="336"/>
      <c r="G6373" s="430"/>
      <c r="H6373" s="431"/>
      <c r="I6373" s="432"/>
      <c r="J6373" s="336"/>
      <c r="K6373" s="338"/>
      <c r="O6373" s="393"/>
      <c r="P6373" s="407"/>
    </row>
    <row r="6374" spans="1:16" s="342" customFormat="1" x14ac:dyDescent="0.25">
      <c r="A6374" s="336"/>
      <c r="B6374" s="330"/>
      <c r="C6374" s="402"/>
      <c r="D6374" s="336"/>
      <c r="E6374" s="429"/>
      <c r="F6374" s="336"/>
      <c r="G6374" s="430"/>
      <c r="H6374" s="431"/>
      <c r="I6374" s="432"/>
      <c r="J6374" s="336"/>
      <c r="K6374" s="338"/>
      <c r="O6374" s="393"/>
      <c r="P6374" s="407"/>
    </row>
    <row r="6375" spans="1:16" s="342" customFormat="1" x14ac:dyDescent="0.25">
      <c r="A6375" s="336"/>
      <c r="B6375" s="330"/>
      <c r="C6375" s="402"/>
      <c r="D6375" s="336"/>
      <c r="E6375" s="429"/>
      <c r="F6375" s="336"/>
      <c r="G6375" s="430"/>
      <c r="H6375" s="431"/>
      <c r="I6375" s="432"/>
      <c r="J6375" s="336"/>
      <c r="K6375" s="338"/>
      <c r="O6375" s="393"/>
      <c r="P6375" s="407"/>
    </row>
    <row r="6376" spans="1:16" s="342" customFormat="1" x14ac:dyDescent="0.25">
      <c r="A6376" s="336"/>
      <c r="B6376" s="330"/>
      <c r="C6376" s="402"/>
      <c r="D6376" s="336"/>
      <c r="E6376" s="429"/>
      <c r="F6376" s="336"/>
      <c r="G6376" s="430"/>
      <c r="H6376" s="431"/>
      <c r="I6376" s="432"/>
      <c r="J6376" s="336"/>
      <c r="K6376" s="338"/>
      <c r="O6376" s="393"/>
      <c r="P6376" s="407"/>
    </row>
    <row r="6377" spans="1:16" s="342" customFormat="1" x14ac:dyDescent="0.25">
      <c r="A6377" s="336"/>
      <c r="B6377" s="330"/>
      <c r="C6377" s="402"/>
      <c r="D6377" s="336"/>
      <c r="E6377" s="429"/>
      <c r="F6377" s="336"/>
      <c r="G6377" s="430"/>
      <c r="H6377" s="431"/>
      <c r="I6377" s="432"/>
      <c r="J6377" s="336"/>
      <c r="K6377" s="338"/>
      <c r="O6377" s="393"/>
      <c r="P6377" s="407"/>
    </row>
    <row r="6378" spans="1:16" s="342" customFormat="1" x14ac:dyDescent="0.25">
      <c r="A6378" s="336"/>
      <c r="B6378" s="330"/>
      <c r="C6378" s="402"/>
      <c r="D6378" s="336"/>
      <c r="E6378" s="429"/>
      <c r="F6378" s="336"/>
      <c r="G6378" s="430"/>
      <c r="H6378" s="431"/>
      <c r="I6378" s="432"/>
      <c r="J6378" s="336"/>
      <c r="K6378" s="338"/>
      <c r="O6378" s="393"/>
      <c r="P6378" s="407"/>
    </row>
    <row r="6379" spans="1:16" s="342" customFormat="1" x14ac:dyDescent="0.25">
      <c r="A6379" s="336"/>
      <c r="B6379" s="330"/>
      <c r="C6379" s="402"/>
      <c r="D6379" s="336"/>
      <c r="E6379" s="429"/>
      <c r="F6379" s="336"/>
      <c r="G6379" s="430"/>
      <c r="H6379" s="431"/>
      <c r="I6379" s="432"/>
      <c r="J6379" s="336"/>
      <c r="K6379" s="338"/>
      <c r="O6379" s="393"/>
      <c r="P6379" s="407"/>
    </row>
    <row r="6380" spans="1:16" s="342" customFormat="1" x14ac:dyDescent="0.25">
      <c r="A6380" s="336"/>
      <c r="B6380" s="330"/>
      <c r="C6380" s="402"/>
      <c r="D6380" s="336"/>
      <c r="E6380" s="429"/>
      <c r="F6380" s="336"/>
      <c r="G6380" s="430"/>
      <c r="H6380" s="431"/>
      <c r="I6380" s="432"/>
      <c r="J6380" s="336"/>
      <c r="K6380" s="338"/>
      <c r="O6380" s="393"/>
      <c r="P6380" s="407"/>
    </row>
    <row r="6381" spans="1:16" s="342" customFormat="1" x14ac:dyDescent="0.25">
      <c r="A6381" s="336"/>
      <c r="B6381" s="330"/>
      <c r="C6381" s="402"/>
      <c r="D6381" s="336"/>
      <c r="E6381" s="429"/>
      <c r="F6381" s="336"/>
      <c r="G6381" s="430"/>
      <c r="H6381" s="431"/>
      <c r="I6381" s="432"/>
      <c r="J6381" s="336"/>
      <c r="K6381" s="338"/>
      <c r="O6381" s="393"/>
      <c r="P6381" s="407"/>
    </row>
    <row r="6382" spans="1:16" s="342" customFormat="1" x14ac:dyDescent="0.25">
      <c r="A6382" s="336"/>
      <c r="B6382" s="330"/>
      <c r="C6382" s="402"/>
      <c r="D6382" s="336"/>
      <c r="E6382" s="429"/>
      <c r="F6382" s="336"/>
      <c r="G6382" s="430"/>
      <c r="H6382" s="431"/>
      <c r="I6382" s="432"/>
      <c r="J6382" s="336"/>
      <c r="K6382" s="338"/>
      <c r="O6382" s="393"/>
      <c r="P6382" s="407"/>
    </row>
    <row r="6383" spans="1:16" s="342" customFormat="1" x14ac:dyDescent="0.25">
      <c r="A6383" s="336"/>
      <c r="B6383" s="330"/>
      <c r="C6383" s="402"/>
      <c r="D6383" s="336"/>
      <c r="E6383" s="429"/>
      <c r="F6383" s="336"/>
      <c r="G6383" s="430"/>
      <c r="H6383" s="431"/>
      <c r="I6383" s="432"/>
      <c r="J6383" s="336"/>
      <c r="K6383" s="338"/>
      <c r="O6383" s="393"/>
      <c r="P6383" s="407"/>
    </row>
    <row r="6384" spans="1:16" s="342" customFormat="1" x14ac:dyDescent="0.25">
      <c r="A6384" s="336"/>
      <c r="B6384" s="330"/>
      <c r="C6384" s="402"/>
      <c r="D6384" s="336"/>
      <c r="E6384" s="429"/>
      <c r="F6384" s="336"/>
      <c r="G6384" s="430"/>
      <c r="H6384" s="431"/>
      <c r="I6384" s="432"/>
      <c r="J6384" s="336"/>
      <c r="K6384" s="338"/>
      <c r="O6384" s="393"/>
      <c r="P6384" s="407"/>
    </row>
    <row r="6385" spans="1:16" s="342" customFormat="1" x14ac:dyDescent="0.25">
      <c r="A6385" s="336"/>
      <c r="B6385" s="330"/>
      <c r="C6385" s="402"/>
      <c r="D6385" s="336"/>
      <c r="E6385" s="429"/>
      <c r="F6385" s="336"/>
      <c r="G6385" s="430"/>
      <c r="H6385" s="431"/>
      <c r="I6385" s="432"/>
      <c r="J6385" s="336"/>
      <c r="K6385" s="338"/>
      <c r="O6385" s="393"/>
      <c r="P6385" s="407"/>
    </row>
    <row r="6386" spans="1:16" s="342" customFormat="1" x14ac:dyDescent="0.25">
      <c r="A6386" s="336"/>
      <c r="B6386" s="330"/>
      <c r="C6386" s="402"/>
      <c r="D6386" s="336"/>
      <c r="E6386" s="429"/>
      <c r="F6386" s="336"/>
      <c r="G6386" s="430"/>
      <c r="H6386" s="431"/>
      <c r="I6386" s="432"/>
      <c r="J6386" s="336"/>
      <c r="K6386" s="338"/>
      <c r="O6386" s="393"/>
      <c r="P6386" s="407"/>
    </row>
    <row r="6387" spans="1:16" s="342" customFormat="1" x14ac:dyDescent="0.25">
      <c r="A6387" s="336"/>
      <c r="B6387" s="330"/>
      <c r="C6387" s="402"/>
      <c r="D6387" s="336"/>
      <c r="E6387" s="429"/>
      <c r="F6387" s="336"/>
      <c r="G6387" s="430"/>
      <c r="H6387" s="431"/>
      <c r="I6387" s="432"/>
      <c r="J6387" s="336"/>
      <c r="K6387" s="338"/>
      <c r="O6387" s="393"/>
      <c r="P6387" s="407"/>
    </row>
    <row r="6388" spans="1:16" s="342" customFormat="1" x14ac:dyDescent="0.25">
      <c r="A6388" s="336"/>
      <c r="B6388" s="330"/>
      <c r="C6388" s="402"/>
      <c r="D6388" s="336"/>
      <c r="E6388" s="429"/>
      <c r="F6388" s="336"/>
      <c r="G6388" s="430"/>
      <c r="H6388" s="431"/>
      <c r="I6388" s="432"/>
      <c r="J6388" s="336"/>
      <c r="K6388" s="338"/>
      <c r="O6388" s="393"/>
      <c r="P6388" s="407"/>
    </row>
    <row r="6389" spans="1:16" s="342" customFormat="1" x14ac:dyDescent="0.25">
      <c r="A6389" s="336"/>
      <c r="B6389" s="330"/>
      <c r="C6389" s="402"/>
      <c r="D6389" s="336"/>
      <c r="E6389" s="429"/>
      <c r="F6389" s="336"/>
      <c r="G6389" s="430"/>
      <c r="H6389" s="431"/>
      <c r="I6389" s="432"/>
      <c r="J6389" s="336"/>
      <c r="K6389" s="338"/>
      <c r="O6389" s="393"/>
      <c r="P6389" s="407"/>
    </row>
    <row r="6390" spans="1:16" s="342" customFormat="1" x14ac:dyDescent="0.25">
      <c r="A6390" s="336"/>
      <c r="B6390" s="330"/>
      <c r="C6390" s="402"/>
      <c r="D6390" s="336"/>
      <c r="E6390" s="429"/>
      <c r="F6390" s="336"/>
      <c r="G6390" s="430"/>
      <c r="H6390" s="431"/>
      <c r="I6390" s="432"/>
      <c r="J6390" s="336"/>
      <c r="K6390" s="338"/>
      <c r="O6390" s="393"/>
      <c r="P6390" s="407"/>
    </row>
    <row r="6391" spans="1:16" s="342" customFormat="1" x14ac:dyDescent="0.25">
      <c r="A6391" s="336"/>
      <c r="B6391" s="330"/>
      <c r="C6391" s="402"/>
      <c r="D6391" s="336"/>
      <c r="E6391" s="429"/>
      <c r="F6391" s="336"/>
      <c r="G6391" s="430"/>
      <c r="H6391" s="431"/>
      <c r="I6391" s="432"/>
      <c r="J6391" s="336"/>
      <c r="K6391" s="338"/>
      <c r="O6391" s="393"/>
      <c r="P6391" s="407"/>
    </row>
    <row r="6392" spans="1:16" s="342" customFormat="1" x14ac:dyDescent="0.25">
      <c r="A6392" s="336"/>
      <c r="B6392" s="330"/>
      <c r="C6392" s="402"/>
      <c r="D6392" s="336"/>
      <c r="E6392" s="429"/>
      <c r="F6392" s="336"/>
      <c r="G6392" s="430"/>
      <c r="H6392" s="431"/>
      <c r="I6392" s="432"/>
      <c r="J6392" s="336"/>
      <c r="K6392" s="338"/>
      <c r="O6392" s="393"/>
      <c r="P6392" s="407"/>
    </row>
    <row r="6393" spans="1:16" s="342" customFormat="1" x14ac:dyDescent="0.25">
      <c r="A6393" s="336"/>
      <c r="B6393" s="330"/>
      <c r="C6393" s="402"/>
      <c r="D6393" s="336"/>
      <c r="E6393" s="429"/>
      <c r="F6393" s="336"/>
      <c r="G6393" s="430"/>
      <c r="H6393" s="431"/>
      <c r="I6393" s="432"/>
      <c r="J6393" s="336"/>
      <c r="K6393" s="338"/>
      <c r="O6393" s="393"/>
      <c r="P6393" s="407"/>
    </row>
    <row r="6394" spans="1:16" s="342" customFormat="1" x14ac:dyDescent="0.25">
      <c r="A6394" s="336"/>
      <c r="B6394" s="330"/>
      <c r="C6394" s="402"/>
      <c r="D6394" s="336"/>
      <c r="E6394" s="429"/>
      <c r="F6394" s="336"/>
      <c r="G6394" s="430"/>
      <c r="H6394" s="431"/>
      <c r="I6394" s="432"/>
      <c r="J6394" s="336"/>
      <c r="K6394" s="338"/>
      <c r="O6394" s="393"/>
      <c r="P6394" s="407"/>
    </row>
    <row r="6395" spans="1:16" s="342" customFormat="1" x14ac:dyDescent="0.25">
      <c r="A6395" s="336"/>
      <c r="B6395" s="330"/>
      <c r="C6395" s="402"/>
      <c r="D6395" s="336"/>
      <c r="E6395" s="429"/>
      <c r="F6395" s="336"/>
      <c r="G6395" s="430"/>
      <c r="H6395" s="431"/>
      <c r="I6395" s="432"/>
      <c r="J6395" s="336"/>
      <c r="K6395" s="338"/>
      <c r="O6395" s="393"/>
      <c r="P6395" s="407"/>
    </row>
    <row r="6396" spans="1:16" s="342" customFormat="1" x14ac:dyDescent="0.25">
      <c r="A6396" s="336"/>
      <c r="B6396" s="330"/>
      <c r="C6396" s="402"/>
      <c r="D6396" s="336"/>
      <c r="E6396" s="429"/>
      <c r="F6396" s="336"/>
      <c r="G6396" s="430"/>
      <c r="H6396" s="431"/>
      <c r="I6396" s="432"/>
      <c r="J6396" s="336"/>
      <c r="K6396" s="338"/>
      <c r="O6396" s="393"/>
      <c r="P6396" s="407"/>
    </row>
    <row r="6397" spans="1:16" s="342" customFormat="1" x14ac:dyDescent="0.25">
      <c r="A6397" s="336"/>
      <c r="B6397" s="330"/>
      <c r="C6397" s="402"/>
      <c r="D6397" s="336"/>
      <c r="E6397" s="429"/>
      <c r="F6397" s="336"/>
      <c r="G6397" s="430"/>
      <c r="H6397" s="431"/>
      <c r="I6397" s="432"/>
      <c r="J6397" s="336"/>
      <c r="K6397" s="338"/>
      <c r="O6397" s="393"/>
      <c r="P6397" s="407"/>
    </row>
    <row r="6398" spans="1:16" s="342" customFormat="1" x14ac:dyDescent="0.25">
      <c r="A6398" s="336"/>
      <c r="B6398" s="330"/>
      <c r="C6398" s="402"/>
      <c r="D6398" s="336"/>
      <c r="E6398" s="429"/>
      <c r="F6398" s="336"/>
      <c r="G6398" s="430"/>
      <c r="H6398" s="431"/>
      <c r="I6398" s="432"/>
      <c r="J6398" s="336"/>
      <c r="K6398" s="338"/>
      <c r="O6398" s="393"/>
      <c r="P6398" s="407"/>
    </row>
    <row r="6399" spans="1:16" s="342" customFormat="1" x14ac:dyDescent="0.25">
      <c r="A6399" s="336"/>
      <c r="B6399" s="330"/>
      <c r="C6399" s="402"/>
      <c r="D6399" s="336"/>
      <c r="E6399" s="429"/>
      <c r="F6399" s="336"/>
      <c r="G6399" s="430"/>
      <c r="H6399" s="431"/>
      <c r="I6399" s="432"/>
      <c r="J6399" s="336"/>
      <c r="K6399" s="338"/>
      <c r="O6399" s="393"/>
      <c r="P6399" s="407"/>
    </row>
    <row r="6400" spans="1:16" s="342" customFormat="1" x14ac:dyDescent="0.25">
      <c r="A6400" s="336"/>
      <c r="B6400" s="330"/>
      <c r="C6400" s="402"/>
      <c r="D6400" s="336"/>
      <c r="E6400" s="429"/>
      <c r="F6400" s="336"/>
      <c r="G6400" s="430"/>
      <c r="H6400" s="431"/>
      <c r="I6400" s="432"/>
      <c r="J6400" s="336"/>
      <c r="K6400" s="338"/>
      <c r="O6400" s="393"/>
      <c r="P6400" s="407"/>
    </row>
    <row r="6401" spans="1:16" s="342" customFormat="1" x14ac:dyDescent="0.25">
      <c r="A6401" s="336"/>
      <c r="B6401" s="330"/>
      <c r="C6401" s="402"/>
      <c r="D6401" s="336"/>
      <c r="E6401" s="429"/>
      <c r="F6401" s="336"/>
      <c r="G6401" s="430"/>
      <c r="H6401" s="431"/>
      <c r="I6401" s="432"/>
      <c r="J6401" s="336"/>
      <c r="K6401" s="338"/>
      <c r="O6401" s="393"/>
      <c r="P6401" s="407"/>
    </row>
    <row r="6402" spans="1:16" s="342" customFormat="1" x14ac:dyDescent="0.25">
      <c r="A6402" s="336"/>
      <c r="B6402" s="330"/>
      <c r="C6402" s="402"/>
      <c r="D6402" s="336"/>
      <c r="E6402" s="429"/>
      <c r="F6402" s="336"/>
      <c r="G6402" s="430"/>
      <c r="H6402" s="431"/>
      <c r="I6402" s="432"/>
      <c r="J6402" s="336"/>
      <c r="K6402" s="338"/>
      <c r="O6402" s="393"/>
      <c r="P6402" s="407"/>
    </row>
    <row r="6403" spans="1:16" s="342" customFormat="1" x14ac:dyDescent="0.25">
      <c r="A6403" s="336"/>
      <c r="B6403" s="330"/>
      <c r="C6403" s="402"/>
      <c r="D6403" s="336"/>
      <c r="E6403" s="429"/>
      <c r="F6403" s="336"/>
      <c r="G6403" s="430"/>
      <c r="H6403" s="431"/>
      <c r="I6403" s="432"/>
      <c r="J6403" s="336"/>
      <c r="K6403" s="338"/>
      <c r="O6403" s="393"/>
      <c r="P6403" s="407"/>
    </row>
    <row r="6404" spans="1:16" s="342" customFormat="1" x14ac:dyDescent="0.25">
      <c r="A6404" s="336"/>
      <c r="B6404" s="330"/>
      <c r="C6404" s="402"/>
      <c r="D6404" s="336"/>
      <c r="E6404" s="429"/>
      <c r="F6404" s="336"/>
      <c r="G6404" s="430"/>
      <c r="H6404" s="431"/>
      <c r="I6404" s="432"/>
      <c r="J6404" s="336"/>
      <c r="K6404" s="338"/>
      <c r="O6404" s="393"/>
      <c r="P6404" s="407"/>
    </row>
    <row r="6405" spans="1:16" s="342" customFormat="1" x14ac:dyDescent="0.25">
      <c r="A6405" s="336"/>
      <c r="B6405" s="330"/>
      <c r="C6405" s="402"/>
      <c r="D6405" s="336"/>
      <c r="E6405" s="429"/>
      <c r="F6405" s="336"/>
      <c r="G6405" s="430"/>
      <c r="H6405" s="431"/>
      <c r="I6405" s="432"/>
      <c r="J6405" s="336"/>
      <c r="K6405" s="338"/>
      <c r="O6405" s="393"/>
      <c r="P6405" s="407"/>
    </row>
    <row r="6406" spans="1:16" s="342" customFormat="1" x14ac:dyDescent="0.25">
      <c r="A6406" s="336"/>
      <c r="B6406" s="330"/>
      <c r="C6406" s="402"/>
      <c r="D6406" s="336"/>
      <c r="E6406" s="429"/>
      <c r="F6406" s="336"/>
      <c r="G6406" s="430"/>
      <c r="H6406" s="431"/>
      <c r="I6406" s="432"/>
      <c r="J6406" s="336"/>
      <c r="K6406" s="338"/>
      <c r="O6406" s="393"/>
      <c r="P6406" s="407"/>
    </row>
    <row r="6407" spans="1:16" s="342" customFormat="1" x14ac:dyDescent="0.25">
      <c r="A6407" s="336"/>
      <c r="B6407" s="330"/>
      <c r="C6407" s="402"/>
      <c r="D6407" s="336"/>
      <c r="E6407" s="429"/>
      <c r="F6407" s="336"/>
      <c r="G6407" s="430"/>
      <c r="H6407" s="431"/>
      <c r="I6407" s="432"/>
      <c r="J6407" s="336"/>
      <c r="K6407" s="338"/>
      <c r="O6407" s="393"/>
      <c r="P6407" s="407"/>
    </row>
    <row r="6408" spans="1:16" s="342" customFormat="1" x14ac:dyDescent="0.25">
      <c r="A6408" s="336"/>
      <c r="B6408" s="330"/>
      <c r="C6408" s="402"/>
      <c r="D6408" s="336"/>
      <c r="E6408" s="429"/>
      <c r="F6408" s="336"/>
      <c r="G6408" s="430"/>
      <c r="H6408" s="431"/>
      <c r="I6408" s="432"/>
      <c r="J6408" s="336"/>
      <c r="K6408" s="338"/>
      <c r="O6408" s="393"/>
      <c r="P6408" s="407"/>
    </row>
    <row r="6409" spans="1:16" s="342" customFormat="1" x14ac:dyDescent="0.25">
      <c r="A6409" s="336"/>
      <c r="B6409" s="330"/>
      <c r="C6409" s="402"/>
      <c r="D6409" s="336"/>
      <c r="E6409" s="429"/>
      <c r="F6409" s="336"/>
      <c r="G6409" s="430"/>
      <c r="H6409" s="431"/>
      <c r="I6409" s="432"/>
      <c r="J6409" s="336"/>
      <c r="K6409" s="338"/>
      <c r="O6409" s="393"/>
      <c r="P6409" s="407"/>
    </row>
    <row r="6410" spans="1:16" s="342" customFormat="1" x14ac:dyDescent="0.25">
      <c r="A6410" s="336"/>
      <c r="B6410" s="330"/>
      <c r="C6410" s="402"/>
      <c r="D6410" s="336"/>
      <c r="E6410" s="429"/>
      <c r="F6410" s="336"/>
      <c r="G6410" s="430"/>
      <c r="H6410" s="431"/>
      <c r="I6410" s="432"/>
      <c r="J6410" s="336"/>
      <c r="K6410" s="338"/>
      <c r="O6410" s="393"/>
      <c r="P6410" s="407"/>
    </row>
    <row r="6411" spans="1:16" s="342" customFormat="1" x14ac:dyDescent="0.25">
      <c r="A6411" s="336"/>
      <c r="B6411" s="330"/>
      <c r="C6411" s="402"/>
      <c r="D6411" s="336"/>
      <c r="E6411" s="429"/>
      <c r="F6411" s="336"/>
      <c r="G6411" s="430"/>
      <c r="H6411" s="431"/>
      <c r="I6411" s="432"/>
      <c r="J6411" s="336"/>
      <c r="K6411" s="338"/>
      <c r="O6411" s="393"/>
      <c r="P6411" s="407"/>
    </row>
    <row r="6412" spans="1:16" s="342" customFormat="1" x14ac:dyDescent="0.25">
      <c r="A6412" s="336"/>
      <c r="B6412" s="330"/>
      <c r="C6412" s="402"/>
      <c r="D6412" s="336"/>
      <c r="E6412" s="429"/>
      <c r="F6412" s="336"/>
      <c r="G6412" s="430"/>
      <c r="H6412" s="431"/>
      <c r="I6412" s="432"/>
      <c r="J6412" s="336"/>
      <c r="K6412" s="338"/>
      <c r="O6412" s="393"/>
      <c r="P6412" s="407"/>
    </row>
    <row r="6413" spans="1:16" s="342" customFormat="1" x14ac:dyDescent="0.25">
      <c r="A6413" s="336"/>
      <c r="B6413" s="330"/>
      <c r="C6413" s="402"/>
      <c r="D6413" s="336"/>
      <c r="E6413" s="429"/>
      <c r="F6413" s="336"/>
      <c r="G6413" s="430"/>
      <c r="H6413" s="431"/>
      <c r="I6413" s="432"/>
      <c r="J6413" s="336"/>
      <c r="K6413" s="338"/>
      <c r="O6413" s="393"/>
      <c r="P6413" s="407"/>
    </row>
    <row r="6414" spans="1:16" s="342" customFormat="1" x14ac:dyDescent="0.25">
      <c r="A6414" s="336"/>
      <c r="B6414" s="330"/>
      <c r="C6414" s="402"/>
      <c r="D6414" s="336"/>
      <c r="E6414" s="429"/>
      <c r="F6414" s="336"/>
      <c r="G6414" s="430"/>
      <c r="H6414" s="431"/>
      <c r="I6414" s="432"/>
      <c r="J6414" s="336"/>
      <c r="K6414" s="338"/>
      <c r="O6414" s="393"/>
      <c r="P6414" s="407"/>
    </row>
    <row r="6415" spans="1:16" s="342" customFormat="1" x14ac:dyDescent="0.25">
      <c r="A6415" s="336"/>
      <c r="B6415" s="330"/>
      <c r="C6415" s="402"/>
      <c r="D6415" s="336"/>
      <c r="E6415" s="429"/>
      <c r="F6415" s="336"/>
      <c r="G6415" s="430"/>
      <c r="H6415" s="431"/>
      <c r="I6415" s="432"/>
      <c r="J6415" s="336"/>
      <c r="K6415" s="338"/>
      <c r="O6415" s="393"/>
      <c r="P6415" s="407"/>
    </row>
    <row r="6416" spans="1:16" s="342" customFormat="1" x14ac:dyDescent="0.25">
      <c r="A6416" s="336"/>
      <c r="B6416" s="330"/>
      <c r="C6416" s="402"/>
      <c r="D6416" s="336"/>
      <c r="E6416" s="429"/>
      <c r="F6416" s="336"/>
      <c r="G6416" s="430"/>
      <c r="H6416" s="431"/>
      <c r="I6416" s="432"/>
      <c r="J6416" s="336"/>
      <c r="K6416" s="338"/>
      <c r="O6416" s="393"/>
      <c r="P6416" s="407"/>
    </row>
    <row r="6417" spans="1:16" s="342" customFormat="1" x14ac:dyDescent="0.25">
      <c r="A6417" s="336"/>
      <c r="B6417" s="330"/>
      <c r="C6417" s="402"/>
      <c r="D6417" s="336"/>
      <c r="E6417" s="429"/>
      <c r="F6417" s="336"/>
      <c r="G6417" s="430"/>
      <c r="H6417" s="431"/>
      <c r="I6417" s="432"/>
      <c r="J6417" s="336"/>
      <c r="K6417" s="338"/>
      <c r="O6417" s="393"/>
      <c r="P6417" s="407"/>
    </row>
    <row r="6418" spans="1:16" s="342" customFormat="1" x14ac:dyDescent="0.25">
      <c r="A6418" s="336"/>
      <c r="B6418" s="330"/>
      <c r="C6418" s="402"/>
      <c r="D6418" s="336"/>
      <c r="E6418" s="429"/>
      <c r="F6418" s="336"/>
      <c r="G6418" s="430"/>
      <c r="H6418" s="431"/>
      <c r="I6418" s="432"/>
      <c r="J6418" s="336"/>
      <c r="K6418" s="338"/>
      <c r="O6418" s="393"/>
      <c r="P6418" s="407"/>
    </row>
    <row r="6419" spans="1:16" s="342" customFormat="1" x14ac:dyDescent="0.25">
      <c r="A6419" s="336"/>
      <c r="B6419" s="330"/>
      <c r="C6419" s="402"/>
      <c r="D6419" s="336"/>
      <c r="E6419" s="429"/>
      <c r="F6419" s="336"/>
      <c r="G6419" s="430"/>
      <c r="H6419" s="431"/>
      <c r="I6419" s="432"/>
      <c r="J6419" s="336"/>
      <c r="K6419" s="338"/>
      <c r="O6419" s="393"/>
      <c r="P6419" s="407"/>
    </row>
    <row r="6420" spans="1:16" s="342" customFormat="1" x14ac:dyDescent="0.25">
      <c r="A6420" s="336"/>
      <c r="B6420" s="330"/>
      <c r="C6420" s="402"/>
      <c r="D6420" s="336"/>
      <c r="E6420" s="429"/>
      <c r="F6420" s="336"/>
      <c r="G6420" s="430"/>
      <c r="H6420" s="431"/>
      <c r="I6420" s="432"/>
      <c r="J6420" s="336"/>
      <c r="K6420" s="338"/>
      <c r="O6420" s="393"/>
      <c r="P6420" s="407"/>
    </row>
    <row r="6421" spans="1:16" s="342" customFormat="1" x14ac:dyDescent="0.25">
      <c r="A6421" s="336"/>
      <c r="B6421" s="330"/>
      <c r="C6421" s="402"/>
      <c r="D6421" s="336"/>
      <c r="E6421" s="429"/>
      <c r="F6421" s="336"/>
      <c r="G6421" s="430"/>
      <c r="H6421" s="431"/>
      <c r="I6421" s="432"/>
      <c r="J6421" s="336"/>
      <c r="K6421" s="338"/>
      <c r="O6421" s="393"/>
      <c r="P6421" s="407"/>
    </row>
    <row r="6422" spans="1:16" s="342" customFormat="1" x14ac:dyDescent="0.25">
      <c r="A6422" s="336"/>
      <c r="B6422" s="330"/>
      <c r="C6422" s="402"/>
      <c r="D6422" s="336"/>
      <c r="E6422" s="429"/>
      <c r="F6422" s="336"/>
      <c r="G6422" s="430"/>
      <c r="H6422" s="431"/>
      <c r="I6422" s="432"/>
      <c r="J6422" s="336"/>
      <c r="K6422" s="338"/>
      <c r="O6422" s="393"/>
      <c r="P6422" s="407"/>
    </row>
    <row r="6423" spans="1:16" s="342" customFormat="1" x14ac:dyDescent="0.25">
      <c r="A6423" s="336"/>
      <c r="B6423" s="330"/>
      <c r="C6423" s="402"/>
      <c r="D6423" s="336"/>
      <c r="E6423" s="429"/>
      <c r="F6423" s="336"/>
      <c r="G6423" s="430"/>
      <c r="H6423" s="431"/>
      <c r="I6423" s="432"/>
      <c r="J6423" s="336"/>
      <c r="K6423" s="338"/>
      <c r="O6423" s="393"/>
      <c r="P6423" s="407"/>
    </row>
    <row r="6424" spans="1:16" s="342" customFormat="1" x14ac:dyDescent="0.25">
      <c r="A6424" s="336"/>
      <c r="B6424" s="330"/>
      <c r="C6424" s="402"/>
      <c r="D6424" s="336"/>
      <c r="E6424" s="429"/>
      <c r="F6424" s="336"/>
      <c r="G6424" s="430"/>
      <c r="H6424" s="431"/>
      <c r="I6424" s="432"/>
      <c r="J6424" s="336"/>
      <c r="K6424" s="338"/>
      <c r="O6424" s="393"/>
      <c r="P6424" s="407"/>
    </row>
    <row r="6425" spans="1:16" s="342" customFormat="1" x14ac:dyDescent="0.25">
      <c r="A6425" s="336"/>
      <c r="B6425" s="330"/>
      <c r="C6425" s="402"/>
      <c r="D6425" s="336"/>
      <c r="E6425" s="429"/>
      <c r="F6425" s="336"/>
      <c r="G6425" s="430"/>
      <c r="H6425" s="431"/>
      <c r="I6425" s="432"/>
      <c r="J6425" s="336"/>
      <c r="K6425" s="338"/>
      <c r="O6425" s="393"/>
      <c r="P6425" s="407"/>
    </row>
    <row r="6426" spans="1:16" s="342" customFormat="1" x14ac:dyDescent="0.25">
      <c r="A6426" s="336"/>
      <c r="B6426" s="330"/>
      <c r="C6426" s="402"/>
      <c r="D6426" s="336"/>
      <c r="E6426" s="429"/>
      <c r="F6426" s="336"/>
      <c r="G6426" s="430"/>
      <c r="H6426" s="431"/>
      <c r="I6426" s="432"/>
      <c r="J6426" s="336"/>
      <c r="K6426" s="338"/>
      <c r="O6426" s="393"/>
      <c r="P6426" s="407"/>
    </row>
    <row r="6427" spans="1:16" s="342" customFormat="1" x14ac:dyDescent="0.25">
      <c r="A6427" s="336"/>
      <c r="B6427" s="330"/>
      <c r="C6427" s="402"/>
      <c r="D6427" s="336"/>
      <c r="E6427" s="429"/>
      <c r="F6427" s="336"/>
      <c r="G6427" s="430"/>
      <c r="H6427" s="431"/>
      <c r="I6427" s="432"/>
      <c r="J6427" s="336"/>
      <c r="K6427" s="338"/>
      <c r="O6427" s="393"/>
      <c r="P6427" s="407"/>
    </row>
    <row r="6428" spans="1:16" s="342" customFormat="1" x14ac:dyDescent="0.25">
      <c r="A6428" s="336"/>
      <c r="B6428" s="330"/>
      <c r="C6428" s="402"/>
      <c r="D6428" s="336"/>
      <c r="E6428" s="429"/>
      <c r="F6428" s="336"/>
      <c r="G6428" s="430"/>
      <c r="H6428" s="431"/>
      <c r="I6428" s="432"/>
      <c r="J6428" s="336"/>
      <c r="K6428" s="338"/>
      <c r="O6428" s="393"/>
      <c r="P6428" s="407"/>
    </row>
    <row r="6429" spans="1:16" s="342" customFormat="1" x14ac:dyDescent="0.25">
      <c r="A6429" s="336"/>
      <c r="B6429" s="330"/>
      <c r="C6429" s="402"/>
      <c r="D6429" s="336"/>
      <c r="E6429" s="429"/>
      <c r="F6429" s="336"/>
      <c r="G6429" s="430"/>
      <c r="H6429" s="431"/>
      <c r="I6429" s="432"/>
      <c r="J6429" s="336"/>
      <c r="K6429" s="338"/>
      <c r="O6429" s="393"/>
      <c r="P6429" s="407"/>
    </row>
    <row r="6430" spans="1:16" s="342" customFormat="1" x14ac:dyDescent="0.25">
      <c r="A6430" s="336"/>
      <c r="B6430" s="330"/>
      <c r="C6430" s="402"/>
      <c r="D6430" s="336"/>
      <c r="E6430" s="429"/>
      <c r="F6430" s="336"/>
      <c r="G6430" s="430"/>
      <c r="H6430" s="431"/>
      <c r="I6430" s="432"/>
      <c r="J6430" s="336"/>
      <c r="K6430" s="338"/>
      <c r="O6430" s="393"/>
      <c r="P6430" s="407"/>
    </row>
    <row r="6431" spans="1:16" s="342" customFormat="1" x14ac:dyDescent="0.25">
      <c r="A6431" s="336"/>
      <c r="B6431" s="330"/>
      <c r="C6431" s="402"/>
      <c r="D6431" s="336"/>
      <c r="E6431" s="429"/>
      <c r="F6431" s="336"/>
      <c r="G6431" s="430"/>
      <c r="H6431" s="431"/>
      <c r="I6431" s="432"/>
      <c r="J6431" s="336"/>
      <c r="K6431" s="338"/>
      <c r="O6431" s="393"/>
      <c r="P6431" s="407"/>
    </row>
    <row r="6432" spans="1:16" s="342" customFormat="1" x14ac:dyDescent="0.25">
      <c r="A6432" s="336"/>
      <c r="B6432" s="330"/>
      <c r="C6432" s="402"/>
      <c r="D6432" s="336"/>
      <c r="E6432" s="429"/>
      <c r="F6432" s="336"/>
      <c r="G6432" s="430"/>
      <c r="H6432" s="431"/>
      <c r="I6432" s="432"/>
      <c r="J6432" s="336"/>
      <c r="K6432" s="338"/>
      <c r="O6432" s="393"/>
      <c r="P6432" s="407"/>
    </row>
    <row r="6433" spans="1:16" s="342" customFormat="1" x14ac:dyDescent="0.25">
      <c r="A6433" s="336"/>
      <c r="B6433" s="330"/>
      <c r="C6433" s="402"/>
      <c r="D6433" s="336"/>
      <c r="E6433" s="429"/>
      <c r="F6433" s="336"/>
      <c r="G6433" s="430"/>
      <c r="H6433" s="431"/>
      <c r="I6433" s="432"/>
      <c r="J6433" s="336"/>
      <c r="K6433" s="338"/>
      <c r="O6433" s="393"/>
      <c r="P6433" s="407"/>
    </row>
    <row r="6434" spans="1:16" s="342" customFormat="1" x14ac:dyDescent="0.25">
      <c r="A6434" s="336"/>
      <c r="B6434" s="330"/>
      <c r="C6434" s="402"/>
      <c r="D6434" s="336"/>
      <c r="E6434" s="429"/>
      <c r="F6434" s="336"/>
      <c r="G6434" s="430"/>
      <c r="H6434" s="431"/>
      <c r="I6434" s="432"/>
      <c r="J6434" s="336"/>
      <c r="K6434" s="338"/>
      <c r="O6434" s="393"/>
      <c r="P6434" s="407"/>
    </row>
    <row r="6435" spans="1:16" s="342" customFormat="1" x14ac:dyDescent="0.25">
      <c r="A6435" s="336"/>
      <c r="B6435" s="330"/>
      <c r="C6435" s="402"/>
      <c r="D6435" s="336"/>
      <c r="E6435" s="429"/>
      <c r="F6435" s="336"/>
      <c r="G6435" s="430"/>
      <c r="H6435" s="431"/>
      <c r="I6435" s="432"/>
      <c r="J6435" s="336"/>
      <c r="K6435" s="338"/>
      <c r="O6435" s="393"/>
      <c r="P6435" s="407"/>
    </row>
    <row r="6436" spans="1:16" s="342" customFormat="1" x14ac:dyDescent="0.25">
      <c r="A6436" s="336"/>
      <c r="B6436" s="330"/>
      <c r="C6436" s="402"/>
      <c r="D6436" s="336"/>
      <c r="E6436" s="429"/>
      <c r="F6436" s="336"/>
      <c r="G6436" s="430"/>
      <c r="H6436" s="431"/>
      <c r="I6436" s="432"/>
      <c r="J6436" s="336"/>
      <c r="K6436" s="338"/>
      <c r="O6436" s="393"/>
      <c r="P6436" s="407"/>
    </row>
    <row r="6437" spans="1:16" s="342" customFormat="1" x14ac:dyDescent="0.25">
      <c r="A6437" s="336"/>
      <c r="B6437" s="330"/>
      <c r="C6437" s="402"/>
      <c r="D6437" s="336"/>
      <c r="E6437" s="429"/>
      <c r="F6437" s="336"/>
      <c r="G6437" s="430"/>
      <c r="H6437" s="431"/>
      <c r="I6437" s="432"/>
      <c r="J6437" s="336"/>
      <c r="K6437" s="338"/>
      <c r="O6437" s="393"/>
      <c r="P6437" s="407"/>
    </row>
    <row r="6438" spans="1:16" s="342" customFormat="1" x14ac:dyDescent="0.25">
      <c r="A6438" s="336"/>
      <c r="B6438" s="330"/>
      <c r="C6438" s="402"/>
      <c r="D6438" s="336"/>
      <c r="E6438" s="429"/>
      <c r="F6438" s="336"/>
      <c r="G6438" s="430"/>
      <c r="H6438" s="431"/>
      <c r="I6438" s="432"/>
      <c r="J6438" s="336"/>
      <c r="K6438" s="338"/>
      <c r="O6438" s="393"/>
      <c r="P6438" s="407"/>
    </row>
    <row r="6439" spans="1:16" s="342" customFormat="1" x14ac:dyDescent="0.25">
      <c r="A6439" s="336"/>
      <c r="B6439" s="330"/>
      <c r="C6439" s="402"/>
      <c r="D6439" s="336"/>
      <c r="E6439" s="429"/>
      <c r="F6439" s="336"/>
      <c r="G6439" s="430"/>
      <c r="H6439" s="431"/>
      <c r="I6439" s="432"/>
      <c r="J6439" s="336"/>
      <c r="K6439" s="338"/>
      <c r="O6439" s="393"/>
      <c r="P6439" s="407"/>
    </row>
    <row r="6440" spans="1:16" s="342" customFormat="1" x14ac:dyDescent="0.25">
      <c r="A6440" s="336"/>
      <c r="B6440" s="330"/>
      <c r="C6440" s="402"/>
      <c r="D6440" s="336"/>
      <c r="E6440" s="429"/>
      <c r="F6440" s="336"/>
      <c r="G6440" s="430"/>
      <c r="H6440" s="431"/>
      <c r="I6440" s="432"/>
      <c r="J6440" s="336"/>
      <c r="K6440" s="338"/>
      <c r="O6440" s="393"/>
      <c r="P6440" s="407"/>
    </row>
    <row r="6441" spans="1:16" s="342" customFormat="1" x14ac:dyDescent="0.25">
      <c r="A6441" s="336"/>
      <c r="B6441" s="330"/>
      <c r="C6441" s="402"/>
      <c r="D6441" s="336"/>
      <c r="E6441" s="429"/>
      <c r="F6441" s="336"/>
      <c r="G6441" s="430"/>
      <c r="H6441" s="431"/>
      <c r="I6441" s="432"/>
      <c r="J6441" s="336"/>
      <c r="K6441" s="338"/>
      <c r="O6441" s="393"/>
      <c r="P6441" s="407"/>
    </row>
    <row r="6442" spans="1:16" s="342" customFormat="1" x14ac:dyDescent="0.25">
      <c r="A6442" s="336"/>
      <c r="B6442" s="330"/>
      <c r="C6442" s="402"/>
      <c r="D6442" s="336"/>
      <c r="E6442" s="429"/>
      <c r="F6442" s="336"/>
      <c r="G6442" s="430"/>
      <c r="H6442" s="431"/>
      <c r="I6442" s="432"/>
      <c r="J6442" s="336"/>
      <c r="K6442" s="338"/>
      <c r="O6442" s="393"/>
      <c r="P6442" s="407"/>
    </row>
    <row r="6443" spans="1:16" s="342" customFormat="1" x14ac:dyDescent="0.25">
      <c r="A6443" s="336"/>
      <c r="B6443" s="330"/>
      <c r="C6443" s="402"/>
      <c r="D6443" s="336"/>
      <c r="E6443" s="429"/>
      <c r="F6443" s="336"/>
      <c r="G6443" s="430"/>
      <c r="H6443" s="431"/>
      <c r="I6443" s="432"/>
      <c r="J6443" s="336"/>
      <c r="K6443" s="338"/>
      <c r="O6443" s="393"/>
      <c r="P6443" s="407"/>
    </row>
    <row r="6444" spans="1:16" s="342" customFormat="1" x14ac:dyDescent="0.25">
      <c r="A6444" s="336"/>
      <c r="B6444" s="330"/>
      <c r="C6444" s="402"/>
      <c r="D6444" s="336"/>
      <c r="E6444" s="429"/>
      <c r="F6444" s="336"/>
      <c r="G6444" s="430"/>
      <c r="H6444" s="431"/>
      <c r="I6444" s="432"/>
      <c r="J6444" s="336"/>
      <c r="K6444" s="338"/>
      <c r="O6444" s="393"/>
      <c r="P6444" s="407"/>
    </row>
    <row r="6445" spans="1:16" s="342" customFormat="1" x14ac:dyDescent="0.25">
      <c r="A6445" s="336"/>
      <c r="B6445" s="330"/>
      <c r="C6445" s="402"/>
      <c r="D6445" s="336"/>
      <c r="E6445" s="429"/>
      <c r="F6445" s="336"/>
      <c r="G6445" s="430"/>
      <c r="H6445" s="431"/>
      <c r="I6445" s="432"/>
      <c r="J6445" s="336"/>
      <c r="K6445" s="338"/>
      <c r="O6445" s="393"/>
      <c r="P6445" s="407"/>
    </row>
    <row r="6446" spans="1:16" s="342" customFormat="1" x14ac:dyDescent="0.25">
      <c r="A6446" s="336"/>
      <c r="B6446" s="330"/>
      <c r="C6446" s="402"/>
      <c r="D6446" s="336"/>
      <c r="E6446" s="429"/>
      <c r="F6446" s="336"/>
      <c r="G6446" s="430"/>
      <c r="H6446" s="431"/>
      <c r="I6446" s="432"/>
      <c r="J6446" s="336"/>
      <c r="K6446" s="338"/>
      <c r="O6446" s="393"/>
      <c r="P6446" s="407"/>
    </row>
    <row r="6447" spans="1:16" s="342" customFormat="1" x14ac:dyDescent="0.25">
      <c r="A6447" s="336"/>
      <c r="B6447" s="330"/>
      <c r="C6447" s="402"/>
      <c r="D6447" s="336"/>
      <c r="E6447" s="429"/>
      <c r="F6447" s="336"/>
      <c r="G6447" s="430"/>
      <c r="H6447" s="431"/>
      <c r="I6447" s="432"/>
      <c r="J6447" s="336"/>
      <c r="K6447" s="338"/>
      <c r="O6447" s="393"/>
      <c r="P6447" s="407"/>
    </row>
    <row r="6448" spans="1:16" s="342" customFormat="1" x14ac:dyDescent="0.25">
      <c r="A6448" s="336"/>
      <c r="B6448" s="330"/>
      <c r="C6448" s="402"/>
      <c r="D6448" s="336"/>
      <c r="E6448" s="429"/>
      <c r="F6448" s="336"/>
      <c r="G6448" s="430"/>
      <c r="H6448" s="431"/>
      <c r="I6448" s="432"/>
      <c r="J6448" s="336"/>
      <c r="K6448" s="338"/>
      <c r="O6448" s="393"/>
      <c r="P6448" s="407"/>
    </row>
    <row r="6449" spans="1:16" s="342" customFormat="1" x14ac:dyDescent="0.25">
      <c r="A6449" s="336"/>
      <c r="B6449" s="330"/>
      <c r="C6449" s="402"/>
      <c r="D6449" s="336"/>
      <c r="E6449" s="429"/>
      <c r="F6449" s="336"/>
      <c r="G6449" s="430"/>
      <c r="H6449" s="431"/>
      <c r="I6449" s="432"/>
      <c r="J6449" s="336"/>
      <c r="K6449" s="338"/>
      <c r="O6449" s="393"/>
      <c r="P6449" s="407"/>
    </row>
    <row r="6450" spans="1:16" s="342" customFormat="1" x14ac:dyDescent="0.25">
      <c r="A6450" s="336"/>
      <c r="B6450" s="330"/>
      <c r="C6450" s="402"/>
      <c r="D6450" s="336"/>
      <c r="E6450" s="429"/>
      <c r="F6450" s="336"/>
      <c r="G6450" s="430"/>
      <c r="H6450" s="431"/>
      <c r="I6450" s="432"/>
      <c r="J6450" s="336"/>
      <c r="K6450" s="338"/>
      <c r="O6450" s="393"/>
      <c r="P6450" s="407"/>
    </row>
    <row r="6451" spans="1:16" s="342" customFormat="1" x14ac:dyDescent="0.25">
      <c r="A6451" s="336"/>
      <c r="B6451" s="330"/>
      <c r="C6451" s="402"/>
      <c r="D6451" s="336"/>
      <c r="E6451" s="429"/>
      <c r="F6451" s="336"/>
      <c r="G6451" s="430"/>
      <c r="H6451" s="431"/>
      <c r="I6451" s="432"/>
      <c r="J6451" s="336"/>
      <c r="K6451" s="338"/>
      <c r="O6451" s="393"/>
      <c r="P6451" s="407"/>
    </row>
    <row r="6452" spans="1:16" s="342" customFormat="1" x14ac:dyDescent="0.25">
      <c r="A6452" s="336"/>
      <c r="B6452" s="330"/>
      <c r="C6452" s="402"/>
      <c r="D6452" s="336"/>
      <c r="E6452" s="429"/>
      <c r="F6452" s="336"/>
      <c r="G6452" s="430"/>
      <c r="H6452" s="431"/>
      <c r="I6452" s="432"/>
      <c r="J6452" s="336"/>
      <c r="K6452" s="338"/>
      <c r="O6452" s="393"/>
      <c r="P6452" s="407"/>
    </row>
    <row r="6453" spans="1:16" s="342" customFormat="1" x14ac:dyDescent="0.25">
      <c r="A6453" s="336"/>
      <c r="B6453" s="330"/>
      <c r="C6453" s="402"/>
      <c r="D6453" s="336"/>
      <c r="E6453" s="429"/>
      <c r="F6453" s="336"/>
      <c r="G6453" s="430"/>
      <c r="H6453" s="431"/>
      <c r="I6453" s="432"/>
      <c r="J6453" s="336"/>
      <c r="K6453" s="338"/>
      <c r="O6453" s="393"/>
      <c r="P6453" s="407"/>
    </row>
    <row r="6454" spans="1:16" s="342" customFormat="1" x14ac:dyDescent="0.25">
      <c r="A6454" s="336"/>
      <c r="B6454" s="330"/>
      <c r="C6454" s="402"/>
      <c r="D6454" s="336"/>
      <c r="E6454" s="429"/>
      <c r="F6454" s="336"/>
      <c r="G6454" s="430"/>
      <c r="H6454" s="431"/>
      <c r="I6454" s="432"/>
      <c r="J6454" s="336"/>
      <c r="K6454" s="338"/>
      <c r="O6454" s="393"/>
      <c r="P6454" s="407"/>
    </row>
    <row r="6455" spans="1:16" s="342" customFormat="1" x14ac:dyDescent="0.25">
      <c r="A6455" s="336"/>
      <c r="B6455" s="330"/>
      <c r="C6455" s="402"/>
      <c r="D6455" s="336"/>
      <c r="E6455" s="429"/>
      <c r="F6455" s="336"/>
      <c r="G6455" s="430"/>
      <c r="H6455" s="431"/>
      <c r="I6455" s="432"/>
      <c r="J6455" s="336"/>
      <c r="K6455" s="338"/>
      <c r="O6455" s="393"/>
      <c r="P6455" s="407"/>
    </row>
    <row r="6456" spans="1:16" s="342" customFormat="1" x14ac:dyDescent="0.25">
      <c r="A6456" s="336"/>
      <c r="B6456" s="330"/>
      <c r="C6456" s="402"/>
      <c r="D6456" s="336"/>
      <c r="E6456" s="429"/>
      <c r="F6456" s="336"/>
      <c r="G6456" s="430"/>
      <c r="H6456" s="431"/>
      <c r="I6456" s="432"/>
      <c r="J6456" s="336"/>
      <c r="K6456" s="338"/>
      <c r="O6456" s="393"/>
      <c r="P6456" s="407"/>
    </row>
    <row r="6457" spans="1:16" s="342" customFormat="1" x14ac:dyDescent="0.25">
      <c r="A6457" s="336"/>
      <c r="B6457" s="330"/>
      <c r="C6457" s="402"/>
      <c r="D6457" s="336"/>
      <c r="E6457" s="429"/>
      <c r="F6457" s="336"/>
      <c r="G6457" s="430"/>
      <c r="H6457" s="431"/>
      <c r="I6457" s="432"/>
      <c r="J6457" s="336"/>
      <c r="K6457" s="338"/>
      <c r="O6457" s="393"/>
      <c r="P6457" s="407"/>
    </row>
    <row r="6458" spans="1:16" s="342" customFormat="1" x14ac:dyDescent="0.25">
      <c r="A6458" s="336"/>
      <c r="B6458" s="330"/>
      <c r="C6458" s="402"/>
      <c r="D6458" s="336"/>
      <c r="E6458" s="429"/>
      <c r="F6458" s="336"/>
      <c r="G6458" s="430"/>
      <c r="H6458" s="431"/>
      <c r="I6458" s="432"/>
      <c r="J6458" s="336"/>
      <c r="K6458" s="338"/>
      <c r="O6458" s="393"/>
      <c r="P6458" s="407"/>
    </row>
    <row r="6459" spans="1:16" s="342" customFormat="1" x14ac:dyDescent="0.25">
      <c r="A6459" s="336"/>
      <c r="B6459" s="330"/>
      <c r="C6459" s="402"/>
      <c r="D6459" s="336"/>
      <c r="E6459" s="429"/>
      <c r="F6459" s="336"/>
      <c r="G6459" s="430"/>
      <c r="H6459" s="431"/>
      <c r="I6459" s="432"/>
      <c r="J6459" s="336"/>
      <c r="K6459" s="338"/>
      <c r="O6459" s="393"/>
      <c r="P6459" s="407"/>
    </row>
    <row r="6460" spans="1:16" s="342" customFormat="1" x14ac:dyDescent="0.25">
      <c r="A6460" s="336"/>
      <c r="B6460" s="330"/>
      <c r="C6460" s="402"/>
      <c r="D6460" s="336"/>
      <c r="E6460" s="429"/>
      <c r="F6460" s="336"/>
      <c r="G6460" s="430"/>
      <c r="H6460" s="431"/>
      <c r="I6460" s="432"/>
      <c r="J6460" s="336"/>
      <c r="K6460" s="338"/>
      <c r="O6460" s="393"/>
      <c r="P6460" s="407"/>
    </row>
    <row r="6461" spans="1:16" s="342" customFormat="1" x14ac:dyDescent="0.25">
      <c r="A6461" s="336"/>
      <c r="B6461" s="330"/>
      <c r="C6461" s="402"/>
      <c r="D6461" s="336"/>
      <c r="E6461" s="429"/>
      <c r="F6461" s="336"/>
      <c r="G6461" s="430"/>
      <c r="H6461" s="431"/>
      <c r="I6461" s="432"/>
      <c r="J6461" s="336"/>
      <c r="K6461" s="338"/>
      <c r="O6461" s="393"/>
      <c r="P6461" s="407"/>
    </row>
    <row r="6462" spans="1:16" s="342" customFormat="1" x14ac:dyDescent="0.25">
      <c r="A6462" s="336"/>
      <c r="B6462" s="330"/>
      <c r="C6462" s="402"/>
      <c r="D6462" s="336"/>
      <c r="E6462" s="429"/>
      <c r="F6462" s="336"/>
      <c r="G6462" s="430"/>
      <c r="H6462" s="431"/>
      <c r="I6462" s="432"/>
      <c r="J6462" s="336"/>
      <c r="K6462" s="338"/>
      <c r="O6462" s="393"/>
      <c r="P6462" s="407"/>
    </row>
    <row r="6463" spans="1:16" s="342" customFormat="1" x14ac:dyDescent="0.25">
      <c r="A6463" s="336"/>
      <c r="B6463" s="330"/>
      <c r="C6463" s="402"/>
      <c r="D6463" s="336"/>
      <c r="E6463" s="429"/>
      <c r="F6463" s="336"/>
      <c r="G6463" s="430"/>
      <c r="H6463" s="431"/>
      <c r="I6463" s="432"/>
      <c r="J6463" s="336"/>
      <c r="K6463" s="338"/>
      <c r="O6463" s="393"/>
      <c r="P6463" s="407"/>
    </row>
    <row r="6464" spans="1:16" s="342" customFormat="1" x14ac:dyDescent="0.25">
      <c r="A6464" s="336"/>
      <c r="B6464" s="330"/>
      <c r="C6464" s="402"/>
      <c r="D6464" s="336"/>
      <c r="E6464" s="429"/>
      <c r="F6464" s="336"/>
      <c r="G6464" s="430"/>
      <c r="H6464" s="431"/>
      <c r="I6464" s="432"/>
      <c r="J6464" s="336"/>
      <c r="K6464" s="338"/>
      <c r="O6464" s="393"/>
      <c r="P6464" s="407"/>
    </row>
    <row r="6465" spans="1:16" s="342" customFormat="1" x14ac:dyDescent="0.25">
      <c r="A6465" s="336"/>
      <c r="B6465" s="330"/>
      <c r="C6465" s="402"/>
      <c r="D6465" s="336"/>
      <c r="E6465" s="429"/>
      <c r="F6465" s="336"/>
      <c r="G6465" s="430"/>
      <c r="H6465" s="431"/>
      <c r="I6465" s="432"/>
      <c r="J6465" s="336"/>
      <c r="K6465" s="338"/>
      <c r="O6465" s="393"/>
      <c r="P6465" s="407"/>
    </row>
    <row r="6466" spans="1:16" s="342" customFormat="1" x14ac:dyDescent="0.25">
      <c r="A6466" s="336"/>
      <c r="B6466" s="330"/>
      <c r="C6466" s="402"/>
      <c r="D6466" s="336"/>
      <c r="E6466" s="429"/>
      <c r="F6466" s="336"/>
      <c r="G6466" s="430"/>
      <c r="H6466" s="431"/>
      <c r="I6466" s="432"/>
      <c r="J6466" s="336"/>
      <c r="K6466" s="338"/>
      <c r="O6466" s="393"/>
      <c r="P6466" s="407"/>
    </row>
    <row r="6467" spans="1:16" s="342" customFormat="1" x14ac:dyDescent="0.25">
      <c r="A6467" s="336"/>
      <c r="B6467" s="330"/>
      <c r="C6467" s="402"/>
      <c r="D6467" s="336"/>
      <c r="E6467" s="429"/>
      <c r="F6467" s="336"/>
      <c r="G6467" s="430"/>
      <c r="H6467" s="431"/>
      <c r="I6467" s="432"/>
      <c r="J6467" s="336"/>
      <c r="K6467" s="338"/>
      <c r="O6467" s="393"/>
      <c r="P6467" s="407"/>
    </row>
    <row r="6468" spans="1:16" s="342" customFormat="1" x14ac:dyDescent="0.25">
      <c r="A6468" s="336"/>
      <c r="B6468" s="330"/>
      <c r="C6468" s="402"/>
      <c r="D6468" s="336"/>
      <c r="E6468" s="429"/>
      <c r="F6468" s="336"/>
      <c r="G6468" s="430"/>
      <c r="H6468" s="431"/>
      <c r="I6468" s="432"/>
      <c r="J6468" s="336"/>
      <c r="K6468" s="338"/>
      <c r="O6468" s="393"/>
      <c r="P6468" s="407"/>
    </row>
    <row r="6469" spans="1:16" s="342" customFormat="1" x14ac:dyDescent="0.25">
      <c r="A6469" s="336"/>
      <c r="B6469" s="330"/>
      <c r="C6469" s="402"/>
      <c r="D6469" s="336"/>
      <c r="E6469" s="429"/>
      <c r="F6469" s="336"/>
      <c r="G6469" s="430"/>
      <c r="H6469" s="431"/>
      <c r="I6469" s="432"/>
      <c r="J6469" s="336"/>
      <c r="K6469" s="338"/>
      <c r="O6469" s="393"/>
      <c r="P6469" s="407"/>
    </row>
    <row r="6470" spans="1:16" s="342" customFormat="1" x14ac:dyDescent="0.25">
      <c r="A6470" s="336"/>
      <c r="B6470" s="330"/>
      <c r="C6470" s="402"/>
      <c r="D6470" s="336"/>
      <c r="E6470" s="429"/>
      <c r="F6470" s="336"/>
      <c r="G6470" s="430"/>
      <c r="H6470" s="431"/>
      <c r="I6470" s="432"/>
      <c r="J6470" s="336"/>
      <c r="K6470" s="338"/>
      <c r="O6470" s="393"/>
      <c r="P6470" s="407"/>
    </row>
    <row r="6471" spans="1:16" s="342" customFormat="1" x14ac:dyDescent="0.25">
      <c r="A6471" s="336"/>
      <c r="B6471" s="330"/>
      <c r="C6471" s="402"/>
      <c r="D6471" s="336"/>
      <c r="E6471" s="429"/>
      <c r="F6471" s="336"/>
      <c r="G6471" s="430"/>
      <c r="H6471" s="431"/>
      <c r="I6471" s="432"/>
      <c r="J6471" s="336"/>
      <c r="K6471" s="338"/>
      <c r="O6471" s="393"/>
      <c r="P6471" s="407"/>
    </row>
    <row r="6472" spans="1:16" s="342" customFormat="1" x14ac:dyDescent="0.25">
      <c r="A6472" s="336"/>
      <c r="B6472" s="330"/>
      <c r="C6472" s="402"/>
      <c r="D6472" s="336"/>
      <c r="E6472" s="429"/>
      <c r="F6472" s="336"/>
      <c r="G6472" s="430"/>
      <c r="H6472" s="431"/>
      <c r="I6472" s="432"/>
      <c r="J6472" s="336"/>
      <c r="K6472" s="338"/>
      <c r="O6472" s="393"/>
      <c r="P6472" s="407"/>
    </row>
    <row r="6473" spans="1:16" s="342" customFormat="1" x14ac:dyDescent="0.25">
      <c r="A6473" s="336"/>
      <c r="B6473" s="330"/>
      <c r="C6473" s="402"/>
      <c r="D6473" s="336"/>
      <c r="E6473" s="429"/>
      <c r="F6473" s="336"/>
      <c r="G6473" s="430"/>
      <c r="H6473" s="431"/>
      <c r="I6473" s="432"/>
      <c r="J6473" s="336"/>
      <c r="K6473" s="338"/>
      <c r="O6473" s="393"/>
      <c r="P6473" s="407"/>
    </row>
    <row r="6474" spans="1:16" s="342" customFormat="1" x14ac:dyDescent="0.25">
      <c r="A6474" s="336"/>
      <c r="B6474" s="330"/>
      <c r="C6474" s="402"/>
      <c r="D6474" s="336"/>
      <c r="E6474" s="429"/>
      <c r="F6474" s="336"/>
      <c r="G6474" s="430"/>
      <c r="H6474" s="431"/>
      <c r="I6474" s="432"/>
      <c r="J6474" s="336"/>
      <c r="K6474" s="338"/>
      <c r="O6474" s="393"/>
      <c r="P6474" s="407"/>
    </row>
    <row r="6475" spans="1:16" s="342" customFormat="1" x14ac:dyDescent="0.25">
      <c r="A6475" s="336"/>
      <c r="B6475" s="330"/>
      <c r="C6475" s="402"/>
      <c r="D6475" s="336"/>
      <c r="E6475" s="429"/>
      <c r="F6475" s="336"/>
      <c r="G6475" s="430"/>
      <c r="H6475" s="431"/>
      <c r="I6475" s="432"/>
      <c r="J6475" s="336"/>
      <c r="K6475" s="338"/>
      <c r="O6475" s="393"/>
      <c r="P6475" s="407"/>
    </row>
    <row r="6476" spans="1:16" s="342" customFormat="1" x14ac:dyDescent="0.25">
      <c r="A6476" s="336"/>
      <c r="B6476" s="330"/>
      <c r="C6476" s="402"/>
      <c r="D6476" s="336"/>
      <c r="E6476" s="429"/>
      <c r="F6476" s="336"/>
      <c r="G6476" s="430"/>
      <c r="H6476" s="431"/>
      <c r="I6476" s="432"/>
      <c r="J6476" s="336"/>
      <c r="K6476" s="338"/>
      <c r="O6476" s="393"/>
      <c r="P6476" s="407"/>
    </row>
    <row r="6477" spans="1:16" s="342" customFormat="1" x14ac:dyDescent="0.25">
      <c r="A6477" s="336"/>
      <c r="B6477" s="330"/>
      <c r="C6477" s="402"/>
      <c r="D6477" s="336"/>
      <c r="E6477" s="429"/>
      <c r="F6477" s="336"/>
      <c r="G6477" s="430"/>
      <c r="H6477" s="431"/>
      <c r="I6477" s="432"/>
      <c r="J6477" s="336"/>
      <c r="K6477" s="338"/>
      <c r="O6477" s="393"/>
      <c r="P6477" s="407"/>
    </row>
    <row r="6478" spans="1:16" s="342" customFormat="1" x14ac:dyDescent="0.25">
      <c r="A6478" s="336"/>
      <c r="B6478" s="330"/>
      <c r="C6478" s="402"/>
      <c r="D6478" s="336"/>
      <c r="E6478" s="429"/>
      <c r="F6478" s="336"/>
      <c r="G6478" s="430"/>
      <c r="H6478" s="431"/>
      <c r="I6478" s="432"/>
      <c r="J6478" s="336"/>
      <c r="K6478" s="338"/>
      <c r="O6478" s="393"/>
      <c r="P6478" s="407"/>
    </row>
    <row r="6479" spans="1:16" s="342" customFormat="1" x14ac:dyDescent="0.25">
      <c r="A6479" s="336"/>
      <c r="B6479" s="330"/>
      <c r="C6479" s="402"/>
      <c r="D6479" s="336"/>
      <c r="E6479" s="429"/>
      <c r="F6479" s="336"/>
      <c r="G6479" s="430"/>
      <c r="H6479" s="431"/>
      <c r="I6479" s="432"/>
      <c r="J6479" s="336"/>
      <c r="K6479" s="338"/>
      <c r="O6479" s="393"/>
      <c r="P6479" s="407"/>
    </row>
    <row r="6480" spans="1:16" s="342" customFormat="1" x14ac:dyDescent="0.25">
      <c r="A6480" s="336"/>
      <c r="B6480" s="330"/>
      <c r="C6480" s="402"/>
      <c r="D6480" s="336"/>
      <c r="E6480" s="429"/>
      <c r="F6480" s="336"/>
      <c r="G6480" s="430"/>
      <c r="H6480" s="431"/>
      <c r="I6480" s="432"/>
      <c r="J6480" s="336"/>
      <c r="K6480" s="338"/>
      <c r="O6480" s="393"/>
      <c r="P6480" s="407"/>
    </row>
    <row r="6481" spans="1:16" s="342" customFormat="1" x14ac:dyDescent="0.25">
      <c r="A6481" s="336"/>
      <c r="B6481" s="330"/>
      <c r="C6481" s="402"/>
      <c r="D6481" s="336"/>
      <c r="E6481" s="429"/>
      <c r="F6481" s="336"/>
      <c r="G6481" s="430"/>
      <c r="H6481" s="431"/>
      <c r="I6481" s="432"/>
      <c r="J6481" s="336"/>
      <c r="K6481" s="338"/>
      <c r="O6481" s="393"/>
      <c r="P6481" s="407"/>
    </row>
    <row r="6482" spans="1:16" s="342" customFormat="1" x14ac:dyDescent="0.25">
      <c r="A6482" s="336"/>
      <c r="B6482" s="330"/>
      <c r="C6482" s="402"/>
      <c r="D6482" s="336"/>
      <c r="E6482" s="429"/>
      <c r="F6482" s="336"/>
      <c r="G6482" s="430"/>
      <c r="H6482" s="431"/>
      <c r="I6482" s="432"/>
      <c r="J6482" s="336"/>
      <c r="K6482" s="338"/>
      <c r="O6482" s="393"/>
      <c r="P6482" s="407"/>
    </row>
    <row r="6483" spans="1:16" s="342" customFormat="1" x14ac:dyDescent="0.25">
      <c r="A6483" s="336"/>
      <c r="B6483" s="330"/>
      <c r="C6483" s="402"/>
      <c r="D6483" s="336"/>
      <c r="E6483" s="429"/>
      <c r="F6483" s="336"/>
      <c r="G6483" s="430"/>
      <c r="H6483" s="431"/>
      <c r="I6483" s="432"/>
      <c r="J6483" s="336"/>
      <c r="K6483" s="338"/>
      <c r="O6483" s="393"/>
      <c r="P6483" s="407"/>
    </row>
    <row r="6484" spans="1:16" s="342" customFormat="1" x14ac:dyDescent="0.25">
      <c r="A6484" s="336"/>
      <c r="B6484" s="330"/>
      <c r="C6484" s="402"/>
      <c r="D6484" s="336"/>
      <c r="E6484" s="429"/>
      <c r="F6484" s="336"/>
      <c r="G6484" s="430"/>
      <c r="H6484" s="431"/>
      <c r="I6484" s="432"/>
      <c r="J6484" s="336"/>
      <c r="K6484" s="338"/>
      <c r="O6484" s="393"/>
      <c r="P6484" s="407"/>
    </row>
    <row r="6485" spans="1:16" s="342" customFormat="1" x14ac:dyDescent="0.25">
      <c r="A6485" s="336"/>
      <c r="B6485" s="330"/>
      <c r="C6485" s="402"/>
      <c r="D6485" s="336"/>
      <c r="E6485" s="429"/>
      <c r="F6485" s="336"/>
      <c r="G6485" s="430"/>
      <c r="H6485" s="431"/>
      <c r="I6485" s="432"/>
      <c r="J6485" s="336"/>
      <c r="K6485" s="338"/>
      <c r="O6485" s="393"/>
      <c r="P6485" s="407"/>
    </row>
    <row r="6486" spans="1:16" s="342" customFormat="1" x14ac:dyDescent="0.25">
      <c r="A6486" s="336"/>
      <c r="B6486" s="330"/>
      <c r="C6486" s="402"/>
      <c r="D6486" s="336"/>
      <c r="E6486" s="429"/>
      <c r="F6486" s="336"/>
      <c r="G6486" s="430"/>
      <c r="H6486" s="431"/>
      <c r="I6486" s="432"/>
      <c r="J6486" s="336"/>
      <c r="K6486" s="338"/>
      <c r="O6486" s="393"/>
      <c r="P6486" s="407"/>
    </row>
    <row r="6487" spans="1:16" s="342" customFormat="1" x14ac:dyDescent="0.25">
      <c r="A6487" s="336"/>
      <c r="B6487" s="330"/>
      <c r="C6487" s="402"/>
      <c r="D6487" s="336"/>
      <c r="E6487" s="429"/>
      <c r="F6487" s="336"/>
      <c r="G6487" s="430"/>
      <c r="H6487" s="431"/>
      <c r="I6487" s="432"/>
      <c r="J6487" s="336"/>
      <c r="K6487" s="338"/>
      <c r="O6487" s="393"/>
      <c r="P6487" s="407"/>
    </row>
    <row r="6488" spans="1:16" s="342" customFormat="1" x14ac:dyDescent="0.25">
      <c r="A6488" s="336"/>
      <c r="B6488" s="330"/>
      <c r="C6488" s="402"/>
      <c r="D6488" s="336"/>
      <c r="E6488" s="429"/>
      <c r="F6488" s="336"/>
      <c r="G6488" s="430"/>
      <c r="H6488" s="431"/>
      <c r="I6488" s="432"/>
      <c r="J6488" s="336"/>
      <c r="K6488" s="338"/>
      <c r="O6488" s="393"/>
      <c r="P6488" s="407"/>
    </row>
    <row r="6489" spans="1:16" s="342" customFormat="1" x14ac:dyDescent="0.25">
      <c r="A6489" s="336"/>
      <c r="B6489" s="330"/>
      <c r="C6489" s="402"/>
      <c r="D6489" s="336"/>
      <c r="E6489" s="429"/>
      <c r="F6489" s="336"/>
      <c r="G6489" s="430"/>
      <c r="H6489" s="431"/>
      <c r="I6489" s="432"/>
      <c r="J6489" s="336"/>
      <c r="K6489" s="338"/>
      <c r="O6489" s="393"/>
      <c r="P6489" s="407"/>
    </row>
    <row r="6490" spans="1:16" s="342" customFormat="1" x14ac:dyDescent="0.25">
      <c r="A6490" s="336"/>
      <c r="B6490" s="330"/>
      <c r="C6490" s="402"/>
      <c r="D6490" s="336"/>
      <c r="E6490" s="429"/>
      <c r="F6490" s="336"/>
      <c r="G6490" s="430"/>
      <c r="H6490" s="431"/>
      <c r="I6490" s="432"/>
      <c r="J6490" s="336"/>
      <c r="K6490" s="338"/>
      <c r="O6490" s="393"/>
      <c r="P6490" s="407"/>
    </row>
    <row r="6491" spans="1:16" s="342" customFormat="1" x14ac:dyDescent="0.25">
      <c r="A6491" s="336"/>
      <c r="B6491" s="330"/>
      <c r="C6491" s="402"/>
      <c r="D6491" s="336"/>
      <c r="E6491" s="429"/>
      <c r="F6491" s="336"/>
      <c r="G6491" s="430"/>
      <c r="H6491" s="431"/>
      <c r="I6491" s="432"/>
      <c r="J6491" s="336"/>
      <c r="K6491" s="338"/>
      <c r="O6491" s="393"/>
      <c r="P6491" s="407"/>
    </row>
    <row r="6492" spans="1:16" s="342" customFormat="1" x14ac:dyDescent="0.25">
      <c r="A6492" s="336"/>
      <c r="B6492" s="330"/>
      <c r="C6492" s="402"/>
      <c r="D6492" s="336"/>
      <c r="E6492" s="429"/>
      <c r="F6492" s="336"/>
      <c r="G6492" s="430"/>
      <c r="H6492" s="431"/>
      <c r="I6492" s="432"/>
      <c r="J6492" s="336"/>
      <c r="K6492" s="338"/>
      <c r="O6492" s="393"/>
      <c r="P6492" s="407"/>
    </row>
    <row r="6493" spans="1:16" s="342" customFormat="1" x14ac:dyDescent="0.25">
      <c r="A6493" s="336"/>
      <c r="B6493" s="330"/>
      <c r="C6493" s="402"/>
      <c r="D6493" s="336"/>
      <c r="E6493" s="429"/>
      <c r="F6493" s="336"/>
      <c r="G6493" s="430"/>
      <c r="H6493" s="431"/>
      <c r="I6493" s="432"/>
      <c r="J6493" s="336"/>
      <c r="K6493" s="338"/>
      <c r="O6493" s="393"/>
      <c r="P6493" s="407"/>
    </row>
    <row r="6494" spans="1:16" s="342" customFormat="1" x14ac:dyDescent="0.25">
      <c r="A6494" s="336"/>
      <c r="B6494" s="330"/>
      <c r="C6494" s="402"/>
      <c r="D6494" s="336"/>
      <c r="E6494" s="429"/>
      <c r="F6494" s="336"/>
      <c r="G6494" s="430"/>
      <c r="H6494" s="431"/>
      <c r="I6494" s="432"/>
      <c r="J6494" s="336"/>
      <c r="K6494" s="338"/>
      <c r="O6494" s="393"/>
      <c r="P6494" s="407"/>
    </row>
    <row r="6495" spans="1:16" s="342" customFormat="1" x14ac:dyDescent="0.25">
      <c r="A6495" s="336"/>
      <c r="B6495" s="330"/>
      <c r="C6495" s="402"/>
      <c r="D6495" s="336"/>
      <c r="E6495" s="429"/>
      <c r="F6495" s="336"/>
      <c r="G6495" s="430"/>
      <c r="H6495" s="431"/>
      <c r="I6495" s="432"/>
      <c r="J6495" s="336"/>
      <c r="K6495" s="338"/>
      <c r="O6495" s="393"/>
      <c r="P6495" s="407"/>
    </row>
    <row r="6496" spans="1:16" s="342" customFormat="1" x14ac:dyDescent="0.25">
      <c r="A6496" s="336"/>
      <c r="B6496" s="330"/>
      <c r="C6496" s="402"/>
      <c r="D6496" s="336"/>
      <c r="E6496" s="429"/>
      <c r="F6496" s="336"/>
      <c r="G6496" s="430"/>
      <c r="H6496" s="431"/>
      <c r="I6496" s="432"/>
      <c r="J6496" s="336"/>
      <c r="K6496" s="338"/>
      <c r="O6496" s="393"/>
      <c r="P6496" s="407"/>
    </row>
    <row r="6497" spans="1:16" s="342" customFormat="1" x14ac:dyDescent="0.25">
      <c r="A6497" s="336"/>
      <c r="B6497" s="330"/>
      <c r="C6497" s="402"/>
      <c r="D6497" s="336"/>
      <c r="E6497" s="429"/>
      <c r="F6497" s="336"/>
      <c r="G6497" s="430"/>
      <c r="H6497" s="431"/>
      <c r="I6497" s="432"/>
      <c r="J6497" s="336"/>
      <c r="K6497" s="338"/>
      <c r="O6497" s="393"/>
      <c r="P6497" s="407"/>
    </row>
    <row r="6498" spans="1:16" s="342" customFormat="1" x14ac:dyDescent="0.25">
      <c r="A6498" s="336"/>
      <c r="B6498" s="330"/>
      <c r="C6498" s="402"/>
      <c r="D6498" s="336"/>
      <c r="E6498" s="429"/>
      <c r="F6498" s="336"/>
      <c r="G6498" s="430"/>
      <c r="H6498" s="431"/>
      <c r="I6498" s="432"/>
      <c r="J6498" s="336"/>
      <c r="K6498" s="338"/>
      <c r="O6498" s="393"/>
      <c r="P6498" s="407"/>
    </row>
    <row r="6499" spans="1:16" s="342" customFormat="1" x14ac:dyDescent="0.25">
      <c r="A6499" s="336"/>
      <c r="B6499" s="330"/>
      <c r="C6499" s="402"/>
      <c r="D6499" s="336"/>
      <c r="E6499" s="429"/>
      <c r="F6499" s="336"/>
      <c r="G6499" s="430"/>
      <c r="H6499" s="431"/>
      <c r="I6499" s="432"/>
      <c r="J6499" s="336"/>
      <c r="K6499" s="338"/>
      <c r="O6499" s="393"/>
      <c r="P6499" s="407"/>
    </row>
    <row r="6500" spans="1:16" s="342" customFormat="1" x14ac:dyDescent="0.25">
      <c r="A6500" s="336"/>
      <c r="B6500" s="330"/>
      <c r="C6500" s="402"/>
      <c r="D6500" s="336"/>
      <c r="E6500" s="429"/>
      <c r="F6500" s="336"/>
      <c r="G6500" s="430"/>
      <c r="H6500" s="431"/>
      <c r="I6500" s="432"/>
      <c r="J6500" s="336"/>
      <c r="K6500" s="338"/>
      <c r="O6500" s="393"/>
      <c r="P6500" s="407"/>
    </row>
    <row r="6501" spans="1:16" s="342" customFormat="1" x14ac:dyDescent="0.25">
      <c r="A6501" s="336"/>
      <c r="B6501" s="330"/>
      <c r="C6501" s="402"/>
      <c r="D6501" s="336"/>
      <c r="E6501" s="429"/>
      <c r="F6501" s="336"/>
      <c r="G6501" s="430"/>
      <c r="H6501" s="431"/>
      <c r="I6501" s="432"/>
      <c r="J6501" s="336"/>
      <c r="K6501" s="338"/>
      <c r="O6501" s="393"/>
      <c r="P6501" s="407"/>
    </row>
    <row r="6502" spans="1:16" s="342" customFormat="1" x14ac:dyDescent="0.25">
      <c r="A6502" s="336"/>
      <c r="B6502" s="330"/>
      <c r="C6502" s="402"/>
      <c r="D6502" s="336"/>
      <c r="E6502" s="429"/>
      <c r="F6502" s="336"/>
      <c r="G6502" s="430"/>
      <c r="H6502" s="431"/>
      <c r="I6502" s="432"/>
      <c r="J6502" s="336"/>
      <c r="K6502" s="338"/>
      <c r="O6502" s="393"/>
      <c r="P6502" s="407"/>
    </row>
    <row r="6503" spans="1:16" s="342" customFormat="1" x14ac:dyDescent="0.25">
      <c r="A6503" s="336"/>
      <c r="B6503" s="330"/>
      <c r="C6503" s="402"/>
      <c r="D6503" s="336"/>
      <c r="E6503" s="429"/>
      <c r="F6503" s="336"/>
      <c r="G6503" s="430"/>
      <c r="H6503" s="431"/>
      <c r="I6503" s="432"/>
      <c r="J6503" s="336"/>
      <c r="K6503" s="338"/>
      <c r="O6503" s="393"/>
      <c r="P6503" s="407"/>
    </row>
    <row r="6504" spans="1:16" s="342" customFormat="1" x14ac:dyDescent="0.25">
      <c r="A6504" s="336"/>
      <c r="B6504" s="330"/>
      <c r="C6504" s="402"/>
      <c r="D6504" s="336"/>
      <c r="E6504" s="429"/>
      <c r="F6504" s="336"/>
      <c r="G6504" s="430"/>
      <c r="H6504" s="431"/>
      <c r="I6504" s="432"/>
      <c r="J6504" s="336"/>
      <c r="K6504" s="338"/>
      <c r="O6504" s="393"/>
      <c r="P6504" s="407"/>
    </row>
    <row r="6505" spans="1:16" s="342" customFormat="1" x14ac:dyDescent="0.25">
      <c r="A6505" s="336"/>
      <c r="B6505" s="330"/>
      <c r="C6505" s="402"/>
      <c r="D6505" s="336"/>
      <c r="E6505" s="429"/>
      <c r="F6505" s="336"/>
      <c r="G6505" s="430"/>
      <c r="H6505" s="431"/>
      <c r="I6505" s="432"/>
      <c r="J6505" s="336"/>
      <c r="K6505" s="338"/>
      <c r="O6505" s="393"/>
      <c r="P6505" s="407"/>
    </row>
    <row r="6506" spans="1:16" s="342" customFormat="1" x14ac:dyDescent="0.25">
      <c r="A6506" s="336"/>
      <c r="B6506" s="330"/>
      <c r="C6506" s="402"/>
      <c r="D6506" s="336"/>
      <c r="E6506" s="429"/>
      <c r="F6506" s="336"/>
      <c r="G6506" s="430"/>
      <c r="H6506" s="431"/>
      <c r="I6506" s="432"/>
      <c r="J6506" s="336"/>
      <c r="K6506" s="338"/>
      <c r="O6506" s="393"/>
      <c r="P6506" s="407"/>
    </row>
    <row r="6507" spans="1:16" s="342" customFormat="1" x14ac:dyDescent="0.25">
      <c r="A6507" s="336"/>
      <c r="B6507" s="330"/>
      <c r="C6507" s="402"/>
      <c r="D6507" s="336"/>
      <c r="E6507" s="429"/>
      <c r="F6507" s="336"/>
      <c r="G6507" s="430"/>
      <c r="H6507" s="431"/>
      <c r="I6507" s="432"/>
      <c r="J6507" s="336"/>
      <c r="K6507" s="338"/>
      <c r="O6507" s="393"/>
      <c r="P6507" s="407"/>
    </row>
    <row r="6508" spans="1:16" s="342" customFormat="1" x14ac:dyDescent="0.25">
      <c r="A6508" s="336"/>
      <c r="B6508" s="330"/>
      <c r="C6508" s="402"/>
      <c r="D6508" s="336"/>
      <c r="E6508" s="429"/>
      <c r="F6508" s="336"/>
      <c r="G6508" s="430"/>
      <c r="H6508" s="431"/>
      <c r="I6508" s="432"/>
      <c r="J6508" s="336"/>
      <c r="K6508" s="338"/>
      <c r="O6508" s="393"/>
      <c r="P6508" s="407"/>
    </row>
    <row r="6509" spans="1:16" s="342" customFormat="1" x14ac:dyDescent="0.25">
      <c r="A6509" s="336"/>
      <c r="B6509" s="330"/>
      <c r="C6509" s="402"/>
      <c r="D6509" s="336"/>
      <c r="E6509" s="429"/>
      <c r="F6509" s="336"/>
      <c r="G6509" s="430"/>
      <c r="H6509" s="431"/>
      <c r="I6509" s="432"/>
      <c r="J6509" s="336"/>
      <c r="K6509" s="338"/>
      <c r="O6509" s="393"/>
      <c r="P6509" s="407"/>
    </row>
    <row r="6510" spans="1:16" s="342" customFormat="1" x14ac:dyDescent="0.25">
      <c r="A6510" s="336"/>
      <c r="B6510" s="330"/>
      <c r="C6510" s="402"/>
      <c r="D6510" s="336"/>
      <c r="E6510" s="429"/>
      <c r="F6510" s="336"/>
      <c r="G6510" s="430"/>
      <c r="H6510" s="431"/>
      <c r="I6510" s="432"/>
      <c r="J6510" s="336"/>
      <c r="K6510" s="338"/>
      <c r="O6510" s="393"/>
      <c r="P6510" s="407"/>
    </row>
    <row r="6511" spans="1:16" s="342" customFormat="1" x14ac:dyDescent="0.25">
      <c r="A6511" s="336"/>
      <c r="B6511" s="330"/>
      <c r="C6511" s="402"/>
      <c r="D6511" s="336"/>
      <c r="E6511" s="429"/>
      <c r="F6511" s="336"/>
      <c r="G6511" s="430"/>
      <c r="H6511" s="431"/>
      <c r="I6511" s="432"/>
      <c r="J6511" s="336"/>
      <c r="K6511" s="338"/>
      <c r="O6511" s="393"/>
      <c r="P6511" s="407"/>
    </row>
    <row r="6512" spans="1:16" s="342" customFormat="1" x14ac:dyDescent="0.25">
      <c r="A6512" s="336"/>
      <c r="B6512" s="330"/>
      <c r="C6512" s="402"/>
      <c r="D6512" s="336"/>
      <c r="E6512" s="429"/>
      <c r="F6512" s="336"/>
      <c r="G6512" s="430"/>
      <c r="H6512" s="431"/>
      <c r="I6512" s="432"/>
      <c r="J6512" s="336"/>
      <c r="K6512" s="338"/>
      <c r="O6512" s="393"/>
      <c r="P6512" s="407"/>
    </row>
    <row r="6513" spans="1:16" s="342" customFormat="1" x14ac:dyDescent="0.25">
      <c r="A6513" s="336"/>
      <c r="B6513" s="330"/>
      <c r="C6513" s="402"/>
      <c r="D6513" s="336"/>
      <c r="E6513" s="429"/>
      <c r="F6513" s="336"/>
      <c r="G6513" s="430"/>
      <c r="H6513" s="431"/>
      <c r="I6513" s="432"/>
      <c r="J6513" s="336"/>
      <c r="K6513" s="338"/>
      <c r="O6513" s="393"/>
      <c r="P6513" s="407"/>
    </row>
    <row r="6514" spans="1:16" s="342" customFormat="1" x14ac:dyDescent="0.25">
      <c r="A6514" s="336"/>
      <c r="B6514" s="330"/>
      <c r="C6514" s="402"/>
      <c r="D6514" s="336"/>
      <c r="E6514" s="429"/>
      <c r="F6514" s="336"/>
      <c r="G6514" s="430"/>
      <c r="H6514" s="431"/>
      <c r="I6514" s="432"/>
      <c r="J6514" s="336"/>
      <c r="K6514" s="338"/>
      <c r="O6514" s="393"/>
      <c r="P6514" s="407"/>
    </row>
    <row r="6515" spans="1:16" s="342" customFormat="1" x14ac:dyDescent="0.25">
      <c r="A6515" s="336"/>
      <c r="B6515" s="330"/>
      <c r="C6515" s="402"/>
      <c r="D6515" s="336"/>
      <c r="E6515" s="429"/>
      <c r="F6515" s="336"/>
      <c r="G6515" s="430"/>
      <c r="H6515" s="431"/>
      <c r="I6515" s="432"/>
      <c r="J6515" s="336"/>
      <c r="K6515" s="338"/>
      <c r="O6515" s="393"/>
      <c r="P6515" s="407"/>
    </row>
    <row r="6516" spans="1:16" s="342" customFormat="1" x14ac:dyDescent="0.25">
      <c r="A6516" s="336"/>
      <c r="B6516" s="330"/>
      <c r="C6516" s="402"/>
      <c r="D6516" s="336"/>
      <c r="E6516" s="429"/>
      <c r="F6516" s="336"/>
      <c r="G6516" s="430"/>
      <c r="H6516" s="431"/>
      <c r="I6516" s="432"/>
      <c r="J6516" s="336"/>
      <c r="K6516" s="338"/>
      <c r="O6516" s="393"/>
      <c r="P6516" s="407"/>
    </row>
    <row r="6517" spans="1:16" s="342" customFormat="1" x14ac:dyDescent="0.25">
      <c r="A6517" s="336"/>
      <c r="B6517" s="330"/>
      <c r="C6517" s="402"/>
      <c r="D6517" s="336"/>
      <c r="E6517" s="429"/>
      <c r="F6517" s="336"/>
      <c r="G6517" s="430"/>
      <c r="H6517" s="431"/>
      <c r="I6517" s="432"/>
      <c r="J6517" s="336"/>
      <c r="K6517" s="338"/>
      <c r="O6517" s="393"/>
      <c r="P6517" s="407"/>
    </row>
    <row r="6518" spans="1:16" s="342" customFormat="1" x14ac:dyDescent="0.25">
      <c r="A6518" s="336"/>
      <c r="B6518" s="330"/>
      <c r="C6518" s="402"/>
      <c r="D6518" s="336"/>
      <c r="E6518" s="429"/>
      <c r="F6518" s="336"/>
      <c r="G6518" s="430"/>
      <c r="H6518" s="431"/>
      <c r="I6518" s="432"/>
      <c r="J6518" s="336"/>
      <c r="K6518" s="338"/>
      <c r="O6518" s="393"/>
      <c r="P6518" s="407"/>
    </row>
    <row r="6519" spans="1:16" s="342" customFormat="1" x14ac:dyDescent="0.25">
      <c r="A6519" s="336"/>
      <c r="B6519" s="330"/>
      <c r="C6519" s="402"/>
      <c r="D6519" s="336"/>
      <c r="E6519" s="429"/>
      <c r="F6519" s="336"/>
      <c r="G6519" s="430"/>
      <c r="H6519" s="431"/>
      <c r="I6519" s="432"/>
      <c r="J6519" s="336"/>
      <c r="K6519" s="338"/>
      <c r="O6519" s="393"/>
      <c r="P6519" s="407"/>
    </row>
    <row r="6520" spans="1:16" s="342" customFormat="1" x14ac:dyDescent="0.25">
      <c r="A6520" s="336"/>
      <c r="B6520" s="330"/>
      <c r="C6520" s="402"/>
      <c r="D6520" s="336"/>
      <c r="E6520" s="429"/>
      <c r="F6520" s="336"/>
      <c r="G6520" s="430"/>
      <c r="H6520" s="431"/>
      <c r="I6520" s="432"/>
      <c r="J6520" s="336"/>
      <c r="K6520" s="338"/>
      <c r="O6520" s="393"/>
      <c r="P6520" s="407"/>
    </row>
    <row r="6521" spans="1:16" s="342" customFormat="1" x14ac:dyDescent="0.25">
      <c r="A6521" s="336"/>
      <c r="B6521" s="330"/>
      <c r="C6521" s="402"/>
      <c r="D6521" s="336"/>
      <c r="E6521" s="429"/>
      <c r="F6521" s="336"/>
      <c r="G6521" s="430"/>
      <c r="H6521" s="431"/>
      <c r="I6521" s="432"/>
      <c r="J6521" s="336"/>
      <c r="K6521" s="338"/>
      <c r="O6521" s="393"/>
      <c r="P6521" s="407"/>
    </row>
    <row r="6522" spans="1:16" s="342" customFormat="1" x14ac:dyDescent="0.25">
      <c r="A6522" s="336"/>
      <c r="B6522" s="330"/>
      <c r="C6522" s="402"/>
      <c r="D6522" s="336"/>
      <c r="E6522" s="429"/>
      <c r="F6522" s="336"/>
      <c r="G6522" s="430"/>
      <c r="H6522" s="431"/>
      <c r="I6522" s="432"/>
      <c r="J6522" s="336"/>
      <c r="K6522" s="338"/>
      <c r="O6522" s="393"/>
      <c r="P6522" s="407"/>
    </row>
    <row r="6523" spans="1:16" s="342" customFormat="1" x14ac:dyDescent="0.25">
      <c r="A6523" s="336"/>
      <c r="B6523" s="330"/>
      <c r="C6523" s="402"/>
      <c r="D6523" s="336"/>
      <c r="E6523" s="429"/>
      <c r="F6523" s="336"/>
      <c r="G6523" s="430"/>
      <c r="H6523" s="431"/>
      <c r="I6523" s="432"/>
      <c r="J6523" s="336"/>
      <c r="K6523" s="338"/>
      <c r="O6523" s="393"/>
      <c r="P6523" s="407"/>
    </row>
    <row r="6524" spans="1:16" s="342" customFormat="1" x14ac:dyDescent="0.25">
      <c r="A6524" s="336"/>
      <c r="B6524" s="330"/>
      <c r="C6524" s="402"/>
      <c r="D6524" s="336"/>
      <c r="E6524" s="429"/>
      <c r="F6524" s="336"/>
      <c r="G6524" s="430"/>
      <c r="H6524" s="431"/>
      <c r="I6524" s="432"/>
      <c r="J6524" s="336"/>
      <c r="K6524" s="338"/>
      <c r="O6524" s="393"/>
      <c r="P6524" s="407"/>
    </row>
    <row r="6525" spans="1:16" s="342" customFormat="1" x14ac:dyDescent="0.25">
      <c r="A6525" s="336"/>
      <c r="B6525" s="330"/>
      <c r="C6525" s="402"/>
      <c r="D6525" s="336"/>
      <c r="E6525" s="429"/>
      <c r="F6525" s="336"/>
      <c r="G6525" s="430"/>
      <c r="H6525" s="431"/>
      <c r="I6525" s="432"/>
      <c r="J6525" s="336"/>
      <c r="K6525" s="338"/>
      <c r="O6525" s="393"/>
      <c r="P6525" s="407"/>
    </row>
    <row r="6526" spans="1:16" s="342" customFormat="1" x14ac:dyDescent="0.25">
      <c r="A6526" s="336"/>
      <c r="B6526" s="330"/>
      <c r="C6526" s="402"/>
      <c r="D6526" s="336"/>
      <c r="E6526" s="429"/>
      <c r="F6526" s="336"/>
      <c r="G6526" s="430"/>
      <c r="H6526" s="431"/>
      <c r="I6526" s="432"/>
      <c r="J6526" s="336"/>
      <c r="K6526" s="338"/>
      <c r="O6526" s="393"/>
      <c r="P6526" s="407"/>
    </row>
    <row r="6527" spans="1:16" s="342" customFormat="1" x14ac:dyDescent="0.25">
      <c r="A6527" s="336"/>
      <c r="B6527" s="330"/>
      <c r="C6527" s="402"/>
      <c r="D6527" s="336"/>
      <c r="E6527" s="429"/>
      <c r="F6527" s="336"/>
      <c r="G6527" s="430"/>
      <c r="H6527" s="431"/>
      <c r="I6527" s="432"/>
      <c r="J6527" s="336"/>
      <c r="K6527" s="338"/>
      <c r="O6527" s="393"/>
      <c r="P6527" s="407"/>
    </row>
    <row r="6528" spans="1:16" s="342" customFormat="1" x14ac:dyDescent="0.25">
      <c r="A6528" s="336"/>
      <c r="B6528" s="330"/>
      <c r="C6528" s="402"/>
      <c r="D6528" s="336"/>
      <c r="E6528" s="429"/>
      <c r="F6528" s="336"/>
      <c r="G6528" s="430"/>
      <c r="H6528" s="431"/>
      <c r="I6528" s="432"/>
      <c r="J6528" s="336"/>
      <c r="K6528" s="338"/>
      <c r="O6528" s="393"/>
      <c r="P6528" s="407"/>
    </row>
    <row r="6529" spans="1:16" s="342" customFormat="1" x14ac:dyDescent="0.25">
      <c r="A6529" s="336"/>
      <c r="B6529" s="330"/>
      <c r="C6529" s="402"/>
      <c r="D6529" s="336"/>
      <c r="E6529" s="429"/>
      <c r="F6529" s="336"/>
      <c r="G6529" s="430"/>
      <c r="H6529" s="431"/>
      <c r="I6529" s="432"/>
      <c r="J6529" s="336"/>
      <c r="K6529" s="338"/>
      <c r="O6529" s="393"/>
      <c r="P6529" s="407"/>
    </row>
    <row r="6530" spans="1:16" s="342" customFormat="1" x14ac:dyDescent="0.25">
      <c r="A6530" s="336"/>
      <c r="B6530" s="330"/>
      <c r="C6530" s="402"/>
      <c r="D6530" s="336"/>
      <c r="E6530" s="429"/>
      <c r="F6530" s="336"/>
      <c r="G6530" s="430"/>
      <c r="H6530" s="431"/>
      <c r="I6530" s="432"/>
      <c r="J6530" s="336"/>
      <c r="K6530" s="338"/>
      <c r="O6530" s="393"/>
      <c r="P6530" s="407"/>
    </row>
    <row r="6531" spans="1:16" s="342" customFormat="1" x14ac:dyDescent="0.25">
      <c r="A6531" s="336"/>
      <c r="B6531" s="330"/>
      <c r="C6531" s="402"/>
      <c r="D6531" s="336"/>
      <c r="E6531" s="429"/>
      <c r="F6531" s="336"/>
      <c r="G6531" s="430"/>
      <c r="H6531" s="431"/>
      <c r="I6531" s="432"/>
      <c r="J6531" s="336"/>
      <c r="K6531" s="338"/>
      <c r="O6531" s="393"/>
      <c r="P6531" s="407"/>
    </row>
    <row r="6532" spans="1:16" s="342" customFormat="1" x14ac:dyDescent="0.25">
      <c r="A6532" s="336"/>
      <c r="B6532" s="330"/>
      <c r="C6532" s="402"/>
      <c r="D6532" s="336"/>
      <c r="E6532" s="429"/>
      <c r="F6532" s="336"/>
      <c r="G6532" s="430"/>
      <c r="H6532" s="431"/>
      <c r="I6532" s="432"/>
      <c r="J6532" s="336"/>
      <c r="K6532" s="338"/>
      <c r="O6532" s="393"/>
      <c r="P6532" s="407"/>
    </row>
    <row r="6533" spans="1:16" s="342" customFormat="1" x14ac:dyDescent="0.25">
      <c r="A6533" s="336"/>
      <c r="B6533" s="330"/>
      <c r="C6533" s="402"/>
      <c r="D6533" s="336"/>
      <c r="E6533" s="429"/>
      <c r="F6533" s="336"/>
      <c r="G6533" s="430"/>
      <c r="H6533" s="431"/>
      <c r="I6533" s="432"/>
      <c r="J6533" s="336"/>
      <c r="K6533" s="338"/>
      <c r="O6533" s="393"/>
      <c r="P6533" s="407"/>
    </row>
    <row r="6534" spans="1:16" s="342" customFormat="1" x14ac:dyDescent="0.25">
      <c r="A6534" s="336"/>
      <c r="B6534" s="330"/>
      <c r="C6534" s="402"/>
      <c r="D6534" s="336"/>
      <c r="E6534" s="429"/>
      <c r="F6534" s="336"/>
      <c r="G6534" s="430"/>
      <c r="H6534" s="431"/>
      <c r="I6534" s="432"/>
      <c r="J6534" s="336"/>
      <c r="K6534" s="338"/>
      <c r="O6534" s="393"/>
      <c r="P6534" s="407"/>
    </row>
    <row r="6535" spans="1:16" s="342" customFormat="1" x14ac:dyDescent="0.25">
      <c r="A6535" s="336"/>
      <c r="B6535" s="330"/>
      <c r="C6535" s="402"/>
      <c r="D6535" s="336"/>
      <c r="E6535" s="429"/>
      <c r="F6535" s="336"/>
      <c r="G6535" s="430"/>
      <c r="H6535" s="431"/>
      <c r="I6535" s="432"/>
      <c r="J6535" s="336"/>
      <c r="K6535" s="338"/>
      <c r="O6535" s="393"/>
      <c r="P6535" s="407"/>
    </row>
    <row r="6536" spans="1:16" s="342" customFormat="1" x14ac:dyDescent="0.25">
      <c r="A6536" s="336"/>
      <c r="B6536" s="330"/>
      <c r="C6536" s="402"/>
      <c r="D6536" s="336"/>
      <c r="E6536" s="429"/>
      <c r="F6536" s="336"/>
      <c r="G6536" s="430"/>
      <c r="H6536" s="431"/>
      <c r="I6536" s="432"/>
      <c r="J6536" s="336"/>
      <c r="K6536" s="338"/>
      <c r="O6536" s="393"/>
      <c r="P6536" s="407"/>
    </row>
    <row r="6537" spans="1:16" s="342" customFormat="1" x14ac:dyDescent="0.25">
      <c r="A6537" s="336"/>
      <c r="B6537" s="330"/>
      <c r="C6537" s="402"/>
      <c r="D6537" s="336"/>
      <c r="E6537" s="429"/>
      <c r="F6537" s="336"/>
      <c r="G6537" s="430"/>
      <c r="H6537" s="431"/>
      <c r="I6537" s="432"/>
      <c r="J6537" s="336"/>
      <c r="K6537" s="338"/>
      <c r="O6537" s="393"/>
      <c r="P6537" s="407"/>
    </row>
    <row r="6538" spans="1:16" s="342" customFormat="1" x14ac:dyDescent="0.25">
      <c r="A6538" s="336"/>
      <c r="B6538" s="330"/>
      <c r="C6538" s="402"/>
      <c r="D6538" s="336"/>
      <c r="E6538" s="429"/>
      <c r="F6538" s="336"/>
      <c r="G6538" s="430"/>
      <c r="H6538" s="431"/>
      <c r="I6538" s="432"/>
      <c r="J6538" s="336"/>
      <c r="K6538" s="338"/>
      <c r="O6538" s="393"/>
      <c r="P6538" s="407"/>
    </row>
    <row r="6539" spans="1:16" s="342" customFormat="1" x14ac:dyDescent="0.25">
      <c r="A6539" s="336"/>
      <c r="B6539" s="330"/>
      <c r="C6539" s="402"/>
      <c r="D6539" s="336"/>
      <c r="E6539" s="429"/>
      <c r="F6539" s="336"/>
      <c r="G6539" s="430"/>
      <c r="H6539" s="431"/>
      <c r="I6539" s="432"/>
      <c r="J6539" s="336"/>
      <c r="K6539" s="338"/>
      <c r="O6539" s="393"/>
      <c r="P6539" s="407"/>
    </row>
    <row r="6540" spans="1:16" s="342" customFormat="1" x14ac:dyDescent="0.25">
      <c r="A6540" s="336"/>
      <c r="B6540" s="330"/>
      <c r="C6540" s="402"/>
      <c r="D6540" s="336"/>
      <c r="E6540" s="429"/>
      <c r="F6540" s="336"/>
      <c r="G6540" s="430"/>
      <c r="H6540" s="431"/>
      <c r="I6540" s="432"/>
      <c r="J6540" s="336"/>
      <c r="K6540" s="338"/>
      <c r="O6540" s="393"/>
      <c r="P6540" s="407"/>
    </row>
    <row r="6541" spans="1:16" s="342" customFormat="1" x14ac:dyDescent="0.25">
      <c r="A6541" s="336"/>
      <c r="B6541" s="330"/>
      <c r="C6541" s="402"/>
      <c r="D6541" s="336"/>
      <c r="E6541" s="429"/>
      <c r="F6541" s="336"/>
      <c r="G6541" s="430"/>
      <c r="H6541" s="431"/>
      <c r="I6541" s="432"/>
      <c r="J6541" s="336"/>
      <c r="K6541" s="338"/>
      <c r="O6541" s="393"/>
      <c r="P6541" s="407"/>
    </row>
    <row r="6542" spans="1:16" s="342" customFormat="1" x14ac:dyDescent="0.25">
      <c r="A6542" s="336"/>
      <c r="B6542" s="330"/>
      <c r="C6542" s="402"/>
      <c r="D6542" s="336"/>
      <c r="E6542" s="429"/>
      <c r="F6542" s="336"/>
      <c r="G6542" s="430"/>
      <c r="H6542" s="431"/>
      <c r="I6542" s="432"/>
      <c r="J6542" s="336"/>
      <c r="K6542" s="338"/>
      <c r="O6542" s="393"/>
      <c r="P6542" s="407"/>
    </row>
    <row r="6543" spans="1:16" s="342" customFormat="1" x14ac:dyDescent="0.25">
      <c r="A6543" s="336"/>
      <c r="B6543" s="330"/>
      <c r="C6543" s="402"/>
      <c r="D6543" s="336"/>
      <c r="E6543" s="429"/>
      <c r="F6543" s="336"/>
      <c r="G6543" s="430"/>
      <c r="H6543" s="431"/>
      <c r="I6543" s="432"/>
      <c r="J6543" s="336"/>
      <c r="K6543" s="338"/>
      <c r="O6543" s="393"/>
      <c r="P6543" s="407"/>
    </row>
    <row r="6544" spans="1:16" s="342" customFormat="1" x14ac:dyDescent="0.25">
      <c r="A6544" s="336"/>
      <c r="B6544" s="330"/>
      <c r="C6544" s="402"/>
      <c r="D6544" s="336"/>
      <c r="E6544" s="429"/>
      <c r="F6544" s="336"/>
      <c r="G6544" s="430"/>
      <c r="H6544" s="431"/>
      <c r="I6544" s="432"/>
      <c r="J6544" s="336"/>
      <c r="K6544" s="338"/>
      <c r="O6544" s="393"/>
      <c r="P6544" s="407"/>
    </row>
    <row r="6545" spans="1:16" s="342" customFormat="1" x14ac:dyDescent="0.25">
      <c r="A6545" s="336"/>
      <c r="B6545" s="330"/>
      <c r="C6545" s="402"/>
      <c r="D6545" s="336"/>
      <c r="E6545" s="429"/>
      <c r="F6545" s="336"/>
      <c r="G6545" s="430"/>
      <c r="H6545" s="431"/>
      <c r="I6545" s="432"/>
      <c r="J6545" s="336"/>
      <c r="K6545" s="338"/>
      <c r="O6545" s="393"/>
      <c r="P6545" s="407"/>
    </row>
    <row r="6546" spans="1:16" s="342" customFormat="1" x14ac:dyDescent="0.25">
      <c r="A6546" s="336"/>
      <c r="B6546" s="330"/>
      <c r="C6546" s="402"/>
      <c r="D6546" s="336"/>
      <c r="E6546" s="429"/>
      <c r="F6546" s="336"/>
      <c r="G6546" s="430"/>
      <c r="H6546" s="431"/>
      <c r="I6546" s="432"/>
      <c r="J6546" s="336"/>
      <c r="K6546" s="338"/>
      <c r="O6546" s="393"/>
      <c r="P6546" s="407"/>
    </row>
    <row r="6547" spans="1:16" s="342" customFormat="1" x14ac:dyDescent="0.25">
      <c r="A6547" s="336"/>
      <c r="B6547" s="330"/>
      <c r="C6547" s="402"/>
      <c r="D6547" s="336"/>
      <c r="E6547" s="429"/>
      <c r="F6547" s="336"/>
      <c r="G6547" s="430"/>
      <c r="H6547" s="431"/>
      <c r="I6547" s="432"/>
      <c r="J6547" s="336"/>
      <c r="K6547" s="338"/>
      <c r="O6547" s="393"/>
      <c r="P6547" s="407"/>
    </row>
    <row r="6548" spans="1:16" s="342" customFormat="1" x14ac:dyDescent="0.25">
      <c r="A6548" s="336"/>
      <c r="B6548" s="330"/>
      <c r="C6548" s="402"/>
      <c r="D6548" s="336"/>
      <c r="E6548" s="429"/>
      <c r="F6548" s="336"/>
      <c r="G6548" s="430"/>
      <c r="H6548" s="431"/>
      <c r="I6548" s="432"/>
      <c r="J6548" s="336"/>
      <c r="K6548" s="338"/>
      <c r="O6548" s="393"/>
      <c r="P6548" s="407"/>
    </row>
    <row r="6549" spans="1:16" s="342" customFormat="1" x14ac:dyDescent="0.25">
      <c r="A6549" s="336"/>
      <c r="B6549" s="330"/>
      <c r="C6549" s="402"/>
      <c r="D6549" s="336"/>
      <c r="E6549" s="429"/>
      <c r="F6549" s="336"/>
      <c r="G6549" s="430"/>
      <c r="H6549" s="431"/>
      <c r="I6549" s="432"/>
      <c r="J6549" s="336"/>
      <c r="K6549" s="338"/>
      <c r="O6549" s="393"/>
      <c r="P6549" s="407"/>
    </row>
    <row r="6550" spans="1:16" s="342" customFormat="1" x14ac:dyDescent="0.25">
      <c r="A6550" s="336"/>
      <c r="B6550" s="330"/>
      <c r="C6550" s="402"/>
      <c r="D6550" s="336"/>
      <c r="E6550" s="429"/>
      <c r="F6550" s="336"/>
      <c r="G6550" s="430"/>
      <c r="H6550" s="431"/>
      <c r="I6550" s="432"/>
      <c r="J6550" s="336"/>
      <c r="K6550" s="338"/>
      <c r="O6550" s="393"/>
      <c r="P6550" s="407"/>
    </row>
    <row r="6551" spans="1:16" s="342" customFormat="1" x14ac:dyDescent="0.25">
      <c r="A6551" s="336"/>
      <c r="B6551" s="330"/>
      <c r="C6551" s="402"/>
      <c r="D6551" s="336"/>
      <c r="E6551" s="429"/>
      <c r="F6551" s="336"/>
      <c r="G6551" s="430"/>
      <c r="H6551" s="431"/>
      <c r="I6551" s="432"/>
      <c r="J6551" s="336"/>
      <c r="K6551" s="338"/>
      <c r="O6551" s="393"/>
      <c r="P6551" s="407"/>
    </row>
    <row r="6552" spans="1:16" s="342" customFormat="1" x14ac:dyDescent="0.25">
      <c r="A6552" s="336"/>
      <c r="B6552" s="330"/>
      <c r="C6552" s="402"/>
      <c r="D6552" s="336"/>
      <c r="E6552" s="429"/>
      <c r="F6552" s="336"/>
      <c r="G6552" s="430"/>
      <c r="H6552" s="431"/>
      <c r="I6552" s="432"/>
      <c r="J6552" s="336"/>
      <c r="K6552" s="338"/>
      <c r="O6552" s="393"/>
      <c r="P6552" s="407"/>
    </row>
    <row r="6553" spans="1:16" s="342" customFormat="1" x14ac:dyDescent="0.25">
      <c r="A6553" s="336"/>
      <c r="B6553" s="330"/>
      <c r="C6553" s="402"/>
      <c r="D6553" s="336"/>
      <c r="E6553" s="429"/>
      <c r="F6553" s="336"/>
      <c r="G6553" s="430"/>
      <c r="H6553" s="431"/>
      <c r="I6553" s="432"/>
      <c r="J6553" s="336"/>
      <c r="K6553" s="338"/>
      <c r="O6553" s="393"/>
      <c r="P6553" s="407"/>
    </row>
    <row r="6554" spans="1:16" s="342" customFormat="1" x14ac:dyDescent="0.25">
      <c r="A6554" s="336"/>
      <c r="B6554" s="330"/>
      <c r="C6554" s="402"/>
      <c r="D6554" s="336"/>
      <c r="E6554" s="429"/>
      <c r="F6554" s="336"/>
      <c r="G6554" s="430"/>
      <c r="H6554" s="431"/>
      <c r="I6554" s="432"/>
      <c r="J6554" s="336"/>
      <c r="K6554" s="338"/>
      <c r="O6554" s="393"/>
      <c r="P6554" s="407"/>
    </row>
    <row r="6555" spans="1:16" s="342" customFormat="1" x14ac:dyDescent="0.25">
      <c r="A6555" s="336"/>
      <c r="B6555" s="330"/>
      <c r="C6555" s="402"/>
      <c r="D6555" s="336"/>
      <c r="E6555" s="429"/>
      <c r="F6555" s="336"/>
      <c r="G6555" s="430"/>
      <c r="H6555" s="431"/>
      <c r="I6555" s="432"/>
      <c r="J6555" s="336"/>
      <c r="K6555" s="338"/>
      <c r="O6555" s="393"/>
      <c r="P6555" s="407"/>
    </row>
    <row r="6556" spans="1:16" s="342" customFormat="1" x14ac:dyDescent="0.25">
      <c r="A6556" s="336"/>
      <c r="B6556" s="330"/>
      <c r="C6556" s="402"/>
      <c r="D6556" s="336"/>
      <c r="E6556" s="429"/>
      <c r="F6556" s="336"/>
      <c r="G6556" s="430"/>
      <c r="H6556" s="431"/>
      <c r="I6556" s="432"/>
      <c r="J6556" s="336"/>
      <c r="K6556" s="338"/>
      <c r="O6556" s="393"/>
      <c r="P6556" s="407"/>
    </row>
    <row r="6557" spans="1:16" s="342" customFormat="1" x14ac:dyDescent="0.25">
      <c r="A6557" s="336"/>
      <c r="B6557" s="330"/>
      <c r="C6557" s="402"/>
      <c r="D6557" s="336"/>
      <c r="E6557" s="429"/>
      <c r="F6557" s="336"/>
      <c r="G6557" s="430"/>
      <c r="H6557" s="431"/>
      <c r="I6557" s="432"/>
      <c r="J6557" s="336"/>
      <c r="K6557" s="338"/>
      <c r="O6557" s="393"/>
      <c r="P6557" s="407"/>
    </row>
    <row r="6558" spans="1:16" s="342" customFormat="1" x14ac:dyDescent="0.25">
      <c r="A6558" s="336"/>
      <c r="B6558" s="330"/>
      <c r="C6558" s="402"/>
      <c r="D6558" s="336"/>
      <c r="E6558" s="429"/>
      <c r="F6558" s="336"/>
      <c r="G6558" s="430"/>
      <c r="H6558" s="431"/>
      <c r="I6558" s="432"/>
      <c r="J6558" s="336"/>
      <c r="K6558" s="338"/>
      <c r="O6558" s="393"/>
      <c r="P6558" s="407"/>
    </row>
    <row r="6559" spans="1:16" s="342" customFormat="1" x14ac:dyDescent="0.25">
      <c r="A6559" s="336"/>
      <c r="B6559" s="330"/>
      <c r="C6559" s="402"/>
      <c r="D6559" s="336"/>
      <c r="E6559" s="429"/>
      <c r="F6559" s="336"/>
      <c r="G6559" s="430"/>
      <c r="H6559" s="431"/>
      <c r="I6559" s="432"/>
      <c r="J6559" s="336"/>
      <c r="K6559" s="338"/>
      <c r="O6559" s="393"/>
      <c r="P6559" s="407"/>
    </row>
    <row r="6560" spans="1:16" s="342" customFormat="1" x14ac:dyDescent="0.25">
      <c r="A6560" s="336"/>
      <c r="B6560" s="330"/>
      <c r="C6560" s="402"/>
      <c r="D6560" s="336"/>
      <c r="E6560" s="429"/>
      <c r="F6560" s="336"/>
      <c r="G6560" s="430"/>
      <c r="H6560" s="431"/>
      <c r="I6560" s="432"/>
      <c r="J6560" s="336"/>
      <c r="K6560" s="338"/>
      <c r="O6560" s="393"/>
      <c r="P6560" s="407"/>
    </row>
    <row r="6561" spans="1:16" s="342" customFormat="1" x14ac:dyDescent="0.25">
      <c r="A6561" s="336"/>
      <c r="B6561" s="330"/>
      <c r="C6561" s="402"/>
      <c r="D6561" s="336"/>
      <c r="E6561" s="429"/>
      <c r="F6561" s="336"/>
      <c r="G6561" s="430"/>
      <c r="H6561" s="431"/>
      <c r="I6561" s="432"/>
      <c r="J6561" s="336"/>
      <c r="K6561" s="338"/>
      <c r="O6561" s="393"/>
      <c r="P6561" s="407"/>
    </row>
    <row r="6562" spans="1:16" s="342" customFormat="1" x14ac:dyDescent="0.25">
      <c r="A6562" s="336"/>
      <c r="B6562" s="330"/>
      <c r="C6562" s="402"/>
      <c r="D6562" s="336"/>
      <c r="E6562" s="429"/>
      <c r="F6562" s="336"/>
      <c r="G6562" s="430"/>
      <c r="H6562" s="431"/>
      <c r="I6562" s="432"/>
      <c r="J6562" s="336"/>
      <c r="K6562" s="338"/>
      <c r="O6562" s="393"/>
      <c r="P6562" s="407"/>
    </row>
    <row r="6563" spans="1:16" s="342" customFormat="1" x14ac:dyDescent="0.25">
      <c r="A6563" s="336"/>
      <c r="B6563" s="330"/>
      <c r="C6563" s="402"/>
      <c r="D6563" s="336"/>
      <c r="E6563" s="429"/>
      <c r="F6563" s="336"/>
      <c r="G6563" s="430"/>
      <c r="H6563" s="431"/>
      <c r="I6563" s="432"/>
      <c r="J6563" s="336"/>
      <c r="K6563" s="338"/>
      <c r="O6563" s="393"/>
      <c r="P6563" s="407"/>
    </row>
    <row r="6564" spans="1:16" s="342" customFormat="1" x14ac:dyDescent="0.25">
      <c r="A6564" s="336"/>
      <c r="B6564" s="330"/>
      <c r="C6564" s="402"/>
      <c r="D6564" s="336"/>
      <c r="E6564" s="429"/>
      <c r="F6564" s="336"/>
      <c r="G6564" s="430"/>
      <c r="H6564" s="431"/>
      <c r="I6564" s="432"/>
      <c r="J6564" s="336"/>
      <c r="K6564" s="338"/>
      <c r="O6564" s="393"/>
      <c r="P6564" s="407"/>
    </row>
    <row r="6565" spans="1:16" s="342" customFormat="1" x14ac:dyDescent="0.25">
      <c r="A6565" s="336"/>
      <c r="B6565" s="330"/>
      <c r="C6565" s="402"/>
      <c r="D6565" s="336"/>
      <c r="E6565" s="429"/>
      <c r="F6565" s="336"/>
      <c r="G6565" s="430"/>
      <c r="H6565" s="431"/>
      <c r="I6565" s="432"/>
      <c r="J6565" s="336"/>
      <c r="K6565" s="338"/>
      <c r="O6565" s="393"/>
      <c r="P6565" s="407"/>
    </row>
    <row r="6566" spans="1:16" s="342" customFormat="1" x14ac:dyDescent="0.25">
      <c r="A6566" s="336"/>
      <c r="B6566" s="330"/>
      <c r="C6566" s="402"/>
      <c r="D6566" s="336"/>
      <c r="E6566" s="429"/>
      <c r="F6566" s="336"/>
      <c r="G6566" s="430"/>
      <c r="H6566" s="431"/>
      <c r="I6566" s="432"/>
      <c r="J6566" s="336"/>
      <c r="K6566" s="338"/>
      <c r="O6566" s="393"/>
      <c r="P6566" s="407"/>
    </row>
    <row r="6567" spans="1:16" s="342" customFormat="1" x14ac:dyDescent="0.25">
      <c r="A6567" s="336"/>
      <c r="B6567" s="330"/>
      <c r="C6567" s="402"/>
      <c r="D6567" s="336"/>
      <c r="E6567" s="429"/>
      <c r="F6567" s="336"/>
      <c r="G6567" s="430"/>
      <c r="H6567" s="431"/>
      <c r="I6567" s="432"/>
      <c r="J6567" s="336"/>
      <c r="K6567" s="338"/>
      <c r="O6567" s="393"/>
      <c r="P6567" s="407"/>
    </row>
    <row r="6568" spans="1:16" s="342" customFormat="1" x14ac:dyDescent="0.25">
      <c r="A6568" s="336"/>
      <c r="B6568" s="330"/>
      <c r="C6568" s="402"/>
      <c r="D6568" s="336"/>
      <c r="E6568" s="429"/>
      <c r="F6568" s="336"/>
      <c r="G6568" s="430"/>
      <c r="H6568" s="431"/>
      <c r="I6568" s="432"/>
      <c r="J6568" s="336"/>
      <c r="K6568" s="338"/>
      <c r="O6568" s="393"/>
      <c r="P6568" s="407"/>
    </row>
    <row r="6569" spans="1:16" s="342" customFormat="1" x14ac:dyDescent="0.25">
      <c r="A6569" s="336"/>
      <c r="B6569" s="330"/>
      <c r="C6569" s="402"/>
      <c r="D6569" s="336"/>
      <c r="E6569" s="429"/>
      <c r="F6569" s="336"/>
      <c r="G6569" s="430"/>
      <c r="H6569" s="431"/>
      <c r="I6569" s="432"/>
      <c r="J6569" s="336"/>
      <c r="K6569" s="338"/>
      <c r="O6569" s="393"/>
      <c r="P6569" s="407"/>
    </row>
    <row r="6570" spans="1:16" s="342" customFormat="1" x14ac:dyDescent="0.25">
      <c r="A6570" s="336"/>
      <c r="B6570" s="330"/>
      <c r="C6570" s="402"/>
      <c r="D6570" s="336"/>
      <c r="E6570" s="429"/>
      <c r="F6570" s="336"/>
      <c r="G6570" s="430"/>
      <c r="H6570" s="431"/>
      <c r="I6570" s="432"/>
      <c r="J6570" s="336"/>
      <c r="K6570" s="338"/>
      <c r="O6570" s="393"/>
      <c r="P6570" s="407"/>
    </row>
    <row r="6571" spans="1:16" s="342" customFormat="1" x14ac:dyDescent="0.25">
      <c r="A6571" s="336"/>
      <c r="B6571" s="330"/>
      <c r="C6571" s="402"/>
      <c r="D6571" s="336"/>
      <c r="E6571" s="429"/>
      <c r="F6571" s="336"/>
      <c r="G6571" s="430"/>
      <c r="H6571" s="431"/>
      <c r="I6571" s="432"/>
      <c r="J6571" s="336"/>
      <c r="K6571" s="338"/>
      <c r="O6571" s="393"/>
      <c r="P6571" s="407"/>
    </row>
    <row r="6572" spans="1:16" s="342" customFormat="1" x14ac:dyDescent="0.25">
      <c r="A6572" s="336"/>
      <c r="B6572" s="330"/>
      <c r="C6572" s="402"/>
      <c r="D6572" s="336"/>
      <c r="E6572" s="429"/>
      <c r="F6572" s="336"/>
      <c r="G6572" s="430"/>
      <c r="H6572" s="431"/>
      <c r="I6572" s="432"/>
      <c r="J6572" s="336"/>
      <c r="K6572" s="338"/>
      <c r="O6572" s="393"/>
      <c r="P6572" s="407"/>
    </row>
    <row r="6573" spans="1:16" s="342" customFormat="1" x14ac:dyDescent="0.25">
      <c r="A6573" s="336"/>
      <c r="B6573" s="330"/>
      <c r="C6573" s="402"/>
      <c r="D6573" s="336"/>
      <c r="E6573" s="429"/>
      <c r="F6573" s="336"/>
      <c r="G6573" s="430"/>
      <c r="H6573" s="431"/>
      <c r="I6573" s="432"/>
      <c r="J6573" s="336"/>
      <c r="K6573" s="338"/>
      <c r="O6573" s="393"/>
      <c r="P6573" s="407"/>
    </row>
    <row r="6574" spans="1:16" s="342" customFormat="1" x14ac:dyDescent="0.25">
      <c r="A6574" s="336"/>
      <c r="B6574" s="330"/>
      <c r="C6574" s="402"/>
      <c r="D6574" s="336"/>
      <c r="E6574" s="429"/>
      <c r="F6574" s="336"/>
      <c r="G6574" s="430"/>
      <c r="H6574" s="431"/>
      <c r="I6574" s="432"/>
      <c r="J6574" s="336"/>
      <c r="K6574" s="338"/>
      <c r="O6574" s="393"/>
      <c r="P6574" s="407"/>
    </row>
    <row r="6575" spans="1:16" s="342" customFormat="1" x14ac:dyDescent="0.25">
      <c r="A6575" s="336"/>
      <c r="B6575" s="330"/>
      <c r="C6575" s="402"/>
      <c r="D6575" s="336"/>
      <c r="E6575" s="429"/>
      <c r="F6575" s="336"/>
      <c r="G6575" s="430"/>
      <c r="H6575" s="431"/>
      <c r="I6575" s="432"/>
      <c r="J6575" s="336"/>
      <c r="K6575" s="338"/>
      <c r="O6575" s="393"/>
      <c r="P6575" s="407"/>
    </row>
    <row r="6576" spans="1:16" s="342" customFormat="1" x14ac:dyDescent="0.25">
      <c r="A6576" s="336"/>
      <c r="B6576" s="330"/>
      <c r="C6576" s="402"/>
      <c r="D6576" s="336"/>
      <c r="E6576" s="429"/>
      <c r="F6576" s="336"/>
      <c r="G6576" s="430"/>
      <c r="H6576" s="431"/>
      <c r="I6576" s="432"/>
      <c r="J6576" s="336"/>
      <c r="K6576" s="338"/>
      <c r="O6576" s="393"/>
      <c r="P6576" s="407"/>
    </row>
    <row r="6577" spans="1:16" s="342" customFormat="1" x14ac:dyDescent="0.25">
      <c r="A6577" s="336"/>
      <c r="B6577" s="330"/>
      <c r="C6577" s="402"/>
      <c r="D6577" s="336"/>
      <c r="E6577" s="429"/>
      <c r="F6577" s="336"/>
      <c r="G6577" s="430"/>
      <c r="H6577" s="431"/>
      <c r="I6577" s="432"/>
      <c r="J6577" s="336"/>
      <c r="K6577" s="338"/>
      <c r="O6577" s="393"/>
      <c r="P6577" s="407"/>
    </row>
    <row r="6578" spans="1:16" s="342" customFormat="1" x14ac:dyDescent="0.25">
      <c r="A6578" s="336"/>
      <c r="B6578" s="330"/>
      <c r="C6578" s="402"/>
      <c r="D6578" s="336"/>
      <c r="E6578" s="429"/>
      <c r="F6578" s="336"/>
      <c r="G6578" s="430"/>
      <c r="H6578" s="431"/>
      <c r="I6578" s="432"/>
      <c r="J6578" s="336"/>
      <c r="K6578" s="338"/>
      <c r="O6578" s="393"/>
      <c r="P6578" s="407"/>
    </row>
    <row r="6579" spans="1:16" s="342" customFormat="1" x14ac:dyDescent="0.25">
      <c r="A6579" s="336"/>
      <c r="B6579" s="330"/>
      <c r="C6579" s="402"/>
      <c r="D6579" s="336"/>
      <c r="E6579" s="429"/>
      <c r="F6579" s="336"/>
      <c r="G6579" s="430"/>
      <c r="H6579" s="431"/>
      <c r="I6579" s="432"/>
      <c r="J6579" s="336"/>
      <c r="K6579" s="338"/>
      <c r="O6579" s="393"/>
      <c r="P6579" s="407"/>
    </row>
    <row r="6580" spans="1:16" s="342" customFormat="1" x14ac:dyDescent="0.25">
      <c r="A6580" s="336"/>
      <c r="B6580" s="330"/>
      <c r="C6580" s="402"/>
      <c r="D6580" s="336"/>
      <c r="E6580" s="429"/>
      <c r="F6580" s="336"/>
      <c r="G6580" s="430"/>
      <c r="H6580" s="431"/>
      <c r="I6580" s="432"/>
      <c r="J6580" s="336"/>
      <c r="K6580" s="338"/>
      <c r="O6580" s="393"/>
      <c r="P6580" s="407"/>
    </row>
    <row r="6581" spans="1:16" s="342" customFormat="1" x14ac:dyDescent="0.25">
      <c r="A6581" s="336"/>
      <c r="B6581" s="330"/>
      <c r="C6581" s="402"/>
      <c r="D6581" s="336"/>
      <c r="E6581" s="429"/>
      <c r="F6581" s="336"/>
      <c r="G6581" s="430"/>
      <c r="H6581" s="431"/>
      <c r="I6581" s="432"/>
      <c r="J6581" s="336"/>
      <c r="K6581" s="338"/>
      <c r="O6581" s="393"/>
      <c r="P6581" s="407"/>
    </row>
    <row r="6582" spans="1:16" s="342" customFormat="1" x14ac:dyDescent="0.25">
      <c r="A6582" s="336"/>
      <c r="B6582" s="330"/>
      <c r="C6582" s="402"/>
      <c r="D6582" s="336"/>
      <c r="E6582" s="429"/>
      <c r="F6582" s="336"/>
      <c r="G6582" s="430"/>
      <c r="H6582" s="431"/>
      <c r="I6582" s="432"/>
      <c r="J6582" s="336"/>
      <c r="K6582" s="338"/>
      <c r="O6582" s="393"/>
      <c r="P6582" s="407"/>
    </row>
    <row r="6583" spans="1:16" s="342" customFormat="1" x14ac:dyDescent="0.25">
      <c r="A6583" s="336"/>
      <c r="B6583" s="330"/>
      <c r="C6583" s="402"/>
      <c r="D6583" s="336"/>
      <c r="E6583" s="429"/>
      <c r="F6583" s="336"/>
      <c r="G6583" s="430"/>
      <c r="H6583" s="431"/>
      <c r="I6583" s="432"/>
      <c r="J6583" s="336"/>
      <c r="K6583" s="338"/>
      <c r="O6583" s="393"/>
      <c r="P6583" s="407"/>
    </row>
    <row r="6584" spans="1:16" s="342" customFormat="1" x14ac:dyDescent="0.25">
      <c r="A6584" s="336"/>
      <c r="B6584" s="330"/>
      <c r="C6584" s="402"/>
      <c r="D6584" s="336"/>
      <c r="E6584" s="429"/>
      <c r="F6584" s="336"/>
      <c r="G6584" s="430"/>
      <c r="H6584" s="431"/>
      <c r="I6584" s="432"/>
      <c r="J6584" s="336"/>
      <c r="K6584" s="338"/>
      <c r="O6584" s="393"/>
      <c r="P6584" s="407"/>
    </row>
    <row r="6585" spans="1:16" s="342" customFormat="1" x14ac:dyDescent="0.25">
      <c r="A6585" s="336"/>
      <c r="B6585" s="330"/>
      <c r="C6585" s="402"/>
      <c r="D6585" s="336"/>
      <c r="E6585" s="429"/>
      <c r="F6585" s="336"/>
      <c r="G6585" s="430"/>
      <c r="H6585" s="431"/>
      <c r="I6585" s="432"/>
      <c r="J6585" s="336"/>
      <c r="K6585" s="338"/>
      <c r="O6585" s="393"/>
      <c r="P6585" s="407"/>
    </row>
    <row r="6586" spans="1:16" s="342" customFormat="1" x14ac:dyDescent="0.25">
      <c r="A6586" s="336"/>
      <c r="B6586" s="330"/>
      <c r="C6586" s="402"/>
      <c r="D6586" s="336"/>
      <c r="E6586" s="429"/>
      <c r="F6586" s="336"/>
      <c r="G6586" s="430"/>
      <c r="H6586" s="431"/>
      <c r="I6586" s="432"/>
      <c r="J6586" s="336"/>
      <c r="K6586" s="338"/>
      <c r="O6586" s="393"/>
      <c r="P6586" s="407"/>
    </row>
    <row r="6587" spans="1:16" s="342" customFormat="1" x14ac:dyDescent="0.25">
      <c r="A6587" s="336"/>
      <c r="B6587" s="330"/>
      <c r="C6587" s="402"/>
      <c r="D6587" s="336"/>
      <c r="E6587" s="429"/>
      <c r="F6587" s="336"/>
      <c r="G6587" s="430"/>
      <c r="H6587" s="431"/>
      <c r="I6587" s="432"/>
      <c r="J6587" s="336"/>
      <c r="K6587" s="338"/>
      <c r="O6587" s="393"/>
      <c r="P6587" s="407"/>
    </row>
    <row r="6588" spans="1:16" s="342" customFormat="1" x14ac:dyDescent="0.25">
      <c r="A6588" s="336"/>
      <c r="B6588" s="330"/>
      <c r="C6588" s="402"/>
      <c r="D6588" s="336"/>
      <c r="E6588" s="429"/>
      <c r="F6588" s="336"/>
      <c r="G6588" s="430"/>
      <c r="H6588" s="431"/>
      <c r="I6588" s="432"/>
      <c r="J6588" s="336"/>
      <c r="K6588" s="338"/>
      <c r="O6588" s="393"/>
      <c r="P6588" s="407"/>
    </row>
    <row r="6589" spans="1:16" s="342" customFormat="1" x14ac:dyDescent="0.25">
      <c r="A6589" s="336"/>
      <c r="B6589" s="330"/>
      <c r="C6589" s="402"/>
      <c r="D6589" s="336"/>
      <c r="E6589" s="429"/>
      <c r="F6589" s="336"/>
      <c r="G6589" s="430"/>
      <c r="H6589" s="431"/>
      <c r="I6589" s="432"/>
      <c r="J6589" s="336"/>
      <c r="K6589" s="338"/>
      <c r="O6589" s="393"/>
      <c r="P6589" s="407"/>
    </row>
    <row r="6590" spans="1:16" s="342" customFormat="1" x14ac:dyDescent="0.25">
      <c r="A6590" s="336"/>
      <c r="B6590" s="330"/>
      <c r="C6590" s="402"/>
      <c r="D6590" s="336"/>
      <c r="E6590" s="429"/>
      <c r="F6590" s="336"/>
      <c r="G6590" s="430"/>
      <c r="H6590" s="431"/>
      <c r="I6590" s="432"/>
      <c r="J6590" s="336"/>
      <c r="K6590" s="338"/>
      <c r="O6590" s="393"/>
      <c r="P6590" s="407"/>
    </row>
    <row r="6591" spans="1:16" s="342" customFormat="1" x14ac:dyDescent="0.25">
      <c r="A6591" s="336"/>
      <c r="B6591" s="330"/>
      <c r="C6591" s="402"/>
      <c r="D6591" s="336"/>
      <c r="E6591" s="429"/>
      <c r="F6591" s="336"/>
      <c r="G6591" s="430"/>
      <c r="H6591" s="431"/>
      <c r="I6591" s="432"/>
      <c r="J6591" s="336"/>
      <c r="K6591" s="338"/>
      <c r="O6591" s="393"/>
      <c r="P6591" s="407"/>
    </row>
    <row r="6592" spans="1:16" s="342" customFormat="1" x14ac:dyDescent="0.25">
      <c r="A6592" s="336"/>
      <c r="B6592" s="330"/>
      <c r="C6592" s="402"/>
      <c r="D6592" s="336"/>
      <c r="E6592" s="429"/>
      <c r="F6592" s="336"/>
      <c r="G6592" s="430"/>
      <c r="H6592" s="431"/>
      <c r="I6592" s="432"/>
      <c r="J6592" s="336"/>
      <c r="K6592" s="338"/>
      <c r="O6592" s="393"/>
      <c r="P6592" s="407"/>
    </row>
    <row r="6593" spans="1:16" s="342" customFormat="1" x14ac:dyDescent="0.25">
      <c r="A6593" s="336"/>
      <c r="B6593" s="330"/>
      <c r="C6593" s="402"/>
      <c r="D6593" s="336"/>
      <c r="E6593" s="429"/>
      <c r="F6593" s="336"/>
      <c r="G6593" s="430"/>
      <c r="H6593" s="431"/>
      <c r="I6593" s="432"/>
      <c r="J6593" s="336"/>
      <c r="K6593" s="338"/>
      <c r="O6593" s="393"/>
      <c r="P6593" s="407"/>
    </row>
    <row r="6594" spans="1:16" s="342" customFormat="1" x14ac:dyDescent="0.25">
      <c r="A6594" s="336"/>
      <c r="B6594" s="330"/>
      <c r="C6594" s="402"/>
      <c r="D6594" s="336"/>
      <c r="E6594" s="429"/>
      <c r="F6594" s="336"/>
      <c r="G6594" s="430"/>
      <c r="H6594" s="431"/>
      <c r="I6594" s="432"/>
      <c r="J6594" s="336"/>
      <c r="K6594" s="338"/>
      <c r="O6594" s="393"/>
      <c r="P6594" s="407"/>
    </row>
    <row r="6595" spans="1:16" s="342" customFormat="1" x14ac:dyDescent="0.25">
      <c r="A6595" s="336"/>
      <c r="B6595" s="330"/>
      <c r="C6595" s="402"/>
      <c r="D6595" s="336"/>
      <c r="E6595" s="429"/>
      <c r="F6595" s="336"/>
      <c r="G6595" s="430"/>
      <c r="H6595" s="431"/>
      <c r="I6595" s="432"/>
      <c r="J6595" s="336"/>
      <c r="K6595" s="338"/>
      <c r="O6595" s="393"/>
      <c r="P6595" s="407"/>
    </row>
    <row r="6596" spans="1:16" s="342" customFormat="1" x14ac:dyDescent="0.25">
      <c r="A6596" s="336"/>
      <c r="B6596" s="330"/>
      <c r="C6596" s="402"/>
      <c r="D6596" s="336"/>
      <c r="E6596" s="429"/>
      <c r="F6596" s="336"/>
      <c r="G6596" s="430"/>
      <c r="H6596" s="431"/>
      <c r="I6596" s="432"/>
      <c r="J6596" s="336"/>
      <c r="K6596" s="338"/>
      <c r="O6596" s="393"/>
      <c r="P6596" s="407"/>
    </row>
    <row r="6597" spans="1:16" s="342" customFormat="1" x14ac:dyDescent="0.25">
      <c r="A6597" s="336"/>
      <c r="B6597" s="330"/>
      <c r="C6597" s="402"/>
      <c r="D6597" s="336"/>
      <c r="E6597" s="429"/>
      <c r="F6597" s="336"/>
      <c r="G6597" s="430"/>
      <c r="H6597" s="431"/>
      <c r="I6597" s="432"/>
      <c r="J6597" s="336"/>
      <c r="K6597" s="338"/>
      <c r="O6597" s="393"/>
      <c r="P6597" s="407"/>
    </row>
    <row r="6598" spans="1:16" s="342" customFormat="1" x14ac:dyDescent="0.25">
      <c r="A6598" s="336"/>
      <c r="B6598" s="330"/>
      <c r="C6598" s="402"/>
      <c r="D6598" s="336"/>
      <c r="E6598" s="429"/>
      <c r="F6598" s="336"/>
      <c r="G6598" s="430"/>
      <c r="H6598" s="431"/>
      <c r="I6598" s="432"/>
      <c r="J6598" s="336"/>
      <c r="K6598" s="338"/>
      <c r="O6598" s="393"/>
      <c r="P6598" s="407"/>
    </row>
    <row r="6599" spans="1:16" s="342" customFormat="1" x14ac:dyDescent="0.25">
      <c r="A6599" s="336"/>
      <c r="B6599" s="330"/>
      <c r="C6599" s="402"/>
      <c r="D6599" s="336"/>
      <c r="E6599" s="429"/>
      <c r="F6599" s="336"/>
      <c r="G6599" s="430"/>
      <c r="H6599" s="431"/>
      <c r="I6599" s="432"/>
      <c r="J6599" s="336"/>
      <c r="K6599" s="338"/>
      <c r="O6599" s="393"/>
      <c r="P6599" s="407"/>
    </row>
    <row r="6600" spans="1:16" s="342" customFormat="1" x14ac:dyDescent="0.25">
      <c r="A6600" s="336"/>
      <c r="B6600" s="330"/>
      <c r="C6600" s="402"/>
      <c r="D6600" s="336"/>
      <c r="E6600" s="429"/>
      <c r="F6600" s="336"/>
      <c r="G6600" s="430"/>
      <c r="H6600" s="431"/>
      <c r="I6600" s="432"/>
      <c r="J6600" s="336"/>
      <c r="K6600" s="338"/>
      <c r="O6600" s="393"/>
      <c r="P6600" s="407"/>
    </row>
    <row r="6601" spans="1:16" s="342" customFormat="1" x14ac:dyDescent="0.25">
      <c r="A6601" s="336"/>
      <c r="B6601" s="330"/>
      <c r="C6601" s="402"/>
      <c r="D6601" s="336"/>
      <c r="E6601" s="429"/>
      <c r="F6601" s="336"/>
      <c r="G6601" s="430"/>
      <c r="H6601" s="431"/>
      <c r="I6601" s="432"/>
      <c r="J6601" s="336"/>
      <c r="K6601" s="338"/>
      <c r="O6601" s="393"/>
      <c r="P6601" s="407"/>
    </row>
    <row r="6602" spans="1:16" s="342" customFormat="1" x14ac:dyDescent="0.25">
      <c r="A6602" s="336"/>
      <c r="B6602" s="330"/>
      <c r="C6602" s="402"/>
      <c r="D6602" s="336"/>
      <c r="E6602" s="429"/>
      <c r="F6602" s="336"/>
      <c r="G6602" s="430"/>
      <c r="H6602" s="431"/>
      <c r="I6602" s="432"/>
      <c r="J6602" s="336"/>
      <c r="K6602" s="338"/>
      <c r="O6602" s="393"/>
      <c r="P6602" s="407"/>
    </row>
    <row r="6603" spans="1:16" s="342" customFormat="1" x14ac:dyDescent="0.25">
      <c r="A6603" s="336"/>
      <c r="B6603" s="330"/>
      <c r="C6603" s="402"/>
      <c r="D6603" s="336"/>
      <c r="E6603" s="429"/>
      <c r="F6603" s="336"/>
      <c r="G6603" s="430"/>
      <c r="H6603" s="431"/>
      <c r="I6603" s="432"/>
      <c r="J6603" s="336"/>
      <c r="K6603" s="338"/>
      <c r="O6603" s="393"/>
      <c r="P6603" s="407"/>
    </row>
    <row r="6604" spans="1:16" s="342" customFormat="1" x14ac:dyDescent="0.25">
      <c r="A6604" s="336"/>
      <c r="B6604" s="330"/>
      <c r="C6604" s="402"/>
      <c r="D6604" s="336"/>
      <c r="E6604" s="429"/>
      <c r="F6604" s="336"/>
      <c r="G6604" s="430"/>
      <c r="H6604" s="431"/>
      <c r="I6604" s="432"/>
      <c r="J6604" s="336"/>
      <c r="K6604" s="338"/>
      <c r="O6604" s="393"/>
      <c r="P6604" s="407"/>
    </row>
    <row r="6605" spans="1:16" s="342" customFormat="1" x14ac:dyDescent="0.25">
      <c r="A6605" s="336"/>
      <c r="B6605" s="330"/>
      <c r="C6605" s="402"/>
      <c r="D6605" s="336"/>
      <c r="E6605" s="429"/>
      <c r="F6605" s="336"/>
      <c r="G6605" s="430"/>
      <c r="H6605" s="431"/>
      <c r="I6605" s="432"/>
      <c r="J6605" s="336"/>
      <c r="K6605" s="338"/>
      <c r="O6605" s="393"/>
      <c r="P6605" s="407"/>
    </row>
    <row r="6606" spans="1:16" s="342" customFormat="1" x14ac:dyDescent="0.25">
      <c r="A6606" s="336"/>
      <c r="B6606" s="330"/>
      <c r="C6606" s="402"/>
      <c r="D6606" s="336"/>
      <c r="E6606" s="429"/>
      <c r="F6606" s="336"/>
      <c r="G6606" s="430"/>
      <c r="H6606" s="431"/>
      <c r="I6606" s="432"/>
      <c r="J6606" s="336"/>
      <c r="K6606" s="338"/>
      <c r="O6606" s="393"/>
      <c r="P6606" s="407"/>
    </row>
    <row r="6607" spans="1:16" s="342" customFormat="1" x14ac:dyDescent="0.25">
      <c r="A6607" s="336"/>
      <c r="B6607" s="330"/>
      <c r="C6607" s="402"/>
      <c r="D6607" s="336"/>
      <c r="E6607" s="429"/>
      <c r="F6607" s="336"/>
      <c r="G6607" s="430"/>
      <c r="H6607" s="431"/>
      <c r="I6607" s="432"/>
      <c r="J6607" s="336"/>
      <c r="K6607" s="338"/>
      <c r="O6607" s="393"/>
      <c r="P6607" s="407"/>
    </row>
    <row r="6608" spans="1:16" s="342" customFormat="1" x14ac:dyDescent="0.25">
      <c r="A6608" s="336"/>
      <c r="B6608" s="330"/>
      <c r="C6608" s="402"/>
      <c r="D6608" s="336"/>
      <c r="E6608" s="429"/>
      <c r="F6608" s="336"/>
      <c r="G6608" s="430"/>
      <c r="H6608" s="431"/>
      <c r="I6608" s="432"/>
      <c r="J6608" s="336"/>
      <c r="K6608" s="338"/>
      <c r="O6608" s="393"/>
      <c r="P6608" s="407"/>
    </row>
    <row r="6609" spans="1:16" s="342" customFormat="1" x14ac:dyDescent="0.25">
      <c r="A6609" s="336"/>
      <c r="B6609" s="330"/>
      <c r="C6609" s="402"/>
      <c r="D6609" s="336"/>
      <c r="E6609" s="429"/>
      <c r="F6609" s="336"/>
      <c r="G6609" s="430"/>
      <c r="H6609" s="431"/>
      <c r="I6609" s="432"/>
      <c r="J6609" s="336"/>
      <c r="K6609" s="338"/>
      <c r="O6609" s="393"/>
      <c r="P6609" s="407"/>
    </row>
    <row r="6610" spans="1:16" s="342" customFormat="1" x14ac:dyDescent="0.25">
      <c r="A6610" s="336"/>
      <c r="B6610" s="330"/>
      <c r="C6610" s="402"/>
      <c r="D6610" s="336"/>
      <c r="E6610" s="429"/>
      <c r="F6610" s="336"/>
      <c r="G6610" s="430"/>
      <c r="H6610" s="431"/>
      <c r="I6610" s="432"/>
      <c r="J6610" s="336"/>
      <c r="K6610" s="338"/>
      <c r="O6610" s="393"/>
      <c r="P6610" s="407"/>
    </row>
    <row r="6611" spans="1:16" s="342" customFormat="1" x14ac:dyDescent="0.25">
      <c r="A6611" s="336"/>
      <c r="B6611" s="330"/>
      <c r="C6611" s="402"/>
      <c r="D6611" s="336"/>
      <c r="E6611" s="429"/>
      <c r="F6611" s="336"/>
      <c r="G6611" s="430"/>
      <c r="H6611" s="431"/>
      <c r="I6611" s="432"/>
      <c r="J6611" s="336"/>
      <c r="K6611" s="338"/>
      <c r="O6611" s="393"/>
      <c r="P6611" s="407"/>
    </row>
    <row r="6612" spans="1:16" s="342" customFormat="1" x14ac:dyDescent="0.25">
      <c r="A6612" s="336"/>
      <c r="B6612" s="330"/>
      <c r="C6612" s="402"/>
      <c r="D6612" s="336"/>
      <c r="E6612" s="429"/>
      <c r="F6612" s="336"/>
      <c r="G6612" s="430"/>
      <c r="H6612" s="431"/>
      <c r="I6612" s="432"/>
      <c r="J6612" s="336"/>
      <c r="K6612" s="338"/>
      <c r="O6612" s="393"/>
      <c r="P6612" s="407"/>
    </row>
    <row r="6613" spans="1:16" s="342" customFormat="1" x14ac:dyDescent="0.25">
      <c r="A6613" s="336"/>
      <c r="B6613" s="330"/>
      <c r="C6613" s="402"/>
      <c r="D6613" s="336"/>
      <c r="E6613" s="429"/>
      <c r="F6613" s="336"/>
      <c r="G6613" s="430"/>
      <c r="H6613" s="431"/>
      <c r="I6613" s="432"/>
      <c r="J6613" s="336"/>
      <c r="K6613" s="338"/>
      <c r="O6613" s="393"/>
      <c r="P6613" s="407"/>
    </row>
    <row r="6614" spans="1:16" s="342" customFormat="1" x14ac:dyDescent="0.25">
      <c r="A6614" s="336"/>
      <c r="B6614" s="330"/>
      <c r="C6614" s="402"/>
      <c r="D6614" s="336"/>
      <c r="E6614" s="429"/>
      <c r="F6614" s="336"/>
      <c r="G6614" s="430"/>
      <c r="H6614" s="431"/>
      <c r="I6614" s="432"/>
      <c r="J6614" s="336"/>
      <c r="K6614" s="338"/>
      <c r="O6614" s="393"/>
      <c r="P6614" s="407"/>
    </row>
    <row r="6615" spans="1:16" s="342" customFormat="1" x14ac:dyDescent="0.25">
      <c r="A6615" s="336"/>
      <c r="B6615" s="330"/>
      <c r="C6615" s="402"/>
      <c r="D6615" s="336"/>
      <c r="E6615" s="429"/>
      <c r="F6615" s="336"/>
      <c r="G6615" s="430"/>
      <c r="H6615" s="431"/>
      <c r="I6615" s="432"/>
      <c r="J6615" s="336"/>
      <c r="K6615" s="338"/>
      <c r="O6615" s="393"/>
      <c r="P6615" s="407"/>
    </row>
    <row r="6616" spans="1:16" s="342" customFormat="1" x14ac:dyDescent="0.25">
      <c r="A6616" s="336"/>
      <c r="B6616" s="330"/>
      <c r="C6616" s="402"/>
      <c r="D6616" s="336"/>
      <c r="E6616" s="429"/>
      <c r="F6616" s="336"/>
      <c r="G6616" s="430"/>
      <c r="H6616" s="431"/>
      <c r="I6616" s="432"/>
      <c r="J6616" s="336"/>
      <c r="K6616" s="338"/>
      <c r="O6616" s="393"/>
      <c r="P6616" s="407"/>
    </row>
    <row r="6617" spans="1:16" s="342" customFormat="1" x14ac:dyDescent="0.25">
      <c r="A6617" s="336"/>
      <c r="B6617" s="330"/>
      <c r="C6617" s="402"/>
      <c r="D6617" s="336"/>
      <c r="E6617" s="429"/>
      <c r="F6617" s="336"/>
      <c r="G6617" s="430"/>
      <c r="H6617" s="431"/>
      <c r="I6617" s="432"/>
      <c r="J6617" s="336"/>
      <c r="K6617" s="338"/>
      <c r="O6617" s="393"/>
      <c r="P6617" s="407"/>
    </row>
    <row r="6618" spans="1:16" s="342" customFormat="1" x14ac:dyDescent="0.25">
      <c r="A6618" s="336"/>
      <c r="B6618" s="330"/>
      <c r="C6618" s="402"/>
      <c r="D6618" s="336"/>
      <c r="E6618" s="429"/>
      <c r="F6618" s="336"/>
      <c r="G6618" s="430"/>
      <c r="H6618" s="431"/>
      <c r="I6618" s="432"/>
      <c r="J6618" s="336"/>
      <c r="K6618" s="338"/>
      <c r="O6618" s="393"/>
      <c r="P6618" s="407"/>
    </row>
    <row r="6619" spans="1:16" s="342" customFormat="1" x14ac:dyDescent="0.25">
      <c r="A6619" s="336"/>
      <c r="B6619" s="330"/>
      <c r="C6619" s="402"/>
      <c r="D6619" s="336"/>
      <c r="E6619" s="429"/>
      <c r="F6619" s="336"/>
      <c r="G6619" s="430"/>
      <c r="H6619" s="431"/>
      <c r="I6619" s="432"/>
      <c r="J6619" s="336"/>
      <c r="K6619" s="338"/>
      <c r="O6619" s="393"/>
      <c r="P6619" s="407"/>
    </row>
    <row r="6620" spans="1:16" s="342" customFormat="1" x14ac:dyDescent="0.25">
      <c r="A6620" s="336"/>
      <c r="B6620" s="330"/>
      <c r="C6620" s="402"/>
      <c r="D6620" s="336"/>
      <c r="E6620" s="429"/>
      <c r="F6620" s="336"/>
      <c r="G6620" s="430"/>
      <c r="H6620" s="431"/>
      <c r="I6620" s="432"/>
      <c r="J6620" s="336"/>
      <c r="K6620" s="338"/>
      <c r="O6620" s="393"/>
      <c r="P6620" s="407"/>
    </row>
    <row r="6621" spans="1:16" s="342" customFormat="1" x14ac:dyDescent="0.25">
      <c r="A6621" s="336"/>
      <c r="B6621" s="330"/>
      <c r="C6621" s="402"/>
      <c r="D6621" s="336"/>
      <c r="E6621" s="429"/>
      <c r="F6621" s="336"/>
      <c r="G6621" s="430"/>
      <c r="H6621" s="431"/>
      <c r="I6621" s="432"/>
      <c r="J6621" s="336"/>
      <c r="K6621" s="338"/>
      <c r="O6621" s="393"/>
      <c r="P6621" s="407"/>
    </row>
    <row r="6622" spans="1:16" s="342" customFormat="1" x14ac:dyDescent="0.25">
      <c r="A6622" s="336"/>
      <c r="B6622" s="330"/>
      <c r="C6622" s="402"/>
      <c r="D6622" s="336"/>
      <c r="E6622" s="429"/>
      <c r="F6622" s="336"/>
      <c r="G6622" s="430"/>
      <c r="H6622" s="431"/>
      <c r="I6622" s="432"/>
      <c r="J6622" s="336"/>
      <c r="K6622" s="338"/>
      <c r="O6622" s="393"/>
      <c r="P6622" s="407"/>
    </row>
    <row r="6623" spans="1:16" s="342" customFormat="1" x14ac:dyDescent="0.25">
      <c r="A6623" s="336"/>
      <c r="B6623" s="330"/>
      <c r="C6623" s="402"/>
      <c r="D6623" s="336"/>
      <c r="E6623" s="429"/>
      <c r="F6623" s="336"/>
      <c r="G6623" s="430"/>
      <c r="H6623" s="431"/>
      <c r="I6623" s="432"/>
      <c r="J6623" s="336"/>
      <c r="K6623" s="338"/>
      <c r="O6623" s="393"/>
      <c r="P6623" s="407"/>
    </row>
    <row r="6624" spans="1:16" s="342" customFormat="1" x14ac:dyDescent="0.25">
      <c r="A6624" s="336"/>
      <c r="B6624" s="330"/>
      <c r="C6624" s="402"/>
      <c r="D6624" s="336"/>
      <c r="E6624" s="429"/>
      <c r="F6624" s="336"/>
      <c r="G6624" s="430"/>
      <c r="H6624" s="431"/>
      <c r="I6624" s="432"/>
      <c r="J6624" s="336"/>
      <c r="K6624" s="338"/>
      <c r="O6624" s="393"/>
      <c r="P6624" s="407"/>
    </row>
    <row r="6625" spans="1:16" s="342" customFormat="1" x14ac:dyDescent="0.25">
      <c r="A6625" s="336"/>
      <c r="B6625" s="330"/>
      <c r="C6625" s="402"/>
      <c r="D6625" s="336"/>
      <c r="E6625" s="429"/>
      <c r="F6625" s="336"/>
      <c r="G6625" s="430"/>
      <c r="H6625" s="431"/>
      <c r="I6625" s="432"/>
      <c r="J6625" s="336"/>
      <c r="K6625" s="338"/>
      <c r="O6625" s="393"/>
      <c r="P6625" s="407"/>
    </row>
    <row r="6626" spans="1:16" s="342" customFormat="1" x14ac:dyDescent="0.25">
      <c r="A6626" s="336"/>
      <c r="B6626" s="330"/>
      <c r="C6626" s="402"/>
      <c r="D6626" s="336"/>
      <c r="E6626" s="429"/>
      <c r="F6626" s="336"/>
      <c r="G6626" s="430"/>
      <c r="H6626" s="431"/>
      <c r="I6626" s="432"/>
      <c r="J6626" s="336"/>
      <c r="K6626" s="338"/>
      <c r="O6626" s="393"/>
      <c r="P6626" s="407"/>
    </row>
    <row r="6627" spans="1:16" s="342" customFormat="1" x14ac:dyDescent="0.25">
      <c r="A6627" s="336"/>
      <c r="B6627" s="330"/>
      <c r="C6627" s="402"/>
      <c r="D6627" s="336"/>
      <c r="E6627" s="429"/>
      <c r="F6627" s="336"/>
      <c r="G6627" s="430"/>
      <c r="H6627" s="431"/>
      <c r="I6627" s="432"/>
      <c r="J6627" s="336"/>
      <c r="K6627" s="338"/>
      <c r="O6627" s="393"/>
      <c r="P6627" s="407"/>
    </row>
    <row r="6628" spans="1:16" s="342" customFormat="1" x14ac:dyDescent="0.25">
      <c r="A6628" s="336"/>
      <c r="B6628" s="330"/>
      <c r="C6628" s="402"/>
      <c r="D6628" s="336"/>
      <c r="E6628" s="429"/>
      <c r="F6628" s="336"/>
      <c r="G6628" s="430"/>
      <c r="H6628" s="431"/>
      <c r="I6628" s="432"/>
      <c r="J6628" s="336"/>
      <c r="K6628" s="338"/>
      <c r="O6628" s="393"/>
      <c r="P6628" s="407"/>
    </row>
    <row r="6629" spans="1:16" s="342" customFormat="1" x14ac:dyDescent="0.25">
      <c r="A6629" s="336"/>
      <c r="B6629" s="330"/>
      <c r="C6629" s="402"/>
      <c r="D6629" s="336"/>
      <c r="E6629" s="429"/>
      <c r="F6629" s="336"/>
      <c r="G6629" s="430"/>
      <c r="H6629" s="431"/>
      <c r="I6629" s="432"/>
      <c r="J6629" s="336"/>
      <c r="K6629" s="338"/>
      <c r="O6629" s="393"/>
      <c r="P6629" s="407"/>
    </row>
    <row r="6630" spans="1:16" s="342" customFormat="1" x14ac:dyDescent="0.25">
      <c r="A6630" s="336"/>
      <c r="B6630" s="330"/>
      <c r="C6630" s="402"/>
      <c r="D6630" s="336"/>
      <c r="E6630" s="429"/>
      <c r="F6630" s="336"/>
      <c r="G6630" s="430"/>
      <c r="H6630" s="431"/>
      <c r="I6630" s="432"/>
      <c r="J6630" s="336"/>
      <c r="K6630" s="338"/>
      <c r="O6630" s="393"/>
      <c r="P6630" s="407"/>
    </row>
    <row r="6631" spans="1:16" s="342" customFormat="1" x14ac:dyDescent="0.25">
      <c r="A6631" s="336"/>
      <c r="B6631" s="330"/>
      <c r="C6631" s="402"/>
      <c r="D6631" s="336"/>
      <c r="E6631" s="429"/>
      <c r="F6631" s="336"/>
      <c r="G6631" s="430"/>
      <c r="H6631" s="431"/>
      <c r="I6631" s="432"/>
      <c r="J6631" s="336"/>
      <c r="K6631" s="338"/>
      <c r="O6631" s="393"/>
      <c r="P6631" s="407"/>
    </row>
    <row r="6632" spans="1:16" s="342" customFormat="1" x14ac:dyDescent="0.25">
      <c r="A6632" s="336"/>
      <c r="B6632" s="330"/>
      <c r="C6632" s="402"/>
      <c r="D6632" s="336"/>
      <c r="E6632" s="429"/>
      <c r="F6632" s="336"/>
      <c r="G6632" s="430"/>
      <c r="H6632" s="431"/>
      <c r="I6632" s="432"/>
      <c r="J6632" s="336"/>
      <c r="K6632" s="338"/>
      <c r="O6632" s="393"/>
      <c r="P6632" s="407"/>
    </row>
    <row r="6633" spans="1:16" s="342" customFormat="1" x14ac:dyDescent="0.25">
      <c r="A6633" s="336"/>
      <c r="B6633" s="330"/>
      <c r="C6633" s="402"/>
      <c r="D6633" s="336"/>
      <c r="E6633" s="429"/>
      <c r="F6633" s="336"/>
      <c r="G6633" s="430"/>
      <c r="H6633" s="431"/>
      <c r="I6633" s="432"/>
      <c r="J6633" s="336"/>
      <c r="K6633" s="338"/>
      <c r="O6633" s="393"/>
      <c r="P6633" s="407"/>
    </row>
    <row r="6634" spans="1:16" s="342" customFormat="1" x14ac:dyDescent="0.25">
      <c r="A6634" s="336"/>
      <c r="B6634" s="330"/>
      <c r="C6634" s="402"/>
      <c r="D6634" s="336"/>
      <c r="E6634" s="429"/>
      <c r="F6634" s="336"/>
      <c r="G6634" s="430"/>
      <c r="H6634" s="431"/>
      <c r="I6634" s="432"/>
      <c r="J6634" s="336"/>
      <c r="K6634" s="338"/>
      <c r="O6634" s="393"/>
      <c r="P6634" s="407"/>
    </row>
    <row r="6635" spans="1:16" s="342" customFormat="1" x14ac:dyDescent="0.25">
      <c r="A6635" s="336"/>
      <c r="B6635" s="330"/>
      <c r="C6635" s="402"/>
      <c r="D6635" s="336"/>
      <c r="E6635" s="429"/>
      <c r="F6635" s="336"/>
      <c r="G6635" s="430"/>
      <c r="H6635" s="431"/>
      <c r="I6635" s="432"/>
      <c r="J6635" s="336"/>
      <c r="K6635" s="338"/>
      <c r="O6635" s="393"/>
      <c r="P6635" s="407"/>
    </row>
    <row r="6636" spans="1:16" s="342" customFormat="1" x14ac:dyDescent="0.25">
      <c r="A6636" s="336"/>
      <c r="B6636" s="330"/>
      <c r="C6636" s="402"/>
      <c r="D6636" s="336"/>
      <c r="E6636" s="429"/>
      <c r="F6636" s="336"/>
      <c r="G6636" s="430"/>
      <c r="H6636" s="431"/>
      <c r="I6636" s="432"/>
      <c r="J6636" s="336"/>
      <c r="K6636" s="338"/>
      <c r="O6636" s="393"/>
      <c r="P6636" s="407"/>
    </row>
    <row r="6637" spans="1:16" s="342" customFormat="1" x14ac:dyDescent="0.25">
      <c r="A6637" s="336"/>
      <c r="B6637" s="330"/>
      <c r="C6637" s="402"/>
      <c r="D6637" s="336"/>
      <c r="E6637" s="429"/>
      <c r="F6637" s="336"/>
      <c r="G6637" s="430"/>
      <c r="H6637" s="431"/>
      <c r="I6637" s="432"/>
      <c r="J6637" s="336"/>
      <c r="K6637" s="338"/>
      <c r="O6637" s="393"/>
      <c r="P6637" s="407"/>
    </row>
    <row r="6638" spans="1:16" s="342" customFormat="1" x14ac:dyDescent="0.25">
      <c r="A6638" s="336"/>
      <c r="B6638" s="330"/>
      <c r="C6638" s="402"/>
      <c r="D6638" s="336"/>
      <c r="E6638" s="429"/>
      <c r="F6638" s="336"/>
      <c r="G6638" s="430"/>
      <c r="H6638" s="431"/>
      <c r="I6638" s="432"/>
      <c r="J6638" s="336"/>
      <c r="K6638" s="338"/>
      <c r="O6638" s="393"/>
      <c r="P6638" s="407"/>
    </row>
    <row r="6639" spans="1:16" s="342" customFormat="1" x14ac:dyDescent="0.25">
      <c r="A6639" s="336"/>
      <c r="B6639" s="330"/>
      <c r="C6639" s="402"/>
      <c r="D6639" s="336"/>
      <c r="E6639" s="429"/>
      <c r="F6639" s="336"/>
      <c r="G6639" s="430"/>
      <c r="H6639" s="431"/>
      <c r="I6639" s="432"/>
      <c r="J6639" s="336"/>
      <c r="K6639" s="338"/>
      <c r="O6639" s="393"/>
      <c r="P6639" s="407"/>
    </row>
    <row r="6640" spans="1:16" s="342" customFormat="1" x14ac:dyDescent="0.25">
      <c r="A6640" s="336"/>
      <c r="B6640" s="330"/>
      <c r="C6640" s="402"/>
      <c r="D6640" s="336"/>
      <c r="E6640" s="429"/>
      <c r="F6640" s="336"/>
      <c r="G6640" s="430"/>
      <c r="H6640" s="431"/>
      <c r="I6640" s="432"/>
      <c r="J6640" s="336"/>
      <c r="K6640" s="338"/>
      <c r="O6640" s="393"/>
      <c r="P6640" s="407"/>
    </row>
    <row r="6641" spans="1:16" s="342" customFormat="1" x14ac:dyDescent="0.25">
      <c r="A6641" s="336"/>
      <c r="B6641" s="330"/>
      <c r="C6641" s="402"/>
      <c r="D6641" s="336"/>
      <c r="E6641" s="429"/>
      <c r="F6641" s="336"/>
      <c r="G6641" s="430"/>
      <c r="H6641" s="431"/>
      <c r="I6641" s="432"/>
      <c r="J6641" s="336"/>
      <c r="K6641" s="338"/>
      <c r="O6641" s="393"/>
      <c r="P6641" s="407"/>
    </row>
    <row r="6642" spans="1:16" s="342" customFormat="1" x14ac:dyDescent="0.25">
      <c r="A6642" s="336"/>
      <c r="B6642" s="330"/>
      <c r="C6642" s="402"/>
      <c r="D6642" s="336"/>
      <c r="E6642" s="429"/>
      <c r="F6642" s="336"/>
      <c r="G6642" s="430"/>
      <c r="H6642" s="431"/>
      <c r="I6642" s="432"/>
      <c r="J6642" s="336"/>
      <c r="K6642" s="338"/>
      <c r="O6642" s="393"/>
      <c r="P6642" s="407"/>
    </row>
    <row r="6643" spans="1:16" s="342" customFormat="1" x14ac:dyDescent="0.25">
      <c r="A6643" s="336"/>
      <c r="B6643" s="330"/>
      <c r="C6643" s="402"/>
      <c r="D6643" s="336"/>
      <c r="E6643" s="429"/>
      <c r="F6643" s="336"/>
      <c r="G6643" s="430"/>
      <c r="H6643" s="431"/>
      <c r="I6643" s="432"/>
      <c r="J6643" s="336"/>
      <c r="K6643" s="338"/>
      <c r="O6643" s="393"/>
      <c r="P6643" s="407"/>
    </row>
    <row r="6644" spans="1:16" s="342" customFormat="1" x14ac:dyDescent="0.25">
      <c r="A6644" s="336"/>
      <c r="B6644" s="330"/>
      <c r="C6644" s="402"/>
      <c r="D6644" s="336"/>
      <c r="E6644" s="429"/>
      <c r="F6644" s="336"/>
      <c r="G6644" s="430"/>
      <c r="H6644" s="431"/>
      <c r="I6644" s="432"/>
      <c r="J6644" s="336"/>
      <c r="K6644" s="338"/>
      <c r="O6644" s="393"/>
      <c r="P6644" s="407"/>
    </row>
    <row r="6645" spans="1:16" s="342" customFormat="1" x14ac:dyDescent="0.25">
      <c r="A6645" s="336"/>
      <c r="B6645" s="330"/>
      <c r="C6645" s="402"/>
      <c r="D6645" s="336"/>
      <c r="E6645" s="429"/>
      <c r="F6645" s="336"/>
      <c r="G6645" s="430"/>
      <c r="H6645" s="431"/>
      <c r="I6645" s="432"/>
      <c r="J6645" s="336"/>
      <c r="K6645" s="338"/>
      <c r="O6645" s="393"/>
      <c r="P6645" s="407"/>
    </row>
    <row r="6646" spans="1:16" s="342" customFormat="1" x14ac:dyDescent="0.25">
      <c r="A6646" s="336"/>
      <c r="B6646" s="330"/>
      <c r="C6646" s="402"/>
      <c r="D6646" s="336"/>
      <c r="E6646" s="429"/>
      <c r="F6646" s="336"/>
      <c r="G6646" s="430"/>
      <c r="H6646" s="431"/>
      <c r="I6646" s="432"/>
      <c r="J6646" s="336"/>
      <c r="K6646" s="338"/>
      <c r="O6646" s="393"/>
      <c r="P6646" s="407"/>
    </row>
    <row r="6647" spans="1:16" s="342" customFormat="1" x14ac:dyDescent="0.25">
      <c r="A6647" s="336"/>
      <c r="B6647" s="330"/>
      <c r="C6647" s="402"/>
      <c r="D6647" s="336"/>
      <c r="E6647" s="429"/>
      <c r="F6647" s="336"/>
      <c r="G6647" s="430"/>
      <c r="H6647" s="431"/>
      <c r="I6647" s="432"/>
      <c r="J6647" s="336"/>
      <c r="K6647" s="338"/>
      <c r="O6647" s="393"/>
      <c r="P6647" s="407"/>
    </row>
    <row r="6648" spans="1:16" s="342" customFormat="1" x14ac:dyDescent="0.25">
      <c r="A6648" s="336"/>
      <c r="B6648" s="330"/>
      <c r="C6648" s="402"/>
      <c r="D6648" s="336"/>
      <c r="E6648" s="429"/>
      <c r="F6648" s="336"/>
      <c r="G6648" s="430"/>
      <c r="H6648" s="431"/>
      <c r="I6648" s="432"/>
      <c r="J6648" s="336"/>
      <c r="K6648" s="338"/>
      <c r="O6648" s="393"/>
      <c r="P6648" s="407"/>
    </row>
    <row r="6649" spans="1:16" s="342" customFormat="1" x14ac:dyDescent="0.25">
      <c r="A6649" s="336"/>
      <c r="B6649" s="330"/>
      <c r="C6649" s="402"/>
      <c r="D6649" s="336"/>
      <c r="E6649" s="429"/>
      <c r="F6649" s="336"/>
      <c r="G6649" s="430"/>
      <c r="H6649" s="431"/>
      <c r="I6649" s="432"/>
      <c r="J6649" s="336"/>
      <c r="K6649" s="338"/>
      <c r="O6649" s="393"/>
      <c r="P6649" s="407"/>
    </row>
    <row r="6650" spans="1:16" s="342" customFormat="1" x14ac:dyDescent="0.25">
      <c r="A6650" s="336"/>
      <c r="B6650" s="330"/>
      <c r="C6650" s="402"/>
      <c r="D6650" s="336"/>
      <c r="E6650" s="429"/>
      <c r="F6650" s="336"/>
      <c r="G6650" s="430"/>
      <c r="H6650" s="431"/>
      <c r="I6650" s="432"/>
      <c r="J6650" s="336"/>
      <c r="K6650" s="338"/>
      <c r="O6650" s="393"/>
      <c r="P6650" s="407"/>
    </row>
    <row r="6651" spans="1:16" s="342" customFormat="1" x14ac:dyDescent="0.25">
      <c r="A6651" s="336"/>
      <c r="B6651" s="330"/>
      <c r="C6651" s="402"/>
      <c r="D6651" s="336"/>
      <c r="E6651" s="429"/>
      <c r="F6651" s="336"/>
      <c r="G6651" s="430"/>
      <c r="H6651" s="431"/>
      <c r="I6651" s="432"/>
      <c r="J6651" s="336"/>
      <c r="K6651" s="338"/>
      <c r="O6651" s="393"/>
      <c r="P6651" s="407"/>
    </row>
    <row r="6652" spans="1:16" s="342" customFormat="1" x14ac:dyDescent="0.25">
      <c r="A6652" s="336"/>
      <c r="B6652" s="330"/>
      <c r="C6652" s="402"/>
      <c r="D6652" s="336"/>
      <c r="E6652" s="429"/>
      <c r="F6652" s="336"/>
      <c r="G6652" s="430"/>
      <c r="H6652" s="431"/>
      <c r="I6652" s="432"/>
      <c r="J6652" s="336"/>
      <c r="K6652" s="338"/>
      <c r="O6652" s="393"/>
      <c r="P6652" s="407"/>
    </row>
    <row r="6653" spans="1:16" s="342" customFormat="1" x14ac:dyDescent="0.25">
      <c r="A6653" s="336"/>
      <c r="B6653" s="330"/>
      <c r="C6653" s="402"/>
      <c r="D6653" s="336"/>
      <c r="E6653" s="429"/>
      <c r="F6653" s="336"/>
      <c r="G6653" s="430"/>
      <c r="H6653" s="431"/>
      <c r="I6653" s="432"/>
      <c r="J6653" s="336"/>
      <c r="K6653" s="338"/>
      <c r="O6653" s="393"/>
      <c r="P6653" s="407"/>
    </row>
    <row r="6654" spans="1:16" s="342" customFormat="1" x14ac:dyDescent="0.25">
      <c r="A6654" s="336"/>
      <c r="B6654" s="330"/>
      <c r="C6654" s="402"/>
      <c r="D6654" s="336"/>
      <c r="E6654" s="429"/>
      <c r="F6654" s="336"/>
      <c r="G6654" s="430"/>
      <c r="H6654" s="431"/>
      <c r="I6654" s="432"/>
      <c r="J6654" s="336"/>
      <c r="K6654" s="338"/>
      <c r="O6654" s="393"/>
      <c r="P6654" s="407"/>
    </row>
    <row r="6655" spans="1:16" s="342" customFormat="1" x14ac:dyDescent="0.25">
      <c r="A6655" s="336"/>
      <c r="B6655" s="330"/>
      <c r="C6655" s="402"/>
      <c r="D6655" s="336"/>
      <c r="E6655" s="429"/>
      <c r="F6655" s="336"/>
      <c r="G6655" s="430"/>
      <c r="H6655" s="431"/>
      <c r="I6655" s="432"/>
      <c r="J6655" s="336"/>
      <c r="K6655" s="338"/>
      <c r="O6655" s="393"/>
      <c r="P6655" s="407"/>
    </row>
    <row r="6656" spans="1:16" s="342" customFormat="1" x14ac:dyDescent="0.25">
      <c r="A6656" s="336"/>
      <c r="B6656" s="330"/>
      <c r="C6656" s="402"/>
      <c r="D6656" s="336"/>
      <c r="E6656" s="429"/>
      <c r="F6656" s="336"/>
      <c r="G6656" s="430"/>
      <c r="H6656" s="431"/>
      <c r="I6656" s="432"/>
      <c r="J6656" s="336"/>
      <c r="K6656" s="338"/>
      <c r="O6656" s="393"/>
      <c r="P6656" s="407"/>
    </row>
    <row r="6657" spans="1:16" s="342" customFormat="1" x14ac:dyDescent="0.25">
      <c r="A6657" s="336"/>
      <c r="B6657" s="330"/>
      <c r="C6657" s="402"/>
      <c r="D6657" s="336"/>
      <c r="E6657" s="429"/>
      <c r="F6657" s="336"/>
      <c r="G6657" s="430"/>
      <c r="H6657" s="431"/>
      <c r="I6657" s="432"/>
      <c r="J6657" s="336"/>
      <c r="K6657" s="338"/>
      <c r="O6657" s="393"/>
      <c r="P6657" s="407"/>
    </row>
    <row r="6658" spans="1:16" s="342" customFormat="1" x14ac:dyDescent="0.25">
      <c r="A6658" s="336"/>
      <c r="B6658" s="330"/>
      <c r="C6658" s="402"/>
      <c r="D6658" s="336"/>
      <c r="E6658" s="429"/>
      <c r="F6658" s="336"/>
      <c r="G6658" s="430"/>
      <c r="H6658" s="431"/>
      <c r="I6658" s="432"/>
      <c r="J6658" s="336"/>
      <c r="K6658" s="338"/>
      <c r="O6658" s="393"/>
      <c r="P6658" s="407"/>
    </row>
    <row r="6659" spans="1:16" s="342" customFormat="1" x14ac:dyDescent="0.25">
      <c r="A6659" s="336"/>
      <c r="B6659" s="330"/>
      <c r="C6659" s="402"/>
      <c r="D6659" s="336"/>
      <c r="E6659" s="429"/>
      <c r="F6659" s="336"/>
      <c r="G6659" s="430"/>
      <c r="H6659" s="431"/>
      <c r="I6659" s="432"/>
      <c r="J6659" s="336"/>
      <c r="K6659" s="338"/>
      <c r="O6659" s="393"/>
      <c r="P6659" s="407"/>
    </row>
    <row r="6660" spans="1:16" s="342" customFormat="1" x14ac:dyDescent="0.25">
      <c r="A6660" s="336"/>
      <c r="B6660" s="330"/>
      <c r="C6660" s="402"/>
      <c r="D6660" s="336"/>
      <c r="E6660" s="429"/>
      <c r="F6660" s="336"/>
      <c r="G6660" s="430"/>
      <c r="H6660" s="431"/>
      <c r="I6660" s="432"/>
      <c r="J6660" s="336"/>
      <c r="K6660" s="338"/>
      <c r="O6660" s="393"/>
      <c r="P6660" s="407"/>
    </row>
    <row r="6661" spans="1:16" s="342" customFormat="1" x14ac:dyDescent="0.25">
      <c r="A6661" s="336"/>
      <c r="B6661" s="330"/>
      <c r="C6661" s="402"/>
      <c r="D6661" s="336"/>
      <c r="E6661" s="429"/>
      <c r="F6661" s="336"/>
      <c r="G6661" s="430"/>
      <c r="H6661" s="431"/>
      <c r="I6661" s="432"/>
      <c r="J6661" s="336"/>
      <c r="K6661" s="338"/>
      <c r="O6661" s="393"/>
      <c r="P6661" s="407"/>
    </row>
    <row r="6662" spans="1:16" s="342" customFormat="1" x14ac:dyDescent="0.25">
      <c r="A6662" s="336"/>
      <c r="B6662" s="330"/>
      <c r="C6662" s="402"/>
      <c r="D6662" s="336"/>
      <c r="E6662" s="429"/>
      <c r="F6662" s="336"/>
      <c r="G6662" s="430"/>
      <c r="H6662" s="431"/>
      <c r="I6662" s="432"/>
      <c r="J6662" s="336"/>
      <c r="K6662" s="338"/>
      <c r="O6662" s="393"/>
      <c r="P6662" s="407"/>
    </row>
    <row r="6663" spans="1:16" s="342" customFormat="1" x14ac:dyDescent="0.25">
      <c r="A6663" s="336"/>
      <c r="B6663" s="330"/>
      <c r="C6663" s="402"/>
      <c r="D6663" s="336"/>
      <c r="E6663" s="429"/>
      <c r="F6663" s="336"/>
      <c r="G6663" s="430"/>
      <c r="H6663" s="431"/>
      <c r="I6663" s="432"/>
      <c r="J6663" s="336"/>
      <c r="K6663" s="338"/>
      <c r="O6663" s="393"/>
      <c r="P6663" s="407"/>
    </row>
    <row r="6664" spans="1:16" s="342" customFormat="1" x14ac:dyDescent="0.25">
      <c r="A6664" s="336"/>
      <c r="B6664" s="330"/>
      <c r="C6664" s="402"/>
      <c r="D6664" s="336"/>
      <c r="E6664" s="429"/>
      <c r="F6664" s="336"/>
      <c r="G6664" s="430"/>
      <c r="H6664" s="431"/>
      <c r="I6664" s="432"/>
      <c r="J6664" s="336"/>
      <c r="K6664" s="338"/>
      <c r="O6664" s="393"/>
      <c r="P6664" s="407"/>
    </row>
    <row r="6665" spans="1:16" s="342" customFormat="1" x14ac:dyDescent="0.25">
      <c r="A6665" s="336"/>
      <c r="B6665" s="330"/>
      <c r="C6665" s="402"/>
      <c r="D6665" s="336"/>
      <c r="E6665" s="429"/>
      <c r="F6665" s="336"/>
      <c r="G6665" s="430"/>
      <c r="H6665" s="431"/>
      <c r="I6665" s="432"/>
      <c r="J6665" s="336"/>
      <c r="K6665" s="338"/>
      <c r="O6665" s="393"/>
      <c r="P6665" s="407"/>
    </row>
    <row r="6666" spans="1:16" s="342" customFormat="1" x14ac:dyDescent="0.25">
      <c r="A6666" s="336"/>
      <c r="B6666" s="330"/>
      <c r="C6666" s="402"/>
      <c r="D6666" s="336"/>
      <c r="E6666" s="429"/>
      <c r="F6666" s="336"/>
      <c r="G6666" s="430"/>
      <c r="H6666" s="431"/>
      <c r="I6666" s="432"/>
      <c r="J6666" s="336"/>
      <c r="K6666" s="338"/>
      <c r="O6666" s="393"/>
      <c r="P6666" s="407"/>
    </row>
    <row r="6667" spans="1:16" s="342" customFormat="1" x14ac:dyDescent="0.25">
      <c r="A6667" s="336"/>
      <c r="B6667" s="330"/>
      <c r="C6667" s="402"/>
      <c r="D6667" s="336"/>
      <c r="E6667" s="429"/>
      <c r="F6667" s="336"/>
      <c r="G6667" s="430"/>
      <c r="H6667" s="431"/>
      <c r="I6667" s="432"/>
      <c r="J6667" s="336"/>
      <c r="K6667" s="338"/>
      <c r="O6667" s="393"/>
      <c r="P6667" s="407"/>
    </row>
    <row r="6668" spans="1:16" s="342" customFormat="1" x14ac:dyDescent="0.25">
      <c r="A6668" s="336"/>
      <c r="B6668" s="330"/>
      <c r="C6668" s="402"/>
      <c r="D6668" s="336"/>
      <c r="E6668" s="429"/>
      <c r="F6668" s="336"/>
      <c r="G6668" s="430"/>
      <c r="H6668" s="431"/>
      <c r="I6668" s="432"/>
      <c r="J6668" s="336"/>
      <c r="K6668" s="338"/>
      <c r="O6668" s="393"/>
      <c r="P6668" s="407"/>
    </row>
    <row r="6669" spans="1:16" s="342" customFormat="1" x14ac:dyDescent="0.25">
      <c r="A6669" s="336"/>
      <c r="B6669" s="330"/>
      <c r="C6669" s="402"/>
      <c r="D6669" s="336"/>
      <c r="E6669" s="429"/>
      <c r="F6669" s="336"/>
      <c r="G6669" s="430"/>
      <c r="H6669" s="431"/>
      <c r="I6669" s="432"/>
      <c r="J6669" s="336"/>
      <c r="K6669" s="338"/>
      <c r="O6669" s="393"/>
      <c r="P6669" s="407"/>
    </row>
    <row r="6670" spans="1:16" s="342" customFormat="1" x14ac:dyDescent="0.25">
      <c r="A6670" s="336"/>
      <c r="B6670" s="330"/>
      <c r="C6670" s="402"/>
      <c r="D6670" s="336"/>
      <c r="E6670" s="429"/>
      <c r="F6670" s="336"/>
      <c r="G6670" s="430"/>
      <c r="H6670" s="431"/>
      <c r="I6670" s="432"/>
      <c r="J6670" s="336"/>
      <c r="K6670" s="338"/>
      <c r="O6670" s="393"/>
      <c r="P6670" s="407"/>
    </row>
    <row r="6671" spans="1:16" s="342" customFormat="1" x14ac:dyDescent="0.25">
      <c r="A6671" s="336"/>
      <c r="B6671" s="330"/>
      <c r="C6671" s="402"/>
      <c r="D6671" s="336"/>
      <c r="E6671" s="429"/>
      <c r="F6671" s="336"/>
      <c r="G6671" s="430"/>
      <c r="H6671" s="431"/>
      <c r="I6671" s="432"/>
      <c r="J6671" s="336"/>
      <c r="K6671" s="338"/>
      <c r="O6671" s="393"/>
      <c r="P6671" s="407"/>
    </row>
    <row r="6672" spans="1:16" s="342" customFormat="1" x14ac:dyDescent="0.25">
      <c r="A6672" s="336"/>
      <c r="B6672" s="330"/>
      <c r="C6672" s="402"/>
      <c r="D6672" s="336"/>
      <c r="E6672" s="429"/>
      <c r="F6672" s="336"/>
      <c r="G6672" s="430"/>
      <c r="H6672" s="431"/>
      <c r="I6672" s="432"/>
      <c r="J6672" s="336"/>
      <c r="K6672" s="338"/>
      <c r="O6672" s="393"/>
      <c r="P6672" s="407"/>
    </row>
    <row r="6673" spans="1:16" s="342" customFormat="1" x14ac:dyDescent="0.25">
      <c r="A6673" s="336"/>
      <c r="B6673" s="330"/>
      <c r="C6673" s="402"/>
      <c r="D6673" s="336"/>
      <c r="E6673" s="429"/>
      <c r="F6673" s="336"/>
      <c r="G6673" s="430"/>
      <c r="H6673" s="431"/>
      <c r="I6673" s="432"/>
      <c r="J6673" s="336"/>
      <c r="K6673" s="338"/>
      <c r="O6673" s="393"/>
      <c r="P6673" s="407"/>
    </row>
    <row r="6674" spans="1:16" s="342" customFormat="1" x14ac:dyDescent="0.25">
      <c r="A6674" s="336"/>
      <c r="B6674" s="330"/>
      <c r="C6674" s="402"/>
      <c r="D6674" s="336"/>
      <c r="E6674" s="429"/>
      <c r="F6674" s="336"/>
      <c r="G6674" s="430"/>
      <c r="H6674" s="431"/>
      <c r="I6674" s="432"/>
      <c r="J6674" s="336"/>
      <c r="K6674" s="338"/>
      <c r="O6674" s="393"/>
      <c r="P6674" s="407"/>
    </row>
    <row r="6675" spans="1:16" s="342" customFormat="1" x14ac:dyDescent="0.25">
      <c r="A6675" s="336"/>
      <c r="B6675" s="330"/>
      <c r="C6675" s="402"/>
      <c r="D6675" s="336"/>
      <c r="E6675" s="429"/>
      <c r="F6675" s="336"/>
      <c r="G6675" s="430"/>
      <c r="H6675" s="431"/>
      <c r="I6675" s="432"/>
      <c r="J6675" s="336"/>
      <c r="K6675" s="338"/>
      <c r="O6675" s="393"/>
      <c r="P6675" s="407"/>
    </row>
    <row r="6676" spans="1:16" s="342" customFormat="1" x14ac:dyDescent="0.25">
      <c r="A6676" s="336"/>
      <c r="B6676" s="330"/>
      <c r="C6676" s="402"/>
      <c r="D6676" s="336"/>
      <c r="E6676" s="429"/>
      <c r="F6676" s="336"/>
      <c r="G6676" s="430"/>
      <c r="H6676" s="431"/>
      <c r="I6676" s="432"/>
      <c r="J6676" s="336"/>
      <c r="K6676" s="338"/>
      <c r="O6676" s="393"/>
      <c r="P6676" s="407"/>
    </row>
    <row r="6677" spans="1:16" s="342" customFormat="1" x14ac:dyDescent="0.25">
      <c r="A6677" s="336"/>
      <c r="B6677" s="330"/>
      <c r="C6677" s="402"/>
      <c r="D6677" s="336"/>
      <c r="E6677" s="429"/>
      <c r="F6677" s="336"/>
      <c r="G6677" s="430"/>
      <c r="H6677" s="431"/>
      <c r="I6677" s="432"/>
      <c r="J6677" s="336"/>
      <c r="K6677" s="338"/>
      <c r="O6677" s="393"/>
      <c r="P6677" s="407"/>
    </row>
    <row r="6678" spans="1:16" s="342" customFormat="1" x14ac:dyDescent="0.25">
      <c r="A6678" s="336"/>
      <c r="B6678" s="330"/>
      <c r="C6678" s="402"/>
      <c r="D6678" s="336"/>
      <c r="E6678" s="429"/>
      <c r="F6678" s="336"/>
      <c r="G6678" s="430"/>
      <c r="H6678" s="431"/>
      <c r="I6678" s="432"/>
      <c r="J6678" s="336"/>
      <c r="K6678" s="338"/>
      <c r="O6678" s="393"/>
      <c r="P6678" s="407"/>
    </row>
    <row r="6679" spans="1:16" s="342" customFormat="1" x14ac:dyDescent="0.25">
      <c r="A6679" s="336"/>
      <c r="B6679" s="330"/>
      <c r="C6679" s="402"/>
      <c r="D6679" s="336"/>
      <c r="E6679" s="429"/>
      <c r="F6679" s="336"/>
      <c r="G6679" s="430"/>
      <c r="H6679" s="431"/>
      <c r="I6679" s="432"/>
      <c r="J6679" s="336"/>
      <c r="K6679" s="338"/>
      <c r="O6679" s="393"/>
      <c r="P6679" s="407"/>
    </row>
    <row r="6680" spans="1:16" s="342" customFormat="1" x14ac:dyDescent="0.25">
      <c r="A6680" s="336"/>
      <c r="B6680" s="330"/>
      <c r="C6680" s="402"/>
      <c r="D6680" s="336"/>
      <c r="E6680" s="429"/>
      <c r="F6680" s="336"/>
      <c r="G6680" s="430"/>
      <c r="H6680" s="431"/>
      <c r="I6680" s="432"/>
      <c r="J6680" s="336"/>
      <c r="K6680" s="338"/>
      <c r="O6680" s="393"/>
      <c r="P6680" s="407"/>
    </row>
    <row r="6681" spans="1:16" s="342" customFormat="1" x14ac:dyDescent="0.25">
      <c r="A6681" s="336"/>
      <c r="B6681" s="330"/>
      <c r="C6681" s="402"/>
      <c r="D6681" s="336"/>
      <c r="E6681" s="429"/>
      <c r="F6681" s="336"/>
      <c r="G6681" s="430"/>
      <c r="H6681" s="431"/>
      <c r="I6681" s="432"/>
      <c r="J6681" s="336"/>
      <c r="K6681" s="338"/>
      <c r="O6681" s="393"/>
      <c r="P6681" s="407"/>
    </row>
    <row r="6682" spans="1:16" s="342" customFormat="1" x14ac:dyDescent="0.25">
      <c r="A6682" s="336"/>
      <c r="B6682" s="330"/>
      <c r="C6682" s="402"/>
      <c r="D6682" s="336"/>
      <c r="E6682" s="429"/>
      <c r="F6682" s="336"/>
      <c r="G6682" s="430"/>
      <c r="H6682" s="431"/>
      <c r="I6682" s="432"/>
      <c r="J6682" s="336"/>
      <c r="K6682" s="338"/>
      <c r="O6682" s="393"/>
      <c r="P6682" s="407"/>
    </row>
    <row r="6683" spans="1:16" s="342" customFormat="1" x14ac:dyDescent="0.25">
      <c r="A6683" s="336"/>
      <c r="B6683" s="330"/>
      <c r="C6683" s="402"/>
      <c r="D6683" s="336"/>
      <c r="E6683" s="429"/>
      <c r="F6683" s="336"/>
      <c r="G6683" s="430"/>
      <c r="H6683" s="431"/>
      <c r="I6683" s="432"/>
      <c r="J6683" s="336"/>
      <c r="K6683" s="338"/>
      <c r="O6683" s="393"/>
      <c r="P6683" s="407"/>
    </row>
    <row r="6684" spans="1:16" s="342" customFormat="1" x14ac:dyDescent="0.25">
      <c r="A6684" s="336"/>
      <c r="B6684" s="330"/>
      <c r="C6684" s="402"/>
      <c r="D6684" s="336"/>
      <c r="E6684" s="429"/>
      <c r="F6684" s="336"/>
      <c r="G6684" s="430"/>
      <c r="H6684" s="431"/>
      <c r="I6684" s="432"/>
      <c r="J6684" s="336"/>
      <c r="K6684" s="338"/>
      <c r="O6684" s="393"/>
      <c r="P6684" s="407"/>
    </row>
    <row r="6685" spans="1:16" s="342" customFormat="1" x14ac:dyDescent="0.25">
      <c r="A6685" s="336"/>
      <c r="B6685" s="330"/>
      <c r="C6685" s="402"/>
      <c r="D6685" s="336"/>
      <c r="E6685" s="429"/>
      <c r="F6685" s="336"/>
      <c r="G6685" s="430"/>
      <c r="H6685" s="431"/>
      <c r="I6685" s="432"/>
      <c r="J6685" s="336"/>
      <c r="K6685" s="338"/>
      <c r="O6685" s="393"/>
      <c r="P6685" s="407"/>
    </row>
    <row r="6686" spans="1:16" s="342" customFormat="1" x14ac:dyDescent="0.25">
      <c r="A6686" s="336"/>
      <c r="B6686" s="330"/>
      <c r="C6686" s="402"/>
      <c r="D6686" s="336"/>
      <c r="E6686" s="429"/>
      <c r="F6686" s="336"/>
      <c r="G6686" s="430"/>
      <c r="H6686" s="431"/>
      <c r="I6686" s="432"/>
      <c r="J6686" s="336"/>
      <c r="K6686" s="338"/>
      <c r="O6686" s="393"/>
      <c r="P6686" s="407"/>
    </row>
    <row r="6687" spans="1:16" s="342" customFormat="1" x14ac:dyDescent="0.25">
      <c r="A6687" s="336"/>
      <c r="B6687" s="330"/>
      <c r="C6687" s="402"/>
      <c r="D6687" s="336"/>
      <c r="E6687" s="429"/>
      <c r="F6687" s="336"/>
      <c r="G6687" s="430"/>
      <c r="H6687" s="431"/>
      <c r="I6687" s="432"/>
      <c r="J6687" s="336"/>
      <c r="K6687" s="338"/>
      <c r="O6687" s="393"/>
      <c r="P6687" s="407"/>
    </row>
    <row r="6688" spans="1:16" s="342" customFormat="1" x14ac:dyDescent="0.25">
      <c r="A6688" s="336"/>
      <c r="B6688" s="330"/>
      <c r="C6688" s="402"/>
      <c r="D6688" s="336"/>
      <c r="E6688" s="429"/>
      <c r="F6688" s="336"/>
      <c r="G6688" s="430"/>
      <c r="H6688" s="431"/>
      <c r="I6688" s="432"/>
      <c r="J6688" s="336"/>
      <c r="K6688" s="338"/>
      <c r="O6688" s="393"/>
      <c r="P6688" s="407"/>
    </row>
    <row r="6689" spans="1:16" s="342" customFormat="1" x14ac:dyDescent="0.25">
      <c r="A6689" s="336"/>
      <c r="B6689" s="330"/>
      <c r="C6689" s="402"/>
      <c r="D6689" s="336"/>
      <c r="E6689" s="429"/>
      <c r="F6689" s="336"/>
      <c r="G6689" s="430"/>
      <c r="H6689" s="431"/>
      <c r="I6689" s="432"/>
      <c r="J6689" s="336"/>
      <c r="K6689" s="338"/>
      <c r="O6689" s="393"/>
      <c r="P6689" s="407"/>
    </row>
    <row r="6690" spans="1:16" s="342" customFormat="1" x14ac:dyDescent="0.25">
      <c r="A6690" s="336"/>
      <c r="B6690" s="330"/>
      <c r="C6690" s="402"/>
      <c r="D6690" s="336"/>
      <c r="E6690" s="429"/>
      <c r="F6690" s="336"/>
      <c r="G6690" s="430"/>
      <c r="H6690" s="431"/>
      <c r="I6690" s="432"/>
      <c r="J6690" s="336"/>
      <c r="K6690" s="338"/>
      <c r="O6690" s="393"/>
      <c r="P6690" s="407"/>
    </row>
    <row r="6691" spans="1:16" s="342" customFormat="1" x14ac:dyDescent="0.25">
      <c r="A6691" s="336"/>
      <c r="B6691" s="330"/>
      <c r="C6691" s="402"/>
      <c r="D6691" s="336"/>
      <c r="E6691" s="429"/>
      <c r="F6691" s="336"/>
      <c r="G6691" s="430"/>
      <c r="H6691" s="431"/>
      <c r="I6691" s="432"/>
      <c r="J6691" s="336"/>
      <c r="K6691" s="338"/>
      <c r="O6691" s="393"/>
      <c r="P6691" s="407"/>
    </row>
    <row r="6692" spans="1:16" s="342" customFormat="1" x14ac:dyDescent="0.25">
      <c r="A6692" s="336"/>
      <c r="B6692" s="330"/>
      <c r="C6692" s="402"/>
      <c r="D6692" s="336"/>
      <c r="E6692" s="429"/>
      <c r="F6692" s="336"/>
      <c r="G6692" s="430"/>
      <c r="H6692" s="431"/>
      <c r="I6692" s="432"/>
      <c r="J6692" s="336"/>
      <c r="K6692" s="338"/>
      <c r="O6692" s="393"/>
      <c r="P6692" s="407"/>
    </row>
    <row r="6693" spans="1:16" s="342" customFormat="1" x14ac:dyDescent="0.25">
      <c r="A6693" s="336"/>
      <c r="B6693" s="330"/>
      <c r="C6693" s="402"/>
      <c r="D6693" s="336"/>
      <c r="E6693" s="429"/>
      <c r="F6693" s="336"/>
      <c r="G6693" s="430"/>
      <c r="H6693" s="431"/>
      <c r="I6693" s="432"/>
      <c r="J6693" s="336"/>
      <c r="K6693" s="338"/>
      <c r="O6693" s="393"/>
      <c r="P6693" s="407"/>
    </row>
    <row r="6694" spans="1:16" s="342" customFormat="1" x14ac:dyDescent="0.25">
      <c r="A6694" s="336"/>
      <c r="B6694" s="330"/>
      <c r="C6694" s="402"/>
      <c r="D6694" s="336"/>
      <c r="E6694" s="429"/>
      <c r="F6694" s="336"/>
      <c r="G6694" s="430"/>
      <c r="H6694" s="431"/>
      <c r="I6694" s="432"/>
      <c r="J6694" s="336"/>
      <c r="K6694" s="338"/>
      <c r="O6694" s="393"/>
      <c r="P6694" s="407"/>
    </row>
    <row r="6695" spans="1:16" s="342" customFormat="1" x14ac:dyDescent="0.25">
      <c r="A6695" s="336"/>
      <c r="B6695" s="330"/>
      <c r="C6695" s="402"/>
      <c r="D6695" s="336"/>
      <c r="E6695" s="429"/>
      <c r="F6695" s="336"/>
      <c r="G6695" s="430"/>
      <c r="H6695" s="431"/>
      <c r="I6695" s="432"/>
      <c r="J6695" s="336"/>
      <c r="K6695" s="338"/>
      <c r="O6695" s="393"/>
      <c r="P6695" s="407"/>
    </row>
    <row r="6696" spans="1:16" s="342" customFormat="1" x14ac:dyDescent="0.25">
      <c r="A6696" s="336"/>
      <c r="B6696" s="330"/>
      <c r="C6696" s="402"/>
      <c r="D6696" s="336"/>
      <c r="E6696" s="429"/>
      <c r="F6696" s="336"/>
      <c r="G6696" s="430"/>
      <c r="H6696" s="431"/>
      <c r="I6696" s="432"/>
      <c r="J6696" s="336"/>
      <c r="K6696" s="338"/>
      <c r="O6696" s="393"/>
      <c r="P6696" s="407"/>
    </row>
    <row r="6697" spans="1:16" s="342" customFormat="1" x14ac:dyDescent="0.25">
      <c r="A6697" s="336"/>
      <c r="B6697" s="330"/>
      <c r="C6697" s="402"/>
      <c r="D6697" s="336"/>
      <c r="E6697" s="429"/>
      <c r="F6697" s="336"/>
      <c r="G6697" s="430"/>
      <c r="H6697" s="431"/>
      <c r="I6697" s="432"/>
      <c r="J6697" s="336"/>
      <c r="K6697" s="338"/>
      <c r="O6697" s="393"/>
      <c r="P6697" s="407"/>
    </row>
    <row r="6698" spans="1:16" s="342" customFormat="1" x14ac:dyDescent="0.25">
      <c r="A6698" s="336"/>
      <c r="B6698" s="330"/>
      <c r="C6698" s="402"/>
      <c r="D6698" s="336"/>
      <c r="E6698" s="429"/>
      <c r="F6698" s="336"/>
      <c r="G6698" s="430"/>
      <c r="H6698" s="431"/>
      <c r="I6698" s="432"/>
      <c r="J6698" s="336"/>
      <c r="K6698" s="338"/>
      <c r="O6698" s="393"/>
      <c r="P6698" s="407"/>
    </row>
    <row r="6699" spans="1:16" s="342" customFormat="1" x14ac:dyDescent="0.25">
      <c r="A6699" s="336"/>
      <c r="B6699" s="330"/>
      <c r="C6699" s="402"/>
      <c r="D6699" s="336"/>
      <c r="E6699" s="429"/>
      <c r="F6699" s="336"/>
      <c r="G6699" s="430"/>
      <c r="H6699" s="431"/>
      <c r="I6699" s="432"/>
      <c r="J6699" s="336"/>
      <c r="K6699" s="338"/>
      <c r="O6699" s="393"/>
      <c r="P6699" s="407"/>
    </row>
    <row r="6700" spans="1:16" s="342" customFormat="1" x14ac:dyDescent="0.25">
      <c r="A6700" s="336"/>
      <c r="B6700" s="330"/>
      <c r="C6700" s="402"/>
      <c r="D6700" s="336"/>
      <c r="E6700" s="429"/>
      <c r="F6700" s="336"/>
      <c r="G6700" s="430"/>
      <c r="H6700" s="431"/>
      <c r="I6700" s="432"/>
      <c r="J6700" s="336"/>
      <c r="K6700" s="338"/>
      <c r="O6700" s="393"/>
      <c r="P6700" s="407"/>
    </row>
    <row r="6701" spans="1:16" s="342" customFormat="1" x14ac:dyDescent="0.25">
      <c r="A6701" s="336"/>
      <c r="B6701" s="330"/>
      <c r="C6701" s="402"/>
      <c r="D6701" s="336"/>
      <c r="E6701" s="429"/>
      <c r="F6701" s="336"/>
      <c r="G6701" s="430"/>
      <c r="H6701" s="431"/>
      <c r="I6701" s="432"/>
      <c r="J6701" s="336"/>
      <c r="K6701" s="338"/>
      <c r="O6701" s="393"/>
      <c r="P6701" s="407"/>
    </row>
    <row r="6702" spans="1:16" s="342" customFormat="1" x14ac:dyDescent="0.25">
      <c r="A6702" s="336"/>
      <c r="B6702" s="330"/>
      <c r="C6702" s="402"/>
      <c r="D6702" s="336"/>
      <c r="E6702" s="429"/>
      <c r="F6702" s="336"/>
      <c r="G6702" s="430"/>
      <c r="H6702" s="431"/>
      <c r="I6702" s="432"/>
      <c r="J6702" s="336"/>
      <c r="K6702" s="338"/>
      <c r="O6702" s="393"/>
      <c r="P6702" s="407"/>
    </row>
    <row r="6703" spans="1:16" s="342" customFormat="1" x14ac:dyDescent="0.25">
      <c r="A6703" s="336"/>
      <c r="B6703" s="330"/>
      <c r="C6703" s="402"/>
      <c r="D6703" s="336"/>
      <c r="E6703" s="429"/>
      <c r="F6703" s="336"/>
      <c r="G6703" s="430"/>
      <c r="H6703" s="431"/>
      <c r="I6703" s="432"/>
      <c r="J6703" s="336"/>
      <c r="K6703" s="338"/>
      <c r="O6703" s="393"/>
      <c r="P6703" s="407"/>
    </row>
    <row r="6704" spans="1:16" s="342" customFormat="1" x14ac:dyDescent="0.25">
      <c r="A6704" s="336"/>
      <c r="B6704" s="330"/>
      <c r="C6704" s="402"/>
      <c r="D6704" s="336"/>
      <c r="E6704" s="429"/>
      <c r="F6704" s="336"/>
      <c r="G6704" s="430"/>
      <c r="H6704" s="431"/>
      <c r="I6704" s="432"/>
      <c r="J6704" s="336"/>
      <c r="K6704" s="338"/>
      <c r="O6704" s="393"/>
      <c r="P6704" s="407"/>
    </row>
    <row r="6705" spans="1:16" s="342" customFormat="1" x14ac:dyDescent="0.25">
      <c r="A6705" s="336"/>
      <c r="B6705" s="330"/>
      <c r="C6705" s="402"/>
      <c r="D6705" s="336"/>
      <c r="E6705" s="429"/>
      <c r="F6705" s="336"/>
      <c r="G6705" s="430"/>
      <c r="H6705" s="431"/>
      <c r="I6705" s="432"/>
      <c r="J6705" s="336"/>
      <c r="K6705" s="338"/>
      <c r="O6705" s="393"/>
      <c r="P6705" s="407"/>
    </row>
    <row r="6706" spans="1:16" s="342" customFormat="1" x14ac:dyDescent="0.25">
      <c r="A6706" s="336"/>
      <c r="B6706" s="330"/>
      <c r="C6706" s="402"/>
      <c r="D6706" s="336"/>
      <c r="E6706" s="429"/>
      <c r="F6706" s="336"/>
      <c r="G6706" s="430"/>
      <c r="H6706" s="431"/>
      <c r="I6706" s="432"/>
      <c r="J6706" s="336"/>
      <c r="K6706" s="338"/>
      <c r="O6706" s="393"/>
      <c r="P6706" s="407"/>
    </row>
    <row r="6707" spans="1:16" s="342" customFormat="1" x14ac:dyDescent="0.25">
      <c r="A6707" s="336"/>
      <c r="B6707" s="330"/>
      <c r="C6707" s="402"/>
      <c r="D6707" s="336"/>
      <c r="E6707" s="429"/>
      <c r="F6707" s="336"/>
      <c r="G6707" s="430"/>
      <c r="H6707" s="431"/>
      <c r="I6707" s="432"/>
      <c r="J6707" s="336"/>
      <c r="K6707" s="338"/>
      <c r="O6707" s="393"/>
      <c r="P6707" s="407"/>
    </row>
    <row r="6708" spans="1:16" s="342" customFormat="1" x14ac:dyDescent="0.25">
      <c r="A6708" s="336"/>
      <c r="B6708" s="330"/>
      <c r="C6708" s="402"/>
      <c r="D6708" s="336"/>
      <c r="E6708" s="429"/>
      <c r="F6708" s="336"/>
      <c r="G6708" s="430"/>
      <c r="H6708" s="431"/>
      <c r="I6708" s="432"/>
      <c r="J6708" s="336"/>
      <c r="K6708" s="338"/>
      <c r="O6708" s="393"/>
      <c r="P6708" s="407"/>
    </row>
    <row r="6709" spans="1:16" s="342" customFormat="1" x14ac:dyDescent="0.25">
      <c r="A6709" s="336"/>
      <c r="B6709" s="330"/>
      <c r="C6709" s="402"/>
      <c r="D6709" s="336"/>
      <c r="E6709" s="429"/>
      <c r="F6709" s="336"/>
      <c r="G6709" s="430"/>
      <c r="H6709" s="431"/>
      <c r="I6709" s="432"/>
      <c r="J6709" s="336"/>
      <c r="K6709" s="338"/>
      <c r="O6709" s="393"/>
      <c r="P6709" s="407"/>
    </row>
    <row r="6710" spans="1:16" s="342" customFormat="1" x14ac:dyDescent="0.25">
      <c r="A6710" s="336"/>
      <c r="B6710" s="330"/>
      <c r="C6710" s="402"/>
      <c r="D6710" s="336"/>
      <c r="E6710" s="429"/>
      <c r="F6710" s="336"/>
      <c r="G6710" s="430"/>
      <c r="H6710" s="431"/>
      <c r="I6710" s="432"/>
      <c r="J6710" s="336"/>
      <c r="K6710" s="338"/>
      <c r="O6710" s="393"/>
      <c r="P6710" s="407"/>
    </row>
    <row r="6711" spans="1:16" s="342" customFormat="1" x14ac:dyDescent="0.25">
      <c r="A6711" s="336"/>
      <c r="B6711" s="330"/>
      <c r="C6711" s="402"/>
      <c r="D6711" s="336"/>
      <c r="E6711" s="429"/>
      <c r="F6711" s="336"/>
      <c r="G6711" s="430"/>
      <c r="H6711" s="431"/>
      <c r="I6711" s="432"/>
      <c r="J6711" s="336"/>
      <c r="K6711" s="338"/>
      <c r="O6711" s="393"/>
      <c r="P6711" s="407"/>
    </row>
    <row r="6712" spans="1:16" s="342" customFormat="1" x14ac:dyDescent="0.25">
      <c r="A6712" s="336"/>
      <c r="B6712" s="330"/>
      <c r="C6712" s="402"/>
      <c r="D6712" s="336"/>
      <c r="E6712" s="429"/>
      <c r="F6712" s="336"/>
      <c r="G6712" s="430"/>
      <c r="H6712" s="431"/>
      <c r="I6712" s="432"/>
      <c r="J6712" s="336"/>
      <c r="K6712" s="338"/>
      <c r="O6712" s="393"/>
      <c r="P6712" s="407"/>
    </row>
    <row r="6713" spans="1:16" s="342" customFormat="1" x14ac:dyDescent="0.25">
      <c r="A6713" s="336"/>
      <c r="B6713" s="330"/>
      <c r="C6713" s="402"/>
      <c r="D6713" s="336"/>
      <c r="E6713" s="429"/>
      <c r="F6713" s="336"/>
      <c r="G6713" s="430"/>
      <c r="H6713" s="431"/>
      <c r="I6713" s="432"/>
      <c r="J6713" s="336"/>
      <c r="K6713" s="338"/>
      <c r="O6713" s="393"/>
      <c r="P6713" s="407"/>
    </row>
    <row r="6714" spans="1:16" s="342" customFormat="1" x14ac:dyDescent="0.25">
      <c r="A6714" s="336"/>
      <c r="B6714" s="330"/>
      <c r="C6714" s="402"/>
      <c r="D6714" s="336"/>
      <c r="E6714" s="429"/>
      <c r="F6714" s="336"/>
      <c r="G6714" s="430"/>
      <c r="H6714" s="431"/>
      <c r="I6714" s="432"/>
      <c r="J6714" s="336"/>
      <c r="K6714" s="338"/>
      <c r="O6714" s="393"/>
      <c r="P6714" s="407"/>
    </row>
    <row r="6715" spans="1:16" s="342" customFormat="1" x14ac:dyDescent="0.25">
      <c r="A6715" s="336"/>
      <c r="B6715" s="330"/>
      <c r="C6715" s="402"/>
      <c r="D6715" s="336"/>
      <c r="E6715" s="429"/>
      <c r="F6715" s="336"/>
      <c r="G6715" s="430"/>
      <c r="H6715" s="431"/>
      <c r="I6715" s="432"/>
      <c r="J6715" s="336"/>
      <c r="K6715" s="338"/>
      <c r="O6715" s="393"/>
      <c r="P6715" s="407"/>
    </row>
    <row r="6716" spans="1:16" s="342" customFormat="1" x14ac:dyDescent="0.25">
      <c r="A6716" s="336"/>
      <c r="B6716" s="330"/>
      <c r="C6716" s="402"/>
      <c r="D6716" s="336"/>
      <c r="E6716" s="429"/>
      <c r="F6716" s="336"/>
      <c r="G6716" s="430"/>
      <c r="H6716" s="431"/>
      <c r="I6716" s="432"/>
      <c r="J6716" s="336"/>
      <c r="K6716" s="338"/>
      <c r="O6716" s="393"/>
      <c r="P6716" s="407"/>
    </row>
    <row r="6717" spans="1:16" s="342" customFormat="1" x14ac:dyDescent="0.25">
      <c r="A6717" s="336"/>
      <c r="B6717" s="330"/>
      <c r="C6717" s="402"/>
      <c r="D6717" s="336"/>
      <c r="E6717" s="429"/>
      <c r="F6717" s="336"/>
      <c r="G6717" s="430"/>
      <c r="H6717" s="431"/>
      <c r="I6717" s="432"/>
      <c r="J6717" s="336"/>
      <c r="K6717" s="338"/>
      <c r="O6717" s="393"/>
      <c r="P6717" s="407"/>
    </row>
    <row r="6718" spans="1:16" s="342" customFormat="1" x14ac:dyDescent="0.25">
      <c r="A6718" s="336"/>
      <c r="B6718" s="330"/>
      <c r="C6718" s="402"/>
      <c r="D6718" s="336"/>
      <c r="E6718" s="429"/>
      <c r="F6718" s="336"/>
      <c r="G6718" s="430"/>
      <c r="H6718" s="431"/>
      <c r="I6718" s="432"/>
      <c r="J6718" s="336"/>
      <c r="K6718" s="338"/>
      <c r="O6718" s="393"/>
      <c r="P6718" s="407"/>
    </row>
    <row r="6719" spans="1:16" s="342" customFormat="1" x14ac:dyDescent="0.25">
      <c r="A6719" s="336"/>
      <c r="B6719" s="330"/>
      <c r="C6719" s="402"/>
      <c r="D6719" s="336"/>
      <c r="E6719" s="429"/>
      <c r="F6719" s="336"/>
      <c r="G6719" s="430"/>
      <c r="H6719" s="431"/>
      <c r="I6719" s="432"/>
      <c r="J6719" s="336"/>
      <c r="K6719" s="338"/>
      <c r="O6719" s="393"/>
      <c r="P6719" s="407"/>
    </row>
    <row r="6720" spans="1:16" s="342" customFormat="1" x14ac:dyDescent="0.25">
      <c r="A6720" s="336"/>
      <c r="B6720" s="330"/>
      <c r="C6720" s="402"/>
      <c r="D6720" s="336"/>
      <c r="E6720" s="429"/>
      <c r="F6720" s="336"/>
      <c r="G6720" s="430"/>
      <c r="H6720" s="431"/>
      <c r="I6720" s="432"/>
      <c r="J6720" s="336"/>
      <c r="K6720" s="338"/>
      <c r="O6720" s="393"/>
      <c r="P6720" s="407"/>
    </row>
    <row r="6721" spans="1:16" s="342" customFormat="1" x14ac:dyDescent="0.25">
      <c r="A6721" s="336"/>
      <c r="B6721" s="330"/>
      <c r="C6721" s="402"/>
      <c r="D6721" s="336"/>
      <c r="E6721" s="429"/>
      <c r="F6721" s="336"/>
      <c r="G6721" s="430"/>
      <c r="H6721" s="431"/>
      <c r="I6721" s="432"/>
      <c r="J6721" s="336"/>
      <c r="K6721" s="338"/>
      <c r="O6721" s="393"/>
      <c r="P6721" s="407"/>
    </row>
    <row r="6722" spans="1:16" s="342" customFormat="1" x14ac:dyDescent="0.25">
      <c r="A6722" s="336"/>
      <c r="B6722" s="330"/>
      <c r="C6722" s="402"/>
      <c r="D6722" s="336"/>
      <c r="E6722" s="429"/>
      <c r="F6722" s="336"/>
      <c r="G6722" s="430"/>
      <c r="H6722" s="431"/>
      <c r="I6722" s="432"/>
      <c r="J6722" s="336"/>
      <c r="K6722" s="338"/>
      <c r="O6722" s="393"/>
      <c r="P6722" s="407"/>
    </row>
    <row r="6723" spans="1:16" s="342" customFormat="1" x14ac:dyDescent="0.25">
      <c r="A6723" s="336"/>
      <c r="B6723" s="330"/>
      <c r="C6723" s="402"/>
      <c r="D6723" s="336"/>
      <c r="E6723" s="429"/>
      <c r="F6723" s="336"/>
      <c r="G6723" s="430"/>
      <c r="H6723" s="431"/>
      <c r="I6723" s="432"/>
      <c r="J6723" s="336"/>
      <c r="K6723" s="338"/>
      <c r="O6723" s="393"/>
      <c r="P6723" s="407"/>
    </row>
    <row r="6724" spans="1:16" s="342" customFormat="1" x14ac:dyDescent="0.25">
      <c r="A6724" s="336"/>
      <c r="B6724" s="330"/>
      <c r="C6724" s="402"/>
      <c r="D6724" s="336"/>
      <c r="E6724" s="429"/>
      <c r="F6724" s="336"/>
      <c r="G6724" s="430"/>
      <c r="H6724" s="431"/>
      <c r="I6724" s="432"/>
      <c r="J6724" s="336"/>
      <c r="K6724" s="338"/>
      <c r="O6724" s="393"/>
      <c r="P6724" s="407"/>
    </row>
    <row r="6725" spans="1:16" s="342" customFormat="1" x14ac:dyDescent="0.25">
      <c r="A6725" s="336"/>
      <c r="B6725" s="330"/>
      <c r="C6725" s="402"/>
      <c r="D6725" s="336"/>
      <c r="E6725" s="429"/>
      <c r="F6725" s="336"/>
      <c r="G6725" s="430"/>
      <c r="H6725" s="431"/>
      <c r="I6725" s="432"/>
      <c r="J6725" s="336"/>
      <c r="K6725" s="338"/>
      <c r="O6725" s="393"/>
      <c r="P6725" s="407"/>
    </row>
    <row r="6726" spans="1:16" s="342" customFormat="1" x14ac:dyDescent="0.25">
      <c r="A6726" s="336"/>
      <c r="B6726" s="330"/>
      <c r="C6726" s="402"/>
      <c r="D6726" s="336"/>
      <c r="E6726" s="429"/>
      <c r="F6726" s="336"/>
      <c r="G6726" s="430"/>
      <c r="H6726" s="431"/>
      <c r="I6726" s="432"/>
      <c r="J6726" s="336"/>
      <c r="K6726" s="338"/>
      <c r="O6726" s="393"/>
      <c r="P6726" s="407"/>
    </row>
    <row r="6727" spans="1:16" s="342" customFormat="1" x14ac:dyDescent="0.25">
      <c r="A6727" s="336"/>
      <c r="B6727" s="330"/>
      <c r="C6727" s="402"/>
      <c r="D6727" s="336"/>
      <c r="E6727" s="429"/>
      <c r="F6727" s="336"/>
      <c r="G6727" s="430"/>
      <c r="H6727" s="431"/>
      <c r="I6727" s="432"/>
      <c r="J6727" s="336"/>
      <c r="K6727" s="338"/>
      <c r="O6727" s="393"/>
      <c r="P6727" s="407"/>
    </row>
    <row r="6728" spans="1:16" s="342" customFormat="1" x14ac:dyDescent="0.25">
      <c r="A6728" s="336"/>
      <c r="B6728" s="330"/>
      <c r="C6728" s="402"/>
      <c r="D6728" s="336"/>
      <c r="E6728" s="429"/>
      <c r="F6728" s="336"/>
      <c r="G6728" s="430"/>
      <c r="H6728" s="431"/>
      <c r="I6728" s="432"/>
      <c r="J6728" s="336"/>
      <c r="K6728" s="338"/>
      <c r="O6728" s="393"/>
      <c r="P6728" s="407"/>
    </row>
    <row r="6729" spans="1:16" s="342" customFormat="1" x14ac:dyDescent="0.25">
      <c r="A6729" s="336"/>
      <c r="B6729" s="330"/>
      <c r="C6729" s="402"/>
      <c r="D6729" s="336"/>
      <c r="E6729" s="429"/>
      <c r="F6729" s="336"/>
      <c r="G6729" s="430"/>
      <c r="H6729" s="431"/>
      <c r="I6729" s="432"/>
      <c r="J6729" s="336"/>
      <c r="K6729" s="338"/>
      <c r="O6729" s="393"/>
      <c r="P6729" s="407"/>
    </row>
    <row r="6730" spans="1:16" s="342" customFormat="1" x14ac:dyDescent="0.25">
      <c r="A6730" s="336"/>
      <c r="B6730" s="330"/>
      <c r="C6730" s="402"/>
      <c r="D6730" s="336"/>
      <c r="E6730" s="429"/>
      <c r="F6730" s="336"/>
      <c r="G6730" s="430"/>
      <c r="H6730" s="431"/>
      <c r="I6730" s="432"/>
      <c r="J6730" s="336"/>
      <c r="K6730" s="338"/>
      <c r="O6730" s="393"/>
      <c r="P6730" s="407"/>
    </row>
    <row r="6731" spans="1:16" s="342" customFormat="1" x14ac:dyDescent="0.25">
      <c r="A6731" s="336"/>
      <c r="B6731" s="330"/>
      <c r="C6731" s="402"/>
      <c r="D6731" s="336"/>
      <c r="E6731" s="429"/>
      <c r="F6731" s="336"/>
      <c r="G6731" s="430"/>
      <c r="H6731" s="431"/>
      <c r="I6731" s="432"/>
      <c r="J6731" s="336"/>
      <c r="K6731" s="338"/>
      <c r="O6731" s="393"/>
      <c r="P6731" s="407"/>
    </row>
    <row r="6732" spans="1:16" s="342" customFormat="1" x14ac:dyDescent="0.25">
      <c r="A6732" s="336"/>
      <c r="B6732" s="330"/>
      <c r="C6732" s="402"/>
      <c r="D6732" s="336"/>
      <c r="E6732" s="429"/>
      <c r="F6732" s="336"/>
      <c r="G6732" s="430"/>
      <c r="H6732" s="431"/>
      <c r="I6732" s="432"/>
      <c r="J6732" s="336"/>
      <c r="K6732" s="338"/>
      <c r="O6732" s="393"/>
      <c r="P6732" s="407"/>
    </row>
    <row r="6733" spans="1:16" s="342" customFormat="1" x14ac:dyDescent="0.25">
      <c r="A6733" s="336"/>
      <c r="B6733" s="330"/>
      <c r="C6733" s="402"/>
      <c r="D6733" s="336"/>
      <c r="E6733" s="429"/>
      <c r="F6733" s="336"/>
      <c r="G6733" s="430"/>
      <c r="H6733" s="431"/>
      <c r="I6733" s="432"/>
      <c r="J6733" s="336"/>
      <c r="K6733" s="338"/>
      <c r="O6733" s="393"/>
      <c r="P6733" s="407"/>
    </row>
    <row r="6734" spans="1:16" s="342" customFormat="1" x14ac:dyDescent="0.25">
      <c r="A6734" s="336"/>
      <c r="B6734" s="330"/>
      <c r="C6734" s="402"/>
      <c r="D6734" s="336"/>
      <c r="E6734" s="429"/>
      <c r="F6734" s="336"/>
      <c r="G6734" s="430"/>
      <c r="H6734" s="431"/>
      <c r="I6734" s="432"/>
      <c r="J6734" s="336"/>
      <c r="K6734" s="338"/>
      <c r="O6734" s="393"/>
      <c r="P6734" s="407"/>
    </row>
    <row r="6735" spans="1:16" s="342" customFormat="1" x14ac:dyDescent="0.25">
      <c r="A6735" s="336"/>
      <c r="B6735" s="330"/>
      <c r="C6735" s="402"/>
      <c r="D6735" s="336"/>
      <c r="E6735" s="429"/>
      <c r="F6735" s="336"/>
      <c r="G6735" s="430"/>
      <c r="H6735" s="431"/>
      <c r="I6735" s="432"/>
      <c r="J6735" s="336"/>
      <c r="K6735" s="338"/>
      <c r="O6735" s="393"/>
      <c r="P6735" s="407"/>
    </row>
    <row r="6736" spans="1:16" s="342" customFormat="1" x14ac:dyDescent="0.25">
      <c r="A6736" s="336"/>
      <c r="B6736" s="330"/>
      <c r="C6736" s="402"/>
      <c r="D6736" s="336"/>
      <c r="E6736" s="429"/>
      <c r="F6736" s="336"/>
      <c r="G6736" s="430"/>
      <c r="H6736" s="431"/>
      <c r="I6736" s="432"/>
      <c r="J6736" s="336"/>
      <c r="K6736" s="338"/>
      <c r="O6736" s="393"/>
      <c r="P6736" s="407"/>
    </row>
    <row r="6737" spans="1:16" s="342" customFormat="1" x14ac:dyDescent="0.25">
      <c r="A6737" s="336"/>
      <c r="B6737" s="330"/>
      <c r="C6737" s="402"/>
      <c r="D6737" s="336"/>
      <c r="E6737" s="429"/>
      <c r="F6737" s="336"/>
      <c r="G6737" s="430"/>
      <c r="H6737" s="431"/>
      <c r="I6737" s="432"/>
      <c r="J6737" s="336"/>
      <c r="K6737" s="338"/>
      <c r="O6737" s="393"/>
      <c r="P6737" s="407"/>
    </row>
    <row r="6738" spans="1:16" s="342" customFormat="1" x14ac:dyDescent="0.25">
      <c r="A6738" s="336"/>
      <c r="B6738" s="330"/>
      <c r="C6738" s="402"/>
      <c r="D6738" s="336"/>
      <c r="E6738" s="429"/>
      <c r="F6738" s="336"/>
      <c r="G6738" s="430"/>
      <c r="H6738" s="431"/>
      <c r="I6738" s="432"/>
      <c r="J6738" s="336"/>
      <c r="K6738" s="338"/>
      <c r="O6738" s="393"/>
      <c r="P6738" s="407"/>
    </row>
    <row r="6739" spans="1:16" s="342" customFormat="1" x14ac:dyDescent="0.25">
      <c r="A6739" s="336"/>
      <c r="B6739" s="330"/>
      <c r="C6739" s="402"/>
      <c r="D6739" s="336"/>
      <c r="E6739" s="429"/>
      <c r="F6739" s="336"/>
      <c r="G6739" s="430"/>
      <c r="H6739" s="431"/>
      <c r="I6739" s="432"/>
      <c r="J6739" s="336"/>
      <c r="K6739" s="338"/>
      <c r="O6739" s="393"/>
      <c r="P6739" s="407"/>
    </row>
    <row r="6740" spans="1:16" s="342" customFormat="1" x14ac:dyDescent="0.25">
      <c r="A6740" s="336"/>
      <c r="B6740" s="330"/>
      <c r="C6740" s="402"/>
      <c r="D6740" s="336"/>
      <c r="E6740" s="429"/>
      <c r="F6740" s="336"/>
      <c r="G6740" s="430"/>
      <c r="H6740" s="431"/>
      <c r="I6740" s="432"/>
      <c r="J6740" s="336"/>
      <c r="K6740" s="338"/>
      <c r="O6740" s="393"/>
      <c r="P6740" s="407"/>
    </row>
    <row r="6741" spans="1:16" s="342" customFormat="1" x14ac:dyDescent="0.25">
      <c r="A6741" s="336"/>
      <c r="B6741" s="330"/>
      <c r="C6741" s="402"/>
      <c r="D6741" s="336"/>
      <c r="E6741" s="429"/>
      <c r="F6741" s="336"/>
      <c r="G6741" s="430"/>
      <c r="H6741" s="431"/>
      <c r="I6741" s="432"/>
      <c r="J6741" s="336"/>
      <c r="K6741" s="338"/>
      <c r="O6741" s="393"/>
      <c r="P6741" s="407"/>
    </row>
    <row r="6742" spans="1:16" s="342" customFormat="1" x14ac:dyDescent="0.25">
      <c r="A6742" s="336"/>
      <c r="B6742" s="330"/>
      <c r="C6742" s="402"/>
      <c r="D6742" s="336"/>
      <c r="E6742" s="429"/>
      <c r="F6742" s="336"/>
      <c r="G6742" s="430"/>
      <c r="H6742" s="431"/>
      <c r="I6742" s="432"/>
      <c r="J6742" s="336"/>
      <c r="K6742" s="338"/>
      <c r="O6742" s="393"/>
      <c r="P6742" s="407"/>
    </row>
    <row r="6743" spans="1:16" s="342" customFormat="1" x14ac:dyDescent="0.25">
      <c r="A6743" s="336"/>
      <c r="B6743" s="330"/>
      <c r="C6743" s="402"/>
      <c r="D6743" s="336"/>
      <c r="E6743" s="429"/>
      <c r="F6743" s="336"/>
      <c r="G6743" s="430"/>
      <c r="H6743" s="431"/>
      <c r="I6743" s="432"/>
      <c r="J6743" s="336"/>
      <c r="K6743" s="338"/>
      <c r="O6743" s="393"/>
      <c r="P6743" s="407"/>
    </row>
    <row r="6744" spans="1:16" s="342" customFormat="1" x14ac:dyDescent="0.25">
      <c r="A6744" s="336"/>
      <c r="B6744" s="330"/>
      <c r="C6744" s="402"/>
      <c r="D6744" s="336"/>
      <c r="E6744" s="429"/>
      <c r="F6744" s="336"/>
      <c r="G6744" s="430"/>
      <c r="H6744" s="431"/>
      <c r="I6744" s="432"/>
      <c r="J6744" s="336"/>
      <c r="K6744" s="338"/>
      <c r="O6744" s="393"/>
      <c r="P6744" s="407"/>
    </row>
    <row r="6745" spans="1:16" s="342" customFormat="1" x14ac:dyDescent="0.25">
      <c r="A6745" s="336"/>
      <c r="B6745" s="330"/>
      <c r="C6745" s="402"/>
      <c r="D6745" s="336"/>
      <c r="E6745" s="429"/>
      <c r="F6745" s="336"/>
      <c r="G6745" s="430"/>
      <c r="H6745" s="431"/>
      <c r="I6745" s="432"/>
      <c r="J6745" s="336"/>
      <c r="K6745" s="338"/>
      <c r="O6745" s="393"/>
      <c r="P6745" s="407"/>
    </row>
    <row r="6746" spans="1:16" s="342" customFormat="1" x14ac:dyDescent="0.25">
      <c r="A6746" s="336"/>
      <c r="B6746" s="330"/>
      <c r="C6746" s="402"/>
      <c r="D6746" s="336"/>
      <c r="E6746" s="429"/>
      <c r="F6746" s="336"/>
      <c r="G6746" s="430"/>
      <c r="H6746" s="431"/>
      <c r="I6746" s="432"/>
      <c r="J6746" s="336"/>
      <c r="K6746" s="338"/>
      <c r="O6746" s="393"/>
      <c r="P6746" s="407"/>
    </row>
    <row r="6747" spans="1:16" s="342" customFormat="1" x14ac:dyDescent="0.25">
      <c r="A6747" s="336"/>
      <c r="B6747" s="330"/>
      <c r="C6747" s="402"/>
      <c r="D6747" s="336"/>
      <c r="E6747" s="429"/>
      <c r="F6747" s="336"/>
      <c r="G6747" s="430"/>
      <c r="H6747" s="431"/>
      <c r="I6747" s="432"/>
      <c r="J6747" s="336"/>
      <c r="K6747" s="338"/>
      <c r="O6747" s="393"/>
      <c r="P6747" s="407"/>
    </row>
    <row r="6748" spans="1:16" s="342" customFormat="1" x14ac:dyDescent="0.25">
      <c r="A6748" s="336"/>
      <c r="B6748" s="330"/>
      <c r="C6748" s="402"/>
      <c r="D6748" s="336"/>
      <c r="E6748" s="429"/>
      <c r="F6748" s="336"/>
      <c r="G6748" s="430"/>
      <c r="H6748" s="431"/>
      <c r="I6748" s="432"/>
      <c r="J6748" s="336"/>
      <c r="K6748" s="338"/>
      <c r="O6748" s="393"/>
      <c r="P6748" s="407"/>
    </row>
    <row r="6749" spans="1:16" s="342" customFormat="1" x14ac:dyDescent="0.25">
      <c r="A6749" s="336"/>
      <c r="B6749" s="330"/>
      <c r="C6749" s="402"/>
      <c r="D6749" s="336"/>
      <c r="E6749" s="429"/>
      <c r="F6749" s="336"/>
      <c r="G6749" s="430"/>
      <c r="H6749" s="431"/>
      <c r="I6749" s="432"/>
      <c r="J6749" s="336"/>
      <c r="K6749" s="338"/>
      <c r="O6749" s="393"/>
      <c r="P6749" s="407"/>
    </row>
    <row r="6750" spans="1:16" s="342" customFormat="1" x14ac:dyDescent="0.25">
      <c r="A6750" s="336"/>
      <c r="B6750" s="330"/>
      <c r="C6750" s="402"/>
      <c r="D6750" s="336"/>
      <c r="E6750" s="429"/>
      <c r="F6750" s="336"/>
      <c r="G6750" s="430"/>
      <c r="H6750" s="431"/>
      <c r="I6750" s="432"/>
      <c r="J6750" s="336"/>
      <c r="K6750" s="338"/>
      <c r="O6750" s="393"/>
      <c r="P6750" s="407"/>
    </row>
    <row r="6751" spans="1:16" s="342" customFormat="1" x14ac:dyDescent="0.25">
      <c r="A6751" s="336"/>
      <c r="B6751" s="330"/>
      <c r="C6751" s="402"/>
      <c r="D6751" s="336"/>
      <c r="E6751" s="429"/>
      <c r="F6751" s="336"/>
      <c r="G6751" s="430"/>
      <c r="H6751" s="431"/>
      <c r="I6751" s="432"/>
      <c r="J6751" s="336"/>
      <c r="K6751" s="338"/>
      <c r="O6751" s="393"/>
      <c r="P6751" s="407"/>
    </row>
    <row r="6752" spans="1:16" s="342" customFormat="1" x14ac:dyDescent="0.25">
      <c r="A6752" s="336"/>
      <c r="B6752" s="330"/>
      <c r="C6752" s="402"/>
      <c r="D6752" s="336"/>
      <c r="E6752" s="429"/>
      <c r="F6752" s="336"/>
      <c r="G6752" s="430"/>
      <c r="H6752" s="431"/>
      <c r="I6752" s="432"/>
      <c r="J6752" s="336"/>
      <c r="K6752" s="338"/>
      <c r="O6752" s="393"/>
      <c r="P6752" s="407"/>
    </row>
    <row r="6753" spans="1:16" s="342" customFormat="1" x14ac:dyDescent="0.25">
      <c r="A6753" s="336"/>
      <c r="B6753" s="330"/>
      <c r="C6753" s="402"/>
      <c r="D6753" s="336"/>
      <c r="E6753" s="429"/>
      <c r="F6753" s="336"/>
      <c r="G6753" s="430"/>
      <c r="H6753" s="431"/>
      <c r="I6753" s="432"/>
      <c r="J6753" s="336"/>
      <c r="K6753" s="338"/>
      <c r="O6753" s="393"/>
      <c r="P6753" s="407"/>
    </row>
    <row r="6754" spans="1:16" s="342" customFormat="1" x14ac:dyDescent="0.25">
      <c r="A6754" s="336"/>
      <c r="B6754" s="330"/>
      <c r="C6754" s="402"/>
      <c r="D6754" s="336"/>
      <c r="E6754" s="429"/>
      <c r="F6754" s="336"/>
      <c r="G6754" s="430"/>
      <c r="H6754" s="431"/>
      <c r="I6754" s="432"/>
      <c r="J6754" s="336"/>
      <c r="K6754" s="338"/>
      <c r="O6754" s="393"/>
      <c r="P6754" s="407"/>
    </row>
    <row r="6755" spans="1:16" s="342" customFormat="1" x14ac:dyDescent="0.25">
      <c r="A6755" s="336"/>
      <c r="B6755" s="330"/>
      <c r="C6755" s="402"/>
      <c r="D6755" s="336"/>
      <c r="E6755" s="429"/>
      <c r="F6755" s="336"/>
      <c r="G6755" s="430"/>
      <c r="H6755" s="431"/>
      <c r="I6755" s="432"/>
      <c r="J6755" s="336"/>
      <c r="K6755" s="338"/>
      <c r="O6755" s="393"/>
      <c r="P6755" s="407"/>
    </row>
    <row r="6756" spans="1:16" s="342" customFormat="1" x14ac:dyDescent="0.25">
      <c r="A6756" s="336"/>
      <c r="B6756" s="330"/>
      <c r="C6756" s="402"/>
      <c r="D6756" s="336"/>
      <c r="E6756" s="429"/>
      <c r="F6756" s="336"/>
      <c r="G6756" s="430"/>
      <c r="H6756" s="431"/>
      <c r="I6756" s="432"/>
      <c r="J6756" s="336"/>
      <c r="K6756" s="338"/>
      <c r="O6756" s="393"/>
      <c r="P6756" s="407"/>
    </row>
    <row r="6757" spans="1:16" s="342" customFormat="1" x14ac:dyDescent="0.25">
      <c r="A6757" s="336"/>
      <c r="B6757" s="330"/>
      <c r="C6757" s="402"/>
      <c r="D6757" s="336"/>
      <c r="E6757" s="429"/>
      <c r="F6757" s="336"/>
      <c r="G6757" s="430"/>
      <c r="H6757" s="431"/>
      <c r="I6757" s="432"/>
      <c r="J6757" s="336"/>
      <c r="K6757" s="338"/>
      <c r="O6757" s="393"/>
      <c r="P6757" s="407"/>
    </row>
    <row r="6758" spans="1:16" s="342" customFormat="1" x14ac:dyDescent="0.25">
      <c r="A6758" s="336"/>
      <c r="B6758" s="330"/>
      <c r="C6758" s="402"/>
      <c r="D6758" s="336"/>
      <c r="E6758" s="429"/>
      <c r="F6758" s="336"/>
      <c r="G6758" s="430"/>
      <c r="H6758" s="431"/>
      <c r="I6758" s="432"/>
      <c r="J6758" s="336"/>
      <c r="K6758" s="338"/>
      <c r="O6758" s="393"/>
      <c r="P6758" s="407"/>
    </row>
    <row r="6759" spans="1:16" s="342" customFormat="1" x14ac:dyDescent="0.25">
      <c r="A6759" s="336"/>
      <c r="B6759" s="330"/>
      <c r="C6759" s="402"/>
      <c r="D6759" s="336"/>
      <c r="E6759" s="429"/>
      <c r="F6759" s="336"/>
      <c r="G6759" s="430"/>
      <c r="H6759" s="431"/>
      <c r="I6759" s="432"/>
      <c r="J6759" s="336"/>
      <c r="K6759" s="338"/>
      <c r="O6759" s="393"/>
      <c r="P6759" s="407"/>
    </row>
    <row r="6760" spans="1:16" s="342" customFormat="1" x14ac:dyDescent="0.25">
      <c r="A6760" s="336"/>
      <c r="B6760" s="330"/>
      <c r="C6760" s="402"/>
      <c r="D6760" s="336"/>
      <c r="E6760" s="429"/>
      <c r="F6760" s="336"/>
      <c r="G6760" s="430"/>
      <c r="H6760" s="431"/>
      <c r="I6760" s="432"/>
      <c r="J6760" s="336"/>
      <c r="K6760" s="338"/>
      <c r="O6760" s="393"/>
      <c r="P6760" s="407"/>
    </row>
    <row r="6761" spans="1:16" s="342" customFormat="1" x14ac:dyDescent="0.25">
      <c r="A6761" s="336"/>
      <c r="B6761" s="330"/>
      <c r="C6761" s="402"/>
      <c r="D6761" s="336"/>
      <c r="E6761" s="429"/>
      <c r="F6761" s="336"/>
      <c r="G6761" s="430"/>
      <c r="H6761" s="431"/>
      <c r="I6761" s="432"/>
      <c r="J6761" s="336"/>
      <c r="K6761" s="338"/>
      <c r="O6761" s="393"/>
      <c r="P6761" s="407"/>
    </row>
    <row r="6762" spans="1:16" s="342" customFormat="1" x14ac:dyDescent="0.25">
      <c r="A6762" s="336"/>
      <c r="B6762" s="330"/>
      <c r="C6762" s="402"/>
      <c r="D6762" s="336"/>
      <c r="E6762" s="429"/>
      <c r="F6762" s="336"/>
      <c r="G6762" s="430"/>
      <c r="H6762" s="431"/>
      <c r="I6762" s="432"/>
      <c r="J6762" s="336"/>
      <c r="K6762" s="338"/>
      <c r="O6762" s="393"/>
      <c r="P6762" s="407"/>
    </row>
    <row r="6763" spans="1:16" s="342" customFormat="1" x14ac:dyDescent="0.25">
      <c r="A6763" s="336"/>
      <c r="B6763" s="330"/>
      <c r="C6763" s="402"/>
      <c r="D6763" s="336"/>
      <c r="E6763" s="429"/>
      <c r="F6763" s="336"/>
      <c r="G6763" s="430"/>
      <c r="H6763" s="431"/>
      <c r="I6763" s="432"/>
      <c r="J6763" s="336"/>
      <c r="K6763" s="338"/>
      <c r="O6763" s="393"/>
      <c r="P6763" s="407"/>
    </row>
    <row r="6764" spans="1:16" s="342" customFormat="1" x14ac:dyDescent="0.25">
      <c r="A6764" s="336"/>
      <c r="B6764" s="330"/>
      <c r="C6764" s="402"/>
      <c r="D6764" s="336"/>
      <c r="E6764" s="429"/>
      <c r="F6764" s="336"/>
      <c r="G6764" s="430"/>
      <c r="H6764" s="431"/>
      <c r="I6764" s="432"/>
      <c r="J6764" s="336"/>
      <c r="K6764" s="338"/>
      <c r="O6764" s="393"/>
      <c r="P6764" s="407"/>
    </row>
    <row r="6765" spans="1:16" s="342" customFormat="1" x14ac:dyDescent="0.25">
      <c r="A6765" s="336"/>
      <c r="B6765" s="330"/>
      <c r="C6765" s="402"/>
      <c r="D6765" s="336"/>
      <c r="E6765" s="429"/>
      <c r="F6765" s="336"/>
      <c r="G6765" s="430"/>
      <c r="H6765" s="431"/>
      <c r="I6765" s="432"/>
      <c r="J6765" s="336"/>
      <c r="K6765" s="338"/>
      <c r="O6765" s="393"/>
      <c r="P6765" s="407"/>
    </row>
    <row r="6766" spans="1:16" s="342" customFormat="1" x14ac:dyDescent="0.25">
      <c r="A6766" s="336"/>
      <c r="B6766" s="330"/>
      <c r="C6766" s="402"/>
      <c r="D6766" s="336"/>
      <c r="E6766" s="429"/>
      <c r="F6766" s="336"/>
      <c r="G6766" s="430"/>
      <c r="H6766" s="431"/>
      <c r="I6766" s="432"/>
      <c r="J6766" s="336"/>
      <c r="K6766" s="338"/>
      <c r="O6766" s="393"/>
      <c r="P6766" s="407"/>
    </row>
    <row r="6767" spans="1:16" s="342" customFormat="1" x14ac:dyDescent="0.25">
      <c r="A6767" s="336"/>
      <c r="B6767" s="330"/>
      <c r="C6767" s="402"/>
      <c r="D6767" s="336"/>
      <c r="E6767" s="429"/>
      <c r="F6767" s="336"/>
      <c r="G6767" s="430"/>
      <c r="H6767" s="431"/>
      <c r="I6767" s="432"/>
      <c r="J6767" s="336"/>
      <c r="K6767" s="338"/>
      <c r="O6767" s="393"/>
      <c r="P6767" s="407"/>
    </row>
    <row r="6768" spans="1:16" s="342" customFormat="1" x14ac:dyDescent="0.25">
      <c r="A6768" s="336"/>
      <c r="B6768" s="330"/>
      <c r="C6768" s="402"/>
      <c r="D6768" s="336"/>
      <c r="E6768" s="429"/>
      <c r="F6768" s="336"/>
      <c r="G6768" s="430"/>
      <c r="H6768" s="431"/>
      <c r="I6768" s="432"/>
      <c r="J6768" s="336"/>
      <c r="K6768" s="338"/>
      <c r="O6768" s="393"/>
      <c r="P6768" s="407"/>
    </row>
    <row r="6769" spans="1:16" s="342" customFormat="1" x14ac:dyDescent="0.25">
      <c r="A6769" s="336"/>
      <c r="B6769" s="330"/>
      <c r="C6769" s="402"/>
      <c r="D6769" s="336"/>
      <c r="E6769" s="429"/>
      <c r="F6769" s="336"/>
      <c r="G6769" s="430"/>
      <c r="H6769" s="431"/>
      <c r="I6769" s="432"/>
      <c r="J6769" s="336"/>
      <c r="K6769" s="338"/>
      <c r="O6769" s="393"/>
      <c r="P6769" s="407"/>
    </row>
    <row r="6770" spans="1:16" s="342" customFormat="1" x14ac:dyDescent="0.25">
      <c r="A6770" s="336"/>
      <c r="B6770" s="330"/>
      <c r="C6770" s="402"/>
      <c r="D6770" s="336"/>
      <c r="E6770" s="429"/>
      <c r="F6770" s="336"/>
      <c r="G6770" s="430"/>
      <c r="H6770" s="431"/>
      <c r="I6770" s="432"/>
      <c r="J6770" s="336"/>
      <c r="K6770" s="338"/>
      <c r="O6770" s="393"/>
      <c r="P6770" s="407"/>
    </row>
    <row r="6771" spans="1:16" s="342" customFormat="1" x14ac:dyDescent="0.25">
      <c r="A6771" s="336"/>
      <c r="B6771" s="330"/>
      <c r="C6771" s="402"/>
      <c r="D6771" s="336"/>
      <c r="E6771" s="429"/>
      <c r="F6771" s="336"/>
      <c r="G6771" s="430"/>
      <c r="H6771" s="431"/>
      <c r="I6771" s="432"/>
      <c r="J6771" s="336"/>
      <c r="K6771" s="338"/>
      <c r="O6771" s="393"/>
      <c r="P6771" s="407"/>
    </row>
    <row r="6772" spans="1:16" s="342" customFormat="1" x14ac:dyDescent="0.25">
      <c r="A6772" s="336"/>
      <c r="B6772" s="330"/>
      <c r="C6772" s="402"/>
      <c r="D6772" s="336"/>
      <c r="E6772" s="429"/>
      <c r="F6772" s="336"/>
      <c r="G6772" s="430"/>
      <c r="H6772" s="431"/>
      <c r="I6772" s="432"/>
      <c r="J6772" s="336"/>
      <c r="K6772" s="338"/>
      <c r="O6772" s="393"/>
      <c r="P6772" s="407"/>
    </row>
    <row r="6773" spans="1:16" s="342" customFormat="1" x14ac:dyDescent="0.25">
      <c r="A6773" s="336"/>
      <c r="B6773" s="330"/>
      <c r="C6773" s="402"/>
      <c r="D6773" s="336"/>
      <c r="E6773" s="429"/>
      <c r="F6773" s="336"/>
      <c r="G6773" s="430"/>
      <c r="H6773" s="431"/>
      <c r="I6773" s="432"/>
      <c r="J6773" s="336"/>
      <c r="K6773" s="338"/>
      <c r="O6773" s="393"/>
      <c r="P6773" s="407"/>
    </row>
    <row r="6774" spans="1:16" s="342" customFormat="1" x14ac:dyDescent="0.25">
      <c r="A6774" s="336"/>
      <c r="B6774" s="330"/>
      <c r="C6774" s="402"/>
      <c r="D6774" s="336"/>
      <c r="E6774" s="429"/>
      <c r="F6774" s="336"/>
      <c r="G6774" s="430"/>
      <c r="H6774" s="431"/>
      <c r="I6774" s="432"/>
      <c r="J6774" s="336"/>
      <c r="K6774" s="338"/>
      <c r="O6774" s="393"/>
      <c r="P6774" s="407"/>
    </row>
    <row r="6775" spans="1:16" s="342" customFormat="1" x14ac:dyDescent="0.25">
      <c r="A6775" s="336"/>
      <c r="B6775" s="330"/>
      <c r="C6775" s="402"/>
      <c r="D6775" s="336"/>
      <c r="E6775" s="429"/>
      <c r="F6775" s="336"/>
      <c r="G6775" s="430"/>
      <c r="H6775" s="431"/>
      <c r="I6775" s="432"/>
      <c r="J6775" s="336"/>
      <c r="K6775" s="338"/>
      <c r="O6775" s="393"/>
      <c r="P6775" s="407"/>
    </row>
    <row r="6776" spans="1:16" s="342" customFormat="1" x14ac:dyDescent="0.25">
      <c r="A6776" s="336"/>
      <c r="B6776" s="330"/>
      <c r="C6776" s="402"/>
      <c r="D6776" s="336"/>
      <c r="E6776" s="429"/>
      <c r="F6776" s="336"/>
      <c r="G6776" s="430"/>
      <c r="H6776" s="431"/>
      <c r="I6776" s="432"/>
      <c r="J6776" s="336"/>
      <c r="K6776" s="338"/>
      <c r="O6776" s="393"/>
      <c r="P6776" s="407"/>
    </row>
    <row r="6777" spans="1:16" s="342" customFormat="1" x14ac:dyDescent="0.25">
      <c r="A6777" s="336"/>
      <c r="B6777" s="330"/>
      <c r="C6777" s="402"/>
      <c r="D6777" s="336"/>
      <c r="E6777" s="429"/>
      <c r="F6777" s="336"/>
      <c r="G6777" s="430"/>
      <c r="H6777" s="431"/>
      <c r="I6777" s="432"/>
      <c r="J6777" s="336"/>
      <c r="K6777" s="338"/>
      <c r="O6777" s="393"/>
      <c r="P6777" s="407"/>
    </row>
    <row r="6778" spans="1:16" s="342" customFormat="1" x14ac:dyDescent="0.25">
      <c r="A6778" s="336"/>
      <c r="B6778" s="330"/>
      <c r="C6778" s="402"/>
      <c r="D6778" s="336"/>
      <c r="E6778" s="429"/>
      <c r="F6778" s="336"/>
      <c r="G6778" s="430"/>
      <c r="H6778" s="431"/>
      <c r="I6778" s="432"/>
      <c r="J6778" s="336"/>
      <c r="K6778" s="338"/>
      <c r="O6778" s="393"/>
      <c r="P6778" s="407"/>
    </row>
    <row r="6779" spans="1:16" s="342" customFormat="1" x14ac:dyDescent="0.25">
      <c r="A6779" s="336"/>
      <c r="B6779" s="330"/>
      <c r="C6779" s="402"/>
      <c r="D6779" s="336"/>
      <c r="E6779" s="429"/>
      <c r="F6779" s="336"/>
      <c r="G6779" s="430"/>
      <c r="H6779" s="431"/>
      <c r="I6779" s="432"/>
      <c r="J6779" s="336"/>
      <c r="K6779" s="338"/>
      <c r="O6779" s="393"/>
      <c r="P6779" s="407"/>
    </row>
    <row r="6780" spans="1:16" s="342" customFormat="1" x14ac:dyDescent="0.25">
      <c r="A6780" s="336"/>
      <c r="B6780" s="330"/>
      <c r="C6780" s="402"/>
      <c r="D6780" s="336"/>
      <c r="E6780" s="429"/>
      <c r="F6780" s="336"/>
      <c r="G6780" s="430"/>
      <c r="H6780" s="431"/>
      <c r="I6780" s="432"/>
      <c r="J6780" s="336"/>
      <c r="K6780" s="338"/>
      <c r="O6780" s="393"/>
      <c r="P6780" s="407"/>
    </row>
    <row r="6781" spans="1:16" s="342" customFormat="1" x14ac:dyDescent="0.25">
      <c r="A6781" s="336"/>
      <c r="B6781" s="330"/>
      <c r="C6781" s="402"/>
      <c r="D6781" s="336"/>
      <c r="E6781" s="429"/>
      <c r="F6781" s="336"/>
      <c r="G6781" s="430"/>
      <c r="H6781" s="431"/>
      <c r="I6781" s="432"/>
      <c r="J6781" s="336"/>
      <c r="K6781" s="338"/>
      <c r="O6781" s="393"/>
      <c r="P6781" s="407"/>
    </row>
    <row r="6782" spans="1:16" s="342" customFormat="1" x14ac:dyDescent="0.25">
      <c r="A6782" s="336"/>
      <c r="B6782" s="330"/>
      <c r="C6782" s="402"/>
      <c r="D6782" s="336"/>
      <c r="E6782" s="429"/>
      <c r="F6782" s="336"/>
      <c r="G6782" s="430"/>
      <c r="H6782" s="431"/>
      <c r="I6782" s="432"/>
      <c r="J6782" s="336"/>
      <c r="K6782" s="338"/>
      <c r="O6782" s="393"/>
      <c r="P6782" s="407"/>
    </row>
    <row r="6783" spans="1:16" s="342" customFormat="1" x14ac:dyDescent="0.25">
      <c r="A6783" s="336"/>
      <c r="B6783" s="330"/>
      <c r="C6783" s="402"/>
      <c r="D6783" s="336"/>
      <c r="E6783" s="429"/>
      <c r="F6783" s="336"/>
      <c r="G6783" s="430"/>
      <c r="H6783" s="431"/>
      <c r="I6783" s="432"/>
      <c r="J6783" s="336"/>
      <c r="K6783" s="338"/>
      <c r="O6783" s="393"/>
      <c r="P6783" s="407"/>
    </row>
    <row r="6784" spans="1:16" s="342" customFormat="1" x14ac:dyDescent="0.25">
      <c r="A6784" s="336"/>
      <c r="B6784" s="330"/>
      <c r="C6784" s="402"/>
      <c r="D6784" s="336"/>
      <c r="E6784" s="429"/>
      <c r="F6784" s="336"/>
      <c r="G6784" s="430"/>
      <c r="H6784" s="431"/>
      <c r="I6784" s="432"/>
      <c r="J6784" s="336"/>
      <c r="K6784" s="338"/>
      <c r="O6784" s="393"/>
      <c r="P6784" s="407"/>
    </row>
    <row r="6785" spans="1:16" s="342" customFormat="1" x14ac:dyDescent="0.25">
      <c r="A6785" s="336"/>
      <c r="B6785" s="330"/>
      <c r="C6785" s="402"/>
      <c r="D6785" s="336"/>
      <c r="E6785" s="429"/>
      <c r="F6785" s="336"/>
      <c r="G6785" s="430"/>
      <c r="H6785" s="431"/>
      <c r="I6785" s="432"/>
      <c r="J6785" s="336"/>
      <c r="K6785" s="338"/>
      <c r="O6785" s="393"/>
      <c r="P6785" s="407"/>
    </row>
    <row r="6786" spans="1:16" s="342" customFormat="1" x14ac:dyDescent="0.25">
      <c r="A6786" s="336"/>
      <c r="B6786" s="330"/>
      <c r="C6786" s="402"/>
      <c r="D6786" s="336"/>
      <c r="E6786" s="429"/>
      <c r="F6786" s="336"/>
      <c r="G6786" s="430"/>
      <c r="H6786" s="431"/>
      <c r="I6786" s="432"/>
      <c r="J6786" s="336"/>
      <c r="K6786" s="338"/>
      <c r="O6786" s="393"/>
      <c r="P6786" s="407"/>
    </row>
    <row r="6787" spans="1:16" s="342" customFormat="1" x14ac:dyDescent="0.25">
      <c r="A6787" s="336"/>
      <c r="B6787" s="330"/>
      <c r="C6787" s="402"/>
      <c r="D6787" s="336"/>
      <c r="E6787" s="429"/>
      <c r="F6787" s="336"/>
      <c r="G6787" s="430"/>
      <c r="H6787" s="431"/>
      <c r="I6787" s="432"/>
      <c r="J6787" s="336"/>
      <c r="K6787" s="338"/>
      <c r="O6787" s="393"/>
      <c r="P6787" s="407"/>
    </row>
    <row r="6788" spans="1:16" s="342" customFormat="1" x14ac:dyDescent="0.25">
      <c r="A6788" s="336"/>
      <c r="B6788" s="330"/>
      <c r="C6788" s="402"/>
      <c r="D6788" s="336"/>
      <c r="E6788" s="429"/>
      <c r="F6788" s="336"/>
      <c r="G6788" s="430"/>
      <c r="H6788" s="431"/>
      <c r="I6788" s="432"/>
      <c r="J6788" s="336"/>
      <c r="K6788" s="338"/>
      <c r="O6788" s="393"/>
      <c r="P6788" s="407"/>
    </row>
    <row r="6789" spans="1:16" s="342" customFormat="1" x14ac:dyDescent="0.25">
      <c r="A6789" s="336"/>
      <c r="B6789" s="330"/>
      <c r="C6789" s="402"/>
      <c r="D6789" s="336"/>
      <c r="E6789" s="429"/>
      <c r="F6789" s="336"/>
      <c r="G6789" s="430"/>
      <c r="H6789" s="431"/>
      <c r="I6789" s="432"/>
      <c r="J6789" s="336"/>
      <c r="K6789" s="338"/>
      <c r="O6789" s="393"/>
      <c r="P6789" s="407"/>
    </row>
    <row r="6790" spans="1:16" s="342" customFormat="1" x14ac:dyDescent="0.25">
      <c r="A6790" s="336"/>
      <c r="B6790" s="330"/>
      <c r="C6790" s="402"/>
      <c r="D6790" s="336"/>
      <c r="E6790" s="429"/>
      <c r="F6790" s="336"/>
      <c r="G6790" s="430"/>
      <c r="H6790" s="431"/>
      <c r="I6790" s="432"/>
      <c r="J6790" s="336"/>
      <c r="K6790" s="338"/>
      <c r="O6790" s="393"/>
      <c r="P6790" s="407"/>
    </row>
    <row r="6791" spans="1:16" s="342" customFormat="1" x14ac:dyDescent="0.25">
      <c r="A6791" s="336"/>
      <c r="B6791" s="330"/>
      <c r="C6791" s="402"/>
      <c r="D6791" s="336"/>
      <c r="E6791" s="429"/>
      <c r="F6791" s="336"/>
      <c r="G6791" s="430"/>
      <c r="H6791" s="431"/>
      <c r="I6791" s="432"/>
      <c r="J6791" s="336"/>
      <c r="K6791" s="338"/>
      <c r="O6791" s="393"/>
      <c r="P6791" s="407"/>
    </row>
    <row r="6792" spans="1:16" s="342" customFormat="1" x14ac:dyDescent="0.25">
      <c r="A6792" s="336"/>
      <c r="B6792" s="330"/>
      <c r="C6792" s="402"/>
      <c r="D6792" s="336"/>
      <c r="E6792" s="429"/>
      <c r="F6792" s="336"/>
      <c r="G6792" s="430"/>
      <c r="H6792" s="431"/>
      <c r="I6792" s="432"/>
      <c r="J6792" s="336"/>
      <c r="K6792" s="338"/>
      <c r="O6792" s="393"/>
      <c r="P6792" s="407"/>
    </row>
    <row r="6793" spans="1:16" s="342" customFormat="1" x14ac:dyDescent="0.25">
      <c r="A6793" s="336"/>
      <c r="B6793" s="330"/>
      <c r="C6793" s="402"/>
      <c r="D6793" s="336"/>
      <c r="E6793" s="429"/>
      <c r="F6793" s="336"/>
      <c r="G6793" s="430"/>
      <c r="H6793" s="431"/>
      <c r="I6793" s="432"/>
      <c r="J6793" s="336"/>
      <c r="K6793" s="338"/>
      <c r="O6793" s="393"/>
      <c r="P6793" s="407"/>
    </row>
    <row r="6794" spans="1:16" s="342" customFormat="1" x14ac:dyDescent="0.25">
      <c r="A6794" s="336"/>
      <c r="B6794" s="330"/>
      <c r="C6794" s="402"/>
      <c r="D6794" s="336"/>
      <c r="E6794" s="429"/>
      <c r="F6794" s="336"/>
      <c r="G6794" s="430"/>
      <c r="H6794" s="431"/>
      <c r="I6794" s="432"/>
      <c r="J6794" s="336"/>
      <c r="K6794" s="338"/>
      <c r="O6794" s="393"/>
      <c r="P6794" s="407"/>
    </row>
    <row r="6795" spans="1:16" s="342" customFormat="1" x14ac:dyDescent="0.25">
      <c r="A6795" s="336"/>
      <c r="B6795" s="330"/>
      <c r="C6795" s="402"/>
      <c r="D6795" s="336"/>
      <c r="E6795" s="429"/>
      <c r="F6795" s="336"/>
      <c r="G6795" s="430"/>
      <c r="H6795" s="431"/>
      <c r="I6795" s="432"/>
      <c r="J6795" s="336"/>
      <c r="K6795" s="338"/>
      <c r="O6795" s="393"/>
      <c r="P6795" s="407"/>
    </row>
    <row r="6796" spans="1:16" s="342" customFormat="1" x14ac:dyDescent="0.25">
      <c r="A6796" s="336"/>
      <c r="B6796" s="330"/>
      <c r="C6796" s="402"/>
      <c r="D6796" s="336"/>
      <c r="E6796" s="429"/>
      <c r="F6796" s="336"/>
      <c r="G6796" s="430"/>
      <c r="H6796" s="431"/>
      <c r="I6796" s="432"/>
      <c r="J6796" s="336"/>
      <c r="K6796" s="338"/>
      <c r="O6796" s="393"/>
      <c r="P6796" s="407"/>
    </row>
    <row r="6797" spans="1:16" s="342" customFormat="1" x14ac:dyDescent="0.25">
      <c r="A6797" s="336"/>
      <c r="B6797" s="330"/>
      <c r="C6797" s="402"/>
      <c r="D6797" s="336"/>
      <c r="E6797" s="429"/>
      <c r="F6797" s="336"/>
      <c r="G6797" s="430"/>
      <c r="H6797" s="431"/>
      <c r="I6797" s="432"/>
      <c r="J6797" s="336"/>
      <c r="K6797" s="338"/>
      <c r="O6797" s="393"/>
      <c r="P6797" s="407"/>
    </row>
    <row r="6798" spans="1:16" s="342" customFormat="1" x14ac:dyDescent="0.25">
      <c r="A6798" s="336"/>
      <c r="B6798" s="330"/>
      <c r="C6798" s="402"/>
      <c r="D6798" s="336"/>
      <c r="E6798" s="429"/>
      <c r="F6798" s="336"/>
      <c r="G6798" s="430"/>
      <c r="H6798" s="431"/>
      <c r="I6798" s="432"/>
      <c r="J6798" s="336"/>
      <c r="K6798" s="338"/>
      <c r="O6798" s="393"/>
      <c r="P6798" s="407"/>
    </row>
    <row r="6799" spans="1:16" s="342" customFormat="1" x14ac:dyDescent="0.25">
      <c r="A6799" s="336"/>
      <c r="B6799" s="330"/>
      <c r="C6799" s="402"/>
      <c r="D6799" s="336"/>
      <c r="E6799" s="429"/>
      <c r="F6799" s="336"/>
      <c r="G6799" s="430"/>
      <c r="H6799" s="431"/>
      <c r="I6799" s="432"/>
      <c r="J6799" s="336"/>
      <c r="K6799" s="338"/>
      <c r="O6799" s="393"/>
      <c r="P6799" s="407"/>
    </row>
    <row r="6800" spans="1:16" s="342" customFormat="1" x14ac:dyDescent="0.25">
      <c r="A6800" s="336"/>
      <c r="B6800" s="330"/>
      <c r="C6800" s="402"/>
      <c r="D6800" s="336"/>
      <c r="E6800" s="429"/>
      <c r="F6800" s="336"/>
      <c r="G6800" s="430"/>
      <c r="H6800" s="431"/>
      <c r="I6800" s="432"/>
      <c r="J6800" s="336"/>
      <c r="K6800" s="338"/>
      <c r="O6800" s="393"/>
      <c r="P6800" s="407"/>
    </row>
    <row r="6801" spans="1:16" s="342" customFormat="1" x14ac:dyDescent="0.25">
      <c r="A6801" s="336"/>
      <c r="B6801" s="330"/>
      <c r="C6801" s="402"/>
      <c r="D6801" s="336"/>
      <c r="E6801" s="429"/>
      <c r="F6801" s="336"/>
      <c r="G6801" s="430"/>
      <c r="H6801" s="431"/>
      <c r="I6801" s="432"/>
      <c r="J6801" s="336"/>
      <c r="K6801" s="338"/>
      <c r="O6801" s="393"/>
      <c r="P6801" s="407"/>
    </row>
    <row r="6802" spans="1:16" s="342" customFormat="1" x14ac:dyDescent="0.25">
      <c r="A6802" s="336"/>
      <c r="B6802" s="330"/>
      <c r="C6802" s="402"/>
      <c r="D6802" s="336"/>
      <c r="E6802" s="429"/>
      <c r="F6802" s="336"/>
      <c r="G6802" s="430"/>
      <c r="H6802" s="431"/>
      <c r="I6802" s="432"/>
      <c r="J6802" s="336"/>
      <c r="K6802" s="338"/>
      <c r="O6802" s="393"/>
      <c r="P6802" s="407"/>
    </row>
    <row r="6803" spans="1:16" s="342" customFormat="1" x14ac:dyDescent="0.25">
      <c r="A6803" s="336"/>
      <c r="B6803" s="330"/>
      <c r="C6803" s="402"/>
      <c r="D6803" s="336"/>
      <c r="E6803" s="429"/>
      <c r="F6803" s="336"/>
      <c r="G6803" s="430"/>
      <c r="H6803" s="431"/>
      <c r="I6803" s="432"/>
      <c r="J6803" s="336"/>
      <c r="K6803" s="338"/>
      <c r="O6803" s="393"/>
      <c r="P6803" s="407"/>
    </row>
    <row r="6804" spans="1:16" s="342" customFormat="1" x14ac:dyDescent="0.25">
      <c r="A6804" s="336"/>
      <c r="B6804" s="330"/>
      <c r="C6804" s="402"/>
      <c r="D6804" s="336"/>
      <c r="E6804" s="429"/>
      <c r="F6804" s="336"/>
      <c r="G6804" s="430"/>
      <c r="H6804" s="431"/>
      <c r="I6804" s="432"/>
      <c r="J6804" s="336"/>
      <c r="K6804" s="338"/>
      <c r="O6804" s="393"/>
      <c r="P6804" s="407"/>
    </row>
    <row r="6805" spans="1:16" s="342" customFormat="1" x14ac:dyDescent="0.25">
      <c r="A6805" s="336"/>
      <c r="B6805" s="330"/>
      <c r="C6805" s="402"/>
      <c r="D6805" s="336"/>
      <c r="E6805" s="429"/>
      <c r="F6805" s="336"/>
      <c r="G6805" s="430"/>
      <c r="H6805" s="431"/>
      <c r="I6805" s="432"/>
      <c r="J6805" s="336"/>
      <c r="K6805" s="338"/>
      <c r="O6805" s="393"/>
      <c r="P6805" s="407"/>
    </row>
    <row r="6806" spans="1:16" s="342" customFormat="1" x14ac:dyDescent="0.25">
      <c r="A6806" s="336"/>
      <c r="B6806" s="330"/>
      <c r="C6806" s="402"/>
      <c r="D6806" s="336"/>
      <c r="E6806" s="429"/>
      <c r="F6806" s="336"/>
      <c r="G6806" s="430"/>
      <c r="H6806" s="431"/>
      <c r="I6806" s="432"/>
      <c r="J6806" s="336"/>
      <c r="K6806" s="338"/>
      <c r="O6806" s="393"/>
      <c r="P6806" s="407"/>
    </row>
    <row r="6807" spans="1:16" s="342" customFormat="1" x14ac:dyDescent="0.25">
      <c r="A6807" s="336"/>
      <c r="B6807" s="330"/>
      <c r="C6807" s="402"/>
      <c r="D6807" s="336"/>
      <c r="E6807" s="429"/>
      <c r="F6807" s="336"/>
      <c r="G6807" s="430"/>
      <c r="H6807" s="431"/>
      <c r="I6807" s="432"/>
      <c r="J6807" s="336"/>
      <c r="K6807" s="338"/>
      <c r="O6807" s="393"/>
      <c r="P6807" s="407"/>
    </row>
    <row r="6808" spans="1:16" s="342" customFormat="1" x14ac:dyDescent="0.25">
      <c r="A6808" s="336"/>
      <c r="B6808" s="330"/>
      <c r="C6808" s="402"/>
      <c r="D6808" s="336"/>
      <c r="E6808" s="429"/>
      <c r="F6808" s="336"/>
      <c r="G6808" s="430"/>
      <c r="H6808" s="431"/>
      <c r="I6808" s="432"/>
      <c r="J6808" s="336"/>
      <c r="K6808" s="338"/>
      <c r="O6808" s="393"/>
      <c r="P6808" s="407"/>
    </row>
    <row r="6809" spans="1:16" s="342" customFormat="1" x14ac:dyDescent="0.25">
      <c r="A6809" s="336"/>
      <c r="B6809" s="330"/>
      <c r="C6809" s="402"/>
      <c r="D6809" s="336"/>
      <c r="E6809" s="429"/>
      <c r="F6809" s="336"/>
      <c r="G6809" s="430"/>
      <c r="H6809" s="431"/>
      <c r="I6809" s="432"/>
      <c r="J6809" s="336"/>
      <c r="K6809" s="338"/>
      <c r="O6809" s="393"/>
      <c r="P6809" s="407"/>
    </row>
    <row r="6810" spans="1:16" s="342" customFormat="1" x14ac:dyDescent="0.25">
      <c r="A6810" s="336"/>
      <c r="B6810" s="330"/>
      <c r="C6810" s="402"/>
      <c r="D6810" s="336"/>
      <c r="E6810" s="429"/>
      <c r="F6810" s="336"/>
      <c r="G6810" s="430"/>
      <c r="H6810" s="431"/>
      <c r="I6810" s="432"/>
      <c r="J6810" s="336"/>
      <c r="K6810" s="338"/>
      <c r="O6810" s="393"/>
      <c r="P6810" s="407"/>
    </row>
    <row r="6811" spans="1:16" s="342" customFormat="1" x14ac:dyDescent="0.25">
      <c r="A6811" s="336"/>
      <c r="B6811" s="330"/>
      <c r="C6811" s="402"/>
      <c r="D6811" s="336"/>
      <c r="E6811" s="429"/>
      <c r="F6811" s="336"/>
      <c r="G6811" s="430"/>
      <c r="H6811" s="431"/>
      <c r="I6811" s="432"/>
      <c r="J6811" s="336"/>
      <c r="K6811" s="338"/>
      <c r="O6811" s="393"/>
      <c r="P6811" s="407"/>
    </row>
    <row r="6812" spans="1:16" s="342" customFormat="1" x14ac:dyDescent="0.25">
      <c r="A6812" s="336"/>
      <c r="B6812" s="330"/>
      <c r="C6812" s="402"/>
      <c r="D6812" s="336"/>
      <c r="E6812" s="429"/>
      <c r="F6812" s="336"/>
      <c r="G6812" s="430"/>
      <c r="H6812" s="431"/>
      <c r="I6812" s="432"/>
      <c r="J6812" s="336"/>
      <c r="K6812" s="338"/>
      <c r="O6812" s="393"/>
      <c r="P6812" s="407"/>
    </row>
    <row r="6813" spans="1:16" s="342" customFormat="1" x14ac:dyDescent="0.25">
      <c r="A6813" s="336"/>
      <c r="B6813" s="330"/>
      <c r="C6813" s="402"/>
      <c r="D6813" s="336"/>
      <c r="E6813" s="429"/>
      <c r="F6813" s="336"/>
      <c r="G6813" s="430"/>
      <c r="H6813" s="431"/>
      <c r="I6813" s="432"/>
      <c r="J6813" s="336"/>
      <c r="K6813" s="338"/>
      <c r="O6813" s="393"/>
      <c r="P6813" s="407"/>
    </row>
    <row r="6814" spans="1:16" s="342" customFormat="1" x14ac:dyDescent="0.25">
      <c r="A6814" s="336"/>
      <c r="B6814" s="330"/>
      <c r="C6814" s="402"/>
      <c r="D6814" s="336"/>
      <c r="E6814" s="429"/>
      <c r="F6814" s="336"/>
      <c r="G6814" s="430"/>
      <c r="H6814" s="431"/>
      <c r="I6814" s="432"/>
      <c r="J6814" s="336"/>
      <c r="K6814" s="338"/>
      <c r="O6814" s="393"/>
      <c r="P6814" s="407"/>
    </row>
    <row r="6815" spans="1:16" s="342" customFormat="1" x14ac:dyDescent="0.25">
      <c r="A6815" s="336"/>
      <c r="B6815" s="330"/>
      <c r="C6815" s="402"/>
      <c r="D6815" s="336"/>
      <c r="E6815" s="429"/>
      <c r="F6815" s="336"/>
      <c r="G6815" s="430"/>
      <c r="H6815" s="431"/>
      <c r="I6815" s="432"/>
      <c r="J6815" s="336"/>
      <c r="K6815" s="338"/>
      <c r="O6815" s="393"/>
      <c r="P6815" s="407"/>
    </row>
    <row r="6816" spans="1:16" s="342" customFormat="1" x14ac:dyDescent="0.25">
      <c r="A6816" s="336"/>
      <c r="B6816" s="330"/>
      <c r="C6816" s="402"/>
      <c r="D6816" s="336"/>
      <c r="E6816" s="429"/>
      <c r="F6816" s="336"/>
      <c r="G6816" s="430"/>
      <c r="H6816" s="431"/>
      <c r="I6816" s="432"/>
      <c r="J6816" s="336"/>
      <c r="K6816" s="338"/>
      <c r="O6816" s="393"/>
      <c r="P6816" s="407"/>
    </row>
    <row r="6817" spans="1:16" s="342" customFormat="1" x14ac:dyDescent="0.25">
      <c r="A6817" s="336"/>
      <c r="B6817" s="330"/>
      <c r="C6817" s="402"/>
      <c r="D6817" s="336"/>
      <c r="E6817" s="429"/>
      <c r="F6817" s="336"/>
      <c r="G6817" s="430"/>
      <c r="H6817" s="431"/>
      <c r="I6817" s="432"/>
      <c r="J6817" s="336"/>
      <c r="K6817" s="338"/>
      <c r="O6817" s="393"/>
      <c r="P6817" s="407"/>
    </row>
    <row r="6818" spans="1:16" s="342" customFormat="1" x14ac:dyDescent="0.25">
      <c r="A6818" s="336"/>
      <c r="B6818" s="330"/>
      <c r="C6818" s="402"/>
      <c r="D6818" s="336"/>
      <c r="E6818" s="429"/>
      <c r="F6818" s="336"/>
      <c r="G6818" s="430"/>
      <c r="H6818" s="431"/>
      <c r="I6818" s="432"/>
      <c r="J6818" s="336"/>
      <c r="K6818" s="338"/>
      <c r="O6818" s="393"/>
      <c r="P6818" s="407"/>
    </row>
    <row r="6819" spans="1:16" s="342" customFormat="1" x14ac:dyDescent="0.25">
      <c r="A6819" s="336"/>
      <c r="B6819" s="330"/>
      <c r="C6819" s="402"/>
      <c r="D6819" s="336"/>
      <c r="E6819" s="429"/>
      <c r="F6819" s="336"/>
      <c r="G6819" s="430"/>
      <c r="H6819" s="431"/>
      <c r="I6819" s="432"/>
      <c r="J6819" s="336"/>
      <c r="K6819" s="338"/>
      <c r="O6819" s="393"/>
      <c r="P6819" s="407"/>
    </row>
    <row r="6820" spans="1:16" s="342" customFormat="1" x14ac:dyDescent="0.25">
      <c r="A6820" s="336"/>
      <c r="B6820" s="330"/>
      <c r="C6820" s="402"/>
      <c r="D6820" s="336"/>
      <c r="E6820" s="429"/>
      <c r="F6820" s="336"/>
      <c r="G6820" s="430"/>
      <c r="H6820" s="431"/>
      <c r="I6820" s="432"/>
      <c r="J6820" s="336"/>
      <c r="K6820" s="338"/>
      <c r="O6820" s="393"/>
      <c r="P6820" s="407"/>
    </row>
    <row r="6821" spans="1:16" s="342" customFormat="1" x14ac:dyDescent="0.25">
      <c r="A6821" s="336"/>
      <c r="B6821" s="330"/>
      <c r="C6821" s="402"/>
      <c r="D6821" s="336"/>
      <c r="E6821" s="429"/>
      <c r="F6821" s="336"/>
      <c r="G6821" s="430"/>
      <c r="H6821" s="431"/>
      <c r="I6821" s="432"/>
      <c r="J6821" s="336"/>
      <c r="K6821" s="338"/>
      <c r="O6821" s="393"/>
      <c r="P6821" s="407"/>
    </row>
    <row r="6822" spans="1:16" s="342" customFormat="1" x14ac:dyDescent="0.25">
      <c r="A6822" s="336"/>
      <c r="B6822" s="330"/>
      <c r="C6822" s="402"/>
      <c r="D6822" s="336"/>
      <c r="E6822" s="429"/>
      <c r="F6822" s="336"/>
      <c r="G6822" s="430"/>
      <c r="H6822" s="431"/>
      <c r="I6822" s="432"/>
      <c r="J6822" s="336"/>
      <c r="K6822" s="338"/>
      <c r="O6822" s="393"/>
      <c r="P6822" s="407"/>
    </row>
    <row r="6823" spans="1:16" s="342" customFormat="1" x14ac:dyDescent="0.25">
      <c r="A6823" s="336"/>
      <c r="B6823" s="330"/>
      <c r="C6823" s="402"/>
      <c r="D6823" s="336"/>
      <c r="E6823" s="429"/>
      <c r="F6823" s="336"/>
      <c r="G6823" s="430"/>
      <c r="H6823" s="431"/>
      <c r="I6823" s="432"/>
      <c r="J6823" s="336"/>
      <c r="K6823" s="338"/>
      <c r="O6823" s="393"/>
      <c r="P6823" s="407"/>
    </row>
    <row r="6824" spans="1:16" s="342" customFormat="1" x14ac:dyDescent="0.25">
      <c r="A6824" s="336"/>
      <c r="B6824" s="330"/>
      <c r="C6824" s="402"/>
      <c r="D6824" s="336"/>
      <c r="E6824" s="429"/>
      <c r="F6824" s="336"/>
      <c r="G6824" s="430"/>
      <c r="H6824" s="431"/>
      <c r="I6824" s="432"/>
      <c r="J6824" s="336"/>
      <c r="K6824" s="338"/>
      <c r="O6824" s="393"/>
      <c r="P6824" s="407"/>
    </row>
    <row r="6825" spans="1:16" s="342" customFormat="1" x14ac:dyDescent="0.25">
      <c r="A6825" s="336"/>
      <c r="B6825" s="330"/>
      <c r="C6825" s="402"/>
      <c r="D6825" s="336"/>
      <c r="E6825" s="429"/>
      <c r="F6825" s="336"/>
      <c r="G6825" s="430"/>
      <c r="H6825" s="431"/>
      <c r="I6825" s="432"/>
      <c r="J6825" s="336"/>
      <c r="K6825" s="338"/>
      <c r="O6825" s="393"/>
      <c r="P6825" s="407"/>
    </row>
    <row r="6826" spans="1:16" s="342" customFormat="1" x14ac:dyDescent="0.25">
      <c r="A6826" s="336"/>
      <c r="B6826" s="330"/>
      <c r="C6826" s="402"/>
      <c r="D6826" s="336"/>
      <c r="E6826" s="429"/>
      <c r="F6826" s="336"/>
      <c r="G6826" s="430"/>
      <c r="H6826" s="431"/>
      <c r="I6826" s="432"/>
      <c r="J6826" s="336"/>
      <c r="K6826" s="338"/>
      <c r="O6826" s="393"/>
      <c r="P6826" s="407"/>
    </row>
    <row r="6827" spans="1:16" s="342" customFormat="1" x14ac:dyDescent="0.25">
      <c r="A6827" s="336"/>
      <c r="B6827" s="330"/>
      <c r="C6827" s="402"/>
      <c r="D6827" s="336"/>
      <c r="E6827" s="429"/>
      <c r="F6827" s="336"/>
      <c r="G6827" s="430"/>
      <c r="H6827" s="431"/>
      <c r="I6827" s="432"/>
      <c r="J6827" s="336"/>
      <c r="K6827" s="338"/>
      <c r="O6827" s="393"/>
      <c r="P6827" s="407"/>
    </row>
    <row r="6828" spans="1:16" s="342" customFormat="1" x14ac:dyDescent="0.25">
      <c r="A6828" s="336"/>
      <c r="B6828" s="330"/>
      <c r="C6828" s="402"/>
      <c r="D6828" s="336"/>
      <c r="E6828" s="429"/>
      <c r="F6828" s="336"/>
      <c r="G6828" s="430"/>
      <c r="H6828" s="431"/>
      <c r="I6828" s="432"/>
      <c r="J6828" s="336"/>
      <c r="K6828" s="338"/>
      <c r="O6828" s="393"/>
      <c r="P6828" s="407"/>
    </row>
    <row r="6829" spans="1:16" s="342" customFormat="1" x14ac:dyDescent="0.25">
      <c r="A6829" s="336"/>
      <c r="B6829" s="330"/>
      <c r="C6829" s="402"/>
      <c r="D6829" s="336"/>
      <c r="E6829" s="429"/>
      <c r="F6829" s="336"/>
      <c r="G6829" s="430"/>
      <c r="H6829" s="431"/>
      <c r="I6829" s="432"/>
      <c r="J6829" s="336"/>
      <c r="K6829" s="338"/>
      <c r="O6829" s="393"/>
      <c r="P6829" s="407"/>
    </row>
    <row r="6830" spans="1:16" s="342" customFormat="1" x14ac:dyDescent="0.25">
      <c r="A6830" s="336"/>
      <c r="B6830" s="330"/>
      <c r="C6830" s="402"/>
      <c r="D6830" s="336"/>
      <c r="E6830" s="429"/>
      <c r="F6830" s="336"/>
      <c r="G6830" s="430"/>
      <c r="H6830" s="431"/>
      <c r="I6830" s="432"/>
      <c r="J6830" s="336"/>
      <c r="K6830" s="338"/>
      <c r="O6830" s="393"/>
      <c r="P6830" s="407"/>
    </row>
    <row r="6831" spans="1:16" s="342" customFormat="1" x14ac:dyDescent="0.25">
      <c r="A6831" s="336"/>
      <c r="B6831" s="330"/>
      <c r="C6831" s="402"/>
      <c r="D6831" s="336"/>
      <c r="E6831" s="429"/>
      <c r="F6831" s="336"/>
      <c r="G6831" s="430"/>
      <c r="H6831" s="431"/>
      <c r="I6831" s="432"/>
      <c r="J6831" s="336"/>
      <c r="K6831" s="338"/>
      <c r="O6831" s="393"/>
      <c r="P6831" s="407"/>
    </row>
    <row r="6832" spans="1:16" s="342" customFormat="1" x14ac:dyDescent="0.25">
      <c r="A6832" s="336"/>
      <c r="B6832" s="330"/>
      <c r="C6832" s="402"/>
      <c r="D6832" s="336"/>
      <c r="E6832" s="429"/>
      <c r="F6832" s="336"/>
      <c r="G6832" s="430"/>
      <c r="H6832" s="431"/>
      <c r="I6832" s="432"/>
      <c r="J6832" s="336"/>
      <c r="K6832" s="338"/>
      <c r="O6832" s="393"/>
      <c r="P6832" s="407"/>
    </row>
    <row r="6833" spans="1:16" s="342" customFormat="1" x14ac:dyDescent="0.25">
      <c r="A6833" s="336"/>
      <c r="B6833" s="330"/>
      <c r="C6833" s="402"/>
      <c r="D6833" s="336"/>
      <c r="E6833" s="429"/>
      <c r="F6833" s="336"/>
      <c r="G6833" s="430"/>
      <c r="H6833" s="431"/>
      <c r="I6833" s="432"/>
      <c r="J6833" s="336"/>
      <c r="K6833" s="338"/>
      <c r="O6833" s="393"/>
      <c r="P6833" s="407"/>
    </row>
    <row r="6834" spans="1:16" s="342" customFormat="1" x14ac:dyDescent="0.25">
      <c r="A6834" s="336"/>
      <c r="B6834" s="330"/>
      <c r="C6834" s="402"/>
      <c r="D6834" s="336"/>
      <c r="E6834" s="429"/>
      <c r="F6834" s="336"/>
      <c r="G6834" s="430"/>
      <c r="H6834" s="431"/>
      <c r="I6834" s="432"/>
      <c r="J6834" s="336"/>
      <c r="K6834" s="338"/>
      <c r="O6834" s="393"/>
      <c r="P6834" s="407"/>
    </row>
    <row r="6835" spans="1:16" s="342" customFormat="1" x14ac:dyDescent="0.25">
      <c r="A6835" s="336"/>
      <c r="B6835" s="330"/>
      <c r="C6835" s="402"/>
      <c r="D6835" s="336"/>
      <c r="E6835" s="429"/>
      <c r="F6835" s="336"/>
      <c r="G6835" s="430"/>
      <c r="H6835" s="431"/>
      <c r="I6835" s="432"/>
      <c r="J6835" s="336"/>
      <c r="K6835" s="338"/>
      <c r="O6835" s="393"/>
      <c r="P6835" s="407"/>
    </row>
    <row r="6836" spans="1:16" s="342" customFormat="1" x14ac:dyDescent="0.25">
      <c r="A6836" s="336"/>
      <c r="B6836" s="330"/>
      <c r="C6836" s="402"/>
      <c r="D6836" s="336"/>
      <c r="E6836" s="429"/>
      <c r="F6836" s="336"/>
      <c r="G6836" s="430"/>
      <c r="H6836" s="431"/>
      <c r="I6836" s="432"/>
      <c r="J6836" s="336"/>
      <c r="K6836" s="338"/>
      <c r="O6836" s="393"/>
      <c r="P6836" s="407"/>
    </row>
    <row r="6837" spans="1:16" s="342" customFormat="1" x14ac:dyDescent="0.25">
      <c r="A6837" s="336"/>
      <c r="B6837" s="330"/>
      <c r="C6837" s="402"/>
      <c r="D6837" s="336"/>
      <c r="E6837" s="429"/>
      <c r="F6837" s="336"/>
      <c r="G6837" s="430"/>
      <c r="H6837" s="431"/>
      <c r="I6837" s="432"/>
      <c r="J6837" s="336"/>
      <c r="K6837" s="338"/>
      <c r="O6837" s="393"/>
      <c r="P6837" s="407"/>
    </row>
    <row r="6838" spans="1:16" s="342" customFormat="1" x14ac:dyDescent="0.25">
      <c r="A6838" s="336"/>
      <c r="B6838" s="330"/>
      <c r="C6838" s="402"/>
      <c r="D6838" s="336"/>
      <c r="E6838" s="429"/>
      <c r="F6838" s="336"/>
      <c r="G6838" s="430"/>
      <c r="H6838" s="431"/>
      <c r="I6838" s="432"/>
      <c r="J6838" s="336"/>
      <c r="K6838" s="338"/>
      <c r="O6838" s="393"/>
      <c r="P6838" s="407"/>
    </row>
    <row r="6839" spans="1:16" s="342" customFormat="1" x14ac:dyDescent="0.25">
      <c r="A6839" s="336"/>
      <c r="B6839" s="330"/>
      <c r="C6839" s="402"/>
      <c r="D6839" s="336"/>
      <c r="E6839" s="429"/>
      <c r="F6839" s="336"/>
      <c r="G6839" s="430"/>
      <c r="H6839" s="431"/>
      <c r="I6839" s="432"/>
      <c r="J6839" s="336"/>
      <c r="K6839" s="338"/>
      <c r="O6839" s="393"/>
      <c r="P6839" s="407"/>
    </row>
    <row r="6840" spans="1:16" s="342" customFormat="1" x14ac:dyDescent="0.25">
      <c r="A6840" s="336"/>
      <c r="B6840" s="330"/>
      <c r="C6840" s="402"/>
      <c r="D6840" s="336"/>
      <c r="E6840" s="429"/>
      <c r="F6840" s="336"/>
      <c r="G6840" s="430"/>
      <c r="H6840" s="431"/>
      <c r="I6840" s="432"/>
      <c r="J6840" s="336"/>
      <c r="K6840" s="338"/>
      <c r="O6840" s="393"/>
      <c r="P6840" s="407"/>
    </row>
    <row r="6841" spans="1:16" s="342" customFormat="1" x14ac:dyDescent="0.25">
      <c r="A6841" s="336"/>
      <c r="B6841" s="330"/>
      <c r="C6841" s="402"/>
      <c r="D6841" s="336"/>
      <c r="E6841" s="429"/>
      <c r="F6841" s="336"/>
      <c r="G6841" s="430"/>
      <c r="H6841" s="431"/>
      <c r="I6841" s="432"/>
      <c r="J6841" s="336"/>
      <c r="K6841" s="338"/>
      <c r="O6841" s="393"/>
      <c r="P6841" s="407"/>
    </row>
    <row r="6842" spans="1:16" s="342" customFormat="1" x14ac:dyDescent="0.25">
      <c r="A6842" s="336"/>
      <c r="B6842" s="330"/>
      <c r="C6842" s="402"/>
      <c r="D6842" s="336"/>
      <c r="E6842" s="429"/>
      <c r="F6842" s="336"/>
      <c r="G6842" s="430"/>
      <c r="H6842" s="431"/>
      <c r="I6842" s="432"/>
      <c r="J6842" s="336"/>
      <c r="K6842" s="338"/>
      <c r="O6842" s="393"/>
      <c r="P6842" s="407"/>
    </row>
    <row r="6843" spans="1:16" s="342" customFormat="1" x14ac:dyDescent="0.25">
      <c r="A6843" s="336"/>
      <c r="B6843" s="330"/>
      <c r="C6843" s="402"/>
      <c r="D6843" s="336"/>
      <c r="E6843" s="429"/>
      <c r="F6843" s="336"/>
      <c r="G6843" s="430"/>
      <c r="H6843" s="431"/>
      <c r="I6843" s="432"/>
      <c r="J6843" s="336"/>
      <c r="K6843" s="338"/>
      <c r="O6843" s="393"/>
      <c r="P6843" s="407"/>
    </row>
    <row r="6844" spans="1:16" s="342" customFormat="1" x14ac:dyDescent="0.25">
      <c r="A6844" s="336"/>
      <c r="B6844" s="330"/>
      <c r="C6844" s="402"/>
      <c r="D6844" s="336"/>
      <c r="E6844" s="429"/>
      <c r="F6844" s="336"/>
      <c r="G6844" s="430"/>
      <c r="H6844" s="431"/>
      <c r="I6844" s="432"/>
      <c r="J6844" s="336"/>
      <c r="K6844" s="338"/>
      <c r="O6844" s="393"/>
      <c r="P6844" s="407"/>
    </row>
    <row r="6845" spans="1:16" s="342" customFormat="1" x14ac:dyDescent="0.25">
      <c r="A6845" s="336"/>
      <c r="B6845" s="330"/>
      <c r="C6845" s="402"/>
      <c r="D6845" s="336"/>
      <c r="E6845" s="429"/>
      <c r="F6845" s="336"/>
      <c r="G6845" s="430"/>
      <c r="H6845" s="431"/>
      <c r="I6845" s="432"/>
      <c r="J6845" s="336"/>
      <c r="K6845" s="338"/>
      <c r="O6845" s="393"/>
      <c r="P6845" s="407"/>
    </row>
    <row r="6846" spans="1:16" s="342" customFormat="1" x14ac:dyDescent="0.25">
      <c r="A6846" s="336"/>
      <c r="B6846" s="330"/>
      <c r="C6846" s="402"/>
      <c r="D6846" s="336"/>
      <c r="E6846" s="429"/>
      <c r="F6846" s="336"/>
      <c r="G6846" s="430"/>
      <c r="H6846" s="431"/>
      <c r="I6846" s="432"/>
      <c r="J6846" s="336"/>
      <c r="K6846" s="338"/>
      <c r="O6846" s="393"/>
      <c r="P6846" s="407"/>
    </row>
    <row r="6847" spans="1:16" s="342" customFormat="1" x14ac:dyDescent="0.25">
      <c r="A6847" s="336"/>
      <c r="B6847" s="330"/>
      <c r="C6847" s="402"/>
      <c r="D6847" s="336"/>
      <c r="E6847" s="429"/>
      <c r="F6847" s="336"/>
      <c r="G6847" s="430"/>
      <c r="H6847" s="431"/>
      <c r="I6847" s="432"/>
      <c r="J6847" s="336"/>
      <c r="K6847" s="338"/>
      <c r="O6847" s="393"/>
      <c r="P6847" s="407"/>
    </row>
    <row r="6848" spans="1:16" s="342" customFormat="1" x14ac:dyDescent="0.25">
      <c r="A6848" s="336"/>
      <c r="B6848" s="330"/>
      <c r="C6848" s="402"/>
      <c r="D6848" s="336"/>
      <c r="E6848" s="429"/>
      <c r="F6848" s="336"/>
      <c r="G6848" s="430"/>
      <c r="H6848" s="431"/>
      <c r="I6848" s="432"/>
      <c r="J6848" s="336"/>
      <c r="K6848" s="338"/>
      <c r="O6848" s="393"/>
      <c r="P6848" s="407"/>
    </row>
    <row r="6849" spans="1:16" s="342" customFormat="1" x14ac:dyDescent="0.25">
      <c r="A6849" s="336"/>
      <c r="B6849" s="330"/>
      <c r="C6849" s="402"/>
      <c r="D6849" s="336"/>
      <c r="E6849" s="429"/>
      <c r="F6849" s="336"/>
      <c r="G6849" s="430"/>
      <c r="H6849" s="431"/>
      <c r="I6849" s="432"/>
      <c r="J6849" s="336"/>
      <c r="K6849" s="338"/>
      <c r="O6849" s="393"/>
      <c r="P6849" s="407"/>
    </row>
    <row r="6850" spans="1:16" s="342" customFormat="1" x14ac:dyDescent="0.25">
      <c r="A6850" s="336"/>
      <c r="B6850" s="330"/>
      <c r="C6850" s="402"/>
      <c r="D6850" s="336"/>
      <c r="E6850" s="429"/>
      <c r="F6850" s="336"/>
      <c r="G6850" s="430"/>
      <c r="H6850" s="431"/>
      <c r="I6850" s="432"/>
      <c r="J6850" s="336"/>
      <c r="K6850" s="338"/>
      <c r="O6850" s="393"/>
      <c r="P6850" s="407"/>
    </row>
    <row r="6851" spans="1:16" s="342" customFormat="1" x14ac:dyDescent="0.25">
      <c r="A6851" s="336"/>
      <c r="B6851" s="330"/>
      <c r="C6851" s="402"/>
      <c r="D6851" s="336"/>
      <c r="E6851" s="429"/>
      <c r="F6851" s="336"/>
      <c r="G6851" s="430"/>
      <c r="H6851" s="431"/>
      <c r="I6851" s="432"/>
      <c r="J6851" s="336"/>
      <c r="K6851" s="338"/>
      <c r="O6851" s="393"/>
      <c r="P6851" s="407"/>
    </row>
    <row r="6852" spans="1:16" s="342" customFormat="1" x14ac:dyDescent="0.25">
      <c r="A6852" s="336"/>
      <c r="B6852" s="330"/>
      <c r="C6852" s="402"/>
      <c r="D6852" s="336"/>
      <c r="E6852" s="429"/>
      <c r="F6852" s="336"/>
      <c r="G6852" s="430"/>
      <c r="H6852" s="431"/>
      <c r="I6852" s="432"/>
      <c r="J6852" s="336"/>
      <c r="K6852" s="338"/>
      <c r="O6852" s="393"/>
      <c r="P6852" s="407"/>
    </row>
    <row r="6853" spans="1:16" s="342" customFormat="1" x14ac:dyDescent="0.25">
      <c r="A6853" s="336"/>
      <c r="B6853" s="330"/>
      <c r="C6853" s="402"/>
      <c r="D6853" s="336"/>
      <c r="E6853" s="429"/>
      <c r="F6853" s="336"/>
      <c r="G6853" s="430"/>
      <c r="H6853" s="431"/>
      <c r="I6853" s="432"/>
      <c r="J6853" s="336"/>
      <c r="K6853" s="338"/>
      <c r="O6853" s="393"/>
      <c r="P6853" s="407"/>
    </row>
    <row r="6854" spans="1:16" s="342" customFormat="1" x14ac:dyDescent="0.25">
      <c r="A6854" s="336"/>
      <c r="B6854" s="330"/>
      <c r="C6854" s="402"/>
      <c r="D6854" s="336"/>
      <c r="E6854" s="429"/>
      <c r="F6854" s="336"/>
      <c r="G6854" s="430"/>
      <c r="H6854" s="431"/>
      <c r="I6854" s="432"/>
      <c r="J6854" s="336"/>
      <c r="K6854" s="338"/>
      <c r="O6854" s="393"/>
      <c r="P6854" s="407"/>
    </row>
    <row r="6855" spans="1:16" s="342" customFormat="1" x14ac:dyDescent="0.25">
      <c r="A6855" s="336"/>
      <c r="B6855" s="330"/>
      <c r="C6855" s="402"/>
      <c r="D6855" s="336"/>
      <c r="E6855" s="429"/>
      <c r="F6855" s="336"/>
      <c r="G6855" s="430"/>
      <c r="H6855" s="431"/>
      <c r="I6855" s="432"/>
      <c r="J6855" s="336"/>
      <c r="K6855" s="338"/>
      <c r="O6855" s="393"/>
      <c r="P6855" s="407"/>
    </row>
    <row r="6856" spans="1:16" s="342" customFormat="1" x14ac:dyDescent="0.25">
      <c r="A6856" s="336"/>
      <c r="B6856" s="330"/>
      <c r="C6856" s="402"/>
      <c r="D6856" s="336"/>
      <c r="E6856" s="429"/>
      <c r="F6856" s="336"/>
      <c r="G6856" s="430"/>
      <c r="H6856" s="431"/>
      <c r="I6856" s="432"/>
      <c r="J6856" s="336"/>
      <c r="K6856" s="338"/>
      <c r="O6856" s="393"/>
      <c r="P6856" s="407"/>
    </row>
    <row r="6857" spans="1:16" s="342" customFormat="1" x14ac:dyDescent="0.25">
      <c r="A6857" s="336"/>
      <c r="B6857" s="330"/>
      <c r="C6857" s="402"/>
      <c r="D6857" s="336"/>
      <c r="E6857" s="429"/>
      <c r="F6857" s="336"/>
      <c r="G6857" s="430"/>
      <c r="H6857" s="431"/>
      <c r="I6857" s="432"/>
      <c r="J6857" s="336"/>
      <c r="K6857" s="338"/>
      <c r="O6857" s="393"/>
      <c r="P6857" s="407"/>
    </row>
    <row r="6858" spans="1:16" s="342" customFormat="1" x14ac:dyDescent="0.25">
      <c r="A6858" s="336"/>
      <c r="B6858" s="330"/>
      <c r="C6858" s="402"/>
      <c r="D6858" s="336"/>
      <c r="E6858" s="429"/>
      <c r="F6858" s="336"/>
      <c r="G6858" s="430"/>
      <c r="H6858" s="431"/>
      <c r="I6858" s="432"/>
      <c r="J6858" s="336"/>
      <c r="K6858" s="338"/>
      <c r="O6858" s="393"/>
      <c r="P6858" s="407"/>
    </row>
    <row r="6859" spans="1:16" s="342" customFormat="1" x14ac:dyDescent="0.25">
      <c r="A6859" s="336"/>
      <c r="B6859" s="330"/>
      <c r="C6859" s="402"/>
      <c r="D6859" s="336"/>
      <c r="E6859" s="429"/>
      <c r="F6859" s="336"/>
      <c r="G6859" s="430"/>
      <c r="H6859" s="431"/>
      <c r="I6859" s="432"/>
      <c r="J6859" s="336"/>
      <c r="K6859" s="338"/>
      <c r="O6859" s="393"/>
      <c r="P6859" s="407"/>
    </row>
    <row r="6860" spans="1:16" s="342" customFormat="1" x14ac:dyDescent="0.25">
      <c r="A6860" s="336"/>
      <c r="B6860" s="330"/>
      <c r="C6860" s="402"/>
      <c r="D6860" s="336"/>
      <c r="E6860" s="429"/>
      <c r="F6860" s="336"/>
      <c r="G6860" s="430"/>
      <c r="H6860" s="431"/>
      <c r="I6860" s="432"/>
      <c r="J6860" s="336"/>
      <c r="K6860" s="338"/>
      <c r="O6860" s="393"/>
      <c r="P6860" s="407"/>
    </row>
    <row r="6861" spans="1:16" s="342" customFormat="1" x14ac:dyDescent="0.25">
      <c r="A6861" s="336"/>
      <c r="B6861" s="330"/>
      <c r="C6861" s="402"/>
      <c r="D6861" s="336"/>
      <c r="E6861" s="429"/>
      <c r="F6861" s="336"/>
      <c r="G6861" s="430"/>
      <c r="H6861" s="431"/>
      <c r="I6861" s="432"/>
      <c r="J6861" s="336"/>
      <c r="K6861" s="338"/>
      <c r="O6861" s="393"/>
      <c r="P6861" s="407"/>
    </row>
    <row r="6862" spans="1:16" s="342" customFormat="1" x14ac:dyDescent="0.25">
      <c r="A6862" s="336"/>
      <c r="B6862" s="330"/>
      <c r="C6862" s="402"/>
      <c r="D6862" s="336"/>
      <c r="E6862" s="429"/>
      <c r="F6862" s="336"/>
      <c r="G6862" s="430"/>
      <c r="H6862" s="431"/>
      <c r="I6862" s="432"/>
      <c r="J6862" s="336"/>
      <c r="K6862" s="338"/>
      <c r="O6862" s="393"/>
      <c r="P6862" s="407"/>
    </row>
    <row r="6863" spans="1:16" s="342" customFormat="1" x14ac:dyDescent="0.25">
      <c r="A6863" s="336"/>
      <c r="B6863" s="330"/>
      <c r="C6863" s="402"/>
      <c r="D6863" s="336"/>
      <c r="E6863" s="429"/>
      <c r="F6863" s="336"/>
      <c r="G6863" s="430"/>
      <c r="H6863" s="431"/>
      <c r="I6863" s="432"/>
      <c r="J6863" s="336"/>
      <c r="K6863" s="338"/>
      <c r="O6863" s="393"/>
      <c r="P6863" s="407"/>
    </row>
    <row r="6864" spans="1:16" s="342" customFormat="1" x14ac:dyDescent="0.25">
      <c r="A6864" s="336"/>
      <c r="B6864" s="330"/>
      <c r="C6864" s="402"/>
      <c r="D6864" s="336"/>
      <c r="E6864" s="429"/>
      <c r="F6864" s="336"/>
      <c r="G6864" s="430"/>
      <c r="H6864" s="431"/>
      <c r="I6864" s="432"/>
      <c r="J6864" s="336"/>
      <c r="K6864" s="338"/>
      <c r="O6864" s="393"/>
      <c r="P6864" s="407"/>
    </row>
    <row r="6865" spans="1:16" s="342" customFormat="1" x14ac:dyDescent="0.25">
      <c r="A6865" s="336"/>
      <c r="B6865" s="330"/>
      <c r="C6865" s="402"/>
      <c r="D6865" s="336"/>
      <c r="E6865" s="429"/>
      <c r="F6865" s="336"/>
      <c r="G6865" s="430"/>
      <c r="H6865" s="431"/>
      <c r="I6865" s="432"/>
      <c r="J6865" s="336"/>
      <c r="K6865" s="338"/>
      <c r="O6865" s="393"/>
      <c r="P6865" s="407"/>
    </row>
    <row r="6866" spans="1:16" s="342" customFormat="1" x14ac:dyDescent="0.25">
      <c r="A6866" s="336"/>
      <c r="B6866" s="330"/>
      <c r="C6866" s="402"/>
      <c r="D6866" s="336"/>
      <c r="E6866" s="429"/>
      <c r="F6866" s="336"/>
      <c r="G6866" s="430"/>
      <c r="H6866" s="431"/>
      <c r="I6866" s="432"/>
      <c r="J6866" s="336"/>
      <c r="K6866" s="338"/>
      <c r="O6866" s="393"/>
      <c r="P6866" s="407"/>
    </row>
    <row r="6867" spans="1:16" s="342" customFormat="1" x14ac:dyDescent="0.25">
      <c r="A6867" s="336"/>
      <c r="B6867" s="330"/>
      <c r="C6867" s="402"/>
      <c r="D6867" s="336"/>
      <c r="E6867" s="429"/>
      <c r="F6867" s="336"/>
      <c r="G6867" s="430"/>
      <c r="H6867" s="431"/>
      <c r="I6867" s="432"/>
      <c r="J6867" s="336"/>
      <c r="K6867" s="338"/>
      <c r="O6867" s="393"/>
      <c r="P6867" s="407"/>
    </row>
    <row r="6868" spans="1:16" s="342" customFormat="1" x14ac:dyDescent="0.25">
      <c r="A6868" s="336"/>
      <c r="B6868" s="330"/>
      <c r="C6868" s="402"/>
      <c r="D6868" s="336"/>
      <c r="E6868" s="429"/>
      <c r="F6868" s="336"/>
      <c r="G6868" s="430"/>
      <c r="H6868" s="431"/>
      <c r="I6868" s="432"/>
      <c r="J6868" s="336"/>
      <c r="K6868" s="338"/>
      <c r="O6868" s="393"/>
      <c r="P6868" s="407"/>
    </row>
    <row r="6869" spans="1:16" s="342" customFormat="1" x14ac:dyDescent="0.25">
      <c r="A6869" s="336"/>
      <c r="B6869" s="330"/>
      <c r="C6869" s="402"/>
      <c r="D6869" s="336"/>
      <c r="E6869" s="429"/>
      <c r="F6869" s="336"/>
      <c r="G6869" s="430"/>
      <c r="H6869" s="431"/>
      <c r="I6869" s="432"/>
      <c r="J6869" s="336"/>
      <c r="K6869" s="338"/>
      <c r="O6869" s="393"/>
      <c r="P6869" s="407"/>
    </row>
    <row r="6870" spans="1:16" s="342" customFormat="1" x14ac:dyDescent="0.25">
      <c r="A6870" s="336"/>
      <c r="B6870" s="330"/>
      <c r="C6870" s="402"/>
      <c r="D6870" s="336"/>
      <c r="E6870" s="429"/>
      <c r="F6870" s="336"/>
      <c r="G6870" s="430"/>
      <c r="H6870" s="431"/>
      <c r="I6870" s="432"/>
      <c r="J6870" s="336"/>
      <c r="K6870" s="338"/>
      <c r="O6870" s="393"/>
      <c r="P6870" s="407"/>
    </row>
    <row r="6871" spans="1:16" s="342" customFormat="1" x14ac:dyDescent="0.25">
      <c r="A6871" s="336"/>
      <c r="B6871" s="330"/>
      <c r="C6871" s="402"/>
      <c r="D6871" s="336"/>
      <c r="E6871" s="429"/>
      <c r="F6871" s="336"/>
      <c r="G6871" s="430"/>
      <c r="H6871" s="431"/>
      <c r="I6871" s="432"/>
      <c r="J6871" s="336"/>
      <c r="K6871" s="338"/>
      <c r="O6871" s="393"/>
      <c r="P6871" s="407"/>
    </row>
    <row r="6872" spans="1:16" s="342" customFormat="1" x14ac:dyDescent="0.25">
      <c r="A6872" s="336"/>
      <c r="B6872" s="330"/>
      <c r="C6872" s="402"/>
      <c r="D6872" s="336"/>
      <c r="E6872" s="429"/>
      <c r="F6872" s="336"/>
      <c r="G6872" s="430"/>
      <c r="H6872" s="431"/>
      <c r="I6872" s="432"/>
      <c r="J6872" s="336"/>
      <c r="K6872" s="338"/>
      <c r="O6872" s="393"/>
      <c r="P6872" s="407"/>
    </row>
    <row r="6873" spans="1:16" s="342" customFormat="1" x14ac:dyDescent="0.25">
      <c r="A6873" s="336"/>
      <c r="B6873" s="330"/>
      <c r="C6873" s="402"/>
      <c r="D6873" s="336"/>
      <c r="E6873" s="429"/>
      <c r="F6873" s="336"/>
      <c r="G6873" s="430"/>
      <c r="H6873" s="431"/>
      <c r="I6873" s="432"/>
      <c r="J6873" s="336"/>
      <c r="K6873" s="338"/>
      <c r="O6873" s="393"/>
      <c r="P6873" s="407"/>
    </row>
    <row r="6874" spans="1:16" s="342" customFormat="1" x14ac:dyDescent="0.25">
      <c r="A6874" s="336"/>
      <c r="B6874" s="330"/>
      <c r="C6874" s="402"/>
      <c r="D6874" s="336"/>
      <c r="E6874" s="429"/>
      <c r="F6874" s="336"/>
      <c r="G6874" s="430"/>
      <c r="H6874" s="431"/>
      <c r="I6874" s="432"/>
      <c r="J6874" s="336"/>
      <c r="K6874" s="338"/>
      <c r="O6874" s="393"/>
      <c r="P6874" s="407"/>
    </row>
    <row r="6875" spans="1:16" s="342" customFormat="1" x14ac:dyDescent="0.25">
      <c r="A6875" s="336"/>
      <c r="B6875" s="330"/>
      <c r="C6875" s="402"/>
      <c r="D6875" s="336"/>
      <c r="E6875" s="429"/>
      <c r="F6875" s="336"/>
      <c r="G6875" s="430"/>
      <c r="H6875" s="431"/>
      <c r="I6875" s="432"/>
      <c r="J6875" s="336"/>
      <c r="K6875" s="338"/>
      <c r="O6875" s="393"/>
      <c r="P6875" s="407"/>
    </row>
    <row r="6876" spans="1:16" s="342" customFormat="1" x14ac:dyDescent="0.25">
      <c r="A6876" s="336"/>
      <c r="B6876" s="330"/>
      <c r="C6876" s="402"/>
      <c r="D6876" s="336"/>
      <c r="E6876" s="429"/>
      <c r="F6876" s="336"/>
      <c r="G6876" s="430"/>
      <c r="H6876" s="431"/>
      <c r="I6876" s="432"/>
      <c r="J6876" s="336"/>
      <c r="K6876" s="338"/>
      <c r="O6876" s="393"/>
      <c r="P6876" s="407"/>
    </row>
    <row r="6877" spans="1:16" s="342" customFormat="1" x14ac:dyDescent="0.25">
      <c r="A6877" s="336"/>
      <c r="B6877" s="330"/>
      <c r="C6877" s="402"/>
      <c r="D6877" s="336"/>
      <c r="E6877" s="429"/>
      <c r="F6877" s="336"/>
      <c r="G6877" s="430"/>
      <c r="H6877" s="431"/>
      <c r="I6877" s="432"/>
      <c r="J6877" s="336"/>
      <c r="K6877" s="338"/>
      <c r="O6877" s="393"/>
      <c r="P6877" s="407"/>
    </row>
    <row r="6878" spans="1:16" s="342" customFormat="1" x14ac:dyDescent="0.25">
      <c r="A6878" s="336"/>
      <c r="B6878" s="330"/>
      <c r="C6878" s="402"/>
      <c r="D6878" s="336"/>
      <c r="E6878" s="429"/>
      <c r="F6878" s="336"/>
      <c r="G6878" s="430"/>
      <c r="H6878" s="431"/>
      <c r="I6878" s="432"/>
      <c r="J6878" s="336"/>
      <c r="K6878" s="338"/>
      <c r="O6878" s="393"/>
      <c r="P6878" s="407"/>
    </row>
    <row r="6879" spans="1:16" s="342" customFormat="1" x14ac:dyDescent="0.25">
      <c r="A6879" s="336"/>
      <c r="B6879" s="330"/>
      <c r="C6879" s="402"/>
      <c r="D6879" s="336"/>
      <c r="E6879" s="429"/>
      <c r="F6879" s="336"/>
      <c r="G6879" s="430"/>
      <c r="H6879" s="431"/>
      <c r="I6879" s="432"/>
      <c r="J6879" s="336"/>
      <c r="K6879" s="338"/>
      <c r="O6879" s="393"/>
      <c r="P6879" s="407"/>
    </row>
    <row r="6880" spans="1:16" s="342" customFormat="1" x14ac:dyDescent="0.25">
      <c r="A6880" s="336"/>
      <c r="B6880" s="330"/>
      <c r="C6880" s="402"/>
      <c r="D6880" s="336"/>
      <c r="E6880" s="429"/>
      <c r="F6880" s="336"/>
      <c r="G6880" s="430"/>
      <c r="H6880" s="431"/>
      <c r="I6880" s="432"/>
      <c r="J6880" s="336"/>
      <c r="K6880" s="338"/>
      <c r="O6880" s="393"/>
      <c r="P6880" s="407"/>
    </row>
    <row r="6881" spans="1:16" s="342" customFormat="1" x14ac:dyDescent="0.25">
      <c r="A6881" s="336"/>
      <c r="B6881" s="330"/>
      <c r="C6881" s="402"/>
      <c r="D6881" s="336"/>
      <c r="E6881" s="429"/>
      <c r="F6881" s="336"/>
      <c r="G6881" s="430"/>
      <c r="H6881" s="431"/>
      <c r="I6881" s="432"/>
      <c r="J6881" s="336"/>
      <c r="K6881" s="338"/>
      <c r="O6881" s="393"/>
      <c r="P6881" s="407"/>
    </row>
    <row r="6882" spans="1:16" s="342" customFormat="1" x14ac:dyDescent="0.25">
      <c r="A6882" s="336"/>
      <c r="B6882" s="330"/>
      <c r="C6882" s="402"/>
      <c r="D6882" s="336"/>
      <c r="E6882" s="429"/>
      <c r="F6882" s="336"/>
      <c r="G6882" s="430"/>
      <c r="H6882" s="431"/>
      <c r="I6882" s="432"/>
      <c r="J6882" s="336"/>
      <c r="K6882" s="338"/>
      <c r="O6882" s="393"/>
      <c r="P6882" s="407"/>
    </row>
    <row r="6883" spans="1:16" s="342" customFormat="1" x14ac:dyDescent="0.25">
      <c r="A6883" s="336"/>
      <c r="B6883" s="330"/>
      <c r="C6883" s="402"/>
      <c r="D6883" s="336"/>
      <c r="E6883" s="429"/>
      <c r="F6883" s="336"/>
      <c r="G6883" s="430"/>
      <c r="H6883" s="431"/>
      <c r="I6883" s="432"/>
      <c r="J6883" s="336"/>
      <c r="K6883" s="338"/>
      <c r="O6883" s="393"/>
      <c r="P6883" s="407"/>
    </row>
    <row r="6884" spans="1:16" s="342" customFormat="1" x14ac:dyDescent="0.25">
      <c r="A6884" s="336"/>
      <c r="B6884" s="330"/>
      <c r="C6884" s="402"/>
      <c r="D6884" s="336"/>
      <c r="E6884" s="429"/>
      <c r="F6884" s="336"/>
      <c r="G6884" s="430"/>
      <c r="H6884" s="431"/>
      <c r="I6884" s="432"/>
      <c r="J6884" s="336"/>
      <c r="K6884" s="338"/>
      <c r="O6884" s="393"/>
      <c r="P6884" s="407"/>
    </row>
    <row r="6885" spans="1:16" s="342" customFormat="1" x14ac:dyDescent="0.25">
      <c r="A6885" s="336"/>
      <c r="B6885" s="330"/>
      <c r="C6885" s="402"/>
      <c r="D6885" s="336"/>
      <c r="E6885" s="429"/>
      <c r="F6885" s="336"/>
      <c r="G6885" s="430"/>
      <c r="H6885" s="431"/>
      <c r="I6885" s="432"/>
      <c r="J6885" s="336"/>
      <c r="K6885" s="338"/>
      <c r="O6885" s="393"/>
      <c r="P6885" s="407"/>
    </row>
    <row r="6886" spans="1:16" s="342" customFormat="1" x14ac:dyDescent="0.25">
      <c r="A6886" s="336"/>
      <c r="B6886" s="330"/>
      <c r="C6886" s="402"/>
      <c r="D6886" s="336"/>
      <c r="E6886" s="429"/>
      <c r="F6886" s="336"/>
      <c r="G6886" s="430"/>
      <c r="H6886" s="431"/>
      <c r="I6886" s="432"/>
      <c r="J6886" s="336"/>
      <c r="K6886" s="338"/>
      <c r="O6886" s="393"/>
      <c r="P6886" s="407"/>
    </row>
    <row r="6887" spans="1:16" s="342" customFormat="1" x14ac:dyDescent="0.25">
      <c r="A6887" s="336"/>
      <c r="B6887" s="330"/>
      <c r="C6887" s="402"/>
      <c r="D6887" s="336"/>
      <c r="E6887" s="429"/>
      <c r="F6887" s="336"/>
      <c r="G6887" s="430"/>
      <c r="H6887" s="431"/>
      <c r="I6887" s="432"/>
      <c r="J6887" s="336"/>
      <c r="K6887" s="338"/>
      <c r="O6887" s="393"/>
      <c r="P6887" s="407"/>
    </row>
    <row r="6888" spans="1:16" s="342" customFormat="1" x14ac:dyDescent="0.25">
      <c r="A6888" s="336"/>
      <c r="B6888" s="330"/>
      <c r="C6888" s="402"/>
      <c r="D6888" s="336"/>
      <c r="E6888" s="429"/>
      <c r="F6888" s="336"/>
      <c r="G6888" s="430"/>
      <c r="H6888" s="431"/>
      <c r="I6888" s="432"/>
      <c r="J6888" s="336"/>
      <c r="K6888" s="338"/>
      <c r="O6888" s="393"/>
      <c r="P6888" s="407"/>
    </row>
    <row r="6889" spans="1:16" s="342" customFormat="1" x14ac:dyDescent="0.25">
      <c r="A6889" s="336"/>
      <c r="B6889" s="330"/>
      <c r="C6889" s="402"/>
      <c r="D6889" s="336"/>
      <c r="E6889" s="429"/>
      <c r="F6889" s="336"/>
      <c r="G6889" s="430"/>
      <c r="H6889" s="431"/>
      <c r="I6889" s="432"/>
      <c r="J6889" s="336"/>
      <c r="K6889" s="338"/>
      <c r="O6889" s="393"/>
      <c r="P6889" s="407"/>
    </row>
    <row r="6890" spans="1:16" s="342" customFormat="1" x14ac:dyDescent="0.25">
      <c r="A6890" s="336"/>
      <c r="B6890" s="330"/>
      <c r="C6890" s="402"/>
      <c r="D6890" s="336"/>
      <c r="E6890" s="429"/>
      <c r="F6890" s="336"/>
      <c r="G6890" s="430"/>
      <c r="H6890" s="431"/>
      <c r="I6890" s="432"/>
      <c r="J6890" s="336"/>
      <c r="K6890" s="338"/>
      <c r="O6890" s="393"/>
      <c r="P6890" s="407"/>
    </row>
    <row r="6891" spans="1:16" s="342" customFormat="1" x14ac:dyDescent="0.25">
      <c r="A6891" s="336"/>
      <c r="B6891" s="330"/>
      <c r="C6891" s="402"/>
      <c r="D6891" s="336"/>
      <c r="E6891" s="429"/>
      <c r="F6891" s="336"/>
      <c r="G6891" s="430"/>
      <c r="H6891" s="431"/>
      <c r="I6891" s="432"/>
      <c r="J6891" s="336"/>
      <c r="K6891" s="338"/>
      <c r="O6891" s="393"/>
      <c r="P6891" s="407"/>
    </row>
    <row r="6892" spans="1:16" s="342" customFormat="1" x14ac:dyDescent="0.25">
      <c r="A6892" s="336"/>
      <c r="B6892" s="330"/>
      <c r="C6892" s="402"/>
      <c r="D6892" s="336"/>
      <c r="E6892" s="429"/>
      <c r="F6892" s="336"/>
      <c r="G6892" s="430"/>
      <c r="H6892" s="431"/>
      <c r="I6892" s="432"/>
      <c r="J6892" s="336"/>
      <c r="K6892" s="338"/>
      <c r="O6892" s="393"/>
      <c r="P6892" s="407"/>
    </row>
    <row r="6893" spans="1:16" s="342" customFormat="1" x14ac:dyDescent="0.25">
      <c r="A6893" s="336"/>
      <c r="B6893" s="330"/>
      <c r="C6893" s="402"/>
      <c r="D6893" s="336"/>
      <c r="E6893" s="429"/>
      <c r="F6893" s="336"/>
      <c r="G6893" s="430"/>
      <c r="H6893" s="431"/>
      <c r="I6893" s="432"/>
      <c r="J6893" s="336"/>
      <c r="K6893" s="338"/>
      <c r="O6893" s="393"/>
      <c r="P6893" s="407"/>
    </row>
    <row r="6894" spans="1:16" s="342" customFormat="1" x14ac:dyDescent="0.25">
      <c r="A6894" s="336"/>
      <c r="B6894" s="330"/>
      <c r="C6894" s="402"/>
      <c r="D6894" s="336"/>
      <c r="E6894" s="429"/>
      <c r="F6894" s="336"/>
      <c r="G6894" s="430"/>
      <c r="H6894" s="431"/>
      <c r="I6894" s="432"/>
      <c r="J6894" s="336"/>
      <c r="K6894" s="338"/>
      <c r="O6894" s="393"/>
      <c r="P6894" s="407"/>
    </row>
    <row r="6895" spans="1:16" s="342" customFormat="1" x14ac:dyDescent="0.25">
      <c r="A6895" s="336"/>
      <c r="B6895" s="330"/>
      <c r="C6895" s="402"/>
      <c r="D6895" s="336"/>
      <c r="E6895" s="429"/>
      <c r="F6895" s="336"/>
      <c r="G6895" s="430"/>
      <c r="H6895" s="431"/>
      <c r="I6895" s="432"/>
      <c r="J6895" s="336"/>
      <c r="K6895" s="338"/>
      <c r="O6895" s="393"/>
      <c r="P6895" s="407"/>
    </row>
    <row r="6896" spans="1:16" s="342" customFormat="1" x14ac:dyDescent="0.25">
      <c r="A6896" s="336"/>
      <c r="B6896" s="330"/>
      <c r="C6896" s="402"/>
      <c r="D6896" s="336"/>
      <c r="E6896" s="429"/>
      <c r="F6896" s="336"/>
      <c r="G6896" s="430"/>
      <c r="H6896" s="431"/>
      <c r="I6896" s="432"/>
      <c r="J6896" s="336"/>
      <c r="K6896" s="338"/>
      <c r="O6896" s="393"/>
      <c r="P6896" s="407"/>
    </row>
    <row r="6897" spans="1:16" s="342" customFormat="1" x14ac:dyDescent="0.25">
      <c r="A6897" s="336"/>
      <c r="B6897" s="330"/>
      <c r="C6897" s="402"/>
      <c r="D6897" s="336"/>
      <c r="E6897" s="429"/>
      <c r="F6897" s="336"/>
      <c r="G6897" s="430"/>
      <c r="H6897" s="431"/>
      <c r="I6897" s="432"/>
      <c r="J6897" s="336"/>
      <c r="K6897" s="338"/>
      <c r="O6897" s="393"/>
      <c r="P6897" s="407"/>
    </row>
    <row r="6898" spans="1:16" s="342" customFormat="1" x14ac:dyDescent="0.25">
      <c r="A6898" s="336"/>
      <c r="B6898" s="330"/>
      <c r="C6898" s="402"/>
      <c r="D6898" s="336"/>
      <c r="E6898" s="429"/>
      <c r="F6898" s="336"/>
      <c r="G6898" s="430"/>
      <c r="H6898" s="431"/>
      <c r="I6898" s="432"/>
      <c r="J6898" s="336"/>
      <c r="K6898" s="338"/>
      <c r="O6898" s="393"/>
      <c r="P6898" s="407"/>
    </row>
    <row r="6899" spans="1:16" s="342" customFormat="1" x14ac:dyDescent="0.25">
      <c r="A6899" s="336"/>
      <c r="B6899" s="330"/>
      <c r="C6899" s="402"/>
      <c r="D6899" s="336"/>
      <c r="E6899" s="429"/>
      <c r="F6899" s="336"/>
      <c r="G6899" s="430"/>
      <c r="H6899" s="431"/>
      <c r="I6899" s="432"/>
      <c r="J6899" s="336"/>
      <c r="K6899" s="338"/>
      <c r="O6899" s="393"/>
      <c r="P6899" s="407"/>
    </row>
    <row r="6900" spans="1:16" s="342" customFormat="1" x14ac:dyDescent="0.25">
      <c r="A6900" s="336"/>
      <c r="B6900" s="330"/>
      <c r="C6900" s="402"/>
      <c r="D6900" s="336"/>
      <c r="E6900" s="429"/>
      <c r="F6900" s="336"/>
      <c r="G6900" s="430"/>
      <c r="H6900" s="431"/>
      <c r="I6900" s="432"/>
      <c r="J6900" s="336"/>
      <c r="K6900" s="338"/>
      <c r="O6900" s="393"/>
      <c r="P6900" s="407"/>
    </row>
    <row r="6901" spans="1:16" s="342" customFormat="1" x14ac:dyDescent="0.25">
      <c r="A6901" s="336"/>
      <c r="B6901" s="330"/>
      <c r="C6901" s="402"/>
      <c r="D6901" s="336"/>
      <c r="E6901" s="429"/>
      <c r="F6901" s="336"/>
      <c r="G6901" s="430"/>
      <c r="H6901" s="431"/>
      <c r="I6901" s="432"/>
      <c r="J6901" s="336"/>
      <c r="K6901" s="338"/>
      <c r="O6901" s="393"/>
      <c r="P6901" s="407"/>
    </row>
    <row r="6902" spans="1:16" s="342" customFormat="1" x14ac:dyDescent="0.25">
      <c r="A6902" s="336"/>
      <c r="B6902" s="330"/>
      <c r="C6902" s="402"/>
      <c r="D6902" s="336"/>
      <c r="E6902" s="429"/>
      <c r="F6902" s="336"/>
      <c r="G6902" s="430"/>
      <c r="H6902" s="431"/>
      <c r="I6902" s="432"/>
      <c r="J6902" s="336"/>
      <c r="K6902" s="338"/>
      <c r="O6902" s="393"/>
      <c r="P6902" s="407"/>
    </row>
    <row r="6903" spans="1:16" s="342" customFormat="1" x14ac:dyDescent="0.25">
      <c r="A6903" s="336"/>
      <c r="B6903" s="330"/>
      <c r="C6903" s="402"/>
      <c r="D6903" s="336"/>
      <c r="E6903" s="429"/>
      <c r="F6903" s="336"/>
      <c r="G6903" s="430"/>
      <c r="H6903" s="431"/>
      <c r="I6903" s="432"/>
      <c r="J6903" s="336"/>
      <c r="K6903" s="338"/>
      <c r="O6903" s="393"/>
      <c r="P6903" s="407"/>
    </row>
    <row r="6904" spans="1:16" s="342" customFormat="1" x14ac:dyDescent="0.25">
      <c r="A6904" s="336"/>
      <c r="B6904" s="330"/>
      <c r="C6904" s="402"/>
      <c r="D6904" s="336"/>
      <c r="E6904" s="429"/>
      <c r="F6904" s="336"/>
      <c r="G6904" s="430"/>
      <c r="H6904" s="431"/>
      <c r="I6904" s="432"/>
      <c r="J6904" s="336"/>
      <c r="K6904" s="338"/>
      <c r="O6904" s="393"/>
      <c r="P6904" s="407"/>
    </row>
    <row r="6905" spans="1:16" s="342" customFormat="1" x14ac:dyDescent="0.25">
      <c r="A6905" s="336"/>
      <c r="B6905" s="330"/>
      <c r="C6905" s="402"/>
      <c r="D6905" s="336"/>
      <c r="E6905" s="429"/>
      <c r="F6905" s="336"/>
      <c r="G6905" s="430"/>
      <c r="H6905" s="431"/>
      <c r="I6905" s="432"/>
      <c r="J6905" s="336"/>
      <c r="K6905" s="338"/>
      <c r="O6905" s="393"/>
      <c r="P6905" s="407"/>
    </row>
    <row r="6906" spans="1:16" s="342" customFormat="1" x14ac:dyDescent="0.25">
      <c r="A6906" s="336"/>
      <c r="B6906" s="330"/>
      <c r="C6906" s="402"/>
      <c r="D6906" s="336"/>
      <c r="E6906" s="429"/>
      <c r="F6906" s="336"/>
      <c r="G6906" s="430"/>
      <c r="H6906" s="431"/>
      <c r="I6906" s="432"/>
      <c r="J6906" s="336"/>
      <c r="K6906" s="338"/>
      <c r="O6906" s="393"/>
      <c r="P6906" s="407"/>
    </row>
    <row r="6907" spans="1:16" s="342" customFormat="1" x14ac:dyDescent="0.25">
      <c r="A6907" s="336"/>
      <c r="B6907" s="330"/>
      <c r="C6907" s="402"/>
      <c r="D6907" s="336"/>
      <c r="E6907" s="429"/>
      <c r="F6907" s="336"/>
      <c r="G6907" s="430"/>
      <c r="H6907" s="431"/>
      <c r="I6907" s="432"/>
      <c r="J6907" s="336"/>
      <c r="K6907" s="338"/>
      <c r="O6907" s="393"/>
      <c r="P6907" s="407"/>
    </row>
    <row r="6908" spans="1:16" s="342" customFormat="1" x14ac:dyDescent="0.25">
      <c r="A6908" s="336"/>
      <c r="B6908" s="330"/>
      <c r="C6908" s="402"/>
      <c r="D6908" s="336"/>
      <c r="E6908" s="429"/>
      <c r="F6908" s="336"/>
      <c r="G6908" s="430"/>
      <c r="H6908" s="431"/>
      <c r="I6908" s="432"/>
      <c r="J6908" s="336"/>
      <c r="K6908" s="338"/>
      <c r="O6908" s="393"/>
      <c r="P6908" s="407"/>
    </row>
    <row r="6909" spans="1:16" s="342" customFormat="1" x14ac:dyDescent="0.25">
      <c r="A6909" s="336"/>
      <c r="B6909" s="330"/>
      <c r="C6909" s="402"/>
      <c r="D6909" s="336"/>
      <c r="E6909" s="429"/>
      <c r="F6909" s="336"/>
      <c r="G6909" s="430"/>
      <c r="H6909" s="431"/>
      <c r="I6909" s="432"/>
      <c r="J6909" s="336"/>
      <c r="K6909" s="338"/>
      <c r="O6909" s="393"/>
      <c r="P6909" s="407"/>
    </row>
    <row r="6910" spans="1:16" s="342" customFormat="1" x14ac:dyDescent="0.25">
      <c r="A6910" s="336"/>
      <c r="B6910" s="330"/>
      <c r="C6910" s="402"/>
      <c r="D6910" s="336"/>
      <c r="E6910" s="429"/>
      <c r="F6910" s="336"/>
      <c r="G6910" s="430"/>
      <c r="H6910" s="431"/>
      <c r="I6910" s="432"/>
      <c r="J6910" s="336"/>
      <c r="K6910" s="338"/>
      <c r="O6910" s="393"/>
      <c r="P6910" s="407"/>
    </row>
    <row r="6911" spans="1:16" s="342" customFormat="1" x14ac:dyDescent="0.25">
      <c r="A6911" s="336"/>
      <c r="B6911" s="330"/>
      <c r="C6911" s="402"/>
      <c r="D6911" s="336"/>
      <c r="E6911" s="429"/>
      <c r="F6911" s="336"/>
      <c r="G6911" s="430"/>
      <c r="H6911" s="431"/>
      <c r="I6911" s="432"/>
      <c r="J6911" s="336"/>
      <c r="K6911" s="338"/>
      <c r="O6911" s="393"/>
      <c r="P6911" s="407"/>
    </row>
    <row r="6912" spans="1:16" s="342" customFormat="1" x14ac:dyDescent="0.25">
      <c r="A6912" s="336"/>
      <c r="B6912" s="330"/>
      <c r="C6912" s="402"/>
      <c r="D6912" s="336"/>
      <c r="E6912" s="429"/>
      <c r="F6912" s="336"/>
      <c r="G6912" s="430"/>
      <c r="H6912" s="431"/>
      <c r="I6912" s="432"/>
      <c r="J6912" s="336"/>
      <c r="K6912" s="338"/>
      <c r="O6912" s="393"/>
      <c r="P6912" s="407"/>
    </row>
    <row r="6913" spans="1:16" s="342" customFormat="1" x14ac:dyDescent="0.25">
      <c r="A6913" s="336"/>
      <c r="B6913" s="330"/>
      <c r="C6913" s="402"/>
      <c r="D6913" s="336"/>
      <c r="E6913" s="429"/>
      <c r="F6913" s="336"/>
      <c r="G6913" s="430"/>
      <c r="H6913" s="431"/>
      <c r="I6913" s="432"/>
      <c r="J6913" s="336"/>
      <c r="K6913" s="338"/>
      <c r="O6913" s="393"/>
      <c r="P6913" s="407"/>
    </row>
    <row r="6914" spans="1:16" s="342" customFormat="1" x14ac:dyDescent="0.25">
      <c r="A6914" s="336"/>
      <c r="B6914" s="330"/>
      <c r="C6914" s="402"/>
      <c r="D6914" s="336"/>
      <c r="E6914" s="429"/>
      <c r="F6914" s="336"/>
      <c r="G6914" s="430"/>
      <c r="H6914" s="431"/>
      <c r="I6914" s="432"/>
      <c r="J6914" s="336"/>
      <c r="K6914" s="338"/>
      <c r="O6914" s="393"/>
      <c r="P6914" s="407"/>
    </row>
    <row r="6915" spans="1:16" s="342" customFormat="1" x14ac:dyDescent="0.25">
      <c r="A6915" s="336"/>
      <c r="B6915" s="330"/>
      <c r="C6915" s="402"/>
      <c r="D6915" s="336"/>
      <c r="E6915" s="429"/>
      <c r="F6915" s="336"/>
      <c r="G6915" s="430"/>
      <c r="H6915" s="431"/>
      <c r="I6915" s="432"/>
      <c r="J6915" s="336"/>
      <c r="K6915" s="338"/>
      <c r="O6915" s="393"/>
      <c r="P6915" s="407"/>
    </row>
    <row r="6916" spans="1:16" s="342" customFormat="1" x14ac:dyDescent="0.25">
      <c r="A6916" s="336"/>
      <c r="B6916" s="330"/>
      <c r="C6916" s="402"/>
      <c r="D6916" s="336"/>
      <c r="E6916" s="429"/>
      <c r="F6916" s="336"/>
      <c r="G6916" s="430"/>
      <c r="H6916" s="431"/>
      <c r="I6916" s="432"/>
      <c r="J6916" s="336"/>
      <c r="K6916" s="338"/>
      <c r="O6916" s="393"/>
      <c r="P6916" s="407"/>
    </row>
    <row r="6917" spans="1:16" s="342" customFormat="1" x14ac:dyDescent="0.25">
      <c r="A6917" s="336"/>
      <c r="B6917" s="330"/>
      <c r="C6917" s="402"/>
      <c r="D6917" s="336"/>
      <c r="E6917" s="429"/>
      <c r="F6917" s="336"/>
      <c r="G6917" s="430"/>
      <c r="H6917" s="431"/>
      <c r="I6917" s="432"/>
      <c r="J6917" s="336"/>
      <c r="K6917" s="338"/>
      <c r="O6917" s="393"/>
      <c r="P6917" s="407"/>
    </row>
    <row r="6918" spans="1:16" s="342" customFormat="1" x14ac:dyDescent="0.25">
      <c r="A6918" s="336"/>
      <c r="B6918" s="330"/>
      <c r="C6918" s="402"/>
      <c r="D6918" s="336"/>
      <c r="E6918" s="429"/>
      <c r="F6918" s="336"/>
      <c r="G6918" s="430"/>
      <c r="H6918" s="431"/>
      <c r="I6918" s="432"/>
      <c r="J6918" s="336"/>
      <c r="K6918" s="338"/>
      <c r="O6918" s="393"/>
      <c r="P6918" s="407"/>
    </row>
    <row r="6919" spans="1:16" s="342" customFormat="1" x14ac:dyDescent="0.25">
      <c r="A6919" s="336"/>
      <c r="B6919" s="330"/>
      <c r="C6919" s="402"/>
      <c r="D6919" s="336"/>
      <c r="E6919" s="429"/>
      <c r="F6919" s="336"/>
      <c r="G6919" s="430"/>
      <c r="H6919" s="431"/>
      <c r="I6919" s="432"/>
      <c r="J6919" s="336"/>
      <c r="K6919" s="338"/>
      <c r="O6919" s="393"/>
      <c r="P6919" s="407"/>
    </row>
    <row r="6920" spans="1:16" s="342" customFormat="1" x14ac:dyDescent="0.25">
      <c r="A6920" s="336"/>
      <c r="B6920" s="330"/>
      <c r="C6920" s="402"/>
      <c r="D6920" s="336"/>
      <c r="E6920" s="429"/>
      <c r="F6920" s="336"/>
      <c r="G6920" s="430"/>
      <c r="H6920" s="431"/>
      <c r="I6920" s="432"/>
      <c r="J6920" s="336"/>
      <c r="K6920" s="338"/>
      <c r="O6920" s="393"/>
      <c r="P6920" s="407"/>
    </row>
    <row r="6921" spans="1:16" s="342" customFormat="1" x14ac:dyDescent="0.25">
      <c r="A6921" s="336"/>
      <c r="B6921" s="330"/>
      <c r="C6921" s="402"/>
      <c r="D6921" s="336"/>
      <c r="E6921" s="429"/>
      <c r="F6921" s="336"/>
      <c r="G6921" s="430"/>
      <c r="H6921" s="431"/>
      <c r="I6921" s="432"/>
      <c r="J6921" s="336"/>
      <c r="K6921" s="338"/>
      <c r="O6921" s="393"/>
      <c r="P6921" s="407"/>
    </row>
    <row r="6922" spans="1:16" s="342" customFormat="1" x14ac:dyDescent="0.25">
      <c r="A6922" s="336"/>
      <c r="B6922" s="330"/>
      <c r="C6922" s="402"/>
      <c r="D6922" s="336"/>
      <c r="E6922" s="429"/>
      <c r="F6922" s="336"/>
      <c r="G6922" s="430"/>
      <c r="H6922" s="431"/>
      <c r="I6922" s="432"/>
      <c r="J6922" s="336"/>
      <c r="K6922" s="338"/>
      <c r="O6922" s="393"/>
      <c r="P6922" s="407"/>
    </row>
    <row r="6923" spans="1:16" s="342" customFormat="1" x14ac:dyDescent="0.25">
      <c r="A6923" s="336"/>
      <c r="B6923" s="330"/>
      <c r="C6923" s="402"/>
      <c r="D6923" s="336"/>
      <c r="E6923" s="429"/>
      <c r="F6923" s="336"/>
      <c r="G6923" s="430"/>
      <c r="H6923" s="431"/>
      <c r="I6923" s="432"/>
      <c r="J6923" s="336"/>
      <c r="K6923" s="338"/>
      <c r="O6923" s="393"/>
      <c r="P6923" s="407"/>
    </row>
    <row r="6924" spans="1:16" s="342" customFormat="1" x14ac:dyDescent="0.25">
      <c r="A6924" s="336"/>
      <c r="B6924" s="330"/>
      <c r="C6924" s="402"/>
      <c r="D6924" s="336"/>
      <c r="E6924" s="429"/>
      <c r="F6924" s="336"/>
      <c r="G6924" s="430"/>
      <c r="H6924" s="431"/>
      <c r="I6924" s="432"/>
      <c r="J6924" s="336"/>
      <c r="K6924" s="338"/>
      <c r="O6924" s="393"/>
      <c r="P6924" s="407"/>
    </row>
    <row r="6925" spans="1:16" s="342" customFormat="1" x14ac:dyDescent="0.25">
      <c r="A6925" s="336"/>
      <c r="B6925" s="330"/>
      <c r="C6925" s="402"/>
      <c r="D6925" s="336"/>
      <c r="E6925" s="429"/>
      <c r="F6925" s="336"/>
      <c r="G6925" s="430"/>
      <c r="H6925" s="431"/>
      <c r="I6925" s="432"/>
      <c r="J6925" s="336"/>
      <c r="K6925" s="338"/>
      <c r="O6925" s="393"/>
      <c r="P6925" s="407"/>
    </row>
    <row r="6926" spans="1:16" s="342" customFormat="1" x14ac:dyDescent="0.25">
      <c r="A6926" s="336"/>
      <c r="B6926" s="330"/>
      <c r="C6926" s="402"/>
      <c r="D6926" s="336"/>
      <c r="E6926" s="429"/>
      <c r="F6926" s="336"/>
      <c r="G6926" s="430"/>
      <c r="H6926" s="431"/>
      <c r="I6926" s="432"/>
      <c r="J6926" s="336"/>
      <c r="K6926" s="338"/>
      <c r="O6926" s="393"/>
      <c r="P6926" s="407"/>
    </row>
    <row r="6927" spans="1:16" s="342" customFormat="1" x14ac:dyDescent="0.25">
      <c r="A6927" s="336"/>
      <c r="B6927" s="330"/>
      <c r="C6927" s="402"/>
      <c r="D6927" s="336"/>
      <c r="E6927" s="429"/>
      <c r="F6927" s="336"/>
      <c r="G6927" s="430"/>
      <c r="H6927" s="431"/>
      <c r="I6927" s="432"/>
      <c r="J6927" s="336"/>
      <c r="K6927" s="338"/>
      <c r="O6927" s="393"/>
      <c r="P6927" s="407"/>
    </row>
    <row r="6928" spans="1:16" s="342" customFormat="1" x14ac:dyDescent="0.25">
      <c r="A6928" s="336"/>
      <c r="B6928" s="330"/>
      <c r="C6928" s="402"/>
      <c r="D6928" s="336"/>
      <c r="E6928" s="429"/>
      <c r="F6928" s="336"/>
      <c r="G6928" s="430"/>
      <c r="H6928" s="431"/>
      <c r="I6928" s="432"/>
      <c r="J6928" s="336"/>
      <c r="K6928" s="338"/>
      <c r="O6928" s="393"/>
      <c r="P6928" s="407"/>
    </row>
    <row r="6929" spans="1:16" s="342" customFormat="1" x14ac:dyDescent="0.25">
      <c r="A6929" s="336"/>
      <c r="B6929" s="330"/>
      <c r="C6929" s="402"/>
      <c r="D6929" s="336"/>
      <c r="E6929" s="429"/>
      <c r="F6929" s="336"/>
      <c r="G6929" s="430"/>
      <c r="H6929" s="431"/>
      <c r="I6929" s="432"/>
      <c r="J6929" s="336"/>
      <c r="K6929" s="338"/>
      <c r="O6929" s="393"/>
      <c r="P6929" s="407"/>
    </row>
    <row r="6930" spans="1:16" s="342" customFormat="1" x14ac:dyDescent="0.25">
      <c r="A6930" s="336"/>
      <c r="B6930" s="330"/>
      <c r="C6930" s="402"/>
      <c r="D6930" s="336"/>
      <c r="E6930" s="429"/>
      <c r="F6930" s="336"/>
      <c r="G6930" s="430"/>
      <c r="H6930" s="431"/>
      <c r="I6930" s="432"/>
      <c r="J6930" s="336"/>
      <c r="K6930" s="338"/>
      <c r="O6930" s="393"/>
      <c r="P6930" s="407"/>
    </row>
    <row r="6931" spans="1:16" s="342" customFormat="1" x14ac:dyDescent="0.25">
      <c r="A6931" s="336"/>
      <c r="B6931" s="330"/>
      <c r="C6931" s="402"/>
      <c r="D6931" s="336"/>
      <c r="E6931" s="429"/>
      <c r="F6931" s="336"/>
      <c r="G6931" s="430"/>
      <c r="H6931" s="431"/>
      <c r="I6931" s="432"/>
      <c r="J6931" s="336"/>
      <c r="K6931" s="338"/>
      <c r="O6931" s="393"/>
      <c r="P6931" s="407"/>
    </row>
    <row r="6932" spans="1:16" s="342" customFormat="1" x14ac:dyDescent="0.25">
      <c r="A6932" s="336"/>
      <c r="B6932" s="330"/>
      <c r="C6932" s="402"/>
      <c r="D6932" s="336"/>
      <c r="E6932" s="429"/>
      <c r="F6932" s="336"/>
      <c r="G6932" s="430"/>
      <c r="H6932" s="431"/>
      <c r="I6932" s="432"/>
      <c r="J6932" s="336"/>
      <c r="K6932" s="338"/>
      <c r="O6932" s="393"/>
      <c r="P6932" s="407"/>
    </row>
    <row r="6933" spans="1:16" s="342" customFormat="1" x14ac:dyDescent="0.25">
      <c r="A6933" s="336"/>
      <c r="B6933" s="330"/>
      <c r="C6933" s="402"/>
      <c r="D6933" s="336"/>
      <c r="E6933" s="429"/>
      <c r="F6933" s="336"/>
      <c r="G6933" s="430"/>
      <c r="H6933" s="431"/>
      <c r="I6933" s="432"/>
      <c r="J6933" s="336"/>
      <c r="K6933" s="338"/>
      <c r="O6933" s="393"/>
      <c r="P6933" s="407"/>
    </row>
    <row r="6934" spans="1:16" s="342" customFormat="1" x14ac:dyDescent="0.25">
      <c r="A6934" s="336"/>
      <c r="B6934" s="330"/>
      <c r="C6934" s="402"/>
      <c r="D6934" s="336"/>
      <c r="E6934" s="429"/>
      <c r="F6934" s="336"/>
      <c r="G6934" s="430"/>
      <c r="H6934" s="431"/>
      <c r="I6934" s="432"/>
      <c r="J6934" s="336"/>
      <c r="K6934" s="338"/>
      <c r="O6934" s="393"/>
      <c r="P6934" s="407"/>
    </row>
    <row r="6935" spans="1:16" s="342" customFormat="1" x14ac:dyDescent="0.25">
      <c r="A6935" s="336"/>
      <c r="B6935" s="330"/>
      <c r="C6935" s="402"/>
      <c r="D6935" s="336"/>
      <c r="E6935" s="429"/>
      <c r="F6935" s="336"/>
      <c r="G6935" s="430"/>
      <c r="H6935" s="431"/>
      <c r="I6935" s="432"/>
      <c r="J6935" s="336"/>
      <c r="K6935" s="338"/>
      <c r="O6935" s="393"/>
      <c r="P6935" s="407"/>
    </row>
    <row r="6936" spans="1:16" s="342" customFormat="1" x14ac:dyDescent="0.25">
      <c r="A6936" s="336"/>
      <c r="B6936" s="330"/>
      <c r="C6936" s="402"/>
      <c r="D6936" s="336"/>
      <c r="E6936" s="429"/>
      <c r="F6936" s="336"/>
      <c r="G6936" s="430"/>
      <c r="H6936" s="431"/>
      <c r="I6936" s="432"/>
      <c r="J6936" s="336"/>
      <c r="K6936" s="338"/>
      <c r="O6936" s="393"/>
      <c r="P6936" s="407"/>
    </row>
    <row r="6937" spans="1:16" s="342" customFormat="1" x14ac:dyDescent="0.25">
      <c r="A6937" s="336"/>
      <c r="B6937" s="330"/>
      <c r="C6937" s="402"/>
      <c r="D6937" s="336"/>
      <c r="E6937" s="429"/>
      <c r="F6937" s="336"/>
      <c r="G6937" s="430"/>
      <c r="H6937" s="431"/>
      <c r="I6937" s="432"/>
      <c r="J6937" s="336"/>
      <c r="K6937" s="338"/>
      <c r="O6937" s="393"/>
      <c r="P6937" s="407"/>
    </row>
    <row r="6938" spans="1:16" s="342" customFormat="1" x14ac:dyDescent="0.25">
      <c r="A6938" s="336"/>
      <c r="B6938" s="330"/>
      <c r="C6938" s="402"/>
      <c r="D6938" s="336"/>
      <c r="E6938" s="429"/>
      <c r="F6938" s="336"/>
      <c r="G6938" s="430"/>
      <c r="H6938" s="431"/>
      <c r="I6938" s="432"/>
      <c r="J6938" s="336"/>
      <c r="K6938" s="338"/>
      <c r="O6938" s="393"/>
      <c r="P6938" s="407"/>
    </row>
    <row r="6939" spans="1:16" s="342" customFormat="1" x14ac:dyDescent="0.25">
      <c r="A6939" s="336"/>
      <c r="B6939" s="330"/>
      <c r="C6939" s="402"/>
      <c r="D6939" s="336"/>
      <c r="E6939" s="429"/>
      <c r="F6939" s="336"/>
      <c r="G6939" s="430"/>
      <c r="H6939" s="431"/>
      <c r="I6939" s="432"/>
      <c r="J6939" s="336"/>
      <c r="K6939" s="338"/>
      <c r="O6939" s="393"/>
      <c r="P6939" s="407"/>
    </row>
    <row r="6940" spans="1:16" s="342" customFormat="1" x14ac:dyDescent="0.25">
      <c r="A6940" s="336"/>
      <c r="B6940" s="330"/>
      <c r="C6940" s="402"/>
      <c r="D6940" s="336"/>
      <c r="E6940" s="429"/>
      <c r="F6940" s="336"/>
      <c r="G6940" s="430"/>
      <c r="H6940" s="431"/>
      <c r="I6940" s="432"/>
      <c r="J6940" s="336"/>
      <c r="K6940" s="338"/>
      <c r="O6940" s="393"/>
      <c r="P6940" s="407"/>
    </row>
    <row r="6941" spans="1:16" s="342" customFormat="1" x14ac:dyDescent="0.25">
      <c r="A6941" s="336"/>
      <c r="B6941" s="330"/>
      <c r="C6941" s="402"/>
      <c r="D6941" s="336"/>
      <c r="E6941" s="429"/>
      <c r="F6941" s="336"/>
      <c r="G6941" s="430"/>
      <c r="H6941" s="431"/>
      <c r="I6941" s="432"/>
      <c r="J6941" s="336"/>
      <c r="K6941" s="338"/>
      <c r="O6941" s="393"/>
      <c r="P6941" s="407"/>
    </row>
    <row r="6942" spans="1:16" s="342" customFormat="1" x14ac:dyDescent="0.25">
      <c r="A6942" s="336"/>
      <c r="B6942" s="330"/>
      <c r="C6942" s="402"/>
      <c r="D6942" s="336"/>
      <c r="E6942" s="429"/>
      <c r="F6942" s="336"/>
      <c r="G6942" s="430"/>
      <c r="H6942" s="431"/>
      <c r="I6942" s="432"/>
      <c r="J6942" s="336"/>
      <c r="K6942" s="338"/>
      <c r="O6942" s="393"/>
      <c r="P6942" s="407"/>
    </row>
    <row r="6943" spans="1:16" s="342" customFormat="1" x14ac:dyDescent="0.25">
      <c r="A6943" s="336"/>
      <c r="B6943" s="330"/>
      <c r="C6943" s="402"/>
      <c r="D6943" s="336"/>
      <c r="E6943" s="429"/>
      <c r="F6943" s="336"/>
      <c r="G6943" s="430"/>
      <c r="H6943" s="431"/>
      <c r="I6943" s="432"/>
      <c r="J6943" s="336"/>
      <c r="K6943" s="338"/>
      <c r="O6943" s="393"/>
      <c r="P6943" s="407"/>
    </row>
    <row r="6944" spans="1:16" s="342" customFormat="1" x14ac:dyDescent="0.25">
      <c r="A6944" s="336"/>
      <c r="B6944" s="330"/>
      <c r="C6944" s="402"/>
      <c r="D6944" s="336"/>
      <c r="E6944" s="429"/>
      <c r="F6944" s="336"/>
      <c r="G6944" s="430"/>
      <c r="H6944" s="431"/>
      <c r="I6944" s="432"/>
      <c r="J6944" s="336"/>
      <c r="K6944" s="338"/>
      <c r="O6944" s="393"/>
      <c r="P6944" s="407"/>
    </row>
    <row r="6945" spans="1:16" s="342" customFormat="1" x14ac:dyDescent="0.25">
      <c r="A6945" s="336"/>
      <c r="B6945" s="330"/>
      <c r="C6945" s="402"/>
      <c r="D6945" s="336"/>
      <c r="E6945" s="429"/>
      <c r="F6945" s="336"/>
      <c r="G6945" s="430"/>
      <c r="H6945" s="431"/>
      <c r="I6945" s="432"/>
      <c r="J6945" s="336"/>
      <c r="K6945" s="338"/>
      <c r="O6945" s="393"/>
      <c r="P6945" s="407"/>
    </row>
    <row r="6946" spans="1:16" s="342" customFormat="1" x14ac:dyDescent="0.25">
      <c r="A6946" s="336"/>
      <c r="B6946" s="330"/>
      <c r="C6946" s="402"/>
      <c r="D6946" s="336"/>
      <c r="E6946" s="429"/>
      <c r="F6946" s="336"/>
      <c r="G6946" s="430"/>
      <c r="H6946" s="431"/>
      <c r="I6946" s="432"/>
      <c r="J6946" s="336"/>
      <c r="K6946" s="338"/>
      <c r="O6946" s="393"/>
      <c r="P6946" s="407"/>
    </row>
    <row r="6947" spans="1:16" s="342" customFormat="1" x14ac:dyDescent="0.25">
      <c r="A6947" s="336"/>
      <c r="B6947" s="330"/>
      <c r="C6947" s="402"/>
      <c r="D6947" s="336"/>
      <c r="E6947" s="429"/>
      <c r="F6947" s="336"/>
      <c r="G6947" s="430"/>
      <c r="H6947" s="431"/>
      <c r="I6947" s="432"/>
      <c r="J6947" s="336"/>
      <c r="K6947" s="338"/>
      <c r="O6947" s="393"/>
      <c r="P6947" s="407"/>
    </row>
    <row r="6948" spans="1:16" s="342" customFormat="1" x14ac:dyDescent="0.25">
      <c r="A6948" s="336"/>
      <c r="B6948" s="330"/>
      <c r="C6948" s="402"/>
      <c r="D6948" s="336"/>
      <c r="E6948" s="429"/>
      <c r="F6948" s="336"/>
      <c r="G6948" s="430"/>
      <c r="H6948" s="431"/>
      <c r="I6948" s="432"/>
      <c r="J6948" s="336"/>
      <c r="K6948" s="338"/>
      <c r="O6948" s="393"/>
      <c r="P6948" s="407"/>
    </row>
    <row r="6949" spans="1:16" s="342" customFormat="1" x14ac:dyDescent="0.25">
      <c r="A6949" s="336"/>
      <c r="B6949" s="330"/>
      <c r="C6949" s="402"/>
      <c r="D6949" s="336"/>
      <c r="E6949" s="429"/>
      <c r="F6949" s="336"/>
      <c r="G6949" s="430"/>
      <c r="H6949" s="431"/>
      <c r="I6949" s="432"/>
      <c r="J6949" s="336"/>
      <c r="K6949" s="338"/>
      <c r="O6949" s="393"/>
      <c r="P6949" s="407"/>
    </row>
    <row r="6950" spans="1:16" s="342" customFormat="1" x14ac:dyDescent="0.25">
      <c r="A6950" s="336"/>
      <c r="B6950" s="330"/>
      <c r="C6950" s="402"/>
      <c r="D6950" s="336"/>
      <c r="E6950" s="429"/>
      <c r="F6950" s="336"/>
      <c r="G6950" s="430"/>
      <c r="H6950" s="431"/>
      <c r="I6950" s="432"/>
      <c r="J6950" s="336"/>
      <c r="K6950" s="338"/>
      <c r="O6950" s="393"/>
      <c r="P6950" s="407"/>
    </row>
    <row r="6951" spans="1:16" s="342" customFormat="1" x14ac:dyDescent="0.25">
      <c r="A6951" s="336"/>
      <c r="B6951" s="330"/>
      <c r="C6951" s="402"/>
      <c r="D6951" s="336"/>
      <c r="E6951" s="429"/>
      <c r="F6951" s="336"/>
      <c r="G6951" s="430"/>
      <c r="H6951" s="431"/>
      <c r="I6951" s="432"/>
      <c r="J6951" s="336"/>
      <c r="K6951" s="338"/>
      <c r="O6951" s="393"/>
      <c r="P6951" s="407"/>
    </row>
    <row r="6952" spans="1:16" s="342" customFormat="1" x14ac:dyDescent="0.25">
      <c r="A6952" s="336"/>
      <c r="B6952" s="330"/>
      <c r="C6952" s="402"/>
      <c r="D6952" s="336"/>
      <c r="E6952" s="429"/>
      <c r="F6952" s="336"/>
      <c r="G6952" s="430"/>
      <c r="H6952" s="431"/>
      <c r="I6952" s="432"/>
      <c r="J6952" s="336"/>
      <c r="K6952" s="338"/>
      <c r="O6952" s="393"/>
      <c r="P6952" s="407"/>
    </row>
    <row r="6953" spans="1:16" s="342" customFormat="1" x14ac:dyDescent="0.25">
      <c r="A6953" s="336"/>
      <c r="B6953" s="330"/>
      <c r="C6953" s="402"/>
      <c r="D6953" s="336"/>
      <c r="E6953" s="429"/>
      <c r="F6953" s="336"/>
      <c r="G6953" s="430"/>
      <c r="H6953" s="431"/>
      <c r="I6953" s="432"/>
      <c r="J6953" s="336"/>
      <c r="K6953" s="338"/>
      <c r="O6953" s="393"/>
      <c r="P6953" s="407"/>
    </row>
    <row r="6954" spans="1:16" s="342" customFormat="1" x14ac:dyDescent="0.25">
      <c r="A6954" s="336"/>
      <c r="B6954" s="330"/>
      <c r="C6954" s="402"/>
      <c r="D6954" s="336"/>
      <c r="E6954" s="429"/>
      <c r="F6954" s="336"/>
      <c r="G6954" s="430"/>
      <c r="H6954" s="431"/>
      <c r="I6954" s="432"/>
      <c r="J6954" s="336"/>
      <c r="K6954" s="338"/>
      <c r="O6954" s="393"/>
      <c r="P6954" s="407"/>
    </row>
    <row r="6955" spans="1:16" s="342" customFormat="1" x14ac:dyDescent="0.25">
      <c r="A6955" s="336"/>
      <c r="B6955" s="330"/>
      <c r="C6955" s="402"/>
      <c r="D6955" s="336"/>
      <c r="E6955" s="429"/>
      <c r="F6955" s="336"/>
      <c r="G6955" s="430"/>
      <c r="H6955" s="431"/>
      <c r="I6955" s="432"/>
      <c r="J6955" s="336"/>
      <c r="K6955" s="338"/>
      <c r="O6955" s="393"/>
      <c r="P6955" s="407"/>
    </row>
    <row r="6956" spans="1:16" s="342" customFormat="1" x14ac:dyDescent="0.25">
      <c r="A6956" s="336"/>
      <c r="B6956" s="330"/>
      <c r="C6956" s="402"/>
      <c r="D6956" s="336"/>
      <c r="E6956" s="429"/>
      <c r="F6956" s="336"/>
      <c r="G6956" s="430"/>
      <c r="H6956" s="431"/>
      <c r="I6956" s="432"/>
      <c r="J6956" s="336"/>
      <c r="K6956" s="338"/>
      <c r="O6956" s="393"/>
      <c r="P6956" s="407"/>
    </row>
    <row r="6957" spans="1:16" s="342" customFormat="1" x14ac:dyDescent="0.25">
      <c r="A6957" s="336"/>
      <c r="B6957" s="330"/>
      <c r="C6957" s="402"/>
      <c r="D6957" s="336"/>
      <c r="E6957" s="429"/>
      <c r="F6957" s="336"/>
      <c r="G6957" s="430"/>
      <c r="H6957" s="431"/>
      <c r="I6957" s="432"/>
      <c r="J6957" s="336"/>
      <c r="K6957" s="338"/>
      <c r="O6957" s="393"/>
      <c r="P6957" s="407"/>
    </row>
    <row r="6958" spans="1:16" s="342" customFormat="1" x14ac:dyDescent="0.25">
      <c r="A6958" s="336"/>
      <c r="B6958" s="330"/>
      <c r="C6958" s="402"/>
      <c r="D6958" s="336"/>
      <c r="E6958" s="429"/>
      <c r="F6958" s="336"/>
      <c r="G6958" s="430"/>
      <c r="H6958" s="431"/>
      <c r="I6958" s="432"/>
      <c r="J6958" s="336"/>
      <c r="K6958" s="338"/>
      <c r="O6958" s="393"/>
      <c r="P6958" s="407"/>
    </row>
    <row r="6959" spans="1:16" s="342" customFormat="1" x14ac:dyDescent="0.25">
      <c r="A6959" s="336"/>
      <c r="B6959" s="330"/>
      <c r="C6959" s="402"/>
      <c r="D6959" s="336"/>
      <c r="E6959" s="429"/>
      <c r="F6959" s="336"/>
      <c r="G6959" s="430"/>
      <c r="H6959" s="431"/>
      <c r="I6959" s="432"/>
      <c r="J6959" s="336"/>
      <c r="K6959" s="338"/>
      <c r="O6959" s="393"/>
      <c r="P6959" s="407"/>
    </row>
    <row r="6960" spans="1:16" s="342" customFormat="1" x14ac:dyDescent="0.25">
      <c r="A6960" s="336"/>
      <c r="B6960" s="330"/>
      <c r="C6960" s="402"/>
      <c r="D6960" s="336"/>
      <c r="E6960" s="429"/>
      <c r="F6960" s="336"/>
      <c r="G6960" s="430"/>
      <c r="H6960" s="431"/>
      <c r="I6960" s="432"/>
      <c r="J6960" s="336"/>
      <c r="K6960" s="338"/>
      <c r="O6960" s="393"/>
      <c r="P6960" s="407"/>
    </row>
    <row r="6961" spans="1:16" s="342" customFormat="1" x14ac:dyDescent="0.25">
      <c r="A6961" s="336"/>
      <c r="B6961" s="330"/>
      <c r="C6961" s="402"/>
      <c r="D6961" s="336"/>
      <c r="E6961" s="429"/>
      <c r="F6961" s="336"/>
      <c r="G6961" s="430"/>
      <c r="H6961" s="431"/>
      <c r="I6961" s="432"/>
      <c r="J6961" s="336"/>
      <c r="K6961" s="338"/>
      <c r="O6961" s="393"/>
      <c r="P6961" s="407"/>
    </row>
    <row r="6962" spans="1:16" s="342" customFormat="1" x14ac:dyDescent="0.25">
      <c r="A6962" s="336"/>
      <c r="B6962" s="330"/>
      <c r="C6962" s="402"/>
      <c r="D6962" s="336"/>
      <c r="E6962" s="429"/>
      <c r="F6962" s="336"/>
      <c r="G6962" s="430"/>
      <c r="H6962" s="431"/>
      <c r="I6962" s="432"/>
      <c r="J6962" s="336"/>
      <c r="K6962" s="338"/>
      <c r="O6962" s="393"/>
      <c r="P6962" s="407"/>
    </row>
    <row r="6963" spans="1:16" s="342" customFormat="1" x14ac:dyDescent="0.25">
      <c r="A6963" s="336"/>
      <c r="B6963" s="330"/>
      <c r="C6963" s="402"/>
      <c r="D6963" s="336"/>
      <c r="E6963" s="429"/>
      <c r="F6963" s="336"/>
      <c r="G6963" s="430"/>
      <c r="H6963" s="431"/>
      <c r="I6963" s="432"/>
      <c r="J6963" s="336"/>
      <c r="K6963" s="338"/>
      <c r="O6963" s="393"/>
      <c r="P6963" s="407"/>
    </row>
    <row r="6964" spans="1:16" s="342" customFormat="1" x14ac:dyDescent="0.25">
      <c r="A6964" s="336"/>
      <c r="B6964" s="330"/>
      <c r="C6964" s="402"/>
      <c r="D6964" s="336"/>
      <c r="E6964" s="429"/>
      <c r="F6964" s="336"/>
      <c r="G6964" s="430"/>
      <c r="H6964" s="431"/>
      <c r="I6964" s="432"/>
      <c r="J6964" s="336"/>
      <c r="K6964" s="338"/>
      <c r="O6964" s="393"/>
      <c r="P6964" s="407"/>
    </row>
    <row r="6965" spans="1:16" s="342" customFormat="1" x14ac:dyDescent="0.25">
      <c r="A6965" s="336"/>
      <c r="B6965" s="330"/>
      <c r="C6965" s="402"/>
      <c r="D6965" s="336"/>
      <c r="E6965" s="429"/>
      <c r="F6965" s="336"/>
      <c r="G6965" s="430"/>
      <c r="H6965" s="431"/>
      <c r="I6965" s="432"/>
      <c r="J6965" s="336"/>
      <c r="K6965" s="338"/>
      <c r="O6965" s="393"/>
      <c r="P6965" s="407"/>
    </row>
    <row r="6966" spans="1:16" s="342" customFormat="1" x14ac:dyDescent="0.25">
      <c r="A6966" s="336"/>
      <c r="B6966" s="330"/>
      <c r="C6966" s="402"/>
      <c r="D6966" s="336"/>
      <c r="E6966" s="429"/>
      <c r="F6966" s="336"/>
      <c r="G6966" s="430"/>
      <c r="H6966" s="431"/>
      <c r="I6966" s="432"/>
      <c r="J6966" s="336"/>
      <c r="K6966" s="338"/>
      <c r="O6966" s="393"/>
      <c r="P6966" s="407"/>
    </row>
    <row r="6967" spans="1:16" s="342" customFormat="1" x14ac:dyDescent="0.25">
      <c r="A6967" s="336"/>
      <c r="B6967" s="330"/>
      <c r="C6967" s="402"/>
      <c r="D6967" s="336"/>
      <c r="E6967" s="429"/>
      <c r="F6967" s="336"/>
      <c r="G6967" s="430"/>
      <c r="H6967" s="431"/>
      <c r="I6967" s="432"/>
      <c r="J6967" s="336"/>
      <c r="K6967" s="338"/>
      <c r="O6967" s="393"/>
      <c r="P6967" s="407"/>
    </row>
    <row r="6968" spans="1:16" s="342" customFormat="1" x14ac:dyDescent="0.25">
      <c r="A6968" s="336"/>
      <c r="B6968" s="330"/>
      <c r="C6968" s="402"/>
      <c r="D6968" s="336"/>
      <c r="E6968" s="429"/>
      <c r="F6968" s="336"/>
      <c r="G6968" s="430"/>
      <c r="H6968" s="431"/>
      <c r="I6968" s="432"/>
      <c r="J6968" s="336"/>
      <c r="K6968" s="338"/>
      <c r="O6968" s="393"/>
      <c r="P6968" s="407"/>
    </row>
    <row r="6969" spans="1:16" s="342" customFormat="1" x14ac:dyDescent="0.25">
      <c r="A6969" s="336"/>
      <c r="B6969" s="330"/>
      <c r="C6969" s="402"/>
      <c r="D6969" s="336"/>
      <c r="E6969" s="429"/>
      <c r="F6969" s="336"/>
      <c r="G6969" s="430"/>
      <c r="H6969" s="431"/>
      <c r="I6969" s="432"/>
      <c r="J6969" s="336"/>
      <c r="K6969" s="338"/>
      <c r="O6969" s="393"/>
      <c r="P6969" s="407"/>
    </row>
    <row r="6970" spans="1:16" s="342" customFormat="1" x14ac:dyDescent="0.25">
      <c r="A6970" s="336"/>
      <c r="B6970" s="330"/>
      <c r="C6970" s="402"/>
      <c r="D6970" s="336"/>
      <c r="E6970" s="429"/>
      <c r="F6970" s="336"/>
      <c r="G6970" s="430"/>
      <c r="H6970" s="431"/>
      <c r="I6970" s="432"/>
      <c r="J6970" s="336"/>
      <c r="K6970" s="338"/>
      <c r="O6970" s="393"/>
      <c r="P6970" s="407"/>
    </row>
    <row r="6971" spans="1:16" s="342" customFormat="1" x14ac:dyDescent="0.25">
      <c r="A6971" s="336"/>
      <c r="B6971" s="330"/>
      <c r="C6971" s="402"/>
      <c r="D6971" s="336"/>
      <c r="E6971" s="429"/>
      <c r="F6971" s="336"/>
      <c r="G6971" s="430"/>
      <c r="H6971" s="431"/>
      <c r="I6971" s="432"/>
      <c r="J6971" s="336"/>
      <c r="K6971" s="338"/>
      <c r="O6971" s="393"/>
      <c r="P6971" s="407"/>
    </row>
    <row r="6972" spans="1:16" s="342" customFormat="1" x14ac:dyDescent="0.25">
      <c r="A6972" s="336"/>
      <c r="B6972" s="330"/>
      <c r="C6972" s="402"/>
      <c r="D6972" s="336"/>
      <c r="E6972" s="429"/>
      <c r="F6972" s="336"/>
      <c r="G6972" s="430"/>
      <c r="H6972" s="431"/>
      <c r="I6972" s="432"/>
      <c r="J6972" s="336"/>
      <c r="K6972" s="338"/>
      <c r="O6972" s="393"/>
      <c r="P6972" s="407"/>
    </row>
    <row r="6973" spans="1:16" s="342" customFormat="1" x14ac:dyDescent="0.25">
      <c r="A6973" s="336"/>
      <c r="B6973" s="330"/>
      <c r="C6973" s="402"/>
      <c r="D6973" s="336"/>
      <c r="E6973" s="429"/>
      <c r="F6973" s="336"/>
      <c r="G6973" s="430"/>
      <c r="H6973" s="431"/>
      <c r="I6973" s="432"/>
      <c r="J6973" s="336"/>
      <c r="K6973" s="338"/>
      <c r="O6973" s="393"/>
      <c r="P6973" s="407"/>
    </row>
    <row r="6974" spans="1:16" s="342" customFormat="1" x14ac:dyDescent="0.25">
      <c r="A6974" s="336"/>
      <c r="B6974" s="330"/>
      <c r="C6974" s="402"/>
      <c r="D6974" s="336"/>
      <c r="E6974" s="429"/>
      <c r="F6974" s="336"/>
      <c r="G6974" s="430"/>
      <c r="H6974" s="431"/>
      <c r="I6974" s="432"/>
      <c r="J6974" s="336"/>
      <c r="K6974" s="338"/>
      <c r="O6974" s="393"/>
      <c r="P6974" s="407"/>
    </row>
    <row r="6975" spans="1:16" s="342" customFormat="1" x14ac:dyDescent="0.25">
      <c r="A6975" s="336"/>
      <c r="B6975" s="330"/>
      <c r="C6975" s="402"/>
      <c r="D6975" s="336"/>
      <c r="E6975" s="429"/>
      <c r="F6975" s="336"/>
      <c r="G6975" s="430"/>
      <c r="H6975" s="431"/>
      <c r="I6975" s="432"/>
      <c r="J6975" s="336"/>
      <c r="K6975" s="338"/>
      <c r="O6975" s="393"/>
      <c r="P6975" s="407"/>
    </row>
    <row r="6976" spans="1:16" s="342" customFormat="1" x14ac:dyDescent="0.25">
      <c r="A6976" s="336"/>
      <c r="B6976" s="330"/>
      <c r="C6976" s="402"/>
      <c r="D6976" s="336"/>
      <c r="E6976" s="429"/>
      <c r="F6976" s="336"/>
      <c r="G6976" s="430"/>
      <c r="H6976" s="431"/>
      <c r="I6976" s="432"/>
      <c r="J6976" s="336"/>
      <c r="K6976" s="338"/>
      <c r="O6976" s="393"/>
      <c r="P6976" s="407"/>
    </row>
    <row r="6977" spans="1:16" s="342" customFormat="1" x14ac:dyDescent="0.25">
      <c r="A6977" s="336"/>
      <c r="B6977" s="330"/>
      <c r="C6977" s="402"/>
      <c r="D6977" s="336"/>
      <c r="E6977" s="429"/>
      <c r="F6977" s="336"/>
      <c r="G6977" s="430"/>
      <c r="H6977" s="431"/>
      <c r="I6977" s="432"/>
      <c r="J6977" s="336"/>
      <c r="K6977" s="338"/>
      <c r="O6977" s="393"/>
      <c r="P6977" s="407"/>
    </row>
    <row r="6978" spans="1:16" s="342" customFormat="1" x14ac:dyDescent="0.25">
      <c r="A6978" s="336"/>
      <c r="B6978" s="330"/>
      <c r="C6978" s="402"/>
      <c r="D6978" s="336"/>
      <c r="E6978" s="429"/>
      <c r="F6978" s="336"/>
      <c r="G6978" s="430"/>
      <c r="H6978" s="431"/>
      <c r="I6978" s="432"/>
      <c r="J6978" s="336"/>
      <c r="K6978" s="338"/>
      <c r="O6978" s="393"/>
      <c r="P6978" s="407"/>
    </row>
    <row r="6979" spans="1:16" s="342" customFormat="1" x14ac:dyDescent="0.25">
      <c r="A6979" s="336"/>
      <c r="B6979" s="330"/>
      <c r="C6979" s="402"/>
      <c r="D6979" s="336"/>
      <c r="E6979" s="429"/>
      <c r="F6979" s="336"/>
      <c r="G6979" s="430"/>
      <c r="H6979" s="431"/>
      <c r="I6979" s="432"/>
      <c r="J6979" s="336"/>
      <c r="K6979" s="338"/>
      <c r="O6979" s="393"/>
      <c r="P6979" s="407"/>
    </row>
    <row r="6980" spans="1:16" s="342" customFormat="1" x14ac:dyDescent="0.25">
      <c r="A6980" s="336"/>
      <c r="B6980" s="330"/>
      <c r="C6980" s="402"/>
      <c r="D6980" s="336"/>
      <c r="E6980" s="429"/>
      <c r="F6980" s="336"/>
      <c r="G6980" s="430"/>
      <c r="H6980" s="431"/>
      <c r="I6980" s="432"/>
      <c r="J6980" s="336"/>
      <c r="K6980" s="338"/>
      <c r="O6980" s="393"/>
      <c r="P6980" s="407"/>
    </row>
    <row r="6981" spans="1:16" s="342" customFormat="1" x14ac:dyDescent="0.25">
      <c r="A6981" s="336"/>
      <c r="B6981" s="330"/>
      <c r="C6981" s="402"/>
      <c r="D6981" s="336"/>
      <c r="E6981" s="429"/>
      <c r="F6981" s="336"/>
      <c r="G6981" s="430"/>
      <c r="H6981" s="431"/>
      <c r="I6981" s="432"/>
      <c r="J6981" s="336"/>
      <c r="K6981" s="338"/>
      <c r="O6981" s="393"/>
      <c r="P6981" s="407"/>
    </row>
    <row r="6982" spans="1:16" s="342" customFormat="1" x14ac:dyDescent="0.25">
      <c r="A6982" s="336"/>
      <c r="B6982" s="330"/>
      <c r="C6982" s="402"/>
      <c r="D6982" s="336"/>
      <c r="E6982" s="429"/>
      <c r="F6982" s="336"/>
      <c r="G6982" s="430"/>
      <c r="H6982" s="431"/>
      <c r="I6982" s="432"/>
      <c r="J6982" s="336"/>
      <c r="K6982" s="338"/>
      <c r="O6982" s="393"/>
      <c r="P6982" s="407"/>
    </row>
    <row r="6983" spans="1:16" s="342" customFormat="1" x14ac:dyDescent="0.25">
      <c r="A6983" s="336"/>
      <c r="B6983" s="330"/>
      <c r="C6983" s="402"/>
      <c r="D6983" s="336"/>
      <c r="E6983" s="429"/>
      <c r="F6983" s="336"/>
      <c r="G6983" s="430"/>
      <c r="H6983" s="431"/>
      <c r="I6983" s="432"/>
      <c r="J6983" s="336"/>
      <c r="K6983" s="338"/>
      <c r="O6983" s="393"/>
      <c r="P6983" s="407"/>
    </row>
    <row r="6984" spans="1:16" s="342" customFormat="1" x14ac:dyDescent="0.25">
      <c r="A6984" s="336"/>
      <c r="B6984" s="330"/>
      <c r="C6984" s="402"/>
      <c r="D6984" s="336"/>
      <c r="E6984" s="429"/>
      <c r="F6984" s="336"/>
      <c r="G6984" s="430"/>
      <c r="H6984" s="431"/>
      <c r="I6984" s="432"/>
      <c r="J6984" s="336"/>
      <c r="K6984" s="338"/>
      <c r="O6984" s="393"/>
      <c r="P6984" s="407"/>
    </row>
    <row r="6985" spans="1:16" s="342" customFormat="1" x14ac:dyDescent="0.25">
      <c r="A6985" s="336"/>
      <c r="B6985" s="330"/>
      <c r="C6985" s="402"/>
      <c r="D6985" s="336"/>
      <c r="E6985" s="429"/>
      <c r="F6985" s="336"/>
      <c r="G6985" s="430"/>
      <c r="H6985" s="431"/>
      <c r="I6985" s="432"/>
      <c r="J6985" s="336"/>
      <c r="K6985" s="338"/>
      <c r="O6985" s="393"/>
      <c r="P6985" s="407"/>
    </row>
    <row r="6986" spans="1:16" s="342" customFormat="1" x14ac:dyDescent="0.25">
      <c r="A6986" s="336"/>
      <c r="B6986" s="330"/>
      <c r="C6986" s="402"/>
      <c r="D6986" s="336"/>
      <c r="E6986" s="429"/>
      <c r="F6986" s="336"/>
      <c r="G6986" s="430"/>
      <c r="H6986" s="431"/>
      <c r="I6986" s="432"/>
      <c r="J6986" s="336"/>
      <c r="K6986" s="338"/>
      <c r="O6986" s="393"/>
      <c r="P6986" s="407"/>
    </row>
    <row r="6987" spans="1:16" s="342" customFormat="1" x14ac:dyDescent="0.25">
      <c r="A6987" s="336"/>
      <c r="B6987" s="330"/>
      <c r="C6987" s="402"/>
      <c r="D6987" s="336"/>
      <c r="E6987" s="429"/>
      <c r="F6987" s="336"/>
      <c r="G6987" s="430"/>
      <c r="H6987" s="431"/>
      <c r="I6987" s="432"/>
      <c r="J6987" s="336"/>
      <c r="K6987" s="338"/>
      <c r="O6987" s="393"/>
      <c r="P6987" s="407"/>
    </row>
    <row r="6988" spans="1:16" s="342" customFormat="1" x14ac:dyDescent="0.25">
      <c r="A6988" s="336"/>
      <c r="B6988" s="330"/>
      <c r="C6988" s="402"/>
      <c r="D6988" s="336"/>
      <c r="E6988" s="429"/>
      <c r="F6988" s="336"/>
      <c r="G6988" s="430"/>
      <c r="H6988" s="431"/>
      <c r="I6988" s="432"/>
      <c r="J6988" s="336"/>
      <c r="K6988" s="338"/>
      <c r="O6988" s="393"/>
      <c r="P6988" s="407"/>
    </row>
    <row r="6989" spans="1:16" s="342" customFormat="1" x14ac:dyDescent="0.25">
      <c r="A6989" s="336"/>
      <c r="B6989" s="330"/>
      <c r="C6989" s="402"/>
      <c r="D6989" s="336"/>
      <c r="E6989" s="429"/>
      <c r="F6989" s="336"/>
      <c r="G6989" s="430"/>
      <c r="H6989" s="431"/>
      <c r="I6989" s="432"/>
      <c r="J6989" s="336"/>
      <c r="K6989" s="338"/>
      <c r="O6989" s="393"/>
      <c r="P6989" s="407"/>
    </row>
    <row r="6990" spans="1:16" s="342" customFormat="1" x14ac:dyDescent="0.25">
      <c r="A6990" s="336"/>
      <c r="B6990" s="330"/>
      <c r="C6990" s="402"/>
      <c r="D6990" s="336"/>
      <c r="E6990" s="429"/>
      <c r="F6990" s="336"/>
      <c r="G6990" s="430"/>
      <c r="H6990" s="431"/>
      <c r="I6990" s="432"/>
      <c r="J6990" s="336"/>
      <c r="K6990" s="338"/>
      <c r="O6990" s="393"/>
      <c r="P6990" s="407"/>
    </row>
    <row r="6991" spans="1:16" s="342" customFormat="1" x14ac:dyDescent="0.25">
      <c r="A6991" s="336"/>
      <c r="B6991" s="330"/>
      <c r="C6991" s="402"/>
      <c r="D6991" s="336"/>
      <c r="E6991" s="429"/>
      <c r="F6991" s="336"/>
      <c r="G6991" s="430"/>
      <c r="H6991" s="431"/>
      <c r="I6991" s="432"/>
      <c r="J6991" s="336"/>
      <c r="K6991" s="338"/>
      <c r="O6991" s="393"/>
      <c r="P6991" s="407"/>
    </row>
    <row r="6992" spans="1:16" s="342" customFormat="1" x14ac:dyDescent="0.25">
      <c r="A6992" s="336"/>
      <c r="B6992" s="330"/>
      <c r="C6992" s="402"/>
      <c r="D6992" s="336"/>
      <c r="E6992" s="429"/>
      <c r="F6992" s="336"/>
      <c r="G6992" s="430"/>
      <c r="H6992" s="431"/>
      <c r="I6992" s="432"/>
      <c r="J6992" s="336"/>
      <c r="K6992" s="338"/>
      <c r="O6992" s="393"/>
      <c r="P6992" s="407"/>
    </row>
    <row r="6993" spans="1:16" s="342" customFormat="1" x14ac:dyDescent="0.25">
      <c r="A6993" s="336"/>
      <c r="B6993" s="330"/>
      <c r="C6993" s="402"/>
      <c r="D6993" s="336"/>
      <c r="E6993" s="429"/>
      <c r="F6993" s="336"/>
      <c r="G6993" s="430"/>
      <c r="H6993" s="431"/>
      <c r="I6993" s="432"/>
      <c r="J6993" s="336"/>
      <c r="K6993" s="338"/>
      <c r="O6993" s="393"/>
      <c r="P6993" s="407"/>
    </row>
    <row r="6994" spans="1:16" s="342" customFormat="1" x14ac:dyDescent="0.25">
      <c r="A6994" s="336"/>
      <c r="B6994" s="330"/>
      <c r="C6994" s="402"/>
      <c r="D6994" s="336"/>
      <c r="E6994" s="429"/>
      <c r="F6994" s="336"/>
      <c r="G6994" s="430"/>
      <c r="H6994" s="431"/>
      <c r="I6994" s="432"/>
      <c r="J6994" s="336"/>
      <c r="K6994" s="338"/>
      <c r="O6994" s="393"/>
      <c r="P6994" s="407"/>
    </row>
    <row r="6995" spans="1:16" s="342" customFormat="1" x14ac:dyDescent="0.25">
      <c r="A6995" s="336"/>
      <c r="B6995" s="330"/>
      <c r="C6995" s="402"/>
      <c r="D6995" s="336"/>
      <c r="E6995" s="429"/>
      <c r="F6995" s="336"/>
      <c r="G6995" s="430"/>
      <c r="H6995" s="431"/>
      <c r="I6995" s="432"/>
      <c r="J6995" s="336"/>
      <c r="K6995" s="338"/>
      <c r="O6995" s="393"/>
      <c r="P6995" s="407"/>
    </row>
    <row r="6996" spans="1:16" s="342" customFormat="1" x14ac:dyDescent="0.25">
      <c r="A6996" s="336"/>
      <c r="B6996" s="330"/>
      <c r="C6996" s="402"/>
      <c r="D6996" s="336"/>
      <c r="E6996" s="429"/>
      <c r="F6996" s="336"/>
      <c r="G6996" s="430"/>
      <c r="H6996" s="431"/>
      <c r="I6996" s="432"/>
      <c r="J6996" s="336"/>
      <c r="K6996" s="338"/>
      <c r="O6996" s="393"/>
      <c r="P6996" s="407"/>
    </row>
    <row r="6997" spans="1:16" s="342" customFormat="1" x14ac:dyDescent="0.25">
      <c r="A6997" s="336"/>
      <c r="B6997" s="330"/>
      <c r="C6997" s="402"/>
      <c r="D6997" s="336"/>
      <c r="E6997" s="429"/>
      <c r="F6997" s="336"/>
      <c r="G6997" s="430"/>
      <c r="H6997" s="431"/>
      <c r="I6997" s="432"/>
      <c r="J6997" s="336"/>
      <c r="K6997" s="338"/>
      <c r="O6997" s="393"/>
      <c r="P6997" s="407"/>
    </row>
    <row r="6998" spans="1:16" s="342" customFormat="1" x14ac:dyDescent="0.25">
      <c r="A6998" s="336"/>
      <c r="B6998" s="330"/>
      <c r="C6998" s="402"/>
      <c r="D6998" s="336"/>
      <c r="E6998" s="429"/>
      <c r="F6998" s="336"/>
      <c r="G6998" s="430"/>
      <c r="H6998" s="431"/>
      <c r="I6998" s="432"/>
      <c r="J6998" s="336"/>
      <c r="K6998" s="338"/>
      <c r="O6998" s="393"/>
      <c r="P6998" s="407"/>
    </row>
    <row r="6999" spans="1:16" s="342" customFormat="1" x14ac:dyDescent="0.25">
      <c r="A6999" s="336"/>
      <c r="B6999" s="330"/>
      <c r="C6999" s="402"/>
      <c r="D6999" s="336"/>
      <c r="E6999" s="429"/>
      <c r="F6999" s="336"/>
      <c r="G6999" s="430"/>
      <c r="H6999" s="431"/>
      <c r="I6999" s="432"/>
      <c r="J6999" s="336"/>
      <c r="K6999" s="338"/>
      <c r="O6999" s="393"/>
      <c r="P6999" s="407"/>
    </row>
    <row r="7000" spans="1:16" s="342" customFormat="1" x14ac:dyDescent="0.25">
      <c r="A7000" s="336"/>
      <c r="B7000" s="330"/>
      <c r="C7000" s="402"/>
      <c r="D7000" s="336"/>
      <c r="E7000" s="429"/>
      <c r="F7000" s="336"/>
      <c r="G7000" s="430"/>
      <c r="H7000" s="431"/>
      <c r="I7000" s="432"/>
      <c r="J7000" s="336"/>
      <c r="K7000" s="338"/>
      <c r="O7000" s="393"/>
      <c r="P7000" s="407"/>
    </row>
    <row r="7001" spans="1:16" s="342" customFormat="1" x14ac:dyDescent="0.25">
      <c r="A7001" s="336"/>
      <c r="B7001" s="330"/>
      <c r="C7001" s="402"/>
      <c r="D7001" s="336"/>
      <c r="E7001" s="429"/>
      <c r="F7001" s="336"/>
      <c r="G7001" s="430"/>
      <c r="H7001" s="431"/>
      <c r="I7001" s="432"/>
      <c r="J7001" s="336"/>
      <c r="K7001" s="338"/>
      <c r="O7001" s="393"/>
      <c r="P7001" s="407"/>
    </row>
    <row r="7002" spans="1:16" s="342" customFormat="1" x14ac:dyDescent="0.25">
      <c r="A7002" s="336"/>
      <c r="B7002" s="330"/>
      <c r="C7002" s="402"/>
      <c r="D7002" s="336"/>
      <c r="E7002" s="429"/>
      <c r="F7002" s="336"/>
      <c r="G7002" s="430"/>
      <c r="H7002" s="431"/>
      <c r="I7002" s="432"/>
      <c r="J7002" s="336"/>
      <c r="K7002" s="338"/>
      <c r="O7002" s="393"/>
      <c r="P7002" s="407"/>
    </row>
    <row r="7003" spans="1:16" s="342" customFormat="1" x14ac:dyDescent="0.25">
      <c r="A7003" s="336"/>
      <c r="B7003" s="330"/>
      <c r="C7003" s="402"/>
      <c r="D7003" s="336"/>
      <c r="E7003" s="429"/>
      <c r="F7003" s="336"/>
      <c r="G7003" s="430"/>
      <c r="H7003" s="431"/>
      <c r="I7003" s="432"/>
      <c r="J7003" s="336"/>
      <c r="K7003" s="338"/>
      <c r="O7003" s="393"/>
      <c r="P7003" s="407"/>
    </row>
    <row r="7004" spans="1:16" s="342" customFormat="1" x14ac:dyDescent="0.25">
      <c r="A7004" s="336"/>
      <c r="B7004" s="330"/>
      <c r="C7004" s="402"/>
      <c r="D7004" s="336"/>
      <c r="E7004" s="429"/>
      <c r="F7004" s="336"/>
      <c r="G7004" s="430"/>
      <c r="H7004" s="431"/>
      <c r="I7004" s="432"/>
      <c r="J7004" s="336"/>
      <c r="K7004" s="338"/>
      <c r="O7004" s="393"/>
      <c r="P7004" s="407"/>
    </row>
    <row r="7005" spans="1:16" s="342" customFormat="1" x14ac:dyDescent="0.25">
      <c r="A7005" s="336"/>
      <c r="B7005" s="330"/>
      <c r="C7005" s="402"/>
      <c r="D7005" s="336"/>
      <c r="E7005" s="429"/>
      <c r="F7005" s="336"/>
      <c r="G7005" s="430"/>
      <c r="H7005" s="431"/>
      <c r="I7005" s="432"/>
      <c r="J7005" s="336"/>
      <c r="K7005" s="338"/>
      <c r="O7005" s="393"/>
      <c r="P7005" s="407"/>
    </row>
    <row r="7006" spans="1:16" s="342" customFormat="1" x14ac:dyDescent="0.25">
      <c r="A7006" s="336"/>
      <c r="B7006" s="330"/>
      <c r="C7006" s="402"/>
      <c r="D7006" s="336"/>
      <c r="E7006" s="429"/>
      <c r="F7006" s="336"/>
      <c r="G7006" s="430"/>
      <c r="H7006" s="431"/>
      <c r="I7006" s="432"/>
      <c r="J7006" s="336"/>
      <c r="K7006" s="338"/>
      <c r="O7006" s="393"/>
      <c r="P7006" s="407"/>
    </row>
    <row r="7007" spans="1:16" s="342" customFormat="1" x14ac:dyDescent="0.25">
      <c r="A7007" s="336"/>
      <c r="B7007" s="330"/>
      <c r="C7007" s="402"/>
      <c r="D7007" s="336"/>
      <c r="E7007" s="429"/>
      <c r="F7007" s="336"/>
      <c r="G7007" s="430"/>
      <c r="H7007" s="431"/>
      <c r="I7007" s="432"/>
      <c r="J7007" s="336"/>
      <c r="K7007" s="338"/>
      <c r="O7007" s="393"/>
      <c r="P7007" s="407"/>
    </row>
    <row r="7008" spans="1:16" s="342" customFormat="1" x14ac:dyDescent="0.25">
      <c r="A7008" s="336"/>
      <c r="B7008" s="330"/>
      <c r="C7008" s="402"/>
      <c r="D7008" s="336"/>
      <c r="E7008" s="429"/>
      <c r="F7008" s="336"/>
      <c r="G7008" s="430"/>
      <c r="H7008" s="431"/>
      <c r="I7008" s="432"/>
      <c r="J7008" s="336"/>
      <c r="K7008" s="338"/>
      <c r="O7008" s="393"/>
      <c r="P7008" s="407"/>
    </row>
    <row r="7009" spans="1:16" s="342" customFormat="1" x14ac:dyDescent="0.25">
      <c r="A7009" s="336"/>
      <c r="B7009" s="330"/>
      <c r="C7009" s="402"/>
      <c r="D7009" s="336"/>
      <c r="E7009" s="429"/>
      <c r="F7009" s="336"/>
      <c r="G7009" s="430"/>
      <c r="H7009" s="431"/>
      <c r="I7009" s="432"/>
      <c r="J7009" s="336"/>
      <c r="K7009" s="338"/>
      <c r="O7009" s="393"/>
      <c r="P7009" s="407"/>
    </row>
    <row r="7010" spans="1:16" s="342" customFormat="1" x14ac:dyDescent="0.25">
      <c r="A7010" s="336"/>
      <c r="B7010" s="330"/>
      <c r="C7010" s="402"/>
      <c r="D7010" s="336"/>
      <c r="E7010" s="429"/>
      <c r="F7010" s="336"/>
      <c r="G7010" s="430"/>
      <c r="H7010" s="431"/>
      <c r="I7010" s="432"/>
      <c r="J7010" s="336"/>
      <c r="K7010" s="338"/>
      <c r="O7010" s="393"/>
      <c r="P7010" s="407"/>
    </row>
    <row r="7011" spans="1:16" s="342" customFormat="1" x14ac:dyDescent="0.25">
      <c r="A7011" s="336"/>
      <c r="B7011" s="330"/>
      <c r="C7011" s="402"/>
      <c r="D7011" s="336"/>
      <c r="E7011" s="429"/>
      <c r="F7011" s="336"/>
      <c r="G7011" s="430"/>
      <c r="H7011" s="431"/>
      <c r="I7011" s="432"/>
      <c r="J7011" s="336"/>
      <c r="K7011" s="338"/>
      <c r="O7011" s="393"/>
      <c r="P7011" s="407"/>
    </row>
    <row r="7012" spans="1:16" s="342" customFormat="1" x14ac:dyDescent="0.25">
      <c r="A7012" s="336"/>
      <c r="B7012" s="330"/>
      <c r="C7012" s="402"/>
      <c r="D7012" s="336"/>
      <c r="E7012" s="429"/>
      <c r="F7012" s="336"/>
      <c r="G7012" s="430"/>
      <c r="H7012" s="431"/>
      <c r="I7012" s="432"/>
      <c r="J7012" s="336"/>
      <c r="K7012" s="338"/>
      <c r="O7012" s="393"/>
      <c r="P7012" s="407"/>
    </row>
    <row r="7013" spans="1:16" s="342" customFormat="1" x14ac:dyDescent="0.25">
      <c r="A7013" s="336"/>
      <c r="B7013" s="330"/>
      <c r="C7013" s="402"/>
      <c r="D7013" s="336"/>
      <c r="E7013" s="429"/>
      <c r="F7013" s="336"/>
      <c r="G7013" s="430"/>
      <c r="H7013" s="431"/>
      <c r="I7013" s="432"/>
      <c r="J7013" s="336"/>
      <c r="K7013" s="338"/>
      <c r="O7013" s="393"/>
      <c r="P7013" s="407"/>
    </row>
    <row r="7014" spans="1:16" s="342" customFormat="1" x14ac:dyDescent="0.25">
      <c r="A7014" s="336"/>
      <c r="B7014" s="330"/>
      <c r="C7014" s="402"/>
      <c r="D7014" s="336"/>
      <c r="E7014" s="429"/>
      <c r="F7014" s="336"/>
      <c r="G7014" s="430"/>
      <c r="H7014" s="431"/>
      <c r="I7014" s="432"/>
      <c r="J7014" s="336"/>
      <c r="K7014" s="338"/>
      <c r="O7014" s="393"/>
      <c r="P7014" s="407"/>
    </row>
    <row r="7015" spans="1:16" s="342" customFormat="1" x14ac:dyDescent="0.25">
      <c r="A7015" s="336"/>
      <c r="B7015" s="330"/>
      <c r="C7015" s="402"/>
      <c r="D7015" s="336"/>
      <c r="E7015" s="429"/>
      <c r="F7015" s="336"/>
      <c r="G7015" s="430"/>
      <c r="H7015" s="431"/>
      <c r="I7015" s="432"/>
      <c r="J7015" s="336"/>
      <c r="K7015" s="338"/>
      <c r="O7015" s="393"/>
      <c r="P7015" s="407"/>
    </row>
    <row r="7016" spans="1:16" s="342" customFormat="1" x14ac:dyDescent="0.25">
      <c r="A7016" s="336"/>
      <c r="B7016" s="330"/>
      <c r="C7016" s="402"/>
      <c r="D7016" s="336"/>
      <c r="E7016" s="429"/>
      <c r="F7016" s="336"/>
      <c r="G7016" s="430"/>
      <c r="H7016" s="431"/>
      <c r="I7016" s="432"/>
      <c r="J7016" s="336"/>
      <c r="K7016" s="338"/>
      <c r="O7016" s="393"/>
      <c r="P7016" s="407"/>
    </row>
    <row r="7017" spans="1:16" s="342" customFormat="1" x14ac:dyDescent="0.25">
      <c r="A7017" s="336"/>
      <c r="B7017" s="330"/>
      <c r="C7017" s="402"/>
      <c r="D7017" s="336"/>
      <c r="E7017" s="429"/>
      <c r="F7017" s="336"/>
      <c r="G7017" s="430"/>
      <c r="H7017" s="431"/>
      <c r="I7017" s="432"/>
      <c r="J7017" s="336"/>
      <c r="K7017" s="338"/>
      <c r="O7017" s="393"/>
      <c r="P7017" s="407"/>
    </row>
    <row r="7018" spans="1:16" s="342" customFormat="1" x14ac:dyDescent="0.25">
      <c r="A7018" s="336"/>
      <c r="B7018" s="330"/>
      <c r="C7018" s="402"/>
      <c r="D7018" s="336"/>
      <c r="E7018" s="429"/>
      <c r="F7018" s="336"/>
      <c r="G7018" s="430"/>
      <c r="H7018" s="431"/>
      <c r="I7018" s="432"/>
      <c r="J7018" s="336"/>
      <c r="K7018" s="338"/>
      <c r="O7018" s="393"/>
      <c r="P7018" s="407"/>
    </row>
    <row r="7019" spans="1:16" s="342" customFormat="1" x14ac:dyDescent="0.25">
      <c r="A7019" s="336"/>
      <c r="B7019" s="330"/>
      <c r="C7019" s="402"/>
      <c r="D7019" s="336"/>
      <c r="E7019" s="429"/>
      <c r="F7019" s="336"/>
      <c r="G7019" s="430"/>
      <c r="H7019" s="431"/>
      <c r="I7019" s="432"/>
      <c r="J7019" s="336"/>
      <c r="K7019" s="338"/>
      <c r="O7019" s="393"/>
      <c r="P7019" s="407"/>
    </row>
    <row r="7020" spans="1:16" s="342" customFormat="1" x14ac:dyDescent="0.25">
      <c r="A7020" s="336"/>
      <c r="B7020" s="330"/>
      <c r="C7020" s="402"/>
      <c r="D7020" s="336"/>
      <c r="E7020" s="429"/>
      <c r="F7020" s="336"/>
      <c r="G7020" s="430"/>
      <c r="H7020" s="431"/>
      <c r="I7020" s="432"/>
      <c r="J7020" s="336"/>
      <c r="K7020" s="338"/>
      <c r="O7020" s="393"/>
      <c r="P7020" s="407"/>
    </row>
    <row r="7021" spans="1:16" s="342" customFormat="1" x14ac:dyDescent="0.25">
      <c r="A7021" s="336"/>
      <c r="B7021" s="330"/>
      <c r="C7021" s="402"/>
      <c r="D7021" s="336"/>
      <c r="E7021" s="429"/>
      <c r="F7021" s="336"/>
      <c r="G7021" s="430"/>
      <c r="H7021" s="431"/>
      <c r="I7021" s="432"/>
      <c r="J7021" s="336"/>
      <c r="K7021" s="338"/>
      <c r="O7021" s="393"/>
      <c r="P7021" s="407"/>
    </row>
    <row r="7022" spans="1:16" s="342" customFormat="1" x14ac:dyDescent="0.25">
      <c r="A7022" s="336"/>
      <c r="B7022" s="330"/>
      <c r="C7022" s="402"/>
      <c r="D7022" s="336"/>
      <c r="E7022" s="429"/>
      <c r="F7022" s="336"/>
      <c r="G7022" s="430"/>
      <c r="H7022" s="431"/>
      <c r="I7022" s="432"/>
      <c r="J7022" s="336"/>
      <c r="K7022" s="338"/>
      <c r="O7022" s="393"/>
      <c r="P7022" s="407"/>
    </row>
    <row r="7023" spans="1:16" s="342" customFormat="1" x14ac:dyDescent="0.25">
      <c r="A7023" s="336"/>
      <c r="B7023" s="330"/>
      <c r="C7023" s="402"/>
      <c r="D7023" s="336"/>
      <c r="E7023" s="429"/>
      <c r="F7023" s="336"/>
      <c r="G7023" s="430"/>
      <c r="H7023" s="431"/>
      <c r="I7023" s="432"/>
      <c r="J7023" s="336"/>
      <c r="K7023" s="338"/>
      <c r="O7023" s="393"/>
      <c r="P7023" s="407"/>
    </row>
    <row r="7024" spans="1:16" s="342" customFormat="1" x14ac:dyDescent="0.25">
      <c r="A7024" s="336"/>
      <c r="B7024" s="330"/>
      <c r="C7024" s="402"/>
      <c r="D7024" s="336"/>
      <c r="E7024" s="429"/>
      <c r="F7024" s="336"/>
      <c r="G7024" s="430"/>
      <c r="H7024" s="431"/>
      <c r="I7024" s="432"/>
      <c r="J7024" s="336"/>
      <c r="K7024" s="338"/>
      <c r="O7024" s="393"/>
      <c r="P7024" s="407"/>
    </row>
    <row r="7025" spans="1:16" s="342" customFormat="1" x14ac:dyDescent="0.25">
      <c r="A7025" s="336"/>
      <c r="B7025" s="330"/>
      <c r="C7025" s="402"/>
      <c r="D7025" s="336"/>
      <c r="E7025" s="429"/>
      <c r="F7025" s="336"/>
      <c r="G7025" s="430"/>
      <c r="H7025" s="431"/>
      <c r="I7025" s="432"/>
      <c r="J7025" s="336"/>
      <c r="K7025" s="338"/>
      <c r="O7025" s="393"/>
      <c r="P7025" s="407"/>
    </row>
    <row r="7026" spans="1:16" s="342" customFormat="1" x14ac:dyDescent="0.25">
      <c r="A7026" s="336"/>
      <c r="B7026" s="330"/>
      <c r="C7026" s="402"/>
      <c r="D7026" s="336"/>
      <c r="E7026" s="429"/>
      <c r="F7026" s="336"/>
      <c r="G7026" s="430"/>
      <c r="H7026" s="431"/>
      <c r="I7026" s="432"/>
      <c r="J7026" s="336"/>
      <c r="K7026" s="338"/>
      <c r="O7026" s="393"/>
      <c r="P7026" s="407"/>
    </row>
    <row r="7027" spans="1:16" s="342" customFormat="1" x14ac:dyDescent="0.25">
      <c r="A7027" s="336"/>
      <c r="B7027" s="330"/>
      <c r="C7027" s="402"/>
      <c r="D7027" s="336"/>
      <c r="E7027" s="429"/>
      <c r="F7027" s="336"/>
      <c r="G7027" s="430"/>
      <c r="H7027" s="431"/>
      <c r="I7027" s="432"/>
      <c r="J7027" s="336"/>
      <c r="K7027" s="338"/>
      <c r="O7027" s="393"/>
      <c r="P7027" s="407"/>
    </row>
    <row r="7028" spans="1:16" s="342" customFormat="1" x14ac:dyDescent="0.25">
      <c r="A7028" s="336"/>
      <c r="B7028" s="330"/>
      <c r="C7028" s="402"/>
      <c r="D7028" s="336"/>
      <c r="E7028" s="429"/>
      <c r="F7028" s="336"/>
      <c r="G7028" s="430"/>
      <c r="H7028" s="431"/>
      <c r="I7028" s="432"/>
      <c r="J7028" s="336"/>
      <c r="K7028" s="338"/>
      <c r="O7028" s="393"/>
      <c r="P7028" s="407"/>
    </row>
    <row r="7029" spans="1:16" s="342" customFormat="1" x14ac:dyDescent="0.25">
      <c r="A7029" s="336"/>
      <c r="B7029" s="330"/>
      <c r="C7029" s="402"/>
      <c r="D7029" s="336"/>
      <c r="E7029" s="429"/>
      <c r="F7029" s="336"/>
      <c r="G7029" s="430"/>
      <c r="H7029" s="431"/>
      <c r="I7029" s="432"/>
      <c r="J7029" s="336"/>
      <c r="K7029" s="338"/>
      <c r="O7029" s="393"/>
      <c r="P7029" s="407"/>
    </row>
    <row r="7030" spans="1:16" s="342" customFormat="1" x14ac:dyDescent="0.25">
      <c r="A7030" s="336"/>
      <c r="B7030" s="330"/>
      <c r="C7030" s="402"/>
      <c r="D7030" s="336"/>
      <c r="E7030" s="429"/>
      <c r="F7030" s="336"/>
      <c r="G7030" s="430"/>
      <c r="H7030" s="431"/>
      <c r="I7030" s="432"/>
      <c r="J7030" s="336"/>
      <c r="K7030" s="338"/>
      <c r="O7030" s="393"/>
      <c r="P7030" s="407"/>
    </row>
    <row r="7031" spans="1:16" s="342" customFormat="1" x14ac:dyDescent="0.25">
      <c r="A7031" s="336"/>
      <c r="B7031" s="330"/>
      <c r="C7031" s="402"/>
      <c r="D7031" s="336"/>
      <c r="E7031" s="429"/>
      <c r="F7031" s="336"/>
      <c r="G7031" s="430"/>
      <c r="H7031" s="431"/>
      <c r="I7031" s="432"/>
      <c r="J7031" s="336"/>
      <c r="K7031" s="338"/>
      <c r="O7031" s="393"/>
      <c r="P7031" s="407"/>
    </row>
    <row r="7032" spans="1:16" s="342" customFormat="1" x14ac:dyDescent="0.25">
      <c r="A7032" s="336"/>
      <c r="B7032" s="330"/>
      <c r="C7032" s="402"/>
      <c r="D7032" s="336"/>
      <c r="E7032" s="429"/>
      <c r="F7032" s="336"/>
      <c r="G7032" s="430"/>
      <c r="H7032" s="431"/>
      <c r="I7032" s="432"/>
      <c r="J7032" s="336"/>
      <c r="K7032" s="338"/>
      <c r="O7032" s="393"/>
      <c r="P7032" s="407"/>
    </row>
    <row r="7033" spans="1:16" s="342" customFormat="1" x14ac:dyDescent="0.25">
      <c r="A7033" s="336"/>
      <c r="B7033" s="330"/>
      <c r="C7033" s="402"/>
      <c r="D7033" s="336"/>
      <c r="E7033" s="429"/>
      <c r="F7033" s="336"/>
      <c r="G7033" s="430"/>
      <c r="H7033" s="431"/>
      <c r="I7033" s="432"/>
      <c r="J7033" s="336"/>
      <c r="K7033" s="338"/>
      <c r="O7033" s="393"/>
      <c r="P7033" s="407"/>
    </row>
    <row r="7034" spans="1:16" s="342" customFormat="1" x14ac:dyDescent="0.25">
      <c r="A7034" s="336"/>
      <c r="B7034" s="330"/>
      <c r="C7034" s="402"/>
      <c r="D7034" s="336"/>
      <c r="E7034" s="429"/>
      <c r="F7034" s="336"/>
      <c r="G7034" s="430"/>
      <c r="H7034" s="431"/>
      <c r="I7034" s="432"/>
      <c r="J7034" s="336"/>
      <c r="K7034" s="338"/>
      <c r="O7034" s="393"/>
      <c r="P7034" s="407"/>
    </row>
    <row r="7035" spans="1:16" s="342" customFormat="1" x14ac:dyDescent="0.25">
      <c r="A7035" s="336"/>
      <c r="B7035" s="330"/>
      <c r="C7035" s="402"/>
      <c r="D7035" s="336"/>
      <c r="E7035" s="429"/>
      <c r="F7035" s="336"/>
      <c r="G7035" s="430"/>
      <c r="H7035" s="431"/>
      <c r="I7035" s="432"/>
      <c r="J7035" s="336"/>
      <c r="K7035" s="338"/>
      <c r="O7035" s="393"/>
      <c r="P7035" s="407"/>
    </row>
    <row r="7036" spans="1:16" s="342" customFormat="1" x14ac:dyDescent="0.25">
      <c r="A7036" s="336"/>
      <c r="B7036" s="330"/>
      <c r="C7036" s="402"/>
      <c r="D7036" s="336"/>
      <c r="E7036" s="429"/>
      <c r="F7036" s="336"/>
      <c r="G7036" s="430"/>
      <c r="H7036" s="431"/>
      <c r="I7036" s="432"/>
      <c r="J7036" s="336"/>
      <c r="K7036" s="338"/>
      <c r="O7036" s="393"/>
      <c r="P7036" s="407"/>
    </row>
    <row r="7037" spans="1:16" s="342" customFormat="1" x14ac:dyDescent="0.25">
      <c r="A7037" s="336"/>
      <c r="B7037" s="330"/>
      <c r="C7037" s="402"/>
      <c r="D7037" s="336"/>
      <c r="E7037" s="429"/>
      <c r="F7037" s="336"/>
      <c r="G7037" s="430"/>
      <c r="H7037" s="431"/>
      <c r="I7037" s="432"/>
      <c r="J7037" s="336"/>
      <c r="K7037" s="338"/>
      <c r="O7037" s="393"/>
      <c r="P7037" s="407"/>
    </row>
    <row r="7038" spans="1:16" s="342" customFormat="1" x14ac:dyDescent="0.25">
      <c r="A7038" s="336"/>
      <c r="B7038" s="330"/>
      <c r="C7038" s="402"/>
      <c r="D7038" s="336"/>
      <c r="E7038" s="429"/>
      <c r="F7038" s="336"/>
      <c r="G7038" s="430"/>
      <c r="H7038" s="431"/>
      <c r="I7038" s="432"/>
      <c r="J7038" s="336"/>
      <c r="K7038" s="338"/>
      <c r="O7038" s="393"/>
      <c r="P7038" s="407"/>
    </row>
    <row r="7039" spans="1:16" s="342" customFormat="1" x14ac:dyDescent="0.25">
      <c r="A7039" s="336"/>
      <c r="B7039" s="330"/>
      <c r="C7039" s="402"/>
      <c r="D7039" s="336"/>
      <c r="E7039" s="429"/>
      <c r="F7039" s="336"/>
      <c r="G7039" s="430"/>
      <c r="H7039" s="431"/>
      <c r="I7039" s="432"/>
      <c r="J7039" s="336"/>
      <c r="K7039" s="338"/>
      <c r="O7039" s="393"/>
      <c r="P7039" s="407"/>
    </row>
    <row r="7040" spans="1:16" s="342" customFormat="1" x14ac:dyDescent="0.25">
      <c r="A7040" s="336"/>
      <c r="B7040" s="330"/>
      <c r="C7040" s="402"/>
      <c r="D7040" s="336"/>
      <c r="E7040" s="429"/>
      <c r="F7040" s="336"/>
      <c r="G7040" s="430"/>
      <c r="H7040" s="431"/>
      <c r="I7040" s="432"/>
      <c r="J7040" s="336"/>
      <c r="K7040" s="338"/>
      <c r="O7040" s="393"/>
      <c r="P7040" s="407"/>
    </row>
    <row r="7041" spans="1:16" s="342" customFormat="1" x14ac:dyDescent="0.25">
      <c r="A7041" s="336"/>
      <c r="B7041" s="330"/>
      <c r="C7041" s="402"/>
      <c r="D7041" s="336"/>
      <c r="E7041" s="429"/>
      <c r="F7041" s="336"/>
      <c r="G7041" s="430"/>
      <c r="H7041" s="431"/>
      <c r="I7041" s="432"/>
      <c r="J7041" s="336"/>
      <c r="K7041" s="338"/>
      <c r="O7041" s="393"/>
      <c r="P7041" s="407"/>
    </row>
    <row r="7042" spans="1:16" s="342" customFormat="1" x14ac:dyDescent="0.25">
      <c r="A7042" s="336"/>
      <c r="B7042" s="330"/>
      <c r="C7042" s="402"/>
      <c r="D7042" s="336"/>
      <c r="E7042" s="429"/>
      <c r="F7042" s="336"/>
      <c r="G7042" s="430"/>
      <c r="H7042" s="431"/>
      <c r="I7042" s="432"/>
      <c r="J7042" s="336"/>
      <c r="K7042" s="338"/>
      <c r="O7042" s="393"/>
      <c r="P7042" s="407"/>
    </row>
    <row r="7043" spans="1:16" s="342" customFormat="1" x14ac:dyDescent="0.25">
      <c r="A7043" s="336"/>
      <c r="B7043" s="330"/>
      <c r="C7043" s="402"/>
      <c r="D7043" s="336"/>
      <c r="E7043" s="429"/>
      <c r="F7043" s="336"/>
      <c r="G7043" s="430"/>
      <c r="H7043" s="431"/>
      <c r="I7043" s="432"/>
      <c r="J7043" s="336"/>
      <c r="K7043" s="338"/>
      <c r="O7043" s="393"/>
      <c r="P7043" s="407"/>
    </row>
    <row r="7044" spans="1:16" s="342" customFormat="1" x14ac:dyDescent="0.25">
      <c r="A7044" s="336"/>
      <c r="B7044" s="330"/>
      <c r="C7044" s="402"/>
      <c r="D7044" s="336"/>
      <c r="E7044" s="429"/>
      <c r="F7044" s="336"/>
      <c r="G7044" s="430"/>
      <c r="H7044" s="431"/>
      <c r="I7044" s="432"/>
      <c r="J7044" s="336"/>
      <c r="K7044" s="338"/>
      <c r="O7044" s="393"/>
      <c r="P7044" s="407"/>
    </row>
    <row r="7045" spans="1:16" s="342" customFormat="1" x14ac:dyDescent="0.25">
      <c r="A7045" s="336"/>
      <c r="B7045" s="330"/>
      <c r="C7045" s="402"/>
      <c r="D7045" s="336"/>
      <c r="E7045" s="429"/>
      <c r="F7045" s="336"/>
      <c r="G7045" s="430"/>
      <c r="H7045" s="431"/>
      <c r="I7045" s="432"/>
      <c r="J7045" s="336"/>
      <c r="K7045" s="338"/>
      <c r="O7045" s="393"/>
      <c r="P7045" s="407"/>
    </row>
    <row r="7046" spans="1:16" s="342" customFormat="1" x14ac:dyDescent="0.25">
      <c r="A7046" s="336"/>
      <c r="B7046" s="330"/>
      <c r="C7046" s="402"/>
      <c r="D7046" s="336"/>
      <c r="E7046" s="429"/>
      <c r="F7046" s="336"/>
      <c r="G7046" s="430"/>
      <c r="H7046" s="431"/>
      <c r="I7046" s="432"/>
      <c r="J7046" s="336"/>
      <c r="K7046" s="338"/>
      <c r="O7046" s="393"/>
      <c r="P7046" s="407"/>
    </row>
    <row r="7047" spans="1:16" s="342" customFormat="1" x14ac:dyDescent="0.25">
      <c r="A7047" s="336"/>
      <c r="B7047" s="330"/>
      <c r="C7047" s="402"/>
      <c r="D7047" s="336"/>
      <c r="E7047" s="429"/>
      <c r="F7047" s="336"/>
      <c r="G7047" s="430"/>
      <c r="H7047" s="431"/>
      <c r="I7047" s="432"/>
      <c r="J7047" s="336"/>
      <c r="K7047" s="338"/>
      <c r="O7047" s="393"/>
      <c r="P7047" s="407"/>
    </row>
    <row r="7048" spans="1:16" s="342" customFormat="1" x14ac:dyDescent="0.25">
      <c r="A7048" s="336"/>
      <c r="B7048" s="330"/>
      <c r="C7048" s="402"/>
      <c r="D7048" s="336"/>
      <c r="E7048" s="429"/>
      <c r="F7048" s="336"/>
      <c r="G7048" s="430"/>
      <c r="H7048" s="431"/>
      <c r="I7048" s="432"/>
      <c r="J7048" s="336"/>
      <c r="K7048" s="338"/>
      <c r="O7048" s="393"/>
      <c r="P7048" s="407"/>
    </row>
    <row r="7049" spans="1:16" s="342" customFormat="1" x14ac:dyDescent="0.25">
      <c r="A7049" s="336"/>
      <c r="B7049" s="330"/>
      <c r="C7049" s="402"/>
      <c r="D7049" s="336"/>
      <c r="E7049" s="429"/>
      <c r="F7049" s="336"/>
      <c r="G7049" s="430"/>
      <c r="H7049" s="431"/>
      <c r="I7049" s="432"/>
      <c r="J7049" s="336"/>
      <c r="K7049" s="338"/>
      <c r="O7049" s="393"/>
      <c r="P7049" s="407"/>
    </row>
    <row r="7050" spans="1:16" s="342" customFormat="1" x14ac:dyDescent="0.25">
      <c r="A7050" s="336"/>
      <c r="B7050" s="330"/>
      <c r="C7050" s="402"/>
      <c r="D7050" s="336"/>
      <c r="E7050" s="429"/>
      <c r="F7050" s="336"/>
      <c r="G7050" s="430"/>
      <c r="H7050" s="431"/>
      <c r="I7050" s="432"/>
      <c r="J7050" s="336"/>
      <c r="K7050" s="338"/>
      <c r="O7050" s="393"/>
      <c r="P7050" s="407"/>
    </row>
    <row r="7051" spans="1:16" s="342" customFormat="1" x14ac:dyDescent="0.25">
      <c r="A7051" s="336"/>
      <c r="B7051" s="330"/>
      <c r="C7051" s="402"/>
      <c r="D7051" s="336"/>
      <c r="E7051" s="429"/>
      <c r="F7051" s="336"/>
      <c r="G7051" s="430"/>
      <c r="H7051" s="431"/>
      <c r="I7051" s="432"/>
      <c r="J7051" s="336"/>
      <c r="K7051" s="338"/>
      <c r="O7051" s="393"/>
      <c r="P7051" s="407"/>
    </row>
    <row r="7052" spans="1:16" s="342" customFormat="1" x14ac:dyDescent="0.25">
      <c r="A7052" s="336"/>
      <c r="B7052" s="330"/>
      <c r="C7052" s="402"/>
      <c r="D7052" s="336"/>
      <c r="E7052" s="429"/>
      <c r="F7052" s="336"/>
      <c r="G7052" s="430"/>
      <c r="H7052" s="431"/>
      <c r="I7052" s="432"/>
      <c r="J7052" s="336"/>
      <c r="K7052" s="338"/>
      <c r="O7052" s="393"/>
      <c r="P7052" s="407"/>
    </row>
    <row r="7053" spans="1:16" s="342" customFormat="1" x14ac:dyDescent="0.25">
      <c r="A7053" s="336"/>
      <c r="B7053" s="330"/>
      <c r="C7053" s="402"/>
      <c r="D7053" s="336"/>
      <c r="E7053" s="429"/>
      <c r="F7053" s="336"/>
      <c r="G7053" s="430"/>
      <c r="H7053" s="431"/>
      <c r="I7053" s="432"/>
      <c r="J7053" s="336"/>
      <c r="K7053" s="338"/>
      <c r="O7053" s="393"/>
      <c r="P7053" s="407"/>
    </row>
    <row r="7054" spans="1:16" s="342" customFormat="1" x14ac:dyDescent="0.25">
      <c r="A7054" s="336"/>
      <c r="B7054" s="330"/>
      <c r="C7054" s="402"/>
      <c r="D7054" s="336"/>
      <c r="E7054" s="429"/>
      <c r="F7054" s="336"/>
      <c r="G7054" s="430"/>
      <c r="H7054" s="431"/>
      <c r="I7054" s="432"/>
      <c r="J7054" s="336"/>
      <c r="K7054" s="338"/>
      <c r="O7054" s="393"/>
      <c r="P7054" s="407"/>
    </row>
    <row r="7055" spans="1:16" s="342" customFormat="1" x14ac:dyDescent="0.25">
      <c r="A7055" s="336"/>
      <c r="B7055" s="330"/>
      <c r="C7055" s="402"/>
      <c r="D7055" s="336"/>
      <c r="E7055" s="429"/>
      <c r="F7055" s="336"/>
      <c r="G7055" s="430"/>
      <c r="H7055" s="431"/>
      <c r="I7055" s="432"/>
      <c r="J7055" s="336"/>
      <c r="K7055" s="338"/>
      <c r="O7055" s="393"/>
      <c r="P7055" s="407"/>
    </row>
    <row r="7056" spans="1:16" s="342" customFormat="1" x14ac:dyDescent="0.25">
      <c r="A7056" s="336"/>
      <c r="B7056" s="330"/>
      <c r="C7056" s="402"/>
      <c r="D7056" s="336"/>
      <c r="E7056" s="429"/>
      <c r="F7056" s="336"/>
      <c r="G7056" s="430"/>
      <c r="H7056" s="431"/>
      <c r="I7056" s="432"/>
      <c r="J7056" s="336"/>
      <c r="K7056" s="338"/>
      <c r="O7056" s="393"/>
      <c r="P7056" s="407"/>
    </row>
    <row r="7057" spans="1:16" s="342" customFormat="1" x14ac:dyDescent="0.25">
      <c r="A7057" s="336"/>
      <c r="B7057" s="330"/>
      <c r="C7057" s="402"/>
      <c r="D7057" s="336"/>
      <c r="E7057" s="429"/>
      <c r="F7057" s="336"/>
      <c r="G7057" s="430"/>
      <c r="H7057" s="431"/>
      <c r="I7057" s="432"/>
      <c r="J7057" s="336"/>
      <c r="K7057" s="338"/>
      <c r="O7057" s="393"/>
      <c r="P7057" s="407"/>
    </row>
    <row r="7058" spans="1:16" s="342" customFormat="1" x14ac:dyDescent="0.25">
      <c r="A7058" s="336"/>
      <c r="B7058" s="330"/>
      <c r="C7058" s="402"/>
      <c r="D7058" s="336"/>
      <c r="E7058" s="429"/>
      <c r="F7058" s="336"/>
      <c r="G7058" s="430"/>
      <c r="H7058" s="431"/>
      <c r="I7058" s="432"/>
      <c r="J7058" s="336"/>
      <c r="K7058" s="338"/>
      <c r="O7058" s="393"/>
      <c r="P7058" s="407"/>
    </row>
    <row r="7059" spans="1:16" s="342" customFormat="1" x14ac:dyDescent="0.25">
      <c r="A7059" s="336"/>
      <c r="B7059" s="330"/>
      <c r="C7059" s="402"/>
      <c r="D7059" s="336"/>
      <c r="E7059" s="429"/>
      <c r="F7059" s="336"/>
      <c r="G7059" s="430"/>
      <c r="H7059" s="431"/>
      <c r="I7059" s="432"/>
      <c r="J7059" s="336"/>
      <c r="K7059" s="338"/>
      <c r="O7059" s="393"/>
      <c r="P7059" s="407"/>
    </row>
    <row r="7060" spans="1:16" s="342" customFormat="1" x14ac:dyDescent="0.25">
      <c r="A7060" s="336"/>
      <c r="B7060" s="330"/>
      <c r="C7060" s="402"/>
      <c r="D7060" s="336"/>
      <c r="E7060" s="429"/>
      <c r="F7060" s="336"/>
      <c r="G7060" s="430"/>
      <c r="H7060" s="431"/>
      <c r="I7060" s="432"/>
      <c r="J7060" s="336"/>
      <c r="K7060" s="338"/>
      <c r="O7060" s="393"/>
      <c r="P7060" s="407"/>
    </row>
    <row r="7061" spans="1:16" s="342" customFormat="1" x14ac:dyDescent="0.25">
      <c r="A7061" s="336"/>
      <c r="B7061" s="330"/>
      <c r="C7061" s="402"/>
      <c r="D7061" s="336"/>
      <c r="E7061" s="429"/>
      <c r="F7061" s="336"/>
      <c r="G7061" s="430"/>
      <c r="H7061" s="431"/>
      <c r="I7061" s="432"/>
      <c r="J7061" s="336"/>
      <c r="K7061" s="338"/>
      <c r="O7061" s="393"/>
      <c r="P7061" s="407"/>
    </row>
    <row r="7062" spans="1:16" s="342" customFormat="1" x14ac:dyDescent="0.25">
      <c r="A7062" s="336"/>
      <c r="B7062" s="330"/>
      <c r="C7062" s="402"/>
      <c r="D7062" s="336"/>
      <c r="E7062" s="429"/>
      <c r="F7062" s="336"/>
      <c r="G7062" s="430"/>
      <c r="H7062" s="431"/>
      <c r="I7062" s="432"/>
      <c r="J7062" s="336"/>
      <c r="K7062" s="338"/>
      <c r="O7062" s="393"/>
      <c r="P7062" s="407"/>
    </row>
    <row r="7063" spans="1:16" s="342" customFormat="1" x14ac:dyDescent="0.25">
      <c r="A7063" s="336"/>
      <c r="B7063" s="330"/>
      <c r="C7063" s="402"/>
      <c r="D7063" s="336"/>
      <c r="E7063" s="429"/>
      <c r="F7063" s="336"/>
      <c r="G7063" s="430"/>
      <c r="H7063" s="431"/>
      <c r="I7063" s="432"/>
      <c r="J7063" s="336"/>
      <c r="K7063" s="338"/>
      <c r="O7063" s="393"/>
      <c r="P7063" s="407"/>
    </row>
    <row r="7064" spans="1:16" s="342" customFormat="1" x14ac:dyDescent="0.25">
      <c r="A7064" s="336"/>
      <c r="B7064" s="330"/>
      <c r="C7064" s="402"/>
      <c r="D7064" s="336"/>
      <c r="E7064" s="429"/>
      <c r="F7064" s="336"/>
      <c r="G7064" s="430"/>
      <c r="H7064" s="431"/>
      <c r="I7064" s="432"/>
      <c r="J7064" s="336"/>
      <c r="K7064" s="338"/>
      <c r="O7064" s="393"/>
      <c r="P7064" s="407"/>
    </row>
    <row r="7065" spans="1:16" s="342" customFormat="1" x14ac:dyDescent="0.25">
      <c r="A7065" s="336"/>
      <c r="B7065" s="330"/>
      <c r="C7065" s="402"/>
      <c r="D7065" s="336"/>
      <c r="E7065" s="429"/>
      <c r="F7065" s="336"/>
      <c r="G7065" s="430"/>
      <c r="H7065" s="431"/>
      <c r="I7065" s="432"/>
      <c r="J7065" s="336"/>
      <c r="K7065" s="338"/>
      <c r="O7065" s="393"/>
      <c r="P7065" s="407"/>
    </row>
    <row r="7066" spans="1:16" s="342" customFormat="1" x14ac:dyDescent="0.25">
      <c r="A7066" s="336"/>
      <c r="B7066" s="330"/>
      <c r="C7066" s="402"/>
      <c r="D7066" s="336"/>
      <c r="E7066" s="429"/>
      <c r="F7066" s="336"/>
      <c r="G7066" s="430"/>
      <c r="H7066" s="431"/>
      <c r="I7066" s="432"/>
      <c r="J7066" s="336"/>
      <c r="K7066" s="338"/>
      <c r="O7066" s="393"/>
      <c r="P7066" s="407"/>
    </row>
    <row r="7067" spans="1:16" s="342" customFormat="1" x14ac:dyDescent="0.25">
      <c r="A7067" s="336"/>
      <c r="B7067" s="330"/>
      <c r="C7067" s="402"/>
      <c r="D7067" s="336"/>
      <c r="E7067" s="429"/>
      <c r="F7067" s="336"/>
      <c r="G7067" s="430"/>
      <c r="H7067" s="431"/>
      <c r="I7067" s="432"/>
      <c r="J7067" s="336"/>
      <c r="K7067" s="338"/>
      <c r="O7067" s="393"/>
      <c r="P7067" s="407"/>
    </row>
    <row r="7068" spans="1:16" s="342" customFormat="1" x14ac:dyDescent="0.25">
      <c r="A7068" s="336"/>
      <c r="B7068" s="330"/>
      <c r="C7068" s="402"/>
      <c r="D7068" s="336"/>
      <c r="E7068" s="429"/>
      <c r="F7068" s="336"/>
      <c r="G7068" s="430"/>
      <c r="H7068" s="431"/>
      <c r="I7068" s="432"/>
      <c r="J7068" s="336"/>
      <c r="K7068" s="338"/>
      <c r="O7068" s="393"/>
      <c r="P7068" s="407"/>
    </row>
    <row r="7069" spans="1:16" s="342" customFormat="1" x14ac:dyDescent="0.25">
      <c r="A7069" s="336"/>
      <c r="B7069" s="330"/>
      <c r="C7069" s="402"/>
      <c r="D7069" s="336"/>
      <c r="E7069" s="429"/>
      <c r="F7069" s="336"/>
      <c r="G7069" s="430"/>
      <c r="H7069" s="431"/>
      <c r="I7069" s="432"/>
      <c r="J7069" s="336"/>
      <c r="K7069" s="338"/>
      <c r="O7069" s="393"/>
      <c r="P7069" s="407"/>
    </row>
    <row r="7070" spans="1:16" s="342" customFormat="1" x14ac:dyDescent="0.25">
      <c r="A7070" s="336"/>
      <c r="B7070" s="330"/>
      <c r="C7070" s="402"/>
      <c r="D7070" s="336"/>
      <c r="E7070" s="429"/>
      <c r="F7070" s="336"/>
      <c r="G7070" s="430"/>
      <c r="H7070" s="431"/>
      <c r="I7070" s="432"/>
      <c r="J7070" s="336"/>
      <c r="K7070" s="338"/>
      <c r="O7070" s="393"/>
      <c r="P7070" s="407"/>
    </row>
    <row r="7071" spans="1:16" s="342" customFormat="1" x14ac:dyDescent="0.25">
      <c r="A7071" s="336"/>
      <c r="B7071" s="330"/>
      <c r="C7071" s="402"/>
      <c r="D7071" s="336"/>
      <c r="E7071" s="429"/>
      <c r="F7071" s="336"/>
      <c r="G7071" s="430"/>
      <c r="H7071" s="431"/>
      <c r="I7071" s="432"/>
      <c r="J7071" s="336"/>
      <c r="K7071" s="338"/>
      <c r="O7071" s="393"/>
      <c r="P7071" s="407"/>
    </row>
    <row r="7072" spans="1:16" s="342" customFormat="1" x14ac:dyDescent="0.25">
      <c r="A7072" s="336"/>
      <c r="B7072" s="330"/>
      <c r="C7072" s="402"/>
      <c r="D7072" s="336"/>
      <c r="E7072" s="429"/>
      <c r="F7072" s="336"/>
      <c r="G7072" s="430"/>
      <c r="H7072" s="431"/>
      <c r="I7072" s="432"/>
      <c r="J7072" s="336"/>
      <c r="K7072" s="338"/>
      <c r="O7072" s="393"/>
      <c r="P7072" s="407"/>
    </row>
    <row r="7073" spans="1:16" s="342" customFormat="1" x14ac:dyDescent="0.25">
      <c r="A7073" s="336"/>
      <c r="B7073" s="330"/>
      <c r="C7073" s="402"/>
      <c r="D7073" s="336"/>
      <c r="E7073" s="429"/>
      <c r="F7073" s="336"/>
      <c r="G7073" s="430"/>
      <c r="H7073" s="431"/>
      <c r="I7073" s="432"/>
      <c r="J7073" s="336"/>
      <c r="K7073" s="338"/>
      <c r="O7073" s="393"/>
      <c r="P7073" s="407"/>
    </row>
    <row r="7074" spans="1:16" s="342" customFormat="1" x14ac:dyDescent="0.25">
      <c r="A7074" s="336"/>
      <c r="B7074" s="330"/>
      <c r="C7074" s="402"/>
      <c r="D7074" s="336"/>
      <c r="E7074" s="429"/>
      <c r="F7074" s="336"/>
      <c r="G7074" s="430"/>
      <c r="H7074" s="431"/>
      <c r="I7074" s="432"/>
      <c r="J7074" s="336"/>
      <c r="K7074" s="338"/>
      <c r="O7074" s="393"/>
      <c r="P7074" s="407"/>
    </row>
    <row r="7075" spans="1:16" s="342" customFormat="1" x14ac:dyDescent="0.25">
      <c r="A7075" s="336"/>
      <c r="B7075" s="330"/>
      <c r="C7075" s="402"/>
      <c r="D7075" s="336"/>
      <c r="E7075" s="429"/>
      <c r="F7075" s="336"/>
      <c r="G7075" s="430"/>
      <c r="H7075" s="431"/>
      <c r="I7075" s="432"/>
      <c r="J7075" s="336"/>
      <c r="K7075" s="338"/>
      <c r="O7075" s="393"/>
      <c r="P7075" s="407"/>
    </row>
    <row r="7076" spans="1:16" s="342" customFormat="1" x14ac:dyDescent="0.25">
      <c r="A7076" s="336"/>
      <c r="B7076" s="330"/>
      <c r="C7076" s="402"/>
      <c r="D7076" s="336"/>
      <c r="E7076" s="429"/>
      <c r="F7076" s="336"/>
      <c r="G7076" s="430"/>
      <c r="H7076" s="431"/>
      <c r="I7076" s="432"/>
      <c r="J7076" s="336"/>
      <c r="K7076" s="338"/>
      <c r="O7076" s="393"/>
      <c r="P7076" s="407"/>
    </row>
    <row r="7077" spans="1:16" s="342" customFormat="1" x14ac:dyDescent="0.25">
      <c r="A7077" s="336"/>
      <c r="B7077" s="330"/>
      <c r="C7077" s="402"/>
      <c r="D7077" s="336"/>
      <c r="E7077" s="429"/>
      <c r="F7077" s="336"/>
      <c r="G7077" s="430"/>
      <c r="H7077" s="431"/>
      <c r="I7077" s="432"/>
      <c r="J7077" s="336"/>
      <c r="K7077" s="338"/>
      <c r="O7077" s="393"/>
      <c r="P7077" s="407"/>
    </row>
    <row r="7078" spans="1:16" s="342" customFormat="1" x14ac:dyDescent="0.25">
      <c r="A7078" s="336"/>
      <c r="B7078" s="330"/>
      <c r="C7078" s="402"/>
      <c r="D7078" s="336"/>
      <c r="E7078" s="429"/>
      <c r="F7078" s="336"/>
      <c r="G7078" s="430"/>
      <c r="H7078" s="431"/>
      <c r="I7078" s="432"/>
      <c r="J7078" s="336"/>
      <c r="K7078" s="338"/>
      <c r="O7078" s="393"/>
      <c r="P7078" s="407"/>
    </row>
    <row r="7079" spans="1:16" s="342" customFormat="1" x14ac:dyDescent="0.25">
      <c r="A7079" s="336"/>
      <c r="B7079" s="330"/>
      <c r="C7079" s="402"/>
      <c r="D7079" s="336"/>
      <c r="E7079" s="429"/>
      <c r="F7079" s="336"/>
      <c r="G7079" s="430"/>
      <c r="H7079" s="431"/>
      <c r="I7079" s="432"/>
      <c r="J7079" s="336"/>
      <c r="K7079" s="338"/>
      <c r="O7079" s="393"/>
      <c r="P7079" s="407"/>
    </row>
    <row r="7080" spans="1:16" s="342" customFormat="1" x14ac:dyDescent="0.25">
      <c r="A7080" s="336"/>
      <c r="B7080" s="330"/>
      <c r="C7080" s="402"/>
      <c r="D7080" s="336"/>
      <c r="E7080" s="429"/>
      <c r="F7080" s="336"/>
      <c r="G7080" s="430"/>
      <c r="H7080" s="431"/>
      <c r="I7080" s="432"/>
      <c r="J7080" s="336"/>
      <c r="K7080" s="338"/>
      <c r="O7080" s="393"/>
      <c r="P7080" s="407"/>
    </row>
    <row r="7081" spans="1:16" s="342" customFormat="1" x14ac:dyDescent="0.25">
      <c r="A7081" s="336"/>
      <c r="B7081" s="330"/>
      <c r="C7081" s="402"/>
      <c r="D7081" s="336"/>
      <c r="E7081" s="429"/>
      <c r="F7081" s="336"/>
      <c r="G7081" s="430"/>
      <c r="H7081" s="431"/>
      <c r="I7081" s="432"/>
      <c r="J7081" s="336"/>
      <c r="K7081" s="338"/>
      <c r="O7081" s="393"/>
      <c r="P7081" s="407"/>
    </row>
    <row r="7082" spans="1:16" s="342" customFormat="1" x14ac:dyDescent="0.25">
      <c r="A7082" s="336"/>
      <c r="B7082" s="330"/>
      <c r="C7082" s="402"/>
      <c r="D7082" s="336"/>
      <c r="E7082" s="429"/>
      <c r="F7082" s="336"/>
      <c r="G7082" s="430"/>
      <c r="H7082" s="431"/>
      <c r="I7082" s="432"/>
      <c r="J7082" s="336"/>
      <c r="K7082" s="338"/>
      <c r="O7082" s="393"/>
      <c r="P7082" s="407"/>
    </row>
    <row r="7083" spans="1:16" s="342" customFormat="1" x14ac:dyDescent="0.25">
      <c r="A7083" s="336"/>
      <c r="B7083" s="330"/>
      <c r="C7083" s="402"/>
      <c r="D7083" s="336"/>
      <c r="E7083" s="429"/>
      <c r="F7083" s="336"/>
      <c r="G7083" s="430"/>
      <c r="H7083" s="431"/>
      <c r="I7083" s="432"/>
      <c r="J7083" s="336"/>
      <c r="K7083" s="338"/>
      <c r="O7083" s="393"/>
      <c r="P7083" s="407"/>
    </row>
    <row r="7084" spans="1:16" s="342" customFormat="1" x14ac:dyDescent="0.25">
      <c r="A7084" s="336"/>
      <c r="B7084" s="330"/>
      <c r="C7084" s="402"/>
      <c r="D7084" s="336"/>
      <c r="E7084" s="429"/>
      <c r="F7084" s="336"/>
      <c r="G7084" s="430"/>
      <c r="H7084" s="431"/>
      <c r="I7084" s="432"/>
      <c r="J7084" s="336"/>
      <c r="K7084" s="338"/>
      <c r="O7084" s="393"/>
      <c r="P7084" s="407"/>
    </row>
    <row r="7085" spans="1:16" s="342" customFormat="1" x14ac:dyDescent="0.25">
      <c r="A7085" s="336"/>
      <c r="B7085" s="330"/>
      <c r="C7085" s="402"/>
      <c r="D7085" s="336"/>
      <c r="E7085" s="429"/>
      <c r="F7085" s="336"/>
      <c r="G7085" s="430"/>
      <c r="H7085" s="431"/>
      <c r="I7085" s="432"/>
      <c r="J7085" s="336"/>
      <c r="K7085" s="338"/>
      <c r="O7085" s="393"/>
      <c r="P7085" s="407"/>
    </row>
    <row r="7086" spans="1:16" s="342" customFormat="1" x14ac:dyDescent="0.25">
      <c r="A7086" s="336"/>
      <c r="B7086" s="330"/>
      <c r="C7086" s="402"/>
      <c r="D7086" s="336"/>
      <c r="E7086" s="429"/>
      <c r="F7086" s="336"/>
      <c r="G7086" s="430"/>
      <c r="H7086" s="431"/>
      <c r="I7086" s="432"/>
      <c r="J7086" s="336"/>
      <c r="K7086" s="338"/>
      <c r="O7086" s="393"/>
      <c r="P7086" s="407"/>
    </row>
    <row r="7087" spans="1:16" s="342" customFormat="1" x14ac:dyDescent="0.25">
      <c r="A7087" s="336"/>
      <c r="B7087" s="330"/>
      <c r="C7087" s="402"/>
      <c r="D7087" s="336"/>
      <c r="E7087" s="429"/>
      <c r="F7087" s="336"/>
      <c r="G7087" s="430"/>
      <c r="H7087" s="431"/>
      <c r="I7087" s="432"/>
      <c r="J7087" s="336"/>
      <c r="K7087" s="338"/>
      <c r="O7087" s="393"/>
      <c r="P7087" s="407"/>
    </row>
    <row r="7088" spans="1:16" s="342" customFormat="1" x14ac:dyDescent="0.25">
      <c r="A7088" s="336"/>
      <c r="B7088" s="330"/>
      <c r="C7088" s="402"/>
      <c r="D7088" s="336"/>
      <c r="E7088" s="429"/>
      <c r="F7088" s="336"/>
      <c r="G7088" s="430"/>
      <c r="H7088" s="431"/>
      <c r="I7088" s="432"/>
      <c r="J7088" s="336"/>
      <c r="K7088" s="338"/>
      <c r="O7088" s="393"/>
      <c r="P7088" s="407"/>
    </row>
    <row r="7089" spans="1:16" s="342" customFormat="1" x14ac:dyDescent="0.25">
      <c r="A7089" s="336"/>
      <c r="B7089" s="330"/>
      <c r="C7089" s="402"/>
      <c r="D7089" s="336"/>
      <c r="E7089" s="429"/>
      <c r="F7089" s="336"/>
      <c r="G7089" s="430"/>
      <c r="H7089" s="431"/>
      <c r="I7089" s="432"/>
      <c r="J7089" s="336"/>
      <c r="K7089" s="338"/>
      <c r="O7089" s="393"/>
      <c r="P7089" s="407"/>
    </row>
    <row r="7090" spans="1:16" s="342" customFormat="1" x14ac:dyDescent="0.25">
      <c r="A7090" s="336"/>
      <c r="B7090" s="330"/>
      <c r="C7090" s="402"/>
      <c r="D7090" s="336"/>
      <c r="E7090" s="429"/>
      <c r="F7090" s="336"/>
      <c r="G7090" s="430"/>
      <c r="H7090" s="431"/>
      <c r="I7090" s="432"/>
      <c r="J7090" s="336"/>
      <c r="K7090" s="338"/>
      <c r="O7090" s="393"/>
      <c r="P7090" s="407"/>
    </row>
    <row r="7091" spans="1:16" s="342" customFormat="1" x14ac:dyDescent="0.25">
      <c r="A7091" s="336"/>
      <c r="B7091" s="330"/>
      <c r="C7091" s="402"/>
      <c r="D7091" s="336"/>
      <c r="E7091" s="429"/>
      <c r="F7091" s="336"/>
      <c r="G7091" s="430"/>
      <c r="H7091" s="431"/>
      <c r="I7091" s="432"/>
      <c r="J7091" s="336"/>
      <c r="K7091" s="338"/>
      <c r="O7091" s="393"/>
      <c r="P7091" s="407"/>
    </row>
    <row r="7092" spans="1:16" s="342" customFormat="1" x14ac:dyDescent="0.25">
      <c r="A7092" s="336"/>
      <c r="B7092" s="330"/>
      <c r="C7092" s="402"/>
      <c r="D7092" s="336"/>
      <c r="E7092" s="429"/>
      <c r="F7092" s="336"/>
      <c r="G7092" s="430"/>
      <c r="H7092" s="431"/>
      <c r="I7092" s="432"/>
      <c r="J7092" s="336"/>
      <c r="K7092" s="338"/>
      <c r="O7092" s="393"/>
      <c r="P7092" s="407"/>
    </row>
    <row r="7093" spans="1:16" s="342" customFormat="1" x14ac:dyDescent="0.25">
      <c r="A7093" s="336"/>
      <c r="B7093" s="330"/>
      <c r="C7093" s="402"/>
      <c r="D7093" s="336"/>
      <c r="E7093" s="429"/>
      <c r="F7093" s="336"/>
      <c r="G7093" s="430"/>
      <c r="H7093" s="431"/>
      <c r="I7093" s="432"/>
      <c r="J7093" s="336"/>
      <c r="K7093" s="338"/>
      <c r="O7093" s="393"/>
      <c r="P7093" s="407"/>
    </row>
    <row r="7094" spans="1:16" s="342" customFormat="1" x14ac:dyDescent="0.25">
      <c r="A7094" s="336"/>
      <c r="B7094" s="330"/>
      <c r="C7094" s="402"/>
      <c r="D7094" s="336"/>
      <c r="E7094" s="429"/>
      <c r="F7094" s="336"/>
      <c r="G7094" s="430"/>
      <c r="H7094" s="431"/>
      <c r="I7094" s="432"/>
      <c r="J7094" s="336"/>
      <c r="K7094" s="338"/>
      <c r="O7094" s="393"/>
      <c r="P7094" s="407"/>
    </row>
    <row r="7095" spans="1:16" s="342" customFormat="1" x14ac:dyDescent="0.25">
      <c r="A7095" s="336"/>
      <c r="B7095" s="330"/>
      <c r="C7095" s="402"/>
      <c r="D7095" s="336"/>
      <c r="E7095" s="429"/>
      <c r="F7095" s="336"/>
      <c r="G7095" s="430"/>
      <c r="H7095" s="431"/>
      <c r="I7095" s="432"/>
      <c r="J7095" s="336"/>
      <c r="K7095" s="338"/>
      <c r="O7095" s="393"/>
      <c r="P7095" s="407"/>
    </row>
    <row r="7096" spans="1:16" s="342" customFormat="1" x14ac:dyDescent="0.25">
      <c r="A7096" s="336"/>
      <c r="B7096" s="330"/>
      <c r="C7096" s="402"/>
      <c r="D7096" s="336"/>
      <c r="E7096" s="429"/>
      <c r="F7096" s="336"/>
      <c r="G7096" s="430"/>
      <c r="H7096" s="431"/>
      <c r="I7096" s="432"/>
      <c r="J7096" s="336"/>
      <c r="K7096" s="338"/>
      <c r="O7096" s="393"/>
      <c r="P7096" s="407"/>
    </row>
    <row r="7097" spans="1:16" s="342" customFormat="1" x14ac:dyDescent="0.25">
      <c r="A7097" s="336"/>
      <c r="B7097" s="330"/>
      <c r="C7097" s="402"/>
      <c r="D7097" s="336"/>
      <c r="E7097" s="429"/>
      <c r="F7097" s="336"/>
      <c r="G7097" s="430"/>
      <c r="H7097" s="431"/>
      <c r="I7097" s="432"/>
      <c r="J7097" s="336"/>
      <c r="K7097" s="338"/>
      <c r="O7097" s="393"/>
      <c r="P7097" s="407"/>
    </row>
    <row r="7098" spans="1:16" s="342" customFormat="1" x14ac:dyDescent="0.25">
      <c r="A7098" s="336"/>
      <c r="B7098" s="330"/>
      <c r="C7098" s="402"/>
      <c r="D7098" s="336"/>
      <c r="E7098" s="429"/>
      <c r="F7098" s="336"/>
      <c r="G7098" s="430"/>
      <c r="H7098" s="431"/>
      <c r="I7098" s="432"/>
      <c r="J7098" s="336"/>
      <c r="K7098" s="338"/>
      <c r="O7098" s="393"/>
      <c r="P7098" s="407"/>
    </row>
    <row r="7099" spans="1:16" s="342" customFormat="1" x14ac:dyDescent="0.25">
      <c r="A7099" s="336"/>
      <c r="B7099" s="330"/>
      <c r="C7099" s="402"/>
      <c r="D7099" s="336"/>
      <c r="E7099" s="429"/>
      <c r="F7099" s="336"/>
      <c r="G7099" s="430"/>
      <c r="H7099" s="431"/>
      <c r="I7099" s="432"/>
      <c r="J7099" s="336"/>
      <c r="K7099" s="338"/>
      <c r="O7099" s="393"/>
      <c r="P7099" s="407"/>
    </row>
    <row r="7100" spans="1:16" s="342" customFormat="1" x14ac:dyDescent="0.25">
      <c r="A7100" s="336"/>
      <c r="B7100" s="330"/>
      <c r="C7100" s="402"/>
      <c r="D7100" s="336"/>
      <c r="E7100" s="429"/>
      <c r="F7100" s="336"/>
      <c r="G7100" s="430"/>
      <c r="H7100" s="431"/>
      <c r="I7100" s="432"/>
      <c r="J7100" s="336"/>
      <c r="K7100" s="338"/>
      <c r="O7100" s="393"/>
      <c r="P7100" s="407"/>
    </row>
    <row r="7101" spans="1:16" s="342" customFormat="1" x14ac:dyDescent="0.25">
      <c r="A7101" s="336"/>
      <c r="B7101" s="330"/>
      <c r="C7101" s="402"/>
      <c r="D7101" s="336"/>
      <c r="E7101" s="429"/>
      <c r="F7101" s="336"/>
      <c r="G7101" s="430"/>
      <c r="H7101" s="431"/>
      <c r="I7101" s="432"/>
      <c r="J7101" s="336"/>
      <c r="K7101" s="338"/>
      <c r="O7101" s="393"/>
      <c r="P7101" s="407"/>
    </row>
    <row r="7102" spans="1:16" s="342" customFormat="1" x14ac:dyDescent="0.25">
      <c r="A7102" s="336"/>
      <c r="B7102" s="330"/>
      <c r="C7102" s="402"/>
      <c r="D7102" s="336"/>
      <c r="E7102" s="429"/>
      <c r="F7102" s="336"/>
      <c r="G7102" s="430"/>
      <c r="H7102" s="431"/>
      <c r="I7102" s="432"/>
      <c r="J7102" s="336"/>
      <c r="K7102" s="338"/>
      <c r="O7102" s="393"/>
      <c r="P7102" s="407"/>
    </row>
    <row r="7103" spans="1:16" s="342" customFormat="1" x14ac:dyDescent="0.25">
      <c r="A7103" s="336"/>
      <c r="B7103" s="330"/>
      <c r="C7103" s="402"/>
      <c r="D7103" s="336"/>
      <c r="E7103" s="429"/>
      <c r="F7103" s="336"/>
      <c r="G7103" s="430"/>
      <c r="H7103" s="431"/>
      <c r="I7103" s="432"/>
      <c r="J7103" s="336"/>
      <c r="K7103" s="338"/>
      <c r="O7103" s="393"/>
      <c r="P7103" s="407"/>
    </row>
    <row r="7104" spans="1:16" s="342" customFormat="1" x14ac:dyDescent="0.25">
      <c r="A7104" s="336"/>
      <c r="B7104" s="330"/>
      <c r="C7104" s="402"/>
      <c r="D7104" s="336"/>
      <c r="E7104" s="429"/>
      <c r="F7104" s="336"/>
      <c r="G7104" s="430"/>
      <c r="H7104" s="431"/>
      <c r="I7104" s="432"/>
      <c r="J7104" s="336"/>
      <c r="K7104" s="338"/>
      <c r="O7104" s="393"/>
      <c r="P7104" s="407"/>
    </row>
    <row r="7105" spans="1:16" s="342" customFormat="1" x14ac:dyDescent="0.25">
      <c r="A7105" s="336"/>
      <c r="B7105" s="330"/>
      <c r="C7105" s="402"/>
      <c r="D7105" s="336"/>
      <c r="E7105" s="429"/>
      <c r="F7105" s="336"/>
      <c r="G7105" s="430"/>
      <c r="H7105" s="431"/>
      <c r="I7105" s="432"/>
      <c r="J7105" s="336"/>
      <c r="K7105" s="338"/>
      <c r="O7105" s="393"/>
      <c r="P7105" s="407"/>
    </row>
    <row r="7106" spans="1:16" s="342" customFormat="1" x14ac:dyDescent="0.25">
      <c r="A7106" s="336"/>
      <c r="B7106" s="330"/>
      <c r="C7106" s="402"/>
      <c r="D7106" s="336"/>
      <c r="E7106" s="429"/>
      <c r="F7106" s="336"/>
      <c r="G7106" s="430"/>
      <c r="H7106" s="431"/>
      <c r="I7106" s="432"/>
      <c r="J7106" s="336"/>
      <c r="K7106" s="338"/>
      <c r="O7106" s="393"/>
      <c r="P7106" s="407"/>
    </row>
    <row r="7107" spans="1:16" s="342" customFormat="1" x14ac:dyDescent="0.25">
      <c r="A7107" s="336"/>
      <c r="B7107" s="330"/>
      <c r="C7107" s="402"/>
      <c r="D7107" s="336"/>
      <c r="E7107" s="429"/>
      <c r="F7107" s="336"/>
      <c r="G7107" s="430"/>
      <c r="H7107" s="431"/>
      <c r="I7107" s="432"/>
      <c r="J7107" s="336"/>
      <c r="K7107" s="338"/>
      <c r="O7107" s="393"/>
      <c r="P7107" s="407"/>
    </row>
    <row r="7108" spans="1:16" s="342" customFormat="1" x14ac:dyDescent="0.25">
      <c r="A7108" s="336"/>
      <c r="B7108" s="330"/>
      <c r="C7108" s="402"/>
      <c r="D7108" s="336"/>
      <c r="E7108" s="429"/>
      <c r="F7108" s="336"/>
      <c r="G7108" s="430"/>
      <c r="H7108" s="431"/>
      <c r="I7108" s="432"/>
      <c r="J7108" s="336"/>
      <c r="K7108" s="338"/>
      <c r="O7108" s="393"/>
      <c r="P7108" s="407"/>
    </row>
    <row r="7109" spans="1:16" s="342" customFormat="1" x14ac:dyDescent="0.25">
      <c r="A7109" s="336"/>
      <c r="B7109" s="330"/>
      <c r="C7109" s="402"/>
      <c r="D7109" s="336"/>
      <c r="E7109" s="429"/>
      <c r="F7109" s="336"/>
      <c r="G7109" s="430"/>
      <c r="H7109" s="431"/>
      <c r="I7109" s="432"/>
      <c r="J7109" s="336"/>
      <c r="K7109" s="338"/>
      <c r="O7109" s="393"/>
      <c r="P7109" s="407"/>
    </row>
    <row r="7110" spans="1:16" s="342" customFormat="1" x14ac:dyDescent="0.25">
      <c r="A7110" s="336"/>
      <c r="B7110" s="330"/>
      <c r="C7110" s="402"/>
      <c r="D7110" s="336"/>
      <c r="E7110" s="429"/>
      <c r="F7110" s="336"/>
      <c r="G7110" s="430"/>
      <c r="H7110" s="431"/>
      <c r="I7110" s="432"/>
      <c r="J7110" s="336"/>
      <c r="K7110" s="338"/>
      <c r="O7110" s="393"/>
      <c r="P7110" s="407"/>
    </row>
    <row r="7111" spans="1:16" s="342" customFormat="1" x14ac:dyDescent="0.25">
      <c r="A7111" s="336"/>
      <c r="B7111" s="330"/>
      <c r="C7111" s="402"/>
      <c r="D7111" s="336"/>
      <c r="E7111" s="429"/>
      <c r="F7111" s="336"/>
      <c r="G7111" s="430"/>
      <c r="H7111" s="431"/>
      <c r="I7111" s="432"/>
      <c r="J7111" s="336"/>
      <c r="K7111" s="338"/>
      <c r="O7111" s="393"/>
      <c r="P7111" s="407"/>
    </row>
    <row r="7112" spans="1:16" s="342" customFormat="1" x14ac:dyDescent="0.25">
      <c r="A7112" s="336"/>
      <c r="B7112" s="330"/>
      <c r="C7112" s="402"/>
      <c r="D7112" s="336"/>
      <c r="E7112" s="429"/>
      <c r="F7112" s="336"/>
      <c r="G7112" s="430"/>
      <c r="H7112" s="431"/>
      <c r="I7112" s="432"/>
      <c r="J7112" s="336"/>
      <c r="K7112" s="338"/>
      <c r="O7112" s="393"/>
      <c r="P7112" s="407"/>
    </row>
    <row r="7113" spans="1:16" s="342" customFormat="1" x14ac:dyDescent="0.25">
      <c r="A7113" s="336"/>
      <c r="B7113" s="330"/>
      <c r="C7113" s="402"/>
      <c r="D7113" s="336"/>
      <c r="E7113" s="429"/>
      <c r="F7113" s="336"/>
      <c r="G7113" s="430"/>
      <c r="H7113" s="431"/>
      <c r="I7113" s="432"/>
      <c r="J7113" s="336"/>
      <c r="K7113" s="338"/>
      <c r="O7113" s="393"/>
      <c r="P7113" s="407"/>
    </row>
    <row r="7114" spans="1:16" s="342" customFormat="1" x14ac:dyDescent="0.25">
      <c r="A7114" s="336"/>
      <c r="B7114" s="330"/>
      <c r="C7114" s="402"/>
      <c r="D7114" s="336"/>
      <c r="E7114" s="429"/>
      <c r="F7114" s="336"/>
      <c r="G7114" s="430"/>
      <c r="H7114" s="431"/>
      <c r="I7114" s="432"/>
      <c r="J7114" s="336"/>
      <c r="K7114" s="338"/>
      <c r="O7114" s="393"/>
      <c r="P7114" s="407"/>
    </row>
    <row r="7115" spans="1:16" s="342" customFormat="1" x14ac:dyDescent="0.25">
      <c r="A7115" s="336"/>
      <c r="B7115" s="330"/>
      <c r="C7115" s="402"/>
      <c r="D7115" s="336"/>
      <c r="E7115" s="429"/>
      <c r="F7115" s="336"/>
      <c r="G7115" s="430"/>
      <c r="H7115" s="431"/>
      <c r="I7115" s="432"/>
      <c r="J7115" s="336"/>
      <c r="K7115" s="338"/>
      <c r="O7115" s="393"/>
      <c r="P7115" s="407"/>
    </row>
    <row r="7116" spans="1:16" s="342" customFormat="1" x14ac:dyDescent="0.25">
      <c r="A7116" s="336"/>
      <c r="B7116" s="330"/>
      <c r="C7116" s="402"/>
      <c r="D7116" s="336"/>
      <c r="E7116" s="429"/>
      <c r="F7116" s="336"/>
      <c r="G7116" s="430"/>
      <c r="H7116" s="431"/>
      <c r="I7116" s="432"/>
      <c r="J7116" s="336"/>
      <c r="K7116" s="338"/>
      <c r="O7116" s="393"/>
      <c r="P7116" s="407"/>
    </row>
    <row r="7117" spans="1:16" s="342" customFormat="1" x14ac:dyDescent="0.25">
      <c r="A7117" s="336"/>
      <c r="B7117" s="330"/>
      <c r="C7117" s="402"/>
      <c r="D7117" s="336"/>
      <c r="E7117" s="429"/>
      <c r="F7117" s="336"/>
      <c r="G7117" s="430"/>
      <c r="H7117" s="431"/>
      <c r="I7117" s="432"/>
      <c r="J7117" s="336"/>
      <c r="K7117" s="338"/>
      <c r="O7117" s="393"/>
      <c r="P7117" s="407"/>
    </row>
    <row r="7118" spans="1:16" s="342" customFormat="1" x14ac:dyDescent="0.25">
      <c r="A7118" s="336"/>
      <c r="B7118" s="330"/>
      <c r="C7118" s="402"/>
      <c r="D7118" s="336"/>
      <c r="E7118" s="429"/>
      <c r="F7118" s="336"/>
      <c r="G7118" s="430"/>
      <c r="H7118" s="431"/>
      <c r="I7118" s="432"/>
      <c r="J7118" s="336"/>
      <c r="K7118" s="338"/>
      <c r="O7118" s="393"/>
      <c r="P7118" s="407"/>
    </row>
    <row r="7119" spans="1:16" s="342" customFormat="1" x14ac:dyDescent="0.25">
      <c r="A7119" s="336"/>
      <c r="B7119" s="330"/>
      <c r="C7119" s="402"/>
      <c r="D7119" s="336"/>
      <c r="E7119" s="429"/>
      <c r="F7119" s="336"/>
      <c r="G7119" s="430"/>
      <c r="H7119" s="431"/>
      <c r="I7119" s="432"/>
      <c r="J7119" s="336"/>
      <c r="K7119" s="338"/>
      <c r="O7119" s="393"/>
      <c r="P7119" s="407"/>
    </row>
    <row r="7120" spans="1:16" s="342" customFormat="1" x14ac:dyDescent="0.25">
      <c r="A7120" s="336"/>
      <c r="B7120" s="330"/>
      <c r="C7120" s="402"/>
      <c r="D7120" s="336"/>
      <c r="E7120" s="429"/>
      <c r="F7120" s="336"/>
      <c r="G7120" s="430"/>
      <c r="H7120" s="431"/>
      <c r="I7120" s="432"/>
      <c r="J7120" s="336"/>
      <c r="K7120" s="338"/>
      <c r="O7120" s="393"/>
      <c r="P7120" s="407"/>
    </row>
    <row r="7121" spans="1:16" s="342" customFormat="1" x14ac:dyDescent="0.25">
      <c r="A7121" s="336"/>
      <c r="B7121" s="330"/>
      <c r="C7121" s="402"/>
      <c r="D7121" s="336"/>
      <c r="E7121" s="429"/>
      <c r="F7121" s="336"/>
      <c r="G7121" s="430"/>
      <c r="H7121" s="431"/>
      <c r="I7121" s="432"/>
      <c r="J7121" s="336"/>
      <c r="K7121" s="338"/>
      <c r="O7121" s="393"/>
      <c r="P7121" s="407"/>
    </row>
    <row r="7122" spans="1:16" s="342" customFormat="1" x14ac:dyDescent="0.25">
      <c r="A7122" s="336"/>
      <c r="B7122" s="330"/>
      <c r="C7122" s="402"/>
      <c r="D7122" s="336"/>
      <c r="E7122" s="429"/>
      <c r="F7122" s="336"/>
      <c r="G7122" s="430"/>
      <c r="H7122" s="431"/>
      <c r="I7122" s="432"/>
      <c r="J7122" s="336"/>
      <c r="K7122" s="338"/>
      <c r="O7122" s="393"/>
      <c r="P7122" s="407"/>
    </row>
    <row r="7123" spans="1:16" s="342" customFormat="1" x14ac:dyDescent="0.25">
      <c r="A7123" s="336"/>
      <c r="B7123" s="330"/>
      <c r="C7123" s="402"/>
      <c r="D7123" s="336"/>
      <c r="E7123" s="429"/>
      <c r="F7123" s="336"/>
      <c r="G7123" s="430"/>
      <c r="H7123" s="431"/>
      <c r="I7123" s="432"/>
      <c r="J7123" s="336"/>
      <c r="K7123" s="338"/>
      <c r="O7123" s="393"/>
      <c r="P7123" s="407"/>
    </row>
    <row r="7124" spans="1:16" s="342" customFormat="1" x14ac:dyDescent="0.25">
      <c r="A7124" s="336"/>
      <c r="B7124" s="330"/>
      <c r="C7124" s="402"/>
      <c r="D7124" s="336"/>
      <c r="E7124" s="429"/>
      <c r="F7124" s="336"/>
      <c r="G7124" s="430"/>
      <c r="H7124" s="431"/>
      <c r="I7124" s="432"/>
      <c r="J7124" s="336"/>
      <c r="K7124" s="338"/>
      <c r="O7124" s="393"/>
      <c r="P7124" s="407"/>
    </row>
    <row r="7125" spans="1:16" s="342" customFormat="1" x14ac:dyDescent="0.25">
      <c r="A7125" s="336"/>
      <c r="B7125" s="330"/>
      <c r="C7125" s="402"/>
      <c r="D7125" s="336"/>
      <c r="E7125" s="429"/>
      <c r="F7125" s="336"/>
      <c r="G7125" s="430"/>
      <c r="H7125" s="431"/>
      <c r="I7125" s="432"/>
      <c r="J7125" s="336"/>
      <c r="K7125" s="338"/>
      <c r="O7125" s="393"/>
      <c r="P7125" s="407"/>
    </row>
    <row r="7126" spans="1:16" s="342" customFormat="1" x14ac:dyDescent="0.25">
      <c r="A7126" s="336"/>
      <c r="B7126" s="330"/>
      <c r="C7126" s="402"/>
      <c r="D7126" s="336"/>
      <c r="E7126" s="429"/>
      <c r="F7126" s="336"/>
      <c r="G7126" s="430"/>
      <c r="H7126" s="431"/>
      <c r="I7126" s="432"/>
      <c r="J7126" s="336"/>
      <c r="K7126" s="338"/>
      <c r="O7126" s="393"/>
      <c r="P7126" s="407"/>
    </row>
    <row r="7127" spans="1:16" s="342" customFormat="1" x14ac:dyDescent="0.25">
      <c r="A7127" s="336"/>
      <c r="B7127" s="330"/>
      <c r="C7127" s="402"/>
      <c r="D7127" s="336"/>
      <c r="E7127" s="429"/>
      <c r="F7127" s="336"/>
      <c r="G7127" s="430"/>
      <c r="H7127" s="431"/>
      <c r="I7127" s="432"/>
      <c r="J7127" s="336"/>
      <c r="K7127" s="338"/>
      <c r="O7127" s="393"/>
      <c r="P7127" s="407"/>
    </row>
    <row r="7128" spans="1:16" s="342" customFormat="1" x14ac:dyDescent="0.25">
      <c r="A7128" s="336"/>
      <c r="B7128" s="330"/>
      <c r="C7128" s="402"/>
      <c r="D7128" s="336"/>
      <c r="E7128" s="429"/>
      <c r="F7128" s="336"/>
      <c r="G7128" s="430"/>
      <c r="H7128" s="431"/>
      <c r="I7128" s="432"/>
      <c r="J7128" s="336"/>
      <c r="K7128" s="338"/>
      <c r="O7128" s="393"/>
      <c r="P7128" s="407"/>
    </row>
    <row r="7129" spans="1:16" s="342" customFormat="1" x14ac:dyDescent="0.25">
      <c r="A7129" s="336"/>
      <c r="B7129" s="330"/>
      <c r="C7129" s="402"/>
      <c r="D7129" s="336"/>
      <c r="E7129" s="429"/>
      <c r="F7129" s="336"/>
      <c r="G7129" s="430"/>
      <c r="H7129" s="431"/>
      <c r="I7129" s="432"/>
      <c r="J7129" s="336"/>
      <c r="K7129" s="338"/>
      <c r="O7129" s="393"/>
      <c r="P7129" s="407"/>
    </row>
    <row r="7130" spans="1:16" s="342" customFormat="1" x14ac:dyDescent="0.25">
      <c r="A7130" s="336"/>
      <c r="B7130" s="330"/>
      <c r="C7130" s="402"/>
      <c r="D7130" s="336"/>
      <c r="E7130" s="429"/>
      <c r="F7130" s="336"/>
      <c r="G7130" s="430"/>
      <c r="H7130" s="431"/>
      <c r="I7130" s="432"/>
      <c r="J7130" s="336"/>
      <c r="K7130" s="338"/>
      <c r="O7130" s="393"/>
      <c r="P7130" s="407"/>
    </row>
    <row r="7131" spans="1:16" s="342" customFormat="1" x14ac:dyDescent="0.25">
      <c r="A7131" s="336"/>
      <c r="B7131" s="330"/>
      <c r="C7131" s="402"/>
      <c r="D7131" s="336"/>
      <c r="E7131" s="429"/>
      <c r="F7131" s="336"/>
      <c r="G7131" s="430"/>
      <c r="H7131" s="431"/>
      <c r="I7131" s="432"/>
      <c r="J7131" s="336"/>
      <c r="K7131" s="338"/>
      <c r="O7131" s="393"/>
      <c r="P7131" s="407"/>
    </row>
    <row r="7132" spans="1:16" s="342" customFormat="1" x14ac:dyDescent="0.25">
      <c r="A7132" s="336"/>
      <c r="B7132" s="330"/>
      <c r="C7132" s="402"/>
      <c r="D7132" s="336"/>
      <c r="E7132" s="429"/>
      <c r="F7132" s="336"/>
      <c r="G7132" s="430"/>
      <c r="H7132" s="431"/>
      <c r="I7132" s="432"/>
      <c r="J7132" s="336"/>
      <c r="K7132" s="338"/>
      <c r="O7132" s="393"/>
      <c r="P7132" s="407"/>
    </row>
    <row r="7133" spans="1:16" s="342" customFormat="1" x14ac:dyDescent="0.25">
      <c r="A7133" s="336"/>
      <c r="B7133" s="330"/>
      <c r="C7133" s="402"/>
      <c r="D7133" s="336"/>
      <c r="E7133" s="429"/>
      <c r="F7133" s="336"/>
      <c r="G7133" s="430"/>
      <c r="H7133" s="431"/>
      <c r="I7133" s="432"/>
      <c r="J7133" s="336"/>
      <c r="K7133" s="338"/>
      <c r="O7133" s="393"/>
      <c r="P7133" s="407"/>
    </row>
    <row r="7134" spans="1:16" s="342" customFormat="1" x14ac:dyDescent="0.25">
      <c r="A7134" s="336"/>
      <c r="B7134" s="330"/>
      <c r="C7134" s="402"/>
      <c r="D7134" s="336"/>
      <c r="E7134" s="429"/>
      <c r="F7134" s="336"/>
      <c r="G7134" s="430"/>
      <c r="H7134" s="431"/>
      <c r="I7134" s="432"/>
      <c r="J7134" s="336"/>
      <c r="K7134" s="338"/>
      <c r="O7134" s="393"/>
      <c r="P7134" s="407"/>
    </row>
    <row r="7135" spans="1:16" s="342" customFormat="1" x14ac:dyDescent="0.25">
      <c r="A7135" s="336"/>
      <c r="B7135" s="330"/>
      <c r="C7135" s="402"/>
      <c r="D7135" s="336"/>
      <c r="E7135" s="429"/>
      <c r="F7135" s="336"/>
      <c r="G7135" s="430"/>
      <c r="H7135" s="431"/>
      <c r="I7135" s="432"/>
      <c r="J7135" s="336"/>
      <c r="K7135" s="338"/>
      <c r="O7135" s="393"/>
      <c r="P7135" s="407"/>
    </row>
    <row r="7136" spans="1:16" s="342" customFormat="1" x14ac:dyDescent="0.25">
      <c r="A7136" s="336"/>
      <c r="B7136" s="330"/>
      <c r="C7136" s="402"/>
      <c r="D7136" s="336"/>
      <c r="E7136" s="429"/>
      <c r="F7136" s="336"/>
      <c r="G7136" s="430"/>
      <c r="H7136" s="431"/>
      <c r="I7136" s="432"/>
      <c r="J7136" s="336"/>
      <c r="K7136" s="338"/>
      <c r="O7136" s="393"/>
      <c r="P7136" s="407"/>
    </row>
    <row r="7137" spans="1:16" s="342" customFormat="1" x14ac:dyDescent="0.25">
      <c r="A7137" s="336"/>
      <c r="B7137" s="330"/>
      <c r="C7137" s="402"/>
      <c r="D7137" s="336"/>
      <c r="E7137" s="429"/>
      <c r="F7137" s="336"/>
      <c r="G7137" s="430"/>
      <c r="H7137" s="431"/>
      <c r="I7137" s="432"/>
      <c r="J7137" s="336"/>
      <c r="K7137" s="338"/>
      <c r="O7137" s="393"/>
      <c r="P7137" s="407"/>
    </row>
    <row r="7138" spans="1:16" s="342" customFormat="1" x14ac:dyDescent="0.25">
      <c r="A7138" s="336"/>
      <c r="B7138" s="330"/>
      <c r="C7138" s="402"/>
      <c r="D7138" s="336"/>
      <c r="E7138" s="429"/>
      <c r="F7138" s="336"/>
      <c r="G7138" s="430"/>
      <c r="H7138" s="431"/>
      <c r="I7138" s="432"/>
      <c r="J7138" s="336"/>
      <c r="K7138" s="338"/>
      <c r="O7138" s="393"/>
      <c r="P7138" s="407"/>
    </row>
    <row r="7139" spans="1:16" s="342" customFormat="1" x14ac:dyDescent="0.25">
      <c r="A7139" s="336"/>
      <c r="B7139" s="330"/>
      <c r="C7139" s="402"/>
      <c r="D7139" s="336"/>
      <c r="E7139" s="429"/>
      <c r="F7139" s="336"/>
      <c r="G7139" s="430"/>
      <c r="H7139" s="431"/>
      <c r="I7139" s="432"/>
      <c r="J7139" s="336"/>
      <c r="K7139" s="338"/>
      <c r="O7139" s="393"/>
      <c r="P7139" s="407"/>
    </row>
    <row r="7140" spans="1:16" s="342" customFormat="1" x14ac:dyDescent="0.25">
      <c r="A7140" s="336"/>
      <c r="B7140" s="330"/>
      <c r="C7140" s="402"/>
      <c r="D7140" s="336"/>
      <c r="E7140" s="429"/>
      <c r="F7140" s="336"/>
      <c r="G7140" s="430"/>
      <c r="H7140" s="431"/>
      <c r="I7140" s="432"/>
      <c r="J7140" s="336"/>
      <c r="K7140" s="338"/>
      <c r="O7140" s="393"/>
      <c r="P7140" s="407"/>
    </row>
    <row r="7141" spans="1:16" s="342" customFormat="1" x14ac:dyDescent="0.25">
      <c r="A7141" s="336"/>
      <c r="B7141" s="330"/>
      <c r="C7141" s="402"/>
      <c r="D7141" s="336"/>
      <c r="E7141" s="429"/>
      <c r="F7141" s="336"/>
      <c r="G7141" s="430"/>
      <c r="H7141" s="431"/>
      <c r="I7141" s="432"/>
      <c r="J7141" s="336"/>
      <c r="K7141" s="338"/>
      <c r="O7141" s="393"/>
      <c r="P7141" s="407"/>
    </row>
    <row r="7142" spans="1:16" s="342" customFormat="1" x14ac:dyDescent="0.25">
      <c r="A7142" s="336"/>
      <c r="B7142" s="330"/>
      <c r="C7142" s="402"/>
      <c r="D7142" s="336"/>
      <c r="E7142" s="429"/>
      <c r="F7142" s="336"/>
      <c r="G7142" s="430"/>
      <c r="H7142" s="431"/>
      <c r="I7142" s="432"/>
      <c r="J7142" s="336"/>
      <c r="K7142" s="338"/>
      <c r="O7142" s="393"/>
      <c r="P7142" s="407"/>
    </row>
    <row r="7143" spans="1:16" s="342" customFormat="1" x14ac:dyDescent="0.25">
      <c r="A7143" s="336"/>
      <c r="B7143" s="330"/>
      <c r="C7143" s="402"/>
      <c r="D7143" s="336"/>
      <c r="E7143" s="429"/>
      <c r="F7143" s="336"/>
      <c r="G7143" s="430"/>
      <c r="H7143" s="431"/>
      <c r="I7143" s="432"/>
      <c r="J7143" s="336"/>
      <c r="K7143" s="338"/>
      <c r="O7143" s="393"/>
      <c r="P7143" s="407"/>
    </row>
    <row r="7144" spans="1:16" s="342" customFormat="1" x14ac:dyDescent="0.25">
      <c r="A7144" s="336"/>
      <c r="B7144" s="330"/>
      <c r="C7144" s="402"/>
      <c r="D7144" s="336"/>
      <c r="E7144" s="429"/>
      <c r="F7144" s="336"/>
      <c r="G7144" s="430"/>
      <c r="H7144" s="431"/>
      <c r="I7144" s="432"/>
      <c r="J7144" s="336"/>
      <c r="K7144" s="338"/>
      <c r="O7144" s="393"/>
      <c r="P7144" s="407"/>
    </row>
    <row r="7145" spans="1:16" s="342" customFormat="1" x14ac:dyDescent="0.25">
      <c r="A7145" s="336"/>
      <c r="B7145" s="330"/>
      <c r="C7145" s="402"/>
      <c r="D7145" s="336"/>
      <c r="E7145" s="429"/>
      <c r="F7145" s="336"/>
      <c r="G7145" s="430"/>
      <c r="H7145" s="431"/>
      <c r="I7145" s="432"/>
      <c r="J7145" s="336"/>
      <c r="K7145" s="338"/>
      <c r="O7145" s="393"/>
      <c r="P7145" s="407"/>
    </row>
    <row r="7146" spans="1:16" s="342" customFormat="1" x14ac:dyDescent="0.25">
      <c r="A7146" s="336"/>
      <c r="B7146" s="330"/>
      <c r="C7146" s="402"/>
      <c r="D7146" s="336"/>
      <c r="E7146" s="429"/>
      <c r="F7146" s="336"/>
      <c r="G7146" s="430"/>
      <c r="H7146" s="431"/>
      <c r="I7146" s="432"/>
      <c r="J7146" s="336"/>
      <c r="K7146" s="338"/>
      <c r="O7146" s="393"/>
      <c r="P7146" s="407"/>
    </row>
    <row r="7147" spans="1:16" s="342" customFormat="1" x14ac:dyDescent="0.25">
      <c r="A7147" s="336"/>
      <c r="B7147" s="330"/>
      <c r="C7147" s="402"/>
      <c r="D7147" s="336"/>
      <c r="E7147" s="429"/>
      <c r="F7147" s="336"/>
      <c r="G7147" s="430"/>
      <c r="H7147" s="431"/>
      <c r="I7147" s="432"/>
      <c r="J7147" s="336"/>
      <c r="K7147" s="338"/>
      <c r="O7147" s="393"/>
      <c r="P7147" s="407"/>
    </row>
    <row r="7148" spans="1:16" s="342" customFormat="1" x14ac:dyDescent="0.25">
      <c r="A7148" s="336"/>
      <c r="B7148" s="330"/>
      <c r="C7148" s="402"/>
      <c r="D7148" s="336"/>
      <c r="E7148" s="429"/>
      <c r="F7148" s="336"/>
      <c r="G7148" s="430"/>
      <c r="H7148" s="431"/>
      <c r="I7148" s="432"/>
      <c r="J7148" s="336"/>
      <c r="K7148" s="338"/>
      <c r="O7148" s="393"/>
      <c r="P7148" s="407"/>
    </row>
    <row r="7149" spans="1:16" s="342" customFormat="1" x14ac:dyDescent="0.25">
      <c r="A7149" s="336"/>
      <c r="B7149" s="330"/>
      <c r="C7149" s="402"/>
      <c r="D7149" s="336"/>
      <c r="E7149" s="429"/>
      <c r="F7149" s="336"/>
      <c r="G7149" s="430"/>
      <c r="H7149" s="431"/>
      <c r="I7149" s="432"/>
      <c r="J7149" s="336"/>
      <c r="K7149" s="338"/>
      <c r="O7149" s="393"/>
      <c r="P7149" s="407"/>
    </row>
    <row r="7150" spans="1:16" s="342" customFormat="1" x14ac:dyDescent="0.25">
      <c r="A7150" s="336"/>
      <c r="B7150" s="330"/>
      <c r="C7150" s="402"/>
      <c r="D7150" s="336"/>
      <c r="E7150" s="429"/>
      <c r="F7150" s="336"/>
      <c r="G7150" s="430"/>
      <c r="H7150" s="431"/>
      <c r="I7150" s="432"/>
      <c r="J7150" s="336"/>
      <c r="K7150" s="338"/>
      <c r="O7150" s="393"/>
      <c r="P7150" s="407"/>
    </row>
    <row r="7151" spans="1:16" s="342" customFormat="1" x14ac:dyDescent="0.25">
      <c r="A7151" s="336"/>
      <c r="B7151" s="330"/>
      <c r="C7151" s="402"/>
      <c r="D7151" s="336"/>
      <c r="E7151" s="429"/>
      <c r="F7151" s="336"/>
      <c r="G7151" s="430"/>
      <c r="H7151" s="431"/>
      <c r="I7151" s="432"/>
      <c r="J7151" s="336"/>
      <c r="K7151" s="338"/>
      <c r="O7151" s="393"/>
      <c r="P7151" s="407"/>
    </row>
    <row r="7152" spans="1:16" s="342" customFormat="1" x14ac:dyDescent="0.25">
      <c r="A7152" s="336"/>
      <c r="B7152" s="330"/>
      <c r="C7152" s="402"/>
      <c r="D7152" s="336"/>
      <c r="E7152" s="429"/>
      <c r="F7152" s="336"/>
      <c r="G7152" s="430"/>
      <c r="H7152" s="431"/>
      <c r="I7152" s="432"/>
      <c r="J7152" s="336"/>
      <c r="K7152" s="338"/>
      <c r="O7152" s="393"/>
      <c r="P7152" s="407"/>
    </row>
    <row r="7153" spans="1:16" s="342" customFormat="1" x14ac:dyDescent="0.25">
      <c r="A7153" s="336"/>
      <c r="B7153" s="330"/>
      <c r="C7153" s="402"/>
      <c r="D7153" s="336"/>
      <c r="E7153" s="429"/>
      <c r="F7153" s="336"/>
      <c r="G7153" s="430"/>
      <c r="H7153" s="431"/>
      <c r="I7153" s="432"/>
      <c r="J7153" s="336"/>
      <c r="K7153" s="338"/>
      <c r="O7153" s="393"/>
      <c r="P7153" s="407"/>
    </row>
    <row r="7154" spans="1:16" s="342" customFormat="1" x14ac:dyDescent="0.25">
      <c r="A7154" s="336"/>
      <c r="B7154" s="330"/>
      <c r="C7154" s="402"/>
      <c r="D7154" s="336"/>
      <c r="E7154" s="429"/>
      <c r="F7154" s="336"/>
      <c r="G7154" s="430"/>
      <c r="H7154" s="431"/>
      <c r="I7154" s="432"/>
      <c r="J7154" s="336"/>
      <c r="K7154" s="338"/>
      <c r="O7154" s="393"/>
      <c r="P7154" s="407"/>
    </row>
    <row r="7155" spans="1:16" s="342" customFormat="1" x14ac:dyDescent="0.25">
      <c r="A7155" s="336"/>
      <c r="B7155" s="330"/>
      <c r="C7155" s="402"/>
      <c r="D7155" s="336"/>
      <c r="E7155" s="429"/>
      <c r="F7155" s="336"/>
      <c r="G7155" s="430"/>
      <c r="H7155" s="431"/>
      <c r="I7155" s="432"/>
      <c r="J7155" s="336"/>
      <c r="K7155" s="338"/>
      <c r="O7155" s="393"/>
      <c r="P7155" s="407"/>
    </row>
    <row r="7156" spans="1:16" s="342" customFormat="1" x14ac:dyDescent="0.25">
      <c r="A7156" s="336"/>
      <c r="B7156" s="330"/>
      <c r="C7156" s="402"/>
      <c r="D7156" s="336"/>
      <c r="E7156" s="429"/>
      <c r="F7156" s="336"/>
      <c r="G7156" s="430"/>
      <c r="H7156" s="431"/>
      <c r="I7156" s="432"/>
      <c r="J7156" s="336"/>
      <c r="K7156" s="338"/>
      <c r="O7156" s="393"/>
      <c r="P7156" s="407"/>
    </row>
    <row r="7157" spans="1:16" s="342" customFormat="1" x14ac:dyDescent="0.25">
      <c r="A7157" s="336"/>
      <c r="B7157" s="330"/>
      <c r="C7157" s="402"/>
      <c r="D7157" s="336"/>
      <c r="E7157" s="429"/>
      <c r="F7157" s="336"/>
      <c r="G7157" s="430"/>
      <c r="H7157" s="431"/>
      <c r="I7157" s="432"/>
      <c r="J7157" s="336"/>
      <c r="K7157" s="338"/>
      <c r="O7157" s="393"/>
      <c r="P7157" s="407"/>
    </row>
    <row r="7158" spans="1:16" s="342" customFormat="1" x14ac:dyDescent="0.25">
      <c r="A7158" s="336"/>
      <c r="B7158" s="330"/>
      <c r="C7158" s="402"/>
      <c r="D7158" s="336"/>
      <c r="E7158" s="429"/>
      <c r="F7158" s="336"/>
      <c r="G7158" s="430"/>
      <c r="H7158" s="431"/>
      <c r="I7158" s="432"/>
      <c r="J7158" s="336"/>
      <c r="K7158" s="338"/>
      <c r="O7158" s="393"/>
      <c r="P7158" s="407"/>
    </row>
    <row r="7159" spans="1:16" s="342" customFormat="1" x14ac:dyDescent="0.25">
      <c r="A7159" s="336"/>
      <c r="B7159" s="330"/>
      <c r="C7159" s="402"/>
      <c r="D7159" s="336"/>
      <c r="E7159" s="429"/>
      <c r="F7159" s="336"/>
      <c r="G7159" s="430"/>
      <c r="H7159" s="431"/>
      <c r="I7159" s="432"/>
      <c r="J7159" s="336"/>
      <c r="K7159" s="338"/>
      <c r="O7159" s="393"/>
      <c r="P7159" s="407"/>
    </row>
    <row r="7160" spans="1:16" s="342" customFormat="1" x14ac:dyDescent="0.25">
      <c r="A7160" s="336"/>
      <c r="B7160" s="330"/>
      <c r="C7160" s="402"/>
      <c r="D7160" s="336"/>
      <c r="E7160" s="429"/>
      <c r="F7160" s="336"/>
      <c r="G7160" s="430"/>
      <c r="H7160" s="431"/>
      <c r="I7160" s="432"/>
      <c r="J7160" s="336"/>
      <c r="K7160" s="338"/>
      <c r="O7160" s="393"/>
      <c r="P7160" s="407"/>
    </row>
    <row r="7161" spans="1:16" s="342" customFormat="1" x14ac:dyDescent="0.25">
      <c r="A7161" s="336"/>
      <c r="B7161" s="330"/>
      <c r="C7161" s="402"/>
      <c r="D7161" s="336"/>
      <c r="E7161" s="429"/>
      <c r="F7161" s="336"/>
      <c r="G7161" s="430"/>
      <c r="H7161" s="431"/>
      <c r="I7161" s="432"/>
      <c r="J7161" s="336"/>
      <c r="K7161" s="338"/>
      <c r="O7161" s="393"/>
      <c r="P7161" s="407"/>
    </row>
    <row r="7162" spans="1:16" s="342" customFormat="1" x14ac:dyDescent="0.25">
      <c r="A7162" s="336"/>
      <c r="B7162" s="330"/>
      <c r="C7162" s="402"/>
      <c r="D7162" s="336"/>
      <c r="E7162" s="429"/>
      <c r="F7162" s="336"/>
      <c r="G7162" s="430"/>
      <c r="H7162" s="431"/>
      <c r="I7162" s="432"/>
      <c r="J7162" s="336"/>
      <c r="K7162" s="338"/>
      <c r="O7162" s="393"/>
      <c r="P7162" s="407"/>
    </row>
    <row r="7163" spans="1:16" s="342" customFormat="1" x14ac:dyDescent="0.25">
      <c r="A7163" s="336"/>
      <c r="B7163" s="330"/>
      <c r="C7163" s="402"/>
      <c r="D7163" s="336"/>
      <c r="E7163" s="429"/>
      <c r="F7163" s="336"/>
      <c r="G7163" s="430"/>
      <c r="H7163" s="431"/>
      <c r="I7163" s="432"/>
      <c r="J7163" s="336"/>
      <c r="K7163" s="338"/>
      <c r="O7163" s="393"/>
      <c r="P7163" s="407"/>
    </row>
    <row r="7164" spans="1:16" s="342" customFormat="1" x14ac:dyDescent="0.25">
      <c r="A7164" s="336"/>
      <c r="B7164" s="330"/>
      <c r="C7164" s="402"/>
      <c r="D7164" s="336"/>
      <c r="E7164" s="429"/>
      <c r="F7164" s="336"/>
      <c r="G7164" s="430"/>
      <c r="H7164" s="431"/>
      <c r="I7164" s="432"/>
      <c r="J7164" s="336"/>
      <c r="K7164" s="338"/>
      <c r="O7164" s="393"/>
      <c r="P7164" s="407"/>
    </row>
    <row r="7165" spans="1:16" s="342" customFormat="1" x14ac:dyDescent="0.25">
      <c r="A7165" s="336"/>
      <c r="B7165" s="330"/>
      <c r="C7165" s="402"/>
      <c r="D7165" s="336"/>
      <c r="E7165" s="429"/>
      <c r="F7165" s="336"/>
      <c r="G7165" s="430"/>
      <c r="H7165" s="431"/>
      <c r="I7165" s="432"/>
      <c r="J7165" s="336"/>
      <c r="K7165" s="338"/>
      <c r="O7165" s="393"/>
      <c r="P7165" s="407"/>
    </row>
    <row r="7166" spans="1:16" s="342" customFormat="1" x14ac:dyDescent="0.25">
      <c r="A7166" s="336"/>
      <c r="B7166" s="330"/>
      <c r="C7166" s="402"/>
      <c r="D7166" s="336"/>
      <c r="E7166" s="429"/>
      <c r="F7166" s="336"/>
      <c r="G7166" s="430"/>
      <c r="H7166" s="431"/>
      <c r="I7166" s="432"/>
      <c r="J7166" s="336"/>
      <c r="K7166" s="338"/>
      <c r="O7166" s="393"/>
      <c r="P7166" s="407"/>
    </row>
    <row r="7167" spans="1:16" s="342" customFormat="1" x14ac:dyDescent="0.25">
      <c r="A7167" s="336"/>
      <c r="B7167" s="330"/>
      <c r="C7167" s="402"/>
      <c r="D7167" s="336"/>
      <c r="E7167" s="429"/>
      <c r="F7167" s="336"/>
      <c r="G7167" s="430"/>
      <c r="H7167" s="431"/>
      <c r="I7167" s="432"/>
      <c r="J7167" s="336"/>
      <c r="K7167" s="338"/>
      <c r="O7167" s="393"/>
      <c r="P7167" s="407"/>
    </row>
    <row r="7168" spans="1:16" s="342" customFormat="1" x14ac:dyDescent="0.25">
      <c r="A7168" s="336"/>
      <c r="B7168" s="330"/>
      <c r="C7168" s="402"/>
      <c r="D7168" s="336"/>
      <c r="E7168" s="429"/>
      <c r="F7168" s="336"/>
      <c r="G7168" s="430"/>
      <c r="H7168" s="431"/>
      <c r="I7168" s="432"/>
      <c r="J7168" s="336"/>
      <c r="K7168" s="338"/>
      <c r="O7168" s="393"/>
      <c r="P7168" s="407"/>
    </row>
    <row r="7169" spans="1:16" s="342" customFormat="1" x14ac:dyDescent="0.25">
      <c r="A7169" s="336"/>
      <c r="B7169" s="330"/>
      <c r="C7169" s="402"/>
      <c r="D7169" s="336"/>
      <c r="E7169" s="429"/>
      <c r="F7169" s="336"/>
      <c r="G7169" s="430"/>
      <c r="H7169" s="431"/>
      <c r="I7169" s="432"/>
      <c r="J7169" s="336"/>
      <c r="K7169" s="338"/>
      <c r="O7169" s="393"/>
      <c r="P7169" s="407"/>
    </row>
    <row r="7170" spans="1:16" s="342" customFormat="1" x14ac:dyDescent="0.25">
      <c r="A7170" s="336"/>
      <c r="B7170" s="330"/>
      <c r="C7170" s="402"/>
      <c r="D7170" s="336"/>
      <c r="E7170" s="429"/>
      <c r="F7170" s="336"/>
      <c r="G7170" s="430"/>
      <c r="H7170" s="431"/>
      <c r="I7170" s="432"/>
      <c r="J7170" s="336"/>
      <c r="K7170" s="338"/>
      <c r="O7170" s="393"/>
      <c r="P7170" s="407"/>
    </row>
    <row r="7171" spans="1:16" s="342" customFormat="1" x14ac:dyDescent="0.25">
      <c r="A7171" s="336"/>
      <c r="B7171" s="330"/>
      <c r="C7171" s="402"/>
      <c r="D7171" s="336"/>
      <c r="E7171" s="429"/>
      <c r="F7171" s="336"/>
      <c r="G7171" s="430"/>
      <c r="H7171" s="431"/>
      <c r="I7171" s="432"/>
      <c r="J7171" s="336"/>
      <c r="K7171" s="338"/>
      <c r="O7171" s="393"/>
      <c r="P7171" s="407"/>
    </row>
    <row r="7172" spans="1:16" s="342" customFormat="1" x14ac:dyDescent="0.25">
      <c r="A7172" s="336"/>
      <c r="B7172" s="330"/>
      <c r="C7172" s="402"/>
      <c r="D7172" s="336"/>
      <c r="E7172" s="429"/>
      <c r="F7172" s="336"/>
      <c r="G7172" s="430"/>
      <c r="H7172" s="431"/>
      <c r="I7172" s="432"/>
      <c r="J7172" s="336"/>
      <c r="K7172" s="338"/>
      <c r="O7172" s="393"/>
      <c r="P7172" s="407"/>
    </row>
    <row r="7173" spans="1:16" s="342" customFormat="1" x14ac:dyDescent="0.25">
      <c r="A7173" s="336"/>
      <c r="B7173" s="330"/>
      <c r="C7173" s="402"/>
      <c r="D7173" s="336"/>
      <c r="E7173" s="429"/>
      <c r="F7173" s="336"/>
      <c r="G7173" s="430"/>
      <c r="H7173" s="431"/>
      <c r="I7173" s="432"/>
      <c r="J7173" s="336"/>
      <c r="K7173" s="338"/>
      <c r="O7173" s="393"/>
      <c r="P7173" s="407"/>
    </row>
    <row r="7174" spans="1:16" s="342" customFormat="1" x14ac:dyDescent="0.25">
      <c r="A7174" s="336"/>
      <c r="B7174" s="330"/>
      <c r="C7174" s="402"/>
      <c r="D7174" s="336"/>
      <c r="E7174" s="429"/>
      <c r="F7174" s="336"/>
      <c r="G7174" s="430"/>
      <c r="H7174" s="431"/>
      <c r="I7174" s="432"/>
      <c r="J7174" s="336"/>
      <c r="K7174" s="338"/>
      <c r="O7174" s="393"/>
      <c r="P7174" s="407"/>
    </row>
    <row r="7175" spans="1:16" s="342" customFormat="1" x14ac:dyDescent="0.25">
      <c r="A7175" s="336"/>
      <c r="B7175" s="330"/>
      <c r="C7175" s="402"/>
      <c r="D7175" s="336"/>
      <c r="E7175" s="429"/>
      <c r="F7175" s="336"/>
      <c r="G7175" s="430"/>
      <c r="H7175" s="431"/>
      <c r="I7175" s="432"/>
      <c r="J7175" s="336"/>
      <c r="K7175" s="338"/>
      <c r="O7175" s="393"/>
      <c r="P7175" s="407"/>
    </row>
    <row r="7176" spans="1:16" s="342" customFormat="1" x14ac:dyDescent="0.25">
      <c r="A7176" s="336"/>
      <c r="B7176" s="330"/>
      <c r="C7176" s="402"/>
      <c r="D7176" s="336"/>
      <c r="E7176" s="429"/>
      <c r="F7176" s="336"/>
      <c r="G7176" s="430"/>
      <c r="H7176" s="431"/>
      <c r="I7176" s="432"/>
      <c r="J7176" s="336"/>
      <c r="K7176" s="338"/>
      <c r="O7176" s="393"/>
      <c r="P7176" s="407"/>
    </row>
    <row r="7177" spans="1:16" s="342" customFormat="1" x14ac:dyDescent="0.25">
      <c r="A7177" s="336"/>
      <c r="B7177" s="330"/>
      <c r="C7177" s="402"/>
      <c r="D7177" s="336"/>
      <c r="E7177" s="429"/>
      <c r="F7177" s="336"/>
      <c r="G7177" s="430"/>
      <c r="H7177" s="431"/>
      <c r="I7177" s="432"/>
      <c r="J7177" s="336"/>
      <c r="K7177" s="338"/>
      <c r="O7177" s="393"/>
      <c r="P7177" s="407"/>
    </row>
    <row r="7178" spans="1:16" s="342" customFormat="1" x14ac:dyDescent="0.25">
      <c r="A7178" s="336"/>
      <c r="B7178" s="330"/>
      <c r="C7178" s="402"/>
      <c r="D7178" s="336"/>
      <c r="E7178" s="429"/>
      <c r="F7178" s="336"/>
      <c r="G7178" s="430"/>
      <c r="H7178" s="431"/>
      <c r="I7178" s="432"/>
      <c r="J7178" s="336"/>
      <c r="K7178" s="338"/>
      <c r="O7178" s="393"/>
      <c r="P7178" s="407"/>
    </row>
    <row r="7179" spans="1:16" s="342" customFormat="1" x14ac:dyDescent="0.25">
      <c r="A7179" s="336"/>
      <c r="B7179" s="330"/>
      <c r="C7179" s="402"/>
      <c r="D7179" s="336"/>
      <c r="E7179" s="429"/>
      <c r="F7179" s="336"/>
      <c r="G7179" s="430"/>
      <c r="H7179" s="431"/>
      <c r="I7179" s="432"/>
      <c r="J7179" s="336"/>
      <c r="K7179" s="338"/>
      <c r="O7179" s="393"/>
      <c r="P7179" s="407"/>
    </row>
    <row r="7180" spans="1:16" s="342" customFormat="1" x14ac:dyDescent="0.25">
      <c r="A7180" s="336"/>
      <c r="B7180" s="330"/>
      <c r="C7180" s="402"/>
      <c r="D7180" s="336"/>
      <c r="E7180" s="429"/>
      <c r="F7180" s="336"/>
      <c r="G7180" s="430"/>
      <c r="H7180" s="431"/>
      <c r="I7180" s="432"/>
      <c r="J7180" s="336"/>
      <c r="K7180" s="338"/>
      <c r="O7180" s="393"/>
      <c r="P7180" s="407"/>
    </row>
    <row r="7181" spans="1:16" s="342" customFormat="1" x14ac:dyDescent="0.25">
      <c r="A7181" s="336"/>
      <c r="B7181" s="330"/>
      <c r="C7181" s="402"/>
      <c r="D7181" s="336"/>
      <c r="E7181" s="429"/>
      <c r="F7181" s="336"/>
      <c r="G7181" s="430"/>
      <c r="H7181" s="431"/>
      <c r="I7181" s="432"/>
      <c r="J7181" s="336"/>
      <c r="K7181" s="338"/>
      <c r="O7181" s="393"/>
      <c r="P7181" s="407"/>
    </row>
    <row r="7182" spans="1:16" s="342" customFormat="1" x14ac:dyDescent="0.25">
      <c r="A7182" s="336"/>
      <c r="B7182" s="330"/>
      <c r="C7182" s="402"/>
      <c r="D7182" s="336"/>
      <c r="E7182" s="429"/>
      <c r="F7182" s="336"/>
      <c r="G7182" s="430"/>
      <c r="H7182" s="431"/>
      <c r="I7182" s="432"/>
      <c r="J7182" s="336"/>
      <c r="K7182" s="338"/>
      <c r="O7182" s="393"/>
      <c r="P7182" s="407"/>
    </row>
    <row r="7183" spans="1:16" s="342" customFormat="1" x14ac:dyDescent="0.25">
      <c r="A7183" s="336"/>
      <c r="B7183" s="330"/>
      <c r="C7183" s="402"/>
      <c r="D7183" s="336"/>
      <c r="E7183" s="429"/>
      <c r="F7183" s="336"/>
      <c r="G7183" s="430"/>
      <c r="H7183" s="431"/>
      <c r="I7183" s="432"/>
      <c r="J7183" s="336"/>
      <c r="K7183" s="338"/>
      <c r="O7183" s="393"/>
      <c r="P7183" s="407"/>
    </row>
    <row r="7184" spans="1:16" s="342" customFormat="1" x14ac:dyDescent="0.25">
      <c r="A7184" s="336"/>
      <c r="B7184" s="330"/>
      <c r="C7184" s="402"/>
      <c r="D7184" s="336"/>
      <c r="E7184" s="429"/>
      <c r="F7184" s="336"/>
      <c r="G7184" s="430"/>
      <c r="H7184" s="431"/>
      <c r="I7184" s="432"/>
      <c r="J7184" s="336"/>
      <c r="K7184" s="338"/>
      <c r="O7184" s="393"/>
      <c r="P7184" s="407"/>
    </row>
    <row r="7185" spans="1:16" s="342" customFormat="1" x14ac:dyDescent="0.25">
      <c r="A7185" s="336"/>
      <c r="B7185" s="330"/>
      <c r="C7185" s="402"/>
      <c r="D7185" s="336"/>
      <c r="E7185" s="429"/>
      <c r="F7185" s="336"/>
      <c r="G7185" s="430"/>
      <c r="H7185" s="431"/>
      <c r="I7185" s="432"/>
      <c r="J7185" s="336"/>
      <c r="K7185" s="338"/>
      <c r="O7185" s="393"/>
      <c r="P7185" s="407"/>
    </row>
    <row r="7186" spans="1:16" s="342" customFormat="1" x14ac:dyDescent="0.25">
      <c r="A7186" s="336"/>
      <c r="B7186" s="330"/>
      <c r="C7186" s="402"/>
      <c r="D7186" s="336"/>
      <c r="E7186" s="429"/>
      <c r="F7186" s="336"/>
      <c r="G7186" s="430"/>
      <c r="H7186" s="431"/>
      <c r="I7186" s="432"/>
      <c r="J7186" s="336"/>
      <c r="K7186" s="338"/>
      <c r="O7186" s="393"/>
      <c r="P7186" s="407"/>
    </row>
    <row r="7187" spans="1:16" s="342" customFormat="1" x14ac:dyDescent="0.25">
      <c r="A7187" s="336"/>
      <c r="B7187" s="330"/>
      <c r="C7187" s="402"/>
      <c r="D7187" s="336"/>
      <c r="E7187" s="429"/>
      <c r="F7187" s="336"/>
      <c r="G7187" s="430"/>
      <c r="H7187" s="431"/>
      <c r="I7187" s="432"/>
      <c r="J7187" s="336"/>
      <c r="K7187" s="338"/>
      <c r="O7187" s="393"/>
      <c r="P7187" s="407"/>
    </row>
    <row r="7188" spans="1:16" s="342" customFormat="1" x14ac:dyDescent="0.25">
      <c r="A7188" s="336"/>
      <c r="B7188" s="330"/>
      <c r="C7188" s="402"/>
      <c r="D7188" s="336"/>
      <c r="E7188" s="429"/>
      <c r="F7188" s="336"/>
      <c r="G7188" s="430"/>
      <c r="H7188" s="431"/>
      <c r="I7188" s="432"/>
      <c r="J7188" s="336"/>
      <c r="K7188" s="338"/>
      <c r="O7188" s="393"/>
      <c r="P7188" s="407"/>
    </row>
    <row r="7189" spans="1:16" s="342" customFormat="1" x14ac:dyDescent="0.25">
      <c r="A7189" s="336"/>
      <c r="B7189" s="330"/>
      <c r="C7189" s="402"/>
      <c r="D7189" s="336"/>
      <c r="E7189" s="429"/>
      <c r="F7189" s="336"/>
      <c r="G7189" s="430"/>
      <c r="H7189" s="431"/>
      <c r="I7189" s="432"/>
      <c r="J7189" s="336"/>
      <c r="K7189" s="338"/>
      <c r="O7189" s="393"/>
      <c r="P7189" s="407"/>
    </row>
    <row r="7190" spans="1:16" s="342" customFormat="1" x14ac:dyDescent="0.25">
      <c r="A7190" s="336"/>
      <c r="B7190" s="330"/>
      <c r="C7190" s="402"/>
      <c r="D7190" s="336"/>
      <c r="E7190" s="429"/>
      <c r="F7190" s="336"/>
      <c r="G7190" s="430"/>
      <c r="H7190" s="431"/>
      <c r="I7190" s="432"/>
      <c r="J7190" s="336"/>
      <c r="K7190" s="338"/>
      <c r="O7190" s="393"/>
      <c r="P7190" s="407"/>
    </row>
    <row r="7191" spans="1:16" s="342" customFormat="1" x14ac:dyDescent="0.25">
      <c r="A7191" s="336"/>
      <c r="B7191" s="330"/>
      <c r="C7191" s="402"/>
      <c r="D7191" s="336"/>
      <c r="E7191" s="429"/>
      <c r="F7191" s="336"/>
      <c r="G7191" s="430"/>
      <c r="H7191" s="431"/>
      <c r="I7191" s="432"/>
      <c r="J7191" s="336"/>
      <c r="K7191" s="338"/>
      <c r="O7191" s="393"/>
      <c r="P7191" s="407"/>
    </row>
    <row r="7192" spans="1:16" s="342" customFormat="1" x14ac:dyDescent="0.25">
      <c r="A7192" s="336"/>
      <c r="B7192" s="330"/>
      <c r="C7192" s="402"/>
      <c r="D7192" s="336"/>
      <c r="E7192" s="429"/>
      <c r="F7192" s="336"/>
      <c r="G7192" s="430"/>
      <c r="H7192" s="431"/>
      <c r="I7192" s="432"/>
      <c r="J7192" s="336"/>
      <c r="K7192" s="338"/>
      <c r="O7192" s="393"/>
      <c r="P7192" s="407"/>
    </row>
    <row r="7193" spans="1:16" s="342" customFormat="1" x14ac:dyDescent="0.25">
      <c r="A7193" s="336"/>
      <c r="B7193" s="330"/>
      <c r="C7193" s="402"/>
      <c r="D7193" s="336"/>
      <c r="E7193" s="429"/>
      <c r="F7193" s="336"/>
      <c r="G7193" s="430"/>
      <c r="H7193" s="431"/>
      <c r="I7193" s="432"/>
      <c r="J7193" s="336"/>
      <c r="K7193" s="338"/>
      <c r="O7193" s="393"/>
      <c r="P7193" s="407"/>
    </row>
    <row r="7194" spans="1:16" s="342" customFormat="1" x14ac:dyDescent="0.25">
      <c r="A7194" s="336"/>
      <c r="B7194" s="330"/>
      <c r="C7194" s="402"/>
      <c r="D7194" s="336"/>
      <c r="E7194" s="429"/>
      <c r="F7194" s="336"/>
      <c r="G7194" s="430"/>
      <c r="H7194" s="431"/>
      <c r="I7194" s="432"/>
      <c r="J7194" s="336"/>
      <c r="K7194" s="338"/>
      <c r="O7194" s="393"/>
      <c r="P7194" s="407"/>
    </row>
    <row r="7195" spans="1:16" s="342" customFormat="1" x14ac:dyDescent="0.25">
      <c r="A7195" s="336"/>
      <c r="B7195" s="330"/>
      <c r="C7195" s="402"/>
      <c r="D7195" s="336"/>
      <c r="E7195" s="429"/>
      <c r="F7195" s="336"/>
      <c r="G7195" s="430"/>
      <c r="H7195" s="431"/>
      <c r="I7195" s="432"/>
      <c r="J7195" s="336"/>
      <c r="K7195" s="338"/>
      <c r="O7195" s="393"/>
      <c r="P7195" s="407"/>
    </row>
    <row r="7196" spans="1:16" s="342" customFormat="1" x14ac:dyDescent="0.25">
      <c r="A7196" s="336"/>
      <c r="B7196" s="330"/>
      <c r="C7196" s="402"/>
      <c r="D7196" s="336"/>
      <c r="E7196" s="429"/>
      <c r="F7196" s="336"/>
      <c r="G7196" s="430"/>
      <c r="H7196" s="431"/>
      <c r="I7196" s="432"/>
      <c r="J7196" s="336"/>
      <c r="K7196" s="338"/>
      <c r="O7196" s="393"/>
      <c r="P7196" s="407"/>
    </row>
    <row r="7197" spans="1:16" s="342" customFormat="1" x14ac:dyDescent="0.25">
      <c r="A7197" s="336"/>
      <c r="B7197" s="330"/>
      <c r="C7197" s="402"/>
      <c r="D7197" s="336"/>
      <c r="E7197" s="429"/>
      <c r="F7197" s="336"/>
      <c r="G7197" s="430"/>
      <c r="H7197" s="431"/>
      <c r="I7197" s="432"/>
      <c r="J7197" s="336"/>
      <c r="K7197" s="338"/>
      <c r="O7197" s="393"/>
      <c r="P7197" s="407"/>
    </row>
    <row r="7198" spans="1:16" s="342" customFormat="1" x14ac:dyDescent="0.25">
      <c r="A7198" s="336"/>
      <c r="B7198" s="330"/>
      <c r="C7198" s="402"/>
      <c r="D7198" s="336"/>
      <c r="E7198" s="429"/>
      <c r="F7198" s="336"/>
      <c r="G7198" s="430"/>
      <c r="H7198" s="431"/>
      <c r="I7198" s="432"/>
      <c r="J7198" s="336"/>
      <c r="K7198" s="338"/>
      <c r="O7198" s="393"/>
      <c r="P7198" s="407"/>
    </row>
    <row r="7199" spans="1:16" s="342" customFormat="1" x14ac:dyDescent="0.25">
      <c r="A7199" s="336"/>
      <c r="B7199" s="330"/>
      <c r="C7199" s="402"/>
      <c r="D7199" s="336"/>
      <c r="E7199" s="429"/>
      <c r="F7199" s="336"/>
      <c r="G7199" s="430"/>
      <c r="H7199" s="431"/>
      <c r="I7199" s="432"/>
      <c r="J7199" s="336"/>
      <c r="K7199" s="338"/>
      <c r="O7199" s="393"/>
      <c r="P7199" s="407"/>
    </row>
    <row r="7200" spans="1:16" s="342" customFormat="1" x14ac:dyDescent="0.25">
      <c r="A7200" s="336"/>
      <c r="B7200" s="330"/>
      <c r="C7200" s="402"/>
      <c r="D7200" s="336"/>
      <c r="E7200" s="429"/>
      <c r="F7200" s="336"/>
      <c r="G7200" s="430"/>
      <c r="H7200" s="431"/>
      <c r="I7200" s="432"/>
      <c r="J7200" s="336"/>
      <c r="K7200" s="338"/>
      <c r="O7200" s="393"/>
      <c r="P7200" s="407"/>
    </row>
    <row r="7201" spans="1:16" s="342" customFormat="1" x14ac:dyDescent="0.25">
      <c r="A7201" s="336"/>
      <c r="B7201" s="330"/>
      <c r="C7201" s="402"/>
      <c r="D7201" s="336"/>
      <c r="E7201" s="429"/>
      <c r="F7201" s="336"/>
      <c r="G7201" s="430"/>
      <c r="H7201" s="431"/>
      <c r="I7201" s="432"/>
      <c r="J7201" s="336"/>
      <c r="K7201" s="338"/>
      <c r="O7201" s="393"/>
      <c r="P7201" s="407"/>
    </row>
    <row r="7202" spans="1:16" s="342" customFormat="1" x14ac:dyDescent="0.25">
      <c r="A7202" s="336"/>
      <c r="B7202" s="330"/>
      <c r="C7202" s="402"/>
      <c r="D7202" s="336"/>
      <c r="E7202" s="429"/>
      <c r="F7202" s="336"/>
      <c r="G7202" s="430"/>
      <c r="H7202" s="431"/>
      <c r="I7202" s="432"/>
      <c r="J7202" s="336"/>
      <c r="K7202" s="338"/>
      <c r="O7202" s="393"/>
      <c r="P7202" s="407"/>
    </row>
    <row r="7203" spans="1:16" s="342" customFormat="1" x14ac:dyDescent="0.25">
      <c r="A7203" s="336"/>
      <c r="B7203" s="330"/>
      <c r="C7203" s="402"/>
      <c r="D7203" s="336"/>
      <c r="E7203" s="429"/>
      <c r="F7203" s="336"/>
      <c r="G7203" s="430"/>
      <c r="H7203" s="431"/>
      <c r="I7203" s="432"/>
      <c r="J7203" s="336"/>
      <c r="K7203" s="338"/>
      <c r="O7203" s="393"/>
      <c r="P7203" s="407"/>
    </row>
    <row r="7204" spans="1:16" s="342" customFormat="1" x14ac:dyDescent="0.25">
      <c r="A7204" s="336"/>
      <c r="B7204" s="330"/>
      <c r="C7204" s="402"/>
      <c r="D7204" s="336"/>
      <c r="E7204" s="429"/>
      <c r="F7204" s="336"/>
      <c r="G7204" s="430"/>
      <c r="H7204" s="431"/>
      <c r="I7204" s="432"/>
      <c r="J7204" s="336"/>
      <c r="K7204" s="338"/>
      <c r="O7204" s="393"/>
      <c r="P7204" s="407"/>
    </row>
    <row r="7205" spans="1:16" s="342" customFormat="1" x14ac:dyDescent="0.25">
      <c r="A7205" s="336"/>
      <c r="B7205" s="330"/>
      <c r="C7205" s="402"/>
      <c r="D7205" s="336"/>
      <c r="E7205" s="429"/>
      <c r="F7205" s="336"/>
      <c r="G7205" s="430"/>
      <c r="H7205" s="431"/>
      <c r="I7205" s="432"/>
      <c r="J7205" s="336"/>
      <c r="K7205" s="338"/>
      <c r="O7205" s="393"/>
      <c r="P7205" s="407"/>
    </row>
    <row r="7206" spans="1:16" s="342" customFormat="1" x14ac:dyDescent="0.25">
      <c r="A7206" s="336"/>
      <c r="B7206" s="330"/>
      <c r="C7206" s="402"/>
      <c r="D7206" s="336"/>
      <c r="E7206" s="429"/>
      <c r="F7206" s="336"/>
      <c r="G7206" s="430"/>
      <c r="H7206" s="431"/>
      <c r="I7206" s="432"/>
      <c r="J7206" s="336"/>
      <c r="K7206" s="338"/>
      <c r="O7206" s="393"/>
      <c r="P7206" s="407"/>
    </row>
    <row r="7207" spans="1:16" s="342" customFormat="1" x14ac:dyDescent="0.25">
      <c r="A7207" s="336"/>
      <c r="B7207" s="330"/>
      <c r="C7207" s="402"/>
      <c r="D7207" s="336"/>
      <c r="E7207" s="429"/>
      <c r="F7207" s="336"/>
      <c r="G7207" s="430"/>
      <c r="H7207" s="431"/>
      <c r="I7207" s="432"/>
      <c r="J7207" s="336"/>
      <c r="K7207" s="338"/>
      <c r="O7207" s="393"/>
      <c r="P7207" s="407"/>
    </row>
    <row r="7208" spans="1:16" s="342" customFormat="1" x14ac:dyDescent="0.25">
      <c r="A7208" s="336"/>
      <c r="B7208" s="330"/>
      <c r="C7208" s="402"/>
      <c r="D7208" s="336"/>
      <c r="E7208" s="429"/>
      <c r="F7208" s="336"/>
      <c r="G7208" s="430"/>
      <c r="H7208" s="431"/>
      <c r="I7208" s="432"/>
      <c r="J7208" s="336"/>
      <c r="K7208" s="338"/>
      <c r="O7208" s="393"/>
      <c r="P7208" s="407"/>
    </row>
    <row r="7209" spans="1:16" s="342" customFormat="1" x14ac:dyDescent="0.25">
      <c r="A7209" s="336"/>
      <c r="B7209" s="330"/>
      <c r="C7209" s="402"/>
      <c r="D7209" s="336"/>
      <c r="E7209" s="429"/>
      <c r="F7209" s="336"/>
      <c r="G7209" s="430"/>
      <c r="H7209" s="431"/>
      <c r="I7209" s="432"/>
      <c r="J7209" s="336"/>
      <c r="K7209" s="338"/>
      <c r="O7209" s="393"/>
      <c r="P7209" s="407"/>
    </row>
    <row r="7210" spans="1:16" s="342" customFormat="1" x14ac:dyDescent="0.25">
      <c r="A7210" s="336"/>
      <c r="B7210" s="330"/>
      <c r="C7210" s="402"/>
      <c r="D7210" s="336"/>
      <c r="E7210" s="429"/>
      <c r="F7210" s="336"/>
      <c r="G7210" s="430"/>
      <c r="H7210" s="431"/>
      <c r="I7210" s="432"/>
      <c r="J7210" s="336"/>
      <c r="K7210" s="338"/>
      <c r="O7210" s="393"/>
      <c r="P7210" s="407"/>
    </row>
    <row r="7211" spans="1:16" s="342" customFormat="1" x14ac:dyDescent="0.25">
      <c r="A7211" s="336"/>
      <c r="B7211" s="330"/>
      <c r="C7211" s="402"/>
      <c r="D7211" s="336"/>
      <c r="E7211" s="429"/>
      <c r="F7211" s="336"/>
      <c r="G7211" s="430"/>
      <c r="H7211" s="431"/>
      <c r="I7211" s="432"/>
      <c r="J7211" s="336"/>
      <c r="K7211" s="338"/>
      <c r="O7211" s="393"/>
      <c r="P7211" s="407"/>
    </row>
    <row r="7212" spans="1:16" s="342" customFormat="1" x14ac:dyDescent="0.25">
      <c r="A7212" s="336"/>
      <c r="B7212" s="330"/>
      <c r="C7212" s="402"/>
      <c r="D7212" s="336"/>
      <c r="E7212" s="429"/>
      <c r="F7212" s="336"/>
      <c r="G7212" s="430"/>
      <c r="H7212" s="431"/>
      <c r="I7212" s="432"/>
      <c r="J7212" s="336"/>
      <c r="K7212" s="338"/>
      <c r="O7212" s="393"/>
      <c r="P7212" s="407"/>
    </row>
    <row r="7213" spans="1:16" s="342" customFormat="1" x14ac:dyDescent="0.25">
      <c r="A7213" s="336"/>
      <c r="B7213" s="330"/>
      <c r="C7213" s="402"/>
      <c r="D7213" s="336"/>
      <c r="E7213" s="429"/>
      <c r="F7213" s="336"/>
      <c r="G7213" s="430"/>
      <c r="H7213" s="431"/>
      <c r="I7213" s="432"/>
      <c r="J7213" s="336"/>
      <c r="K7213" s="338"/>
      <c r="O7213" s="393"/>
      <c r="P7213" s="407"/>
    </row>
    <row r="7214" spans="1:16" s="342" customFormat="1" x14ac:dyDescent="0.25">
      <c r="A7214" s="336"/>
      <c r="B7214" s="330"/>
      <c r="C7214" s="402"/>
      <c r="D7214" s="336"/>
      <c r="E7214" s="429"/>
      <c r="F7214" s="336"/>
      <c r="G7214" s="430"/>
      <c r="H7214" s="431"/>
      <c r="I7214" s="432"/>
      <c r="J7214" s="336"/>
      <c r="K7214" s="338"/>
      <c r="O7214" s="393"/>
      <c r="P7214" s="407"/>
    </row>
    <row r="7215" spans="1:16" s="342" customFormat="1" x14ac:dyDescent="0.25">
      <c r="A7215" s="336"/>
      <c r="B7215" s="330"/>
      <c r="C7215" s="402"/>
      <c r="D7215" s="336"/>
      <c r="E7215" s="429"/>
      <c r="F7215" s="336"/>
      <c r="G7215" s="430"/>
      <c r="H7215" s="431"/>
      <c r="I7215" s="432"/>
      <c r="J7215" s="336"/>
      <c r="K7215" s="338"/>
      <c r="O7215" s="393"/>
      <c r="P7215" s="407"/>
    </row>
    <row r="7216" spans="1:16" s="342" customFormat="1" x14ac:dyDescent="0.25">
      <c r="A7216" s="336"/>
      <c r="B7216" s="330"/>
      <c r="C7216" s="402"/>
      <c r="D7216" s="336"/>
      <c r="E7216" s="429"/>
      <c r="F7216" s="336"/>
      <c r="G7216" s="430"/>
      <c r="H7216" s="431"/>
      <c r="I7216" s="432"/>
      <c r="J7216" s="336"/>
      <c r="K7216" s="338"/>
      <c r="O7216" s="393"/>
      <c r="P7216" s="407"/>
    </row>
    <row r="7217" spans="1:16" s="342" customFormat="1" x14ac:dyDescent="0.25">
      <c r="A7217" s="336"/>
      <c r="B7217" s="330"/>
      <c r="C7217" s="402"/>
      <c r="D7217" s="336"/>
      <c r="E7217" s="429"/>
      <c r="F7217" s="336"/>
      <c r="G7217" s="430"/>
      <c r="H7217" s="431"/>
      <c r="I7217" s="432"/>
      <c r="J7217" s="336"/>
      <c r="K7217" s="338"/>
      <c r="O7217" s="393"/>
      <c r="P7217" s="407"/>
    </row>
    <row r="7218" spans="1:16" s="342" customFormat="1" x14ac:dyDescent="0.25">
      <c r="A7218" s="336"/>
      <c r="B7218" s="330"/>
      <c r="C7218" s="402"/>
      <c r="D7218" s="336"/>
      <c r="E7218" s="429"/>
      <c r="F7218" s="336"/>
      <c r="G7218" s="430"/>
      <c r="H7218" s="431"/>
      <c r="I7218" s="432"/>
      <c r="J7218" s="336"/>
      <c r="K7218" s="338"/>
      <c r="O7218" s="393"/>
      <c r="P7218" s="407"/>
    </row>
    <row r="7219" spans="1:16" s="342" customFormat="1" x14ac:dyDescent="0.25">
      <c r="A7219" s="336"/>
      <c r="B7219" s="330"/>
      <c r="C7219" s="402"/>
      <c r="D7219" s="336"/>
      <c r="E7219" s="429"/>
      <c r="F7219" s="336"/>
      <c r="G7219" s="430"/>
      <c r="H7219" s="431"/>
      <c r="I7219" s="432"/>
      <c r="J7219" s="336"/>
      <c r="K7219" s="338"/>
      <c r="O7219" s="393"/>
      <c r="P7219" s="407"/>
    </row>
    <row r="7220" spans="1:16" s="342" customFormat="1" x14ac:dyDescent="0.25">
      <c r="A7220" s="336"/>
      <c r="B7220" s="330"/>
      <c r="C7220" s="402"/>
      <c r="D7220" s="336"/>
      <c r="E7220" s="429"/>
      <c r="F7220" s="336"/>
      <c r="G7220" s="430"/>
      <c r="H7220" s="431"/>
      <c r="I7220" s="432"/>
      <c r="J7220" s="336"/>
      <c r="K7220" s="338"/>
      <c r="O7220" s="393"/>
      <c r="P7220" s="407"/>
    </row>
    <row r="7221" spans="1:16" s="342" customFormat="1" x14ac:dyDescent="0.25">
      <c r="A7221" s="336"/>
      <c r="B7221" s="330"/>
      <c r="C7221" s="402"/>
      <c r="D7221" s="336"/>
      <c r="E7221" s="429"/>
      <c r="F7221" s="336"/>
      <c r="G7221" s="430"/>
      <c r="H7221" s="431"/>
      <c r="I7221" s="432"/>
      <c r="J7221" s="336"/>
      <c r="K7221" s="338"/>
      <c r="O7221" s="393"/>
      <c r="P7221" s="407"/>
    </row>
    <row r="7222" spans="1:16" s="342" customFormat="1" x14ac:dyDescent="0.25">
      <c r="A7222" s="336"/>
      <c r="B7222" s="330"/>
      <c r="C7222" s="402"/>
      <c r="D7222" s="336"/>
      <c r="E7222" s="429"/>
      <c r="F7222" s="336"/>
      <c r="G7222" s="430"/>
      <c r="H7222" s="431"/>
      <c r="I7222" s="432"/>
      <c r="J7222" s="336"/>
      <c r="K7222" s="338"/>
      <c r="O7222" s="393"/>
      <c r="P7222" s="407"/>
    </row>
    <row r="7223" spans="1:16" s="342" customFormat="1" x14ac:dyDescent="0.25">
      <c r="A7223" s="336"/>
      <c r="B7223" s="330"/>
      <c r="C7223" s="402"/>
      <c r="D7223" s="336"/>
      <c r="E7223" s="429"/>
      <c r="F7223" s="336"/>
      <c r="G7223" s="430"/>
      <c r="H7223" s="431"/>
      <c r="I7223" s="432"/>
      <c r="J7223" s="336"/>
      <c r="K7223" s="338"/>
      <c r="O7223" s="393"/>
      <c r="P7223" s="407"/>
    </row>
    <row r="7224" spans="1:16" s="342" customFormat="1" x14ac:dyDescent="0.25">
      <c r="A7224" s="336"/>
      <c r="B7224" s="330"/>
      <c r="C7224" s="402"/>
      <c r="D7224" s="336"/>
      <c r="E7224" s="429"/>
      <c r="F7224" s="336"/>
      <c r="G7224" s="430"/>
      <c r="H7224" s="431"/>
      <c r="I7224" s="432"/>
      <c r="J7224" s="336"/>
      <c r="K7224" s="338"/>
      <c r="O7224" s="393"/>
      <c r="P7224" s="407"/>
    </row>
    <row r="7225" spans="1:16" s="342" customFormat="1" x14ac:dyDescent="0.25">
      <c r="A7225" s="336"/>
      <c r="B7225" s="330"/>
      <c r="C7225" s="402"/>
      <c r="D7225" s="336"/>
      <c r="E7225" s="429"/>
      <c r="F7225" s="336"/>
      <c r="G7225" s="430"/>
      <c r="H7225" s="431"/>
      <c r="I7225" s="432"/>
      <c r="J7225" s="336"/>
      <c r="K7225" s="338"/>
      <c r="O7225" s="393"/>
      <c r="P7225" s="407"/>
    </row>
    <row r="7226" spans="1:16" s="342" customFormat="1" x14ac:dyDescent="0.25">
      <c r="A7226" s="336"/>
      <c r="B7226" s="330"/>
      <c r="C7226" s="402"/>
      <c r="D7226" s="336"/>
      <c r="E7226" s="429"/>
      <c r="F7226" s="336"/>
      <c r="G7226" s="430"/>
      <c r="H7226" s="431"/>
      <c r="I7226" s="432"/>
      <c r="J7226" s="336"/>
      <c r="K7226" s="338"/>
      <c r="O7226" s="393"/>
      <c r="P7226" s="407"/>
    </row>
    <row r="7227" spans="1:16" s="342" customFormat="1" x14ac:dyDescent="0.25">
      <c r="A7227" s="336"/>
      <c r="B7227" s="330"/>
      <c r="C7227" s="402"/>
      <c r="D7227" s="336"/>
      <c r="E7227" s="429"/>
      <c r="F7227" s="336"/>
      <c r="G7227" s="430"/>
      <c r="H7227" s="431"/>
      <c r="I7227" s="432"/>
      <c r="J7227" s="336"/>
      <c r="K7227" s="338"/>
      <c r="O7227" s="393"/>
      <c r="P7227" s="407"/>
    </row>
    <row r="7228" spans="1:16" s="342" customFormat="1" x14ac:dyDescent="0.25">
      <c r="A7228" s="336"/>
      <c r="B7228" s="330"/>
      <c r="C7228" s="402"/>
      <c r="D7228" s="336"/>
      <c r="E7228" s="429"/>
      <c r="F7228" s="336"/>
      <c r="G7228" s="430"/>
      <c r="H7228" s="431"/>
      <c r="I7228" s="432"/>
      <c r="J7228" s="336"/>
      <c r="K7228" s="338"/>
      <c r="O7228" s="393"/>
      <c r="P7228" s="407"/>
    </row>
    <row r="7229" spans="1:16" s="342" customFormat="1" x14ac:dyDescent="0.25">
      <c r="A7229" s="336"/>
      <c r="B7229" s="330"/>
      <c r="C7229" s="402"/>
      <c r="D7229" s="336"/>
      <c r="E7229" s="429"/>
      <c r="F7229" s="336"/>
      <c r="G7229" s="430"/>
      <c r="H7229" s="431"/>
      <c r="I7229" s="432"/>
      <c r="J7229" s="336"/>
      <c r="K7229" s="338"/>
      <c r="O7229" s="393"/>
      <c r="P7229" s="407"/>
    </row>
    <row r="7230" spans="1:16" s="342" customFormat="1" x14ac:dyDescent="0.25">
      <c r="A7230" s="336"/>
      <c r="B7230" s="330"/>
      <c r="C7230" s="402"/>
      <c r="D7230" s="336"/>
      <c r="E7230" s="429"/>
      <c r="F7230" s="336"/>
      <c r="G7230" s="430"/>
      <c r="H7230" s="431"/>
      <c r="I7230" s="432"/>
      <c r="J7230" s="336"/>
      <c r="K7230" s="338"/>
      <c r="O7230" s="393"/>
      <c r="P7230" s="407"/>
    </row>
    <row r="7231" spans="1:16" s="342" customFormat="1" x14ac:dyDescent="0.25">
      <c r="A7231" s="336"/>
      <c r="B7231" s="330"/>
      <c r="C7231" s="402"/>
      <c r="D7231" s="336"/>
      <c r="E7231" s="429"/>
      <c r="F7231" s="336"/>
      <c r="G7231" s="430"/>
      <c r="H7231" s="431"/>
      <c r="I7231" s="432"/>
      <c r="J7231" s="336"/>
      <c r="K7231" s="338"/>
      <c r="O7231" s="393"/>
      <c r="P7231" s="407"/>
    </row>
    <row r="7232" spans="1:16" s="342" customFormat="1" x14ac:dyDescent="0.25">
      <c r="A7232" s="336"/>
      <c r="B7232" s="330"/>
      <c r="C7232" s="402"/>
      <c r="D7232" s="336"/>
      <c r="E7232" s="429"/>
      <c r="F7232" s="336"/>
      <c r="G7232" s="430"/>
      <c r="H7232" s="431"/>
      <c r="I7232" s="432"/>
      <c r="J7232" s="336"/>
      <c r="K7232" s="338"/>
      <c r="O7232" s="393"/>
      <c r="P7232" s="407"/>
    </row>
    <row r="7233" spans="1:16" s="342" customFormat="1" x14ac:dyDescent="0.25">
      <c r="A7233" s="336"/>
      <c r="B7233" s="330"/>
      <c r="C7233" s="402"/>
      <c r="D7233" s="336"/>
      <c r="E7233" s="429"/>
      <c r="F7233" s="336"/>
      <c r="G7233" s="430"/>
      <c r="H7233" s="431"/>
      <c r="I7233" s="432"/>
      <c r="J7233" s="336"/>
      <c r="K7233" s="338"/>
      <c r="O7233" s="393"/>
      <c r="P7233" s="407"/>
    </row>
    <row r="7234" spans="1:16" s="342" customFormat="1" x14ac:dyDescent="0.25">
      <c r="A7234" s="336"/>
      <c r="B7234" s="330"/>
      <c r="C7234" s="402"/>
      <c r="D7234" s="336"/>
      <c r="E7234" s="429"/>
      <c r="F7234" s="336"/>
      <c r="G7234" s="430"/>
      <c r="H7234" s="431"/>
      <c r="I7234" s="432"/>
      <c r="J7234" s="336"/>
      <c r="K7234" s="338"/>
      <c r="O7234" s="393"/>
      <c r="P7234" s="407"/>
    </row>
    <row r="7235" spans="1:16" s="342" customFormat="1" x14ac:dyDescent="0.25">
      <c r="A7235" s="336"/>
      <c r="B7235" s="330"/>
      <c r="C7235" s="402"/>
      <c r="D7235" s="336"/>
      <c r="E7235" s="429"/>
      <c r="F7235" s="336"/>
      <c r="G7235" s="430"/>
      <c r="H7235" s="431"/>
      <c r="I7235" s="432"/>
      <c r="J7235" s="336"/>
      <c r="K7235" s="338"/>
      <c r="O7235" s="393"/>
      <c r="P7235" s="407"/>
    </row>
    <row r="7236" spans="1:16" s="342" customFormat="1" x14ac:dyDescent="0.25">
      <c r="A7236" s="336"/>
      <c r="B7236" s="330"/>
      <c r="C7236" s="402"/>
      <c r="D7236" s="336"/>
      <c r="E7236" s="429"/>
      <c r="F7236" s="336"/>
      <c r="G7236" s="430"/>
      <c r="H7236" s="431"/>
      <c r="I7236" s="432"/>
      <c r="J7236" s="336"/>
      <c r="K7236" s="338"/>
      <c r="O7236" s="393"/>
      <c r="P7236" s="407"/>
    </row>
    <row r="7237" spans="1:16" s="342" customFormat="1" x14ac:dyDescent="0.25">
      <c r="A7237" s="336"/>
      <c r="B7237" s="330"/>
      <c r="C7237" s="402"/>
      <c r="D7237" s="336"/>
      <c r="E7237" s="429"/>
      <c r="F7237" s="336"/>
      <c r="G7237" s="430"/>
      <c r="H7237" s="431"/>
      <c r="I7237" s="432"/>
      <c r="J7237" s="336"/>
      <c r="K7237" s="338"/>
      <c r="O7237" s="393"/>
      <c r="P7237" s="407"/>
    </row>
    <row r="7238" spans="1:16" s="342" customFormat="1" x14ac:dyDescent="0.25">
      <c r="A7238" s="336"/>
      <c r="B7238" s="330"/>
      <c r="C7238" s="402"/>
      <c r="D7238" s="336"/>
      <c r="E7238" s="429"/>
      <c r="F7238" s="336"/>
      <c r="G7238" s="430"/>
      <c r="H7238" s="431"/>
      <c r="I7238" s="432"/>
      <c r="J7238" s="336"/>
      <c r="K7238" s="338"/>
      <c r="O7238" s="393"/>
      <c r="P7238" s="407"/>
    </row>
    <row r="7239" spans="1:16" s="342" customFormat="1" x14ac:dyDescent="0.25">
      <c r="A7239" s="336"/>
      <c r="B7239" s="330"/>
      <c r="C7239" s="402"/>
      <c r="D7239" s="336"/>
      <c r="E7239" s="429"/>
      <c r="F7239" s="336"/>
      <c r="G7239" s="430"/>
      <c r="H7239" s="431"/>
      <c r="I7239" s="432"/>
      <c r="J7239" s="336"/>
      <c r="K7239" s="338"/>
      <c r="O7239" s="393"/>
      <c r="P7239" s="407"/>
    </row>
    <row r="7240" spans="1:16" s="342" customFormat="1" x14ac:dyDescent="0.25">
      <c r="A7240" s="336"/>
      <c r="B7240" s="330"/>
      <c r="C7240" s="402"/>
      <c r="D7240" s="336"/>
      <c r="E7240" s="429"/>
      <c r="F7240" s="336"/>
      <c r="G7240" s="430"/>
      <c r="H7240" s="431"/>
      <c r="I7240" s="432"/>
      <c r="J7240" s="336"/>
      <c r="K7240" s="338"/>
      <c r="O7240" s="393"/>
      <c r="P7240" s="407"/>
    </row>
    <row r="7241" spans="1:16" s="342" customFormat="1" x14ac:dyDescent="0.25">
      <c r="A7241" s="336"/>
      <c r="B7241" s="330"/>
      <c r="C7241" s="402"/>
      <c r="D7241" s="336"/>
      <c r="E7241" s="429"/>
      <c r="F7241" s="336"/>
      <c r="G7241" s="430"/>
      <c r="H7241" s="431"/>
      <c r="I7241" s="432"/>
      <c r="J7241" s="336"/>
      <c r="K7241" s="338"/>
      <c r="O7241" s="393"/>
      <c r="P7241" s="407"/>
    </row>
    <row r="7242" spans="1:16" s="342" customFormat="1" x14ac:dyDescent="0.25">
      <c r="A7242" s="336"/>
      <c r="B7242" s="330"/>
      <c r="C7242" s="402"/>
      <c r="D7242" s="336"/>
      <c r="E7242" s="429"/>
      <c r="F7242" s="336"/>
      <c r="G7242" s="430"/>
      <c r="H7242" s="431"/>
      <c r="I7242" s="432"/>
      <c r="J7242" s="336"/>
      <c r="K7242" s="338"/>
      <c r="O7242" s="393"/>
      <c r="P7242" s="407"/>
    </row>
    <row r="7243" spans="1:16" s="342" customFormat="1" x14ac:dyDescent="0.25">
      <c r="A7243" s="336"/>
      <c r="B7243" s="330"/>
      <c r="C7243" s="402"/>
      <c r="D7243" s="336"/>
      <c r="E7243" s="429"/>
      <c r="F7243" s="336"/>
      <c r="G7243" s="430"/>
      <c r="H7243" s="431"/>
      <c r="I7243" s="432"/>
      <c r="J7243" s="336"/>
      <c r="K7243" s="338"/>
      <c r="O7243" s="393"/>
      <c r="P7243" s="407"/>
    </row>
    <row r="7244" spans="1:16" s="342" customFormat="1" x14ac:dyDescent="0.25">
      <c r="A7244" s="336"/>
      <c r="B7244" s="330"/>
      <c r="C7244" s="402"/>
      <c r="D7244" s="336"/>
      <c r="E7244" s="429"/>
      <c r="F7244" s="336"/>
      <c r="G7244" s="430"/>
      <c r="H7244" s="431"/>
      <c r="I7244" s="432"/>
      <c r="J7244" s="336"/>
      <c r="K7244" s="338"/>
      <c r="O7244" s="393"/>
      <c r="P7244" s="407"/>
    </row>
    <row r="7245" spans="1:16" s="342" customFormat="1" x14ac:dyDescent="0.25">
      <c r="A7245" s="336"/>
      <c r="B7245" s="330"/>
      <c r="C7245" s="402"/>
      <c r="D7245" s="336"/>
      <c r="E7245" s="429"/>
      <c r="F7245" s="336"/>
      <c r="G7245" s="430"/>
      <c r="H7245" s="431"/>
      <c r="I7245" s="432"/>
      <c r="J7245" s="336"/>
      <c r="K7245" s="338"/>
      <c r="O7245" s="393"/>
      <c r="P7245" s="407"/>
    </row>
    <row r="7246" spans="1:16" s="342" customFormat="1" x14ac:dyDescent="0.25">
      <c r="A7246" s="336"/>
      <c r="B7246" s="330"/>
      <c r="C7246" s="402"/>
      <c r="D7246" s="336"/>
      <c r="E7246" s="429"/>
      <c r="F7246" s="336"/>
      <c r="G7246" s="430"/>
      <c r="H7246" s="431"/>
      <c r="I7246" s="432"/>
      <c r="J7246" s="336"/>
      <c r="K7246" s="338"/>
      <c r="O7246" s="393"/>
      <c r="P7246" s="407"/>
    </row>
    <row r="7247" spans="1:16" s="342" customFormat="1" x14ac:dyDescent="0.25">
      <c r="A7247" s="336"/>
      <c r="B7247" s="330"/>
      <c r="C7247" s="402"/>
      <c r="D7247" s="336"/>
      <c r="E7247" s="429"/>
      <c r="F7247" s="336"/>
      <c r="G7247" s="430"/>
      <c r="H7247" s="431"/>
      <c r="I7247" s="432"/>
      <c r="J7247" s="336"/>
      <c r="K7247" s="338"/>
      <c r="O7247" s="393"/>
      <c r="P7247" s="407"/>
    </row>
    <row r="7248" spans="1:16" s="342" customFormat="1" x14ac:dyDescent="0.25">
      <c r="A7248" s="336"/>
      <c r="B7248" s="330"/>
      <c r="C7248" s="402"/>
      <c r="D7248" s="336"/>
      <c r="E7248" s="429"/>
      <c r="F7248" s="336"/>
      <c r="G7248" s="430"/>
      <c r="H7248" s="431"/>
      <c r="I7248" s="432"/>
      <c r="J7248" s="336"/>
      <c r="K7248" s="338"/>
      <c r="O7248" s="393"/>
      <c r="P7248" s="407"/>
    </row>
    <row r="7249" spans="1:16" s="342" customFormat="1" x14ac:dyDescent="0.25">
      <c r="A7249" s="336"/>
      <c r="B7249" s="330"/>
      <c r="C7249" s="402"/>
      <c r="D7249" s="336"/>
      <c r="E7249" s="429"/>
      <c r="F7249" s="336"/>
      <c r="G7249" s="430"/>
      <c r="H7249" s="431"/>
      <c r="I7249" s="432"/>
      <c r="J7249" s="336"/>
      <c r="K7249" s="338"/>
      <c r="O7249" s="393"/>
      <c r="P7249" s="407"/>
    </row>
    <row r="7250" spans="1:16" s="342" customFormat="1" x14ac:dyDescent="0.25">
      <c r="A7250" s="336"/>
      <c r="B7250" s="330"/>
      <c r="C7250" s="402"/>
      <c r="D7250" s="336"/>
      <c r="E7250" s="429"/>
      <c r="F7250" s="336"/>
      <c r="G7250" s="430"/>
      <c r="H7250" s="431"/>
      <c r="I7250" s="432"/>
      <c r="J7250" s="336"/>
      <c r="K7250" s="338"/>
      <c r="O7250" s="393"/>
      <c r="P7250" s="407"/>
    </row>
    <row r="7251" spans="1:16" s="342" customFormat="1" x14ac:dyDescent="0.25">
      <c r="A7251" s="336"/>
      <c r="B7251" s="330"/>
      <c r="C7251" s="402"/>
      <c r="D7251" s="336"/>
      <c r="E7251" s="429"/>
      <c r="F7251" s="336"/>
      <c r="G7251" s="430"/>
      <c r="H7251" s="431"/>
      <c r="I7251" s="432"/>
      <c r="J7251" s="336"/>
      <c r="K7251" s="338"/>
      <c r="O7251" s="393"/>
      <c r="P7251" s="407"/>
    </row>
    <row r="7252" spans="1:16" s="342" customFormat="1" x14ac:dyDescent="0.25">
      <c r="A7252" s="336"/>
      <c r="B7252" s="330"/>
      <c r="C7252" s="402"/>
      <c r="D7252" s="336"/>
      <c r="E7252" s="429"/>
      <c r="F7252" s="336"/>
      <c r="G7252" s="430"/>
      <c r="H7252" s="431"/>
      <c r="I7252" s="432"/>
      <c r="J7252" s="336"/>
      <c r="K7252" s="338"/>
      <c r="O7252" s="393"/>
      <c r="P7252" s="407"/>
    </row>
    <row r="7253" spans="1:16" s="342" customFormat="1" x14ac:dyDescent="0.25">
      <c r="A7253" s="336"/>
      <c r="B7253" s="330"/>
      <c r="C7253" s="402"/>
      <c r="D7253" s="336"/>
      <c r="E7253" s="429"/>
      <c r="F7253" s="336"/>
      <c r="G7253" s="430"/>
      <c r="H7253" s="431"/>
      <c r="I7253" s="432"/>
      <c r="J7253" s="336"/>
      <c r="K7253" s="338"/>
      <c r="O7253" s="393"/>
      <c r="P7253" s="407"/>
    </row>
    <row r="7254" spans="1:16" s="342" customFormat="1" x14ac:dyDescent="0.25">
      <c r="A7254" s="336"/>
      <c r="B7254" s="330"/>
      <c r="C7254" s="402"/>
      <c r="D7254" s="336"/>
      <c r="E7254" s="429"/>
      <c r="F7254" s="336"/>
      <c r="G7254" s="430"/>
      <c r="H7254" s="431"/>
      <c r="I7254" s="432"/>
      <c r="J7254" s="336"/>
      <c r="K7254" s="338"/>
      <c r="O7254" s="393"/>
      <c r="P7254" s="407"/>
    </row>
    <row r="7255" spans="1:16" s="342" customFormat="1" x14ac:dyDescent="0.25">
      <c r="A7255" s="336"/>
      <c r="B7255" s="330"/>
      <c r="C7255" s="402"/>
      <c r="D7255" s="336"/>
      <c r="E7255" s="429"/>
      <c r="F7255" s="336"/>
      <c r="G7255" s="430"/>
      <c r="H7255" s="431"/>
      <c r="I7255" s="432"/>
      <c r="J7255" s="336"/>
      <c r="K7255" s="338"/>
      <c r="O7255" s="393"/>
      <c r="P7255" s="407"/>
    </row>
    <row r="7256" spans="1:16" s="342" customFormat="1" x14ac:dyDescent="0.25">
      <c r="A7256" s="336"/>
      <c r="B7256" s="330"/>
      <c r="C7256" s="402"/>
      <c r="D7256" s="336"/>
      <c r="E7256" s="429"/>
      <c r="F7256" s="336"/>
      <c r="G7256" s="430"/>
      <c r="H7256" s="431"/>
      <c r="I7256" s="432"/>
      <c r="J7256" s="336"/>
      <c r="K7256" s="338"/>
      <c r="O7256" s="393"/>
      <c r="P7256" s="407"/>
    </row>
    <row r="7257" spans="1:16" s="342" customFormat="1" x14ac:dyDescent="0.25">
      <c r="A7257" s="336"/>
      <c r="B7257" s="330"/>
      <c r="C7257" s="402"/>
      <c r="D7257" s="336"/>
      <c r="E7257" s="429"/>
      <c r="F7257" s="336"/>
      <c r="G7257" s="430"/>
      <c r="H7257" s="431"/>
      <c r="I7257" s="432"/>
      <c r="J7257" s="336"/>
      <c r="K7257" s="338"/>
      <c r="O7257" s="393"/>
      <c r="P7257" s="407"/>
    </row>
    <row r="7258" spans="1:16" s="342" customFormat="1" x14ac:dyDescent="0.25">
      <c r="A7258" s="336"/>
      <c r="B7258" s="330"/>
      <c r="C7258" s="402"/>
      <c r="D7258" s="336"/>
      <c r="E7258" s="429"/>
      <c r="F7258" s="336"/>
      <c r="G7258" s="430"/>
      <c r="H7258" s="431"/>
      <c r="I7258" s="432"/>
      <c r="J7258" s="336"/>
      <c r="K7258" s="338"/>
      <c r="O7258" s="393"/>
      <c r="P7258" s="407"/>
    </row>
    <row r="7259" spans="1:16" s="342" customFormat="1" x14ac:dyDescent="0.25">
      <c r="A7259" s="336"/>
      <c r="B7259" s="330"/>
      <c r="C7259" s="402"/>
      <c r="D7259" s="336"/>
      <c r="E7259" s="429"/>
      <c r="F7259" s="336"/>
      <c r="G7259" s="430"/>
      <c r="H7259" s="431"/>
      <c r="I7259" s="432"/>
      <c r="J7259" s="336"/>
      <c r="K7259" s="338"/>
      <c r="O7259" s="393"/>
      <c r="P7259" s="407"/>
    </row>
    <row r="7260" spans="1:16" s="342" customFormat="1" x14ac:dyDescent="0.25">
      <c r="A7260" s="336"/>
      <c r="B7260" s="330"/>
      <c r="C7260" s="402"/>
      <c r="D7260" s="336"/>
      <c r="E7260" s="429"/>
      <c r="F7260" s="336"/>
      <c r="G7260" s="430"/>
      <c r="H7260" s="431"/>
      <c r="I7260" s="432"/>
      <c r="J7260" s="336"/>
      <c r="K7260" s="338"/>
      <c r="O7260" s="393"/>
      <c r="P7260" s="407"/>
    </row>
    <row r="7261" spans="1:16" s="342" customFormat="1" x14ac:dyDescent="0.25">
      <c r="A7261" s="336"/>
      <c r="B7261" s="330"/>
      <c r="C7261" s="402"/>
      <c r="D7261" s="336"/>
      <c r="E7261" s="429"/>
      <c r="F7261" s="336"/>
      <c r="G7261" s="430"/>
      <c r="H7261" s="431"/>
      <c r="I7261" s="432"/>
      <c r="J7261" s="336"/>
      <c r="K7261" s="338"/>
      <c r="O7261" s="393"/>
      <c r="P7261" s="407"/>
    </row>
    <row r="7262" spans="1:16" s="342" customFormat="1" x14ac:dyDescent="0.25">
      <c r="A7262" s="336"/>
      <c r="B7262" s="330"/>
      <c r="C7262" s="402"/>
      <c r="D7262" s="336"/>
      <c r="E7262" s="429"/>
      <c r="F7262" s="336"/>
      <c r="G7262" s="430"/>
      <c r="H7262" s="431"/>
      <c r="I7262" s="432"/>
      <c r="J7262" s="336"/>
      <c r="K7262" s="338"/>
      <c r="O7262" s="393"/>
      <c r="P7262" s="407"/>
    </row>
    <row r="7263" spans="1:16" s="342" customFormat="1" x14ac:dyDescent="0.25">
      <c r="A7263" s="336"/>
      <c r="B7263" s="330"/>
      <c r="C7263" s="402"/>
      <c r="D7263" s="336"/>
      <c r="E7263" s="429"/>
      <c r="F7263" s="336"/>
      <c r="G7263" s="430"/>
      <c r="H7263" s="431"/>
      <c r="I7263" s="432"/>
      <c r="J7263" s="336"/>
      <c r="K7263" s="338"/>
      <c r="O7263" s="393"/>
      <c r="P7263" s="407"/>
    </row>
    <row r="7264" spans="1:16" s="342" customFormat="1" x14ac:dyDescent="0.25">
      <c r="A7264" s="336"/>
      <c r="B7264" s="330"/>
      <c r="C7264" s="402"/>
      <c r="D7264" s="336"/>
      <c r="E7264" s="429"/>
      <c r="F7264" s="336"/>
      <c r="G7264" s="430"/>
      <c r="H7264" s="431"/>
      <c r="I7264" s="432"/>
      <c r="J7264" s="336"/>
      <c r="K7264" s="338"/>
      <c r="O7264" s="393"/>
      <c r="P7264" s="407"/>
    </row>
    <row r="7265" spans="1:16" s="342" customFormat="1" x14ac:dyDescent="0.25">
      <c r="A7265" s="336"/>
      <c r="B7265" s="330"/>
      <c r="C7265" s="402"/>
      <c r="D7265" s="336"/>
      <c r="E7265" s="429"/>
      <c r="F7265" s="336"/>
      <c r="G7265" s="430"/>
      <c r="H7265" s="431"/>
      <c r="I7265" s="432"/>
      <c r="J7265" s="336"/>
      <c r="K7265" s="338"/>
      <c r="O7265" s="393"/>
      <c r="P7265" s="407"/>
    </row>
    <row r="7266" spans="1:16" s="342" customFormat="1" x14ac:dyDescent="0.25">
      <c r="A7266" s="336"/>
      <c r="B7266" s="330"/>
      <c r="C7266" s="402"/>
      <c r="D7266" s="336"/>
      <c r="E7266" s="429"/>
      <c r="F7266" s="336"/>
      <c r="G7266" s="430"/>
      <c r="H7266" s="431"/>
      <c r="I7266" s="432"/>
      <c r="J7266" s="336"/>
      <c r="K7266" s="338"/>
      <c r="O7266" s="393"/>
      <c r="P7266" s="407"/>
    </row>
    <row r="7267" spans="1:16" s="342" customFormat="1" x14ac:dyDescent="0.25">
      <c r="A7267" s="336"/>
      <c r="B7267" s="330"/>
      <c r="C7267" s="402"/>
      <c r="D7267" s="336"/>
      <c r="E7267" s="429"/>
      <c r="F7267" s="336"/>
      <c r="G7267" s="430"/>
      <c r="H7267" s="431"/>
      <c r="I7267" s="432"/>
      <c r="J7267" s="336"/>
      <c r="K7267" s="338"/>
      <c r="O7267" s="393"/>
      <c r="P7267" s="407"/>
    </row>
    <row r="7268" spans="1:16" s="342" customFormat="1" x14ac:dyDescent="0.25">
      <c r="A7268" s="336"/>
      <c r="B7268" s="330"/>
      <c r="C7268" s="402"/>
      <c r="D7268" s="336"/>
      <c r="E7268" s="429"/>
      <c r="F7268" s="336"/>
      <c r="G7268" s="430"/>
      <c r="H7268" s="431"/>
      <c r="I7268" s="432"/>
      <c r="J7268" s="336"/>
      <c r="K7268" s="338"/>
      <c r="O7268" s="393"/>
      <c r="P7268" s="407"/>
    </row>
    <row r="7269" spans="1:16" s="342" customFormat="1" x14ac:dyDescent="0.25">
      <c r="A7269" s="336"/>
      <c r="B7269" s="330"/>
      <c r="C7269" s="402"/>
      <c r="D7269" s="336"/>
      <c r="E7269" s="429"/>
      <c r="F7269" s="336"/>
      <c r="G7269" s="430"/>
      <c r="H7269" s="431"/>
      <c r="I7269" s="432"/>
      <c r="J7269" s="336"/>
      <c r="K7269" s="338"/>
      <c r="O7269" s="393"/>
      <c r="P7269" s="407"/>
    </row>
    <row r="7270" spans="1:16" s="342" customFormat="1" x14ac:dyDescent="0.25">
      <c r="A7270" s="336"/>
      <c r="B7270" s="330"/>
      <c r="C7270" s="402"/>
      <c r="D7270" s="336"/>
      <c r="E7270" s="429"/>
      <c r="F7270" s="336"/>
      <c r="G7270" s="430"/>
      <c r="H7270" s="431"/>
      <c r="I7270" s="432"/>
      <c r="J7270" s="336"/>
      <c r="K7270" s="338"/>
      <c r="O7270" s="393"/>
      <c r="P7270" s="407"/>
    </row>
    <row r="7271" spans="1:16" s="342" customFormat="1" x14ac:dyDescent="0.25">
      <c r="A7271" s="336"/>
      <c r="B7271" s="330"/>
      <c r="C7271" s="402"/>
      <c r="D7271" s="336"/>
      <c r="E7271" s="429"/>
      <c r="F7271" s="336"/>
      <c r="G7271" s="430"/>
      <c r="H7271" s="431"/>
      <c r="I7271" s="432"/>
      <c r="J7271" s="336"/>
      <c r="K7271" s="338"/>
      <c r="O7271" s="393"/>
      <c r="P7271" s="407"/>
    </row>
    <row r="7272" spans="1:16" s="342" customFormat="1" x14ac:dyDescent="0.25">
      <c r="A7272" s="336"/>
      <c r="B7272" s="330"/>
      <c r="C7272" s="402"/>
      <c r="D7272" s="336"/>
      <c r="E7272" s="429"/>
      <c r="F7272" s="336"/>
      <c r="G7272" s="430"/>
      <c r="H7272" s="431"/>
      <c r="I7272" s="432"/>
      <c r="J7272" s="336"/>
      <c r="K7272" s="338"/>
      <c r="O7272" s="393"/>
      <c r="P7272" s="407"/>
    </row>
    <row r="7273" spans="1:16" s="342" customFormat="1" x14ac:dyDescent="0.25">
      <c r="A7273" s="336"/>
      <c r="B7273" s="330"/>
      <c r="C7273" s="402"/>
      <c r="D7273" s="336"/>
      <c r="E7273" s="429"/>
      <c r="F7273" s="336"/>
      <c r="G7273" s="430"/>
      <c r="H7273" s="431"/>
      <c r="I7273" s="432"/>
      <c r="J7273" s="336"/>
      <c r="K7273" s="338"/>
      <c r="O7273" s="393"/>
      <c r="P7273" s="407"/>
    </row>
    <row r="7274" spans="1:16" s="342" customFormat="1" x14ac:dyDescent="0.25">
      <c r="A7274" s="336"/>
      <c r="B7274" s="330"/>
      <c r="C7274" s="402"/>
      <c r="D7274" s="336"/>
      <c r="E7274" s="429"/>
      <c r="F7274" s="336"/>
      <c r="G7274" s="430"/>
      <c r="H7274" s="431"/>
      <c r="I7274" s="432"/>
      <c r="J7274" s="336"/>
      <c r="K7274" s="338"/>
      <c r="O7274" s="393"/>
      <c r="P7274" s="407"/>
    </row>
    <row r="7275" spans="1:16" s="342" customFormat="1" x14ac:dyDescent="0.25">
      <c r="A7275" s="336"/>
      <c r="B7275" s="330"/>
      <c r="C7275" s="402"/>
      <c r="D7275" s="336"/>
      <c r="E7275" s="429"/>
      <c r="F7275" s="336"/>
      <c r="G7275" s="430"/>
      <c r="H7275" s="431"/>
      <c r="I7275" s="432"/>
      <c r="J7275" s="336"/>
      <c r="K7275" s="338"/>
      <c r="O7275" s="393"/>
      <c r="P7275" s="407"/>
    </row>
    <row r="7276" spans="1:16" s="342" customFormat="1" x14ac:dyDescent="0.25">
      <c r="A7276" s="336"/>
      <c r="B7276" s="330"/>
      <c r="C7276" s="402"/>
      <c r="D7276" s="336"/>
      <c r="E7276" s="429"/>
      <c r="F7276" s="336"/>
      <c r="G7276" s="430"/>
      <c r="H7276" s="431"/>
      <c r="I7276" s="432"/>
      <c r="J7276" s="336"/>
      <c r="K7276" s="338"/>
      <c r="O7276" s="393"/>
      <c r="P7276" s="407"/>
    </row>
    <row r="7277" spans="1:16" s="342" customFormat="1" x14ac:dyDescent="0.25">
      <c r="A7277" s="336"/>
      <c r="B7277" s="330"/>
      <c r="C7277" s="402"/>
      <c r="D7277" s="336"/>
      <c r="E7277" s="429"/>
      <c r="F7277" s="336"/>
      <c r="G7277" s="430"/>
      <c r="H7277" s="431"/>
      <c r="I7277" s="432"/>
      <c r="J7277" s="336"/>
      <c r="K7277" s="338"/>
      <c r="O7277" s="393"/>
      <c r="P7277" s="407"/>
    </row>
    <row r="7278" spans="1:16" s="342" customFormat="1" x14ac:dyDescent="0.25">
      <c r="A7278" s="336"/>
      <c r="B7278" s="330"/>
      <c r="C7278" s="402"/>
      <c r="D7278" s="336"/>
      <c r="E7278" s="429"/>
      <c r="F7278" s="336"/>
      <c r="G7278" s="430"/>
      <c r="H7278" s="431"/>
      <c r="I7278" s="432"/>
      <c r="J7278" s="336"/>
      <c r="K7278" s="338"/>
      <c r="O7278" s="393"/>
      <c r="P7278" s="407"/>
    </row>
    <row r="7279" spans="1:16" s="342" customFormat="1" x14ac:dyDescent="0.25">
      <c r="A7279" s="336"/>
      <c r="B7279" s="330"/>
      <c r="C7279" s="402"/>
      <c r="D7279" s="336"/>
      <c r="E7279" s="429"/>
      <c r="F7279" s="336"/>
      <c r="G7279" s="430"/>
      <c r="H7279" s="431"/>
      <c r="I7279" s="432"/>
      <c r="J7279" s="336"/>
      <c r="K7279" s="338"/>
      <c r="O7279" s="393"/>
      <c r="P7279" s="407"/>
    </row>
    <row r="7280" spans="1:16" s="342" customFormat="1" x14ac:dyDescent="0.25">
      <c r="A7280" s="336"/>
      <c r="B7280" s="330"/>
      <c r="C7280" s="402"/>
      <c r="D7280" s="336"/>
      <c r="E7280" s="429"/>
      <c r="F7280" s="336"/>
      <c r="G7280" s="430"/>
      <c r="H7280" s="431"/>
      <c r="I7280" s="432"/>
      <c r="J7280" s="336"/>
      <c r="K7280" s="338"/>
      <c r="O7280" s="393"/>
      <c r="P7280" s="407"/>
    </row>
    <row r="7281" spans="1:16" s="342" customFormat="1" x14ac:dyDescent="0.25">
      <c r="A7281" s="336"/>
      <c r="B7281" s="330"/>
      <c r="C7281" s="402"/>
      <c r="D7281" s="336"/>
      <c r="E7281" s="429"/>
      <c r="F7281" s="336"/>
      <c r="G7281" s="430"/>
      <c r="H7281" s="431"/>
      <c r="I7281" s="432"/>
      <c r="J7281" s="336"/>
      <c r="K7281" s="338"/>
      <c r="O7281" s="393"/>
      <c r="P7281" s="407"/>
    </row>
    <row r="7282" spans="1:16" s="342" customFormat="1" x14ac:dyDescent="0.25">
      <c r="A7282" s="336"/>
      <c r="B7282" s="330"/>
      <c r="C7282" s="402"/>
      <c r="D7282" s="336"/>
      <c r="E7282" s="429"/>
      <c r="F7282" s="336"/>
      <c r="G7282" s="430"/>
      <c r="H7282" s="431"/>
      <c r="I7282" s="432"/>
      <c r="J7282" s="336"/>
      <c r="K7282" s="338"/>
      <c r="O7282" s="393"/>
      <c r="P7282" s="407"/>
    </row>
    <row r="7283" spans="1:16" s="342" customFormat="1" x14ac:dyDescent="0.25">
      <c r="A7283" s="336"/>
      <c r="B7283" s="330"/>
      <c r="C7283" s="402"/>
      <c r="D7283" s="336"/>
      <c r="E7283" s="429"/>
      <c r="F7283" s="336"/>
      <c r="G7283" s="430"/>
      <c r="H7283" s="431"/>
      <c r="I7283" s="432"/>
      <c r="J7283" s="336"/>
      <c r="K7283" s="338"/>
      <c r="O7283" s="393"/>
      <c r="P7283" s="407"/>
    </row>
    <row r="7284" spans="1:16" s="342" customFormat="1" x14ac:dyDescent="0.25">
      <c r="A7284" s="336"/>
      <c r="B7284" s="330"/>
      <c r="C7284" s="402"/>
      <c r="D7284" s="336"/>
      <c r="E7284" s="429"/>
      <c r="F7284" s="336"/>
      <c r="G7284" s="430"/>
      <c r="H7284" s="431"/>
      <c r="I7284" s="432"/>
      <c r="J7284" s="336"/>
      <c r="K7284" s="338"/>
      <c r="O7284" s="393"/>
      <c r="P7284" s="407"/>
    </row>
    <row r="7285" spans="1:16" s="342" customFormat="1" x14ac:dyDescent="0.25">
      <c r="A7285" s="336"/>
      <c r="B7285" s="330"/>
      <c r="C7285" s="402"/>
      <c r="D7285" s="336"/>
      <c r="E7285" s="429"/>
      <c r="F7285" s="336"/>
      <c r="G7285" s="430"/>
      <c r="H7285" s="431"/>
      <c r="I7285" s="432"/>
      <c r="J7285" s="336"/>
      <c r="K7285" s="338"/>
      <c r="O7285" s="393"/>
      <c r="P7285" s="407"/>
    </row>
    <row r="7286" spans="1:16" s="342" customFormat="1" x14ac:dyDescent="0.25">
      <c r="A7286" s="336"/>
      <c r="B7286" s="330"/>
      <c r="C7286" s="402"/>
      <c r="D7286" s="336"/>
      <c r="E7286" s="429"/>
      <c r="F7286" s="336"/>
      <c r="G7286" s="430"/>
      <c r="H7286" s="431"/>
      <c r="I7286" s="432"/>
      <c r="J7286" s="336"/>
      <c r="K7286" s="338"/>
      <c r="O7286" s="393"/>
      <c r="P7286" s="407"/>
    </row>
    <row r="7287" spans="1:16" s="342" customFormat="1" x14ac:dyDescent="0.25">
      <c r="A7287" s="336"/>
      <c r="B7287" s="330"/>
      <c r="C7287" s="402"/>
      <c r="D7287" s="336"/>
      <c r="E7287" s="429"/>
      <c r="F7287" s="336"/>
      <c r="G7287" s="430"/>
      <c r="H7287" s="431"/>
      <c r="I7287" s="432"/>
      <c r="J7287" s="336"/>
      <c r="K7287" s="338"/>
      <c r="O7287" s="393"/>
      <c r="P7287" s="407"/>
    </row>
    <row r="7288" spans="1:16" s="342" customFormat="1" x14ac:dyDescent="0.25">
      <c r="A7288" s="336"/>
      <c r="B7288" s="330"/>
      <c r="C7288" s="402"/>
      <c r="D7288" s="336"/>
      <c r="E7288" s="429"/>
      <c r="F7288" s="336"/>
      <c r="G7288" s="430"/>
      <c r="H7288" s="431"/>
      <c r="I7288" s="432"/>
      <c r="J7288" s="336"/>
      <c r="K7288" s="338"/>
      <c r="O7288" s="393"/>
      <c r="P7288" s="407"/>
    </row>
    <row r="7289" spans="1:16" s="342" customFormat="1" x14ac:dyDescent="0.25">
      <c r="A7289" s="336"/>
      <c r="B7289" s="330"/>
      <c r="C7289" s="402"/>
      <c r="D7289" s="336"/>
      <c r="E7289" s="429"/>
      <c r="F7289" s="336"/>
      <c r="G7289" s="430"/>
      <c r="H7289" s="431"/>
      <c r="I7289" s="432"/>
      <c r="J7289" s="336"/>
      <c r="K7289" s="338"/>
      <c r="O7289" s="393"/>
      <c r="P7289" s="407"/>
    </row>
    <row r="7290" spans="1:16" s="342" customFormat="1" x14ac:dyDescent="0.25">
      <c r="A7290" s="336"/>
      <c r="B7290" s="330"/>
      <c r="C7290" s="402"/>
      <c r="D7290" s="336"/>
      <c r="E7290" s="429"/>
      <c r="F7290" s="336"/>
      <c r="G7290" s="430"/>
      <c r="H7290" s="431"/>
      <c r="I7290" s="432"/>
      <c r="J7290" s="336"/>
      <c r="K7290" s="338"/>
      <c r="O7290" s="393"/>
      <c r="P7290" s="407"/>
    </row>
    <row r="7291" spans="1:16" s="342" customFormat="1" x14ac:dyDescent="0.25">
      <c r="A7291" s="336"/>
      <c r="B7291" s="330"/>
      <c r="C7291" s="402"/>
      <c r="D7291" s="336"/>
      <c r="E7291" s="429"/>
      <c r="F7291" s="336"/>
      <c r="G7291" s="430"/>
      <c r="H7291" s="431"/>
      <c r="I7291" s="432"/>
      <c r="J7291" s="336"/>
      <c r="K7291" s="338"/>
      <c r="O7291" s="393"/>
      <c r="P7291" s="407"/>
    </row>
    <row r="7292" spans="1:16" s="342" customFormat="1" x14ac:dyDescent="0.25">
      <c r="A7292" s="336"/>
      <c r="B7292" s="330"/>
      <c r="C7292" s="402"/>
      <c r="D7292" s="336"/>
      <c r="E7292" s="429"/>
      <c r="F7292" s="336"/>
      <c r="G7292" s="430"/>
      <c r="H7292" s="431"/>
      <c r="I7292" s="432"/>
      <c r="J7292" s="336"/>
      <c r="K7292" s="338"/>
      <c r="O7292" s="393"/>
      <c r="P7292" s="407"/>
    </row>
    <row r="7293" spans="1:16" s="342" customFormat="1" x14ac:dyDescent="0.25">
      <c r="A7293" s="336"/>
      <c r="B7293" s="330"/>
      <c r="C7293" s="402"/>
      <c r="D7293" s="336"/>
      <c r="E7293" s="429"/>
      <c r="F7293" s="336"/>
      <c r="G7293" s="430"/>
      <c r="H7293" s="431"/>
      <c r="I7293" s="432"/>
      <c r="J7293" s="336"/>
      <c r="K7293" s="338"/>
      <c r="O7293" s="393"/>
      <c r="P7293" s="407"/>
    </row>
    <row r="7294" spans="1:16" s="342" customFormat="1" x14ac:dyDescent="0.25">
      <c r="A7294" s="336"/>
      <c r="B7294" s="330"/>
      <c r="C7294" s="402"/>
      <c r="D7294" s="336"/>
      <c r="E7294" s="429"/>
      <c r="F7294" s="336"/>
      <c r="G7294" s="430"/>
      <c r="H7294" s="431"/>
      <c r="I7294" s="432"/>
      <c r="J7294" s="336"/>
      <c r="K7294" s="338"/>
      <c r="O7294" s="393"/>
      <c r="P7294" s="407"/>
    </row>
    <row r="7295" spans="1:16" s="342" customFormat="1" x14ac:dyDescent="0.25">
      <c r="A7295" s="336"/>
      <c r="B7295" s="330"/>
      <c r="C7295" s="402"/>
      <c r="D7295" s="336"/>
      <c r="E7295" s="429"/>
      <c r="F7295" s="336"/>
      <c r="G7295" s="430"/>
      <c r="H7295" s="431"/>
      <c r="I7295" s="432"/>
      <c r="J7295" s="336"/>
      <c r="K7295" s="338"/>
      <c r="O7295" s="393"/>
      <c r="P7295" s="407"/>
    </row>
    <row r="7296" spans="1:16" s="342" customFormat="1" x14ac:dyDescent="0.25">
      <c r="A7296" s="336"/>
      <c r="B7296" s="330"/>
      <c r="C7296" s="402"/>
      <c r="D7296" s="336"/>
      <c r="E7296" s="429"/>
      <c r="F7296" s="336"/>
      <c r="G7296" s="430"/>
      <c r="H7296" s="431"/>
      <c r="I7296" s="432"/>
      <c r="J7296" s="336"/>
      <c r="K7296" s="338"/>
      <c r="O7296" s="393"/>
      <c r="P7296" s="407"/>
    </row>
    <row r="7297" spans="1:16" s="342" customFormat="1" x14ac:dyDescent="0.25">
      <c r="A7297" s="336"/>
      <c r="B7297" s="330"/>
      <c r="C7297" s="402"/>
      <c r="D7297" s="336"/>
      <c r="E7297" s="429"/>
      <c r="F7297" s="336"/>
      <c r="G7297" s="430"/>
      <c r="H7297" s="431"/>
      <c r="I7297" s="432"/>
      <c r="J7297" s="336"/>
      <c r="K7297" s="338"/>
      <c r="O7297" s="393"/>
      <c r="P7297" s="407"/>
    </row>
    <row r="7298" spans="1:16" s="342" customFormat="1" x14ac:dyDescent="0.25">
      <c r="A7298" s="336"/>
      <c r="B7298" s="330"/>
      <c r="C7298" s="402"/>
      <c r="D7298" s="336"/>
      <c r="E7298" s="429"/>
      <c r="F7298" s="336"/>
      <c r="G7298" s="430"/>
      <c r="H7298" s="431"/>
      <c r="I7298" s="432"/>
      <c r="J7298" s="336"/>
      <c r="K7298" s="338"/>
      <c r="O7298" s="393"/>
      <c r="P7298" s="407"/>
    </row>
    <row r="7299" spans="1:16" s="342" customFormat="1" x14ac:dyDescent="0.25">
      <c r="A7299" s="336"/>
      <c r="B7299" s="330"/>
      <c r="C7299" s="402"/>
      <c r="D7299" s="336"/>
      <c r="E7299" s="429"/>
      <c r="F7299" s="336"/>
      <c r="G7299" s="430"/>
      <c r="H7299" s="431"/>
      <c r="I7299" s="432"/>
      <c r="J7299" s="336"/>
      <c r="K7299" s="338"/>
      <c r="O7299" s="393"/>
      <c r="P7299" s="407"/>
    </row>
    <row r="7300" spans="1:16" s="342" customFormat="1" x14ac:dyDescent="0.25">
      <c r="A7300" s="336"/>
      <c r="B7300" s="330"/>
      <c r="C7300" s="402"/>
      <c r="D7300" s="336"/>
      <c r="E7300" s="429"/>
      <c r="F7300" s="336"/>
      <c r="G7300" s="430"/>
      <c r="H7300" s="431"/>
      <c r="I7300" s="432"/>
      <c r="J7300" s="336"/>
      <c r="K7300" s="338"/>
      <c r="O7300" s="393"/>
      <c r="P7300" s="407"/>
    </row>
    <row r="7301" spans="1:16" s="342" customFormat="1" x14ac:dyDescent="0.25">
      <c r="A7301" s="336"/>
      <c r="B7301" s="330"/>
      <c r="C7301" s="402"/>
      <c r="D7301" s="336"/>
      <c r="E7301" s="429"/>
      <c r="F7301" s="336"/>
      <c r="G7301" s="430"/>
      <c r="H7301" s="431"/>
      <c r="I7301" s="432"/>
      <c r="J7301" s="336"/>
      <c r="K7301" s="338"/>
      <c r="O7301" s="393"/>
      <c r="P7301" s="407"/>
    </row>
    <row r="7302" spans="1:16" s="342" customFormat="1" x14ac:dyDescent="0.25">
      <c r="A7302" s="336"/>
      <c r="B7302" s="330"/>
      <c r="C7302" s="402"/>
      <c r="D7302" s="336"/>
      <c r="E7302" s="429"/>
      <c r="F7302" s="336"/>
      <c r="G7302" s="430"/>
      <c r="H7302" s="431"/>
      <c r="I7302" s="432"/>
      <c r="J7302" s="336"/>
      <c r="K7302" s="338"/>
      <c r="O7302" s="393"/>
      <c r="P7302" s="407"/>
    </row>
    <row r="7303" spans="1:16" s="342" customFormat="1" x14ac:dyDescent="0.25">
      <c r="A7303" s="336"/>
      <c r="B7303" s="330"/>
      <c r="C7303" s="402"/>
      <c r="D7303" s="336"/>
      <c r="E7303" s="429"/>
      <c r="F7303" s="336"/>
      <c r="G7303" s="430"/>
      <c r="H7303" s="431"/>
      <c r="I7303" s="432"/>
      <c r="J7303" s="336"/>
      <c r="K7303" s="338"/>
      <c r="O7303" s="393"/>
      <c r="P7303" s="407"/>
    </row>
    <row r="7304" spans="1:16" s="342" customFormat="1" x14ac:dyDescent="0.25">
      <c r="A7304" s="336"/>
      <c r="B7304" s="330"/>
      <c r="C7304" s="402"/>
      <c r="D7304" s="336"/>
      <c r="E7304" s="429"/>
      <c r="F7304" s="336"/>
      <c r="G7304" s="430"/>
      <c r="H7304" s="431"/>
      <c r="I7304" s="432"/>
      <c r="J7304" s="336"/>
      <c r="K7304" s="338"/>
      <c r="O7304" s="393"/>
      <c r="P7304" s="407"/>
    </row>
    <row r="7305" spans="1:16" s="342" customFormat="1" x14ac:dyDescent="0.25">
      <c r="A7305" s="336"/>
      <c r="B7305" s="330"/>
      <c r="C7305" s="402"/>
      <c r="D7305" s="336"/>
      <c r="E7305" s="429"/>
      <c r="F7305" s="336"/>
      <c r="G7305" s="430"/>
      <c r="H7305" s="431"/>
      <c r="I7305" s="432"/>
      <c r="J7305" s="336"/>
      <c r="K7305" s="338"/>
      <c r="O7305" s="393"/>
      <c r="P7305" s="407"/>
    </row>
    <row r="7306" spans="1:16" s="342" customFormat="1" x14ac:dyDescent="0.25">
      <c r="A7306" s="336"/>
      <c r="B7306" s="330"/>
      <c r="C7306" s="402"/>
      <c r="D7306" s="336"/>
      <c r="E7306" s="429"/>
      <c r="F7306" s="336"/>
      <c r="G7306" s="430"/>
      <c r="H7306" s="431"/>
      <c r="I7306" s="432"/>
      <c r="J7306" s="336"/>
      <c r="K7306" s="338"/>
      <c r="O7306" s="393"/>
      <c r="P7306" s="407"/>
    </row>
    <row r="7307" spans="1:16" s="342" customFormat="1" x14ac:dyDescent="0.25">
      <c r="A7307" s="336"/>
      <c r="B7307" s="330"/>
      <c r="C7307" s="402"/>
      <c r="D7307" s="336"/>
      <c r="E7307" s="429"/>
      <c r="F7307" s="336"/>
      <c r="G7307" s="430"/>
      <c r="H7307" s="431"/>
      <c r="I7307" s="432"/>
      <c r="J7307" s="336"/>
      <c r="K7307" s="338"/>
      <c r="O7307" s="393"/>
      <c r="P7307" s="407"/>
    </row>
    <row r="7308" spans="1:16" s="342" customFormat="1" x14ac:dyDescent="0.25">
      <c r="A7308" s="336"/>
      <c r="B7308" s="330"/>
      <c r="C7308" s="402"/>
      <c r="D7308" s="336"/>
      <c r="E7308" s="429"/>
      <c r="F7308" s="336"/>
      <c r="G7308" s="430"/>
      <c r="H7308" s="431"/>
      <c r="I7308" s="432"/>
      <c r="J7308" s="336"/>
      <c r="K7308" s="338"/>
      <c r="O7308" s="393"/>
      <c r="P7308" s="407"/>
    </row>
    <row r="7309" spans="1:16" s="342" customFormat="1" x14ac:dyDescent="0.25">
      <c r="A7309" s="336"/>
      <c r="B7309" s="330"/>
      <c r="C7309" s="402"/>
      <c r="D7309" s="336"/>
      <c r="E7309" s="429"/>
      <c r="F7309" s="336"/>
      <c r="G7309" s="430"/>
      <c r="H7309" s="431"/>
      <c r="I7309" s="432"/>
      <c r="J7309" s="336"/>
      <c r="K7309" s="338"/>
      <c r="O7309" s="393"/>
      <c r="P7309" s="407"/>
    </row>
    <row r="7310" spans="1:16" s="342" customFormat="1" x14ac:dyDescent="0.25">
      <c r="A7310" s="336"/>
      <c r="B7310" s="330"/>
      <c r="C7310" s="402"/>
      <c r="D7310" s="336"/>
      <c r="E7310" s="429"/>
      <c r="F7310" s="336"/>
      <c r="G7310" s="430"/>
      <c r="H7310" s="431"/>
      <c r="I7310" s="432"/>
      <c r="J7310" s="336"/>
      <c r="K7310" s="338"/>
      <c r="O7310" s="393"/>
      <c r="P7310" s="407"/>
    </row>
    <row r="7311" spans="1:16" s="342" customFormat="1" x14ac:dyDescent="0.25">
      <c r="A7311" s="336"/>
      <c r="B7311" s="330"/>
      <c r="C7311" s="402"/>
      <c r="D7311" s="336"/>
      <c r="E7311" s="429"/>
      <c r="F7311" s="336"/>
      <c r="G7311" s="430"/>
      <c r="H7311" s="431"/>
      <c r="I7311" s="432"/>
      <c r="J7311" s="336"/>
      <c r="K7311" s="338"/>
      <c r="O7311" s="393"/>
      <c r="P7311" s="407"/>
    </row>
    <row r="7312" spans="1:16" s="342" customFormat="1" x14ac:dyDescent="0.25">
      <c r="A7312" s="336"/>
      <c r="B7312" s="330"/>
      <c r="C7312" s="402"/>
      <c r="D7312" s="336"/>
      <c r="E7312" s="429"/>
      <c r="F7312" s="336"/>
      <c r="G7312" s="430"/>
      <c r="H7312" s="431"/>
      <c r="I7312" s="432"/>
      <c r="J7312" s="336"/>
      <c r="K7312" s="338"/>
      <c r="O7312" s="393"/>
      <c r="P7312" s="407"/>
    </row>
    <row r="7313" spans="1:16" s="342" customFormat="1" x14ac:dyDescent="0.25">
      <c r="A7313" s="336"/>
      <c r="B7313" s="330"/>
      <c r="C7313" s="402"/>
      <c r="D7313" s="336"/>
      <c r="E7313" s="429"/>
      <c r="F7313" s="336"/>
      <c r="G7313" s="430"/>
      <c r="H7313" s="431"/>
      <c r="I7313" s="432"/>
      <c r="J7313" s="336"/>
      <c r="K7313" s="338"/>
      <c r="O7313" s="393"/>
      <c r="P7313" s="407"/>
    </row>
    <row r="7314" spans="1:16" s="342" customFormat="1" x14ac:dyDescent="0.25">
      <c r="A7314" s="336"/>
      <c r="B7314" s="330"/>
      <c r="C7314" s="402"/>
      <c r="D7314" s="336"/>
      <c r="E7314" s="429"/>
      <c r="F7314" s="336"/>
      <c r="G7314" s="430"/>
      <c r="H7314" s="431"/>
      <c r="I7314" s="432"/>
      <c r="J7314" s="336"/>
      <c r="K7314" s="338"/>
      <c r="O7314" s="393"/>
      <c r="P7314" s="407"/>
    </row>
    <row r="7315" spans="1:16" s="342" customFormat="1" x14ac:dyDescent="0.25">
      <c r="A7315" s="336"/>
      <c r="B7315" s="330"/>
      <c r="C7315" s="402"/>
      <c r="D7315" s="336"/>
      <c r="E7315" s="429"/>
      <c r="F7315" s="336"/>
      <c r="G7315" s="430"/>
      <c r="H7315" s="431"/>
      <c r="I7315" s="432"/>
      <c r="J7315" s="336"/>
      <c r="K7315" s="338"/>
      <c r="O7315" s="393"/>
      <c r="P7315" s="407"/>
    </row>
    <row r="7316" spans="1:16" s="342" customFormat="1" x14ac:dyDescent="0.25">
      <c r="A7316" s="336"/>
      <c r="B7316" s="330"/>
      <c r="C7316" s="402"/>
      <c r="D7316" s="336"/>
      <c r="E7316" s="429"/>
      <c r="F7316" s="336"/>
      <c r="G7316" s="430"/>
      <c r="H7316" s="431"/>
      <c r="I7316" s="432"/>
      <c r="J7316" s="336"/>
      <c r="K7316" s="338"/>
      <c r="O7316" s="393"/>
      <c r="P7316" s="407"/>
    </row>
    <row r="7317" spans="1:16" s="342" customFormat="1" x14ac:dyDescent="0.25">
      <c r="A7317" s="336"/>
      <c r="B7317" s="330"/>
      <c r="C7317" s="402"/>
      <c r="D7317" s="336"/>
      <c r="E7317" s="429"/>
      <c r="F7317" s="336"/>
      <c r="G7317" s="430"/>
      <c r="H7317" s="431"/>
      <c r="I7317" s="432"/>
      <c r="J7317" s="336"/>
      <c r="K7317" s="338"/>
      <c r="O7317" s="393"/>
      <c r="P7317" s="407"/>
    </row>
    <row r="7318" spans="1:16" s="342" customFormat="1" x14ac:dyDescent="0.25">
      <c r="A7318" s="336"/>
      <c r="B7318" s="330"/>
      <c r="C7318" s="402"/>
      <c r="D7318" s="336"/>
      <c r="E7318" s="429"/>
      <c r="F7318" s="336"/>
      <c r="G7318" s="430"/>
      <c r="H7318" s="431"/>
      <c r="I7318" s="432"/>
      <c r="J7318" s="336"/>
      <c r="K7318" s="338"/>
      <c r="O7318" s="393"/>
      <c r="P7318" s="407"/>
    </row>
    <row r="7319" spans="1:16" s="342" customFormat="1" x14ac:dyDescent="0.25">
      <c r="A7319" s="336"/>
      <c r="B7319" s="330"/>
      <c r="C7319" s="402"/>
      <c r="D7319" s="336"/>
      <c r="E7319" s="429"/>
      <c r="F7319" s="336"/>
      <c r="G7319" s="430"/>
      <c r="H7319" s="431"/>
      <c r="I7319" s="432"/>
      <c r="J7319" s="336"/>
      <c r="K7319" s="338"/>
      <c r="O7319" s="393"/>
      <c r="P7319" s="407"/>
    </row>
    <row r="7320" spans="1:16" s="342" customFormat="1" x14ac:dyDescent="0.25">
      <c r="A7320" s="336"/>
      <c r="B7320" s="330"/>
      <c r="C7320" s="402"/>
      <c r="D7320" s="336"/>
      <c r="E7320" s="429"/>
      <c r="F7320" s="336"/>
      <c r="G7320" s="430"/>
      <c r="H7320" s="431"/>
      <c r="I7320" s="432"/>
      <c r="J7320" s="336"/>
      <c r="K7320" s="338"/>
      <c r="O7320" s="393"/>
      <c r="P7320" s="407"/>
    </row>
    <row r="7321" spans="1:16" s="342" customFormat="1" x14ac:dyDescent="0.25">
      <c r="A7321" s="336"/>
      <c r="B7321" s="330"/>
      <c r="C7321" s="402"/>
      <c r="D7321" s="336"/>
      <c r="E7321" s="429"/>
      <c r="F7321" s="336"/>
      <c r="G7321" s="430"/>
      <c r="H7321" s="431"/>
      <c r="I7321" s="432"/>
      <c r="J7321" s="336"/>
      <c r="K7321" s="338"/>
      <c r="O7321" s="393"/>
      <c r="P7321" s="407"/>
    </row>
    <row r="7322" spans="1:16" s="342" customFormat="1" x14ac:dyDescent="0.25">
      <c r="A7322" s="336"/>
      <c r="B7322" s="330"/>
      <c r="C7322" s="402"/>
      <c r="D7322" s="336"/>
      <c r="E7322" s="429"/>
      <c r="F7322" s="336"/>
      <c r="G7322" s="430"/>
      <c r="H7322" s="431"/>
      <c r="I7322" s="432"/>
      <c r="J7322" s="336"/>
      <c r="K7322" s="338"/>
      <c r="O7322" s="393"/>
      <c r="P7322" s="407"/>
    </row>
    <row r="7323" spans="1:16" s="342" customFormat="1" x14ac:dyDescent="0.25">
      <c r="A7323" s="336"/>
      <c r="B7323" s="330"/>
      <c r="C7323" s="402"/>
      <c r="D7323" s="336"/>
      <c r="E7323" s="429"/>
      <c r="F7323" s="336"/>
      <c r="G7323" s="430"/>
      <c r="H7323" s="431"/>
      <c r="I7323" s="432"/>
      <c r="J7323" s="336"/>
      <c r="K7323" s="338"/>
      <c r="O7323" s="393"/>
      <c r="P7323" s="407"/>
    </row>
    <row r="7324" spans="1:16" s="342" customFormat="1" x14ac:dyDescent="0.25">
      <c r="A7324" s="336"/>
      <c r="B7324" s="330"/>
      <c r="C7324" s="402"/>
      <c r="D7324" s="336"/>
      <c r="E7324" s="429"/>
      <c r="F7324" s="336"/>
      <c r="G7324" s="430"/>
      <c r="H7324" s="431"/>
      <c r="I7324" s="432"/>
      <c r="J7324" s="336"/>
      <c r="K7324" s="338"/>
      <c r="O7324" s="393"/>
      <c r="P7324" s="407"/>
    </row>
    <row r="7325" spans="1:16" s="342" customFormat="1" x14ac:dyDescent="0.25">
      <c r="A7325" s="336"/>
      <c r="B7325" s="330"/>
      <c r="C7325" s="402"/>
      <c r="D7325" s="336"/>
      <c r="E7325" s="429"/>
      <c r="F7325" s="336"/>
      <c r="G7325" s="430"/>
      <c r="H7325" s="431"/>
      <c r="I7325" s="432"/>
      <c r="J7325" s="336"/>
      <c r="K7325" s="338"/>
      <c r="O7325" s="393"/>
      <c r="P7325" s="407"/>
    </row>
    <row r="7326" spans="1:16" s="342" customFormat="1" x14ac:dyDescent="0.25">
      <c r="A7326" s="336"/>
      <c r="B7326" s="330"/>
      <c r="C7326" s="402"/>
      <c r="D7326" s="336"/>
      <c r="E7326" s="429"/>
      <c r="F7326" s="336"/>
      <c r="G7326" s="430"/>
      <c r="H7326" s="431"/>
      <c r="I7326" s="432"/>
      <c r="J7326" s="336"/>
      <c r="K7326" s="338"/>
      <c r="O7326" s="393"/>
      <c r="P7326" s="407"/>
    </row>
    <row r="7327" spans="1:16" s="342" customFormat="1" x14ac:dyDescent="0.25">
      <c r="A7327" s="336"/>
      <c r="B7327" s="330"/>
      <c r="C7327" s="402"/>
      <c r="D7327" s="336"/>
      <c r="E7327" s="429"/>
      <c r="F7327" s="336"/>
      <c r="G7327" s="430"/>
      <c r="H7327" s="431"/>
      <c r="I7327" s="432"/>
      <c r="J7327" s="336"/>
      <c r="K7327" s="338"/>
      <c r="O7327" s="393"/>
      <c r="P7327" s="407"/>
    </row>
    <row r="7328" spans="1:16" s="342" customFormat="1" x14ac:dyDescent="0.25">
      <c r="A7328" s="336"/>
      <c r="B7328" s="330"/>
      <c r="C7328" s="402"/>
      <c r="D7328" s="336"/>
      <c r="E7328" s="429"/>
      <c r="F7328" s="336"/>
      <c r="G7328" s="430"/>
      <c r="H7328" s="431"/>
      <c r="I7328" s="432"/>
      <c r="J7328" s="336"/>
      <c r="K7328" s="338"/>
      <c r="O7328" s="393"/>
      <c r="P7328" s="407"/>
    </row>
    <row r="7329" spans="1:16" s="342" customFormat="1" x14ac:dyDescent="0.25">
      <c r="A7329" s="336"/>
      <c r="B7329" s="330"/>
      <c r="C7329" s="402"/>
      <c r="D7329" s="336"/>
      <c r="E7329" s="429"/>
      <c r="F7329" s="336"/>
      <c r="G7329" s="430"/>
      <c r="H7329" s="431"/>
      <c r="I7329" s="432"/>
      <c r="J7329" s="336"/>
      <c r="K7329" s="338"/>
      <c r="O7329" s="393"/>
      <c r="P7329" s="407"/>
    </row>
    <row r="7330" spans="1:16" s="342" customFormat="1" x14ac:dyDescent="0.25">
      <c r="A7330" s="336"/>
      <c r="B7330" s="330"/>
      <c r="C7330" s="402"/>
      <c r="D7330" s="336"/>
      <c r="E7330" s="429"/>
      <c r="F7330" s="336"/>
      <c r="G7330" s="430"/>
      <c r="H7330" s="431"/>
      <c r="I7330" s="432"/>
      <c r="J7330" s="336"/>
      <c r="K7330" s="338"/>
      <c r="O7330" s="393"/>
      <c r="P7330" s="407"/>
    </row>
    <row r="7331" spans="1:16" s="342" customFormat="1" x14ac:dyDescent="0.25">
      <c r="A7331" s="336"/>
      <c r="B7331" s="330"/>
      <c r="C7331" s="402"/>
      <c r="D7331" s="336"/>
      <c r="E7331" s="429"/>
      <c r="F7331" s="336"/>
      <c r="G7331" s="430"/>
      <c r="H7331" s="431"/>
      <c r="I7331" s="432"/>
      <c r="J7331" s="336"/>
      <c r="K7331" s="338"/>
      <c r="O7331" s="393"/>
      <c r="P7331" s="407"/>
    </row>
    <row r="7332" spans="1:16" s="342" customFormat="1" x14ac:dyDescent="0.25">
      <c r="A7332" s="336"/>
      <c r="B7332" s="330"/>
      <c r="C7332" s="402"/>
      <c r="D7332" s="336"/>
      <c r="E7332" s="429"/>
      <c r="F7332" s="336"/>
      <c r="G7332" s="430"/>
      <c r="H7332" s="431"/>
      <c r="I7332" s="432"/>
      <c r="J7332" s="336"/>
      <c r="K7332" s="338"/>
      <c r="O7332" s="393"/>
      <c r="P7332" s="407"/>
    </row>
    <row r="7333" spans="1:16" s="342" customFormat="1" x14ac:dyDescent="0.25">
      <c r="A7333" s="336"/>
      <c r="B7333" s="330"/>
      <c r="C7333" s="402"/>
      <c r="D7333" s="336"/>
      <c r="E7333" s="429"/>
      <c r="F7333" s="336"/>
      <c r="G7333" s="430"/>
      <c r="H7333" s="431"/>
      <c r="I7333" s="432"/>
      <c r="J7333" s="336"/>
      <c r="K7333" s="338"/>
      <c r="O7333" s="393"/>
      <c r="P7333" s="407"/>
    </row>
    <row r="7334" spans="1:16" s="342" customFormat="1" x14ac:dyDescent="0.25">
      <c r="A7334" s="336"/>
      <c r="B7334" s="330"/>
      <c r="C7334" s="402"/>
      <c r="D7334" s="336"/>
      <c r="E7334" s="429"/>
      <c r="F7334" s="336"/>
      <c r="G7334" s="430"/>
      <c r="H7334" s="431"/>
      <c r="I7334" s="432"/>
      <c r="J7334" s="336"/>
      <c r="K7334" s="338"/>
      <c r="O7334" s="393"/>
      <c r="P7334" s="407"/>
    </row>
    <row r="7335" spans="1:16" s="342" customFormat="1" x14ac:dyDescent="0.25">
      <c r="A7335" s="336"/>
      <c r="B7335" s="330"/>
      <c r="C7335" s="402"/>
      <c r="D7335" s="336"/>
      <c r="E7335" s="429"/>
      <c r="F7335" s="336"/>
      <c r="G7335" s="430"/>
      <c r="H7335" s="431"/>
      <c r="I7335" s="432"/>
      <c r="J7335" s="336"/>
      <c r="K7335" s="338"/>
      <c r="O7335" s="393"/>
      <c r="P7335" s="407"/>
    </row>
    <row r="7336" spans="1:16" s="342" customFormat="1" x14ac:dyDescent="0.25">
      <c r="A7336" s="336"/>
      <c r="B7336" s="330"/>
      <c r="C7336" s="402"/>
      <c r="D7336" s="336"/>
      <c r="E7336" s="429"/>
      <c r="F7336" s="336"/>
      <c r="G7336" s="430"/>
      <c r="H7336" s="431"/>
      <c r="I7336" s="432"/>
      <c r="J7336" s="336"/>
      <c r="K7336" s="338"/>
      <c r="O7336" s="393"/>
      <c r="P7336" s="407"/>
    </row>
    <row r="7337" spans="1:16" s="342" customFormat="1" x14ac:dyDescent="0.25">
      <c r="A7337" s="336"/>
      <c r="B7337" s="330"/>
      <c r="C7337" s="402"/>
      <c r="D7337" s="336"/>
      <c r="E7337" s="429"/>
      <c r="F7337" s="336"/>
      <c r="G7337" s="430"/>
      <c r="H7337" s="431"/>
      <c r="I7337" s="432"/>
      <c r="J7337" s="336"/>
      <c r="K7337" s="338"/>
      <c r="O7337" s="393"/>
      <c r="P7337" s="407"/>
    </row>
    <row r="7338" spans="1:16" s="342" customFormat="1" x14ac:dyDescent="0.25">
      <c r="A7338" s="336"/>
      <c r="B7338" s="330"/>
      <c r="C7338" s="402"/>
      <c r="D7338" s="336"/>
      <c r="E7338" s="429"/>
      <c r="F7338" s="336"/>
      <c r="G7338" s="430"/>
      <c r="H7338" s="431"/>
      <c r="I7338" s="432"/>
      <c r="J7338" s="336"/>
      <c r="K7338" s="338"/>
      <c r="O7338" s="393"/>
      <c r="P7338" s="407"/>
    </row>
    <row r="7339" spans="1:16" s="342" customFormat="1" x14ac:dyDescent="0.25">
      <c r="A7339" s="336"/>
      <c r="B7339" s="330"/>
      <c r="C7339" s="402"/>
      <c r="D7339" s="336"/>
      <c r="E7339" s="429"/>
      <c r="F7339" s="336"/>
      <c r="G7339" s="430"/>
      <c r="H7339" s="431"/>
      <c r="I7339" s="432"/>
      <c r="J7339" s="336"/>
      <c r="K7339" s="338"/>
      <c r="O7339" s="393"/>
      <c r="P7339" s="407"/>
    </row>
    <row r="7340" spans="1:16" s="342" customFormat="1" x14ac:dyDescent="0.25">
      <c r="A7340" s="336"/>
      <c r="B7340" s="330"/>
      <c r="C7340" s="402"/>
      <c r="D7340" s="336"/>
      <c r="E7340" s="429"/>
      <c r="F7340" s="336"/>
      <c r="G7340" s="430"/>
      <c r="H7340" s="431"/>
      <c r="I7340" s="432"/>
      <c r="J7340" s="336"/>
      <c r="K7340" s="338"/>
      <c r="O7340" s="393"/>
      <c r="P7340" s="407"/>
    </row>
    <row r="7341" spans="1:16" s="342" customFormat="1" x14ac:dyDescent="0.25">
      <c r="A7341" s="336"/>
      <c r="B7341" s="330"/>
      <c r="C7341" s="402"/>
      <c r="D7341" s="336"/>
      <c r="E7341" s="429"/>
      <c r="F7341" s="336"/>
      <c r="G7341" s="430"/>
      <c r="H7341" s="431"/>
      <c r="I7341" s="432"/>
      <c r="J7341" s="336"/>
      <c r="K7341" s="338"/>
      <c r="O7341" s="393"/>
      <c r="P7341" s="407"/>
    </row>
    <row r="7342" spans="1:16" s="342" customFormat="1" x14ac:dyDescent="0.25">
      <c r="A7342" s="336"/>
      <c r="B7342" s="330"/>
      <c r="C7342" s="402"/>
      <c r="D7342" s="336"/>
      <c r="E7342" s="429"/>
      <c r="F7342" s="336"/>
      <c r="G7342" s="430"/>
      <c r="H7342" s="431"/>
      <c r="I7342" s="432"/>
      <c r="J7342" s="336"/>
      <c r="K7342" s="338"/>
      <c r="O7342" s="393"/>
      <c r="P7342" s="407"/>
    </row>
    <row r="7343" spans="1:16" s="342" customFormat="1" x14ac:dyDescent="0.25">
      <c r="A7343" s="336"/>
      <c r="B7343" s="330"/>
      <c r="C7343" s="402"/>
      <c r="D7343" s="336"/>
      <c r="E7343" s="429"/>
      <c r="F7343" s="336"/>
      <c r="G7343" s="430"/>
      <c r="H7343" s="431"/>
      <c r="I7343" s="432"/>
      <c r="J7343" s="336"/>
      <c r="K7343" s="338"/>
      <c r="O7343" s="393"/>
      <c r="P7343" s="407"/>
    </row>
    <row r="7344" spans="1:16" s="342" customFormat="1" x14ac:dyDescent="0.25">
      <c r="A7344" s="336"/>
      <c r="B7344" s="330"/>
      <c r="C7344" s="402"/>
      <c r="D7344" s="336"/>
      <c r="E7344" s="429"/>
      <c r="F7344" s="336"/>
      <c r="G7344" s="430"/>
      <c r="H7344" s="431"/>
      <c r="I7344" s="432"/>
      <c r="J7344" s="336"/>
      <c r="K7344" s="338"/>
      <c r="O7344" s="393"/>
      <c r="P7344" s="407"/>
    </row>
    <row r="7345" spans="1:16" s="342" customFormat="1" x14ac:dyDescent="0.25">
      <c r="A7345" s="336"/>
      <c r="B7345" s="330"/>
      <c r="C7345" s="402"/>
      <c r="D7345" s="336"/>
      <c r="E7345" s="429"/>
      <c r="F7345" s="336"/>
      <c r="G7345" s="430"/>
      <c r="H7345" s="431"/>
      <c r="I7345" s="432"/>
      <c r="J7345" s="336"/>
      <c r="K7345" s="338"/>
      <c r="O7345" s="393"/>
      <c r="P7345" s="407"/>
    </row>
    <row r="7346" spans="1:16" s="342" customFormat="1" x14ac:dyDescent="0.25">
      <c r="A7346" s="336"/>
      <c r="B7346" s="330"/>
      <c r="C7346" s="402"/>
      <c r="D7346" s="336"/>
      <c r="E7346" s="429"/>
      <c r="F7346" s="336"/>
      <c r="G7346" s="430"/>
      <c r="H7346" s="431"/>
      <c r="I7346" s="432"/>
      <c r="J7346" s="336"/>
      <c r="K7346" s="338"/>
      <c r="O7346" s="393"/>
      <c r="P7346" s="407"/>
    </row>
    <row r="7347" spans="1:16" s="342" customFormat="1" x14ac:dyDescent="0.25">
      <c r="A7347" s="336"/>
      <c r="B7347" s="330"/>
      <c r="C7347" s="402"/>
      <c r="D7347" s="336"/>
      <c r="E7347" s="429"/>
      <c r="F7347" s="336"/>
      <c r="G7347" s="430"/>
      <c r="H7347" s="431"/>
      <c r="I7347" s="432"/>
      <c r="J7347" s="336"/>
      <c r="K7347" s="338"/>
      <c r="O7347" s="393"/>
      <c r="P7347" s="407"/>
    </row>
    <row r="7348" spans="1:16" s="342" customFormat="1" x14ac:dyDescent="0.25">
      <c r="A7348" s="336"/>
      <c r="B7348" s="330"/>
      <c r="C7348" s="402"/>
      <c r="D7348" s="336"/>
      <c r="E7348" s="429"/>
      <c r="F7348" s="336"/>
      <c r="G7348" s="430"/>
      <c r="H7348" s="431"/>
      <c r="I7348" s="432"/>
      <c r="J7348" s="336"/>
      <c r="K7348" s="338"/>
      <c r="O7348" s="393"/>
      <c r="P7348" s="407"/>
    </row>
    <row r="7349" spans="1:16" s="342" customFormat="1" x14ac:dyDescent="0.25">
      <c r="A7349" s="336"/>
      <c r="B7349" s="330"/>
      <c r="C7349" s="402"/>
      <c r="D7349" s="336"/>
      <c r="E7349" s="429"/>
      <c r="F7349" s="336"/>
      <c r="G7349" s="430"/>
      <c r="H7349" s="431"/>
      <c r="I7349" s="432"/>
      <c r="J7349" s="336"/>
      <c r="K7349" s="338"/>
      <c r="O7349" s="393"/>
      <c r="P7349" s="407"/>
    </row>
    <row r="7350" spans="1:16" s="342" customFormat="1" x14ac:dyDescent="0.25">
      <c r="A7350" s="336"/>
      <c r="B7350" s="330"/>
      <c r="C7350" s="402"/>
      <c r="D7350" s="336"/>
      <c r="E7350" s="429"/>
      <c r="F7350" s="336"/>
      <c r="G7350" s="430"/>
      <c r="H7350" s="431"/>
      <c r="I7350" s="432"/>
      <c r="J7350" s="336"/>
      <c r="K7350" s="338"/>
      <c r="O7350" s="393"/>
      <c r="P7350" s="407"/>
    </row>
    <row r="7351" spans="1:16" s="342" customFormat="1" x14ac:dyDescent="0.25">
      <c r="A7351" s="336"/>
      <c r="B7351" s="330"/>
      <c r="C7351" s="402"/>
      <c r="D7351" s="336"/>
      <c r="E7351" s="429"/>
      <c r="F7351" s="336"/>
      <c r="G7351" s="430"/>
      <c r="H7351" s="431"/>
      <c r="I7351" s="432"/>
      <c r="J7351" s="336"/>
      <c r="K7351" s="338"/>
      <c r="O7351" s="393"/>
      <c r="P7351" s="407"/>
    </row>
    <row r="7352" spans="1:16" s="342" customFormat="1" x14ac:dyDescent="0.25">
      <c r="A7352" s="336"/>
      <c r="B7352" s="330"/>
      <c r="C7352" s="402"/>
      <c r="D7352" s="336"/>
      <c r="E7352" s="429"/>
      <c r="F7352" s="336"/>
      <c r="G7352" s="430"/>
      <c r="H7352" s="431"/>
      <c r="I7352" s="432"/>
      <c r="J7352" s="336"/>
      <c r="K7352" s="338"/>
      <c r="O7352" s="393"/>
      <c r="P7352" s="407"/>
    </row>
    <row r="7353" spans="1:16" s="342" customFormat="1" x14ac:dyDescent="0.25">
      <c r="A7353" s="336"/>
      <c r="B7353" s="330"/>
      <c r="C7353" s="402"/>
      <c r="D7353" s="336"/>
      <c r="E7353" s="429"/>
      <c r="F7353" s="336"/>
      <c r="G7353" s="430"/>
      <c r="H7353" s="431"/>
      <c r="I7353" s="432"/>
      <c r="J7353" s="336"/>
      <c r="K7353" s="338"/>
      <c r="O7353" s="393"/>
      <c r="P7353" s="407"/>
    </row>
    <row r="7354" spans="1:16" s="342" customFormat="1" x14ac:dyDescent="0.25">
      <c r="A7354" s="336"/>
      <c r="B7354" s="330"/>
      <c r="C7354" s="402"/>
      <c r="D7354" s="336"/>
      <c r="E7354" s="429"/>
      <c r="F7354" s="336"/>
      <c r="G7354" s="430"/>
      <c r="H7354" s="431"/>
      <c r="I7354" s="432"/>
      <c r="J7354" s="336"/>
      <c r="K7354" s="338"/>
      <c r="O7354" s="393"/>
      <c r="P7354" s="407"/>
    </row>
    <row r="7355" spans="1:16" s="342" customFormat="1" x14ac:dyDescent="0.25">
      <c r="A7355" s="336"/>
      <c r="B7355" s="330"/>
      <c r="C7355" s="402"/>
      <c r="D7355" s="336"/>
      <c r="E7355" s="429"/>
      <c r="F7355" s="336"/>
      <c r="G7355" s="430"/>
      <c r="H7355" s="431"/>
      <c r="I7355" s="432"/>
      <c r="J7355" s="336"/>
      <c r="K7355" s="338"/>
      <c r="O7355" s="393"/>
      <c r="P7355" s="407"/>
    </row>
    <row r="7356" spans="1:16" s="342" customFormat="1" x14ac:dyDescent="0.25">
      <c r="A7356" s="336"/>
      <c r="B7356" s="330"/>
      <c r="C7356" s="402"/>
      <c r="D7356" s="336"/>
      <c r="E7356" s="429"/>
      <c r="F7356" s="336"/>
      <c r="G7356" s="430"/>
      <c r="H7356" s="431"/>
      <c r="I7356" s="432"/>
      <c r="J7356" s="336"/>
      <c r="K7356" s="338"/>
      <c r="O7356" s="393"/>
      <c r="P7356" s="407"/>
    </row>
    <row r="7357" spans="1:16" s="342" customFormat="1" x14ac:dyDescent="0.25">
      <c r="A7357" s="336"/>
      <c r="B7357" s="330"/>
      <c r="C7357" s="402"/>
      <c r="D7357" s="336"/>
      <c r="E7357" s="429"/>
      <c r="F7357" s="336"/>
      <c r="G7357" s="430"/>
      <c r="H7357" s="431"/>
      <c r="I7357" s="432"/>
      <c r="J7357" s="336"/>
      <c r="K7357" s="338"/>
      <c r="O7357" s="393"/>
      <c r="P7357" s="407"/>
    </row>
    <row r="7358" spans="1:16" s="342" customFormat="1" x14ac:dyDescent="0.25">
      <c r="A7358" s="336"/>
      <c r="B7358" s="330"/>
      <c r="C7358" s="402"/>
      <c r="D7358" s="336"/>
      <c r="E7358" s="429"/>
      <c r="F7358" s="336"/>
      <c r="G7358" s="430"/>
      <c r="H7358" s="431"/>
      <c r="I7358" s="432"/>
      <c r="J7358" s="336"/>
      <c r="K7358" s="338"/>
      <c r="O7358" s="393"/>
      <c r="P7358" s="407"/>
    </row>
    <row r="7359" spans="1:16" s="342" customFormat="1" x14ac:dyDescent="0.25">
      <c r="A7359" s="336"/>
      <c r="B7359" s="330"/>
      <c r="C7359" s="402"/>
      <c r="D7359" s="336"/>
      <c r="E7359" s="429"/>
      <c r="F7359" s="336"/>
      <c r="G7359" s="430"/>
      <c r="H7359" s="431"/>
      <c r="I7359" s="432"/>
      <c r="J7359" s="336"/>
      <c r="K7359" s="338"/>
      <c r="O7359" s="393"/>
      <c r="P7359" s="407"/>
    </row>
    <row r="7360" spans="1:16" s="342" customFormat="1" x14ac:dyDescent="0.25">
      <c r="A7360" s="336"/>
      <c r="B7360" s="330"/>
      <c r="C7360" s="402"/>
      <c r="D7360" s="336"/>
      <c r="E7360" s="429"/>
      <c r="F7360" s="336"/>
      <c r="G7360" s="430"/>
      <c r="H7360" s="431"/>
      <c r="I7360" s="432"/>
      <c r="J7360" s="336"/>
      <c r="K7360" s="338"/>
      <c r="O7360" s="393"/>
      <c r="P7360" s="407"/>
    </row>
    <row r="7361" spans="1:16" s="342" customFormat="1" x14ac:dyDescent="0.25">
      <c r="A7361" s="336"/>
      <c r="B7361" s="330"/>
      <c r="C7361" s="402"/>
      <c r="D7361" s="336"/>
      <c r="E7361" s="429"/>
      <c r="F7361" s="336"/>
      <c r="G7361" s="430"/>
      <c r="H7361" s="431"/>
      <c r="I7361" s="432"/>
      <c r="J7361" s="336"/>
      <c r="K7361" s="338"/>
      <c r="O7361" s="393"/>
      <c r="P7361" s="407"/>
    </row>
    <row r="7362" spans="1:16" s="342" customFormat="1" x14ac:dyDescent="0.25">
      <c r="A7362" s="336"/>
      <c r="B7362" s="330"/>
      <c r="C7362" s="402"/>
      <c r="D7362" s="336"/>
      <c r="E7362" s="429"/>
      <c r="F7362" s="336"/>
      <c r="G7362" s="430"/>
      <c r="H7362" s="431"/>
      <c r="I7362" s="432"/>
      <c r="J7362" s="336"/>
      <c r="K7362" s="338"/>
      <c r="O7362" s="393"/>
      <c r="P7362" s="407"/>
    </row>
    <row r="7363" spans="1:16" s="342" customFormat="1" x14ac:dyDescent="0.25">
      <c r="A7363" s="336"/>
      <c r="B7363" s="330"/>
      <c r="C7363" s="402"/>
      <c r="D7363" s="336"/>
      <c r="E7363" s="429"/>
      <c r="F7363" s="336"/>
      <c r="G7363" s="430"/>
      <c r="H7363" s="431"/>
      <c r="I7363" s="432"/>
      <c r="J7363" s="336"/>
      <c r="K7363" s="338"/>
      <c r="O7363" s="393"/>
      <c r="P7363" s="407"/>
    </row>
    <row r="7364" spans="1:16" s="342" customFormat="1" x14ac:dyDescent="0.25">
      <c r="A7364" s="336"/>
      <c r="B7364" s="330"/>
      <c r="C7364" s="402"/>
      <c r="D7364" s="336"/>
      <c r="E7364" s="429"/>
      <c r="F7364" s="336"/>
      <c r="G7364" s="430"/>
      <c r="H7364" s="431"/>
      <c r="I7364" s="432"/>
      <c r="J7364" s="336"/>
      <c r="K7364" s="338"/>
      <c r="O7364" s="393"/>
      <c r="P7364" s="407"/>
    </row>
    <row r="7365" spans="1:16" s="342" customFormat="1" x14ac:dyDescent="0.25">
      <c r="A7365" s="336"/>
      <c r="B7365" s="330"/>
      <c r="C7365" s="402"/>
      <c r="D7365" s="336"/>
      <c r="E7365" s="429"/>
      <c r="F7365" s="336"/>
      <c r="G7365" s="430"/>
      <c r="H7365" s="431"/>
      <c r="I7365" s="432"/>
      <c r="J7365" s="336"/>
      <c r="K7365" s="338"/>
      <c r="O7365" s="393"/>
      <c r="P7365" s="407"/>
    </row>
    <row r="7366" spans="1:16" s="342" customFormat="1" x14ac:dyDescent="0.25">
      <c r="A7366" s="336"/>
      <c r="B7366" s="330"/>
      <c r="C7366" s="402"/>
      <c r="D7366" s="336"/>
      <c r="E7366" s="429"/>
      <c r="F7366" s="336"/>
      <c r="G7366" s="430"/>
      <c r="H7366" s="431"/>
      <c r="I7366" s="432"/>
      <c r="J7366" s="336"/>
      <c r="K7366" s="338"/>
      <c r="O7366" s="393"/>
      <c r="P7366" s="407"/>
    </row>
    <row r="7367" spans="1:16" s="342" customFormat="1" x14ac:dyDescent="0.25">
      <c r="A7367" s="336"/>
      <c r="B7367" s="330"/>
      <c r="C7367" s="402"/>
      <c r="D7367" s="336"/>
      <c r="E7367" s="429"/>
      <c r="F7367" s="336"/>
      <c r="G7367" s="430"/>
      <c r="H7367" s="431"/>
      <c r="I7367" s="432"/>
      <c r="J7367" s="336"/>
      <c r="K7367" s="338"/>
      <c r="O7367" s="393"/>
      <c r="P7367" s="407"/>
    </row>
    <row r="7368" spans="1:16" s="342" customFormat="1" x14ac:dyDescent="0.25">
      <c r="A7368" s="336"/>
      <c r="B7368" s="330"/>
      <c r="C7368" s="402"/>
      <c r="D7368" s="336"/>
      <c r="E7368" s="429"/>
      <c r="F7368" s="336"/>
      <c r="G7368" s="430"/>
      <c r="H7368" s="431"/>
      <c r="I7368" s="432"/>
      <c r="J7368" s="336"/>
      <c r="K7368" s="338"/>
      <c r="O7368" s="393"/>
      <c r="P7368" s="407"/>
    </row>
    <row r="7369" spans="1:16" s="342" customFormat="1" x14ac:dyDescent="0.25">
      <c r="A7369" s="336"/>
      <c r="B7369" s="330"/>
      <c r="C7369" s="402"/>
      <c r="D7369" s="336"/>
      <c r="E7369" s="429"/>
      <c r="F7369" s="336"/>
      <c r="G7369" s="430"/>
      <c r="H7369" s="431"/>
      <c r="I7369" s="432"/>
      <c r="J7369" s="336"/>
      <c r="K7369" s="338"/>
      <c r="O7369" s="393"/>
      <c r="P7369" s="407"/>
    </row>
    <row r="7370" spans="1:16" s="342" customFormat="1" x14ac:dyDescent="0.25">
      <c r="A7370" s="336"/>
      <c r="B7370" s="330"/>
      <c r="C7370" s="402"/>
      <c r="D7370" s="336"/>
      <c r="E7370" s="429"/>
      <c r="F7370" s="336"/>
      <c r="G7370" s="430"/>
      <c r="H7370" s="431"/>
      <c r="I7370" s="432"/>
      <c r="J7370" s="336"/>
      <c r="K7370" s="338"/>
      <c r="O7370" s="393"/>
      <c r="P7370" s="407"/>
    </row>
    <row r="7371" spans="1:16" s="342" customFormat="1" x14ac:dyDescent="0.25">
      <c r="A7371" s="336"/>
      <c r="B7371" s="330"/>
      <c r="C7371" s="402"/>
      <c r="D7371" s="336"/>
      <c r="E7371" s="429"/>
      <c r="F7371" s="336"/>
      <c r="G7371" s="430"/>
      <c r="H7371" s="431"/>
      <c r="I7371" s="432"/>
      <c r="J7371" s="336"/>
      <c r="K7371" s="338"/>
      <c r="O7371" s="393"/>
      <c r="P7371" s="407"/>
    </row>
    <row r="7372" spans="1:16" s="342" customFormat="1" x14ac:dyDescent="0.25">
      <c r="A7372" s="336"/>
      <c r="B7372" s="330"/>
      <c r="C7372" s="402"/>
      <c r="D7372" s="336"/>
      <c r="E7372" s="429"/>
      <c r="F7372" s="336"/>
      <c r="G7372" s="430"/>
      <c r="H7372" s="431"/>
      <c r="I7372" s="432"/>
      <c r="J7372" s="336"/>
      <c r="K7372" s="338"/>
      <c r="O7372" s="393"/>
      <c r="P7372" s="407"/>
    </row>
    <row r="7373" spans="1:16" s="342" customFormat="1" x14ac:dyDescent="0.25">
      <c r="A7373" s="336"/>
      <c r="B7373" s="330"/>
      <c r="C7373" s="402"/>
      <c r="D7373" s="336"/>
      <c r="E7373" s="429"/>
      <c r="F7373" s="336"/>
      <c r="G7373" s="430"/>
      <c r="H7373" s="431"/>
      <c r="I7373" s="432"/>
      <c r="J7373" s="336"/>
      <c r="K7373" s="338"/>
      <c r="O7373" s="393"/>
      <c r="P7373" s="407"/>
    </row>
    <row r="7374" spans="1:16" s="342" customFormat="1" x14ac:dyDescent="0.25">
      <c r="A7374" s="336"/>
      <c r="B7374" s="330"/>
      <c r="C7374" s="402"/>
      <c r="D7374" s="336"/>
      <c r="E7374" s="429"/>
      <c r="F7374" s="336"/>
      <c r="G7374" s="430"/>
      <c r="H7374" s="431"/>
      <c r="I7374" s="432"/>
      <c r="J7374" s="336"/>
      <c r="K7374" s="338"/>
      <c r="O7374" s="393"/>
      <c r="P7374" s="407"/>
    </row>
    <row r="7375" spans="1:16" s="342" customFormat="1" x14ac:dyDescent="0.25">
      <c r="A7375" s="336"/>
      <c r="B7375" s="330"/>
      <c r="C7375" s="402"/>
      <c r="D7375" s="336"/>
      <c r="E7375" s="429"/>
      <c r="F7375" s="336"/>
      <c r="G7375" s="430"/>
      <c r="H7375" s="431"/>
      <c r="I7375" s="432"/>
      <c r="J7375" s="336"/>
      <c r="K7375" s="338"/>
      <c r="O7375" s="393"/>
      <c r="P7375" s="407"/>
    </row>
    <row r="7376" spans="1:16" s="342" customFormat="1" x14ac:dyDescent="0.25">
      <c r="A7376" s="336"/>
      <c r="B7376" s="330"/>
      <c r="C7376" s="402"/>
      <c r="D7376" s="336"/>
      <c r="E7376" s="429"/>
      <c r="F7376" s="336"/>
      <c r="G7376" s="430"/>
      <c r="H7376" s="431"/>
      <c r="I7376" s="432"/>
      <c r="J7376" s="336"/>
      <c r="K7376" s="338"/>
      <c r="O7376" s="393"/>
      <c r="P7376" s="407"/>
    </row>
    <row r="7377" spans="1:16" s="342" customFormat="1" x14ac:dyDescent="0.25">
      <c r="A7377" s="336"/>
      <c r="B7377" s="330"/>
      <c r="C7377" s="402"/>
      <c r="D7377" s="336"/>
      <c r="E7377" s="429"/>
      <c r="F7377" s="336"/>
      <c r="G7377" s="430"/>
      <c r="H7377" s="431"/>
      <c r="I7377" s="432"/>
      <c r="J7377" s="336"/>
      <c r="K7377" s="338"/>
      <c r="O7377" s="393"/>
      <c r="P7377" s="407"/>
    </row>
    <row r="7378" spans="1:16" s="342" customFormat="1" x14ac:dyDescent="0.25">
      <c r="A7378" s="336"/>
      <c r="B7378" s="330"/>
      <c r="C7378" s="402"/>
      <c r="D7378" s="336"/>
      <c r="E7378" s="429"/>
      <c r="F7378" s="336"/>
      <c r="G7378" s="430"/>
      <c r="H7378" s="431"/>
      <c r="I7378" s="432"/>
      <c r="J7378" s="336"/>
      <c r="K7378" s="338"/>
      <c r="O7378" s="393"/>
      <c r="P7378" s="407"/>
    </row>
    <row r="7379" spans="1:16" s="342" customFormat="1" x14ac:dyDescent="0.25">
      <c r="A7379" s="336"/>
      <c r="B7379" s="330"/>
      <c r="C7379" s="402"/>
      <c r="D7379" s="336"/>
      <c r="E7379" s="429"/>
      <c r="F7379" s="336"/>
      <c r="G7379" s="430"/>
      <c r="H7379" s="431"/>
      <c r="I7379" s="432"/>
      <c r="J7379" s="336"/>
      <c r="K7379" s="338"/>
      <c r="O7379" s="393"/>
      <c r="P7379" s="407"/>
    </row>
    <row r="7380" spans="1:16" s="342" customFormat="1" x14ac:dyDescent="0.25">
      <c r="A7380" s="336"/>
      <c r="B7380" s="330"/>
      <c r="C7380" s="402"/>
      <c r="D7380" s="336"/>
      <c r="E7380" s="429"/>
      <c r="F7380" s="336"/>
      <c r="G7380" s="430"/>
      <c r="H7380" s="431"/>
      <c r="I7380" s="432"/>
      <c r="J7380" s="336"/>
      <c r="K7380" s="338"/>
      <c r="O7380" s="393"/>
      <c r="P7380" s="407"/>
    </row>
    <row r="7381" spans="1:16" s="342" customFormat="1" x14ac:dyDescent="0.25">
      <c r="A7381" s="336"/>
      <c r="B7381" s="330"/>
      <c r="C7381" s="402"/>
      <c r="D7381" s="336"/>
      <c r="E7381" s="429"/>
      <c r="F7381" s="336"/>
      <c r="G7381" s="430"/>
      <c r="H7381" s="431"/>
      <c r="I7381" s="432"/>
      <c r="J7381" s="336"/>
      <c r="K7381" s="338"/>
      <c r="O7381" s="393"/>
      <c r="P7381" s="407"/>
    </row>
    <row r="7382" spans="1:16" s="342" customFormat="1" x14ac:dyDescent="0.25">
      <c r="A7382" s="336"/>
      <c r="B7382" s="330"/>
      <c r="C7382" s="402"/>
      <c r="D7382" s="336"/>
      <c r="E7382" s="429"/>
      <c r="F7382" s="336"/>
      <c r="G7382" s="430"/>
      <c r="H7382" s="431"/>
      <c r="I7382" s="432"/>
      <c r="J7382" s="336"/>
      <c r="K7382" s="338"/>
      <c r="O7382" s="393"/>
      <c r="P7382" s="407"/>
    </row>
    <row r="7383" spans="1:16" s="342" customFormat="1" x14ac:dyDescent="0.25">
      <c r="A7383" s="336"/>
      <c r="B7383" s="330"/>
      <c r="C7383" s="402"/>
      <c r="D7383" s="336"/>
      <c r="E7383" s="429"/>
      <c r="F7383" s="336"/>
      <c r="G7383" s="430"/>
      <c r="H7383" s="431"/>
      <c r="I7383" s="432"/>
      <c r="J7383" s="336"/>
      <c r="K7383" s="338"/>
      <c r="O7383" s="393"/>
      <c r="P7383" s="407"/>
    </row>
    <row r="7384" spans="1:16" s="342" customFormat="1" x14ac:dyDescent="0.25">
      <c r="A7384" s="336"/>
      <c r="B7384" s="330"/>
      <c r="C7384" s="402"/>
      <c r="D7384" s="336"/>
      <c r="E7384" s="429"/>
      <c r="F7384" s="336"/>
      <c r="G7384" s="430"/>
      <c r="H7384" s="431"/>
      <c r="I7384" s="432"/>
      <c r="J7384" s="336"/>
      <c r="K7384" s="338"/>
      <c r="O7384" s="393"/>
      <c r="P7384" s="407"/>
    </row>
    <row r="7385" spans="1:16" s="342" customFormat="1" x14ac:dyDescent="0.25">
      <c r="A7385" s="336"/>
      <c r="B7385" s="330"/>
      <c r="C7385" s="402"/>
      <c r="D7385" s="336"/>
      <c r="E7385" s="429"/>
      <c r="F7385" s="336"/>
      <c r="G7385" s="430"/>
      <c r="H7385" s="431"/>
      <c r="I7385" s="432"/>
      <c r="J7385" s="336"/>
      <c r="K7385" s="338"/>
      <c r="O7385" s="393"/>
      <c r="P7385" s="407"/>
    </row>
    <row r="7386" spans="1:16" s="342" customFormat="1" x14ac:dyDescent="0.25">
      <c r="A7386" s="336"/>
      <c r="B7386" s="330"/>
      <c r="C7386" s="402"/>
      <c r="D7386" s="336"/>
      <c r="E7386" s="429"/>
      <c r="F7386" s="336"/>
      <c r="G7386" s="430"/>
      <c r="H7386" s="431"/>
      <c r="I7386" s="432"/>
      <c r="J7386" s="336"/>
      <c r="K7386" s="338"/>
      <c r="O7386" s="393"/>
      <c r="P7386" s="407"/>
    </row>
    <row r="7387" spans="1:16" s="342" customFormat="1" x14ac:dyDescent="0.25">
      <c r="A7387" s="336"/>
      <c r="B7387" s="330"/>
      <c r="C7387" s="402"/>
      <c r="D7387" s="336"/>
      <c r="E7387" s="429"/>
      <c r="F7387" s="336"/>
      <c r="G7387" s="430"/>
      <c r="H7387" s="431"/>
      <c r="I7387" s="432"/>
      <c r="J7387" s="336"/>
      <c r="K7387" s="338"/>
      <c r="O7387" s="393"/>
      <c r="P7387" s="407"/>
    </row>
    <row r="7388" spans="1:16" s="342" customFormat="1" x14ac:dyDescent="0.25">
      <c r="A7388" s="336"/>
      <c r="B7388" s="330"/>
      <c r="C7388" s="402"/>
      <c r="D7388" s="336"/>
      <c r="E7388" s="429"/>
      <c r="F7388" s="336"/>
      <c r="G7388" s="430"/>
      <c r="H7388" s="431"/>
      <c r="I7388" s="432"/>
      <c r="J7388" s="336"/>
      <c r="K7388" s="338"/>
      <c r="O7388" s="393"/>
      <c r="P7388" s="407"/>
    </row>
    <row r="7389" spans="1:16" s="342" customFormat="1" x14ac:dyDescent="0.25">
      <c r="A7389" s="336"/>
      <c r="B7389" s="330"/>
      <c r="C7389" s="402"/>
      <c r="D7389" s="336"/>
      <c r="E7389" s="429"/>
      <c r="F7389" s="336"/>
      <c r="G7389" s="430"/>
      <c r="H7389" s="431"/>
      <c r="I7389" s="432"/>
      <c r="J7389" s="336"/>
      <c r="K7389" s="338"/>
      <c r="O7389" s="393"/>
      <c r="P7389" s="407"/>
    </row>
    <row r="7390" spans="1:16" s="342" customFormat="1" x14ac:dyDescent="0.25">
      <c r="A7390" s="336"/>
      <c r="B7390" s="330"/>
      <c r="C7390" s="402"/>
      <c r="D7390" s="336"/>
      <c r="E7390" s="429"/>
      <c r="F7390" s="336"/>
      <c r="G7390" s="430"/>
      <c r="H7390" s="431"/>
      <c r="I7390" s="432"/>
      <c r="J7390" s="336"/>
      <c r="K7390" s="338"/>
      <c r="O7390" s="393"/>
      <c r="P7390" s="407"/>
    </row>
    <row r="7391" spans="1:16" s="342" customFormat="1" x14ac:dyDescent="0.25">
      <c r="A7391" s="336"/>
      <c r="B7391" s="330"/>
      <c r="C7391" s="402"/>
      <c r="D7391" s="336"/>
      <c r="E7391" s="429"/>
      <c r="F7391" s="336"/>
      <c r="G7391" s="430"/>
      <c r="H7391" s="431"/>
      <c r="I7391" s="432"/>
      <c r="J7391" s="336"/>
      <c r="K7391" s="338"/>
      <c r="O7391" s="393"/>
      <c r="P7391" s="407"/>
    </row>
    <row r="7392" spans="1:16" s="342" customFormat="1" x14ac:dyDescent="0.25">
      <c r="A7392" s="336"/>
      <c r="B7392" s="330"/>
      <c r="C7392" s="402"/>
      <c r="D7392" s="336"/>
      <c r="E7392" s="429"/>
      <c r="F7392" s="336"/>
      <c r="G7392" s="430"/>
      <c r="H7392" s="431"/>
      <c r="I7392" s="432"/>
      <c r="J7392" s="336"/>
      <c r="K7392" s="338"/>
      <c r="O7392" s="393"/>
      <c r="P7392" s="407"/>
    </row>
    <row r="7393" spans="1:16" s="342" customFormat="1" x14ac:dyDescent="0.25">
      <c r="A7393" s="336"/>
      <c r="B7393" s="330"/>
      <c r="C7393" s="402"/>
      <c r="D7393" s="336"/>
      <c r="E7393" s="429"/>
      <c r="F7393" s="336"/>
      <c r="G7393" s="430"/>
      <c r="H7393" s="431"/>
      <c r="I7393" s="432"/>
      <c r="J7393" s="336"/>
      <c r="K7393" s="338"/>
      <c r="O7393" s="393"/>
      <c r="P7393" s="407"/>
    </row>
    <row r="7394" spans="1:16" s="342" customFormat="1" x14ac:dyDescent="0.25">
      <c r="A7394" s="336"/>
      <c r="B7394" s="330"/>
      <c r="C7394" s="402"/>
      <c r="D7394" s="336"/>
      <c r="E7394" s="429"/>
      <c r="F7394" s="336"/>
      <c r="G7394" s="430"/>
      <c r="H7394" s="431"/>
      <c r="I7394" s="432"/>
      <c r="J7394" s="336"/>
      <c r="K7394" s="338"/>
      <c r="O7394" s="393"/>
      <c r="P7394" s="407"/>
    </row>
    <row r="7395" spans="1:16" s="342" customFormat="1" x14ac:dyDescent="0.25">
      <c r="A7395" s="336"/>
      <c r="B7395" s="330"/>
      <c r="C7395" s="402"/>
      <c r="D7395" s="336"/>
      <c r="E7395" s="429"/>
      <c r="F7395" s="336"/>
      <c r="G7395" s="430"/>
      <c r="H7395" s="431"/>
      <c r="I7395" s="432"/>
      <c r="J7395" s="336"/>
      <c r="K7395" s="338"/>
      <c r="O7395" s="393"/>
      <c r="P7395" s="407"/>
    </row>
    <row r="7396" spans="1:16" s="342" customFormat="1" x14ac:dyDescent="0.25">
      <c r="A7396" s="336"/>
      <c r="B7396" s="330"/>
      <c r="C7396" s="402"/>
      <c r="D7396" s="336"/>
      <c r="E7396" s="429"/>
      <c r="F7396" s="336"/>
      <c r="G7396" s="430"/>
      <c r="H7396" s="431"/>
      <c r="I7396" s="432"/>
      <c r="J7396" s="336"/>
      <c r="K7396" s="338"/>
      <c r="O7396" s="393"/>
      <c r="P7396" s="407"/>
    </row>
    <row r="7397" spans="1:16" s="342" customFormat="1" x14ac:dyDescent="0.25">
      <c r="A7397" s="336"/>
      <c r="B7397" s="330"/>
      <c r="C7397" s="402"/>
      <c r="D7397" s="336"/>
      <c r="E7397" s="429"/>
      <c r="F7397" s="336"/>
      <c r="G7397" s="430"/>
      <c r="H7397" s="431"/>
      <c r="I7397" s="432"/>
      <c r="J7397" s="336"/>
      <c r="K7397" s="338"/>
      <c r="O7397" s="393"/>
      <c r="P7397" s="407"/>
    </row>
    <row r="7398" spans="1:16" s="342" customFormat="1" x14ac:dyDescent="0.25">
      <c r="A7398" s="336"/>
      <c r="B7398" s="330"/>
      <c r="C7398" s="402"/>
      <c r="D7398" s="336"/>
      <c r="E7398" s="429"/>
      <c r="F7398" s="336"/>
      <c r="G7398" s="430"/>
      <c r="H7398" s="431"/>
      <c r="I7398" s="432"/>
      <c r="J7398" s="336"/>
      <c r="K7398" s="338"/>
      <c r="O7398" s="393"/>
      <c r="P7398" s="407"/>
    </row>
    <row r="7399" spans="1:16" s="342" customFormat="1" x14ac:dyDescent="0.25">
      <c r="A7399" s="336"/>
      <c r="B7399" s="330"/>
      <c r="C7399" s="402"/>
      <c r="D7399" s="336"/>
      <c r="E7399" s="429"/>
      <c r="F7399" s="336"/>
      <c r="G7399" s="430"/>
      <c r="H7399" s="431"/>
      <c r="I7399" s="432"/>
      <c r="J7399" s="336"/>
      <c r="K7399" s="338"/>
      <c r="O7399" s="393"/>
      <c r="P7399" s="407"/>
    </row>
    <row r="7400" spans="1:16" s="342" customFormat="1" x14ac:dyDescent="0.25">
      <c r="A7400" s="336"/>
      <c r="B7400" s="330"/>
      <c r="C7400" s="402"/>
      <c r="D7400" s="336"/>
      <c r="E7400" s="429"/>
      <c r="F7400" s="336"/>
      <c r="G7400" s="430"/>
      <c r="H7400" s="431"/>
      <c r="I7400" s="432"/>
      <c r="J7400" s="336"/>
      <c r="K7400" s="338"/>
      <c r="O7400" s="393"/>
      <c r="P7400" s="407"/>
    </row>
    <row r="7401" spans="1:16" s="342" customFormat="1" x14ac:dyDescent="0.25">
      <c r="A7401" s="336"/>
      <c r="B7401" s="330"/>
      <c r="C7401" s="402"/>
      <c r="D7401" s="336"/>
      <c r="E7401" s="429"/>
      <c r="F7401" s="336"/>
      <c r="G7401" s="430"/>
      <c r="H7401" s="431"/>
      <c r="I7401" s="432"/>
      <c r="J7401" s="336"/>
      <c r="K7401" s="338"/>
      <c r="O7401" s="393"/>
      <c r="P7401" s="407"/>
    </row>
    <row r="7402" spans="1:16" s="342" customFormat="1" x14ac:dyDescent="0.25">
      <c r="A7402" s="336"/>
      <c r="B7402" s="330"/>
      <c r="C7402" s="402"/>
      <c r="D7402" s="336"/>
      <c r="E7402" s="429"/>
      <c r="F7402" s="336"/>
      <c r="G7402" s="430"/>
      <c r="H7402" s="431"/>
      <c r="I7402" s="432"/>
      <c r="J7402" s="336"/>
      <c r="K7402" s="338"/>
      <c r="O7402" s="393"/>
      <c r="P7402" s="407"/>
    </row>
    <row r="7403" spans="1:16" s="342" customFormat="1" x14ac:dyDescent="0.25">
      <c r="A7403" s="336"/>
      <c r="B7403" s="330"/>
      <c r="C7403" s="402"/>
      <c r="D7403" s="336"/>
      <c r="E7403" s="429"/>
      <c r="F7403" s="336"/>
      <c r="G7403" s="430"/>
      <c r="H7403" s="431"/>
      <c r="I7403" s="432"/>
      <c r="J7403" s="336"/>
      <c r="K7403" s="338"/>
      <c r="O7403" s="393"/>
      <c r="P7403" s="407"/>
    </row>
    <row r="7404" spans="1:16" s="342" customFormat="1" x14ac:dyDescent="0.25">
      <c r="A7404" s="336"/>
      <c r="B7404" s="330"/>
      <c r="C7404" s="402"/>
      <c r="D7404" s="336"/>
      <c r="E7404" s="429"/>
      <c r="F7404" s="336"/>
      <c r="G7404" s="430"/>
      <c r="H7404" s="431"/>
      <c r="I7404" s="432"/>
      <c r="J7404" s="336"/>
      <c r="K7404" s="338"/>
      <c r="O7404" s="393"/>
      <c r="P7404" s="407"/>
    </row>
    <row r="7405" spans="1:16" s="342" customFormat="1" x14ac:dyDescent="0.25">
      <c r="A7405" s="336"/>
      <c r="B7405" s="330"/>
      <c r="C7405" s="402"/>
      <c r="D7405" s="336"/>
      <c r="E7405" s="429"/>
      <c r="F7405" s="336"/>
      <c r="G7405" s="430"/>
      <c r="H7405" s="431"/>
      <c r="I7405" s="432"/>
      <c r="J7405" s="336"/>
      <c r="K7405" s="338"/>
      <c r="O7405" s="393"/>
      <c r="P7405" s="407"/>
    </row>
    <row r="7406" spans="1:16" s="342" customFormat="1" x14ac:dyDescent="0.25">
      <c r="A7406" s="336"/>
      <c r="B7406" s="330"/>
      <c r="C7406" s="402"/>
      <c r="D7406" s="336"/>
      <c r="E7406" s="429"/>
      <c r="F7406" s="336"/>
      <c r="G7406" s="430"/>
      <c r="H7406" s="431"/>
      <c r="I7406" s="432"/>
      <c r="J7406" s="336"/>
      <c r="K7406" s="338"/>
      <c r="O7406" s="393"/>
      <c r="P7406" s="407"/>
    </row>
    <row r="7407" spans="1:16" s="342" customFormat="1" x14ac:dyDescent="0.25">
      <c r="A7407" s="336"/>
      <c r="B7407" s="330"/>
      <c r="C7407" s="402"/>
      <c r="D7407" s="336"/>
      <c r="E7407" s="429"/>
      <c r="F7407" s="336"/>
      <c r="G7407" s="430"/>
      <c r="H7407" s="431"/>
      <c r="I7407" s="432"/>
      <c r="J7407" s="336"/>
      <c r="K7407" s="338"/>
      <c r="O7407" s="393"/>
      <c r="P7407" s="407"/>
    </row>
    <row r="7408" spans="1:16" s="342" customFormat="1" x14ac:dyDescent="0.25">
      <c r="A7408" s="336"/>
      <c r="B7408" s="330"/>
      <c r="C7408" s="402"/>
      <c r="D7408" s="336"/>
      <c r="E7408" s="429"/>
      <c r="F7408" s="336"/>
      <c r="G7408" s="430"/>
      <c r="H7408" s="431"/>
      <c r="I7408" s="432"/>
      <c r="J7408" s="336"/>
      <c r="K7408" s="338"/>
      <c r="O7408" s="393"/>
      <c r="P7408" s="407"/>
    </row>
    <row r="7409" spans="1:16" s="342" customFormat="1" x14ac:dyDescent="0.25">
      <c r="A7409" s="336"/>
      <c r="B7409" s="330"/>
      <c r="C7409" s="402"/>
      <c r="D7409" s="336"/>
      <c r="E7409" s="429"/>
      <c r="F7409" s="336"/>
      <c r="G7409" s="430"/>
      <c r="H7409" s="431"/>
      <c r="I7409" s="432"/>
      <c r="J7409" s="336"/>
      <c r="K7409" s="338"/>
      <c r="O7409" s="393"/>
      <c r="P7409" s="407"/>
    </row>
    <row r="7410" spans="1:16" s="342" customFormat="1" x14ac:dyDescent="0.25">
      <c r="A7410" s="336"/>
      <c r="B7410" s="330"/>
      <c r="C7410" s="402"/>
      <c r="D7410" s="336"/>
      <c r="E7410" s="429"/>
      <c r="F7410" s="336"/>
      <c r="G7410" s="430"/>
      <c r="H7410" s="431"/>
      <c r="I7410" s="432"/>
      <c r="J7410" s="336"/>
      <c r="K7410" s="338"/>
      <c r="O7410" s="393"/>
      <c r="P7410" s="407"/>
    </row>
    <row r="7411" spans="1:16" s="342" customFormat="1" x14ac:dyDescent="0.25">
      <c r="A7411" s="336"/>
      <c r="B7411" s="330"/>
      <c r="C7411" s="402"/>
      <c r="D7411" s="336"/>
      <c r="E7411" s="429"/>
      <c r="F7411" s="336"/>
      <c r="G7411" s="430"/>
      <c r="H7411" s="431"/>
      <c r="I7411" s="432"/>
      <c r="J7411" s="336"/>
      <c r="K7411" s="338"/>
      <c r="O7411" s="393"/>
      <c r="P7411" s="407"/>
    </row>
    <row r="7412" spans="1:16" s="342" customFormat="1" x14ac:dyDescent="0.25">
      <c r="A7412" s="336"/>
      <c r="B7412" s="330"/>
      <c r="C7412" s="402"/>
      <c r="D7412" s="336"/>
      <c r="E7412" s="429"/>
      <c r="F7412" s="336"/>
      <c r="G7412" s="430"/>
      <c r="H7412" s="431"/>
      <c r="I7412" s="432"/>
      <c r="J7412" s="336"/>
      <c r="K7412" s="338"/>
      <c r="O7412" s="393"/>
      <c r="P7412" s="407"/>
    </row>
    <row r="7413" spans="1:16" s="342" customFormat="1" x14ac:dyDescent="0.25">
      <c r="A7413" s="336"/>
      <c r="B7413" s="330"/>
      <c r="C7413" s="402"/>
      <c r="D7413" s="336"/>
      <c r="E7413" s="429"/>
      <c r="F7413" s="336"/>
      <c r="G7413" s="430"/>
      <c r="H7413" s="431"/>
      <c r="I7413" s="432"/>
      <c r="J7413" s="336"/>
      <c r="K7413" s="338"/>
      <c r="O7413" s="393"/>
      <c r="P7413" s="407"/>
    </row>
    <row r="7414" spans="1:16" s="342" customFormat="1" x14ac:dyDescent="0.25">
      <c r="A7414" s="336"/>
      <c r="B7414" s="330"/>
      <c r="C7414" s="402"/>
      <c r="D7414" s="336"/>
      <c r="E7414" s="429"/>
      <c r="F7414" s="336"/>
      <c r="G7414" s="430"/>
      <c r="H7414" s="431"/>
      <c r="I7414" s="432"/>
      <c r="J7414" s="336"/>
      <c r="K7414" s="338"/>
      <c r="O7414" s="393"/>
      <c r="P7414" s="407"/>
    </row>
    <row r="7415" spans="1:16" s="342" customFormat="1" x14ac:dyDescent="0.25">
      <c r="A7415" s="336"/>
      <c r="B7415" s="330"/>
      <c r="C7415" s="402"/>
      <c r="D7415" s="336"/>
      <c r="E7415" s="429"/>
      <c r="F7415" s="336"/>
      <c r="G7415" s="430"/>
      <c r="H7415" s="431"/>
      <c r="I7415" s="432"/>
      <c r="J7415" s="336"/>
      <c r="K7415" s="338"/>
      <c r="O7415" s="393"/>
      <c r="P7415" s="407"/>
    </row>
    <row r="7416" spans="1:16" s="342" customFormat="1" x14ac:dyDescent="0.25">
      <c r="A7416" s="336"/>
      <c r="B7416" s="330"/>
      <c r="C7416" s="402"/>
      <c r="D7416" s="336"/>
      <c r="E7416" s="429"/>
      <c r="F7416" s="336"/>
      <c r="G7416" s="430"/>
      <c r="H7416" s="431"/>
      <c r="I7416" s="432"/>
      <c r="J7416" s="336"/>
      <c r="K7416" s="338"/>
      <c r="O7416" s="393"/>
      <c r="P7416" s="407"/>
    </row>
    <row r="7417" spans="1:16" s="342" customFormat="1" x14ac:dyDescent="0.25">
      <c r="A7417" s="336"/>
      <c r="B7417" s="330"/>
      <c r="C7417" s="402"/>
      <c r="D7417" s="336"/>
      <c r="E7417" s="429"/>
      <c r="F7417" s="336"/>
      <c r="G7417" s="430"/>
      <c r="H7417" s="431"/>
      <c r="I7417" s="432"/>
      <c r="J7417" s="336"/>
      <c r="K7417" s="338"/>
      <c r="O7417" s="393"/>
      <c r="P7417" s="407"/>
    </row>
    <row r="7418" spans="1:16" s="342" customFormat="1" x14ac:dyDescent="0.25">
      <c r="A7418" s="336"/>
      <c r="B7418" s="330"/>
      <c r="C7418" s="402"/>
      <c r="D7418" s="336"/>
      <c r="E7418" s="429"/>
      <c r="F7418" s="336"/>
      <c r="G7418" s="430"/>
      <c r="H7418" s="431"/>
      <c r="I7418" s="432"/>
      <c r="J7418" s="336"/>
      <c r="K7418" s="338"/>
      <c r="O7418" s="393"/>
      <c r="P7418" s="407"/>
    </row>
    <row r="7419" spans="1:16" s="342" customFormat="1" x14ac:dyDescent="0.25">
      <c r="A7419" s="336"/>
      <c r="B7419" s="330"/>
      <c r="C7419" s="402"/>
      <c r="D7419" s="336"/>
      <c r="E7419" s="429"/>
      <c r="F7419" s="336"/>
      <c r="G7419" s="430"/>
      <c r="H7419" s="431"/>
      <c r="I7419" s="432"/>
      <c r="J7419" s="336"/>
      <c r="K7419" s="338"/>
      <c r="O7419" s="393"/>
      <c r="P7419" s="407"/>
    </row>
    <row r="7420" spans="1:16" s="342" customFormat="1" x14ac:dyDescent="0.25">
      <c r="A7420" s="336"/>
      <c r="B7420" s="330"/>
      <c r="C7420" s="402"/>
      <c r="D7420" s="336"/>
      <c r="E7420" s="429"/>
      <c r="F7420" s="336"/>
      <c r="G7420" s="430"/>
      <c r="H7420" s="431"/>
      <c r="I7420" s="432"/>
      <c r="J7420" s="336"/>
      <c r="K7420" s="338"/>
      <c r="O7420" s="393"/>
      <c r="P7420" s="407"/>
    </row>
    <row r="7421" spans="1:16" s="342" customFormat="1" x14ac:dyDescent="0.25">
      <c r="A7421" s="336"/>
      <c r="B7421" s="330"/>
      <c r="C7421" s="402"/>
      <c r="D7421" s="336"/>
      <c r="E7421" s="429"/>
      <c r="F7421" s="336"/>
      <c r="G7421" s="430"/>
      <c r="H7421" s="431"/>
      <c r="I7421" s="432"/>
      <c r="J7421" s="336"/>
      <c r="K7421" s="338"/>
      <c r="O7421" s="393"/>
      <c r="P7421" s="407"/>
    </row>
    <row r="7422" spans="1:16" s="342" customFormat="1" x14ac:dyDescent="0.25">
      <c r="A7422" s="336"/>
      <c r="B7422" s="330"/>
      <c r="C7422" s="402"/>
      <c r="D7422" s="336"/>
      <c r="E7422" s="429"/>
      <c r="F7422" s="336"/>
      <c r="G7422" s="430"/>
      <c r="H7422" s="431"/>
      <c r="I7422" s="432"/>
      <c r="J7422" s="336"/>
      <c r="K7422" s="338"/>
      <c r="O7422" s="393"/>
      <c r="P7422" s="407"/>
    </row>
    <row r="7423" spans="1:16" s="342" customFormat="1" x14ac:dyDescent="0.25">
      <c r="A7423" s="336"/>
      <c r="B7423" s="330"/>
      <c r="C7423" s="402"/>
      <c r="D7423" s="336"/>
      <c r="E7423" s="429"/>
      <c r="F7423" s="336"/>
      <c r="G7423" s="430"/>
      <c r="H7423" s="431"/>
      <c r="I7423" s="432"/>
      <c r="J7423" s="336"/>
      <c r="K7423" s="338"/>
      <c r="O7423" s="393"/>
      <c r="P7423" s="407"/>
    </row>
    <row r="7424" spans="1:16" s="342" customFormat="1" x14ac:dyDescent="0.25">
      <c r="A7424" s="336"/>
      <c r="B7424" s="330"/>
      <c r="C7424" s="402"/>
      <c r="D7424" s="336"/>
      <c r="E7424" s="429"/>
      <c r="F7424" s="336"/>
      <c r="G7424" s="430"/>
      <c r="H7424" s="431"/>
      <c r="I7424" s="432"/>
      <c r="J7424" s="336"/>
      <c r="K7424" s="338"/>
      <c r="O7424" s="393"/>
      <c r="P7424" s="407"/>
    </row>
    <row r="7425" spans="1:16" s="342" customFormat="1" x14ac:dyDescent="0.25">
      <c r="A7425" s="336"/>
      <c r="B7425" s="330"/>
      <c r="C7425" s="402"/>
      <c r="D7425" s="336"/>
      <c r="E7425" s="429"/>
      <c r="F7425" s="336"/>
      <c r="G7425" s="430"/>
      <c r="H7425" s="431"/>
      <c r="I7425" s="432"/>
      <c r="J7425" s="336"/>
      <c r="K7425" s="338"/>
      <c r="O7425" s="393"/>
      <c r="P7425" s="407"/>
    </row>
    <row r="7426" spans="1:16" s="342" customFormat="1" x14ac:dyDescent="0.25">
      <c r="A7426" s="336"/>
      <c r="B7426" s="330"/>
      <c r="C7426" s="402"/>
      <c r="D7426" s="336"/>
      <c r="E7426" s="429"/>
      <c r="F7426" s="336"/>
      <c r="G7426" s="430"/>
      <c r="H7426" s="431"/>
      <c r="I7426" s="432"/>
      <c r="J7426" s="336"/>
      <c r="K7426" s="338"/>
      <c r="O7426" s="393"/>
      <c r="P7426" s="407"/>
    </row>
    <row r="7427" spans="1:16" s="342" customFormat="1" x14ac:dyDescent="0.25">
      <c r="A7427" s="336"/>
      <c r="B7427" s="330"/>
      <c r="C7427" s="402"/>
      <c r="D7427" s="336"/>
      <c r="E7427" s="429"/>
      <c r="F7427" s="336"/>
      <c r="G7427" s="430"/>
      <c r="H7427" s="431"/>
      <c r="I7427" s="432"/>
      <c r="J7427" s="336"/>
      <c r="K7427" s="338"/>
      <c r="O7427" s="393"/>
      <c r="P7427" s="407"/>
    </row>
    <row r="7428" spans="1:16" s="342" customFormat="1" x14ac:dyDescent="0.25">
      <c r="A7428" s="336"/>
      <c r="B7428" s="330"/>
      <c r="C7428" s="402"/>
      <c r="D7428" s="336"/>
      <c r="E7428" s="429"/>
      <c r="F7428" s="336"/>
      <c r="G7428" s="430"/>
      <c r="H7428" s="431"/>
      <c r="I7428" s="432"/>
      <c r="J7428" s="336"/>
      <c r="K7428" s="338"/>
      <c r="O7428" s="393"/>
      <c r="P7428" s="407"/>
    </row>
    <row r="7429" spans="1:16" s="342" customFormat="1" x14ac:dyDescent="0.25">
      <c r="A7429" s="336"/>
      <c r="B7429" s="330"/>
      <c r="C7429" s="402"/>
      <c r="D7429" s="336"/>
      <c r="E7429" s="429"/>
      <c r="F7429" s="336"/>
      <c r="G7429" s="430"/>
      <c r="H7429" s="431"/>
      <c r="I7429" s="432"/>
      <c r="J7429" s="336"/>
      <c r="K7429" s="338"/>
      <c r="O7429" s="393"/>
      <c r="P7429" s="407"/>
    </row>
    <row r="7430" spans="1:16" s="342" customFormat="1" x14ac:dyDescent="0.25">
      <c r="A7430" s="336"/>
      <c r="B7430" s="330"/>
      <c r="C7430" s="402"/>
      <c r="D7430" s="336"/>
      <c r="E7430" s="429"/>
      <c r="F7430" s="336"/>
      <c r="G7430" s="430"/>
      <c r="H7430" s="431"/>
      <c r="I7430" s="432"/>
      <c r="J7430" s="336"/>
      <c r="K7430" s="338"/>
      <c r="O7430" s="393"/>
      <c r="P7430" s="407"/>
    </row>
    <row r="7431" spans="1:16" s="342" customFormat="1" x14ac:dyDescent="0.25">
      <c r="A7431" s="336"/>
      <c r="B7431" s="330"/>
      <c r="C7431" s="402"/>
      <c r="D7431" s="336"/>
      <c r="E7431" s="429"/>
      <c r="F7431" s="336"/>
      <c r="G7431" s="430"/>
      <c r="H7431" s="431"/>
      <c r="I7431" s="432"/>
      <c r="J7431" s="336"/>
      <c r="K7431" s="338"/>
      <c r="O7431" s="393"/>
      <c r="P7431" s="407"/>
    </row>
    <row r="7432" spans="1:16" s="342" customFormat="1" x14ac:dyDescent="0.25">
      <c r="A7432" s="336"/>
      <c r="B7432" s="330"/>
      <c r="C7432" s="402"/>
      <c r="D7432" s="336"/>
      <c r="E7432" s="429"/>
      <c r="F7432" s="336"/>
      <c r="G7432" s="430"/>
      <c r="H7432" s="431"/>
      <c r="I7432" s="432"/>
      <c r="J7432" s="336"/>
      <c r="K7432" s="338"/>
      <c r="O7432" s="393"/>
      <c r="P7432" s="407"/>
    </row>
    <row r="7433" spans="1:16" s="342" customFormat="1" x14ac:dyDescent="0.25">
      <c r="A7433" s="336"/>
      <c r="B7433" s="330"/>
      <c r="C7433" s="402"/>
      <c r="D7433" s="336"/>
      <c r="E7433" s="429"/>
      <c r="F7433" s="336"/>
      <c r="G7433" s="430"/>
      <c r="H7433" s="431"/>
      <c r="I7433" s="432"/>
      <c r="J7433" s="336"/>
      <c r="K7433" s="338"/>
      <c r="O7433" s="393"/>
      <c r="P7433" s="407"/>
    </row>
    <row r="7434" spans="1:16" s="342" customFormat="1" x14ac:dyDescent="0.25">
      <c r="A7434" s="336"/>
      <c r="B7434" s="330"/>
      <c r="C7434" s="402"/>
      <c r="D7434" s="336"/>
      <c r="E7434" s="429"/>
      <c r="F7434" s="336"/>
      <c r="G7434" s="430"/>
      <c r="H7434" s="431"/>
      <c r="I7434" s="432"/>
      <c r="J7434" s="336"/>
      <c r="K7434" s="338"/>
      <c r="O7434" s="393"/>
      <c r="P7434" s="407"/>
    </row>
    <row r="7435" spans="1:16" s="342" customFormat="1" x14ac:dyDescent="0.25">
      <c r="A7435" s="336"/>
      <c r="B7435" s="330"/>
      <c r="C7435" s="402"/>
      <c r="D7435" s="336"/>
      <c r="E7435" s="429"/>
      <c r="F7435" s="336"/>
      <c r="G7435" s="430"/>
      <c r="H7435" s="431"/>
      <c r="I7435" s="432"/>
      <c r="J7435" s="336"/>
      <c r="K7435" s="338"/>
      <c r="O7435" s="393"/>
      <c r="P7435" s="407"/>
    </row>
    <row r="7436" spans="1:16" s="342" customFormat="1" x14ac:dyDescent="0.25">
      <c r="A7436" s="336"/>
      <c r="B7436" s="330"/>
      <c r="C7436" s="402"/>
      <c r="D7436" s="336"/>
      <c r="E7436" s="429"/>
      <c r="F7436" s="336"/>
      <c r="G7436" s="430"/>
      <c r="H7436" s="431"/>
      <c r="I7436" s="432"/>
      <c r="J7436" s="336"/>
      <c r="K7436" s="338"/>
      <c r="O7436" s="393"/>
      <c r="P7436" s="407"/>
    </row>
    <row r="7437" spans="1:16" s="342" customFormat="1" x14ac:dyDescent="0.25">
      <c r="A7437" s="336"/>
      <c r="B7437" s="330"/>
      <c r="C7437" s="402"/>
      <c r="D7437" s="336"/>
      <c r="E7437" s="429"/>
      <c r="F7437" s="336"/>
      <c r="G7437" s="430"/>
      <c r="H7437" s="431"/>
      <c r="I7437" s="432"/>
      <c r="J7437" s="336"/>
      <c r="K7437" s="338"/>
      <c r="O7437" s="393"/>
      <c r="P7437" s="407"/>
    </row>
    <row r="7438" spans="1:16" s="342" customFormat="1" x14ac:dyDescent="0.25">
      <c r="A7438" s="336"/>
      <c r="B7438" s="330"/>
      <c r="C7438" s="402"/>
      <c r="D7438" s="336"/>
      <c r="E7438" s="429"/>
      <c r="F7438" s="336"/>
      <c r="G7438" s="430"/>
      <c r="H7438" s="431"/>
      <c r="I7438" s="432"/>
      <c r="J7438" s="336"/>
      <c r="K7438" s="338"/>
      <c r="O7438" s="393"/>
      <c r="P7438" s="407"/>
    </row>
    <row r="7439" spans="1:16" s="342" customFormat="1" x14ac:dyDescent="0.25">
      <c r="A7439" s="336"/>
      <c r="B7439" s="330"/>
      <c r="C7439" s="402"/>
      <c r="D7439" s="336"/>
      <c r="E7439" s="429"/>
      <c r="F7439" s="336"/>
      <c r="G7439" s="430"/>
      <c r="H7439" s="431"/>
      <c r="I7439" s="432"/>
      <c r="J7439" s="336"/>
      <c r="K7439" s="338"/>
      <c r="O7439" s="393"/>
      <c r="P7439" s="407"/>
    </row>
    <row r="7440" spans="1:16" s="342" customFormat="1" x14ac:dyDescent="0.25">
      <c r="A7440" s="336"/>
      <c r="B7440" s="330"/>
      <c r="C7440" s="402"/>
      <c r="D7440" s="336"/>
      <c r="E7440" s="429"/>
      <c r="F7440" s="336"/>
      <c r="G7440" s="430"/>
      <c r="H7440" s="431"/>
      <c r="I7440" s="432"/>
      <c r="J7440" s="336"/>
      <c r="K7440" s="338"/>
      <c r="O7440" s="393"/>
      <c r="P7440" s="407"/>
    </row>
    <row r="7441" spans="1:16" s="342" customFormat="1" x14ac:dyDescent="0.25">
      <c r="A7441" s="336"/>
      <c r="B7441" s="330"/>
      <c r="C7441" s="402"/>
      <c r="D7441" s="336"/>
      <c r="E7441" s="429"/>
      <c r="F7441" s="336"/>
      <c r="G7441" s="430"/>
      <c r="H7441" s="431"/>
      <c r="I7441" s="432"/>
      <c r="J7441" s="336"/>
      <c r="K7441" s="338"/>
      <c r="O7441" s="393"/>
      <c r="P7441" s="407"/>
    </row>
    <row r="7442" spans="1:16" s="342" customFormat="1" x14ac:dyDescent="0.25">
      <c r="A7442" s="336"/>
      <c r="B7442" s="330"/>
      <c r="C7442" s="402"/>
      <c r="D7442" s="336"/>
      <c r="E7442" s="429"/>
      <c r="F7442" s="336"/>
      <c r="G7442" s="430"/>
      <c r="H7442" s="431"/>
      <c r="I7442" s="432"/>
      <c r="J7442" s="336"/>
      <c r="K7442" s="338"/>
      <c r="O7442" s="393"/>
      <c r="P7442" s="407"/>
    </row>
    <row r="7443" spans="1:16" s="342" customFormat="1" x14ac:dyDescent="0.25">
      <c r="A7443" s="336"/>
      <c r="B7443" s="330"/>
      <c r="C7443" s="402"/>
      <c r="D7443" s="336"/>
      <c r="E7443" s="429"/>
      <c r="F7443" s="336"/>
      <c r="G7443" s="430"/>
      <c r="H7443" s="431"/>
      <c r="I7443" s="432"/>
      <c r="J7443" s="336"/>
      <c r="K7443" s="338"/>
      <c r="O7443" s="393"/>
      <c r="P7443" s="407"/>
    </row>
    <row r="7444" spans="1:16" s="342" customFormat="1" x14ac:dyDescent="0.25">
      <c r="A7444" s="336"/>
      <c r="B7444" s="330"/>
      <c r="C7444" s="402"/>
      <c r="D7444" s="336"/>
      <c r="E7444" s="429"/>
      <c r="F7444" s="336"/>
      <c r="G7444" s="430"/>
      <c r="H7444" s="431"/>
      <c r="I7444" s="432"/>
      <c r="J7444" s="336"/>
      <c r="K7444" s="338"/>
      <c r="O7444" s="393"/>
      <c r="P7444" s="407"/>
    </row>
    <row r="7445" spans="1:16" s="342" customFormat="1" x14ac:dyDescent="0.25">
      <c r="A7445" s="336"/>
      <c r="B7445" s="330"/>
      <c r="C7445" s="402"/>
      <c r="D7445" s="336"/>
      <c r="E7445" s="429"/>
      <c r="F7445" s="336"/>
      <c r="G7445" s="430"/>
      <c r="H7445" s="431"/>
      <c r="I7445" s="432"/>
      <c r="J7445" s="336"/>
      <c r="K7445" s="338"/>
      <c r="O7445" s="393"/>
      <c r="P7445" s="407"/>
    </row>
    <row r="7446" spans="1:16" s="342" customFormat="1" x14ac:dyDescent="0.25">
      <c r="A7446" s="336"/>
      <c r="B7446" s="330"/>
      <c r="C7446" s="402"/>
      <c r="D7446" s="336"/>
      <c r="E7446" s="429"/>
      <c r="F7446" s="336"/>
      <c r="G7446" s="430"/>
      <c r="H7446" s="431"/>
      <c r="I7446" s="432"/>
      <c r="J7446" s="336"/>
      <c r="K7446" s="338"/>
      <c r="O7446" s="393"/>
      <c r="P7446" s="407"/>
    </row>
    <row r="7447" spans="1:16" s="342" customFormat="1" x14ac:dyDescent="0.25">
      <c r="A7447" s="336"/>
      <c r="B7447" s="330"/>
      <c r="C7447" s="402"/>
      <c r="D7447" s="336"/>
      <c r="E7447" s="429"/>
      <c r="F7447" s="336"/>
      <c r="G7447" s="430"/>
      <c r="H7447" s="431"/>
      <c r="I7447" s="432"/>
      <c r="J7447" s="336"/>
      <c r="K7447" s="338"/>
      <c r="O7447" s="393"/>
      <c r="P7447" s="407"/>
    </row>
    <row r="7448" spans="1:16" s="342" customFormat="1" x14ac:dyDescent="0.25">
      <c r="A7448" s="336"/>
      <c r="B7448" s="330"/>
      <c r="C7448" s="402"/>
      <c r="D7448" s="336"/>
      <c r="E7448" s="429"/>
      <c r="F7448" s="336"/>
      <c r="G7448" s="430"/>
      <c r="H7448" s="431"/>
      <c r="I7448" s="432"/>
      <c r="J7448" s="336"/>
      <c r="K7448" s="338"/>
      <c r="O7448" s="393"/>
      <c r="P7448" s="407"/>
    </row>
    <row r="7449" spans="1:16" s="342" customFormat="1" x14ac:dyDescent="0.25">
      <c r="A7449" s="336"/>
      <c r="B7449" s="330"/>
      <c r="C7449" s="402"/>
      <c r="D7449" s="336"/>
      <c r="E7449" s="429"/>
      <c r="F7449" s="336"/>
      <c r="G7449" s="430"/>
      <c r="H7449" s="431"/>
      <c r="I7449" s="432"/>
      <c r="J7449" s="336"/>
      <c r="K7449" s="338"/>
      <c r="O7449" s="393"/>
      <c r="P7449" s="407"/>
    </row>
    <row r="7450" spans="1:16" s="342" customFormat="1" x14ac:dyDescent="0.25">
      <c r="A7450" s="336"/>
      <c r="B7450" s="330"/>
      <c r="C7450" s="402"/>
      <c r="D7450" s="336"/>
      <c r="E7450" s="429"/>
      <c r="F7450" s="336"/>
      <c r="G7450" s="430"/>
      <c r="H7450" s="431"/>
      <c r="I7450" s="432"/>
      <c r="J7450" s="336"/>
      <c r="K7450" s="338"/>
      <c r="O7450" s="393"/>
      <c r="P7450" s="407"/>
    </row>
    <row r="7451" spans="1:16" s="342" customFormat="1" x14ac:dyDescent="0.25">
      <c r="A7451" s="336"/>
      <c r="B7451" s="330"/>
      <c r="C7451" s="402"/>
      <c r="D7451" s="336"/>
      <c r="E7451" s="429"/>
      <c r="F7451" s="336"/>
      <c r="G7451" s="430"/>
      <c r="H7451" s="431"/>
      <c r="I7451" s="432"/>
      <c r="J7451" s="336"/>
      <c r="K7451" s="338"/>
      <c r="O7451" s="393"/>
      <c r="P7451" s="407"/>
    </row>
    <row r="7452" spans="1:16" s="342" customFormat="1" x14ac:dyDescent="0.25">
      <c r="A7452" s="336"/>
      <c r="B7452" s="330"/>
      <c r="C7452" s="402"/>
      <c r="D7452" s="336"/>
      <c r="E7452" s="429"/>
      <c r="F7452" s="336"/>
      <c r="G7452" s="430"/>
      <c r="H7452" s="431"/>
      <c r="I7452" s="432"/>
      <c r="J7452" s="336"/>
      <c r="K7452" s="338"/>
      <c r="O7452" s="393"/>
      <c r="P7452" s="407"/>
    </row>
    <row r="7453" spans="1:16" s="342" customFormat="1" x14ac:dyDescent="0.25">
      <c r="A7453" s="336"/>
      <c r="B7453" s="330"/>
      <c r="C7453" s="402"/>
      <c r="D7453" s="336"/>
      <c r="E7453" s="429"/>
      <c r="F7453" s="336"/>
      <c r="G7453" s="430"/>
      <c r="H7453" s="431"/>
      <c r="I7453" s="432"/>
      <c r="J7453" s="336"/>
      <c r="K7453" s="338"/>
      <c r="O7453" s="393"/>
      <c r="P7453" s="407"/>
    </row>
    <row r="7454" spans="1:16" s="342" customFormat="1" x14ac:dyDescent="0.25">
      <c r="A7454" s="336"/>
      <c r="B7454" s="330"/>
      <c r="C7454" s="402"/>
      <c r="D7454" s="336"/>
      <c r="E7454" s="429"/>
      <c r="F7454" s="336"/>
      <c r="G7454" s="430"/>
      <c r="H7454" s="431"/>
      <c r="I7454" s="432"/>
      <c r="J7454" s="336"/>
      <c r="K7454" s="338"/>
      <c r="O7454" s="393"/>
      <c r="P7454" s="407"/>
    </row>
    <row r="7455" spans="1:16" s="342" customFormat="1" x14ac:dyDescent="0.25">
      <c r="A7455" s="336"/>
      <c r="B7455" s="330"/>
      <c r="C7455" s="402"/>
      <c r="D7455" s="336"/>
      <c r="E7455" s="429"/>
      <c r="F7455" s="336"/>
      <c r="G7455" s="430"/>
      <c r="H7455" s="431"/>
      <c r="I7455" s="432"/>
      <c r="J7455" s="336"/>
      <c r="K7455" s="338"/>
      <c r="O7455" s="393"/>
      <c r="P7455" s="407"/>
    </row>
    <row r="7456" spans="1:16" s="342" customFormat="1" x14ac:dyDescent="0.25">
      <c r="A7456" s="336"/>
      <c r="B7456" s="330"/>
      <c r="C7456" s="402"/>
      <c r="D7456" s="336"/>
      <c r="E7456" s="429"/>
      <c r="F7456" s="336"/>
      <c r="G7456" s="430"/>
      <c r="H7456" s="431"/>
      <c r="I7456" s="432"/>
      <c r="J7456" s="336"/>
      <c r="K7456" s="338"/>
      <c r="O7456" s="393"/>
      <c r="P7456" s="407"/>
    </row>
    <row r="7457" spans="1:16" s="342" customFormat="1" x14ac:dyDescent="0.25">
      <c r="A7457" s="336"/>
      <c r="B7457" s="330"/>
      <c r="C7457" s="402"/>
      <c r="D7457" s="336"/>
      <c r="E7457" s="429"/>
      <c r="F7457" s="336"/>
      <c r="G7457" s="430"/>
      <c r="H7457" s="431"/>
      <c r="I7457" s="432"/>
      <c r="J7457" s="336"/>
      <c r="K7457" s="338"/>
      <c r="O7457" s="393"/>
      <c r="P7457" s="407"/>
    </row>
    <row r="7458" spans="1:16" s="342" customFormat="1" x14ac:dyDescent="0.25">
      <c r="A7458" s="336"/>
      <c r="B7458" s="330"/>
      <c r="C7458" s="402"/>
      <c r="D7458" s="336"/>
      <c r="E7458" s="429"/>
      <c r="F7458" s="336"/>
      <c r="G7458" s="430"/>
      <c r="H7458" s="431"/>
      <c r="I7458" s="432"/>
      <c r="J7458" s="336"/>
      <c r="K7458" s="338"/>
      <c r="O7458" s="393"/>
      <c r="P7458" s="407"/>
    </row>
    <row r="7459" spans="1:16" s="342" customFormat="1" x14ac:dyDescent="0.25">
      <c r="A7459" s="336"/>
      <c r="B7459" s="330"/>
      <c r="C7459" s="402"/>
      <c r="D7459" s="336"/>
      <c r="E7459" s="429"/>
      <c r="F7459" s="336"/>
      <c r="G7459" s="430"/>
      <c r="H7459" s="431"/>
      <c r="I7459" s="432"/>
      <c r="J7459" s="336"/>
      <c r="K7459" s="338"/>
      <c r="O7459" s="393"/>
      <c r="P7459" s="407"/>
    </row>
    <row r="7460" spans="1:16" s="342" customFormat="1" x14ac:dyDescent="0.25">
      <c r="A7460" s="336"/>
      <c r="B7460" s="330"/>
      <c r="C7460" s="402"/>
      <c r="D7460" s="336"/>
      <c r="E7460" s="429"/>
      <c r="F7460" s="336"/>
      <c r="G7460" s="430"/>
      <c r="H7460" s="431"/>
      <c r="I7460" s="432"/>
      <c r="J7460" s="336"/>
      <c r="K7460" s="338"/>
      <c r="O7460" s="393"/>
      <c r="P7460" s="407"/>
    </row>
    <row r="7461" spans="1:16" s="342" customFormat="1" x14ac:dyDescent="0.25">
      <c r="A7461" s="336"/>
      <c r="B7461" s="330"/>
      <c r="C7461" s="402"/>
      <c r="D7461" s="336"/>
      <c r="E7461" s="429"/>
      <c r="F7461" s="336"/>
      <c r="G7461" s="430"/>
      <c r="H7461" s="431"/>
      <c r="I7461" s="432"/>
      <c r="J7461" s="336"/>
      <c r="K7461" s="338"/>
      <c r="O7461" s="393"/>
      <c r="P7461" s="407"/>
    </row>
    <row r="7462" spans="1:16" s="342" customFormat="1" x14ac:dyDescent="0.25">
      <c r="A7462" s="336"/>
      <c r="B7462" s="330"/>
      <c r="C7462" s="402"/>
      <c r="D7462" s="336"/>
      <c r="E7462" s="429"/>
      <c r="F7462" s="336"/>
      <c r="G7462" s="430"/>
      <c r="H7462" s="431"/>
      <c r="I7462" s="432"/>
      <c r="J7462" s="336"/>
      <c r="K7462" s="338"/>
      <c r="O7462" s="393"/>
      <c r="P7462" s="407"/>
    </row>
    <row r="7463" spans="1:16" s="342" customFormat="1" x14ac:dyDescent="0.25">
      <c r="A7463" s="336"/>
      <c r="B7463" s="330"/>
      <c r="C7463" s="402"/>
      <c r="D7463" s="336"/>
      <c r="E7463" s="429"/>
      <c r="F7463" s="336"/>
      <c r="G7463" s="430"/>
      <c r="H7463" s="431"/>
      <c r="I7463" s="432"/>
      <c r="J7463" s="336"/>
      <c r="K7463" s="338"/>
      <c r="O7463" s="393"/>
      <c r="P7463" s="407"/>
    </row>
    <row r="7464" spans="1:16" s="342" customFormat="1" x14ac:dyDescent="0.25">
      <c r="A7464" s="336"/>
      <c r="B7464" s="330"/>
      <c r="C7464" s="402"/>
      <c r="D7464" s="336"/>
      <c r="E7464" s="429"/>
      <c r="F7464" s="336"/>
      <c r="G7464" s="430"/>
      <c r="H7464" s="431"/>
      <c r="I7464" s="432"/>
      <c r="J7464" s="336"/>
      <c r="K7464" s="338"/>
      <c r="O7464" s="393"/>
      <c r="P7464" s="407"/>
    </row>
    <row r="7465" spans="1:16" s="342" customFormat="1" x14ac:dyDescent="0.25">
      <c r="A7465" s="336"/>
      <c r="B7465" s="330"/>
      <c r="C7465" s="402"/>
      <c r="D7465" s="336"/>
      <c r="E7465" s="429"/>
      <c r="F7465" s="336"/>
      <c r="G7465" s="430"/>
      <c r="H7465" s="431"/>
      <c r="I7465" s="432"/>
      <c r="J7465" s="336"/>
      <c r="K7465" s="338"/>
      <c r="O7465" s="393"/>
      <c r="P7465" s="407"/>
    </row>
    <row r="7466" spans="1:16" s="342" customFormat="1" x14ac:dyDescent="0.25">
      <c r="A7466" s="336"/>
      <c r="B7466" s="330"/>
      <c r="C7466" s="402"/>
      <c r="D7466" s="336"/>
      <c r="E7466" s="429"/>
      <c r="F7466" s="336"/>
      <c r="G7466" s="430"/>
      <c r="H7466" s="431"/>
      <c r="I7466" s="432"/>
      <c r="J7466" s="336"/>
      <c r="K7466" s="338"/>
      <c r="O7466" s="393"/>
      <c r="P7466" s="407"/>
    </row>
    <row r="7467" spans="1:16" s="342" customFormat="1" x14ac:dyDescent="0.25">
      <c r="A7467" s="336"/>
      <c r="B7467" s="330"/>
      <c r="C7467" s="402"/>
      <c r="D7467" s="336"/>
      <c r="E7467" s="429"/>
      <c r="F7467" s="336"/>
      <c r="G7467" s="430"/>
      <c r="H7467" s="431"/>
      <c r="I7467" s="432"/>
      <c r="J7467" s="336"/>
      <c r="K7467" s="338"/>
      <c r="O7467" s="393"/>
      <c r="P7467" s="407"/>
    </row>
    <row r="7468" spans="1:16" s="342" customFormat="1" x14ac:dyDescent="0.25">
      <c r="A7468" s="336"/>
      <c r="B7468" s="330"/>
      <c r="C7468" s="402"/>
      <c r="D7468" s="336"/>
      <c r="E7468" s="429"/>
      <c r="F7468" s="336"/>
      <c r="G7468" s="430"/>
      <c r="H7468" s="431"/>
      <c r="I7468" s="432"/>
      <c r="J7468" s="336"/>
      <c r="K7468" s="338"/>
      <c r="O7468" s="393"/>
      <c r="P7468" s="407"/>
    </row>
    <row r="7469" spans="1:16" s="342" customFormat="1" x14ac:dyDescent="0.25">
      <c r="A7469" s="336"/>
      <c r="B7469" s="330"/>
      <c r="C7469" s="402"/>
      <c r="D7469" s="336"/>
      <c r="E7469" s="429"/>
      <c r="F7469" s="336"/>
      <c r="G7469" s="430"/>
      <c r="H7469" s="431"/>
      <c r="I7469" s="432"/>
      <c r="J7469" s="336"/>
      <c r="K7469" s="338"/>
      <c r="O7469" s="393"/>
      <c r="P7469" s="407"/>
    </row>
    <row r="7470" spans="1:16" s="342" customFormat="1" x14ac:dyDescent="0.25">
      <c r="A7470" s="336"/>
      <c r="B7470" s="330"/>
      <c r="C7470" s="402"/>
      <c r="D7470" s="336"/>
      <c r="E7470" s="429"/>
      <c r="F7470" s="336"/>
      <c r="G7470" s="430"/>
      <c r="H7470" s="431"/>
      <c r="I7470" s="432"/>
      <c r="J7470" s="336"/>
      <c r="K7470" s="338"/>
      <c r="O7470" s="393"/>
      <c r="P7470" s="407"/>
    </row>
    <row r="7471" spans="1:16" s="342" customFormat="1" x14ac:dyDescent="0.25">
      <c r="A7471" s="336"/>
      <c r="B7471" s="330"/>
      <c r="C7471" s="402"/>
      <c r="D7471" s="336"/>
      <c r="E7471" s="429"/>
      <c r="F7471" s="336"/>
      <c r="G7471" s="430"/>
      <c r="H7471" s="431"/>
      <c r="I7471" s="432"/>
      <c r="J7471" s="336"/>
      <c r="K7471" s="338"/>
      <c r="O7471" s="393"/>
      <c r="P7471" s="407"/>
    </row>
    <row r="7472" spans="1:16" s="342" customFormat="1" x14ac:dyDescent="0.25">
      <c r="A7472" s="336"/>
      <c r="B7472" s="330"/>
      <c r="C7472" s="402"/>
      <c r="D7472" s="336"/>
      <c r="E7472" s="429"/>
      <c r="F7472" s="336"/>
      <c r="G7472" s="430"/>
      <c r="H7472" s="431"/>
      <c r="I7472" s="432"/>
      <c r="J7472" s="336"/>
      <c r="K7472" s="338"/>
      <c r="O7472" s="393"/>
      <c r="P7472" s="407"/>
    </row>
    <row r="7473" spans="1:16" s="342" customFormat="1" x14ac:dyDescent="0.25">
      <c r="A7473" s="336"/>
      <c r="B7473" s="330"/>
      <c r="C7473" s="402"/>
      <c r="D7473" s="336"/>
      <c r="E7473" s="429"/>
      <c r="F7473" s="336"/>
      <c r="G7473" s="430"/>
      <c r="H7473" s="431"/>
      <c r="I7473" s="432"/>
      <c r="J7473" s="336"/>
      <c r="K7473" s="338"/>
      <c r="O7473" s="393"/>
      <c r="P7473" s="407"/>
    </row>
  </sheetData>
  <mergeCells count="19">
    <mergeCell ref="F1:P1"/>
    <mergeCell ref="A3:P3"/>
    <mergeCell ref="A5:A6"/>
    <mergeCell ref="B5:B6"/>
    <mergeCell ref="C5:C6"/>
    <mergeCell ref="D5:D6"/>
    <mergeCell ref="E5:E6"/>
    <mergeCell ref="F5:I5"/>
    <mergeCell ref="J5:J6"/>
    <mergeCell ref="K5:O5"/>
    <mergeCell ref="J490:J491"/>
    <mergeCell ref="J493:J494"/>
    <mergeCell ref="B505:I505"/>
    <mergeCell ref="P5:P6"/>
    <mergeCell ref="B309:P309"/>
    <mergeCell ref="J337:J338"/>
    <mergeCell ref="J379:J380"/>
    <mergeCell ref="J410:J415"/>
    <mergeCell ref="J469:J47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topLeftCell="A43" workbookViewId="0">
      <selection activeCell="A56" sqref="A56:XFD56"/>
    </sheetView>
  </sheetViews>
  <sheetFormatPr defaultRowHeight="15" x14ac:dyDescent="0.3"/>
  <cols>
    <col min="1" max="1" width="6.28515625" style="27" customWidth="1"/>
    <col min="2" max="2" width="30.140625" style="27" customWidth="1"/>
    <col min="3" max="3" width="9" style="28" customWidth="1"/>
    <col min="4" max="4" width="9.28515625" style="74" customWidth="1"/>
    <col min="5" max="5" width="10.28515625" style="74" customWidth="1"/>
    <col min="6" max="6" width="9.28515625" style="28" customWidth="1"/>
    <col min="7" max="7" width="4.85546875" style="27" customWidth="1"/>
    <col min="8" max="8" width="4.7109375" style="27" customWidth="1"/>
    <col min="9" max="9" width="7.7109375" style="27" customWidth="1"/>
    <col min="10" max="10" width="11.140625" style="38" bestFit="1" customWidth="1"/>
    <col min="11" max="11" width="16.28515625" style="27" bestFit="1" customWidth="1"/>
    <col min="12" max="12" width="10.42578125" style="27" bestFit="1" customWidth="1"/>
    <col min="13" max="13" width="9.140625" style="27"/>
    <col min="14" max="14" width="9.42578125" style="27" bestFit="1" customWidth="1"/>
    <col min="15" max="256" width="9.140625" style="27"/>
    <col min="257" max="257" width="6.28515625" style="27" customWidth="1"/>
    <col min="258" max="258" width="38.42578125" style="27" bestFit="1" customWidth="1"/>
    <col min="259" max="259" width="11.42578125" style="27" customWidth="1"/>
    <col min="260" max="260" width="11.28515625" style="27" customWidth="1"/>
    <col min="261" max="261" width="12.140625" style="27" customWidth="1"/>
    <col min="262" max="262" width="12.42578125" style="27" customWidth="1"/>
    <col min="263" max="263" width="4.85546875" style="27" customWidth="1"/>
    <col min="264" max="264" width="4.7109375" style="27" customWidth="1"/>
    <col min="265" max="265" width="7.7109375" style="27" customWidth="1"/>
    <col min="266" max="266" width="9.140625" style="27"/>
    <col min="267" max="267" width="16.28515625" style="27" bestFit="1" customWidth="1"/>
    <col min="268" max="268" width="10.42578125" style="27" bestFit="1" customWidth="1"/>
    <col min="269" max="269" width="9.140625" style="27"/>
    <col min="270" max="270" width="9.42578125" style="27" bestFit="1" customWidth="1"/>
    <col min="271" max="512" width="9.140625" style="27"/>
    <col min="513" max="513" width="6.28515625" style="27" customWidth="1"/>
    <col min="514" max="514" width="38.42578125" style="27" bestFit="1" customWidth="1"/>
    <col min="515" max="515" width="11.42578125" style="27" customWidth="1"/>
    <col min="516" max="516" width="11.28515625" style="27" customWidth="1"/>
    <col min="517" max="517" width="12.140625" style="27" customWidth="1"/>
    <col min="518" max="518" width="12.42578125" style="27" customWidth="1"/>
    <col min="519" max="519" width="4.85546875" style="27" customWidth="1"/>
    <col min="520" max="520" width="4.7109375" style="27" customWidth="1"/>
    <col min="521" max="521" width="7.7109375" style="27" customWidth="1"/>
    <col min="522" max="522" width="9.140625" style="27"/>
    <col min="523" max="523" width="16.28515625" style="27" bestFit="1" customWidth="1"/>
    <col min="524" max="524" width="10.42578125" style="27" bestFit="1" customWidth="1"/>
    <col min="525" max="525" width="9.140625" style="27"/>
    <col min="526" max="526" width="9.42578125" style="27" bestFit="1" customWidth="1"/>
    <col min="527" max="768" width="9.140625" style="27"/>
    <col min="769" max="769" width="6.28515625" style="27" customWidth="1"/>
    <col min="770" max="770" width="38.42578125" style="27" bestFit="1" customWidth="1"/>
    <col min="771" max="771" width="11.42578125" style="27" customWidth="1"/>
    <col min="772" max="772" width="11.28515625" style="27" customWidth="1"/>
    <col min="773" max="773" width="12.140625" style="27" customWidth="1"/>
    <col min="774" max="774" width="12.42578125" style="27" customWidth="1"/>
    <col min="775" max="775" width="4.85546875" style="27" customWidth="1"/>
    <col min="776" max="776" width="4.7109375" style="27" customWidth="1"/>
    <col min="777" max="777" width="7.7109375" style="27" customWidth="1"/>
    <col min="778" max="778" width="9.140625" style="27"/>
    <col min="779" max="779" width="16.28515625" style="27" bestFit="1" customWidth="1"/>
    <col min="780" max="780" width="10.42578125" style="27" bestFit="1" customWidth="1"/>
    <col min="781" max="781" width="9.140625" style="27"/>
    <col min="782" max="782" width="9.42578125" style="27" bestFit="1" customWidth="1"/>
    <col min="783" max="1024" width="9.140625" style="27"/>
    <col min="1025" max="1025" width="6.28515625" style="27" customWidth="1"/>
    <col min="1026" max="1026" width="38.42578125" style="27" bestFit="1" customWidth="1"/>
    <col min="1027" max="1027" width="11.42578125" style="27" customWidth="1"/>
    <col min="1028" max="1028" width="11.28515625" style="27" customWidth="1"/>
    <col min="1029" max="1029" width="12.140625" style="27" customWidth="1"/>
    <col min="1030" max="1030" width="12.42578125" style="27" customWidth="1"/>
    <col min="1031" max="1031" width="4.85546875" style="27" customWidth="1"/>
    <col min="1032" max="1032" width="4.7109375" style="27" customWidth="1"/>
    <col min="1033" max="1033" width="7.7109375" style="27" customWidth="1"/>
    <col min="1034" max="1034" width="9.140625" style="27"/>
    <col min="1035" max="1035" width="16.28515625" style="27" bestFit="1" customWidth="1"/>
    <col min="1036" max="1036" width="10.42578125" style="27" bestFit="1" customWidth="1"/>
    <col min="1037" max="1037" width="9.140625" style="27"/>
    <col min="1038" max="1038" width="9.42578125" style="27" bestFit="1" customWidth="1"/>
    <col min="1039" max="1280" width="9.140625" style="27"/>
    <col min="1281" max="1281" width="6.28515625" style="27" customWidth="1"/>
    <col min="1282" max="1282" width="38.42578125" style="27" bestFit="1" customWidth="1"/>
    <col min="1283" max="1283" width="11.42578125" style="27" customWidth="1"/>
    <col min="1284" max="1284" width="11.28515625" style="27" customWidth="1"/>
    <col min="1285" max="1285" width="12.140625" style="27" customWidth="1"/>
    <col min="1286" max="1286" width="12.42578125" style="27" customWidth="1"/>
    <col min="1287" max="1287" width="4.85546875" style="27" customWidth="1"/>
    <col min="1288" max="1288" width="4.7109375" style="27" customWidth="1"/>
    <col min="1289" max="1289" width="7.7109375" style="27" customWidth="1"/>
    <col min="1290" max="1290" width="9.140625" style="27"/>
    <col min="1291" max="1291" width="16.28515625" style="27" bestFit="1" customWidth="1"/>
    <col min="1292" max="1292" width="10.42578125" style="27" bestFit="1" customWidth="1"/>
    <col min="1293" max="1293" width="9.140625" style="27"/>
    <col min="1294" max="1294" width="9.42578125" style="27" bestFit="1" customWidth="1"/>
    <col min="1295" max="1536" width="9.140625" style="27"/>
    <col min="1537" max="1537" width="6.28515625" style="27" customWidth="1"/>
    <col min="1538" max="1538" width="38.42578125" style="27" bestFit="1" customWidth="1"/>
    <col min="1539" max="1539" width="11.42578125" style="27" customWidth="1"/>
    <col min="1540" max="1540" width="11.28515625" style="27" customWidth="1"/>
    <col min="1541" max="1541" width="12.140625" style="27" customWidth="1"/>
    <col min="1542" max="1542" width="12.42578125" style="27" customWidth="1"/>
    <col min="1543" max="1543" width="4.85546875" style="27" customWidth="1"/>
    <col min="1544" max="1544" width="4.7109375" style="27" customWidth="1"/>
    <col min="1545" max="1545" width="7.7109375" style="27" customWidth="1"/>
    <col min="1546" max="1546" width="9.140625" style="27"/>
    <col min="1547" max="1547" width="16.28515625" style="27" bestFit="1" customWidth="1"/>
    <col min="1548" max="1548" width="10.42578125" style="27" bestFit="1" customWidth="1"/>
    <col min="1549" max="1549" width="9.140625" style="27"/>
    <col min="1550" max="1550" width="9.42578125" style="27" bestFit="1" customWidth="1"/>
    <col min="1551" max="1792" width="9.140625" style="27"/>
    <col min="1793" max="1793" width="6.28515625" style="27" customWidth="1"/>
    <col min="1794" max="1794" width="38.42578125" style="27" bestFit="1" customWidth="1"/>
    <col min="1795" max="1795" width="11.42578125" style="27" customWidth="1"/>
    <col min="1796" max="1796" width="11.28515625" style="27" customWidth="1"/>
    <col min="1797" max="1797" width="12.140625" style="27" customWidth="1"/>
    <col min="1798" max="1798" width="12.42578125" style="27" customWidth="1"/>
    <col min="1799" max="1799" width="4.85546875" style="27" customWidth="1"/>
    <col min="1800" max="1800" width="4.7109375" style="27" customWidth="1"/>
    <col min="1801" max="1801" width="7.7109375" style="27" customWidth="1"/>
    <col min="1802" max="1802" width="9.140625" style="27"/>
    <col min="1803" max="1803" width="16.28515625" style="27" bestFit="1" customWidth="1"/>
    <col min="1804" max="1804" width="10.42578125" style="27" bestFit="1" customWidth="1"/>
    <col min="1805" max="1805" width="9.140625" style="27"/>
    <col min="1806" max="1806" width="9.42578125" style="27" bestFit="1" customWidth="1"/>
    <col min="1807" max="2048" width="9.140625" style="27"/>
    <col min="2049" max="2049" width="6.28515625" style="27" customWidth="1"/>
    <col min="2050" max="2050" width="38.42578125" style="27" bestFit="1" customWidth="1"/>
    <col min="2051" max="2051" width="11.42578125" style="27" customWidth="1"/>
    <col min="2052" max="2052" width="11.28515625" style="27" customWidth="1"/>
    <col min="2053" max="2053" width="12.140625" style="27" customWidth="1"/>
    <col min="2054" max="2054" width="12.42578125" style="27" customWidth="1"/>
    <col min="2055" max="2055" width="4.85546875" style="27" customWidth="1"/>
    <col min="2056" max="2056" width="4.7109375" style="27" customWidth="1"/>
    <col min="2057" max="2057" width="7.7109375" style="27" customWidth="1"/>
    <col min="2058" max="2058" width="9.140625" style="27"/>
    <col min="2059" max="2059" width="16.28515625" style="27" bestFit="1" customWidth="1"/>
    <col min="2060" max="2060" width="10.42578125" style="27" bestFit="1" customWidth="1"/>
    <col min="2061" max="2061" width="9.140625" style="27"/>
    <col min="2062" max="2062" width="9.42578125" style="27" bestFit="1" customWidth="1"/>
    <col min="2063" max="2304" width="9.140625" style="27"/>
    <col min="2305" max="2305" width="6.28515625" style="27" customWidth="1"/>
    <col min="2306" max="2306" width="38.42578125" style="27" bestFit="1" customWidth="1"/>
    <col min="2307" max="2307" width="11.42578125" style="27" customWidth="1"/>
    <col min="2308" max="2308" width="11.28515625" style="27" customWidth="1"/>
    <col min="2309" max="2309" width="12.140625" style="27" customWidth="1"/>
    <col min="2310" max="2310" width="12.42578125" style="27" customWidth="1"/>
    <col min="2311" max="2311" width="4.85546875" style="27" customWidth="1"/>
    <col min="2312" max="2312" width="4.7109375" style="27" customWidth="1"/>
    <col min="2313" max="2313" width="7.7109375" style="27" customWidth="1"/>
    <col min="2314" max="2314" width="9.140625" style="27"/>
    <col min="2315" max="2315" width="16.28515625" style="27" bestFit="1" customWidth="1"/>
    <col min="2316" max="2316" width="10.42578125" style="27" bestFit="1" customWidth="1"/>
    <col min="2317" max="2317" width="9.140625" style="27"/>
    <col min="2318" max="2318" width="9.42578125" style="27" bestFit="1" customWidth="1"/>
    <col min="2319" max="2560" width="9.140625" style="27"/>
    <col min="2561" max="2561" width="6.28515625" style="27" customWidth="1"/>
    <col min="2562" max="2562" width="38.42578125" style="27" bestFit="1" customWidth="1"/>
    <col min="2563" max="2563" width="11.42578125" style="27" customWidth="1"/>
    <col min="2564" max="2564" width="11.28515625" style="27" customWidth="1"/>
    <col min="2565" max="2565" width="12.140625" style="27" customWidth="1"/>
    <col min="2566" max="2566" width="12.42578125" style="27" customWidth="1"/>
    <col min="2567" max="2567" width="4.85546875" style="27" customWidth="1"/>
    <col min="2568" max="2568" width="4.7109375" style="27" customWidth="1"/>
    <col min="2569" max="2569" width="7.7109375" style="27" customWidth="1"/>
    <col min="2570" max="2570" width="9.140625" style="27"/>
    <col min="2571" max="2571" width="16.28515625" style="27" bestFit="1" customWidth="1"/>
    <col min="2572" max="2572" width="10.42578125" style="27" bestFit="1" customWidth="1"/>
    <col min="2573" max="2573" width="9.140625" style="27"/>
    <col min="2574" max="2574" width="9.42578125" style="27" bestFit="1" customWidth="1"/>
    <col min="2575" max="2816" width="9.140625" style="27"/>
    <col min="2817" max="2817" width="6.28515625" style="27" customWidth="1"/>
    <col min="2818" max="2818" width="38.42578125" style="27" bestFit="1" customWidth="1"/>
    <col min="2819" max="2819" width="11.42578125" style="27" customWidth="1"/>
    <col min="2820" max="2820" width="11.28515625" style="27" customWidth="1"/>
    <col min="2821" max="2821" width="12.140625" style="27" customWidth="1"/>
    <col min="2822" max="2822" width="12.42578125" style="27" customWidth="1"/>
    <col min="2823" max="2823" width="4.85546875" style="27" customWidth="1"/>
    <col min="2824" max="2824" width="4.7109375" style="27" customWidth="1"/>
    <col min="2825" max="2825" width="7.7109375" style="27" customWidth="1"/>
    <col min="2826" max="2826" width="9.140625" style="27"/>
    <col min="2827" max="2827" width="16.28515625" style="27" bestFit="1" customWidth="1"/>
    <col min="2828" max="2828" width="10.42578125" style="27" bestFit="1" customWidth="1"/>
    <col min="2829" max="2829" width="9.140625" style="27"/>
    <col min="2830" max="2830" width="9.42578125" style="27" bestFit="1" customWidth="1"/>
    <col min="2831" max="3072" width="9.140625" style="27"/>
    <col min="3073" max="3073" width="6.28515625" style="27" customWidth="1"/>
    <col min="3074" max="3074" width="38.42578125" style="27" bestFit="1" customWidth="1"/>
    <col min="3075" max="3075" width="11.42578125" style="27" customWidth="1"/>
    <col min="3076" max="3076" width="11.28515625" style="27" customWidth="1"/>
    <col min="3077" max="3077" width="12.140625" style="27" customWidth="1"/>
    <col min="3078" max="3078" width="12.42578125" style="27" customWidth="1"/>
    <col min="3079" max="3079" width="4.85546875" style="27" customWidth="1"/>
    <col min="3080" max="3080" width="4.7109375" style="27" customWidth="1"/>
    <col min="3081" max="3081" width="7.7109375" style="27" customWidth="1"/>
    <col min="3082" max="3082" width="9.140625" style="27"/>
    <col min="3083" max="3083" width="16.28515625" style="27" bestFit="1" customWidth="1"/>
    <col min="3084" max="3084" width="10.42578125" style="27" bestFit="1" customWidth="1"/>
    <col min="3085" max="3085" width="9.140625" style="27"/>
    <col min="3086" max="3086" width="9.42578125" style="27" bestFit="1" customWidth="1"/>
    <col min="3087" max="3328" width="9.140625" style="27"/>
    <col min="3329" max="3329" width="6.28515625" style="27" customWidth="1"/>
    <col min="3330" max="3330" width="38.42578125" style="27" bestFit="1" customWidth="1"/>
    <col min="3331" max="3331" width="11.42578125" style="27" customWidth="1"/>
    <col min="3332" max="3332" width="11.28515625" style="27" customWidth="1"/>
    <col min="3333" max="3333" width="12.140625" style="27" customWidth="1"/>
    <col min="3334" max="3334" width="12.42578125" style="27" customWidth="1"/>
    <col min="3335" max="3335" width="4.85546875" style="27" customWidth="1"/>
    <col min="3336" max="3336" width="4.7109375" style="27" customWidth="1"/>
    <col min="3337" max="3337" width="7.7109375" style="27" customWidth="1"/>
    <col min="3338" max="3338" width="9.140625" style="27"/>
    <col min="3339" max="3339" width="16.28515625" style="27" bestFit="1" customWidth="1"/>
    <col min="3340" max="3340" width="10.42578125" style="27" bestFit="1" customWidth="1"/>
    <col min="3341" max="3341" width="9.140625" style="27"/>
    <col min="3342" max="3342" width="9.42578125" style="27" bestFit="1" customWidth="1"/>
    <col min="3343" max="3584" width="9.140625" style="27"/>
    <col min="3585" max="3585" width="6.28515625" style="27" customWidth="1"/>
    <col min="3586" max="3586" width="38.42578125" style="27" bestFit="1" customWidth="1"/>
    <col min="3587" max="3587" width="11.42578125" style="27" customWidth="1"/>
    <col min="3588" max="3588" width="11.28515625" style="27" customWidth="1"/>
    <col min="3589" max="3589" width="12.140625" style="27" customWidth="1"/>
    <col min="3590" max="3590" width="12.42578125" style="27" customWidth="1"/>
    <col min="3591" max="3591" width="4.85546875" style="27" customWidth="1"/>
    <col min="3592" max="3592" width="4.7109375" style="27" customWidth="1"/>
    <col min="3593" max="3593" width="7.7109375" style="27" customWidth="1"/>
    <col min="3594" max="3594" width="9.140625" style="27"/>
    <col min="3595" max="3595" width="16.28515625" style="27" bestFit="1" customWidth="1"/>
    <col min="3596" max="3596" width="10.42578125" style="27" bestFit="1" customWidth="1"/>
    <col min="3597" max="3597" width="9.140625" style="27"/>
    <col min="3598" max="3598" width="9.42578125" style="27" bestFit="1" customWidth="1"/>
    <col min="3599" max="3840" width="9.140625" style="27"/>
    <col min="3841" max="3841" width="6.28515625" style="27" customWidth="1"/>
    <col min="3842" max="3842" width="38.42578125" style="27" bestFit="1" customWidth="1"/>
    <col min="3843" max="3843" width="11.42578125" style="27" customWidth="1"/>
    <col min="3844" max="3844" width="11.28515625" style="27" customWidth="1"/>
    <col min="3845" max="3845" width="12.140625" style="27" customWidth="1"/>
    <col min="3846" max="3846" width="12.42578125" style="27" customWidth="1"/>
    <col min="3847" max="3847" width="4.85546875" style="27" customWidth="1"/>
    <col min="3848" max="3848" width="4.7109375" style="27" customWidth="1"/>
    <col min="3849" max="3849" width="7.7109375" style="27" customWidth="1"/>
    <col min="3850" max="3850" width="9.140625" style="27"/>
    <col min="3851" max="3851" width="16.28515625" style="27" bestFit="1" customWidth="1"/>
    <col min="3852" max="3852" width="10.42578125" style="27" bestFit="1" customWidth="1"/>
    <col min="3853" max="3853" width="9.140625" style="27"/>
    <col min="3854" max="3854" width="9.42578125" style="27" bestFit="1" customWidth="1"/>
    <col min="3855" max="4096" width="9.140625" style="27"/>
    <col min="4097" max="4097" width="6.28515625" style="27" customWidth="1"/>
    <col min="4098" max="4098" width="38.42578125" style="27" bestFit="1" customWidth="1"/>
    <col min="4099" max="4099" width="11.42578125" style="27" customWidth="1"/>
    <col min="4100" max="4100" width="11.28515625" style="27" customWidth="1"/>
    <col min="4101" max="4101" width="12.140625" style="27" customWidth="1"/>
    <col min="4102" max="4102" width="12.42578125" style="27" customWidth="1"/>
    <col min="4103" max="4103" width="4.85546875" style="27" customWidth="1"/>
    <col min="4104" max="4104" width="4.7109375" style="27" customWidth="1"/>
    <col min="4105" max="4105" width="7.7109375" style="27" customWidth="1"/>
    <col min="4106" max="4106" width="9.140625" style="27"/>
    <col min="4107" max="4107" width="16.28515625" style="27" bestFit="1" customWidth="1"/>
    <col min="4108" max="4108" width="10.42578125" style="27" bestFit="1" customWidth="1"/>
    <col min="4109" max="4109" width="9.140625" style="27"/>
    <col min="4110" max="4110" width="9.42578125" style="27" bestFit="1" customWidth="1"/>
    <col min="4111" max="4352" width="9.140625" style="27"/>
    <col min="4353" max="4353" width="6.28515625" style="27" customWidth="1"/>
    <col min="4354" max="4354" width="38.42578125" style="27" bestFit="1" customWidth="1"/>
    <col min="4355" max="4355" width="11.42578125" style="27" customWidth="1"/>
    <col min="4356" max="4356" width="11.28515625" style="27" customWidth="1"/>
    <col min="4357" max="4357" width="12.140625" style="27" customWidth="1"/>
    <col min="4358" max="4358" width="12.42578125" style="27" customWidth="1"/>
    <col min="4359" max="4359" width="4.85546875" style="27" customWidth="1"/>
    <col min="4360" max="4360" width="4.7109375" style="27" customWidth="1"/>
    <col min="4361" max="4361" width="7.7109375" style="27" customWidth="1"/>
    <col min="4362" max="4362" width="9.140625" style="27"/>
    <col min="4363" max="4363" width="16.28515625" style="27" bestFit="1" customWidth="1"/>
    <col min="4364" max="4364" width="10.42578125" style="27" bestFit="1" customWidth="1"/>
    <col min="4365" max="4365" width="9.140625" style="27"/>
    <col min="4366" max="4366" width="9.42578125" style="27" bestFit="1" customWidth="1"/>
    <col min="4367" max="4608" width="9.140625" style="27"/>
    <col min="4609" max="4609" width="6.28515625" style="27" customWidth="1"/>
    <col min="4610" max="4610" width="38.42578125" style="27" bestFit="1" customWidth="1"/>
    <col min="4611" max="4611" width="11.42578125" style="27" customWidth="1"/>
    <col min="4612" max="4612" width="11.28515625" style="27" customWidth="1"/>
    <col min="4613" max="4613" width="12.140625" style="27" customWidth="1"/>
    <col min="4614" max="4614" width="12.42578125" style="27" customWidth="1"/>
    <col min="4615" max="4615" width="4.85546875" style="27" customWidth="1"/>
    <col min="4616" max="4616" width="4.7109375" style="27" customWidth="1"/>
    <col min="4617" max="4617" width="7.7109375" style="27" customWidth="1"/>
    <col min="4618" max="4618" width="9.140625" style="27"/>
    <col min="4619" max="4619" width="16.28515625" style="27" bestFit="1" customWidth="1"/>
    <col min="4620" max="4620" width="10.42578125" style="27" bestFit="1" customWidth="1"/>
    <col min="4621" max="4621" width="9.140625" style="27"/>
    <col min="4622" max="4622" width="9.42578125" style="27" bestFit="1" customWidth="1"/>
    <col min="4623" max="4864" width="9.140625" style="27"/>
    <col min="4865" max="4865" width="6.28515625" style="27" customWidth="1"/>
    <col min="4866" max="4866" width="38.42578125" style="27" bestFit="1" customWidth="1"/>
    <col min="4867" max="4867" width="11.42578125" style="27" customWidth="1"/>
    <col min="4868" max="4868" width="11.28515625" style="27" customWidth="1"/>
    <col min="4869" max="4869" width="12.140625" style="27" customWidth="1"/>
    <col min="4870" max="4870" width="12.42578125" style="27" customWidth="1"/>
    <col min="4871" max="4871" width="4.85546875" style="27" customWidth="1"/>
    <col min="4872" max="4872" width="4.7109375" style="27" customWidth="1"/>
    <col min="4873" max="4873" width="7.7109375" style="27" customWidth="1"/>
    <col min="4874" max="4874" width="9.140625" style="27"/>
    <col min="4875" max="4875" width="16.28515625" style="27" bestFit="1" customWidth="1"/>
    <col min="4876" max="4876" width="10.42578125" style="27" bestFit="1" customWidth="1"/>
    <col min="4877" max="4877" width="9.140625" style="27"/>
    <col min="4878" max="4878" width="9.42578125" style="27" bestFit="1" customWidth="1"/>
    <col min="4879" max="5120" width="9.140625" style="27"/>
    <col min="5121" max="5121" width="6.28515625" style="27" customWidth="1"/>
    <col min="5122" max="5122" width="38.42578125" style="27" bestFit="1" customWidth="1"/>
    <col min="5123" max="5123" width="11.42578125" style="27" customWidth="1"/>
    <col min="5124" max="5124" width="11.28515625" style="27" customWidth="1"/>
    <col min="5125" max="5125" width="12.140625" style="27" customWidth="1"/>
    <col min="5126" max="5126" width="12.42578125" style="27" customWidth="1"/>
    <col min="5127" max="5127" width="4.85546875" style="27" customWidth="1"/>
    <col min="5128" max="5128" width="4.7109375" style="27" customWidth="1"/>
    <col min="5129" max="5129" width="7.7109375" style="27" customWidth="1"/>
    <col min="5130" max="5130" width="9.140625" style="27"/>
    <col min="5131" max="5131" width="16.28515625" style="27" bestFit="1" customWidth="1"/>
    <col min="5132" max="5132" width="10.42578125" style="27" bestFit="1" customWidth="1"/>
    <col min="5133" max="5133" width="9.140625" style="27"/>
    <col min="5134" max="5134" width="9.42578125" style="27" bestFit="1" customWidth="1"/>
    <col min="5135" max="5376" width="9.140625" style="27"/>
    <col min="5377" max="5377" width="6.28515625" style="27" customWidth="1"/>
    <col min="5378" max="5378" width="38.42578125" style="27" bestFit="1" customWidth="1"/>
    <col min="5379" max="5379" width="11.42578125" style="27" customWidth="1"/>
    <col min="5380" max="5380" width="11.28515625" style="27" customWidth="1"/>
    <col min="5381" max="5381" width="12.140625" style="27" customWidth="1"/>
    <col min="5382" max="5382" width="12.42578125" style="27" customWidth="1"/>
    <col min="5383" max="5383" width="4.85546875" style="27" customWidth="1"/>
    <col min="5384" max="5384" width="4.7109375" style="27" customWidth="1"/>
    <col min="5385" max="5385" width="7.7109375" style="27" customWidth="1"/>
    <col min="5386" max="5386" width="9.140625" style="27"/>
    <col min="5387" max="5387" width="16.28515625" style="27" bestFit="1" customWidth="1"/>
    <col min="5388" max="5388" width="10.42578125" style="27" bestFit="1" customWidth="1"/>
    <col min="5389" max="5389" width="9.140625" style="27"/>
    <col min="5390" max="5390" width="9.42578125" style="27" bestFit="1" customWidth="1"/>
    <col min="5391" max="5632" width="9.140625" style="27"/>
    <col min="5633" max="5633" width="6.28515625" style="27" customWidth="1"/>
    <col min="5634" max="5634" width="38.42578125" style="27" bestFit="1" customWidth="1"/>
    <col min="5635" max="5635" width="11.42578125" style="27" customWidth="1"/>
    <col min="5636" max="5636" width="11.28515625" style="27" customWidth="1"/>
    <col min="5637" max="5637" width="12.140625" style="27" customWidth="1"/>
    <col min="5638" max="5638" width="12.42578125" style="27" customWidth="1"/>
    <col min="5639" max="5639" width="4.85546875" style="27" customWidth="1"/>
    <col min="5640" max="5640" width="4.7109375" style="27" customWidth="1"/>
    <col min="5641" max="5641" width="7.7109375" style="27" customWidth="1"/>
    <col min="5642" max="5642" width="9.140625" style="27"/>
    <col min="5643" max="5643" width="16.28515625" style="27" bestFit="1" customWidth="1"/>
    <col min="5644" max="5644" width="10.42578125" style="27" bestFit="1" customWidth="1"/>
    <col min="5645" max="5645" width="9.140625" style="27"/>
    <col min="5646" max="5646" width="9.42578125" style="27" bestFit="1" customWidth="1"/>
    <col min="5647" max="5888" width="9.140625" style="27"/>
    <col min="5889" max="5889" width="6.28515625" style="27" customWidth="1"/>
    <col min="5890" max="5890" width="38.42578125" style="27" bestFit="1" customWidth="1"/>
    <col min="5891" max="5891" width="11.42578125" style="27" customWidth="1"/>
    <col min="5892" max="5892" width="11.28515625" style="27" customWidth="1"/>
    <col min="5893" max="5893" width="12.140625" style="27" customWidth="1"/>
    <col min="5894" max="5894" width="12.42578125" style="27" customWidth="1"/>
    <col min="5895" max="5895" width="4.85546875" style="27" customWidth="1"/>
    <col min="5896" max="5896" width="4.7109375" style="27" customWidth="1"/>
    <col min="5897" max="5897" width="7.7109375" style="27" customWidth="1"/>
    <col min="5898" max="5898" width="9.140625" style="27"/>
    <col min="5899" max="5899" width="16.28515625" style="27" bestFit="1" customWidth="1"/>
    <col min="5900" max="5900" width="10.42578125" style="27" bestFit="1" customWidth="1"/>
    <col min="5901" max="5901" width="9.140625" style="27"/>
    <col min="5902" max="5902" width="9.42578125" style="27" bestFit="1" customWidth="1"/>
    <col min="5903" max="6144" width="9.140625" style="27"/>
    <col min="6145" max="6145" width="6.28515625" style="27" customWidth="1"/>
    <col min="6146" max="6146" width="38.42578125" style="27" bestFit="1" customWidth="1"/>
    <col min="6147" max="6147" width="11.42578125" style="27" customWidth="1"/>
    <col min="6148" max="6148" width="11.28515625" style="27" customWidth="1"/>
    <col min="6149" max="6149" width="12.140625" style="27" customWidth="1"/>
    <col min="6150" max="6150" width="12.42578125" style="27" customWidth="1"/>
    <col min="6151" max="6151" width="4.85546875" style="27" customWidth="1"/>
    <col min="6152" max="6152" width="4.7109375" style="27" customWidth="1"/>
    <col min="6153" max="6153" width="7.7109375" style="27" customWidth="1"/>
    <col min="6154" max="6154" width="9.140625" style="27"/>
    <col min="6155" max="6155" width="16.28515625" style="27" bestFit="1" customWidth="1"/>
    <col min="6156" max="6156" width="10.42578125" style="27" bestFit="1" customWidth="1"/>
    <col min="6157" max="6157" width="9.140625" style="27"/>
    <col min="6158" max="6158" width="9.42578125" style="27" bestFit="1" customWidth="1"/>
    <col min="6159" max="6400" width="9.140625" style="27"/>
    <col min="6401" max="6401" width="6.28515625" style="27" customWidth="1"/>
    <col min="6402" max="6402" width="38.42578125" style="27" bestFit="1" customWidth="1"/>
    <col min="6403" max="6403" width="11.42578125" style="27" customWidth="1"/>
    <col min="6404" max="6404" width="11.28515625" style="27" customWidth="1"/>
    <col min="6405" max="6405" width="12.140625" style="27" customWidth="1"/>
    <col min="6406" max="6406" width="12.42578125" style="27" customWidth="1"/>
    <col min="6407" max="6407" width="4.85546875" style="27" customWidth="1"/>
    <col min="6408" max="6408" width="4.7109375" style="27" customWidth="1"/>
    <col min="6409" max="6409" width="7.7109375" style="27" customWidth="1"/>
    <col min="6410" max="6410" width="9.140625" style="27"/>
    <col min="6411" max="6411" width="16.28515625" style="27" bestFit="1" customWidth="1"/>
    <col min="6412" max="6412" width="10.42578125" style="27" bestFit="1" customWidth="1"/>
    <col min="6413" max="6413" width="9.140625" style="27"/>
    <col min="6414" max="6414" width="9.42578125" style="27" bestFit="1" customWidth="1"/>
    <col min="6415" max="6656" width="9.140625" style="27"/>
    <col min="6657" max="6657" width="6.28515625" style="27" customWidth="1"/>
    <col min="6658" max="6658" width="38.42578125" style="27" bestFit="1" customWidth="1"/>
    <col min="6659" max="6659" width="11.42578125" style="27" customWidth="1"/>
    <col min="6660" max="6660" width="11.28515625" style="27" customWidth="1"/>
    <col min="6661" max="6661" width="12.140625" style="27" customWidth="1"/>
    <col min="6662" max="6662" width="12.42578125" style="27" customWidth="1"/>
    <col min="6663" max="6663" width="4.85546875" style="27" customWidth="1"/>
    <col min="6664" max="6664" width="4.7109375" style="27" customWidth="1"/>
    <col min="6665" max="6665" width="7.7109375" style="27" customWidth="1"/>
    <col min="6666" max="6666" width="9.140625" style="27"/>
    <col min="6667" max="6667" width="16.28515625" style="27" bestFit="1" customWidth="1"/>
    <col min="6668" max="6668" width="10.42578125" style="27" bestFit="1" customWidth="1"/>
    <col min="6669" max="6669" width="9.140625" style="27"/>
    <col min="6670" max="6670" width="9.42578125" style="27" bestFit="1" customWidth="1"/>
    <col min="6671" max="6912" width="9.140625" style="27"/>
    <col min="6913" max="6913" width="6.28515625" style="27" customWidth="1"/>
    <col min="6914" max="6914" width="38.42578125" style="27" bestFit="1" customWidth="1"/>
    <col min="6915" max="6915" width="11.42578125" style="27" customWidth="1"/>
    <col min="6916" max="6916" width="11.28515625" style="27" customWidth="1"/>
    <col min="6917" max="6917" width="12.140625" style="27" customWidth="1"/>
    <col min="6918" max="6918" width="12.42578125" style="27" customWidth="1"/>
    <col min="6919" max="6919" width="4.85546875" style="27" customWidth="1"/>
    <col min="6920" max="6920" width="4.7109375" style="27" customWidth="1"/>
    <col min="6921" max="6921" width="7.7109375" style="27" customWidth="1"/>
    <col min="6922" max="6922" width="9.140625" style="27"/>
    <col min="6923" max="6923" width="16.28515625" style="27" bestFit="1" customWidth="1"/>
    <col min="6924" max="6924" width="10.42578125" style="27" bestFit="1" customWidth="1"/>
    <col min="6925" max="6925" width="9.140625" style="27"/>
    <col min="6926" max="6926" width="9.42578125" style="27" bestFit="1" customWidth="1"/>
    <col min="6927" max="7168" width="9.140625" style="27"/>
    <col min="7169" max="7169" width="6.28515625" style="27" customWidth="1"/>
    <col min="7170" max="7170" width="38.42578125" style="27" bestFit="1" customWidth="1"/>
    <col min="7171" max="7171" width="11.42578125" style="27" customWidth="1"/>
    <col min="7172" max="7172" width="11.28515625" style="27" customWidth="1"/>
    <col min="7173" max="7173" width="12.140625" style="27" customWidth="1"/>
    <col min="7174" max="7174" width="12.42578125" style="27" customWidth="1"/>
    <col min="7175" max="7175" width="4.85546875" style="27" customWidth="1"/>
    <col min="7176" max="7176" width="4.7109375" style="27" customWidth="1"/>
    <col min="7177" max="7177" width="7.7109375" style="27" customWidth="1"/>
    <col min="7178" max="7178" width="9.140625" style="27"/>
    <col min="7179" max="7179" width="16.28515625" style="27" bestFit="1" customWidth="1"/>
    <col min="7180" max="7180" width="10.42578125" style="27" bestFit="1" customWidth="1"/>
    <col min="7181" max="7181" width="9.140625" style="27"/>
    <col min="7182" max="7182" width="9.42578125" style="27" bestFit="1" customWidth="1"/>
    <col min="7183" max="7424" width="9.140625" style="27"/>
    <col min="7425" max="7425" width="6.28515625" style="27" customWidth="1"/>
    <col min="7426" max="7426" width="38.42578125" style="27" bestFit="1" customWidth="1"/>
    <col min="7427" max="7427" width="11.42578125" style="27" customWidth="1"/>
    <col min="7428" max="7428" width="11.28515625" style="27" customWidth="1"/>
    <col min="7429" max="7429" width="12.140625" style="27" customWidth="1"/>
    <col min="7430" max="7430" width="12.42578125" style="27" customWidth="1"/>
    <col min="7431" max="7431" width="4.85546875" style="27" customWidth="1"/>
    <col min="7432" max="7432" width="4.7109375" style="27" customWidth="1"/>
    <col min="7433" max="7433" width="7.7109375" style="27" customWidth="1"/>
    <col min="7434" max="7434" width="9.140625" style="27"/>
    <col min="7435" max="7435" width="16.28515625" style="27" bestFit="1" customWidth="1"/>
    <col min="7436" max="7436" width="10.42578125" style="27" bestFit="1" customWidth="1"/>
    <col min="7437" max="7437" width="9.140625" style="27"/>
    <col min="7438" max="7438" width="9.42578125" style="27" bestFit="1" customWidth="1"/>
    <col min="7439" max="7680" width="9.140625" style="27"/>
    <col min="7681" max="7681" width="6.28515625" style="27" customWidth="1"/>
    <col min="7682" max="7682" width="38.42578125" style="27" bestFit="1" customWidth="1"/>
    <col min="7683" max="7683" width="11.42578125" style="27" customWidth="1"/>
    <col min="7684" max="7684" width="11.28515625" style="27" customWidth="1"/>
    <col min="7685" max="7685" width="12.140625" style="27" customWidth="1"/>
    <col min="7686" max="7686" width="12.42578125" style="27" customWidth="1"/>
    <col min="7687" max="7687" width="4.85546875" style="27" customWidth="1"/>
    <col min="7688" max="7688" width="4.7109375" style="27" customWidth="1"/>
    <col min="7689" max="7689" width="7.7109375" style="27" customWidth="1"/>
    <col min="7690" max="7690" width="9.140625" style="27"/>
    <col min="7691" max="7691" width="16.28515625" style="27" bestFit="1" customWidth="1"/>
    <col min="7692" max="7692" width="10.42578125" style="27" bestFit="1" customWidth="1"/>
    <col min="7693" max="7693" width="9.140625" style="27"/>
    <col min="7694" max="7694" width="9.42578125" style="27" bestFit="1" customWidth="1"/>
    <col min="7695" max="7936" width="9.140625" style="27"/>
    <col min="7937" max="7937" width="6.28515625" style="27" customWidth="1"/>
    <col min="7938" max="7938" width="38.42578125" style="27" bestFit="1" customWidth="1"/>
    <col min="7939" max="7939" width="11.42578125" style="27" customWidth="1"/>
    <col min="7940" max="7940" width="11.28515625" style="27" customWidth="1"/>
    <col min="7941" max="7941" width="12.140625" style="27" customWidth="1"/>
    <col min="7942" max="7942" width="12.42578125" style="27" customWidth="1"/>
    <col min="7943" max="7943" width="4.85546875" style="27" customWidth="1"/>
    <col min="7944" max="7944" width="4.7109375" style="27" customWidth="1"/>
    <col min="7945" max="7945" width="7.7109375" style="27" customWidth="1"/>
    <col min="7946" max="7946" width="9.140625" style="27"/>
    <col min="7947" max="7947" width="16.28515625" style="27" bestFit="1" customWidth="1"/>
    <col min="7948" max="7948" width="10.42578125" style="27" bestFit="1" customWidth="1"/>
    <col min="7949" max="7949" width="9.140625" style="27"/>
    <col min="7950" max="7950" width="9.42578125" style="27" bestFit="1" customWidth="1"/>
    <col min="7951" max="8192" width="9.140625" style="27"/>
    <col min="8193" max="8193" width="6.28515625" style="27" customWidth="1"/>
    <col min="8194" max="8194" width="38.42578125" style="27" bestFit="1" customWidth="1"/>
    <col min="8195" max="8195" width="11.42578125" style="27" customWidth="1"/>
    <col min="8196" max="8196" width="11.28515625" style="27" customWidth="1"/>
    <col min="8197" max="8197" width="12.140625" style="27" customWidth="1"/>
    <col min="8198" max="8198" width="12.42578125" style="27" customWidth="1"/>
    <col min="8199" max="8199" width="4.85546875" style="27" customWidth="1"/>
    <col min="8200" max="8200" width="4.7109375" style="27" customWidth="1"/>
    <col min="8201" max="8201" width="7.7109375" style="27" customWidth="1"/>
    <col min="8202" max="8202" width="9.140625" style="27"/>
    <col min="8203" max="8203" width="16.28515625" style="27" bestFit="1" customWidth="1"/>
    <col min="8204" max="8204" width="10.42578125" style="27" bestFit="1" customWidth="1"/>
    <col min="8205" max="8205" width="9.140625" style="27"/>
    <col min="8206" max="8206" width="9.42578125" style="27" bestFit="1" customWidth="1"/>
    <col min="8207" max="8448" width="9.140625" style="27"/>
    <col min="8449" max="8449" width="6.28515625" style="27" customWidth="1"/>
    <col min="8450" max="8450" width="38.42578125" style="27" bestFit="1" customWidth="1"/>
    <col min="8451" max="8451" width="11.42578125" style="27" customWidth="1"/>
    <col min="8452" max="8452" width="11.28515625" style="27" customWidth="1"/>
    <col min="8453" max="8453" width="12.140625" style="27" customWidth="1"/>
    <col min="8454" max="8454" width="12.42578125" style="27" customWidth="1"/>
    <col min="8455" max="8455" width="4.85546875" style="27" customWidth="1"/>
    <col min="8456" max="8456" width="4.7109375" style="27" customWidth="1"/>
    <col min="8457" max="8457" width="7.7109375" style="27" customWidth="1"/>
    <col min="8458" max="8458" width="9.140625" style="27"/>
    <col min="8459" max="8459" width="16.28515625" style="27" bestFit="1" customWidth="1"/>
    <col min="8460" max="8460" width="10.42578125" style="27" bestFit="1" customWidth="1"/>
    <col min="8461" max="8461" width="9.140625" style="27"/>
    <col min="8462" max="8462" width="9.42578125" style="27" bestFit="1" customWidth="1"/>
    <col min="8463" max="8704" width="9.140625" style="27"/>
    <col min="8705" max="8705" width="6.28515625" style="27" customWidth="1"/>
    <col min="8706" max="8706" width="38.42578125" style="27" bestFit="1" customWidth="1"/>
    <col min="8707" max="8707" width="11.42578125" style="27" customWidth="1"/>
    <col min="8708" max="8708" width="11.28515625" style="27" customWidth="1"/>
    <col min="8709" max="8709" width="12.140625" style="27" customWidth="1"/>
    <col min="8710" max="8710" width="12.42578125" style="27" customWidth="1"/>
    <col min="8711" max="8711" width="4.85546875" style="27" customWidth="1"/>
    <col min="8712" max="8712" width="4.7109375" style="27" customWidth="1"/>
    <col min="8713" max="8713" width="7.7109375" style="27" customWidth="1"/>
    <col min="8714" max="8714" width="9.140625" style="27"/>
    <col min="8715" max="8715" width="16.28515625" style="27" bestFit="1" customWidth="1"/>
    <col min="8716" max="8716" width="10.42578125" style="27" bestFit="1" customWidth="1"/>
    <col min="8717" max="8717" width="9.140625" style="27"/>
    <col min="8718" max="8718" width="9.42578125" style="27" bestFit="1" customWidth="1"/>
    <col min="8719" max="8960" width="9.140625" style="27"/>
    <col min="8961" max="8961" width="6.28515625" style="27" customWidth="1"/>
    <col min="8962" max="8962" width="38.42578125" style="27" bestFit="1" customWidth="1"/>
    <col min="8963" max="8963" width="11.42578125" style="27" customWidth="1"/>
    <col min="8964" max="8964" width="11.28515625" style="27" customWidth="1"/>
    <col min="8965" max="8965" width="12.140625" style="27" customWidth="1"/>
    <col min="8966" max="8966" width="12.42578125" style="27" customWidth="1"/>
    <col min="8967" max="8967" width="4.85546875" style="27" customWidth="1"/>
    <col min="8968" max="8968" width="4.7109375" style="27" customWidth="1"/>
    <col min="8969" max="8969" width="7.7109375" style="27" customWidth="1"/>
    <col min="8970" max="8970" width="9.140625" style="27"/>
    <col min="8971" max="8971" width="16.28515625" style="27" bestFit="1" customWidth="1"/>
    <col min="8972" max="8972" width="10.42578125" style="27" bestFit="1" customWidth="1"/>
    <col min="8973" max="8973" width="9.140625" style="27"/>
    <col min="8974" max="8974" width="9.42578125" style="27" bestFit="1" customWidth="1"/>
    <col min="8975" max="9216" width="9.140625" style="27"/>
    <col min="9217" max="9217" width="6.28515625" style="27" customWidth="1"/>
    <col min="9218" max="9218" width="38.42578125" style="27" bestFit="1" customWidth="1"/>
    <col min="9219" max="9219" width="11.42578125" style="27" customWidth="1"/>
    <col min="9220" max="9220" width="11.28515625" style="27" customWidth="1"/>
    <col min="9221" max="9221" width="12.140625" style="27" customWidth="1"/>
    <col min="9222" max="9222" width="12.42578125" style="27" customWidth="1"/>
    <col min="9223" max="9223" width="4.85546875" style="27" customWidth="1"/>
    <col min="9224" max="9224" width="4.7109375" style="27" customWidth="1"/>
    <col min="9225" max="9225" width="7.7109375" style="27" customWidth="1"/>
    <col min="9226" max="9226" width="9.140625" style="27"/>
    <col min="9227" max="9227" width="16.28515625" style="27" bestFit="1" customWidth="1"/>
    <col min="9228" max="9228" width="10.42578125" style="27" bestFit="1" customWidth="1"/>
    <col min="9229" max="9229" width="9.140625" style="27"/>
    <col min="9230" max="9230" width="9.42578125" style="27" bestFit="1" customWidth="1"/>
    <col min="9231" max="9472" width="9.140625" style="27"/>
    <col min="9473" max="9473" width="6.28515625" style="27" customWidth="1"/>
    <col min="9474" max="9474" width="38.42578125" style="27" bestFit="1" customWidth="1"/>
    <col min="9475" max="9475" width="11.42578125" style="27" customWidth="1"/>
    <col min="9476" max="9476" width="11.28515625" style="27" customWidth="1"/>
    <col min="9477" max="9477" width="12.140625" style="27" customWidth="1"/>
    <col min="9478" max="9478" width="12.42578125" style="27" customWidth="1"/>
    <col min="9479" max="9479" width="4.85546875" style="27" customWidth="1"/>
    <col min="9480" max="9480" width="4.7109375" style="27" customWidth="1"/>
    <col min="9481" max="9481" width="7.7109375" style="27" customWidth="1"/>
    <col min="9482" max="9482" width="9.140625" style="27"/>
    <col min="9483" max="9483" width="16.28515625" style="27" bestFit="1" customWidth="1"/>
    <col min="9484" max="9484" width="10.42578125" style="27" bestFit="1" customWidth="1"/>
    <col min="9485" max="9485" width="9.140625" style="27"/>
    <col min="9486" max="9486" width="9.42578125" style="27" bestFit="1" customWidth="1"/>
    <col min="9487" max="9728" width="9.140625" style="27"/>
    <col min="9729" max="9729" width="6.28515625" style="27" customWidth="1"/>
    <col min="9730" max="9730" width="38.42578125" style="27" bestFit="1" customWidth="1"/>
    <col min="9731" max="9731" width="11.42578125" style="27" customWidth="1"/>
    <col min="9732" max="9732" width="11.28515625" style="27" customWidth="1"/>
    <col min="9733" max="9733" width="12.140625" style="27" customWidth="1"/>
    <col min="9734" max="9734" width="12.42578125" style="27" customWidth="1"/>
    <col min="9735" max="9735" width="4.85546875" style="27" customWidth="1"/>
    <col min="9736" max="9736" width="4.7109375" style="27" customWidth="1"/>
    <col min="9737" max="9737" width="7.7109375" style="27" customWidth="1"/>
    <col min="9738" max="9738" width="9.140625" style="27"/>
    <col min="9739" max="9739" width="16.28515625" style="27" bestFit="1" customWidth="1"/>
    <col min="9740" max="9740" width="10.42578125" style="27" bestFit="1" customWidth="1"/>
    <col min="9741" max="9741" width="9.140625" style="27"/>
    <col min="9742" max="9742" width="9.42578125" style="27" bestFit="1" customWidth="1"/>
    <col min="9743" max="9984" width="9.140625" style="27"/>
    <col min="9985" max="9985" width="6.28515625" style="27" customWidth="1"/>
    <col min="9986" max="9986" width="38.42578125" style="27" bestFit="1" customWidth="1"/>
    <col min="9987" max="9987" width="11.42578125" style="27" customWidth="1"/>
    <col min="9988" max="9988" width="11.28515625" style="27" customWidth="1"/>
    <col min="9989" max="9989" width="12.140625" style="27" customWidth="1"/>
    <col min="9990" max="9990" width="12.42578125" style="27" customWidth="1"/>
    <col min="9991" max="9991" width="4.85546875" style="27" customWidth="1"/>
    <col min="9992" max="9992" width="4.7109375" style="27" customWidth="1"/>
    <col min="9993" max="9993" width="7.7109375" style="27" customWidth="1"/>
    <col min="9994" max="9994" width="9.140625" style="27"/>
    <col min="9995" max="9995" width="16.28515625" style="27" bestFit="1" customWidth="1"/>
    <col min="9996" max="9996" width="10.42578125" style="27" bestFit="1" customWidth="1"/>
    <col min="9997" max="9997" width="9.140625" style="27"/>
    <col min="9998" max="9998" width="9.42578125" style="27" bestFit="1" customWidth="1"/>
    <col min="9999" max="10240" width="9.140625" style="27"/>
    <col min="10241" max="10241" width="6.28515625" style="27" customWidth="1"/>
    <col min="10242" max="10242" width="38.42578125" style="27" bestFit="1" customWidth="1"/>
    <col min="10243" max="10243" width="11.42578125" style="27" customWidth="1"/>
    <col min="10244" max="10244" width="11.28515625" style="27" customWidth="1"/>
    <col min="10245" max="10245" width="12.140625" style="27" customWidth="1"/>
    <col min="10246" max="10246" width="12.42578125" style="27" customWidth="1"/>
    <col min="10247" max="10247" width="4.85546875" style="27" customWidth="1"/>
    <col min="10248" max="10248" width="4.7109375" style="27" customWidth="1"/>
    <col min="10249" max="10249" width="7.7109375" style="27" customWidth="1"/>
    <col min="10250" max="10250" width="9.140625" style="27"/>
    <col min="10251" max="10251" width="16.28515625" style="27" bestFit="1" customWidth="1"/>
    <col min="10252" max="10252" width="10.42578125" style="27" bestFit="1" customWidth="1"/>
    <col min="10253" max="10253" width="9.140625" style="27"/>
    <col min="10254" max="10254" width="9.42578125" style="27" bestFit="1" customWidth="1"/>
    <col min="10255" max="10496" width="9.140625" style="27"/>
    <col min="10497" max="10497" width="6.28515625" style="27" customWidth="1"/>
    <col min="10498" max="10498" width="38.42578125" style="27" bestFit="1" customWidth="1"/>
    <col min="10499" max="10499" width="11.42578125" style="27" customWidth="1"/>
    <col min="10500" max="10500" width="11.28515625" style="27" customWidth="1"/>
    <col min="10501" max="10501" width="12.140625" style="27" customWidth="1"/>
    <col min="10502" max="10502" width="12.42578125" style="27" customWidth="1"/>
    <col min="10503" max="10503" width="4.85546875" style="27" customWidth="1"/>
    <col min="10504" max="10504" width="4.7109375" style="27" customWidth="1"/>
    <col min="10505" max="10505" width="7.7109375" style="27" customWidth="1"/>
    <col min="10506" max="10506" width="9.140625" style="27"/>
    <col min="10507" max="10507" width="16.28515625" style="27" bestFit="1" customWidth="1"/>
    <col min="10508" max="10508" width="10.42578125" style="27" bestFit="1" customWidth="1"/>
    <col min="10509" max="10509" width="9.140625" style="27"/>
    <col min="10510" max="10510" width="9.42578125" style="27" bestFit="1" customWidth="1"/>
    <col min="10511" max="10752" width="9.140625" style="27"/>
    <col min="10753" max="10753" width="6.28515625" style="27" customWidth="1"/>
    <col min="10754" max="10754" width="38.42578125" style="27" bestFit="1" customWidth="1"/>
    <col min="10755" max="10755" width="11.42578125" style="27" customWidth="1"/>
    <col min="10756" max="10756" width="11.28515625" style="27" customWidth="1"/>
    <col min="10757" max="10757" width="12.140625" style="27" customWidth="1"/>
    <col min="10758" max="10758" width="12.42578125" style="27" customWidth="1"/>
    <col min="10759" max="10759" width="4.85546875" style="27" customWidth="1"/>
    <col min="10760" max="10760" width="4.7109375" style="27" customWidth="1"/>
    <col min="10761" max="10761" width="7.7109375" style="27" customWidth="1"/>
    <col min="10762" max="10762" width="9.140625" style="27"/>
    <col min="10763" max="10763" width="16.28515625" style="27" bestFit="1" customWidth="1"/>
    <col min="10764" max="10764" width="10.42578125" style="27" bestFit="1" customWidth="1"/>
    <col min="10765" max="10765" width="9.140625" style="27"/>
    <col min="10766" max="10766" width="9.42578125" style="27" bestFit="1" customWidth="1"/>
    <col min="10767" max="11008" width="9.140625" style="27"/>
    <col min="11009" max="11009" width="6.28515625" style="27" customWidth="1"/>
    <col min="11010" max="11010" width="38.42578125" style="27" bestFit="1" customWidth="1"/>
    <col min="11011" max="11011" width="11.42578125" style="27" customWidth="1"/>
    <col min="11012" max="11012" width="11.28515625" style="27" customWidth="1"/>
    <col min="11013" max="11013" width="12.140625" style="27" customWidth="1"/>
    <col min="11014" max="11014" width="12.42578125" style="27" customWidth="1"/>
    <col min="11015" max="11015" width="4.85546875" style="27" customWidth="1"/>
    <col min="11016" max="11016" width="4.7109375" style="27" customWidth="1"/>
    <col min="11017" max="11017" width="7.7109375" style="27" customWidth="1"/>
    <col min="11018" max="11018" width="9.140625" style="27"/>
    <col min="11019" max="11019" width="16.28515625" style="27" bestFit="1" customWidth="1"/>
    <col min="11020" max="11020" width="10.42578125" style="27" bestFit="1" customWidth="1"/>
    <col min="11021" max="11021" width="9.140625" style="27"/>
    <col min="11022" max="11022" width="9.42578125" style="27" bestFit="1" customWidth="1"/>
    <col min="11023" max="11264" width="9.140625" style="27"/>
    <col min="11265" max="11265" width="6.28515625" style="27" customWidth="1"/>
    <col min="11266" max="11266" width="38.42578125" style="27" bestFit="1" customWidth="1"/>
    <col min="11267" max="11267" width="11.42578125" style="27" customWidth="1"/>
    <col min="11268" max="11268" width="11.28515625" style="27" customWidth="1"/>
    <col min="11269" max="11269" width="12.140625" style="27" customWidth="1"/>
    <col min="11270" max="11270" width="12.42578125" style="27" customWidth="1"/>
    <col min="11271" max="11271" width="4.85546875" style="27" customWidth="1"/>
    <col min="11272" max="11272" width="4.7109375" style="27" customWidth="1"/>
    <col min="11273" max="11273" width="7.7109375" style="27" customWidth="1"/>
    <col min="11274" max="11274" width="9.140625" style="27"/>
    <col min="11275" max="11275" width="16.28515625" style="27" bestFit="1" customWidth="1"/>
    <col min="11276" max="11276" width="10.42578125" style="27" bestFit="1" customWidth="1"/>
    <col min="11277" max="11277" width="9.140625" style="27"/>
    <col min="11278" max="11278" width="9.42578125" style="27" bestFit="1" customWidth="1"/>
    <col min="11279" max="11520" width="9.140625" style="27"/>
    <col min="11521" max="11521" width="6.28515625" style="27" customWidth="1"/>
    <col min="11522" max="11522" width="38.42578125" style="27" bestFit="1" customWidth="1"/>
    <col min="11523" max="11523" width="11.42578125" style="27" customWidth="1"/>
    <col min="11524" max="11524" width="11.28515625" style="27" customWidth="1"/>
    <col min="11525" max="11525" width="12.140625" style="27" customWidth="1"/>
    <col min="11526" max="11526" width="12.42578125" style="27" customWidth="1"/>
    <col min="11527" max="11527" width="4.85546875" style="27" customWidth="1"/>
    <col min="11528" max="11528" width="4.7109375" style="27" customWidth="1"/>
    <col min="11529" max="11529" width="7.7109375" style="27" customWidth="1"/>
    <col min="11530" max="11530" width="9.140625" style="27"/>
    <col min="11531" max="11531" width="16.28515625" style="27" bestFit="1" customWidth="1"/>
    <col min="11532" max="11532" width="10.42578125" style="27" bestFit="1" customWidth="1"/>
    <col min="11533" max="11533" width="9.140625" style="27"/>
    <col min="11534" max="11534" width="9.42578125" style="27" bestFit="1" customWidth="1"/>
    <col min="11535" max="11776" width="9.140625" style="27"/>
    <col min="11777" max="11777" width="6.28515625" style="27" customWidth="1"/>
    <col min="11778" max="11778" width="38.42578125" style="27" bestFit="1" customWidth="1"/>
    <col min="11779" max="11779" width="11.42578125" style="27" customWidth="1"/>
    <col min="11780" max="11780" width="11.28515625" style="27" customWidth="1"/>
    <col min="11781" max="11781" width="12.140625" style="27" customWidth="1"/>
    <col min="11782" max="11782" width="12.42578125" style="27" customWidth="1"/>
    <col min="11783" max="11783" width="4.85546875" style="27" customWidth="1"/>
    <col min="11784" max="11784" width="4.7109375" style="27" customWidth="1"/>
    <col min="11785" max="11785" width="7.7109375" style="27" customWidth="1"/>
    <col min="11786" max="11786" width="9.140625" style="27"/>
    <col min="11787" max="11787" width="16.28515625" style="27" bestFit="1" customWidth="1"/>
    <col min="11788" max="11788" width="10.42578125" style="27" bestFit="1" customWidth="1"/>
    <col min="11789" max="11789" width="9.140625" style="27"/>
    <col min="11790" max="11790" width="9.42578125" style="27" bestFit="1" customWidth="1"/>
    <col min="11791" max="12032" width="9.140625" style="27"/>
    <col min="12033" max="12033" width="6.28515625" style="27" customWidth="1"/>
    <col min="12034" max="12034" width="38.42578125" style="27" bestFit="1" customWidth="1"/>
    <col min="12035" max="12035" width="11.42578125" style="27" customWidth="1"/>
    <col min="12036" max="12036" width="11.28515625" style="27" customWidth="1"/>
    <col min="12037" max="12037" width="12.140625" style="27" customWidth="1"/>
    <col min="12038" max="12038" width="12.42578125" style="27" customWidth="1"/>
    <col min="12039" max="12039" width="4.85546875" style="27" customWidth="1"/>
    <col min="12040" max="12040" width="4.7109375" style="27" customWidth="1"/>
    <col min="12041" max="12041" width="7.7109375" style="27" customWidth="1"/>
    <col min="12042" max="12042" width="9.140625" style="27"/>
    <col min="12043" max="12043" width="16.28515625" style="27" bestFit="1" customWidth="1"/>
    <col min="12044" max="12044" width="10.42578125" style="27" bestFit="1" customWidth="1"/>
    <col min="12045" max="12045" width="9.140625" style="27"/>
    <col min="12046" max="12046" width="9.42578125" style="27" bestFit="1" customWidth="1"/>
    <col min="12047" max="12288" width="9.140625" style="27"/>
    <col min="12289" max="12289" width="6.28515625" style="27" customWidth="1"/>
    <col min="12290" max="12290" width="38.42578125" style="27" bestFit="1" customWidth="1"/>
    <col min="12291" max="12291" width="11.42578125" style="27" customWidth="1"/>
    <col min="12292" max="12292" width="11.28515625" style="27" customWidth="1"/>
    <col min="12293" max="12293" width="12.140625" style="27" customWidth="1"/>
    <col min="12294" max="12294" width="12.42578125" style="27" customWidth="1"/>
    <col min="12295" max="12295" width="4.85546875" style="27" customWidth="1"/>
    <col min="12296" max="12296" width="4.7109375" style="27" customWidth="1"/>
    <col min="12297" max="12297" width="7.7109375" style="27" customWidth="1"/>
    <col min="12298" max="12298" width="9.140625" style="27"/>
    <col min="12299" max="12299" width="16.28515625" style="27" bestFit="1" customWidth="1"/>
    <col min="12300" max="12300" width="10.42578125" style="27" bestFit="1" customWidth="1"/>
    <col min="12301" max="12301" width="9.140625" style="27"/>
    <col min="12302" max="12302" width="9.42578125" style="27" bestFit="1" customWidth="1"/>
    <col min="12303" max="12544" width="9.140625" style="27"/>
    <col min="12545" max="12545" width="6.28515625" style="27" customWidth="1"/>
    <col min="12546" max="12546" width="38.42578125" style="27" bestFit="1" customWidth="1"/>
    <col min="12547" max="12547" width="11.42578125" style="27" customWidth="1"/>
    <col min="12548" max="12548" width="11.28515625" style="27" customWidth="1"/>
    <col min="12549" max="12549" width="12.140625" style="27" customWidth="1"/>
    <col min="12550" max="12550" width="12.42578125" style="27" customWidth="1"/>
    <col min="12551" max="12551" width="4.85546875" style="27" customWidth="1"/>
    <col min="12552" max="12552" width="4.7109375" style="27" customWidth="1"/>
    <col min="12553" max="12553" width="7.7109375" style="27" customWidth="1"/>
    <col min="12554" max="12554" width="9.140625" style="27"/>
    <col min="12555" max="12555" width="16.28515625" style="27" bestFit="1" customWidth="1"/>
    <col min="12556" max="12556" width="10.42578125" style="27" bestFit="1" customWidth="1"/>
    <col min="12557" max="12557" width="9.140625" style="27"/>
    <col min="12558" max="12558" width="9.42578125" style="27" bestFit="1" customWidth="1"/>
    <col min="12559" max="12800" width="9.140625" style="27"/>
    <col min="12801" max="12801" width="6.28515625" style="27" customWidth="1"/>
    <col min="12802" max="12802" width="38.42578125" style="27" bestFit="1" customWidth="1"/>
    <col min="12803" max="12803" width="11.42578125" style="27" customWidth="1"/>
    <col min="12804" max="12804" width="11.28515625" style="27" customWidth="1"/>
    <col min="12805" max="12805" width="12.140625" style="27" customWidth="1"/>
    <col min="12806" max="12806" width="12.42578125" style="27" customWidth="1"/>
    <col min="12807" max="12807" width="4.85546875" style="27" customWidth="1"/>
    <col min="12808" max="12808" width="4.7109375" style="27" customWidth="1"/>
    <col min="12809" max="12809" width="7.7109375" style="27" customWidth="1"/>
    <col min="12810" max="12810" width="9.140625" style="27"/>
    <col min="12811" max="12811" width="16.28515625" style="27" bestFit="1" customWidth="1"/>
    <col min="12812" max="12812" width="10.42578125" style="27" bestFit="1" customWidth="1"/>
    <col min="12813" max="12813" width="9.140625" style="27"/>
    <col min="12814" max="12814" width="9.42578125" style="27" bestFit="1" customWidth="1"/>
    <col min="12815" max="13056" width="9.140625" style="27"/>
    <col min="13057" max="13057" width="6.28515625" style="27" customWidth="1"/>
    <col min="13058" max="13058" width="38.42578125" style="27" bestFit="1" customWidth="1"/>
    <col min="13059" max="13059" width="11.42578125" style="27" customWidth="1"/>
    <col min="13060" max="13060" width="11.28515625" style="27" customWidth="1"/>
    <col min="13061" max="13061" width="12.140625" style="27" customWidth="1"/>
    <col min="13062" max="13062" width="12.42578125" style="27" customWidth="1"/>
    <col min="13063" max="13063" width="4.85546875" style="27" customWidth="1"/>
    <col min="13064" max="13064" width="4.7109375" style="27" customWidth="1"/>
    <col min="13065" max="13065" width="7.7109375" style="27" customWidth="1"/>
    <col min="13066" max="13066" width="9.140625" style="27"/>
    <col min="13067" max="13067" width="16.28515625" style="27" bestFit="1" customWidth="1"/>
    <col min="13068" max="13068" width="10.42578125" style="27" bestFit="1" customWidth="1"/>
    <col min="13069" max="13069" width="9.140625" style="27"/>
    <col min="13070" max="13070" width="9.42578125" style="27" bestFit="1" customWidth="1"/>
    <col min="13071" max="13312" width="9.140625" style="27"/>
    <col min="13313" max="13313" width="6.28515625" style="27" customWidth="1"/>
    <col min="13314" max="13314" width="38.42578125" style="27" bestFit="1" customWidth="1"/>
    <col min="13315" max="13315" width="11.42578125" style="27" customWidth="1"/>
    <col min="13316" max="13316" width="11.28515625" style="27" customWidth="1"/>
    <col min="13317" max="13317" width="12.140625" style="27" customWidth="1"/>
    <col min="13318" max="13318" width="12.42578125" style="27" customWidth="1"/>
    <col min="13319" max="13319" width="4.85546875" style="27" customWidth="1"/>
    <col min="13320" max="13320" width="4.7109375" style="27" customWidth="1"/>
    <col min="13321" max="13321" width="7.7109375" style="27" customWidth="1"/>
    <col min="13322" max="13322" width="9.140625" style="27"/>
    <col min="13323" max="13323" width="16.28515625" style="27" bestFit="1" customWidth="1"/>
    <col min="13324" max="13324" width="10.42578125" style="27" bestFit="1" customWidth="1"/>
    <col min="13325" max="13325" width="9.140625" style="27"/>
    <col min="13326" max="13326" width="9.42578125" style="27" bestFit="1" customWidth="1"/>
    <col min="13327" max="13568" width="9.140625" style="27"/>
    <col min="13569" max="13569" width="6.28515625" style="27" customWidth="1"/>
    <col min="13570" max="13570" width="38.42578125" style="27" bestFit="1" customWidth="1"/>
    <col min="13571" max="13571" width="11.42578125" style="27" customWidth="1"/>
    <col min="13572" max="13572" width="11.28515625" style="27" customWidth="1"/>
    <col min="13573" max="13573" width="12.140625" style="27" customWidth="1"/>
    <col min="13574" max="13574" width="12.42578125" style="27" customWidth="1"/>
    <col min="13575" max="13575" width="4.85546875" style="27" customWidth="1"/>
    <col min="13576" max="13576" width="4.7109375" style="27" customWidth="1"/>
    <col min="13577" max="13577" width="7.7109375" style="27" customWidth="1"/>
    <col min="13578" max="13578" width="9.140625" style="27"/>
    <col min="13579" max="13579" width="16.28515625" style="27" bestFit="1" customWidth="1"/>
    <col min="13580" max="13580" width="10.42578125" style="27" bestFit="1" customWidth="1"/>
    <col min="13581" max="13581" width="9.140625" style="27"/>
    <col min="13582" max="13582" width="9.42578125" style="27" bestFit="1" customWidth="1"/>
    <col min="13583" max="13824" width="9.140625" style="27"/>
    <col min="13825" max="13825" width="6.28515625" style="27" customWidth="1"/>
    <col min="13826" max="13826" width="38.42578125" style="27" bestFit="1" customWidth="1"/>
    <col min="13827" max="13827" width="11.42578125" style="27" customWidth="1"/>
    <col min="13828" max="13828" width="11.28515625" style="27" customWidth="1"/>
    <col min="13829" max="13829" width="12.140625" style="27" customWidth="1"/>
    <col min="13830" max="13830" width="12.42578125" style="27" customWidth="1"/>
    <col min="13831" max="13831" width="4.85546875" style="27" customWidth="1"/>
    <col min="13832" max="13832" width="4.7109375" style="27" customWidth="1"/>
    <col min="13833" max="13833" width="7.7109375" style="27" customWidth="1"/>
    <col min="13834" max="13834" width="9.140625" style="27"/>
    <col min="13835" max="13835" width="16.28515625" style="27" bestFit="1" customWidth="1"/>
    <col min="13836" max="13836" width="10.42578125" style="27" bestFit="1" customWidth="1"/>
    <col min="13837" max="13837" width="9.140625" style="27"/>
    <col min="13838" max="13838" width="9.42578125" style="27" bestFit="1" customWidth="1"/>
    <col min="13839" max="14080" width="9.140625" style="27"/>
    <col min="14081" max="14081" width="6.28515625" style="27" customWidth="1"/>
    <col min="14082" max="14082" width="38.42578125" style="27" bestFit="1" customWidth="1"/>
    <col min="14083" max="14083" width="11.42578125" style="27" customWidth="1"/>
    <col min="14084" max="14084" width="11.28515625" style="27" customWidth="1"/>
    <col min="14085" max="14085" width="12.140625" style="27" customWidth="1"/>
    <col min="14086" max="14086" width="12.42578125" style="27" customWidth="1"/>
    <col min="14087" max="14087" width="4.85546875" style="27" customWidth="1"/>
    <col min="14088" max="14088" width="4.7109375" style="27" customWidth="1"/>
    <col min="14089" max="14089" width="7.7109375" style="27" customWidth="1"/>
    <col min="14090" max="14090" width="9.140625" style="27"/>
    <col min="14091" max="14091" width="16.28515625" style="27" bestFit="1" customWidth="1"/>
    <col min="14092" max="14092" width="10.42578125" style="27" bestFit="1" customWidth="1"/>
    <col min="14093" max="14093" width="9.140625" style="27"/>
    <col min="14094" max="14094" width="9.42578125" style="27" bestFit="1" customWidth="1"/>
    <col min="14095" max="14336" width="9.140625" style="27"/>
    <col min="14337" max="14337" width="6.28515625" style="27" customWidth="1"/>
    <col min="14338" max="14338" width="38.42578125" style="27" bestFit="1" customWidth="1"/>
    <col min="14339" max="14339" width="11.42578125" style="27" customWidth="1"/>
    <col min="14340" max="14340" width="11.28515625" style="27" customWidth="1"/>
    <col min="14341" max="14341" width="12.140625" style="27" customWidth="1"/>
    <col min="14342" max="14342" width="12.42578125" style="27" customWidth="1"/>
    <col min="14343" max="14343" width="4.85546875" style="27" customWidth="1"/>
    <col min="14344" max="14344" width="4.7109375" style="27" customWidth="1"/>
    <col min="14345" max="14345" width="7.7109375" style="27" customWidth="1"/>
    <col min="14346" max="14346" width="9.140625" style="27"/>
    <col min="14347" max="14347" width="16.28515625" style="27" bestFit="1" customWidth="1"/>
    <col min="14348" max="14348" width="10.42578125" style="27" bestFit="1" customWidth="1"/>
    <col min="14349" max="14349" width="9.140625" style="27"/>
    <col min="14350" max="14350" width="9.42578125" style="27" bestFit="1" customWidth="1"/>
    <col min="14351" max="14592" width="9.140625" style="27"/>
    <col min="14593" max="14593" width="6.28515625" style="27" customWidth="1"/>
    <col min="14594" max="14594" width="38.42578125" style="27" bestFit="1" customWidth="1"/>
    <col min="14595" max="14595" width="11.42578125" style="27" customWidth="1"/>
    <col min="14596" max="14596" width="11.28515625" style="27" customWidth="1"/>
    <col min="14597" max="14597" width="12.140625" style="27" customWidth="1"/>
    <col min="14598" max="14598" width="12.42578125" style="27" customWidth="1"/>
    <col min="14599" max="14599" width="4.85546875" style="27" customWidth="1"/>
    <col min="14600" max="14600" width="4.7109375" style="27" customWidth="1"/>
    <col min="14601" max="14601" width="7.7109375" style="27" customWidth="1"/>
    <col min="14602" max="14602" width="9.140625" style="27"/>
    <col min="14603" max="14603" width="16.28515625" style="27" bestFit="1" customWidth="1"/>
    <col min="14604" max="14604" width="10.42578125" style="27" bestFit="1" customWidth="1"/>
    <col min="14605" max="14605" width="9.140625" style="27"/>
    <col min="14606" max="14606" width="9.42578125" style="27" bestFit="1" customWidth="1"/>
    <col min="14607" max="14848" width="9.140625" style="27"/>
    <col min="14849" max="14849" width="6.28515625" style="27" customWidth="1"/>
    <col min="14850" max="14850" width="38.42578125" style="27" bestFit="1" customWidth="1"/>
    <col min="14851" max="14851" width="11.42578125" style="27" customWidth="1"/>
    <col min="14852" max="14852" width="11.28515625" style="27" customWidth="1"/>
    <col min="14853" max="14853" width="12.140625" style="27" customWidth="1"/>
    <col min="14854" max="14854" width="12.42578125" style="27" customWidth="1"/>
    <col min="14855" max="14855" width="4.85546875" style="27" customWidth="1"/>
    <col min="14856" max="14856" width="4.7109375" style="27" customWidth="1"/>
    <col min="14857" max="14857" width="7.7109375" style="27" customWidth="1"/>
    <col min="14858" max="14858" width="9.140625" style="27"/>
    <col min="14859" max="14859" width="16.28515625" style="27" bestFit="1" customWidth="1"/>
    <col min="14860" max="14860" width="10.42578125" style="27" bestFit="1" customWidth="1"/>
    <col min="14861" max="14861" width="9.140625" style="27"/>
    <col min="14862" max="14862" width="9.42578125" style="27" bestFit="1" customWidth="1"/>
    <col min="14863" max="15104" width="9.140625" style="27"/>
    <col min="15105" max="15105" width="6.28515625" style="27" customWidth="1"/>
    <col min="15106" max="15106" width="38.42578125" style="27" bestFit="1" customWidth="1"/>
    <col min="15107" max="15107" width="11.42578125" style="27" customWidth="1"/>
    <col min="15108" max="15108" width="11.28515625" style="27" customWidth="1"/>
    <col min="15109" max="15109" width="12.140625" style="27" customWidth="1"/>
    <col min="15110" max="15110" width="12.42578125" style="27" customWidth="1"/>
    <col min="15111" max="15111" width="4.85546875" style="27" customWidth="1"/>
    <col min="15112" max="15112" width="4.7109375" style="27" customWidth="1"/>
    <col min="15113" max="15113" width="7.7109375" style="27" customWidth="1"/>
    <col min="15114" max="15114" width="9.140625" style="27"/>
    <col min="15115" max="15115" width="16.28515625" style="27" bestFit="1" customWidth="1"/>
    <col min="15116" max="15116" width="10.42578125" style="27" bestFit="1" customWidth="1"/>
    <col min="15117" max="15117" width="9.140625" style="27"/>
    <col min="15118" max="15118" width="9.42578125" style="27" bestFit="1" customWidth="1"/>
    <col min="15119" max="15360" width="9.140625" style="27"/>
    <col min="15361" max="15361" width="6.28515625" style="27" customWidth="1"/>
    <col min="15362" max="15362" width="38.42578125" style="27" bestFit="1" customWidth="1"/>
    <col min="15363" max="15363" width="11.42578125" style="27" customWidth="1"/>
    <col min="15364" max="15364" width="11.28515625" style="27" customWidth="1"/>
    <col min="15365" max="15365" width="12.140625" style="27" customWidth="1"/>
    <col min="15366" max="15366" width="12.42578125" style="27" customWidth="1"/>
    <col min="15367" max="15367" width="4.85546875" style="27" customWidth="1"/>
    <col min="15368" max="15368" width="4.7109375" style="27" customWidth="1"/>
    <col min="15369" max="15369" width="7.7109375" style="27" customWidth="1"/>
    <col min="15370" max="15370" width="9.140625" style="27"/>
    <col min="15371" max="15371" width="16.28515625" style="27" bestFit="1" customWidth="1"/>
    <col min="15372" max="15372" width="10.42578125" style="27" bestFit="1" customWidth="1"/>
    <col min="15373" max="15373" width="9.140625" style="27"/>
    <col min="15374" max="15374" width="9.42578125" style="27" bestFit="1" customWidth="1"/>
    <col min="15375" max="15616" width="9.140625" style="27"/>
    <col min="15617" max="15617" width="6.28515625" style="27" customWidth="1"/>
    <col min="15618" max="15618" width="38.42578125" style="27" bestFit="1" customWidth="1"/>
    <col min="15619" max="15619" width="11.42578125" style="27" customWidth="1"/>
    <col min="15620" max="15620" width="11.28515625" style="27" customWidth="1"/>
    <col min="15621" max="15621" width="12.140625" style="27" customWidth="1"/>
    <col min="15622" max="15622" width="12.42578125" style="27" customWidth="1"/>
    <col min="15623" max="15623" width="4.85546875" style="27" customWidth="1"/>
    <col min="15624" max="15624" width="4.7109375" style="27" customWidth="1"/>
    <col min="15625" max="15625" width="7.7109375" style="27" customWidth="1"/>
    <col min="15626" max="15626" width="9.140625" style="27"/>
    <col min="15627" max="15627" width="16.28515625" style="27" bestFit="1" customWidth="1"/>
    <col min="15628" max="15628" width="10.42578125" style="27" bestFit="1" customWidth="1"/>
    <col min="15629" max="15629" width="9.140625" style="27"/>
    <col min="15630" max="15630" width="9.42578125" style="27" bestFit="1" customWidth="1"/>
    <col min="15631" max="15872" width="9.140625" style="27"/>
    <col min="15873" max="15873" width="6.28515625" style="27" customWidth="1"/>
    <col min="15874" max="15874" width="38.42578125" style="27" bestFit="1" customWidth="1"/>
    <col min="15875" max="15875" width="11.42578125" style="27" customWidth="1"/>
    <col min="15876" max="15876" width="11.28515625" style="27" customWidth="1"/>
    <col min="15877" max="15877" width="12.140625" style="27" customWidth="1"/>
    <col min="15878" max="15878" width="12.42578125" style="27" customWidth="1"/>
    <col min="15879" max="15879" width="4.85546875" style="27" customWidth="1"/>
    <col min="15880" max="15880" width="4.7109375" style="27" customWidth="1"/>
    <col min="15881" max="15881" width="7.7109375" style="27" customWidth="1"/>
    <col min="15882" max="15882" width="9.140625" style="27"/>
    <col min="15883" max="15883" width="16.28515625" style="27" bestFit="1" customWidth="1"/>
    <col min="15884" max="15884" width="10.42578125" style="27" bestFit="1" customWidth="1"/>
    <col min="15885" max="15885" width="9.140625" style="27"/>
    <col min="15886" max="15886" width="9.42578125" style="27" bestFit="1" customWidth="1"/>
    <col min="15887" max="16128" width="9.140625" style="27"/>
    <col min="16129" max="16129" width="6.28515625" style="27" customWidth="1"/>
    <col min="16130" max="16130" width="38.42578125" style="27" bestFit="1" customWidth="1"/>
    <col min="16131" max="16131" width="11.42578125" style="27" customWidth="1"/>
    <col min="16132" max="16132" width="11.28515625" style="27" customWidth="1"/>
    <col min="16133" max="16133" width="12.140625" style="27" customWidth="1"/>
    <col min="16134" max="16134" width="12.42578125" style="27" customWidth="1"/>
    <col min="16135" max="16135" width="4.85546875" style="27" customWidth="1"/>
    <col min="16136" max="16136" width="4.7109375" style="27" customWidth="1"/>
    <col min="16137" max="16137" width="7.7109375" style="27" customWidth="1"/>
    <col min="16138" max="16138" width="9.140625" style="27"/>
    <col min="16139" max="16139" width="16.28515625" style="27" bestFit="1" customWidth="1"/>
    <col min="16140" max="16140" width="10.42578125" style="27" bestFit="1" customWidth="1"/>
    <col min="16141" max="16141" width="9.140625" style="27"/>
    <col min="16142" max="16142" width="9.42578125" style="27" bestFit="1" customWidth="1"/>
    <col min="16143" max="16384" width="9.140625" style="27"/>
  </cols>
  <sheetData>
    <row r="1" spans="1:12" ht="26.25" customHeight="1" x14ac:dyDescent="0.3">
      <c r="D1" s="775" t="s">
        <v>38</v>
      </c>
      <c r="E1" s="775"/>
      <c r="F1" s="775"/>
      <c r="G1" s="775"/>
      <c r="H1" s="775"/>
      <c r="I1" s="775"/>
      <c r="J1" s="775"/>
    </row>
    <row r="2" spans="1:12" ht="48.75" customHeight="1" x14ac:dyDescent="0.3">
      <c r="D2" s="775"/>
      <c r="E2" s="775"/>
      <c r="F2" s="775"/>
      <c r="G2" s="775"/>
      <c r="H2" s="775"/>
      <c r="I2" s="775"/>
      <c r="J2" s="775"/>
    </row>
    <row r="3" spans="1:12" x14ac:dyDescent="0.3">
      <c r="A3" s="776" t="s">
        <v>2</v>
      </c>
      <c r="B3" s="776"/>
      <c r="C3" s="776"/>
      <c r="D3" s="776"/>
      <c r="E3" s="776"/>
      <c r="F3" s="776"/>
      <c r="G3" s="776"/>
      <c r="H3" s="776"/>
      <c r="I3" s="776"/>
      <c r="J3" s="776"/>
    </row>
    <row r="4" spans="1:12" ht="21.75" customHeight="1" x14ac:dyDescent="0.3">
      <c r="A4" s="777" t="s">
        <v>39</v>
      </c>
      <c r="B4" s="777"/>
      <c r="C4" s="777"/>
      <c r="D4" s="777"/>
      <c r="E4" s="777"/>
      <c r="F4" s="777"/>
      <c r="G4" s="777"/>
      <c r="H4" s="777"/>
      <c r="I4" s="777"/>
      <c r="J4" s="777"/>
    </row>
    <row r="5" spans="1:12" ht="17.25" customHeight="1" x14ac:dyDescent="0.3">
      <c r="A5" s="29"/>
      <c r="B5" s="30"/>
      <c r="C5" s="778"/>
      <c r="D5" s="778"/>
      <c r="E5" s="31"/>
      <c r="F5" s="31"/>
      <c r="G5" s="30"/>
      <c r="H5" s="30"/>
      <c r="I5" s="779" t="s">
        <v>4</v>
      </c>
      <c r="J5" s="779"/>
    </row>
    <row r="6" spans="1:12" ht="139.5" customHeight="1" thickBot="1" x14ac:dyDescent="0.35">
      <c r="A6" s="32" t="s">
        <v>40</v>
      </c>
      <c r="B6" s="33" t="s">
        <v>41</v>
      </c>
      <c r="C6" s="34" t="s">
        <v>42</v>
      </c>
      <c r="D6" s="35" t="s">
        <v>43</v>
      </c>
      <c r="E6" s="35" t="s">
        <v>44</v>
      </c>
      <c r="F6" s="36" t="s">
        <v>45</v>
      </c>
      <c r="G6" s="37" t="s">
        <v>46</v>
      </c>
      <c r="H6" s="37" t="s">
        <v>47</v>
      </c>
      <c r="I6" s="37" t="s">
        <v>48</v>
      </c>
      <c r="J6" s="760" t="s">
        <v>49</v>
      </c>
      <c r="L6" s="38"/>
    </row>
    <row r="7" spans="1:12" ht="15.75" thickBot="1" x14ac:dyDescent="0.35">
      <c r="A7" s="39">
        <v>1</v>
      </c>
      <c r="B7" s="40">
        <v>2</v>
      </c>
      <c r="C7" s="41">
        <v>3</v>
      </c>
      <c r="D7" s="42">
        <v>4</v>
      </c>
      <c r="E7" s="42">
        <v>5</v>
      </c>
      <c r="F7" s="41">
        <v>6</v>
      </c>
      <c r="G7" s="43">
        <v>7</v>
      </c>
      <c r="H7" s="43">
        <v>8</v>
      </c>
      <c r="I7" s="43">
        <v>9</v>
      </c>
      <c r="J7" s="761">
        <v>10</v>
      </c>
    </row>
    <row r="8" spans="1:12" x14ac:dyDescent="0.3">
      <c r="A8" s="44"/>
      <c r="B8" s="45" t="s">
        <v>50</v>
      </c>
      <c r="C8" s="48">
        <f>C9+C10+C11+C12</f>
        <v>15247.3</v>
      </c>
      <c r="D8" s="657">
        <f>D9+D10+D11+D12</f>
        <v>25400.131999999998</v>
      </c>
      <c r="E8" s="48">
        <f>E9+E10+E11+E12</f>
        <v>18447.594870000001</v>
      </c>
      <c r="F8" s="48">
        <f>F9+F10+F11+F12</f>
        <v>22744.854169999999</v>
      </c>
      <c r="G8" s="46">
        <f>F8/C8*100</f>
        <v>149.1729956779233</v>
      </c>
      <c r="H8" s="47">
        <f>F8/D8%</f>
        <v>89.546204602401289</v>
      </c>
      <c r="I8" s="47">
        <f>F8/E8*100</f>
        <v>123.29441496456712</v>
      </c>
      <c r="J8" s="759">
        <f>F8-E8</f>
        <v>4297.2592999999979</v>
      </c>
      <c r="K8" s="38"/>
      <c r="L8" s="38"/>
    </row>
    <row r="9" spans="1:12" x14ac:dyDescent="0.3">
      <c r="A9" s="49"/>
      <c r="B9" s="45" t="s">
        <v>51</v>
      </c>
      <c r="C9" s="658">
        <f>C15</f>
        <v>15147.3</v>
      </c>
      <c r="D9" s="659">
        <f>D15</f>
        <v>24500.131999999998</v>
      </c>
      <c r="E9" s="658">
        <f>E15</f>
        <v>17572.594870000001</v>
      </c>
      <c r="F9" s="658">
        <f>F15</f>
        <v>16766.827699999998</v>
      </c>
      <c r="G9" s="46">
        <f>F9/C9*100</f>
        <v>110.69185729469937</v>
      </c>
      <c r="H9" s="47">
        <f>F9/D9%</f>
        <v>68.435662713980477</v>
      </c>
      <c r="I9" s="47">
        <f t="shared" ref="I9:I72" si="0">F9/E9*100</f>
        <v>95.414637530990873</v>
      </c>
      <c r="J9" s="759">
        <f t="shared" ref="J9:J72" si="1">F9-E9</f>
        <v>-805.76717000000281</v>
      </c>
      <c r="K9" s="50"/>
    </row>
    <row r="10" spans="1:12" ht="30" x14ac:dyDescent="0.3">
      <c r="A10" s="49"/>
      <c r="B10" s="45" t="s">
        <v>52</v>
      </c>
      <c r="C10" s="658">
        <f>C63</f>
        <v>100</v>
      </c>
      <c r="D10" s="659">
        <f>D63</f>
        <v>900</v>
      </c>
      <c r="E10" s="658">
        <f>E63</f>
        <v>875</v>
      </c>
      <c r="F10" s="658">
        <f>F63</f>
        <v>5978.0264700000007</v>
      </c>
      <c r="G10" s="46">
        <f>F10/C10*100</f>
        <v>5978.0264700000007</v>
      </c>
      <c r="H10" s="47">
        <f>F10/D10%</f>
        <v>664.2251633333334</v>
      </c>
      <c r="I10" s="47">
        <f t="shared" si="0"/>
        <v>683.2030251428572</v>
      </c>
      <c r="J10" s="759">
        <f t="shared" si="1"/>
        <v>5103.0264700000007</v>
      </c>
      <c r="K10" s="50"/>
    </row>
    <row r="11" spans="1:12" ht="30" x14ac:dyDescent="0.3">
      <c r="A11" s="49"/>
      <c r="B11" s="45" t="s">
        <v>16</v>
      </c>
      <c r="C11" s="658">
        <f>C71</f>
        <v>0</v>
      </c>
      <c r="D11" s="659">
        <f>D71</f>
        <v>0</v>
      </c>
      <c r="E11" s="660">
        <f>E71</f>
        <v>0</v>
      </c>
      <c r="F11" s="660">
        <f>F71</f>
        <v>0</v>
      </c>
      <c r="G11" s="46"/>
      <c r="H11" s="47"/>
      <c r="I11" s="47" t="e">
        <f t="shared" si="0"/>
        <v>#DIV/0!</v>
      </c>
      <c r="J11" s="759">
        <f t="shared" si="1"/>
        <v>0</v>
      </c>
      <c r="K11" s="50"/>
    </row>
    <row r="12" spans="1:12" x14ac:dyDescent="0.3">
      <c r="A12" s="49"/>
      <c r="B12" s="45" t="s">
        <v>53</v>
      </c>
      <c r="C12" s="658">
        <f>C88</f>
        <v>0</v>
      </c>
      <c r="D12" s="659">
        <f>D88</f>
        <v>0</v>
      </c>
      <c r="E12" s="660">
        <f>E88</f>
        <v>0</v>
      </c>
      <c r="F12" s="660">
        <f>F88</f>
        <v>0</v>
      </c>
      <c r="G12" s="46"/>
      <c r="H12" s="47"/>
      <c r="I12" s="47" t="e">
        <f t="shared" si="0"/>
        <v>#DIV/0!</v>
      </c>
      <c r="J12" s="759">
        <f t="shared" si="1"/>
        <v>0</v>
      </c>
      <c r="K12" s="50"/>
      <c r="L12" s="38"/>
    </row>
    <row r="13" spans="1:12" x14ac:dyDescent="0.3">
      <c r="A13" s="49"/>
      <c r="B13" s="45"/>
      <c r="C13" s="658"/>
      <c r="D13" s="659"/>
      <c r="E13" s="660"/>
      <c r="F13" s="660"/>
      <c r="G13" s="46"/>
      <c r="H13" s="47"/>
      <c r="I13" s="47" t="e">
        <f t="shared" si="0"/>
        <v>#DIV/0!</v>
      </c>
      <c r="J13" s="759">
        <f t="shared" si="1"/>
        <v>0</v>
      </c>
      <c r="K13" s="50"/>
    </row>
    <row r="14" spans="1:12" x14ac:dyDescent="0.3">
      <c r="A14" s="49"/>
      <c r="B14" s="45"/>
      <c r="C14" s="658"/>
      <c r="D14" s="659"/>
      <c r="E14" s="660"/>
      <c r="F14" s="660"/>
      <c r="G14" s="46"/>
      <c r="H14" s="47"/>
      <c r="I14" s="47" t="e">
        <f t="shared" si="0"/>
        <v>#DIV/0!</v>
      </c>
      <c r="J14" s="759">
        <f t="shared" si="1"/>
        <v>0</v>
      </c>
      <c r="K14" s="50"/>
    </row>
    <row r="15" spans="1:12" x14ac:dyDescent="0.3">
      <c r="A15" s="51"/>
      <c r="B15" s="45" t="s">
        <v>51</v>
      </c>
      <c r="C15" s="661">
        <f>C16+C26+C33</f>
        <v>15147.3</v>
      </c>
      <c r="D15" s="662">
        <f>D16+D26+D33</f>
        <v>24500.131999999998</v>
      </c>
      <c r="E15" s="661">
        <f>E16+E26+E33</f>
        <v>17572.594870000001</v>
      </c>
      <c r="F15" s="661">
        <f>F16+F26+F33</f>
        <v>16766.827699999998</v>
      </c>
      <c r="G15" s="46">
        <f>F15/C15*100</f>
        <v>110.69185729469937</v>
      </c>
      <c r="H15" s="47">
        <f>F15/D15%</f>
        <v>68.435662713980477</v>
      </c>
      <c r="I15" s="47">
        <f t="shared" si="0"/>
        <v>95.414637530990873</v>
      </c>
      <c r="J15" s="759">
        <f t="shared" si="1"/>
        <v>-805.76717000000281</v>
      </c>
      <c r="K15" s="50"/>
    </row>
    <row r="16" spans="1:12" x14ac:dyDescent="0.3">
      <c r="A16" s="51" t="s">
        <v>54</v>
      </c>
      <c r="B16" s="54" t="s">
        <v>12</v>
      </c>
      <c r="C16" s="661">
        <f>C17+C24+C25</f>
        <v>13577.3</v>
      </c>
      <c r="D16" s="662">
        <f>D17+D24+D25</f>
        <v>14539.8</v>
      </c>
      <c r="E16" s="661">
        <f>E17+E24+E25</f>
        <v>9927.5419999999995</v>
      </c>
      <c r="F16" s="661">
        <f>F17+F24+F25</f>
        <v>9803.6330699999999</v>
      </c>
      <c r="G16" s="46">
        <f>F16/C16*100</f>
        <v>72.206057684517546</v>
      </c>
      <c r="H16" s="47">
        <f>F16/D16%</f>
        <v>67.426189287335447</v>
      </c>
      <c r="I16" s="47">
        <f t="shared" si="0"/>
        <v>98.751866977747369</v>
      </c>
      <c r="J16" s="759">
        <f t="shared" si="1"/>
        <v>-123.9089299999996</v>
      </c>
      <c r="K16" s="50"/>
    </row>
    <row r="17" spans="1:14" x14ac:dyDescent="0.3">
      <c r="A17" s="51" t="s">
        <v>55</v>
      </c>
      <c r="B17" s="55" t="s">
        <v>56</v>
      </c>
      <c r="C17" s="661">
        <f>C18+C19+C20+C21+C22+C23</f>
        <v>3100</v>
      </c>
      <c r="D17" s="662">
        <f>D18+D19+D20+D21+D22+D23</f>
        <v>3100</v>
      </c>
      <c r="E17" s="661">
        <f>E18+E19+E20+E21+E22+E23</f>
        <v>1708.4349999999999</v>
      </c>
      <c r="F17" s="661">
        <f>F18+F19+F20+F21+F22+F23</f>
        <v>1960.7600500000001</v>
      </c>
      <c r="G17" s="46">
        <f>F17/C17*100</f>
        <v>63.250324193548394</v>
      </c>
      <c r="H17" s="47">
        <f>F17/D17%</f>
        <v>63.250324193548387</v>
      </c>
      <c r="I17" s="47">
        <f t="shared" si="0"/>
        <v>114.76936787176568</v>
      </c>
      <c r="J17" s="759">
        <f t="shared" si="1"/>
        <v>252.32505000000015</v>
      </c>
      <c r="K17" s="50"/>
    </row>
    <row r="18" spans="1:14" ht="30" x14ac:dyDescent="0.3">
      <c r="A18" s="51" t="s">
        <v>57</v>
      </c>
      <c r="B18" s="56" t="s">
        <v>58</v>
      </c>
      <c r="C18" s="661">
        <v>1356.7</v>
      </c>
      <c r="D18" s="662">
        <v>1356.7</v>
      </c>
      <c r="E18" s="663">
        <v>1356.7</v>
      </c>
      <c r="F18" s="664">
        <v>1745.32873</v>
      </c>
      <c r="G18" s="46">
        <f>F18/C18*100</f>
        <v>128.64514852214933</v>
      </c>
      <c r="H18" s="47">
        <f>F18/D18%</f>
        <v>128.64514852214933</v>
      </c>
      <c r="I18" s="47">
        <f t="shared" si="0"/>
        <v>128.64514852214933</v>
      </c>
      <c r="J18" s="759">
        <f t="shared" si="1"/>
        <v>388.6287299999999</v>
      </c>
      <c r="K18" s="50"/>
    </row>
    <row r="19" spans="1:14" ht="30" hidden="1" x14ac:dyDescent="0.3">
      <c r="A19" s="51" t="s">
        <v>59</v>
      </c>
      <c r="B19" s="56" t="s">
        <v>60</v>
      </c>
      <c r="C19" s="661"/>
      <c r="D19" s="662"/>
      <c r="E19" s="664"/>
      <c r="F19" s="664"/>
      <c r="G19" s="46"/>
      <c r="H19" s="47"/>
      <c r="I19" s="47" t="e">
        <f t="shared" si="0"/>
        <v>#DIV/0!</v>
      </c>
      <c r="J19" s="759">
        <f t="shared" si="1"/>
        <v>0</v>
      </c>
      <c r="K19" s="50"/>
    </row>
    <row r="20" spans="1:14" ht="30" x14ac:dyDescent="0.3">
      <c r="A20" s="51" t="s">
        <v>61</v>
      </c>
      <c r="B20" s="56" t="s">
        <v>62</v>
      </c>
      <c r="C20" s="661">
        <v>10</v>
      </c>
      <c r="D20" s="662">
        <v>10</v>
      </c>
      <c r="E20" s="664">
        <v>6</v>
      </c>
      <c r="F20" s="664">
        <v>0.78186</v>
      </c>
      <c r="G20" s="46">
        <f>F20/C20*100</f>
        <v>7.8186000000000009</v>
      </c>
      <c r="H20" s="47">
        <f>F20/D20%</f>
        <v>7.8186</v>
      </c>
      <c r="I20" s="47">
        <f t="shared" si="0"/>
        <v>13.031000000000001</v>
      </c>
      <c r="J20" s="759">
        <f t="shared" si="1"/>
        <v>-5.21814</v>
      </c>
      <c r="K20" s="50"/>
    </row>
    <row r="21" spans="1:14" ht="30" x14ac:dyDescent="0.3">
      <c r="A21" s="51" t="s">
        <v>63</v>
      </c>
      <c r="B21" s="56" t="s">
        <v>64</v>
      </c>
      <c r="C21" s="661">
        <v>1453.3</v>
      </c>
      <c r="D21" s="662">
        <v>1453.3</v>
      </c>
      <c r="E21" s="663">
        <v>135.73500000000001</v>
      </c>
      <c r="F21" s="664">
        <v>182.49987999999999</v>
      </c>
      <c r="G21" s="46">
        <f>F21/C21*100</f>
        <v>12.557619211449802</v>
      </c>
      <c r="H21" s="47">
        <f>F21/D21%</f>
        <v>12.557619211449804</v>
      </c>
      <c r="I21" s="47">
        <f t="shared" si="0"/>
        <v>134.45307400449403</v>
      </c>
      <c r="J21" s="759">
        <f t="shared" si="1"/>
        <v>46.764879999999977</v>
      </c>
      <c r="K21" s="50"/>
    </row>
    <row r="22" spans="1:14" ht="30" x14ac:dyDescent="0.3">
      <c r="A22" s="51" t="s">
        <v>65</v>
      </c>
      <c r="B22" s="56" t="s">
        <v>66</v>
      </c>
      <c r="C22" s="661">
        <v>280</v>
      </c>
      <c r="D22" s="662">
        <v>280</v>
      </c>
      <c r="E22" s="664">
        <v>210</v>
      </c>
      <c r="F22" s="664">
        <v>32.14958</v>
      </c>
      <c r="G22" s="46">
        <f>F22/C22*100</f>
        <v>11.481992857142858</v>
      </c>
      <c r="H22" s="47">
        <f>F22/D22%</f>
        <v>11.481992857142858</v>
      </c>
      <c r="I22" s="47">
        <f t="shared" si="0"/>
        <v>15.309323809523809</v>
      </c>
      <c r="J22" s="759">
        <f t="shared" si="1"/>
        <v>-177.85041999999999</v>
      </c>
      <c r="K22" s="50"/>
    </row>
    <row r="23" spans="1:14" ht="30" hidden="1" x14ac:dyDescent="0.3">
      <c r="A23" s="51" t="s">
        <v>67</v>
      </c>
      <c r="B23" s="56" t="s">
        <v>68</v>
      </c>
      <c r="C23" s="661"/>
      <c r="D23" s="662"/>
      <c r="E23" s="664"/>
      <c r="F23" s="664"/>
      <c r="G23" s="46"/>
      <c r="H23" s="47"/>
      <c r="I23" s="47" t="e">
        <f t="shared" si="0"/>
        <v>#DIV/0!</v>
      </c>
      <c r="J23" s="759">
        <f t="shared" si="1"/>
        <v>0</v>
      </c>
      <c r="K23" s="50"/>
    </row>
    <row r="24" spans="1:14" ht="30" hidden="1" x14ac:dyDescent="0.3">
      <c r="A24" s="51" t="s">
        <v>69</v>
      </c>
      <c r="B24" s="55" t="s">
        <v>68</v>
      </c>
      <c r="C24" s="661"/>
      <c r="D24" s="662"/>
      <c r="E24" s="664"/>
      <c r="F24" s="664"/>
      <c r="G24" s="46"/>
      <c r="H24" s="47"/>
      <c r="I24" s="47" t="e">
        <f t="shared" si="0"/>
        <v>#DIV/0!</v>
      </c>
      <c r="J24" s="759">
        <f t="shared" si="1"/>
        <v>0</v>
      </c>
      <c r="K24" s="50"/>
    </row>
    <row r="25" spans="1:14" ht="30" x14ac:dyDescent="0.3">
      <c r="A25" s="51"/>
      <c r="B25" s="55" t="s">
        <v>70</v>
      </c>
      <c r="C25" s="661">
        <v>10477.299999999999</v>
      </c>
      <c r="D25" s="661">
        <v>11439.8</v>
      </c>
      <c r="E25" s="662">
        <v>8219.107</v>
      </c>
      <c r="F25" s="664">
        <v>7842.87302</v>
      </c>
      <c r="G25" s="46">
        <f>F25/C25*100</f>
        <v>74.855860002099789</v>
      </c>
      <c r="H25" s="47">
        <f>F25/D25%</f>
        <v>68.557780905260586</v>
      </c>
      <c r="I25" s="47">
        <f t="shared" si="0"/>
        <v>95.422446988462369</v>
      </c>
      <c r="J25" s="759">
        <f t="shared" si="1"/>
        <v>-376.23397999999997</v>
      </c>
      <c r="K25" s="50"/>
    </row>
    <row r="26" spans="1:14" x14ac:dyDescent="0.3">
      <c r="A26" s="51" t="s">
        <v>71</v>
      </c>
      <c r="B26" s="58" t="s">
        <v>14</v>
      </c>
      <c r="C26" s="661">
        <f>C27+C28</f>
        <v>220</v>
      </c>
      <c r="D26" s="662">
        <f>D28</f>
        <v>8610.3319999999985</v>
      </c>
      <c r="E26" s="662">
        <f>E28</f>
        <v>6630.9298699999999</v>
      </c>
      <c r="F26" s="662">
        <f>F28</f>
        <v>5309.17011</v>
      </c>
      <c r="G26" s="46">
        <f>F26/C26*100</f>
        <v>2413.259140909091</v>
      </c>
      <c r="H26" s="47">
        <f>F26/D26%</f>
        <v>61.660457575851908</v>
      </c>
      <c r="I26" s="47">
        <f t="shared" si="0"/>
        <v>80.066751030199029</v>
      </c>
      <c r="J26" s="759">
        <f t="shared" si="1"/>
        <v>-1321.7597599999999</v>
      </c>
      <c r="K26" s="50"/>
    </row>
    <row r="27" spans="1:14" ht="60" hidden="1" x14ac:dyDescent="0.3">
      <c r="A27" s="51" t="s">
        <v>72</v>
      </c>
      <c r="B27" s="55" t="s">
        <v>73</v>
      </c>
      <c r="C27" s="661"/>
      <c r="D27" s="662"/>
      <c r="E27" s="664"/>
      <c r="F27" s="664"/>
      <c r="G27" s="46"/>
      <c r="H27" s="47"/>
      <c r="I27" s="47" t="e">
        <f t="shared" si="0"/>
        <v>#DIV/0!</v>
      </c>
      <c r="J27" s="759">
        <f t="shared" si="1"/>
        <v>0</v>
      </c>
      <c r="K27" s="50"/>
    </row>
    <row r="28" spans="1:14" ht="30" x14ac:dyDescent="0.3">
      <c r="A28" s="51" t="s">
        <v>74</v>
      </c>
      <c r="B28" s="55" t="s">
        <v>75</v>
      </c>
      <c r="C28" s="661">
        <f>C29</f>
        <v>220</v>
      </c>
      <c r="D28" s="662">
        <f>D29</f>
        <v>8610.3319999999985</v>
      </c>
      <c r="E28" s="661">
        <f>E29</f>
        <v>6630.9298699999999</v>
      </c>
      <c r="F28" s="661">
        <f>F29</f>
        <v>5309.17011</v>
      </c>
      <c r="G28" s="46">
        <f t="shared" ref="G28:G40" si="2">F28/C28*100</f>
        <v>2413.259140909091</v>
      </c>
      <c r="H28" s="47">
        <f t="shared" ref="H28:H40" si="3">F28/D28%</f>
        <v>61.660457575851908</v>
      </c>
      <c r="I28" s="47">
        <f t="shared" si="0"/>
        <v>80.066751030199029</v>
      </c>
      <c r="J28" s="759">
        <f t="shared" si="1"/>
        <v>-1321.7597599999999</v>
      </c>
      <c r="K28" s="50"/>
      <c r="N28" s="38"/>
    </row>
    <row r="29" spans="1:14" ht="45" x14ac:dyDescent="0.3">
      <c r="A29" s="51"/>
      <c r="B29" s="59" t="s">
        <v>76</v>
      </c>
      <c r="C29" s="661">
        <f>C30+C31+C32</f>
        <v>220</v>
      </c>
      <c r="D29" s="662">
        <f>D30+D31+D32</f>
        <v>8610.3319999999985</v>
      </c>
      <c r="E29" s="661">
        <f>E30+E31+E32</f>
        <v>6630.9298699999999</v>
      </c>
      <c r="F29" s="661">
        <f>F30+F31+F32</f>
        <v>5309.17011</v>
      </c>
      <c r="G29" s="46">
        <f t="shared" si="2"/>
        <v>2413.259140909091</v>
      </c>
      <c r="H29" s="47">
        <f t="shared" si="3"/>
        <v>61.660457575851908</v>
      </c>
      <c r="I29" s="47">
        <f t="shared" si="0"/>
        <v>80.066751030199029</v>
      </c>
      <c r="J29" s="759">
        <f t="shared" si="1"/>
        <v>-1321.7597599999999</v>
      </c>
      <c r="K29" s="50"/>
    </row>
    <row r="30" spans="1:14" x14ac:dyDescent="0.3">
      <c r="A30" s="51"/>
      <c r="B30" s="60" t="s">
        <v>77</v>
      </c>
      <c r="C30" s="661"/>
      <c r="D30" s="662"/>
      <c r="E30" s="665"/>
      <c r="F30" s="665"/>
      <c r="G30" s="46" t="e">
        <f t="shared" si="2"/>
        <v>#DIV/0!</v>
      </c>
      <c r="H30" s="47" t="e">
        <f t="shared" si="3"/>
        <v>#DIV/0!</v>
      </c>
      <c r="I30" s="47" t="e">
        <f t="shared" si="0"/>
        <v>#DIV/0!</v>
      </c>
      <c r="J30" s="759">
        <f t="shared" si="1"/>
        <v>0</v>
      </c>
      <c r="K30" s="50"/>
    </row>
    <row r="31" spans="1:14" ht="60" x14ac:dyDescent="0.3">
      <c r="A31" s="51" t="s">
        <v>78</v>
      </c>
      <c r="B31" s="60" t="s">
        <v>79</v>
      </c>
      <c r="C31" s="661">
        <v>220</v>
      </c>
      <c r="D31" s="662">
        <v>220</v>
      </c>
      <c r="E31" s="663">
        <v>164.9</v>
      </c>
      <c r="F31" s="663">
        <v>164.7</v>
      </c>
      <c r="G31" s="46">
        <f t="shared" si="2"/>
        <v>74.86363636363636</v>
      </c>
      <c r="H31" s="47">
        <f t="shared" si="3"/>
        <v>74.863636363636346</v>
      </c>
      <c r="I31" s="47">
        <f t="shared" si="0"/>
        <v>99.878714372346863</v>
      </c>
      <c r="J31" s="759">
        <f t="shared" si="1"/>
        <v>-0.20000000000001705</v>
      </c>
      <c r="K31" s="50"/>
      <c r="N31" s="38"/>
    </row>
    <row r="32" spans="1:14" ht="75" x14ac:dyDescent="0.3">
      <c r="A32" s="51" t="s">
        <v>80</v>
      </c>
      <c r="B32" s="60" t="s">
        <v>81</v>
      </c>
      <c r="C32" s="661"/>
      <c r="D32" s="662">
        <f>6080.333+2309.999</f>
        <v>8390.3319999999985</v>
      </c>
      <c r="E32" s="663">
        <v>6466.0298700000003</v>
      </c>
      <c r="F32" s="663">
        <f>4788.821+142.43811+213.211</f>
        <v>5144.4701100000002</v>
      </c>
      <c r="G32" s="46" t="e">
        <f t="shared" si="2"/>
        <v>#DIV/0!</v>
      </c>
      <c r="H32" s="47">
        <f t="shared" si="3"/>
        <v>61.31426158106737</v>
      </c>
      <c r="I32" s="47">
        <f t="shared" si="0"/>
        <v>79.561496210656998</v>
      </c>
      <c r="J32" s="759">
        <f t="shared" si="1"/>
        <v>-1321.5597600000001</v>
      </c>
      <c r="K32" s="62" t="s">
        <v>82</v>
      </c>
      <c r="L32" s="38"/>
    </row>
    <row r="33" spans="1:12" x14ac:dyDescent="0.3">
      <c r="A33" s="51" t="s">
        <v>83</v>
      </c>
      <c r="B33" s="58" t="s">
        <v>15</v>
      </c>
      <c r="C33" s="661">
        <f>C34+C41+C60+C61</f>
        <v>1350</v>
      </c>
      <c r="D33" s="662">
        <f>D34+D41+D60+D61</f>
        <v>1350</v>
      </c>
      <c r="E33" s="661">
        <f>E34+E41+E60+E61</f>
        <v>1014.123</v>
      </c>
      <c r="F33" s="661">
        <f>F34+F41+F60+F61</f>
        <v>1654.0245199999999</v>
      </c>
      <c r="G33" s="46">
        <f t="shared" si="2"/>
        <v>122.52033481481482</v>
      </c>
      <c r="H33" s="47">
        <f t="shared" si="3"/>
        <v>122.52033481481482</v>
      </c>
      <c r="I33" s="47">
        <f t="shared" si="0"/>
        <v>163.09900475583333</v>
      </c>
      <c r="J33" s="759">
        <f t="shared" si="1"/>
        <v>639.90151999999989</v>
      </c>
      <c r="K33" s="38"/>
      <c r="L33" s="38"/>
    </row>
    <row r="34" spans="1:12" ht="30" x14ac:dyDescent="0.3">
      <c r="A34" s="51" t="s">
        <v>84</v>
      </c>
      <c r="B34" s="55" t="s">
        <v>85</v>
      </c>
      <c r="C34" s="661">
        <f>C35+C36+C37</f>
        <v>696</v>
      </c>
      <c r="D34" s="662">
        <f>D35+D36+D37</f>
        <v>696</v>
      </c>
      <c r="E34" s="661">
        <f>E35+E36+E37</f>
        <v>536</v>
      </c>
      <c r="F34" s="661">
        <f>F35+F36+F37</f>
        <v>1051.2755099999999</v>
      </c>
      <c r="G34" s="46">
        <f t="shared" si="2"/>
        <v>151.04533189655172</v>
      </c>
      <c r="H34" s="47">
        <f t="shared" si="3"/>
        <v>151.04533189655172</v>
      </c>
      <c r="I34" s="47">
        <f t="shared" si="0"/>
        <v>196.13349067164179</v>
      </c>
      <c r="J34" s="759">
        <f t="shared" si="1"/>
        <v>515.27550999999994</v>
      </c>
      <c r="K34" s="50"/>
    </row>
    <row r="35" spans="1:12" x14ac:dyDescent="0.3">
      <c r="A35" s="51" t="s">
        <v>86</v>
      </c>
      <c r="B35" s="59" t="s">
        <v>87</v>
      </c>
      <c r="C35" s="661">
        <v>136</v>
      </c>
      <c r="D35" s="662">
        <v>136</v>
      </c>
      <c r="E35" s="664">
        <v>116</v>
      </c>
      <c r="F35" s="664">
        <v>584.59032999999999</v>
      </c>
      <c r="G35" s="46">
        <f t="shared" si="2"/>
        <v>429.84583088235297</v>
      </c>
      <c r="H35" s="47">
        <f t="shared" si="3"/>
        <v>429.84583088235291</v>
      </c>
      <c r="I35" s="47">
        <f t="shared" si="0"/>
        <v>503.95718103448274</v>
      </c>
      <c r="J35" s="759">
        <f t="shared" si="1"/>
        <v>468.59032999999999</v>
      </c>
      <c r="K35" s="50"/>
    </row>
    <row r="36" spans="1:12" x14ac:dyDescent="0.3">
      <c r="A36" s="51" t="s">
        <v>88</v>
      </c>
      <c r="B36" s="59" t="s">
        <v>89</v>
      </c>
      <c r="C36" s="661"/>
      <c r="D36" s="662"/>
      <c r="E36" s="664"/>
      <c r="F36" s="664"/>
      <c r="G36" s="46" t="e">
        <f t="shared" si="2"/>
        <v>#DIV/0!</v>
      </c>
      <c r="H36" s="47" t="e">
        <f t="shared" si="3"/>
        <v>#DIV/0!</v>
      </c>
      <c r="I36" s="47" t="e">
        <f t="shared" si="0"/>
        <v>#DIV/0!</v>
      </c>
      <c r="J36" s="759">
        <f t="shared" si="1"/>
        <v>0</v>
      </c>
      <c r="K36" s="50"/>
    </row>
    <row r="37" spans="1:12" x14ac:dyDescent="0.3">
      <c r="A37" s="51" t="s">
        <v>90</v>
      </c>
      <c r="B37" s="59" t="s">
        <v>91</v>
      </c>
      <c r="C37" s="661">
        <f>C38+C39+C40</f>
        <v>560</v>
      </c>
      <c r="D37" s="662">
        <f>D38+D39+D40</f>
        <v>560</v>
      </c>
      <c r="E37" s="661">
        <f>E38+E39+E40</f>
        <v>420</v>
      </c>
      <c r="F37" s="661">
        <f>F38+F39+F40</f>
        <v>466.68518</v>
      </c>
      <c r="G37" s="46">
        <f t="shared" si="2"/>
        <v>83.336639285714284</v>
      </c>
      <c r="H37" s="47">
        <f t="shared" si="3"/>
        <v>83.336639285714298</v>
      </c>
      <c r="I37" s="47">
        <f t="shared" si="0"/>
        <v>111.11551904761905</v>
      </c>
      <c r="J37" s="759">
        <f t="shared" si="1"/>
        <v>46.685180000000003</v>
      </c>
      <c r="K37" s="50"/>
    </row>
    <row r="38" spans="1:12" ht="45" x14ac:dyDescent="0.3">
      <c r="A38" s="51" t="s">
        <v>92</v>
      </c>
      <c r="B38" s="60" t="s">
        <v>93</v>
      </c>
      <c r="C38" s="661">
        <v>500</v>
      </c>
      <c r="D38" s="661">
        <v>500</v>
      </c>
      <c r="E38" s="663">
        <v>320</v>
      </c>
      <c r="F38" s="663">
        <v>373.91152</v>
      </c>
      <c r="G38" s="46">
        <f t="shared" si="2"/>
        <v>74.782303999999996</v>
      </c>
      <c r="H38" s="47">
        <f t="shared" si="3"/>
        <v>74.782303999999996</v>
      </c>
      <c r="I38" s="47">
        <f t="shared" si="0"/>
        <v>116.84734999999999</v>
      </c>
      <c r="J38" s="759">
        <f t="shared" si="1"/>
        <v>53.911519999999996</v>
      </c>
      <c r="K38" s="50"/>
      <c r="L38" s="38"/>
    </row>
    <row r="39" spans="1:12" ht="60" x14ac:dyDescent="0.3">
      <c r="A39" s="51" t="s">
        <v>94</v>
      </c>
      <c r="B39" s="60" t="s">
        <v>95</v>
      </c>
      <c r="C39" s="661">
        <v>60</v>
      </c>
      <c r="D39" s="661">
        <v>60</v>
      </c>
      <c r="E39" s="663">
        <v>100</v>
      </c>
      <c r="F39" s="663">
        <v>92.773660000000007</v>
      </c>
      <c r="G39" s="46">
        <f t="shared" si="2"/>
        <v>154.62276666666668</v>
      </c>
      <c r="H39" s="47">
        <f t="shared" si="3"/>
        <v>154.62276666666668</v>
      </c>
      <c r="I39" s="47">
        <f t="shared" si="0"/>
        <v>92.773660000000007</v>
      </c>
      <c r="J39" s="759">
        <f t="shared" si="1"/>
        <v>-7.2263399999999933</v>
      </c>
      <c r="K39" s="50"/>
    </row>
    <row r="40" spans="1:12" ht="30" x14ac:dyDescent="0.3">
      <c r="A40" s="51" t="s">
        <v>96</v>
      </c>
      <c r="B40" s="60" t="s">
        <v>97</v>
      </c>
      <c r="C40" s="661"/>
      <c r="D40" s="662"/>
      <c r="E40" s="664"/>
      <c r="F40" s="664"/>
      <c r="G40" s="46" t="e">
        <f t="shared" si="2"/>
        <v>#DIV/0!</v>
      </c>
      <c r="H40" s="47" t="e">
        <f t="shared" si="3"/>
        <v>#DIV/0!</v>
      </c>
      <c r="I40" s="47" t="e">
        <f t="shared" si="0"/>
        <v>#DIV/0!</v>
      </c>
      <c r="J40" s="759">
        <f t="shared" si="1"/>
        <v>0</v>
      </c>
      <c r="K40" s="50"/>
    </row>
    <row r="41" spans="1:12" ht="30" x14ac:dyDescent="0.3">
      <c r="A41" s="51" t="s">
        <v>98</v>
      </c>
      <c r="B41" s="55" t="s">
        <v>99</v>
      </c>
      <c r="C41" s="661">
        <f>C42+C57</f>
        <v>104</v>
      </c>
      <c r="D41" s="662">
        <f>D42+D57</f>
        <v>104</v>
      </c>
      <c r="E41" s="664">
        <f>E42+E57</f>
        <v>78</v>
      </c>
      <c r="F41" s="664">
        <f>F42+F57</f>
        <v>71.915450000000007</v>
      </c>
      <c r="G41" s="46">
        <f>F41/C41*100</f>
        <v>69.149471153846164</v>
      </c>
      <c r="H41" s="47">
        <f>F41/D41%</f>
        <v>69.149471153846164</v>
      </c>
      <c r="I41" s="47">
        <f t="shared" si="0"/>
        <v>92.199294871794876</v>
      </c>
      <c r="J41" s="759">
        <f t="shared" si="1"/>
        <v>-6.084549999999993</v>
      </c>
      <c r="K41" s="50"/>
    </row>
    <row r="42" spans="1:12" ht="45" x14ac:dyDescent="0.3">
      <c r="A42" s="51" t="s">
        <v>100</v>
      </c>
      <c r="B42" s="59" t="s">
        <v>101</v>
      </c>
      <c r="C42" s="661">
        <f>C43+C44+C47+C46+C45+C48+C49+C53+C54+C55+C56</f>
        <v>92</v>
      </c>
      <c r="D42" s="662">
        <f>D43+D44+D47+D46+D45+D48+D49+D53+D54+D55+D56</f>
        <v>92</v>
      </c>
      <c r="E42" s="664">
        <f>E43+E44+E47+E46+E45+E48+E49+E53+E54+E55+E56</f>
        <v>69</v>
      </c>
      <c r="F42" s="664">
        <f>F43+F44+F47+F46+F45+F48+F49+F53+F54+F55+F56</f>
        <v>67.332480000000004</v>
      </c>
      <c r="G42" s="46">
        <f>F42/C42*100</f>
        <v>73.187478260869568</v>
      </c>
      <c r="H42" s="47">
        <f>F42/D42%</f>
        <v>73.187478260869568</v>
      </c>
      <c r="I42" s="47">
        <f t="shared" si="0"/>
        <v>97.5833043478261</v>
      </c>
      <c r="J42" s="759">
        <f t="shared" si="1"/>
        <v>-1.6675199999999961</v>
      </c>
      <c r="K42" s="50"/>
    </row>
    <row r="43" spans="1:12" ht="30" x14ac:dyDescent="0.3">
      <c r="A43" s="51" t="s">
        <v>102</v>
      </c>
      <c r="B43" s="60" t="s">
        <v>103</v>
      </c>
      <c r="C43" s="661"/>
      <c r="D43" s="662"/>
      <c r="E43" s="664"/>
      <c r="F43" s="664"/>
      <c r="G43" s="46"/>
      <c r="H43" s="47"/>
      <c r="I43" s="47" t="e">
        <f t="shared" si="0"/>
        <v>#DIV/0!</v>
      </c>
      <c r="J43" s="759">
        <f t="shared" si="1"/>
        <v>0</v>
      </c>
      <c r="K43" s="50"/>
    </row>
    <row r="44" spans="1:12" ht="75" x14ac:dyDescent="0.3">
      <c r="A44" s="51" t="s">
        <v>104</v>
      </c>
      <c r="B44" s="60" t="s">
        <v>105</v>
      </c>
      <c r="C44" s="661">
        <v>45</v>
      </c>
      <c r="D44" s="662">
        <v>45</v>
      </c>
      <c r="E44" s="663">
        <v>34</v>
      </c>
      <c r="F44" s="664">
        <v>34.190089999999998</v>
      </c>
      <c r="G44" s="46">
        <f>F44/C44*100</f>
        <v>75.977977777777767</v>
      </c>
      <c r="H44" s="47">
        <f>F44/D44%</f>
        <v>75.977977777777767</v>
      </c>
      <c r="I44" s="47">
        <f t="shared" si="0"/>
        <v>100.55908823529411</v>
      </c>
      <c r="J44" s="759">
        <f t="shared" si="1"/>
        <v>0.19008999999999787</v>
      </c>
      <c r="K44" s="50"/>
    </row>
    <row r="45" spans="1:12" ht="13.5" hidden="1" customHeight="1" x14ac:dyDescent="0.3">
      <c r="A45" s="51" t="s">
        <v>106</v>
      </c>
      <c r="B45" s="60" t="s">
        <v>107</v>
      </c>
      <c r="C45" s="661"/>
      <c r="D45" s="662"/>
      <c r="E45" s="664"/>
      <c r="F45" s="664"/>
      <c r="G45" s="46" t="e">
        <f>F45/C45*100</f>
        <v>#DIV/0!</v>
      </c>
      <c r="H45" s="47" t="e">
        <f>F45/D45%</f>
        <v>#DIV/0!</v>
      </c>
      <c r="I45" s="47" t="e">
        <f t="shared" si="0"/>
        <v>#DIV/0!</v>
      </c>
      <c r="J45" s="759">
        <f t="shared" si="1"/>
        <v>0</v>
      </c>
      <c r="K45" s="50"/>
    </row>
    <row r="46" spans="1:12" ht="30" x14ac:dyDescent="0.3">
      <c r="A46" s="51" t="s">
        <v>108</v>
      </c>
      <c r="B46" s="60" t="s">
        <v>109</v>
      </c>
      <c r="C46" s="661"/>
      <c r="D46" s="662"/>
      <c r="E46" s="664"/>
      <c r="F46" s="664">
        <v>1.2500000000000001E-2</v>
      </c>
      <c r="G46" s="46"/>
      <c r="H46" s="47"/>
      <c r="I46" s="47" t="e">
        <f t="shared" si="0"/>
        <v>#DIV/0!</v>
      </c>
      <c r="J46" s="759">
        <f t="shared" si="1"/>
        <v>1.2500000000000001E-2</v>
      </c>
      <c r="K46" s="50"/>
    </row>
    <row r="47" spans="1:12" x14ac:dyDescent="0.3">
      <c r="A47" s="51" t="s">
        <v>110</v>
      </c>
      <c r="B47" s="60" t="s">
        <v>111</v>
      </c>
      <c r="C47" s="661"/>
      <c r="D47" s="662"/>
      <c r="E47" s="664"/>
      <c r="F47" s="664"/>
      <c r="G47" s="46"/>
      <c r="H47" s="47"/>
      <c r="I47" s="47" t="e">
        <f t="shared" si="0"/>
        <v>#DIV/0!</v>
      </c>
      <c r="J47" s="759">
        <f t="shared" si="1"/>
        <v>0</v>
      </c>
      <c r="K47" s="50"/>
    </row>
    <row r="48" spans="1:12" ht="45" x14ac:dyDescent="0.3">
      <c r="A48" s="51" t="s">
        <v>112</v>
      </c>
      <c r="B48" s="60" t="s">
        <v>113</v>
      </c>
      <c r="C48" s="661">
        <v>2</v>
      </c>
      <c r="D48" s="662">
        <v>2</v>
      </c>
      <c r="E48" s="664">
        <v>1</v>
      </c>
      <c r="F48" s="664">
        <v>1</v>
      </c>
      <c r="G48" s="46">
        <f>F48/C48*100</f>
        <v>50</v>
      </c>
      <c r="H48" s="47">
        <f>F48/D48%</f>
        <v>50</v>
      </c>
      <c r="I48" s="47">
        <f t="shared" si="0"/>
        <v>100</v>
      </c>
      <c r="J48" s="759">
        <f t="shared" si="1"/>
        <v>0</v>
      </c>
      <c r="K48" s="50"/>
    </row>
    <row r="49" spans="1:11" ht="30" x14ac:dyDescent="0.3">
      <c r="A49" s="51" t="s">
        <v>114</v>
      </c>
      <c r="B49" s="60" t="s">
        <v>107</v>
      </c>
      <c r="C49" s="664"/>
      <c r="D49" s="663"/>
      <c r="E49" s="664"/>
      <c r="F49" s="664"/>
      <c r="G49" s="46"/>
      <c r="H49" s="47"/>
      <c r="I49" s="47" t="e">
        <f t="shared" si="0"/>
        <v>#DIV/0!</v>
      </c>
      <c r="J49" s="759">
        <f t="shared" si="1"/>
        <v>0</v>
      </c>
      <c r="K49" s="50"/>
    </row>
    <row r="50" spans="1:11" ht="13.5" hidden="1" customHeight="1" x14ac:dyDescent="0.3">
      <c r="A50" s="51" t="s">
        <v>115</v>
      </c>
      <c r="B50" s="60" t="s">
        <v>116</v>
      </c>
      <c r="C50" s="661"/>
      <c r="D50" s="662"/>
      <c r="E50" s="664"/>
      <c r="F50" s="664"/>
      <c r="G50" s="46" t="e">
        <f t="shared" ref="G50:G55" si="4">F50/C50*100</f>
        <v>#DIV/0!</v>
      </c>
      <c r="H50" s="47" t="e">
        <f t="shared" ref="H50:H55" si="5">F50/D50%</f>
        <v>#DIV/0!</v>
      </c>
      <c r="I50" s="47" t="e">
        <f t="shared" si="0"/>
        <v>#DIV/0!</v>
      </c>
      <c r="J50" s="759">
        <f t="shared" si="1"/>
        <v>0</v>
      </c>
      <c r="K50" s="50"/>
    </row>
    <row r="51" spans="1:11" ht="27" hidden="1" customHeight="1" x14ac:dyDescent="0.3">
      <c r="A51" s="51" t="s">
        <v>117</v>
      </c>
      <c r="B51" s="60" t="s">
        <v>118</v>
      </c>
      <c r="C51" s="661"/>
      <c r="D51" s="662"/>
      <c r="E51" s="664"/>
      <c r="F51" s="664"/>
      <c r="G51" s="46" t="e">
        <f t="shared" si="4"/>
        <v>#DIV/0!</v>
      </c>
      <c r="H51" s="47" t="e">
        <f t="shared" si="5"/>
        <v>#DIV/0!</v>
      </c>
      <c r="I51" s="47" t="e">
        <f t="shared" si="0"/>
        <v>#DIV/0!</v>
      </c>
      <c r="J51" s="759">
        <f t="shared" si="1"/>
        <v>0</v>
      </c>
      <c r="K51" s="50"/>
    </row>
    <row r="52" spans="1:11" ht="40.5" hidden="1" customHeight="1" x14ac:dyDescent="0.3">
      <c r="A52" s="51" t="s">
        <v>119</v>
      </c>
      <c r="B52" s="60" t="s">
        <v>120</v>
      </c>
      <c r="C52" s="661"/>
      <c r="D52" s="662"/>
      <c r="E52" s="664"/>
      <c r="F52" s="664"/>
      <c r="G52" s="46" t="e">
        <f t="shared" si="4"/>
        <v>#DIV/0!</v>
      </c>
      <c r="H52" s="47" t="e">
        <f t="shared" si="5"/>
        <v>#DIV/0!</v>
      </c>
      <c r="I52" s="47" t="e">
        <f t="shared" si="0"/>
        <v>#DIV/0!</v>
      </c>
      <c r="J52" s="759">
        <f t="shared" si="1"/>
        <v>0</v>
      </c>
      <c r="K52" s="50"/>
    </row>
    <row r="53" spans="1:11" ht="54" hidden="1" customHeight="1" x14ac:dyDescent="0.3">
      <c r="A53" s="51" t="s">
        <v>121</v>
      </c>
      <c r="B53" s="60" t="s">
        <v>122</v>
      </c>
      <c r="C53" s="661"/>
      <c r="D53" s="662"/>
      <c r="E53" s="664"/>
      <c r="F53" s="664"/>
      <c r="G53" s="46" t="e">
        <f t="shared" si="4"/>
        <v>#DIV/0!</v>
      </c>
      <c r="H53" s="47" t="e">
        <f t="shared" si="5"/>
        <v>#DIV/0!</v>
      </c>
      <c r="I53" s="47" t="e">
        <f t="shared" si="0"/>
        <v>#DIV/0!</v>
      </c>
      <c r="J53" s="759">
        <f t="shared" si="1"/>
        <v>0</v>
      </c>
      <c r="K53" s="50"/>
    </row>
    <row r="54" spans="1:11" ht="40.5" hidden="1" customHeight="1" x14ac:dyDescent="0.3">
      <c r="A54" s="51" t="s">
        <v>123</v>
      </c>
      <c r="B54" s="60" t="s">
        <v>124</v>
      </c>
      <c r="C54" s="661"/>
      <c r="D54" s="662"/>
      <c r="E54" s="664"/>
      <c r="F54" s="664"/>
      <c r="G54" s="46" t="e">
        <f t="shared" si="4"/>
        <v>#DIV/0!</v>
      </c>
      <c r="H54" s="47" t="e">
        <f t="shared" si="5"/>
        <v>#DIV/0!</v>
      </c>
      <c r="I54" s="47" t="e">
        <f t="shared" si="0"/>
        <v>#DIV/0!</v>
      </c>
      <c r="J54" s="759">
        <f t="shared" si="1"/>
        <v>0</v>
      </c>
      <c r="K54" s="50"/>
    </row>
    <row r="55" spans="1:11" ht="45" x14ac:dyDescent="0.3">
      <c r="A55" s="51" t="s">
        <v>125</v>
      </c>
      <c r="B55" s="60" t="s">
        <v>126</v>
      </c>
      <c r="C55" s="661">
        <v>45</v>
      </c>
      <c r="D55" s="662">
        <v>45</v>
      </c>
      <c r="E55" s="664">
        <v>34</v>
      </c>
      <c r="F55" s="664">
        <v>32.129890000000003</v>
      </c>
      <c r="G55" s="46">
        <f t="shared" si="4"/>
        <v>71.399755555555572</v>
      </c>
      <c r="H55" s="47">
        <f t="shared" si="5"/>
        <v>71.399755555555558</v>
      </c>
      <c r="I55" s="47">
        <f t="shared" si="0"/>
        <v>94.499676470588241</v>
      </c>
      <c r="J55" s="759">
        <f t="shared" si="1"/>
        <v>-1.8701099999999968</v>
      </c>
      <c r="K55" s="50"/>
    </row>
    <row r="56" spans="1:11" ht="30" hidden="1" x14ac:dyDescent="0.3">
      <c r="A56" s="51" t="s">
        <v>127</v>
      </c>
      <c r="B56" s="60" t="s">
        <v>128</v>
      </c>
      <c r="C56" s="661"/>
      <c r="D56" s="662"/>
      <c r="E56" s="664"/>
      <c r="F56" s="664"/>
      <c r="G56" s="46"/>
      <c r="H56" s="47"/>
      <c r="I56" s="47" t="e">
        <f t="shared" si="0"/>
        <v>#DIV/0!</v>
      </c>
      <c r="J56" s="759">
        <f t="shared" si="1"/>
        <v>0</v>
      </c>
      <c r="K56" s="50"/>
    </row>
    <row r="57" spans="1:11" ht="45" x14ac:dyDescent="0.3">
      <c r="A57" s="51" t="s">
        <v>129</v>
      </c>
      <c r="B57" s="59" t="s">
        <v>130</v>
      </c>
      <c r="C57" s="661">
        <f>C58+C59</f>
        <v>12</v>
      </c>
      <c r="D57" s="662">
        <f>D58+D59</f>
        <v>12</v>
      </c>
      <c r="E57" s="661">
        <f>E58+E59</f>
        <v>9</v>
      </c>
      <c r="F57" s="661">
        <f>F58+F59</f>
        <v>4.5829700000000004</v>
      </c>
      <c r="G57" s="46">
        <f>F57/C57*100</f>
        <v>38.191416666666669</v>
      </c>
      <c r="H57" s="47">
        <f>F57/D57%</f>
        <v>38.191416666666669</v>
      </c>
      <c r="I57" s="47">
        <f t="shared" si="0"/>
        <v>50.921888888888887</v>
      </c>
      <c r="J57" s="759">
        <f t="shared" si="1"/>
        <v>-4.4170299999999996</v>
      </c>
      <c r="K57" s="50"/>
    </row>
    <row r="58" spans="1:11" ht="30" x14ac:dyDescent="0.3">
      <c r="A58" s="51" t="s">
        <v>131</v>
      </c>
      <c r="B58" s="60" t="s">
        <v>132</v>
      </c>
      <c r="C58" s="661"/>
      <c r="D58" s="662"/>
      <c r="E58" s="664"/>
      <c r="F58" s="664"/>
      <c r="G58" s="46"/>
      <c r="H58" s="47"/>
      <c r="I58" s="47" t="e">
        <f t="shared" si="0"/>
        <v>#DIV/0!</v>
      </c>
      <c r="J58" s="759">
        <f t="shared" si="1"/>
        <v>0</v>
      </c>
      <c r="K58" s="50"/>
    </row>
    <row r="59" spans="1:11" ht="30" x14ac:dyDescent="0.3">
      <c r="A59" s="51" t="s">
        <v>133</v>
      </c>
      <c r="B59" s="60" t="s">
        <v>130</v>
      </c>
      <c r="C59" s="661">
        <v>12</v>
      </c>
      <c r="D59" s="662">
        <v>12</v>
      </c>
      <c r="E59" s="664">
        <v>9</v>
      </c>
      <c r="F59" s="664">
        <v>4.5829700000000004</v>
      </c>
      <c r="G59" s="46">
        <f>F59/C59*100</f>
        <v>38.191416666666669</v>
      </c>
      <c r="H59" s="47">
        <f>F59/D59%</f>
        <v>38.191416666666669</v>
      </c>
      <c r="I59" s="47">
        <f t="shared" si="0"/>
        <v>50.921888888888887</v>
      </c>
      <c r="J59" s="759">
        <f t="shared" si="1"/>
        <v>-4.4170299999999996</v>
      </c>
      <c r="K59" s="50"/>
    </row>
    <row r="60" spans="1:11" ht="30" x14ac:dyDescent="0.3">
      <c r="A60" s="51" t="s">
        <v>134</v>
      </c>
      <c r="B60" s="55" t="s">
        <v>135</v>
      </c>
      <c r="C60" s="661">
        <v>550</v>
      </c>
      <c r="D60" s="662">
        <v>550</v>
      </c>
      <c r="E60" s="664">
        <v>400.12299999999999</v>
      </c>
      <c r="F60" s="664">
        <v>517.18204000000003</v>
      </c>
      <c r="G60" s="46">
        <f>F60/C60*100</f>
        <v>94.03309818181819</v>
      </c>
      <c r="H60" s="47">
        <f>F60/D60%</f>
        <v>94.03309818181819</v>
      </c>
      <c r="I60" s="47">
        <f t="shared" si="0"/>
        <v>129.25576385261533</v>
      </c>
      <c r="J60" s="759">
        <f t="shared" si="1"/>
        <v>117.05904000000004</v>
      </c>
      <c r="K60" s="50"/>
    </row>
    <row r="61" spans="1:11" ht="45" x14ac:dyDescent="0.3">
      <c r="A61" s="51" t="s">
        <v>136</v>
      </c>
      <c r="B61" s="55" t="s">
        <v>137</v>
      </c>
      <c r="C61" s="661"/>
      <c r="D61" s="662"/>
      <c r="E61" s="664"/>
      <c r="F61" s="664">
        <v>13.65152</v>
      </c>
      <c r="G61" s="46" t="e">
        <f>F61/C61*100</f>
        <v>#DIV/0!</v>
      </c>
      <c r="H61" s="47" t="e">
        <f>F61/D61%</f>
        <v>#DIV/0!</v>
      </c>
      <c r="I61" s="47" t="e">
        <f t="shared" si="0"/>
        <v>#DIV/0!</v>
      </c>
      <c r="J61" s="759">
        <f t="shared" si="1"/>
        <v>13.65152</v>
      </c>
      <c r="K61" s="50"/>
    </row>
    <row r="62" spans="1:11" hidden="1" x14ac:dyDescent="0.3">
      <c r="A62" s="51"/>
      <c r="B62" s="63"/>
      <c r="C62" s="661"/>
      <c r="D62" s="662"/>
      <c r="E62" s="664"/>
      <c r="F62" s="664"/>
      <c r="G62" s="46"/>
      <c r="H62" s="47"/>
      <c r="I62" s="47" t="e">
        <f t="shared" si="0"/>
        <v>#DIV/0!</v>
      </c>
      <c r="J62" s="759">
        <f t="shared" si="1"/>
        <v>0</v>
      </c>
      <c r="K62" s="50"/>
    </row>
    <row r="63" spans="1:11" ht="30" x14ac:dyDescent="0.3">
      <c r="A63" s="51" t="s">
        <v>138</v>
      </c>
      <c r="B63" s="45" t="s">
        <v>52</v>
      </c>
      <c r="C63" s="661">
        <f>C64+C65+C66+C67</f>
        <v>100</v>
      </c>
      <c r="D63" s="662">
        <f>D64+D65+D66+D67</f>
        <v>900</v>
      </c>
      <c r="E63" s="661">
        <f>E64+E65+E66+E67</f>
        <v>875</v>
      </c>
      <c r="F63" s="661">
        <f>F64+F65+F66+F67</f>
        <v>5978.0264700000007</v>
      </c>
      <c r="G63" s="46">
        <f>F63/C63*100</f>
        <v>5978.0264700000007</v>
      </c>
      <c r="H63" s="47">
        <f>F63/D63%</f>
        <v>664.2251633333334</v>
      </c>
      <c r="I63" s="47">
        <f t="shared" si="0"/>
        <v>683.2030251428572</v>
      </c>
      <c r="J63" s="759">
        <f t="shared" si="1"/>
        <v>5103.0264700000007</v>
      </c>
      <c r="K63" s="50"/>
    </row>
    <row r="64" spans="1:11" x14ac:dyDescent="0.3">
      <c r="A64" s="51" t="s">
        <v>139</v>
      </c>
      <c r="B64" s="55" t="s">
        <v>140</v>
      </c>
      <c r="C64" s="661">
        <v>40</v>
      </c>
      <c r="D64" s="662">
        <v>175</v>
      </c>
      <c r="E64" s="664">
        <v>165</v>
      </c>
      <c r="F64" s="664">
        <v>241.27688000000001</v>
      </c>
      <c r="G64" s="46">
        <f>F64/C64*100</f>
        <v>603.19219999999996</v>
      </c>
      <c r="H64" s="47">
        <f>F64/D64%</f>
        <v>137.87250285714285</v>
      </c>
      <c r="I64" s="47">
        <f t="shared" si="0"/>
        <v>146.2284121212121</v>
      </c>
      <c r="J64" s="759">
        <f t="shared" si="1"/>
        <v>76.276880000000006</v>
      </c>
      <c r="K64" s="50"/>
    </row>
    <row r="65" spans="1:11" x14ac:dyDescent="0.3">
      <c r="A65" s="51"/>
      <c r="B65" s="55" t="s">
        <v>141</v>
      </c>
      <c r="C65" s="661"/>
      <c r="D65" s="662"/>
      <c r="E65" s="664"/>
      <c r="F65" s="664"/>
      <c r="G65" s="46"/>
      <c r="H65" s="47"/>
      <c r="I65" s="47" t="e">
        <f t="shared" si="0"/>
        <v>#DIV/0!</v>
      </c>
      <c r="J65" s="759">
        <f t="shared" si="1"/>
        <v>0</v>
      </c>
      <c r="K65" s="50"/>
    </row>
    <row r="66" spans="1:11" x14ac:dyDescent="0.3">
      <c r="A66" s="51"/>
      <c r="B66" s="55" t="s">
        <v>142</v>
      </c>
      <c r="C66" s="661"/>
      <c r="D66" s="662"/>
      <c r="E66" s="664"/>
      <c r="F66" s="664"/>
      <c r="G66" s="46"/>
      <c r="H66" s="47"/>
      <c r="I66" s="47" t="e">
        <f t="shared" si="0"/>
        <v>#DIV/0!</v>
      </c>
      <c r="J66" s="759">
        <f t="shared" si="1"/>
        <v>0</v>
      </c>
      <c r="K66" s="50"/>
    </row>
    <row r="67" spans="1:11" x14ac:dyDescent="0.3">
      <c r="A67" s="51" t="s">
        <v>143</v>
      </c>
      <c r="B67" s="55" t="s">
        <v>144</v>
      </c>
      <c r="C67" s="661">
        <f>C68</f>
        <v>60</v>
      </c>
      <c r="D67" s="662">
        <f>D68</f>
        <v>725</v>
      </c>
      <c r="E67" s="661">
        <f>E68</f>
        <v>710</v>
      </c>
      <c r="F67" s="661">
        <f>F68</f>
        <v>5736.7495900000004</v>
      </c>
      <c r="G67" s="46">
        <f>F67/C67*100</f>
        <v>9561.2493166666663</v>
      </c>
      <c r="H67" s="47">
        <f>F67/D67%</f>
        <v>791.27580551724145</v>
      </c>
      <c r="I67" s="47">
        <f t="shared" si="0"/>
        <v>807.99289999999996</v>
      </c>
      <c r="J67" s="759">
        <f t="shared" si="1"/>
        <v>5026.7495900000004</v>
      </c>
      <c r="K67" s="50"/>
    </row>
    <row r="68" spans="1:11" x14ac:dyDescent="0.3">
      <c r="A68" s="51" t="s">
        <v>145</v>
      </c>
      <c r="B68" s="59" t="s">
        <v>146</v>
      </c>
      <c r="C68" s="661">
        <v>60</v>
      </c>
      <c r="D68" s="662">
        <v>725</v>
      </c>
      <c r="E68" s="664">
        <v>710</v>
      </c>
      <c r="F68" s="664">
        <v>5736.7495900000004</v>
      </c>
      <c r="G68" s="46">
        <f>F68/C68*100</f>
        <v>9561.2493166666663</v>
      </c>
      <c r="H68" s="47">
        <f>F68/D68%</f>
        <v>791.27580551724145</v>
      </c>
      <c r="I68" s="47">
        <f t="shared" si="0"/>
        <v>807.99289999999996</v>
      </c>
      <c r="J68" s="759">
        <f t="shared" si="1"/>
        <v>5026.7495900000004</v>
      </c>
      <c r="K68" s="50"/>
    </row>
    <row r="69" spans="1:11" x14ac:dyDescent="0.3">
      <c r="A69" s="51" t="s">
        <v>147</v>
      </c>
      <c r="B69" s="59" t="s">
        <v>148</v>
      </c>
      <c r="C69" s="661"/>
      <c r="D69" s="662"/>
      <c r="E69" s="664"/>
      <c r="F69" s="664"/>
      <c r="G69" s="46"/>
      <c r="H69" s="47"/>
      <c r="I69" s="47" t="e">
        <f t="shared" si="0"/>
        <v>#DIV/0!</v>
      </c>
      <c r="J69" s="759">
        <f t="shared" si="1"/>
        <v>0</v>
      </c>
      <c r="K69" s="50"/>
    </row>
    <row r="70" spans="1:11" x14ac:dyDescent="0.3">
      <c r="A70" s="51"/>
      <c r="B70" s="63"/>
      <c r="C70" s="661"/>
      <c r="D70" s="662"/>
      <c r="E70" s="664"/>
      <c r="F70" s="664"/>
      <c r="G70" s="46"/>
      <c r="H70" s="47"/>
      <c r="I70" s="47" t="e">
        <f t="shared" si="0"/>
        <v>#DIV/0!</v>
      </c>
      <c r="J70" s="759">
        <f t="shared" si="1"/>
        <v>0</v>
      </c>
      <c r="K70" s="50"/>
    </row>
    <row r="71" spans="1:11" ht="21" customHeight="1" x14ac:dyDescent="0.3">
      <c r="A71" s="51" t="s">
        <v>149</v>
      </c>
      <c r="B71" s="64" t="s">
        <v>16</v>
      </c>
      <c r="C71" s="661">
        <f>C72+C79+C86</f>
        <v>0</v>
      </c>
      <c r="D71" s="661">
        <f>D72+D79+D86</f>
        <v>0</v>
      </c>
      <c r="E71" s="664">
        <f>E72+E79+E86</f>
        <v>0</v>
      </c>
      <c r="F71" s="664">
        <f>F72+F79+F86</f>
        <v>0</v>
      </c>
      <c r="G71" s="46" t="e">
        <f t="shared" ref="G71:G89" si="6">F71/C71*100</f>
        <v>#DIV/0!</v>
      </c>
      <c r="H71" s="47"/>
      <c r="I71" s="47" t="e">
        <f t="shared" si="0"/>
        <v>#DIV/0!</v>
      </c>
      <c r="J71" s="759">
        <f t="shared" si="1"/>
        <v>0</v>
      </c>
      <c r="K71" s="50"/>
    </row>
    <row r="72" spans="1:11" ht="16.5" customHeight="1" x14ac:dyDescent="0.3">
      <c r="A72" s="51" t="s">
        <v>150</v>
      </c>
      <c r="B72" s="55" t="s">
        <v>35</v>
      </c>
      <c r="C72" s="661">
        <f>C73+C74+C75+C76+C77+C78</f>
        <v>0</v>
      </c>
      <c r="D72" s="661">
        <f>D73+D74+D75+D76+D77+D78</f>
        <v>0</v>
      </c>
      <c r="E72" s="664">
        <f>E73+E74+E75+E76+E77+E78</f>
        <v>0</v>
      </c>
      <c r="F72" s="664">
        <f>F73+F74+F75+F76+F77+F78</f>
        <v>0</v>
      </c>
      <c r="G72" s="46" t="e">
        <f t="shared" si="6"/>
        <v>#DIV/0!</v>
      </c>
      <c r="H72" s="47"/>
      <c r="I72" s="47" t="e">
        <f t="shared" si="0"/>
        <v>#DIV/0!</v>
      </c>
      <c r="J72" s="759">
        <f t="shared" si="1"/>
        <v>0</v>
      </c>
      <c r="K72" s="50"/>
    </row>
    <row r="73" spans="1:11" ht="30" hidden="1" customHeight="1" x14ac:dyDescent="0.3">
      <c r="A73" s="51" t="s">
        <v>151</v>
      </c>
      <c r="B73" s="56" t="s">
        <v>152</v>
      </c>
      <c r="C73" s="52"/>
      <c r="D73" s="53"/>
      <c r="E73" s="57"/>
      <c r="F73" s="57"/>
      <c r="G73" s="46" t="e">
        <f t="shared" si="6"/>
        <v>#DIV/0!</v>
      </c>
      <c r="H73" s="47"/>
      <c r="I73" s="47" t="e">
        <f t="shared" ref="I73:I89" si="7">F73/E73*100</f>
        <v>#DIV/0!</v>
      </c>
      <c r="J73" s="759">
        <f t="shared" ref="J73:J90" si="8">F73-E73</f>
        <v>0</v>
      </c>
      <c r="K73" s="50"/>
    </row>
    <row r="74" spans="1:11" ht="15" hidden="1" customHeight="1" x14ac:dyDescent="0.3">
      <c r="A74" s="51" t="s">
        <v>153</v>
      </c>
      <c r="B74" s="56" t="s">
        <v>31</v>
      </c>
      <c r="C74" s="52"/>
      <c r="D74" s="53"/>
      <c r="E74" s="57"/>
      <c r="F74" s="57"/>
      <c r="G74" s="46" t="e">
        <f t="shared" si="6"/>
        <v>#DIV/0!</v>
      </c>
      <c r="H74" s="47"/>
      <c r="I74" s="47" t="e">
        <f t="shared" si="7"/>
        <v>#DIV/0!</v>
      </c>
      <c r="J74" s="759">
        <f t="shared" si="8"/>
        <v>0</v>
      </c>
      <c r="K74" s="50"/>
    </row>
    <row r="75" spans="1:11" ht="15" hidden="1" customHeight="1" x14ac:dyDescent="0.3">
      <c r="A75" s="51" t="s">
        <v>154</v>
      </c>
      <c r="B75" s="56" t="s">
        <v>32</v>
      </c>
      <c r="C75" s="65"/>
      <c r="D75" s="53"/>
      <c r="E75" s="61"/>
      <c r="F75" s="61"/>
      <c r="G75" s="46" t="e">
        <f t="shared" si="6"/>
        <v>#DIV/0!</v>
      </c>
      <c r="H75" s="47"/>
      <c r="I75" s="47" t="e">
        <f t="shared" si="7"/>
        <v>#DIV/0!</v>
      </c>
      <c r="J75" s="759">
        <f t="shared" si="8"/>
        <v>0</v>
      </c>
      <c r="K75" s="50"/>
    </row>
    <row r="76" spans="1:11" ht="15" hidden="1" customHeight="1" x14ac:dyDescent="0.3">
      <c r="A76" s="51" t="s">
        <v>155</v>
      </c>
      <c r="B76" s="56" t="s">
        <v>156</v>
      </c>
      <c r="C76" s="52"/>
      <c r="D76" s="53"/>
      <c r="E76" s="57"/>
      <c r="F76" s="57"/>
      <c r="G76" s="46" t="e">
        <f t="shared" si="6"/>
        <v>#DIV/0!</v>
      </c>
      <c r="H76" s="47"/>
      <c r="I76" s="47" t="e">
        <f t="shared" si="7"/>
        <v>#DIV/0!</v>
      </c>
      <c r="J76" s="759">
        <f t="shared" si="8"/>
        <v>0</v>
      </c>
      <c r="K76" s="50"/>
    </row>
    <row r="77" spans="1:11" ht="30" hidden="1" customHeight="1" x14ac:dyDescent="0.3">
      <c r="A77" s="51" t="s">
        <v>157</v>
      </c>
      <c r="B77" s="56" t="s">
        <v>158</v>
      </c>
      <c r="C77" s="52"/>
      <c r="D77" s="53"/>
      <c r="E77" s="57"/>
      <c r="F77" s="57"/>
      <c r="G77" s="46" t="e">
        <f t="shared" si="6"/>
        <v>#DIV/0!</v>
      </c>
      <c r="H77" s="47"/>
      <c r="I77" s="47" t="e">
        <f t="shared" si="7"/>
        <v>#DIV/0!</v>
      </c>
      <c r="J77" s="759">
        <f t="shared" si="8"/>
        <v>0</v>
      </c>
      <c r="K77" s="50"/>
    </row>
    <row r="78" spans="1:11" ht="15" hidden="1" customHeight="1" x14ac:dyDescent="0.3">
      <c r="A78" s="51" t="s">
        <v>159</v>
      </c>
      <c r="B78" s="56" t="s">
        <v>160</v>
      </c>
      <c r="C78" s="52"/>
      <c r="D78" s="53"/>
      <c r="E78" s="57"/>
      <c r="F78" s="57"/>
      <c r="G78" s="46" t="e">
        <f t="shared" si="6"/>
        <v>#DIV/0!</v>
      </c>
      <c r="H78" s="47"/>
      <c r="I78" s="47" t="e">
        <f t="shared" si="7"/>
        <v>#DIV/0!</v>
      </c>
      <c r="J78" s="759">
        <f t="shared" si="8"/>
        <v>0</v>
      </c>
      <c r="K78" s="50"/>
    </row>
    <row r="79" spans="1:11" ht="16.5" hidden="1" customHeight="1" x14ac:dyDescent="0.3">
      <c r="A79" s="51" t="s">
        <v>161</v>
      </c>
      <c r="B79" s="55" t="s">
        <v>34</v>
      </c>
      <c r="C79" s="52">
        <f>C80+C81+C82+C83+C84+C85</f>
        <v>0</v>
      </c>
      <c r="D79" s="52">
        <f>D80+D81+D82+D83+D84+D85</f>
        <v>0</v>
      </c>
      <c r="E79" s="57">
        <f>E80+E81+E82+E83+E84+E85</f>
        <v>0</v>
      </c>
      <c r="F79" s="57">
        <f>F80+F81+F82+F83+F84+F85</f>
        <v>0</v>
      </c>
      <c r="G79" s="46" t="e">
        <f t="shared" si="6"/>
        <v>#DIV/0!</v>
      </c>
      <c r="H79" s="47"/>
      <c r="I79" s="47" t="e">
        <f t="shared" si="7"/>
        <v>#DIV/0!</v>
      </c>
      <c r="J79" s="759">
        <f t="shared" si="8"/>
        <v>0</v>
      </c>
      <c r="K79" s="50"/>
    </row>
    <row r="80" spans="1:11" ht="30" hidden="1" customHeight="1" x14ac:dyDescent="0.3">
      <c r="A80" s="51" t="s">
        <v>162</v>
      </c>
      <c r="B80" s="56" t="s">
        <v>152</v>
      </c>
      <c r="C80" s="52"/>
      <c r="D80" s="53"/>
      <c r="E80" s="57"/>
      <c r="F80" s="57"/>
      <c r="G80" s="46" t="e">
        <f t="shared" si="6"/>
        <v>#DIV/0!</v>
      </c>
      <c r="H80" s="47"/>
      <c r="I80" s="47" t="e">
        <f t="shared" si="7"/>
        <v>#DIV/0!</v>
      </c>
      <c r="J80" s="759">
        <f t="shared" si="8"/>
        <v>0</v>
      </c>
      <c r="K80" s="50"/>
    </row>
    <row r="81" spans="1:11" ht="15" hidden="1" customHeight="1" x14ac:dyDescent="0.3">
      <c r="A81" s="51" t="s">
        <v>163</v>
      </c>
      <c r="B81" s="56" t="s">
        <v>31</v>
      </c>
      <c r="C81" s="52"/>
      <c r="D81" s="53"/>
      <c r="E81" s="57"/>
      <c r="F81" s="57"/>
      <c r="G81" s="46" t="e">
        <f t="shared" si="6"/>
        <v>#DIV/0!</v>
      </c>
      <c r="H81" s="47"/>
      <c r="I81" s="47" t="e">
        <f t="shared" si="7"/>
        <v>#DIV/0!</v>
      </c>
      <c r="J81" s="759">
        <f t="shared" si="8"/>
        <v>0</v>
      </c>
      <c r="K81" s="50"/>
    </row>
    <row r="82" spans="1:11" ht="15" hidden="1" customHeight="1" x14ac:dyDescent="0.3">
      <c r="A82" s="51" t="s">
        <v>164</v>
      </c>
      <c r="B82" s="56" t="s">
        <v>32</v>
      </c>
      <c r="C82" s="52"/>
      <c r="D82" s="53"/>
      <c r="E82" s="57"/>
      <c r="F82" s="57"/>
      <c r="G82" s="46" t="e">
        <f t="shared" si="6"/>
        <v>#DIV/0!</v>
      </c>
      <c r="H82" s="47"/>
      <c r="I82" s="47" t="e">
        <f t="shared" si="7"/>
        <v>#DIV/0!</v>
      </c>
      <c r="J82" s="759">
        <f t="shared" si="8"/>
        <v>0</v>
      </c>
      <c r="K82" s="50"/>
    </row>
    <row r="83" spans="1:11" ht="15" hidden="1" customHeight="1" x14ac:dyDescent="0.3">
      <c r="A83" s="51" t="s">
        <v>165</v>
      </c>
      <c r="B83" s="56" t="s">
        <v>156</v>
      </c>
      <c r="C83" s="52"/>
      <c r="D83" s="53"/>
      <c r="E83" s="57"/>
      <c r="F83" s="57"/>
      <c r="G83" s="46" t="e">
        <f t="shared" si="6"/>
        <v>#DIV/0!</v>
      </c>
      <c r="H83" s="47"/>
      <c r="I83" s="47" t="e">
        <f t="shared" si="7"/>
        <v>#DIV/0!</v>
      </c>
      <c r="J83" s="759">
        <f t="shared" si="8"/>
        <v>0</v>
      </c>
      <c r="K83" s="50"/>
    </row>
    <row r="84" spans="1:11" ht="30" hidden="1" customHeight="1" x14ac:dyDescent="0.3">
      <c r="A84" s="51" t="s">
        <v>166</v>
      </c>
      <c r="B84" s="56" t="s">
        <v>158</v>
      </c>
      <c r="C84" s="52"/>
      <c r="D84" s="53"/>
      <c r="E84" s="57"/>
      <c r="F84" s="57"/>
      <c r="G84" s="46" t="e">
        <f t="shared" si="6"/>
        <v>#DIV/0!</v>
      </c>
      <c r="H84" s="47"/>
      <c r="I84" s="47" t="e">
        <f t="shared" si="7"/>
        <v>#DIV/0!</v>
      </c>
      <c r="J84" s="759">
        <f t="shared" si="8"/>
        <v>0</v>
      </c>
      <c r="K84" s="50"/>
    </row>
    <row r="85" spans="1:11" ht="15" hidden="1" customHeight="1" x14ac:dyDescent="0.3">
      <c r="A85" s="51" t="s">
        <v>167</v>
      </c>
      <c r="B85" s="56" t="s">
        <v>160</v>
      </c>
      <c r="C85" s="52"/>
      <c r="D85" s="53"/>
      <c r="E85" s="57"/>
      <c r="F85" s="57"/>
      <c r="G85" s="46" t="e">
        <f t="shared" si="6"/>
        <v>#DIV/0!</v>
      </c>
      <c r="H85" s="47"/>
      <c r="I85" s="47" t="e">
        <f t="shared" si="7"/>
        <v>#DIV/0!</v>
      </c>
      <c r="J85" s="759">
        <f t="shared" si="8"/>
        <v>0</v>
      </c>
      <c r="K85" s="50"/>
    </row>
    <row r="86" spans="1:11" ht="30" hidden="1" customHeight="1" x14ac:dyDescent="0.3">
      <c r="A86" s="51" t="s">
        <v>168</v>
      </c>
      <c r="B86" s="55" t="s">
        <v>169</v>
      </c>
      <c r="C86" s="52"/>
      <c r="D86" s="53"/>
      <c r="E86" s="57"/>
      <c r="F86" s="57"/>
      <c r="G86" s="46" t="e">
        <f t="shared" si="6"/>
        <v>#DIV/0!</v>
      </c>
      <c r="H86" s="47"/>
      <c r="I86" s="47" t="e">
        <f t="shared" si="7"/>
        <v>#DIV/0!</v>
      </c>
      <c r="J86" s="759">
        <f t="shared" si="8"/>
        <v>0</v>
      </c>
      <c r="K86" s="50"/>
    </row>
    <row r="87" spans="1:11" ht="16.5" hidden="1" customHeight="1" x14ac:dyDescent="0.3">
      <c r="A87" s="51"/>
      <c r="B87" s="63"/>
      <c r="C87" s="52"/>
      <c r="D87" s="53"/>
      <c r="E87" s="57"/>
      <c r="F87" s="57"/>
      <c r="G87" s="46" t="e">
        <f t="shared" si="6"/>
        <v>#DIV/0!</v>
      </c>
      <c r="H87" s="47"/>
      <c r="I87" s="47" t="e">
        <f t="shared" si="7"/>
        <v>#DIV/0!</v>
      </c>
      <c r="J87" s="759">
        <f t="shared" si="8"/>
        <v>0</v>
      </c>
      <c r="K87" s="50"/>
    </row>
    <row r="88" spans="1:11" ht="21" hidden="1" customHeight="1" x14ac:dyDescent="0.3">
      <c r="A88" s="51" t="s">
        <v>170</v>
      </c>
      <c r="B88" s="45" t="s">
        <v>53</v>
      </c>
      <c r="C88" s="52">
        <f>C89+C90</f>
        <v>0</v>
      </c>
      <c r="D88" s="52">
        <f>D89+D90</f>
        <v>0</v>
      </c>
      <c r="E88" s="57">
        <f>E89+E90</f>
        <v>0</v>
      </c>
      <c r="F88" s="57">
        <f>F89+F90</f>
        <v>0</v>
      </c>
      <c r="G88" s="46" t="e">
        <f t="shared" si="6"/>
        <v>#DIV/0!</v>
      </c>
      <c r="H88" s="47"/>
      <c r="I88" s="47" t="e">
        <f t="shared" si="7"/>
        <v>#DIV/0!</v>
      </c>
      <c r="J88" s="759">
        <f t="shared" si="8"/>
        <v>0</v>
      </c>
      <c r="K88" s="50"/>
    </row>
    <row r="89" spans="1:11" ht="15" hidden="1" customHeight="1" x14ac:dyDescent="0.3">
      <c r="A89" s="51" t="s">
        <v>171</v>
      </c>
      <c r="B89" s="55" t="s">
        <v>34</v>
      </c>
      <c r="C89" s="52"/>
      <c r="D89" s="52"/>
      <c r="E89" s="57"/>
      <c r="F89" s="57"/>
      <c r="G89" s="46" t="e">
        <f t="shared" si="6"/>
        <v>#DIV/0!</v>
      </c>
      <c r="H89" s="47"/>
      <c r="I89" s="47" t="e">
        <f t="shared" si="7"/>
        <v>#DIV/0!</v>
      </c>
      <c r="J89" s="759">
        <f t="shared" si="8"/>
        <v>0</v>
      </c>
      <c r="K89" s="50"/>
    </row>
    <row r="90" spans="1:11" ht="15" hidden="1" customHeight="1" x14ac:dyDescent="0.3">
      <c r="A90" s="51" t="s">
        <v>172</v>
      </c>
      <c r="B90" s="55" t="s">
        <v>35</v>
      </c>
      <c r="C90" s="52"/>
      <c r="D90" s="53"/>
      <c r="E90" s="57"/>
      <c r="F90" s="57"/>
      <c r="G90" s="66"/>
      <c r="H90" s="67"/>
      <c r="I90" s="67"/>
      <c r="J90" s="759">
        <f t="shared" si="8"/>
        <v>0</v>
      </c>
      <c r="K90" s="50"/>
    </row>
    <row r="91" spans="1:11" ht="15" customHeight="1" x14ac:dyDescent="0.3">
      <c r="A91" s="68"/>
      <c r="B91" s="780"/>
      <c r="C91" s="780"/>
      <c r="D91" s="780"/>
      <c r="E91" s="780"/>
      <c r="F91" s="780"/>
      <c r="G91" s="780"/>
      <c r="H91" s="780"/>
      <c r="I91" s="780"/>
      <c r="J91" s="780"/>
    </row>
    <row r="92" spans="1:11" ht="31.5" customHeight="1" x14ac:dyDescent="0.3">
      <c r="A92" s="68"/>
      <c r="B92" s="773" t="s">
        <v>173</v>
      </c>
      <c r="C92" s="773"/>
      <c r="D92" s="773"/>
      <c r="E92" s="773"/>
      <c r="F92" s="773"/>
      <c r="G92" s="773"/>
      <c r="H92" s="773"/>
      <c r="I92" s="773"/>
      <c r="J92" s="773"/>
    </row>
    <row r="93" spans="1:11" ht="27" customHeight="1" x14ac:dyDescent="0.3">
      <c r="A93" s="68"/>
      <c r="B93" s="774"/>
      <c r="C93" s="774"/>
      <c r="D93" s="774"/>
      <c r="E93" s="774"/>
      <c r="F93" s="774"/>
      <c r="G93" s="774"/>
      <c r="H93" s="774"/>
      <c r="I93" s="774"/>
      <c r="J93" s="774"/>
    </row>
    <row r="94" spans="1:11" ht="22.5" customHeight="1" x14ac:dyDescent="0.3">
      <c r="A94" s="68"/>
      <c r="B94" s="69"/>
      <c r="C94" s="70"/>
      <c r="D94" s="71"/>
      <c r="E94" s="71"/>
      <c r="F94" s="70"/>
      <c r="G94" s="69"/>
      <c r="H94" s="69"/>
      <c r="I94" s="69"/>
      <c r="J94" s="762"/>
    </row>
    <row r="95" spans="1:11" x14ac:dyDescent="0.3">
      <c r="A95" s="68"/>
      <c r="B95" s="68"/>
      <c r="C95" s="72"/>
      <c r="D95" s="73"/>
      <c r="E95" s="73"/>
      <c r="F95" s="72"/>
      <c r="G95" s="68"/>
      <c r="H95" s="68"/>
      <c r="I95" s="68"/>
      <c r="J95" s="763"/>
    </row>
  </sheetData>
  <mergeCells count="8">
    <mergeCell ref="B92:J92"/>
    <mergeCell ref="B93:J93"/>
    <mergeCell ref="D1:J2"/>
    <mergeCell ref="A3:J3"/>
    <mergeCell ref="A4:J4"/>
    <mergeCell ref="C5:D5"/>
    <mergeCell ref="I5:J5"/>
    <mergeCell ref="B91:J91"/>
  </mergeCells>
  <pageMargins left="0" right="0" top="0" bottom="0"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91"/>
  <sheetViews>
    <sheetView workbookViewId="0">
      <pane ySplit="8" topLeftCell="A3782" activePane="bottomLeft" state="frozen"/>
      <selection pane="bottomLeft" activeCell="N3231" sqref="N3231:N3786"/>
    </sheetView>
  </sheetViews>
  <sheetFormatPr defaultRowHeight="15" x14ac:dyDescent="0.3"/>
  <cols>
    <col min="1" max="1" width="1.85546875" style="75" customWidth="1"/>
    <col min="2" max="2" width="4.42578125" style="75" customWidth="1"/>
    <col min="3" max="3" width="25.28515625" style="1" customWidth="1"/>
    <col min="4" max="8" width="8.85546875" style="2" customWidth="1"/>
    <col min="9" max="9" width="12.85546875" style="2" customWidth="1"/>
    <col min="10" max="10" width="13.85546875" style="2" customWidth="1"/>
    <col min="11" max="11" width="12.5703125" style="2" customWidth="1"/>
    <col min="12" max="12" width="12" style="2" customWidth="1"/>
    <col min="13" max="13" width="14.5703125" style="2" customWidth="1"/>
    <col min="14" max="14" width="13.140625" style="2" customWidth="1"/>
    <col min="15" max="15" width="13.42578125" style="2" customWidth="1"/>
    <col min="16" max="16" width="12" style="2" customWidth="1"/>
    <col min="17" max="17" width="7.28515625" style="1" customWidth="1"/>
    <col min="18" max="18" width="4.7109375" style="1" customWidth="1"/>
    <col min="19" max="19" width="5.85546875" style="1" customWidth="1"/>
    <col min="20" max="20" width="9" style="1" customWidth="1"/>
    <col min="21" max="22" width="10.7109375" style="1" customWidth="1"/>
    <col min="23" max="23" width="11.28515625" style="1" customWidth="1"/>
    <col min="24" max="255" width="9.140625" style="1"/>
    <col min="256" max="256" width="1.85546875" style="1" customWidth="1"/>
    <col min="257" max="257" width="4.42578125" style="1" customWidth="1"/>
    <col min="258" max="258" width="25.28515625" style="1" customWidth="1"/>
    <col min="259" max="259" width="13.42578125" style="1" customWidth="1"/>
    <col min="260" max="260" width="12.7109375" style="1" customWidth="1"/>
    <col min="261" max="261" width="13.140625" style="1" customWidth="1"/>
    <col min="262" max="262" width="12.85546875" style="1" customWidth="1"/>
    <col min="263" max="263" width="11.42578125" style="1" customWidth="1"/>
    <col min="264" max="264" width="12.85546875" style="1" customWidth="1"/>
    <col min="265" max="265" width="13.85546875" style="1" customWidth="1"/>
    <col min="266" max="266" width="12.5703125" style="1" customWidth="1"/>
    <col min="267" max="267" width="12" style="1" customWidth="1"/>
    <col min="268" max="268" width="14.5703125" style="1" customWidth="1"/>
    <col min="269" max="269" width="13.140625" style="1" customWidth="1"/>
    <col min="270" max="270" width="13.42578125" style="1" customWidth="1"/>
    <col min="271" max="271" width="12" style="1" customWidth="1"/>
    <col min="272" max="272" width="7.28515625" style="1" customWidth="1"/>
    <col min="273" max="273" width="4.7109375" style="1" customWidth="1"/>
    <col min="274" max="274" width="5.85546875" style="1" customWidth="1"/>
    <col min="275" max="275" width="9" style="1" customWidth="1"/>
    <col min="276" max="276" width="7.7109375" style="1" customWidth="1"/>
    <col min="277" max="278" width="10.7109375" style="1" customWidth="1"/>
    <col min="279" max="279" width="11.28515625" style="1" customWidth="1"/>
    <col min="280" max="511" width="9.140625" style="1"/>
    <col min="512" max="512" width="1.85546875" style="1" customWidth="1"/>
    <col min="513" max="513" width="4.42578125" style="1" customWidth="1"/>
    <col min="514" max="514" width="25.28515625" style="1" customWidth="1"/>
    <col min="515" max="515" width="13.42578125" style="1" customWidth="1"/>
    <col min="516" max="516" width="12.7109375" style="1" customWidth="1"/>
    <col min="517" max="517" width="13.140625" style="1" customWidth="1"/>
    <col min="518" max="518" width="12.85546875" style="1" customWidth="1"/>
    <col min="519" max="519" width="11.42578125" style="1" customWidth="1"/>
    <col min="520" max="520" width="12.85546875" style="1" customWidth="1"/>
    <col min="521" max="521" width="13.85546875" style="1" customWidth="1"/>
    <col min="522" max="522" width="12.5703125" style="1" customWidth="1"/>
    <col min="523" max="523" width="12" style="1" customWidth="1"/>
    <col min="524" max="524" width="14.5703125" style="1" customWidth="1"/>
    <col min="525" max="525" width="13.140625" style="1" customWidth="1"/>
    <col min="526" max="526" width="13.42578125" style="1" customWidth="1"/>
    <col min="527" max="527" width="12" style="1" customWidth="1"/>
    <col min="528" max="528" width="7.28515625" style="1" customWidth="1"/>
    <col min="529" max="529" width="4.7109375" style="1" customWidth="1"/>
    <col min="530" max="530" width="5.85546875" style="1" customWidth="1"/>
    <col min="531" max="531" width="9" style="1" customWidth="1"/>
    <col min="532" max="532" width="7.7109375" style="1" customWidth="1"/>
    <col min="533" max="534" width="10.7109375" style="1" customWidth="1"/>
    <col min="535" max="535" width="11.28515625" style="1" customWidth="1"/>
    <col min="536" max="767" width="9.140625" style="1"/>
    <col min="768" max="768" width="1.85546875" style="1" customWidth="1"/>
    <col min="769" max="769" width="4.42578125" style="1" customWidth="1"/>
    <col min="770" max="770" width="25.28515625" style="1" customWidth="1"/>
    <col min="771" max="771" width="13.42578125" style="1" customWidth="1"/>
    <col min="772" max="772" width="12.7109375" style="1" customWidth="1"/>
    <col min="773" max="773" width="13.140625" style="1" customWidth="1"/>
    <col min="774" max="774" width="12.85546875" style="1" customWidth="1"/>
    <col min="775" max="775" width="11.42578125" style="1" customWidth="1"/>
    <col min="776" max="776" width="12.85546875" style="1" customWidth="1"/>
    <col min="777" max="777" width="13.85546875" style="1" customWidth="1"/>
    <col min="778" max="778" width="12.5703125" style="1" customWidth="1"/>
    <col min="779" max="779" width="12" style="1" customWidth="1"/>
    <col min="780" max="780" width="14.5703125" style="1" customWidth="1"/>
    <col min="781" max="781" width="13.140625" style="1" customWidth="1"/>
    <col min="782" max="782" width="13.42578125" style="1" customWidth="1"/>
    <col min="783" max="783" width="12" style="1" customWidth="1"/>
    <col min="784" max="784" width="7.28515625" style="1" customWidth="1"/>
    <col min="785" max="785" width="4.7109375" style="1" customWidth="1"/>
    <col min="786" max="786" width="5.85546875" style="1" customWidth="1"/>
    <col min="787" max="787" width="9" style="1" customWidth="1"/>
    <col min="788" max="788" width="7.7109375" style="1" customWidth="1"/>
    <col min="789" max="790" width="10.7109375" style="1" customWidth="1"/>
    <col min="791" max="791" width="11.28515625" style="1" customWidth="1"/>
    <col min="792" max="1023" width="9.140625" style="1"/>
    <col min="1024" max="1024" width="1.85546875" style="1" customWidth="1"/>
    <col min="1025" max="1025" width="4.42578125" style="1" customWidth="1"/>
    <col min="1026" max="1026" width="25.28515625" style="1" customWidth="1"/>
    <col min="1027" max="1027" width="13.42578125" style="1" customWidth="1"/>
    <col min="1028" max="1028" width="12.7109375" style="1" customWidth="1"/>
    <col min="1029" max="1029" width="13.140625" style="1" customWidth="1"/>
    <col min="1030" max="1030" width="12.85546875" style="1" customWidth="1"/>
    <col min="1031" max="1031" width="11.42578125" style="1" customWidth="1"/>
    <col min="1032" max="1032" width="12.85546875" style="1" customWidth="1"/>
    <col min="1033" max="1033" width="13.85546875" style="1" customWidth="1"/>
    <col min="1034" max="1034" width="12.5703125" style="1" customWidth="1"/>
    <col min="1035" max="1035" width="12" style="1" customWidth="1"/>
    <col min="1036" max="1036" width="14.5703125" style="1" customWidth="1"/>
    <col min="1037" max="1037" width="13.140625" style="1" customWidth="1"/>
    <col min="1038" max="1038" width="13.42578125" style="1" customWidth="1"/>
    <col min="1039" max="1039" width="12" style="1" customWidth="1"/>
    <col min="1040" max="1040" width="7.28515625" style="1" customWidth="1"/>
    <col min="1041" max="1041" width="4.7109375" style="1" customWidth="1"/>
    <col min="1042" max="1042" width="5.85546875" style="1" customWidth="1"/>
    <col min="1043" max="1043" width="9" style="1" customWidth="1"/>
    <col min="1044" max="1044" width="7.7109375" style="1" customWidth="1"/>
    <col min="1045" max="1046" width="10.7109375" style="1" customWidth="1"/>
    <col min="1047" max="1047" width="11.28515625" style="1" customWidth="1"/>
    <col min="1048" max="1279" width="9.140625" style="1"/>
    <col min="1280" max="1280" width="1.85546875" style="1" customWidth="1"/>
    <col min="1281" max="1281" width="4.42578125" style="1" customWidth="1"/>
    <col min="1282" max="1282" width="25.28515625" style="1" customWidth="1"/>
    <col min="1283" max="1283" width="13.42578125" style="1" customWidth="1"/>
    <col min="1284" max="1284" width="12.7109375" style="1" customWidth="1"/>
    <col min="1285" max="1285" width="13.140625" style="1" customWidth="1"/>
    <col min="1286" max="1286" width="12.85546875" style="1" customWidth="1"/>
    <col min="1287" max="1287" width="11.42578125" style="1" customWidth="1"/>
    <col min="1288" max="1288" width="12.85546875" style="1" customWidth="1"/>
    <col min="1289" max="1289" width="13.85546875" style="1" customWidth="1"/>
    <col min="1290" max="1290" width="12.5703125" style="1" customWidth="1"/>
    <col min="1291" max="1291" width="12" style="1" customWidth="1"/>
    <col min="1292" max="1292" width="14.5703125" style="1" customWidth="1"/>
    <col min="1293" max="1293" width="13.140625" style="1" customWidth="1"/>
    <col min="1294" max="1294" width="13.42578125" style="1" customWidth="1"/>
    <col min="1295" max="1295" width="12" style="1" customWidth="1"/>
    <col min="1296" max="1296" width="7.28515625" style="1" customWidth="1"/>
    <col min="1297" max="1297" width="4.7109375" style="1" customWidth="1"/>
    <col min="1298" max="1298" width="5.85546875" style="1" customWidth="1"/>
    <col min="1299" max="1299" width="9" style="1" customWidth="1"/>
    <col min="1300" max="1300" width="7.7109375" style="1" customWidth="1"/>
    <col min="1301" max="1302" width="10.7109375" style="1" customWidth="1"/>
    <col min="1303" max="1303" width="11.28515625" style="1" customWidth="1"/>
    <col min="1304" max="1535" width="9.140625" style="1"/>
    <col min="1536" max="1536" width="1.85546875" style="1" customWidth="1"/>
    <col min="1537" max="1537" width="4.42578125" style="1" customWidth="1"/>
    <col min="1538" max="1538" width="25.28515625" style="1" customWidth="1"/>
    <col min="1539" max="1539" width="13.42578125" style="1" customWidth="1"/>
    <col min="1540" max="1540" width="12.7109375" style="1" customWidth="1"/>
    <col min="1541" max="1541" width="13.140625" style="1" customWidth="1"/>
    <col min="1542" max="1542" width="12.85546875" style="1" customWidth="1"/>
    <col min="1543" max="1543" width="11.42578125" style="1" customWidth="1"/>
    <col min="1544" max="1544" width="12.85546875" style="1" customWidth="1"/>
    <col min="1545" max="1545" width="13.85546875" style="1" customWidth="1"/>
    <col min="1546" max="1546" width="12.5703125" style="1" customWidth="1"/>
    <col min="1547" max="1547" width="12" style="1" customWidth="1"/>
    <col min="1548" max="1548" width="14.5703125" style="1" customWidth="1"/>
    <col min="1549" max="1549" width="13.140625" style="1" customWidth="1"/>
    <col min="1550" max="1550" width="13.42578125" style="1" customWidth="1"/>
    <col min="1551" max="1551" width="12" style="1" customWidth="1"/>
    <col min="1552" max="1552" width="7.28515625" style="1" customWidth="1"/>
    <col min="1553" max="1553" width="4.7109375" style="1" customWidth="1"/>
    <col min="1554" max="1554" width="5.85546875" style="1" customWidth="1"/>
    <col min="1555" max="1555" width="9" style="1" customWidth="1"/>
    <col min="1556" max="1556" width="7.7109375" style="1" customWidth="1"/>
    <col min="1557" max="1558" width="10.7109375" style="1" customWidth="1"/>
    <col min="1559" max="1559" width="11.28515625" style="1" customWidth="1"/>
    <col min="1560" max="1791" width="9.140625" style="1"/>
    <col min="1792" max="1792" width="1.85546875" style="1" customWidth="1"/>
    <col min="1793" max="1793" width="4.42578125" style="1" customWidth="1"/>
    <col min="1794" max="1794" width="25.28515625" style="1" customWidth="1"/>
    <col min="1795" max="1795" width="13.42578125" style="1" customWidth="1"/>
    <col min="1796" max="1796" width="12.7109375" style="1" customWidth="1"/>
    <col min="1797" max="1797" width="13.140625" style="1" customWidth="1"/>
    <col min="1798" max="1798" width="12.85546875" style="1" customWidth="1"/>
    <col min="1799" max="1799" width="11.42578125" style="1" customWidth="1"/>
    <col min="1800" max="1800" width="12.85546875" style="1" customWidth="1"/>
    <col min="1801" max="1801" width="13.85546875" style="1" customWidth="1"/>
    <col min="1802" max="1802" width="12.5703125" style="1" customWidth="1"/>
    <col min="1803" max="1803" width="12" style="1" customWidth="1"/>
    <col min="1804" max="1804" width="14.5703125" style="1" customWidth="1"/>
    <col min="1805" max="1805" width="13.140625" style="1" customWidth="1"/>
    <col min="1806" max="1806" width="13.42578125" style="1" customWidth="1"/>
    <col min="1807" max="1807" width="12" style="1" customWidth="1"/>
    <col min="1808" max="1808" width="7.28515625" style="1" customWidth="1"/>
    <col min="1809" max="1809" width="4.7109375" style="1" customWidth="1"/>
    <col min="1810" max="1810" width="5.85546875" style="1" customWidth="1"/>
    <col min="1811" max="1811" width="9" style="1" customWidth="1"/>
    <col min="1812" max="1812" width="7.7109375" style="1" customWidth="1"/>
    <col min="1813" max="1814" width="10.7109375" style="1" customWidth="1"/>
    <col min="1815" max="1815" width="11.28515625" style="1" customWidth="1"/>
    <col min="1816" max="2047" width="9.140625" style="1"/>
    <col min="2048" max="2048" width="1.85546875" style="1" customWidth="1"/>
    <col min="2049" max="2049" width="4.42578125" style="1" customWidth="1"/>
    <col min="2050" max="2050" width="25.28515625" style="1" customWidth="1"/>
    <col min="2051" max="2051" width="13.42578125" style="1" customWidth="1"/>
    <col min="2052" max="2052" width="12.7109375" style="1" customWidth="1"/>
    <col min="2053" max="2053" width="13.140625" style="1" customWidth="1"/>
    <col min="2054" max="2054" width="12.85546875" style="1" customWidth="1"/>
    <col min="2055" max="2055" width="11.42578125" style="1" customWidth="1"/>
    <col min="2056" max="2056" width="12.85546875" style="1" customWidth="1"/>
    <col min="2057" max="2057" width="13.85546875" style="1" customWidth="1"/>
    <col min="2058" max="2058" width="12.5703125" style="1" customWidth="1"/>
    <col min="2059" max="2059" width="12" style="1" customWidth="1"/>
    <col min="2060" max="2060" width="14.5703125" style="1" customWidth="1"/>
    <col min="2061" max="2061" width="13.140625" style="1" customWidth="1"/>
    <col min="2062" max="2062" width="13.42578125" style="1" customWidth="1"/>
    <col min="2063" max="2063" width="12" style="1" customWidth="1"/>
    <col min="2064" max="2064" width="7.28515625" style="1" customWidth="1"/>
    <col min="2065" max="2065" width="4.7109375" style="1" customWidth="1"/>
    <col min="2066" max="2066" width="5.85546875" style="1" customWidth="1"/>
    <col min="2067" max="2067" width="9" style="1" customWidth="1"/>
    <col min="2068" max="2068" width="7.7109375" style="1" customWidth="1"/>
    <col min="2069" max="2070" width="10.7109375" style="1" customWidth="1"/>
    <col min="2071" max="2071" width="11.28515625" style="1" customWidth="1"/>
    <col min="2072" max="2303" width="9.140625" style="1"/>
    <col min="2304" max="2304" width="1.85546875" style="1" customWidth="1"/>
    <col min="2305" max="2305" width="4.42578125" style="1" customWidth="1"/>
    <col min="2306" max="2306" width="25.28515625" style="1" customWidth="1"/>
    <col min="2307" max="2307" width="13.42578125" style="1" customWidth="1"/>
    <col min="2308" max="2308" width="12.7109375" style="1" customWidth="1"/>
    <col min="2309" max="2309" width="13.140625" style="1" customWidth="1"/>
    <col min="2310" max="2310" width="12.85546875" style="1" customWidth="1"/>
    <col min="2311" max="2311" width="11.42578125" style="1" customWidth="1"/>
    <col min="2312" max="2312" width="12.85546875" style="1" customWidth="1"/>
    <col min="2313" max="2313" width="13.85546875" style="1" customWidth="1"/>
    <col min="2314" max="2314" width="12.5703125" style="1" customWidth="1"/>
    <col min="2315" max="2315" width="12" style="1" customWidth="1"/>
    <col min="2316" max="2316" width="14.5703125" style="1" customWidth="1"/>
    <col min="2317" max="2317" width="13.140625" style="1" customWidth="1"/>
    <col min="2318" max="2318" width="13.42578125" style="1" customWidth="1"/>
    <col min="2319" max="2319" width="12" style="1" customWidth="1"/>
    <col min="2320" max="2320" width="7.28515625" style="1" customWidth="1"/>
    <col min="2321" max="2321" width="4.7109375" style="1" customWidth="1"/>
    <col min="2322" max="2322" width="5.85546875" style="1" customWidth="1"/>
    <col min="2323" max="2323" width="9" style="1" customWidth="1"/>
    <col min="2324" max="2324" width="7.7109375" style="1" customWidth="1"/>
    <col min="2325" max="2326" width="10.7109375" style="1" customWidth="1"/>
    <col min="2327" max="2327" width="11.28515625" style="1" customWidth="1"/>
    <col min="2328" max="2559" width="9.140625" style="1"/>
    <col min="2560" max="2560" width="1.85546875" style="1" customWidth="1"/>
    <col min="2561" max="2561" width="4.42578125" style="1" customWidth="1"/>
    <col min="2562" max="2562" width="25.28515625" style="1" customWidth="1"/>
    <col min="2563" max="2563" width="13.42578125" style="1" customWidth="1"/>
    <col min="2564" max="2564" width="12.7109375" style="1" customWidth="1"/>
    <col min="2565" max="2565" width="13.140625" style="1" customWidth="1"/>
    <col min="2566" max="2566" width="12.85546875" style="1" customWidth="1"/>
    <col min="2567" max="2567" width="11.42578125" style="1" customWidth="1"/>
    <col min="2568" max="2568" width="12.85546875" style="1" customWidth="1"/>
    <col min="2569" max="2569" width="13.85546875" style="1" customWidth="1"/>
    <col min="2570" max="2570" width="12.5703125" style="1" customWidth="1"/>
    <col min="2571" max="2571" width="12" style="1" customWidth="1"/>
    <col min="2572" max="2572" width="14.5703125" style="1" customWidth="1"/>
    <col min="2573" max="2573" width="13.140625" style="1" customWidth="1"/>
    <col min="2574" max="2574" width="13.42578125" style="1" customWidth="1"/>
    <col min="2575" max="2575" width="12" style="1" customWidth="1"/>
    <col min="2576" max="2576" width="7.28515625" style="1" customWidth="1"/>
    <col min="2577" max="2577" width="4.7109375" style="1" customWidth="1"/>
    <col min="2578" max="2578" width="5.85546875" style="1" customWidth="1"/>
    <col min="2579" max="2579" width="9" style="1" customWidth="1"/>
    <col min="2580" max="2580" width="7.7109375" style="1" customWidth="1"/>
    <col min="2581" max="2582" width="10.7109375" style="1" customWidth="1"/>
    <col min="2583" max="2583" width="11.28515625" style="1" customWidth="1"/>
    <col min="2584" max="2815" width="9.140625" style="1"/>
    <col min="2816" max="2816" width="1.85546875" style="1" customWidth="1"/>
    <col min="2817" max="2817" width="4.42578125" style="1" customWidth="1"/>
    <col min="2818" max="2818" width="25.28515625" style="1" customWidth="1"/>
    <col min="2819" max="2819" width="13.42578125" style="1" customWidth="1"/>
    <col min="2820" max="2820" width="12.7109375" style="1" customWidth="1"/>
    <col min="2821" max="2821" width="13.140625" style="1" customWidth="1"/>
    <col min="2822" max="2822" width="12.85546875" style="1" customWidth="1"/>
    <col min="2823" max="2823" width="11.42578125" style="1" customWidth="1"/>
    <col min="2824" max="2824" width="12.85546875" style="1" customWidth="1"/>
    <col min="2825" max="2825" width="13.85546875" style="1" customWidth="1"/>
    <col min="2826" max="2826" width="12.5703125" style="1" customWidth="1"/>
    <col min="2827" max="2827" width="12" style="1" customWidth="1"/>
    <col min="2828" max="2828" width="14.5703125" style="1" customWidth="1"/>
    <col min="2829" max="2829" width="13.140625" style="1" customWidth="1"/>
    <col min="2830" max="2830" width="13.42578125" style="1" customWidth="1"/>
    <col min="2831" max="2831" width="12" style="1" customWidth="1"/>
    <col min="2832" max="2832" width="7.28515625" style="1" customWidth="1"/>
    <col min="2833" max="2833" width="4.7109375" style="1" customWidth="1"/>
    <col min="2834" max="2834" width="5.85546875" style="1" customWidth="1"/>
    <col min="2835" max="2835" width="9" style="1" customWidth="1"/>
    <col min="2836" max="2836" width="7.7109375" style="1" customWidth="1"/>
    <col min="2837" max="2838" width="10.7109375" style="1" customWidth="1"/>
    <col min="2839" max="2839" width="11.28515625" style="1" customWidth="1"/>
    <col min="2840" max="3071" width="9.140625" style="1"/>
    <col min="3072" max="3072" width="1.85546875" style="1" customWidth="1"/>
    <col min="3073" max="3073" width="4.42578125" style="1" customWidth="1"/>
    <col min="3074" max="3074" width="25.28515625" style="1" customWidth="1"/>
    <col min="3075" max="3075" width="13.42578125" style="1" customWidth="1"/>
    <col min="3076" max="3076" width="12.7109375" style="1" customWidth="1"/>
    <col min="3077" max="3077" width="13.140625" style="1" customWidth="1"/>
    <col min="3078" max="3078" width="12.85546875" style="1" customWidth="1"/>
    <col min="3079" max="3079" width="11.42578125" style="1" customWidth="1"/>
    <col min="3080" max="3080" width="12.85546875" style="1" customWidth="1"/>
    <col min="3081" max="3081" width="13.85546875" style="1" customWidth="1"/>
    <col min="3082" max="3082" width="12.5703125" style="1" customWidth="1"/>
    <col min="3083" max="3083" width="12" style="1" customWidth="1"/>
    <col min="3084" max="3084" width="14.5703125" style="1" customWidth="1"/>
    <col min="3085" max="3085" width="13.140625" style="1" customWidth="1"/>
    <col min="3086" max="3086" width="13.42578125" style="1" customWidth="1"/>
    <col min="3087" max="3087" width="12" style="1" customWidth="1"/>
    <col min="3088" max="3088" width="7.28515625" style="1" customWidth="1"/>
    <col min="3089" max="3089" width="4.7109375" style="1" customWidth="1"/>
    <col min="3090" max="3090" width="5.85546875" style="1" customWidth="1"/>
    <col min="3091" max="3091" width="9" style="1" customWidth="1"/>
    <col min="3092" max="3092" width="7.7109375" style="1" customWidth="1"/>
    <col min="3093" max="3094" width="10.7109375" style="1" customWidth="1"/>
    <col min="3095" max="3095" width="11.28515625" style="1" customWidth="1"/>
    <col min="3096" max="3327" width="9.140625" style="1"/>
    <col min="3328" max="3328" width="1.85546875" style="1" customWidth="1"/>
    <col min="3329" max="3329" width="4.42578125" style="1" customWidth="1"/>
    <col min="3330" max="3330" width="25.28515625" style="1" customWidth="1"/>
    <col min="3331" max="3331" width="13.42578125" style="1" customWidth="1"/>
    <col min="3332" max="3332" width="12.7109375" style="1" customWidth="1"/>
    <col min="3333" max="3333" width="13.140625" style="1" customWidth="1"/>
    <col min="3334" max="3334" width="12.85546875" style="1" customWidth="1"/>
    <col min="3335" max="3335" width="11.42578125" style="1" customWidth="1"/>
    <col min="3336" max="3336" width="12.85546875" style="1" customWidth="1"/>
    <col min="3337" max="3337" width="13.85546875" style="1" customWidth="1"/>
    <col min="3338" max="3338" width="12.5703125" style="1" customWidth="1"/>
    <col min="3339" max="3339" width="12" style="1" customWidth="1"/>
    <col min="3340" max="3340" width="14.5703125" style="1" customWidth="1"/>
    <col min="3341" max="3341" width="13.140625" style="1" customWidth="1"/>
    <col min="3342" max="3342" width="13.42578125" style="1" customWidth="1"/>
    <col min="3343" max="3343" width="12" style="1" customWidth="1"/>
    <col min="3344" max="3344" width="7.28515625" style="1" customWidth="1"/>
    <col min="3345" max="3345" width="4.7109375" style="1" customWidth="1"/>
    <col min="3346" max="3346" width="5.85546875" style="1" customWidth="1"/>
    <col min="3347" max="3347" width="9" style="1" customWidth="1"/>
    <col min="3348" max="3348" width="7.7109375" style="1" customWidth="1"/>
    <col min="3349" max="3350" width="10.7109375" style="1" customWidth="1"/>
    <col min="3351" max="3351" width="11.28515625" style="1" customWidth="1"/>
    <col min="3352" max="3583" width="9.140625" style="1"/>
    <col min="3584" max="3584" width="1.85546875" style="1" customWidth="1"/>
    <col min="3585" max="3585" width="4.42578125" style="1" customWidth="1"/>
    <col min="3586" max="3586" width="25.28515625" style="1" customWidth="1"/>
    <col min="3587" max="3587" width="13.42578125" style="1" customWidth="1"/>
    <col min="3588" max="3588" width="12.7109375" style="1" customWidth="1"/>
    <col min="3589" max="3589" width="13.140625" style="1" customWidth="1"/>
    <col min="3590" max="3590" width="12.85546875" style="1" customWidth="1"/>
    <col min="3591" max="3591" width="11.42578125" style="1" customWidth="1"/>
    <col min="3592" max="3592" width="12.85546875" style="1" customWidth="1"/>
    <col min="3593" max="3593" width="13.85546875" style="1" customWidth="1"/>
    <col min="3594" max="3594" width="12.5703125" style="1" customWidth="1"/>
    <col min="3595" max="3595" width="12" style="1" customWidth="1"/>
    <col min="3596" max="3596" width="14.5703125" style="1" customWidth="1"/>
    <col min="3597" max="3597" width="13.140625" style="1" customWidth="1"/>
    <col min="3598" max="3598" width="13.42578125" style="1" customWidth="1"/>
    <col min="3599" max="3599" width="12" style="1" customWidth="1"/>
    <col min="3600" max="3600" width="7.28515625" style="1" customWidth="1"/>
    <col min="3601" max="3601" width="4.7109375" style="1" customWidth="1"/>
    <col min="3602" max="3602" width="5.85546875" style="1" customWidth="1"/>
    <col min="3603" max="3603" width="9" style="1" customWidth="1"/>
    <col min="3604" max="3604" width="7.7109375" style="1" customWidth="1"/>
    <col min="3605" max="3606" width="10.7109375" style="1" customWidth="1"/>
    <col min="3607" max="3607" width="11.28515625" style="1" customWidth="1"/>
    <col min="3608" max="3839" width="9.140625" style="1"/>
    <col min="3840" max="3840" width="1.85546875" style="1" customWidth="1"/>
    <col min="3841" max="3841" width="4.42578125" style="1" customWidth="1"/>
    <col min="3842" max="3842" width="25.28515625" style="1" customWidth="1"/>
    <col min="3843" max="3843" width="13.42578125" style="1" customWidth="1"/>
    <col min="3844" max="3844" width="12.7109375" style="1" customWidth="1"/>
    <col min="3845" max="3845" width="13.140625" style="1" customWidth="1"/>
    <col min="3846" max="3846" width="12.85546875" style="1" customWidth="1"/>
    <col min="3847" max="3847" width="11.42578125" style="1" customWidth="1"/>
    <col min="3848" max="3848" width="12.85546875" style="1" customWidth="1"/>
    <col min="3849" max="3849" width="13.85546875" style="1" customWidth="1"/>
    <col min="3850" max="3850" width="12.5703125" style="1" customWidth="1"/>
    <col min="3851" max="3851" width="12" style="1" customWidth="1"/>
    <col min="3852" max="3852" width="14.5703125" style="1" customWidth="1"/>
    <col min="3853" max="3853" width="13.140625" style="1" customWidth="1"/>
    <col min="3854" max="3854" width="13.42578125" style="1" customWidth="1"/>
    <col min="3855" max="3855" width="12" style="1" customWidth="1"/>
    <col min="3856" max="3856" width="7.28515625" style="1" customWidth="1"/>
    <col min="3857" max="3857" width="4.7109375" style="1" customWidth="1"/>
    <col min="3858" max="3858" width="5.85546875" style="1" customWidth="1"/>
    <col min="3859" max="3859" width="9" style="1" customWidth="1"/>
    <col min="3860" max="3860" width="7.7109375" style="1" customWidth="1"/>
    <col min="3861" max="3862" width="10.7109375" style="1" customWidth="1"/>
    <col min="3863" max="3863" width="11.28515625" style="1" customWidth="1"/>
    <col min="3864" max="4095" width="9.140625" style="1"/>
    <col min="4096" max="4096" width="1.85546875" style="1" customWidth="1"/>
    <col min="4097" max="4097" width="4.42578125" style="1" customWidth="1"/>
    <col min="4098" max="4098" width="25.28515625" style="1" customWidth="1"/>
    <col min="4099" max="4099" width="13.42578125" style="1" customWidth="1"/>
    <col min="4100" max="4100" width="12.7109375" style="1" customWidth="1"/>
    <col min="4101" max="4101" width="13.140625" style="1" customWidth="1"/>
    <col min="4102" max="4102" width="12.85546875" style="1" customWidth="1"/>
    <col min="4103" max="4103" width="11.42578125" style="1" customWidth="1"/>
    <col min="4104" max="4104" width="12.85546875" style="1" customWidth="1"/>
    <col min="4105" max="4105" width="13.85546875" style="1" customWidth="1"/>
    <col min="4106" max="4106" width="12.5703125" style="1" customWidth="1"/>
    <col min="4107" max="4107" width="12" style="1" customWidth="1"/>
    <col min="4108" max="4108" width="14.5703125" style="1" customWidth="1"/>
    <col min="4109" max="4109" width="13.140625" style="1" customWidth="1"/>
    <col min="4110" max="4110" width="13.42578125" style="1" customWidth="1"/>
    <col min="4111" max="4111" width="12" style="1" customWidth="1"/>
    <col min="4112" max="4112" width="7.28515625" style="1" customWidth="1"/>
    <col min="4113" max="4113" width="4.7109375" style="1" customWidth="1"/>
    <col min="4114" max="4114" width="5.85546875" style="1" customWidth="1"/>
    <col min="4115" max="4115" width="9" style="1" customWidth="1"/>
    <col min="4116" max="4116" width="7.7109375" style="1" customWidth="1"/>
    <col min="4117" max="4118" width="10.7109375" style="1" customWidth="1"/>
    <col min="4119" max="4119" width="11.28515625" style="1" customWidth="1"/>
    <col min="4120" max="4351" width="9.140625" style="1"/>
    <col min="4352" max="4352" width="1.85546875" style="1" customWidth="1"/>
    <col min="4353" max="4353" width="4.42578125" style="1" customWidth="1"/>
    <col min="4354" max="4354" width="25.28515625" style="1" customWidth="1"/>
    <col min="4355" max="4355" width="13.42578125" style="1" customWidth="1"/>
    <col min="4356" max="4356" width="12.7109375" style="1" customWidth="1"/>
    <col min="4357" max="4357" width="13.140625" style="1" customWidth="1"/>
    <col min="4358" max="4358" width="12.85546875" style="1" customWidth="1"/>
    <col min="4359" max="4359" width="11.42578125" style="1" customWidth="1"/>
    <col min="4360" max="4360" width="12.85546875" style="1" customWidth="1"/>
    <col min="4361" max="4361" width="13.85546875" style="1" customWidth="1"/>
    <col min="4362" max="4362" width="12.5703125" style="1" customWidth="1"/>
    <col min="4363" max="4363" width="12" style="1" customWidth="1"/>
    <col min="4364" max="4364" width="14.5703125" style="1" customWidth="1"/>
    <col min="4365" max="4365" width="13.140625" style="1" customWidth="1"/>
    <col min="4366" max="4366" width="13.42578125" style="1" customWidth="1"/>
    <col min="4367" max="4367" width="12" style="1" customWidth="1"/>
    <col min="4368" max="4368" width="7.28515625" style="1" customWidth="1"/>
    <col min="4369" max="4369" width="4.7109375" style="1" customWidth="1"/>
    <col min="4370" max="4370" width="5.85546875" style="1" customWidth="1"/>
    <col min="4371" max="4371" width="9" style="1" customWidth="1"/>
    <col min="4372" max="4372" width="7.7109375" style="1" customWidth="1"/>
    <col min="4373" max="4374" width="10.7109375" style="1" customWidth="1"/>
    <col min="4375" max="4375" width="11.28515625" style="1" customWidth="1"/>
    <col min="4376" max="4607" width="9.140625" style="1"/>
    <col min="4608" max="4608" width="1.85546875" style="1" customWidth="1"/>
    <col min="4609" max="4609" width="4.42578125" style="1" customWidth="1"/>
    <col min="4610" max="4610" width="25.28515625" style="1" customWidth="1"/>
    <col min="4611" max="4611" width="13.42578125" style="1" customWidth="1"/>
    <col min="4612" max="4612" width="12.7109375" style="1" customWidth="1"/>
    <col min="4613" max="4613" width="13.140625" style="1" customWidth="1"/>
    <col min="4614" max="4614" width="12.85546875" style="1" customWidth="1"/>
    <col min="4615" max="4615" width="11.42578125" style="1" customWidth="1"/>
    <col min="4616" max="4616" width="12.85546875" style="1" customWidth="1"/>
    <col min="4617" max="4617" width="13.85546875" style="1" customWidth="1"/>
    <col min="4618" max="4618" width="12.5703125" style="1" customWidth="1"/>
    <col min="4619" max="4619" width="12" style="1" customWidth="1"/>
    <col min="4620" max="4620" width="14.5703125" style="1" customWidth="1"/>
    <col min="4621" max="4621" width="13.140625" style="1" customWidth="1"/>
    <col min="4622" max="4622" width="13.42578125" style="1" customWidth="1"/>
    <col min="4623" max="4623" width="12" style="1" customWidth="1"/>
    <col min="4624" max="4624" width="7.28515625" style="1" customWidth="1"/>
    <col min="4625" max="4625" width="4.7109375" style="1" customWidth="1"/>
    <col min="4626" max="4626" width="5.85546875" style="1" customWidth="1"/>
    <col min="4627" max="4627" width="9" style="1" customWidth="1"/>
    <col min="4628" max="4628" width="7.7109375" style="1" customWidth="1"/>
    <col min="4629" max="4630" width="10.7109375" style="1" customWidth="1"/>
    <col min="4631" max="4631" width="11.28515625" style="1" customWidth="1"/>
    <col min="4632" max="4863" width="9.140625" style="1"/>
    <col min="4864" max="4864" width="1.85546875" style="1" customWidth="1"/>
    <col min="4865" max="4865" width="4.42578125" style="1" customWidth="1"/>
    <col min="4866" max="4866" width="25.28515625" style="1" customWidth="1"/>
    <col min="4867" max="4867" width="13.42578125" style="1" customWidth="1"/>
    <col min="4868" max="4868" width="12.7109375" style="1" customWidth="1"/>
    <col min="4869" max="4869" width="13.140625" style="1" customWidth="1"/>
    <col min="4870" max="4870" width="12.85546875" style="1" customWidth="1"/>
    <col min="4871" max="4871" width="11.42578125" style="1" customWidth="1"/>
    <col min="4872" max="4872" width="12.85546875" style="1" customWidth="1"/>
    <col min="4873" max="4873" width="13.85546875" style="1" customWidth="1"/>
    <col min="4874" max="4874" width="12.5703125" style="1" customWidth="1"/>
    <col min="4875" max="4875" width="12" style="1" customWidth="1"/>
    <col min="4876" max="4876" width="14.5703125" style="1" customWidth="1"/>
    <col min="4877" max="4877" width="13.140625" style="1" customWidth="1"/>
    <col min="4878" max="4878" width="13.42578125" style="1" customWidth="1"/>
    <col min="4879" max="4879" width="12" style="1" customWidth="1"/>
    <col min="4880" max="4880" width="7.28515625" style="1" customWidth="1"/>
    <col min="4881" max="4881" width="4.7109375" style="1" customWidth="1"/>
    <col min="4882" max="4882" width="5.85546875" style="1" customWidth="1"/>
    <col min="4883" max="4883" width="9" style="1" customWidth="1"/>
    <col min="4884" max="4884" width="7.7109375" style="1" customWidth="1"/>
    <col min="4885" max="4886" width="10.7109375" style="1" customWidth="1"/>
    <col min="4887" max="4887" width="11.28515625" style="1" customWidth="1"/>
    <col min="4888" max="5119" width="9.140625" style="1"/>
    <col min="5120" max="5120" width="1.85546875" style="1" customWidth="1"/>
    <col min="5121" max="5121" width="4.42578125" style="1" customWidth="1"/>
    <col min="5122" max="5122" width="25.28515625" style="1" customWidth="1"/>
    <col min="5123" max="5123" width="13.42578125" style="1" customWidth="1"/>
    <col min="5124" max="5124" width="12.7109375" style="1" customWidth="1"/>
    <col min="5125" max="5125" width="13.140625" style="1" customWidth="1"/>
    <col min="5126" max="5126" width="12.85546875" style="1" customWidth="1"/>
    <col min="5127" max="5127" width="11.42578125" style="1" customWidth="1"/>
    <col min="5128" max="5128" width="12.85546875" style="1" customWidth="1"/>
    <col min="5129" max="5129" width="13.85546875" style="1" customWidth="1"/>
    <col min="5130" max="5130" width="12.5703125" style="1" customWidth="1"/>
    <col min="5131" max="5131" width="12" style="1" customWidth="1"/>
    <col min="5132" max="5132" width="14.5703125" style="1" customWidth="1"/>
    <col min="5133" max="5133" width="13.140625" style="1" customWidth="1"/>
    <col min="5134" max="5134" width="13.42578125" style="1" customWidth="1"/>
    <col min="5135" max="5135" width="12" style="1" customWidth="1"/>
    <col min="5136" max="5136" width="7.28515625" style="1" customWidth="1"/>
    <col min="5137" max="5137" width="4.7109375" style="1" customWidth="1"/>
    <col min="5138" max="5138" width="5.85546875" style="1" customWidth="1"/>
    <col min="5139" max="5139" width="9" style="1" customWidth="1"/>
    <col min="5140" max="5140" width="7.7109375" style="1" customWidth="1"/>
    <col min="5141" max="5142" width="10.7109375" style="1" customWidth="1"/>
    <col min="5143" max="5143" width="11.28515625" style="1" customWidth="1"/>
    <col min="5144" max="5375" width="9.140625" style="1"/>
    <col min="5376" max="5376" width="1.85546875" style="1" customWidth="1"/>
    <col min="5377" max="5377" width="4.42578125" style="1" customWidth="1"/>
    <col min="5378" max="5378" width="25.28515625" style="1" customWidth="1"/>
    <col min="5379" max="5379" width="13.42578125" style="1" customWidth="1"/>
    <col min="5380" max="5380" width="12.7109375" style="1" customWidth="1"/>
    <col min="5381" max="5381" width="13.140625" style="1" customWidth="1"/>
    <col min="5382" max="5382" width="12.85546875" style="1" customWidth="1"/>
    <col min="5383" max="5383" width="11.42578125" style="1" customWidth="1"/>
    <col min="5384" max="5384" width="12.85546875" style="1" customWidth="1"/>
    <col min="5385" max="5385" width="13.85546875" style="1" customWidth="1"/>
    <col min="5386" max="5386" width="12.5703125" style="1" customWidth="1"/>
    <col min="5387" max="5387" width="12" style="1" customWidth="1"/>
    <col min="5388" max="5388" width="14.5703125" style="1" customWidth="1"/>
    <col min="5389" max="5389" width="13.140625" style="1" customWidth="1"/>
    <col min="5390" max="5390" width="13.42578125" style="1" customWidth="1"/>
    <col min="5391" max="5391" width="12" style="1" customWidth="1"/>
    <col min="5392" max="5392" width="7.28515625" style="1" customWidth="1"/>
    <col min="5393" max="5393" width="4.7109375" style="1" customWidth="1"/>
    <col min="5394" max="5394" width="5.85546875" style="1" customWidth="1"/>
    <col min="5395" max="5395" width="9" style="1" customWidth="1"/>
    <col min="5396" max="5396" width="7.7109375" style="1" customWidth="1"/>
    <col min="5397" max="5398" width="10.7109375" style="1" customWidth="1"/>
    <col min="5399" max="5399" width="11.28515625" style="1" customWidth="1"/>
    <col min="5400" max="5631" width="9.140625" style="1"/>
    <col min="5632" max="5632" width="1.85546875" style="1" customWidth="1"/>
    <col min="5633" max="5633" width="4.42578125" style="1" customWidth="1"/>
    <col min="5634" max="5634" width="25.28515625" style="1" customWidth="1"/>
    <col min="5635" max="5635" width="13.42578125" style="1" customWidth="1"/>
    <col min="5636" max="5636" width="12.7109375" style="1" customWidth="1"/>
    <col min="5637" max="5637" width="13.140625" style="1" customWidth="1"/>
    <col min="5638" max="5638" width="12.85546875" style="1" customWidth="1"/>
    <col min="5639" max="5639" width="11.42578125" style="1" customWidth="1"/>
    <col min="5640" max="5640" width="12.85546875" style="1" customWidth="1"/>
    <col min="5641" max="5641" width="13.85546875" style="1" customWidth="1"/>
    <col min="5642" max="5642" width="12.5703125" style="1" customWidth="1"/>
    <col min="5643" max="5643" width="12" style="1" customWidth="1"/>
    <col min="5644" max="5644" width="14.5703125" style="1" customWidth="1"/>
    <col min="5645" max="5645" width="13.140625" style="1" customWidth="1"/>
    <col min="5646" max="5646" width="13.42578125" style="1" customWidth="1"/>
    <col min="5647" max="5647" width="12" style="1" customWidth="1"/>
    <col min="5648" max="5648" width="7.28515625" style="1" customWidth="1"/>
    <col min="5649" max="5649" width="4.7109375" style="1" customWidth="1"/>
    <col min="5650" max="5650" width="5.85546875" style="1" customWidth="1"/>
    <col min="5651" max="5651" width="9" style="1" customWidth="1"/>
    <col min="5652" max="5652" width="7.7109375" style="1" customWidth="1"/>
    <col min="5653" max="5654" width="10.7109375" style="1" customWidth="1"/>
    <col min="5655" max="5655" width="11.28515625" style="1" customWidth="1"/>
    <col min="5656" max="5887" width="9.140625" style="1"/>
    <col min="5888" max="5888" width="1.85546875" style="1" customWidth="1"/>
    <col min="5889" max="5889" width="4.42578125" style="1" customWidth="1"/>
    <col min="5890" max="5890" width="25.28515625" style="1" customWidth="1"/>
    <col min="5891" max="5891" width="13.42578125" style="1" customWidth="1"/>
    <col min="5892" max="5892" width="12.7109375" style="1" customWidth="1"/>
    <col min="5893" max="5893" width="13.140625" style="1" customWidth="1"/>
    <col min="5894" max="5894" width="12.85546875" style="1" customWidth="1"/>
    <col min="5895" max="5895" width="11.42578125" style="1" customWidth="1"/>
    <col min="5896" max="5896" width="12.85546875" style="1" customWidth="1"/>
    <col min="5897" max="5897" width="13.85546875" style="1" customWidth="1"/>
    <col min="5898" max="5898" width="12.5703125" style="1" customWidth="1"/>
    <col min="5899" max="5899" width="12" style="1" customWidth="1"/>
    <col min="5900" max="5900" width="14.5703125" style="1" customWidth="1"/>
    <col min="5901" max="5901" width="13.140625" style="1" customWidth="1"/>
    <col min="5902" max="5902" width="13.42578125" style="1" customWidth="1"/>
    <col min="5903" max="5903" width="12" style="1" customWidth="1"/>
    <col min="5904" max="5904" width="7.28515625" style="1" customWidth="1"/>
    <col min="5905" max="5905" width="4.7109375" style="1" customWidth="1"/>
    <col min="5906" max="5906" width="5.85546875" style="1" customWidth="1"/>
    <col min="5907" max="5907" width="9" style="1" customWidth="1"/>
    <col min="5908" max="5908" width="7.7109375" style="1" customWidth="1"/>
    <col min="5909" max="5910" width="10.7109375" style="1" customWidth="1"/>
    <col min="5911" max="5911" width="11.28515625" style="1" customWidth="1"/>
    <col min="5912" max="6143" width="9.140625" style="1"/>
    <col min="6144" max="6144" width="1.85546875" style="1" customWidth="1"/>
    <col min="6145" max="6145" width="4.42578125" style="1" customWidth="1"/>
    <col min="6146" max="6146" width="25.28515625" style="1" customWidth="1"/>
    <col min="6147" max="6147" width="13.42578125" style="1" customWidth="1"/>
    <col min="6148" max="6148" width="12.7109375" style="1" customWidth="1"/>
    <col min="6149" max="6149" width="13.140625" style="1" customWidth="1"/>
    <col min="6150" max="6150" width="12.85546875" style="1" customWidth="1"/>
    <col min="6151" max="6151" width="11.42578125" style="1" customWidth="1"/>
    <col min="6152" max="6152" width="12.85546875" style="1" customWidth="1"/>
    <col min="6153" max="6153" width="13.85546875" style="1" customWidth="1"/>
    <col min="6154" max="6154" width="12.5703125" style="1" customWidth="1"/>
    <col min="6155" max="6155" width="12" style="1" customWidth="1"/>
    <col min="6156" max="6156" width="14.5703125" style="1" customWidth="1"/>
    <col min="6157" max="6157" width="13.140625" style="1" customWidth="1"/>
    <col min="6158" max="6158" width="13.42578125" style="1" customWidth="1"/>
    <col min="6159" max="6159" width="12" style="1" customWidth="1"/>
    <col min="6160" max="6160" width="7.28515625" style="1" customWidth="1"/>
    <col min="6161" max="6161" width="4.7109375" style="1" customWidth="1"/>
    <col min="6162" max="6162" width="5.85546875" style="1" customWidth="1"/>
    <col min="6163" max="6163" width="9" style="1" customWidth="1"/>
    <col min="6164" max="6164" width="7.7109375" style="1" customWidth="1"/>
    <col min="6165" max="6166" width="10.7109375" style="1" customWidth="1"/>
    <col min="6167" max="6167" width="11.28515625" style="1" customWidth="1"/>
    <col min="6168" max="6399" width="9.140625" style="1"/>
    <col min="6400" max="6400" width="1.85546875" style="1" customWidth="1"/>
    <col min="6401" max="6401" width="4.42578125" style="1" customWidth="1"/>
    <col min="6402" max="6402" width="25.28515625" style="1" customWidth="1"/>
    <col min="6403" max="6403" width="13.42578125" style="1" customWidth="1"/>
    <col min="6404" max="6404" width="12.7109375" style="1" customWidth="1"/>
    <col min="6405" max="6405" width="13.140625" style="1" customWidth="1"/>
    <col min="6406" max="6406" width="12.85546875" style="1" customWidth="1"/>
    <col min="6407" max="6407" width="11.42578125" style="1" customWidth="1"/>
    <col min="6408" max="6408" width="12.85546875" style="1" customWidth="1"/>
    <col min="6409" max="6409" width="13.85546875" style="1" customWidth="1"/>
    <col min="6410" max="6410" width="12.5703125" style="1" customWidth="1"/>
    <col min="6411" max="6411" width="12" style="1" customWidth="1"/>
    <col min="6412" max="6412" width="14.5703125" style="1" customWidth="1"/>
    <col min="6413" max="6413" width="13.140625" style="1" customWidth="1"/>
    <col min="6414" max="6414" width="13.42578125" style="1" customWidth="1"/>
    <col min="6415" max="6415" width="12" style="1" customWidth="1"/>
    <col min="6416" max="6416" width="7.28515625" style="1" customWidth="1"/>
    <col min="6417" max="6417" width="4.7109375" style="1" customWidth="1"/>
    <col min="6418" max="6418" width="5.85546875" style="1" customWidth="1"/>
    <col min="6419" max="6419" width="9" style="1" customWidth="1"/>
    <col min="6420" max="6420" width="7.7109375" style="1" customWidth="1"/>
    <col min="6421" max="6422" width="10.7109375" style="1" customWidth="1"/>
    <col min="6423" max="6423" width="11.28515625" style="1" customWidth="1"/>
    <col min="6424" max="6655" width="9.140625" style="1"/>
    <col min="6656" max="6656" width="1.85546875" style="1" customWidth="1"/>
    <col min="6657" max="6657" width="4.42578125" style="1" customWidth="1"/>
    <col min="6658" max="6658" width="25.28515625" style="1" customWidth="1"/>
    <col min="6659" max="6659" width="13.42578125" style="1" customWidth="1"/>
    <col min="6660" max="6660" width="12.7109375" style="1" customWidth="1"/>
    <col min="6661" max="6661" width="13.140625" style="1" customWidth="1"/>
    <col min="6662" max="6662" width="12.85546875" style="1" customWidth="1"/>
    <col min="6663" max="6663" width="11.42578125" style="1" customWidth="1"/>
    <col min="6664" max="6664" width="12.85546875" style="1" customWidth="1"/>
    <col min="6665" max="6665" width="13.85546875" style="1" customWidth="1"/>
    <col min="6666" max="6666" width="12.5703125" style="1" customWidth="1"/>
    <col min="6667" max="6667" width="12" style="1" customWidth="1"/>
    <col min="6668" max="6668" width="14.5703125" style="1" customWidth="1"/>
    <col min="6669" max="6669" width="13.140625" style="1" customWidth="1"/>
    <col min="6670" max="6670" width="13.42578125" style="1" customWidth="1"/>
    <col min="6671" max="6671" width="12" style="1" customWidth="1"/>
    <col min="6672" max="6672" width="7.28515625" style="1" customWidth="1"/>
    <col min="6673" max="6673" width="4.7109375" style="1" customWidth="1"/>
    <col min="6674" max="6674" width="5.85546875" style="1" customWidth="1"/>
    <col min="6675" max="6675" width="9" style="1" customWidth="1"/>
    <col min="6676" max="6676" width="7.7109375" style="1" customWidth="1"/>
    <col min="6677" max="6678" width="10.7109375" style="1" customWidth="1"/>
    <col min="6679" max="6679" width="11.28515625" style="1" customWidth="1"/>
    <col min="6680" max="6911" width="9.140625" style="1"/>
    <col min="6912" max="6912" width="1.85546875" style="1" customWidth="1"/>
    <col min="6913" max="6913" width="4.42578125" style="1" customWidth="1"/>
    <col min="6914" max="6914" width="25.28515625" style="1" customWidth="1"/>
    <col min="6915" max="6915" width="13.42578125" style="1" customWidth="1"/>
    <col min="6916" max="6916" width="12.7109375" style="1" customWidth="1"/>
    <col min="6917" max="6917" width="13.140625" style="1" customWidth="1"/>
    <col min="6918" max="6918" width="12.85546875" style="1" customWidth="1"/>
    <col min="6919" max="6919" width="11.42578125" style="1" customWidth="1"/>
    <col min="6920" max="6920" width="12.85546875" style="1" customWidth="1"/>
    <col min="6921" max="6921" width="13.85546875" style="1" customWidth="1"/>
    <col min="6922" max="6922" width="12.5703125" style="1" customWidth="1"/>
    <col min="6923" max="6923" width="12" style="1" customWidth="1"/>
    <col min="6924" max="6924" width="14.5703125" style="1" customWidth="1"/>
    <col min="6925" max="6925" width="13.140625" style="1" customWidth="1"/>
    <col min="6926" max="6926" width="13.42578125" style="1" customWidth="1"/>
    <col min="6927" max="6927" width="12" style="1" customWidth="1"/>
    <col min="6928" max="6928" width="7.28515625" style="1" customWidth="1"/>
    <col min="6929" max="6929" width="4.7109375" style="1" customWidth="1"/>
    <col min="6930" max="6930" width="5.85546875" style="1" customWidth="1"/>
    <col min="6931" max="6931" width="9" style="1" customWidth="1"/>
    <col min="6932" max="6932" width="7.7109375" style="1" customWidth="1"/>
    <col min="6933" max="6934" width="10.7109375" style="1" customWidth="1"/>
    <col min="6935" max="6935" width="11.28515625" style="1" customWidth="1"/>
    <col min="6936" max="7167" width="9.140625" style="1"/>
    <col min="7168" max="7168" width="1.85546875" style="1" customWidth="1"/>
    <col min="7169" max="7169" width="4.42578125" style="1" customWidth="1"/>
    <col min="7170" max="7170" width="25.28515625" style="1" customWidth="1"/>
    <col min="7171" max="7171" width="13.42578125" style="1" customWidth="1"/>
    <col min="7172" max="7172" width="12.7109375" style="1" customWidth="1"/>
    <col min="7173" max="7173" width="13.140625" style="1" customWidth="1"/>
    <col min="7174" max="7174" width="12.85546875" style="1" customWidth="1"/>
    <col min="7175" max="7175" width="11.42578125" style="1" customWidth="1"/>
    <col min="7176" max="7176" width="12.85546875" style="1" customWidth="1"/>
    <col min="7177" max="7177" width="13.85546875" style="1" customWidth="1"/>
    <col min="7178" max="7178" width="12.5703125" style="1" customWidth="1"/>
    <col min="7179" max="7179" width="12" style="1" customWidth="1"/>
    <col min="7180" max="7180" width="14.5703125" style="1" customWidth="1"/>
    <col min="7181" max="7181" width="13.140625" style="1" customWidth="1"/>
    <col min="7182" max="7182" width="13.42578125" style="1" customWidth="1"/>
    <col min="7183" max="7183" width="12" style="1" customWidth="1"/>
    <col min="7184" max="7184" width="7.28515625" style="1" customWidth="1"/>
    <col min="7185" max="7185" width="4.7109375" style="1" customWidth="1"/>
    <col min="7186" max="7186" width="5.85546875" style="1" customWidth="1"/>
    <col min="7187" max="7187" width="9" style="1" customWidth="1"/>
    <col min="7188" max="7188" width="7.7109375" style="1" customWidth="1"/>
    <col min="7189" max="7190" width="10.7109375" style="1" customWidth="1"/>
    <col min="7191" max="7191" width="11.28515625" style="1" customWidth="1"/>
    <col min="7192" max="7423" width="9.140625" style="1"/>
    <col min="7424" max="7424" width="1.85546875" style="1" customWidth="1"/>
    <col min="7425" max="7425" width="4.42578125" style="1" customWidth="1"/>
    <col min="7426" max="7426" width="25.28515625" style="1" customWidth="1"/>
    <col min="7427" max="7427" width="13.42578125" style="1" customWidth="1"/>
    <col min="7428" max="7428" width="12.7109375" style="1" customWidth="1"/>
    <col min="7429" max="7429" width="13.140625" style="1" customWidth="1"/>
    <col min="7430" max="7430" width="12.85546875" style="1" customWidth="1"/>
    <col min="7431" max="7431" width="11.42578125" style="1" customWidth="1"/>
    <col min="7432" max="7432" width="12.85546875" style="1" customWidth="1"/>
    <col min="7433" max="7433" width="13.85546875" style="1" customWidth="1"/>
    <col min="7434" max="7434" width="12.5703125" style="1" customWidth="1"/>
    <col min="7435" max="7435" width="12" style="1" customWidth="1"/>
    <col min="7436" max="7436" width="14.5703125" style="1" customWidth="1"/>
    <col min="7437" max="7437" width="13.140625" style="1" customWidth="1"/>
    <col min="7438" max="7438" width="13.42578125" style="1" customWidth="1"/>
    <col min="7439" max="7439" width="12" style="1" customWidth="1"/>
    <col min="7440" max="7440" width="7.28515625" style="1" customWidth="1"/>
    <col min="7441" max="7441" width="4.7109375" style="1" customWidth="1"/>
    <col min="7442" max="7442" width="5.85546875" style="1" customWidth="1"/>
    <col min="7443" max="7443" width="9" style="1" customWidth="1"/>
    <col min="7444" max="7444" width="7.7109375" style="1" customWidth="1"/>
    <col min="7445" max="7446" width="10.7109375" style="1" customWidth="1"/>
    <col min="7447" max="7447" width="11.28515625" style="1" customWidth="1"/>
    <col min="7448" max="7679" width="9.140625" style="1"/>
    <col min="7680" max="7680" width="1.85546875" style="1" customWidth="1"/>
    <col min="7681" max="7681" width="4.42578125" style="1" customWidth="1"/>
    <col min="7682" max="7682" width="25.28515625" style="1" customWidth="1"/>
    <col min="7683" max="7683" width="13.42578125" style="1" customWidth="1"/>
    <col min="7684" max="7684" width="12.7109375" style="1" customWidth="1"/>
    <col min="7685" max="7685" width="13.140625" style="1" customWidth="1"/>
    <col min="7686" max="7686" width="12.85546875" style="1" customWidth="1"/>
    <col min="7687" max="7687" width="11.42578125" style="1" customWidth="1"/>
    <col min="7688" max="7688" width="12.85546875" style="1" customWidth="1"/>
    <col min="7689" max="7689" width="13.85546875" style="1" customWidth="1"/>
    <col min="7690" max="7690" width="12.5703125" style="1" customWidth="1"/>
    <col min="7691" max="7691" width="12" style="1" customWidth="1"/>
    <col min="7692" max="7692" width="14.5703125" style="1" customWidth="1"/>
    <col min="7693" max="7693" width="13.140625" style="1" customWidth="1"/>
    <col min="7694" max="7694" width="13.42578125" style="1" customWidth="1"/>
    <col min="7695" max="7695" width="12" style="1" customWidth="1"/>
    <col min="7696" max="7696" width="7.28515625" style="1" customWidth="1"/>
    <col min="7697" max="7697" width="4.7109375" style="1" customWidth="1"/>
    <col min="7698" max="7698" width="5.85546875" style="1" customWidth="1"/>
    <col min="7699" max="7699" width="9" style="1" customWidth="1"/>
    <col min="7700" max="7700" width="7.7109375" style="1" customWidth="1"/>
    <col min="7701" max="7702" width="10.7109375" style="1" customWidth="1"/>
    <col min="7703" max="7703" width="11.28515625" style="1" customWidth="1"/>
    <col min="7704" max="7935" width="9.140625" style="1"/>
    <col min="7936" max="7936" width="1.85546875" style="1" customWidth="1"/>
    <col min="7937" max="7937" width="4.42578125" style="1" customWidth="1"/>
    <col min="7938" max="7938" width="25.28515625" style="1" customWidth="1"/>
    <col min="7939" max="7939" width="13.42578125" style="1" customWidth="1"/>
    <col min="7940" max="7940" width="12.7109375" style="1" customWidth="1"/>
    <col min="7941" max="7941" width="13.140625" style="1" customWidth="1"/>
    <col min="7942" max="7942" width="12.85546875" style="1" customWidth="1"/>
    <col min="7943" max="7943" width="11.42578125" style="1" customWidth="1"/>
    <col min="7944" max="7944" width="12.85546875" style="1" customWidth="1"/>
    <col min="7945" max="7945" width="13.85546875" style="1" customWidth="1"/>
    <col min="7946" max="7946" width="12.5703125" style="1" customWidth="1"/>
    <col min="7947" max="7947" width="12" style="1" customWidth="1"/>
    <col min="7948" max="7948" width="14.5703125" style="1" customWidth="1"/>
    <col min="7949" max="7949" width="13.140625" style="1" customWidth="1"/>
    <col min="7950" max="7950" width="13.42578125" style="1" customWidth="1"/>
    <col min="7951" max="7951" width="12" style="1" customWidth="1"/>
    <col min="7952" max="7952" width="7.28515625" style="1" customWidth="1"/>
    <col min="7953" max="7953" width="4.7109375" style="1" customWidth="1"/>
    <col min="7954" max="7954" width="5.85546875" style="1" customWidth="1"/>
    <col min="7955" max="7955" width="9" style="1" customWidth="1"/>
    <col min="7956" max="7956" width="7.7109375" style="1" customWidth="1"/>
    <col min="7957" max="7958" width="10.7109375" style="1" customWidth="1"/>
    <col min="7959" max="7959" width="11.28515625" style="1" customWidth="1"/>
    <col min="7960" max="8191" width="9.140625" style="1"/>
    <col min="8192" max="8192" width="1.85546875" style="1" customWidth="1"/>
    <col min="8193" max="8193" width="4.42578125" style="1" customWidth="1"/>
    <col min="8194" max="8194" width="25.28515625" style="1" customWidth="1"/>
    <col min="8195" max="8195" width="13.42578125" style="1" customWidth="1"/>
    <col min="8196" max="8196" width="12.7109375" style="1" customWidth="1"/>
    <col min="8197" max="8197" width="13.140625" style="1" customWidth="1"/>
    <col min="8198" max="8198" width="12.85546875" style="1" customWidth="1"/>
    <col min="8199" max="8199" width="11.42578125" style="1" customWidth="1"/>
    <col min="8200" max="8200" width="12.85546875" style="1" customWidth="1"/>
    <col min="8201" max="8201" width="13.85546875" style="1" customWidth="1"/>
    <col min="8202" max="8202" width="12.5703125" style="1" customWidth="1"/>
    <col min="8203" max="8203" width="12" style="1" customWidth="1"/>
    <col min="8204" max="8204" width="14.5703125" style="1" customWidth="1"/>
    <col min="8205" max="8205" width="13.140625" style="1" customWidth="1"/>
    <col min="8206" max="8206" width="13.42578125" style="1" customWidth="1"/>
    <col min="8207" max="8207" width="12" style="1" customWidth="1"/>
    <col min="8208" max="8208" width="7.28515625" style="1" customWidth="1"/>
    <col min="8209" max="8209" width="4.7109375" style="1" customWidth="1"/>
    <col min="8210" max="8210" width="5.85546875" style="1" customWidth="1"/>
    <col min="8211" max="8211" width="9" style="1" customWidth="1"/>
    <col min="8212" max="8212" width="7.7109375" style="1" customWidth="1"/>
    <col min="8213" max="8214" width="10.7109375" style="1" customWidth="1"/>
    <col min="8215" max="8215" width="11.28515625" style="1" customWidth="1"/>
    <col min="8216" max="8447" width="9.140625" style="1"/>
    <col min="8448" max="8448" width="1.85546875" style="1" customWidth="1"/>
    <col min="8449" max="8449" width="4.42578125" style="1" customWidth="1"/>
    <col min="8450" max="8450" width="25.28515625" style="1" customWidth="1"/>
    <col min="8451" max="8451" width="13.42578125" style="1" customWidth="1"/>
    <col min="8452" max="8452" width="12.7109375" style="1" customWidth="1"/>
    <col min="8453" max="8453" width="13.140625" style="1" customWidth="1"/>
    <col min="8454" max="8454" width="12.85546875" style="1" customWidth="1"/>
    <col min="8455" max="8455" width="11.42578125" style="1" customWidth="1"/>
    <col min="8456" max="8456" width="12.85546875" style="1" customWidth="1"/>
    <col min="8457" max="8457" width="13.85546875" style="1" customWidth="1"/>
    <col min="8458" max="8458" width="12.5703125" style="1" customWidth="1"/>
    <col min="8459" max="8459" width="12" style="1" customWidth="1"/>
    <col min="8460" max="8460" width="14.5703125" style="1" customWidth="1"/>
    <col min="8461" max="8461" width="13.140625" style="1" customWidth="1"/>
    <col min="8462" max="8462" width="13.42578125" style="1" customWidth="1"/>
    <col min="8463" max="8463" width="12" style="1" customWidth="1"/>
    <col min="8464" max="8464" width="7.28515625" style="1" customWidth="1"/>
    <col min="8465" max="8465" width="4.7109375" style="1" customWidth="1"/>
    <col min="8466" max="8466" width="5.85546875" style="1" customWidth="1"/>
    <col min="8467" max="8467" width="9" style="1" customWidth="1"/>
    <col min="8468" max="8468" width="7.7109375" style="1" customWidth="1"/>
    <col min="8469" max="8470" width="10.7109375" style="1" customWidth="1"/>
    <col min="8471" max="8471" width="11.28515625" style="1" customWidth="1"/>
    <col min="8472" max="8703" width="9.140625" style="1"/>
    <col min="8704" max="8704" width="1.85546875" style="1" customWidth="1"/>
    <col min="8705" max="8705" width="4.42578125" style="1" customWidth="1"/>
    <col min="8706" max="8706" width="25.28515625" style="1" customWidth="1"/>
    <col min="8707" max="8707" width="13.42578125" style="1" customWidth="1"/>
    <col min="8708" max="8708" width="12.7109375" style="1" customWidth="1"/>
    <col min="8709" max="8709" width="13.140625" style="1" customWidth="1"/>
    <col min="8710" max="8710" width="12.85546875" style="1" customWidth="1"/>
    <col min="8711" max="8711" width="11.42578125" style="1" customWidth="1"/>
    <col min="8712" max="8712" width="12.85546875" style="1" customWidth="1"/>
    <col min="8713" max="8713" width="13.85546875" style="1" customWidth="1"/>
    <col min="8714" max="8714" width="12.5703125" style="1" customWidth="1"/>
    <col min="8715" max="8715" width="12" style="1" customWidth="1"/>
    <col min="8716" max="8716" width="14.5703125" style="1" customWidth="1"/>
    <col min="8717" max="8717" width="13.140625" style="1" customWidth="1"/>
    <col min="8718" max="8718" width="13.42578125" style="1" customWidth="1"/>
    <col min="8719" max="8719" width="12" style="1" customWidth="1"/>
    <col min="8720" max="8720" width="7.28515625" style="1" customWidth="1"/>
    <col min="8721" max="8721" width="4.7109375" style="1" customWidth="1"/>
    <col min="8722" max="8722" width="5.85546875" style="1" customWidth="1"/>
    <col min="8723" max="8723" width="9" style="1" customWidth="1"/>
    <col min="8724" max="8724" width="7.7109375" style="1" customWidth="1"/>
    <col min="8725" max="8726" width="10.7109375" style="1" customWidth="1"/>
    <col min="8727" max="8727" width="11.28515625" style="1" customWidth="1"/>
    <col min="8728" max="8959" width="9.140625" style="1"/>
    <col min="8960" max="8960" width="1.85546875" style="1" customWidth="1"/>
    <col min="8961" max="8961" width="4.42578125" style="1" customWidth="1"/>
    <col min="8962" max="8962" width="25.28515625" style="1" customWidth="1"/>
    <col min="8963" max="8963" width="13.42578125" style="1" customWidth="1"/>
    <col min="8964" max="8964" width="12.7109375" style="1" customWidth="1"/>
    <col min="8965" max="8965" width="13.140625" style="1" customWidth="1"/>
    <col min="8966" max="8966" width="12.85546875" style="1" customWidth="1"/>
    <col min="8967" max="8967" width="11.42578125" style="1" customWidth="1"/>
    <col min="8968" max="8968" width="12.85546875" style="1" customWidth="1"/>
    <col min="8969" max="8969" width="13.85546875" style="1" customWidth="1"/>
    <col min="8970" max="8970" width="12.5703125" style="1" customWidth="1"/>
    <col min="8971" max="8971" width="12" style="1" customWidth="1"/>
    <col min="8972" max="8972" width="14.5703125" style="1" customWidth="1"/>
    <col min="8973" max="8973" width="13.140625" style="1" customWidth="1"/>
    <col min="8974" max="8974" width="13.42578125" style="1" customWidth="1"/>
    <col min="8975" max="8975" width="12" style="1" customWidth="1"/>
    <col min="8976" max="8976" width="7.28515625" style="1" customWidth="1"/>
    <col min="8977" max="8977" width="4.7109375" style="1" customWidth="1"/>
    <col min="8978" max="8978" width="5.85546875" style="1" customWidth="1"/>
    <col min="8979" max="8979" width="9" style="1" customWidth="1"/>
    <col min="8980" max="8980" width="7.7109375" style="1" customWidth="1"/>
    <col min="8981" max="8982" width="10.7109375" style="1" customWidth="1"/>
    <col min="8983" max="8983" width="11.28515625" style="1" customWidth="1"/>
    <col min="8984" max="9215" width="9.140625" style="1"/>
    <col min="9216" max="9216" width="1.85546875" style="1" customWidth="1"/>
    <col min="9217" max="9217" width="4.42578125" style="1" customWidth="1"/>
    <col min="9218" max="9218" width="25.28515625" style="1" customWidth="1"/>
    <col min="9219" max="9219" width="13.42578125" style="1" customWidth="1"/>
    <col min="9220" max="9220" width="12.7109375" style="1" customWidth="1"/>
    <col min="9221" max="9221" width="13.140625" style="1" customWidth="1"/>
    <col min="9222" max="9222" width="12.85546875" style="1" customWidth="1"/>
    <col min="9223" max="9223" width="11.42578125" style="1" customWidth="1"/>
    <col min="9224" max="9224" width="12.85546875" style="1" customWidth="1"/>
    <col min="9225" max="9225" width="13.85546875" style="1" customWidth="1"/>
    <col min="9226" max="9226" width="12.5703125" style="1" customWidth="1"/>
    <col min="9227" max="9227" width="12" style="1" customWidth="1"/>
    <col min="9228" max="9228" width="14.5703125" style="1" customWidth="1"/>
    <col min="9229" max="9229" width="13.140625" style="1" customWidth="1"/>
    <col min="9230" max="9230" width="13.42578125" style="1" customWidth="1"/>
    <col min="9231" max="9231" width="12" style="1" customWidth="1"/>
    <col min="9232" max="9232" width="7.28515625" style="1" customWidth="1"/>
    <col min="9233" max="9233" width="4.7109375" style="1" customWidth="1"/>
    <col min="9234" max="9234" width="5.85546875" style="1" customWidth="1"/>
    <col min="9235" max="9235" width="9" style="1" customWidth="1"/>
    <col min="9236" max="9236" width="7.7109375" style="1" customWidth="1"/>
    <col min="9237" max="9238" width="10.7109375" style="1" customWidth="1"/>
    <col min="9239" max="9239" width="11.28515625" style="1" customWidth="1"/>
    <col min="9240" max="9471" width="9.140625" style="1"/>
    <col min="9472" max="9472" width="1.85546875" style="1" customWidth="1"/>
    <col min="9473" max="9473" width="4.42578125" style="1" customWidth="1"/>
    <col min="9474" max="9474" width="25.28515625" style="1" customWidth="1"/>
    <col min="9475" max="9475" width="13.42578125" style="1" customWidth="1"/>
    <col min="9476" max="9476" width="12.7109375" style="1" customWidth="1"/>
    <col min="9477" max="9477" width="13.140625" style="1" customWidth="1"/>
    <col min="9478" max="9478" width="12.85546875" style="1" customWidth="1"/>
    <col min="9479" max="9479" width="11.42578125" style="1" customWidth="1"/>
    <col min="9480" max="9480" width="12.85546875" style="1" customWidth="1"/>
    <col min="9481" max="9481" width="13.85546875" style="1" customWidth="1"/>
    <col min="9482" max="9482" width="12.5703125" style="1" customWidth="1"/>
    <col min="9483" max="9483" width="12" style="1" customWidth="1"/>
    <col min="9484" max="9484" width="14.5703125" style="1" customWidth="1"/>
    <col min="9485" max="9485" width="13.140625" style="1" customWidth="1"/>
    <col min="9486" max="9486" width="13.42578125" style="1" customWidth="1"/>
    <col min="9487" max="9487" width="12" style="1" customWidth="1"/>
    <col min="9488" max="9488" width="7.28515625" style="1" customWidth="1"/>
    <col min="9489" max="9489" width="4.7109375" style="1" customWidth="1"/>
    <col min="9490" max="9490" width="5.85546875" style="1" customWidth="1"/>
    <col min="9491" max="9491" width="9" style="1" customWidth="1"/>
    <col min="9492" max="9492" width="7.7109375" style="1" customWidth="1"/>
    <col min="9493" max="9494" width="10.7109375" style="1" customWidth="1"/>
    <col min="9495" max="9495" width="11.28515625" style="1" customWidth="1"/>
    <col min="9496" max="9727" width="9.140625" style="1"/>
    <col min="9728" max="9728" width="1.85546875" style="1" customWidth="1"/>
    <col min="9729" max="9729" width="4.42578125" style="1" customWidth="1"/>
    <col min="9730" max="9730" width="25.28515625" style="1" customWidth="1"/>
    <col min="9731" max="9731" width="13.42578125" style="1" customWidth="1"/>
    <col min="9732" max="9732" width="12.7109375" style="1" customWidth="1"/>
    <col min="9733" max="9733" width="13.140625" style="1" customWidth="1"/>
    <col min="9734" max="9734" width="12.85546875" style="1" customWidth="1"/>
    <col min="9735" max="9735" width="11.42578125" style="1" customWidth="1"/>
    <col min="9736" max="9736" width="12.85546875" style="1" customWidth="1"/>
    <col min="9737" max="9737" width="13.85546875" style="1" customWidth="1"/>
    <col min="9738" max="9738" width="12.5703125" style="1" customWidth="1"/>
    <col min="9739" max="9739" width="12" style="1" customWidth="1"/>
    <col min="9740" max="9740" width="14.5703125" style="1" customWidth="1"/>
    <col min="9741" max="9741" width="13.140625" style="1" customWidth="1"/>
    <col min="9742" max="9742" width="13.42578125" style="1" customWidth="1"/>
    <col min="9743" max="9743" width="12" style="1" customWidth="1"/>
    <col min="9744" max="9744" width="7.28515625" style="1" customWidth="1"/>
    <col min="9745" max="9745" width="4.7109375" style="1" customWidth="1"/>
    <col min="9746" max="9746" width="5.85546875" style="1" customWidth="1"/>
    <col min="9747" max="9747" width="9" style="1" customWidth="1"/>
    <col min="9748" max="9748" width="7.7109375" style="1" customWidth="1"/>
    <col min="9749" max="9750" width="10.7109375" style="1" customWidth="1"/>
    <col min="9751" max="9751" width="11.28515625" style="1" customWidth="1"/>
    <col min="9752" max="9983" width="9.140625" style="1"/>
    <col min="9984" max="9984" width="1.85546875" style="1" customWidth="1"/>
    <col min="9985" max="9985" width="4.42578125" style="1" customWidth="1"/>
    <col min="9986" max="9986" width="25.28515625" style="1" customWidth="1"/>
    <col min="9987" max="9987" width="13.42578125" style="1" customWidth="1"/>
    <col min="9988" max="9988" width="12.7109375" style="1" customWidth="1"/>
    <col min="9989" max="9989" width="13.140625" style="1" customWidth="1"/>
    <col min="9990" max="9990" width="12.85546875" style="1" customWidth="1"/>
    <col min="9991" max="9991" width="11.42578125" style="1" customWidth="1"/>
    <col min="9992" max="9992" width="12.85546875" style="1" customWidth="1"/>
    <col min="9993" max="9993" width="13.85546875" style="1" customWidth="1"/>
    <col min="9994" max="9994" width="12.5703125" style="1" customWidth="1"/>
    <col min="9995" max="9995" width="12" style="1" customWidth="1"/>
    <col min="9996" max="9996" width="14.5703125" style="1" customWidth="1"/>
    <col min="9997" max="9997" width="13.140625" style="1" customWidth="1"/>
    <col min="9998" max="9998" width="13.42578125" style="1" customWidth="1"/>
    <col min="9999" max="9999" width="12" style="1" customWidth="1"/>
    <col min="10000" max="10000" width="7.28515625" style="1" customWidth="1"/>
    <col min="10001" max="10001" width="4.7109375" style="1" customWidth="1"/>
    <col min="10002" max="10002" width="5.85546875" style="1" customWidth="1"/>
    <col min="10003" max="10003" width="9" style="1" customWidth="1"/>
    <col min="10004" max="10004" width="7.7109375" style="1" customWidth="1"/>
    <col min="10005" max="10006" width="10.7109375" style="1" customWidth="1"/>
    <col min="10007" max="10007" width="11.28515625" style="1" customWidth="1"/>
    <col min="10008" max="10239" width="9.140625" style="1"/>
    <col min="10240" max="10240" width="1.85546875" style="1" customWidth="1"/>
    <col min="10241" max="10241" width="4.42578125" style="1" customWidth="1"/>
    <col min="10242" max="10242" width="25.28515625" style="1" customWidth="1"/>
    <col min="10243" max="10243" width="13.42578125" style="1" customWidth="1"/>
    <col min="10244" max="10244" width="12.7109375" style="1" customWidth="1"/>
    <col min="10245" max="10245" width="13.140625" style="1" customWidth="1"/>
    <col min="10246" max="10246" width="12.85546875" style="1" customWidth="1"/>
    <col min="10247" max="10247" width="11.42578125" style="1" customWidth="1"/>
    <col min="10248" max="10248" width="12.85546875" style="1" customWidth="1"/>
    <col min="10249" max="10249" width="13.85546875" style="1" customWidth="1"/>
    <col min="10250" max="10250" width="12.5703125" style="1" customWidth="1"/>
    <col min="10251" max="10251" width="12" style="1" customWidth="1"/>
    <col min="10252" max="10252" width="14.5703125" style="1" customWidth="1"/>
    <col min="10253" max="10253" width="13.140625" style="1" customWidth="1"/>
    <col min="10254" max="10254" width="13.42578125" style="1" customWidth="1"/>
    <col min="10255" max="10255" width="12" style="1" customWidth="1"/>
    <col min="10256" max="10256" width="7.28515625" style="1" customWidth="1"/>
    <col min="10257" max="10257" width="4.7109375" style="1" customWidth="1"/>
    <col min="10258" max="10258" width="5.85546875" style="1" customWidth="1"/>
    <col min="10259" max="10259" width="9" style="1" customWidth="1"/>
    <col min="10260" max="10260" width="7.7109375" style="1" customWidth="1"/>
    <col min="10261" max="10262" width="10.7109375" style="1" customWidth="1"/>
    <col min="10263" max="10263" width="11.28515625" style="1" customWidth="1"/>
    <col min="10264" max="10495" width="9.140625" style="1"/>
    <col min="10496" max="10496" width="1.85546875" style="1" customWidth="1"/>
    <col min="10497" max="10497" width="4.42578125" style="1" customWidth="1"/>
    <col min="10498" max="10498" width="25.28515625" style="1" customWidth="1"/>
    <col min="10499" max="10499" width="13.42578125" style="1" customWidth="1"/>
    <col min="10500" max="10500" width="12.7109375" style="1" customWidth="1"/>
    <col min="10501" max="10501" width="13.140625" style="1" customWidth="1"/>
    <col min="10502" max="10502" width="12.85546875" style="1" customWidth="1"/>
    <col min="10503" max="10503" width="11.42578125" style="1" customWidth="1"/>
    <col min="10504" max="10504" width="12.85546875" style="1" customWidth="1"/>
    <col min="10505" max="10505" width="13.85546875" style="1" customWidth="1"/>
    <col min="10506" max="10506" width="12.5703125" style="1" customWidth="1"/>
    <col min="10507" max="10507" width="12" style="1" customWidth="1"/>
    <col min="10508" max="10508" width="14.5703125" style="1" customWidth="1"/>
    <col min="10509" max="10509" width="13.140625" style="1" customWidth="1"/>
    <col min="10510" max="10510" width="13.42578125" style="1" customWidth="1"/>
    <col min="10511" max="10511" width="12" style="1" customWidth="1"/>
    <col min="10512" max="10512" width="7.28515625" style="1" customWidth="1"/>
    <col min="10513" max="10513" width="4.7109375" style="1" customWidth="1"/>
    <col min="10514" max="10514" width="5.85546875" style="1" customWidth="1"/>
    <col min="10515" max="10515" width="9" style="1" customWidth="1"/>
    <col min="10516" max="10516" width="7.7109375" style="1" customWidth="1"/>
    <col min="10517" max="10518" width="10.7109375" style="1" customWidth="1"/>
    <col min="10519" max="10519" width="11.28515625" style="1" customWidth="1"/>
    <col min="10520" max="10751" width="9.140625" style="1"/>
    <col min="10752" max="10752" width="1.85546875" style="1" customWidth="1"/>
    <col min="10753" max="10753" width="4.42578125" style="1" customWidth="1"/>
    <col min="10754" max="10754" width="25.28515625" style="1" customWidth="1"/>
    <col min="10755" max="10755" width="13.42578125" style="1" customWidth="1"/>
    <col min="10756" max="10756" width="12.7109375" style="1" customWidth="1"/>
    <col min="10757" max="10757" width="13.140625" style="1" customWidth="1"/>
    <col min="10758" max="10758" width="12.85546875" style="1" customWidth="1"/>
    <col min="10759" max="10759" width="11.42578125" style="1" customWidth="1"/>
    <col min="10760" max="10760" width="12.85546875" style="1" customWidth="1"/>
    <col min="10761" max="10761" width="13.85546875" style="1" customWidth="1"/>
    <col min="10762" max="10762" width="12.5703125" style="1" customWidth="1"/>
    <col min="10763" max="10763" width="12" style="1" customWidth="1"/>
    <col min="10764" max="10764" width="14.5703125" style="1" customWidth="1"/>
    <col min="10765" max="10765" width="13.140625" style="1" customWidth="1"/>
    <col min="10766" max="10766" width="13.42578125" style="1" customWidth="1"/>
    <col min="10767" max="10767" width="12" style="1" customWidth="1"/>
    <col min="10768" max="10768" width="7.28515625" style="1" customWidth="1"/>
    <col min="10769" max="10769" width="4.7109375" style="1" customWidth="1"/>
    <col min="10770" max="10770" width="5.85546875" style="1" customWidth="1"/>
    <col min="10771" max="10771" width="9" style="1" customWidth="1"/>
    <col min="10772" max="10772" width="7.7109375" style="1" customWidth="1"/>
    <col min="10773" max="10774" width="10.7109375" style="1" customWidth="1"/>
    <col min="10775" max="10775" width="11.28515625" style="1" customWidth="1"/>
    <col min="10776" max="11007" width="9.140625" style="1"/>
    <col min="11008" max="11008" width="1.85546875" style="1" customWidth="1"/>
    <col min="11009" max="11009" width="4.42578125" style="1" customWidth="1"/>
    <col min="11010" max="11010" width="25.28515625" style="1" customWidth="1"/>
    <col min="11011" max="11011" width="13.42578125" style="1" customWidth="1"/>
    <col min="11012" max="11012" width="12.7109375" style="1" customWidth="1"/>
    <col min="11013" max="11013" width="13.140625" style="1" customWidth="1"/>
    <col min="11014" max="11014" width="12.85546875" style="1" customWidth="1"/>
    <col min="11015" max="11015" width="11.42578125" style="1" customWidth="1"/>
    <col min="11016" max="11016" width="12.85546875" style="1" customWidth="1"/>
    <col min="11017" max="11017" width="13.85546875" style="1" customWidth="1"/>
    <col min="11018" max="11018" width="12.5703125" style="1" customWidth="1"/>
    <col min="11019" max="11019" width="12" style="1" customWidth="1"/>
    <col min="11020" max="11020" width="14.5703125" style="1" customWidth="1"/>
    <col min="11021" max="11021" width="13.140625" style="1" customWidth="1"/>
    <col min="11022" max="11022" width="13.42578125" style="1" customWidth="1"/>
    <col min="11023" max="11023" width="12" style="1" customWidth="1"/>
    <col min="11024" max="11024" width="7.28515625" style="1" customWidth="1"/>
    <col min="11025" max="11025" width="4.7109375" style="1" customWidth="1"/>
    <col min="11026" max="11026" width="5.85546875" style="1" customWidth="1"/>
    <col min="11027" max="11027" width="9" style="1" customWidth="1"/>
    <col min="11028" max="11028" width="7.7109375" style="1" customWidth="1"/>
    <col min="11029" max="11030" width="10.7109375" style="1" customWidth="1"/>
    <col min="11031" max="11031" width="11.28515625" style="1" customWidth="1"/>
    <col min="11032" max="11263" width="9.140625" style="1"/>
    <col min="11264" max="11264" width="1.85546875" style="1" customWidth="1"/>
    <col min="11265" max="11265" width="4.42578125" style="1" customWidth="1"/>
    <col min="11266" max="11266" width="25.28515625" style="1" customWidth="1"/>
    <col min="11267" max="11267" width="13.42578125" style="1" customWidth="1"/>
    <col min="11268" max="11268" width="12.7109375" style="1" customWidth="1"/>
    <col min="11269" max="11269" width="13.140625" style="1" customWidth="1"/>
    <col min="11270" max="11270" width="12.85546875" style="1" customWidth="1"/>
    <col min="11271" max="11271" width="11.42578125" style="1" customWidth="1"/>
    <col min="11272" max="11272" width="12.85546875" style="1" customWidth="1"/>
    <col min="11273" max="11273" width="13.85546875" style="1" customWidth="1"/>
    <col min="11274" max="11274" width="12.5703125" style="1" customWidth="1"/>
    <col min="11275" max="11275" width="12" style="1" customWidth="1"/>
    <col min="11276" max="11276" width="14.5703125" style="1" customWidth="1"/>
    <col min="11277" max="11277" width="13.140625" style="1" customWidth="1"/>
    <col min="11278" max="11278" width="13.42578125" style="1" customWidth="1"/>
    <col min="11279" max="11279" width="12" style="1" customWidth="1"/>
    <col min="11280" max="11280" width="7.28515625" style="1" customWidth="1"/>
    <col min="11281" max="11281" width="4.7109375" style="1" customWidth="1"/>
    <col min="11282" max="11282" width="5.85546875" style="1" customWidth="1"/>
    <col min="11283" max="11283" width="9" style="1" customWidth="1"/>
    <col min="11284" max="11284" width="7.7109375" style="1" customWidth="1"/>
    <col min="11285" max="11286" width="10.7109375" style="1" customWidth="1"/>
    <col min="11287" max="11287" width="11.28515625" style="1" customWidth="1"/>
    <col min="11288" max="11519" width="9.140625" style="1"/>
    <col min="11520" max="11520" width="1.85546875" style="1" customWidth="1"/>
    <col min="11521" max="11521" width="4.42578125" style="1" customWidth="1"/>
    <col min="11522" max="11522" width="25.28515625" style="1" customWidth="1"/>
    <col min="11523" max="11523" width="13.42578125" style="1" customWidth="1"/>
    <col min="11524" max="11524" width="12.7109375" style="1" customWidth="1"/>
    <col min="11525" max="11525" width="13.140625" style="1" customWidth="1"/>
    <col min="11526" max="11526" width="12.85546875" style="1" customWidth="1"/>
    <col min="11527" max="11527" width="11.42578125" style="1" customWidth="1"/>
    <col min="11528" max="11528" width="12.85546875" style="1" customWidth="1"/>
    <col min="11529" max="11529" width="13.85546875" style="1" customWidth="1"/>
    <col min="11530" max="11530" width="12.5703125" style="1" customWidth="1"/>
    <col min="11531" max="11531" width="12" style="1" customWidth="1"/>
    <col min="11532" max="11532" width="14.5703125" style="1" customWidth="1"/>
    <col min="11533" max="11533" width="13.140625" style="1" customWidth="1"/>
    <col min="11534" max="11534" width="13.42578125" style="1" customWidth="1"/>
    <col min="11535" max="11535" width="12" style="1" customWidth="1"/>
    <col min="11536" max="11536" width="7.28515625" style="1" customWidth="1"/>
    <col min="11537" max="11537" width="4.7109375" style="1" customWidth="1"/>
    <col min="11538" max="11538" width="5.85546875" style="1" customWidth="1"/>
    <col min="11539" max="11539" width="9" style="1" customWidth="1"/>
    <col min="11540" max="11540" width="7.7109375" style="1" customWidth="1"/>
    <col min="11541" max="11542" width="10.7109375" style="1" customWidth="1"/>
    <col min="11543" max="11543" width="11.28515625" style="1" customWidth="1"/>
    <col min="11544" max="11775" width="9.140625" style="1"/>
    <col min="11776" max="11776" width="1.85546875" style="1" customWidth="1"/>
    <col min="11777" max="11777" width="4.42578125" style="1" customWidth="1"/>
    <col min="11778" max="11778" width="25.28515625" style="1" customWidth="1"/>
    <col min="11779" max="11779" width="13.42578125" style="1" customWidth="1"/>
    <col min="11780" max="11780" width="12.7109375" style="1" customWidth="1"/>
    <col min="11781" max="11781" width="13.140625" style="1" customWidth="1"/>
    <col min="11782" max="11782" width="12.85546875" style="1" customWidth="1"/>
    <col min="11783" max="11783" width="11.42578125" style="1" customWidth="1"/>
    <col min="11784" max="11784" width="12.85546875" style="1" customWidth="1"/>
    <col min="11785" max="11785" width="13.85546875" style="1" customWidth="1"/>
    <col min="11786" max="11786" width="12.5703125" style="1" customWidth="1"/>
    <col min="11787" max="11787" width="12" style="1" customWidth="1"/>
    <col min="11788" max="11788" width="14.5703125" style="1" customWidth="1"/>
    <col min="11789" max="11789" width="13.140625" style="1" customWidth="1"/>
    <col min="11790" max="11790" width="13.42578125" style="1" customWidth="1"/>
    <col min="11791" max="11791" width="12" style="1" customWidth="1"/>
    <col min="11792" max="11792" width="7.28515625" style="1" customWidth="1"/>
    <col min="11793" max="11793" width="4.7109375" style="1" customWidth="1"/>
    <col min="11794" max="11794" width="5.85546875" style="1" customWidth="1"/>
    <col min="11795" max="11795" width="9" style="1" customWidth="1"/>
    <col min="11796" max="11796" width="7.7109375" style="1" customWidth="1"/>
    <col min="11797" max="11798" width="10.7109375" style="1" customWidth="1"/>
    <col min="11799" max="11799" width="11.28515625" style="1" customWidth="1"/>
    <col min="11800" max="12031" width="9.140625" style="1"/>
    <col min="12032" max="12032" width="1.85546875" style="1" customWidth="1"/>
    <col min="12033" max="12033" width="4.42578125" style="1" customWidth="1"/>
    <col min="12034" max="12034" width="25.28515625" style="1" customWidth="1"/>
    <col min="12035" max="12035" width="13.42578125" style="1" customWidth="1"/>
    <col min="12036" max="12036" width="12.7109375" style="1" customWidth="1"/>
    <col min="12037" max="12037" width="13.140625" style="1" customWidth="1"/>
    <col min="12038" max="12038" width="12.85546875" style="1" customWidth="1"/>
    <col min="12039" max="12039" width="11.42578125" style="1" customWidth="1"/>
    <col min="12040" max="12040" width="12.85546875" style="1" customWidth="1"/>
    <col min="12041" max="12041" width="13.85546875" style="1" customWidth="1"/>
    <col min="12042" max="12042" width="12.5703125" style="1" customWidth="1"/>
    <col min="12043" max="12043" width="12" style="1" customWidth="1"/>
    <col min="12044" max="12044" width="14.5703125" style="1" customWidth="1"/>
    <col min="12045" max="12045" width="13.140625" style="1" customWidth="1"/>
    <col min="12046" max="12046" width="13.42578125" style="1" customWidth="1"/>
    <col min="12047" max="12047" width="12" style="1" customWidth="1"/>
    <col min="12048" max="12048" width="7.28515625" style="1" customWidth="1"/>
    <col min="12049" max="12049" width="4.7109375" style="1" customWidth="1"/>
    <col min="12050" max="12050" width="5.85546875" style="1" customWidth="1"/>
    <col min="12051" max="12051" width="9" style="1" customWidth="1"/>
    <col min="12052" max="12052" width="7.7109375" style="1" customWidth="1"/>
    <col min="12053" max="12054" width="10.7109375" style="1" customWidth="1"/>
    <col min="12055" max="12055" width="11.28515625" style="1" customWidth="1"/>
    <col min="12056" max="12287" width="9.140625" style="1"/>
    <col min="12288" max="12288" width="1.85546875" style="1" customWidth="1"/>
    <col min="12289" max="12289" width="4.42578125" style="1" customWidth="1"/>
    <col min="12290" max="12290" width="25.28515625" style="1" customWidth="1"/>
    <col min="12291" max="12291" width="13.42578125" style="1" customWidth="1"/>
    <col min="12292" max="12292" width="12.7109375" style="1" customWidth="1"/>
    <col min="12293" max="12293" width="13.140625" style="1" customWidth="1"/>
    <col min="12294" max="12294" width="12.85546875" style="1" customWidth="1"/>
    <col min="12295" max="12295" width="11.42578125" style="1" customWidth="1"/>
    <col min="12296" max="12296" width="12.85546875" style="1" customWidth="1"/>
    <col min="12297" max="12297" width="13.85546875" style="1" customWidth="1"/>
    <col min="12298" max="12298" width="12.5703125" style="1" customWidth="1"/>
    <col min="12299" max="12299" width="12" style="1" customWidth="1"/>
    <col min="12300" max="12300" width="14.5703125" style="1" customWidth="1"/>
    <col min="12301" max="12301" width="13.140625" style="1" customWidth="1"/>
    <col min="12302" max="12302" width="13.42578125" style="1" customWidth="1"/>
    <col min="12303" max="12303" width="12" style="1" customWidth="1"/>
    <col min="12304" max="12304" width="7.28515625" style="1" customWidth="1"/>
    <col min="12305" max="12305" width="4.7109375" style="1" customWidth="1"/>
    <col min="12306" max="12306" width="5.85546875" style="1" customWidth="1"/>
    <col min="12307" max="12307" width="9" style="1" customWidth="1"/>
    <col min="12308" max="12308" width="7.7109375" style="1" customWidth="1"/>
    <col min="12309" max="12310" width="10.7109375" style="1" customWidth="1"/>
    <col min="12311" max="12311" width="11.28515625" style="1" customWidth="1"/>
    <col min="12312" max="12543" width="9.140625" style="1"/>
    <col min="12544" max="12544" width="1.85546875" style="1" customWidth="1"/>
    <col min="12545" max="12545" width="4.42578125" style="1" customWidth="1"/>
    <col min="12546" max="12546" width="25.28515625" style="1" customWidth="1"/>
    <col min="12547" max="12547" width="13.42578125" style="1" customWidth="1"/>
    <col min="12548" max="12548" width="12.7109375" style="1" customWidth="1"/>
    <col min="12549" max="12549" width="13.140625" style="1" customWidth="1"/>
    <col min="12550" max="12550" width="12.85546875" style="1" customWidth="1"/>
    <col min="12551" max="12551" width="11.42578125" style="1" customWidth="1"/>
    <col min="12552" max="12552" width="12.85546875" style="1" customWidth="1"/>
    <col min="12553" max="12553" width="13.85546875" style="1" customWidth="1"/>
    <col min="12554" max="12554" width="12.5703125" style="1" customWidth="1"/>
    <col min="12555" max="12555" width="12" style="1" customWidth="1"/>
    <col min="12556" max="12556" width="14.5703125" style="1" customWidth="1"/>
    <col min="12557" max="12557" width="13.140625" style="1" customWidth="1"/>
    <col min="12558" max="12558" width="13.42578125" style="1" customWidth="1"/>
    <col min="12559" max="12559" width="12" style="1" customWidth="1"/>
    <col min="12560" max="12560" width="7.28515625" style="1" customWidth="1"/>
    <col min="12561" max="12561" width="4.7109375" style="1" customWidth="1"/>
    <col min="12562" max="12562" width="5.85546875" style="1" customWidth="1"/>
    <col min="12563" max="12563" width="9" style="1" customWidth="1"/>
    <col min="12564" max="12564" width="7.7109375" style="1" customWidth="1"/>
    <col min="12565" max="12566" width="10.7109375" style="1" customWidth="1"/>
    <col min="12567" max="12567" width="11.28515625" style="1" customWidth="1"/>
    <col min="12568" max="12799" width="9.140625" style="1"/>
    <col min="12800" max="12800" width="1.85546875" style="1" customWidth="1"/>
    <col min="12801" max="12801" width="4.42578125" style="1" customWidth="1"/>
    <col min="12802" max="12802" width="25.28515625" style="1" customWidth="1"/>
    <col min="12803" max="12803" width="13.42578125" style="1" customWidth="1"/>
    <col min="12804" max="12804" width="12.7109375" style="1" customWidth="1"/>
    <col min="12805" max="12805" width="13.140625" style="1" customWidth="1"/>
    <col min="12806" max="12806" width="12.85546875" style="1" customWidth="1"/>
    <col min="12807" max="12807" width="11.42578125" style="1" customWidth="1"/>
    <col min="12808" max="12808" width="12.85546875" style="1" customWidth="1"/>
    <col min="12809" max="12809" width="13.85546875" style="1" customWidth="1"/>
    <col min="12810" max="12810" width="12.5703125" style="1" customWidth="1"/>
    <col min="12811" max="12811" width="12" style="1" customWidth="1"/>
    <col min="12812" max="12812" width="14.5703125" style="1" customWidth="1"/>
    <col min="12813" max="12813" width="13.140625" style="1" customWidth="1"/>
    <col min="12814" max="12814" width="13.42578125" style="1" customWidth="1"/>
    <col min="12815" max="12815" width="12" style="1" customWidth="1"/>
    <col min="12816" max="12816" width="7.28515625" style="1" customWidth="1"/>
    <col min="12817" max="12817" width="4.7109375" style="1" customWidth="1"/>
    <col min="12818" max="12818" width="5.85546875" style="1" customWidth="1"/>
    <col min="12819" max="12819" width="9" style="1" customWidth="1"/>
    <col min="12820" max="12820" width="7.7109375" style="1" customWidth="1"/>
    <col min="12821" max="12822" width="10.7109375" style="1" customWidth="1"/>
    <col min="12823" max="12823" width="11.28515625" style="1" customWidth="1"/>
    <col min="12824" max="13055" width="9.140625" style="1"/>
    <col min="13056" max="13056" width="1.85546875" style="1" customWidth="1"/>
    <col min="13057" max="13057" width="4.42578125" style="1" customWidth="1"/>
    <col min="13058" max="13058" width="25.28515625" style="1" customWidth="1"/>
    <col min="13059" max="13059" width="13.42578125" style="1" customWidth="1"/>
    <col min="13060" max="13060" width="12.7109375" style="1" customWidth="1"/>
    <col min="13061" max="13061" width="13.140625" style="1" customWidth="1"/>
    <col min="13062" max="13062" width="12.85546875" style="1" customWidth="1"/>
    <col min="13063" max="13063" width="11.42578125" style="1" customWidth="1"/>
    <col min="13064" max="13064" width="12.85546875" style="1" customWidth="1"/>
    <col min="13065" max="13065" width="13.85546875" style="1" customWidth="1"/>
    <col min="13066" max="13066" width="12.5703125" style="1" customWidth="1"/>
    <col min="13067" max="13067" width="12" style="1" customWidth="1"/>
    <col min="13068" max="13068" width="14.5703125" style="1" customWidth="1"/>
    <col min="13069" max="13069" width="13.140625" style="1" customWidth="1"/>
    <col min="13070" max="13070" width="13.42578125" style="1" customWidth="1"/>
    <col min="13071" max="13071" width="12" style="1" customWidth="1"/>
    <col min="13072" max="13072" width="7.28515625" style="1" customWidth="1"/>
    <col min="13073" max="13073" width="4.7109375" style="1" customWidth="1"/>
    <col min="13074" max="13074" width="5.85546875" style="1" customWidth="1"/>
    <col min="13075" max="13075" width="9" style="1" customWidth="1"/>
    <col min="13076" max="13076" width="7.7109375" style="1" customWidth="1"/>
    <col min="13077" max="13078" width="10.7109375" style="1" customWidth="1"/>
    <col min="13079" max="13079" width="11.28515625" style="1" customWidth="1"/>
    <col min="13080" max="13311" width="9.140625" style="1"/>
    <col min="13312" max="13312" width="1.85546875" style="1" customWidth="1"/>
    <col min="13313" max="13313" width="4.42578125" style="1" customWidth="1"/>
    <col min="13314" max="13314" width="25.28515625" style="1" customWidth="1"/>
    <col min="13315" max="13315" width="13.42578125" style="1" customWidth="1"/>
    <col min="13316" max="13316" width="12.7109375" style="1" customWidth="1"/>
    <col min="13317" max="13317" width="13.140625" style="1" customWidth="1"/>
    <col min="13318" max="13318" width="12.85546875" style="1" customWidth="1"/>
    <col min="13319" max="13319" width="11.42578125" style="1" customWidth="1"/>
    <col min="13320" max="13320" width="12.85546875" style="1" customWidth="1"/>
    <col min="13321" max="13321" width="13.85546875" style="1" customWidth="1"/>
    <col min="13322" max="13322" width="12.5703125" style="1" customWidth="1"/>
    <col min="13323" max="13323" width="12" style="1" customWidth="1"/>
    <col min="13324" max="13324" width="14.5703125" style="1" customWidth="1"/>
    <col min="13325" max="13325" width="13.140625" style="1" customWidth="1"/>
    <col min="13326" max="13326" width="13.42578125" style="1" customWidth="1"/>
    <col min="13327" max="13327" width="12" style="1" customWidth="1"/>
    <col min="13328" max="13328" width="7.28515625" style="1" customWidth="1"/>
    <col min="13329" max="13329" width="4.7109375" style="1" customWidth="1"/>
    <col min="13330" max="13330" width="5.85546875" style="1" customWidth="1"/>
    <col min="13331" max="13331" width="9" style="1" customWidth="1"/>
    <col min="13332" max="13332" width="7.7109375" style="1" customWidth="1"/>
    <col min="13333" max="13334" width="10.7109375" style="1" customWidth="1"/>
    <col min="13335" max="13335" width="11.28515625" style="1" customWidth="1"/>
    <col min="13336" max="13567" width="9.140625" style="1"/>
    <col min="13568" max="13568" width="1.85546875" style="1" customWidth="1"/>
    <col min="13569" max="13569" width="4.42578125" style="1" customWidth="1"/>
    <col min="13570" max="13570" width="25.28515625" style="1" customWidth="1"/>
    <col min="13571" max="13571" width="13.42578125" style="1" customWidth="1"/>
    <col min="13572" max="13572" width="12.7109375" style="1" customWidth="1"/>
    <col min="13573" max="13573" width="13.140625" style="1" customWidth="1"/>
    <col min="13574" max="13574" width="12.85546875" style="1" customWidth="1"/>
    <col min="13575" max="13575" width="11.42578125" style="1" customWidth="1"/>
    <col min="13576" max="13576" width="12.85546875" style="1" customWidth="1"/>
    <col min="13577" max="13577" width="13.85546875" style="1" customWidth="1"/>
    <col min="13578" max="13578" width="12.5703125" style="1" customWidth="1"/>
    <col min="13579" max="13579" width="12" style="1" customWidth="1"/>
    <col min="13580" max="13580" width="14.5703125" style="1" customWidth="1"/>
    <col min="13581" max="13581" width="13.140625" style="1" customWidth="1"/>
    <col min="13582" max="13582" width="13.42578125" style="1" customWidth="1"/>
    <col min="13583" max="13583" width="12" style="1" customWidth="1"/>
    <col min="13584" max="13584" width="7.28515625" style="1" customWidth="1"/>
    <col min="13585" max="13585" width="4.7109375" style="1" customWidth="1"/>
    <col min="13586" max="13586" width="5.85546875" style="1" customWidth="1"/>
    <col min="13587" max="13587" width="9" style="1" customWidth="1"/>
    <col min="13588" max="13588" width="7.7109375" style="1" customWidth="1"/>
    <col min="13589" max="13590" width="10.7109375" style="1" customWidth="1"/>
    <col min="13591" max="13591" width="11.28515625" style="1" customWidth="1"/>
    <col min="13592" max="13823" width="9.140625" style="1"/>
    <col min="13824" max="13824" width="1.85546875" style="1" customWidth="1"/>
    <col min="13825" max="13825" width="4.42578125" style="1" customWidth="1"/>
    <col min="13826" max="13826" width="25.28515625" style="1" customWidth="1"/>
    <col min="13827" max="13827" width="13.42578125" style="1" customWidth="1"/>
    <col min="13828" max="13828" width="12.7109375" style="1" customWidth="1"/>
    <col min="13829" max="13829" width="13.140625" style="1" customWidth="1"/>
    <col min="13830" max="13830" width="12.85546875" style="1" customWidth="1"/>
    <col min="13831" max="13831" width="11.42578125" style="1" customWidth="1"/>
    <col min="13832" max="13832" width="12.85546875" style="1" customWidth="1"/>
    <col min="13833" max="13833" width="13.85546875" style="1" customWidth="1"/>
    <col min="13834" max="13834" width="12.5703125" style="1" customWidth="1"/>
    <col min="13835" max="13835" width="12" style="1" customWidth="1"/>
    <col min="13836" max="13836" width="14.5703125" style="1" customWidth="1"/>
    <col min="13837" max="13837" width="13.140625" style="1" customWidth="1"/>
    <col min="13838" max="13838" width="13.42578125" style="1" customWidth="1"/>
    <col min="13839" max="13839" width="12" style="1" customWidth="1"/>
    <col min="13840" max="13840" width="7.28515625" style="1" customWidth="1"/>
    <col min="13841" max="13841" width="4.7109375" style="1" customWidth="1"/>
    <col min="13842" max="13842" width="5.85546875" style="1" customWidth="1"/>
    <col min="13843" max="13843" width="9" style="1" customWidth="1"/>
    <col min="13844" max="13844" width="7.7109375" style="1" customWidth="1"/>
    <col min="13845" max="13846" width="10.7109375" style="1" customWidth="1"/>
    <col min="13847" max="13847" width="11.28515625" style="1" customWidth="1"/>
    <col min="13848" max="14079" width="9.140625" style="1"/>
    <col min="14080" max="14080" width="1.85546875" style="1" customWidth="1"/>
    <col min="14081" max="14081" width="4.42578125" style="1" customWidth="1"/>
    <col min="14082" max="14082" width="25.28515625" style="1" customWidth="1"/>
    <col min="14083" max="14083" width="13.42578125" style="1" customWidth="1"/>
    <col min="14084" max="14084" width="12.7109375" style="1" customWidth="1"/>
    <col min="14085" max="14085" width="13.140625" style="1" customWidth="1"/>
    <col min="14086" max="14086" width="12.85546875" style="1" customWidth="1"/>
    <col min="14087" max="14087" width="11.42578125" style="1" customWidth="1"/>
    <col min="14088" max="14088" width="12.85546875" style="1" customWidth="1"/>
    <col min="14089" max="14089" width="13.85546875" style="1" customWidth="1"/>
    <col min="14090" max="14090" width="12.5703125" style="1" customWidth="1"/>
    <col min="14091" max="14091" width="12" style="1" customWidth="1"/>
    <col min="14092" max="14092" width="14.5703125" style="1" customWidth="1"/>
    <col min="14093" max="14093" width="13.140625" style="1" customWidth="1"/>
    <col min="14094" max="14094" width="13.42578125" style="1" customWidth="1"/>
    <col min="14095" max="14095" width="12" style="1" customWidth="1"/>
    <col min="14096" max="14096" width="7.28515625" style="1" customWidth="1"/>
    <col min="14097" max="14097" width="4.7109375" style="1" customWidth="1"/>
    <col min="14098" max="14098" width="5.85546875" style="1" customWidth="1"/>
    <col min="14099" max="14099" width="9" style="1" customWidth="1"/>
    <col min="14100" max="14100" width="7.7109375" style="1" customWidth="1"/>
    <col min="14101" max="14102" width="10.7109375" style="1" customWidth="1"/>
    <col min="14103" max="14103" width="11.28515625" style="1" customWidth="1"/>
    <col min="14104" max="14335" width="9.140625" style="1"/>
    <col min="14336" max="14336" width="1.85546875" style="1" customWidth="1"/>
    <col min="14337" max="14337" width="4.42578125" style="1" customWidth="1"/>
    <col min="14338" max="14338" width="25.28515625" style="1" customWidth="1"/>
    <col min="14339" max="14339" width="13.42578125" style="1" customWidth="1"/>
    <col min="14340" max="14340" width="12.7109375" style="1" customWidth="1"/>
    <col min="14341" max="14341" width="13.140625" style="1" customWidth="1"/>
    <col min="14342" max="14342" width="12.85546875" style="1" customWidth="1"/>
    <col min="14343" max="14343" width="11.42578125" style="1" customWidth="1"/>
    <col min="14344" max="14344" width="12.85546875" style="1" customWidth="1"/>
    <col min="14345" max="14345" width="13.85546875" style="1" customWidth="1"/>
    <col min="14346" max="14346" width="12.5703125" style="1" customWidth="1"/>
    <col min="14347" max="14347" width="12" style="1" customWidth="1"/>
    <col min="14348" max="14348" width="14.5703125" style="1" customWidth="1"/>
    <col min="14349" max="14349" width="13.140625" style="1" customWidth="1"/>
    <col min="14350" max="14350" width="13.42578125" style="1" customWidth="1"/>
    <col min="14351" max="14351" width="12" style="1" customWidth="1"/>
    <col min="14352" max="14352" width="7.28515625" style="1" customWidth="1"/>
    <col min="14353" max="14353" width="4.7109375" style="1" customWidth="1"/>
    <col min="14354" max="14354" width="5.85546875" style="1" customWidth="1"/>
    <col min="14355" max="14355" width="9" style="1" customWidth="1"/>
    <col min="14356" max="14356" width="7.7109375" style="1" customWidth="1"/>
    <col min="14357" max="14358" width="10.7109375" style="1" customWidth="1"/>
    <col min="14359" max="14359" width="11.28515625" style="1" customWidth="1"/>
    <col min="14360" max="14591" width="9.140625" style="1"/>
    <col min="14592" max="14592" width="1.85546875" style="1" customWidth="1"/>
    <col min="14593" max="14593" width="4.42578125" style="1" customWidth="1"/>
    <col min="14594" max="14594" width="25.28515625" style="1" customWidth="1"/>
    <col min="14595" max="14595" width="13.42578125" style="1" customWidth="1"/>
    <col min="14596" max="14596" width="12.7109375" style="1" customWidth="1"/>
    <col min="14597" max="14597" width="13.140625" style="1" customWidth="1"/>
    <col min="14598" max="14598" width="12.85546875" style="1" customWidth="1"/>
    <col min="14599" max="14599" width="11.42578125" style="1" customWidth="1"/>
    <col min="14600" max="14600" width="12.85546875" style="1" customWidth="1"/>
    <col min="14601" max="14601" width="13.85546875" style="1" customWidth="1"/>
    <col min="14602" max="14602" width="12.5703125" style="1" customWidth="1"/>
    <col min="14603" max="14603" width="12" style="1" customWidth="1"/>
    <col min="14604" max="14604" width="14.5703125" style="1" customWidth="1"/>
    <col min="14605" max="14605" width="13.140625" style="1" customWidth="1"/>
    <col min="14606" max="14606" width="13.42578125" style="1" customWidth="1"/>
    <col min="14607" max="14607" width="12" style="1" customWidth="1"/>
    <col min="14608" max="14608" width="7.28515625" style="1" customWidth="1"/>
    <col min="14609" max="14609" width="4.7109375" style="1" customWidth="1"/>
    <col min="14610" max="14610" width="5.85546875" style="1" customWidth="1"/>
    <col min="14611" max="14611" width="9" style="1" customWidth="1"/>
    <col min="14612" max="14612" width="7.7109375" style="1" customWidth="1"/>
    <col min="14613" max="14614" width="10.7109375" style="1" customWidth="1"/>
    <col min="14615" max="14615" width="11.28515625" style="1" customWidth="1"/>
    <col min="14616" max="14847" width="9.140625" style="1"/>
    <col min="14848" max="14848" width="1.85546875" style="1" customWidth="1"/>
    <col min="14849" max="14849" width="4.42578125" style="1" customWidth="1"/>
    <col min="14850" max="14850" width="25.28515625" style="1" customWidth="1"/>
    <col min="14851" max="14851" width="13.42578125" style="1" customWidth="1"/>
    <col min="14852" max="14852" width="12.7109375" style="1" customWidth="1"/>
    <col min="14853" max="14853" width="13.140625" style="1" customWidth="1"/>
    <col min="14854" max="14854" width="12.85546875" style="1" customWidth="1"/>
    <col min="14855" max="14855" width="11.42578125" style="1" customWidth="1"/>
    <col min="14856" max="14856" width="12.85546875" style="1" customWidth="1"/>
    <col min="14857" max="14857" width="13.85546875" style="1" customWidth="1"/>
    <col min="14858" max="14858" width="12.5703125" style="1" customWidth="1"/>
    <col min="14859" max="14859" width="12" style="1" customWidth="1"/>
    <col min="14860" max="14860" width="14.5703125" style="1" customWidth="1"/>
    <col min="14861" max="14861" width="13.140625" style="1" customWidth="1"/>
    <col min="14862" max="14862" width="13.42578125" style="1" customWidth="1"/>
    <col min="14863" max="14863" width="12" style="1" customWidth="1"/>
    <col min="14864" max="14864" width="7.28515625" style="1" customWidth="1"/>
    <col min="14865" max="14865" width="4.7109375" style="1" customWidth="1"/>
    <col min="14866" max="14866" width="5.85546875" style="1" customWidth="1"/>
    <col min="14867" max="14867" width="9" style="1" customWidth="1"/>
    <col min="14868" max="14868" width="7.7109375" style="1" customWidth="1"/>
    <col min="14869" max="14870" width="10.7109375" style="1" customWidth="1"/>
    <col min="14871" max="14871" width="11.28515625" style="1" customWidth="1"/>
    <col min="14872" max="15103" width="9.140625" style="1"/>
    <col min="15104" max="15104" width="1.85546875" style="1" customWidth="1"/>
    <col min="15105" max="15105" width="4.42578125" style="1" customWidth="1"/>
    <col min="15106" max="15106" width="25.28515625" style="1" customWidth="1"/>
    <col min="15107" max="15107" width="13.42578125" style="1" customWidth="1"/>
    <col min="15108" max="15108" width="12.7109375" style="1" customWidth="1"/>
    <col min="15109" max="15109" width="13.140625" style="1" customWidth="1"/>
    <col min="15110" max="15110" width="12.85546875" style="1" customWidth="1"/>
    <col min="15111" max="15111" width="11.42578125" style="1" customWidth="1"/>
    <col min="15112" max="15112" width="12.85546875" style="1" customWidth="1"/>
    <col min="15113" max="15113" width="13.85546875" style="1" customWidth="1"/>
    <col min="15114" max="15114" width="12.5703125" style="1" customWidth="1"/>
    <col min="15115" max="15115" width="12" style="1" customWidth="1"/>
    <col min="15116" max="15116" width="14.5703125" style="1" customWidth="1"/>
    <col min="15117" max="15117" width="13.140625" style="1" customWidth="1"/>
    <col min="15118" max="15118" width="13.42578125" style="1" customWidth="1"/>
    <col min="15119" max="15119" width="12" style="1" customWidth="1"/>
    <col min="15120" max="15120" width="7.28515625" style="1" customWidth="1"/>
    <col min="15121" max="15121" width="4.7109375" style="1" customWidth="1"/>
    <col min="15122" max="15122" width="5.85546875" style="1" customWidth="1"/>
    <col min="15123" max="15123" width="9" style="1" customWidth="1"/>
    <col min="15124" max="15124" width="7.7109375" style="1" customWidth="1"/>
    <col min="15125" max="15126" width="10.7109375" style="1" customWidth="1"/>
    <col min="15127" max="15127" width="11.28515625" style="1" customWidth="1"/>
    <col min="15128" max="15359" width="9.140625" style="1"/>
    <col min="15360" max="15360" width="1.85546875" style="1" customWidth="1"/>
    <col min="15361" max="15361" width="4.42578125" style="1" customWidth="1"/>
    <col min="15362" max="15362" width="25.28515625" style="1" customWidth="1"/>
    <col min="15363" max="15363" width="13.42578125" style="1" customWidth="1"/>
    <col min="15364" max="15364" width="12.7109375" style="1" customWidth="1"/>
    <col min="15365" max="15365" width="13.140625" style="1" customWidth="1"/>
    <col min="15366" max="15366" width="12.85546875" style="1" customWidth="1"/>
    <col min="15367" max="15367" width="11.42578125" style="1" customWidth="1"/>
    <col min="15368" max="15368" width="12.85546875" style="1" customWidth="1"/>
    <col min="15369" max="15369" width="13.85546875" style="1" customWidth="1"/>
    <col min="15370" max="15370" width="12.5703125" style="1" customWidth="1"/>
    <col min="15371" max="15371" width="12" style="1" customWidth="1"/>
    <col min="15372" max="15372" width="14.5703125" style="1" customWidth="1"/>
    <col min="15373" max="15373" width="13.140625" style="1" customWidth="1"/>
    <col min="15374" max="15374" width="13.42578125" style="1" customWidth="1"/>
    <col min="15375" max="15375" width="12" style="1" customWidth="1"/>
    <col min="15376" max="15376" width="7.28515625" style="1" customWidth="1"/>
    <col min="15377" max="15377" width="4.7109375" style="1" customWidth="1"/>
    <col min="15378" max="15378" width="5.85546875" style="1" customWidth="1"/>
    <col min="15379" max="15379" width="9" style="1" customWidth="1"/>
    <col min="15380" max="15380" width="7.7109375" style="1" customWidth="1"/>
    <col min="15381" max="15382" width="10.7109375" style="1" customWidth="1"/>
    <col min="15383" max="15383" width="11.28515625" style="1" customWidth="1"/>
    <col min="15384" max="15615" width="9.140625" style="1"/>
    <col min="15616" max="15616" width="1.85546875" style="1" customWidth="1"/>
    <col min="15617" max="15617" width="4.42578125" style="1" customWidth="1"/>
    <col min="15618" max="15618" width="25.28515625" style="1" customWidth="1"/>
    <col min="15619" max="15619" width="13.42578125" style="1" customWidth="1"/>
    <col min="15620" max="15620" width="12.7109375" style="1" customWidth="1"/>
    <col min="15621" max="15621" width="13.140625" style="1" customWidth="1"/>
    <col min="15622" max="15622" width="12.85546875" style="1" customWidth="1"/>
    <col min="15623" max="15623" width="11.42578125" style="1" customWidth="1"/>
    <col min="15624" max="15624" width="12.85546875" style="1" customWidth="1"/>
    <col min="15625" max="15625" width="13.85546875" style="1" customWidth="1"/>
    <col min="15626" max="15626" width="12.5703125" style="1" customWidth="1"/>
    <col min="15627" max="15627" width="12" style="1" customWidth="1"/>
    <col min="15628" max="15628" width="14.5703125" style="1" customWidth="1"/>
    <col min="15629" max="15629" width="13.140625" style="1" customWidth="1"/>
    <col min="15630" max="15630" width="13.42578125" style="1" customWidth="1"/>
    <col min="15631" max="15631" width="12" style="1" customWidth="1"/>
    <col min="15632" max="15632" width="7.28515625" style="1" customWidth="1"/>
    <col min="15633" max="15633" width="4.7109375" style="1" customWidth="1"/>
    <col min="15634" max="15634" width="5.85546875" style="1" customWidth="1"/>
    <col min="15635" max="15635" width="9" style="1" customWidth="1"/>
    <col min="15636" max="15636" width="7.7109375" style="1" customWidth="1"/>
    <col min="15637" max="15638" width="10.7109375" style="1" customWidth="1"/>
    <col min="15639" max="15639" width="11.28515625" style="1" customWidth="1"/>
    <col min="15640" max="15871" width="9.140625" style="1"/>
    <col min="15872" max="15872" width="1.85546875" style="1" customWidth="1"/>
    <col min="15873" max="15873" width="4.42578125" style="1" customWidth="1"/>
    <col min="15874" max="15874" width="25.28515625" style="1" customWidth="1"/>
    <col min="15875" max="15875" width="13.42578125" style="1" customWidth="1"/>
    <col min="15876" max="15876" width="12.7109375" style="1" customWidth="1"/>
    <col min="15877" max="15877" width="13.140625" style="1" customWidth="1"/>
    <col min="15878" max="15878" width="12.85546875" style="1" customWidth="1"/>
    <col min="15879" max="15879" width="11.42578125" style="1" customWidth="1"/>
    <col min="15880" max="15880" width="12.85546875" style="1" customWidth="1"/>
    <col min="15881" max="15881" width="13.85546875" style="1" customWidth="1"/>
    <col min="15882" max="15882" width="12.5703125" style="1" customWidth="1"/>
    <col min="15883" max="15883" width="12" style="1" customWidth="1"/>
    <col min="15884" max="15884" width="14.5703125" style="1" customWidth="1"/>
    <col min="15885" max="15885" width="13.140625" style="1" customWidth="1"/>
    <col min="15886" max="15886" width="13.42578125" style="1" customWidth="1"/>
    <col min="15887" max="15887" width="12" style="1" customWidth="1"/>
    <col min="15888" max="15888" width="7.28515625" style="1" customWidth="1"/>
    <col min="15889" max="15889" width="4.7109375" style="1" customWidth="1"/>
    <col min="15890" max="15890" width="5.85546875" style="1" customWidth="1"/>
    <col min="15891" max="15891" width="9" style="1" customWidth="1"/>
    <col min="15892" max="15892" width="7.7109375" style="1" customWidth="1"/>
    <col min="15893" max="15894" width="10.7109375" style="1" customWidth="1"/>
    <col min="15895" max="15895" width="11.28515625" style="1" customWidth="1"/>
    <col min="15896" max="16127" width="9.140625" style="1"/>
    <col min="16128" max="16128" width="1.85546875" style="1" customWidth="1"/>
    <col min="16129" max="16129" width="4.42578125" style="1" customWidth="1"/>
    <col min="16130" max="16130" width="25.28515625" style="1" customWidth="1"/>
    <col min="16131" max="16131" width="13.42578125" style="1" customWidth="1"/>
    <col min="16132" max="16132" width="12.7109375" style="1" customWidth="1"/>
    <col min="16133" max="16133" width="13.140625" style="1" customWidth="1"/>
    <col min="16134" max="16134" width="12.85546875" style="1" customWidth="1"/>
    <col min="16135" max="16135" width="11.42578125" style="1" customWidth="1"/>
    <col min="16136" max="16136" width="12.85546875" style="1" customWidth="1"/>
    <col min="16137" max="16137" width="13.85546875" style="1" customWidth="1"/>
    <col min="16138" max="16138" width="12.5703125" style="1" customWidth="1"/>
    <col min="16139" max="16139" width="12" style="1" customWidth="1"/>
    <col min="16140" max="16140" width="14.5703125" style="1" customWidth="1"/>
    <col min="16141" max="16141" width="13.140625" style="1" customWidth="1"/>
    <col min="16142" max="16142" width="13.42578125" style="1" customWidth="1"/>
    <col min="16143" max="16143" width="12" style="1" customWidth="1"/>
    <col min="16144" max="16144" width="7.28515625" style="1" customWidth="1"/>
    <col min="16145" max="16145" width="4.7109375" style="1" customWidth="1"/>
    <col min="16146" max="16146" width="5.85546875" style="1" customWidth="1"/>
    <col min="16147" max="16147" width="9" style="1" customWidth="1"/>
    <col min="16148" max="16148" width="7.7109375" style="1" customWidth="1"/>
    <col min="16149" max="16150" width="10.7109375" style="1" customWidth="1"/>
    <col min="16151" max="16151" width="11.28515625" style="1" customWidth="1"/>
    <col min="16152" max="16384" width="9.140625" style="1"/>
  </cols>
  <sheetData>
    <row r="1" spans="1:23" ht="29.25" customHeight="1" x14ac:dyDescent="0.3">
      <c r="F1" s="788" t="s">
        <v>38</v>
      </c>
      <c r="G1" s="788"/>
      <c r="H1" s="788"/>
      <c r="I1" s="788"/>
      <c r="J1" s="788"/>
      <c r="K1" s="788"/>
      <c r="L1" s="788"/>
      <c r="M1" s="788"/>
      <c r="N1" s="788"/>
      <c r="O1" s="788"/>
      <c r="Q1" s="76"/>
    </row>
    <row r="2" spans="1:23" x14ac:dyDescent="0.3">
      <c r="A2" s="789" t="s">
        <v>2</v>
      </c>
      <c r="B2" s="789"/>
      <c r="C2" s="789"/>
      <c r="D2" s="789"/>
      <c r="E2" s="789"/>
      <c r="F2" s="789"/>
      <c r="G2" s="789"/>
      <c r="H2" s="789"/>
      <c r="I2" s="789"/>
      <c r="J2" s="789"/>
      <c r="K2" s="789"/>
      <c r="L2" s="789"/>
      <c r="M2" s="789"/>
      <c r="N2" s="789"/>
      <c r="O2" s="789"/>
      <c r="P2" s="789"/>
      <c r="Q2" s="789"/>
      <c r="R2" s="789"/>
      <c r="S2" s="789"/>
      <c r="T2" s="789"/>
    </row>
    <row r="3" spans="1:23" ht="21" customHeight="1" x14ac:dyDescent="0.3">
      <c r="A3" s="768" t="s">
        <v>174</v>
      </c>
      <c r="B3" s="768"/>
      <c r="C3" s="768"/>
      <c r="D3" s="768"/>
      <c r="E3" s="768"/>
      <c r="F3" s="768"/>
      <c r="G3" s="768"/>
      <c r="H3" s="768"/>
      <c r="I3" s="768"/>
      <c r="J3" s="768"/>
      <c r="K3" s="768"/>
      <c r="L3" s="768"/>
      <c r="M3" s="768"/>
      <c r="N3" s="768"/>
      <c r="O3" s="768"/>
      <c r="P3" s="768"/>
      <c r="Q3" s="768"/>
      <c r="R3" s="768"/>
      <c r="S3" s="768"/>
      <c r="T3" s="768"/>
    </row>
    <row r="4" spans="1:23" ht="18.75" hidden="1" customHeight="1" x14ac:dyDescent="0.3">
      <c r="A4" s="4"/>
      <c r="B4" s="4"/>
      <c r="C4" s="4"/>
      <c r="D4" s="77"/>
      <c r="E4" s="77"/>
      <c r="F4" s="77"/>
      <c r="G4" s="77"/>
      <c r="H4" s="77"/>
      <c r="I4" s="77"/>
      <c r="J4" s="77"/>
      <c r="K4" s="77"/>
      <c r="L4" s="77"/>
      <c r="M4" s="77"/>
      <c r="N4" s="77"/>
      <c r="O4" s="77"/>
      <c r="P4" s="77"/>
      <c r="Q4" s="4"/>
      <c r="R4" s="4"/>
      <c r="S4" s="4"/>
      <c r="T4" s="4"/>
    </row>
    <row r="5" spans="1:23" x14ac:dyDescent="0.3">
      <c r="A5" s="78"/>
      <c r="B5" s="78"/>
      <c r="C5" s="4"/>
      <c r="N5" s="779" t="s">
        <v>175</v>
      </c>
      <c r="O5" s="779"/>
      <c r="P5" s="779"/>
      <c r="Q5" s="779"/>
      <c r="R5" s="779"/>
      <c r="S5" s="779"/>
      <c r="T5" s="779"/>
    </row>
    <row r="6" spans="1:23" ht="26.25" customHeight="1" x14ac:dyDescent="0.3">
      <c r="A6" s="790" t="s">
        <v>176</v>
      </c>
      <c r="B6" s="790" t="s">
        <v>177</v>
      </c>
      <c r="C6" s="786" t="s">
        <v>178</v>
      </c>
      <c r="D6" s="792" t="s">
        <v>179</v>
      </c>
      <c r="E6" s="783" t="s">
        <v>180</v>
      </c>
      <c r="F6" s="784"/>
      <c r="G6" s="784"/>
      <c r="H6" s="785"/>
      <c r="I6" s="783" t="s">
        <v>181</v>
      </c>
      <c r="J6" s="784"/>
      <c r="K6" s="784"/>
      <c r="L6" s="785"/>
      <c r="M6" s="783" t="s">
        <v>182</v>
      </c>
      <c r="N6" s="784"/>
      <c r="O6" s="784"/>
      <c r="P6" s="785"/>
      <c r="Q6" s="786" t="s">
        <v>183</v>
      </c>
      <c r="R6" s="786" t="s">
        <v>3109</v>
      </c>
      <c r="S6" s="786" t="s">
        <v>184</v>
      </c>
      <c r="T6" s="786" t="s">
        <v>185</v>
      </c>
    </row>
    <row r="7" spans="1:23" ht="104.25" customHeight="1" x14ac:dyDescent="0.3">
      <c r="A7" s="791"/>
      <c r="B7" s="791"/>
      <c r="C7" s="787"/>
      <c r="D7" s="793"/>
      <c r="E7" s="80" t="s">
        <v>186</v>
      </c>
      <c r="F7" s="80" t="s">
        <v>187</v>
      </c>
      <c r="G7" s="80" t="s">
        <v>188</v>
      </c>
      <c r="H7" s="80" t="s">
        <v>189</v>
      </c>
      <c r="I7" s="80" t="s">
        <v>186</v>
      </c>
      <c r="J7" s="80" t="s">
        <v>187</v>
      </c>
      <c r="K7" s="80" t="s">
        <v>188</v>
      </c>
      <c r="L7" s="80" t="s">
        <v>189</v>
      </c>
      <c r="M7" s="80" t="s">
        <v>186</v>
      </c>
      <c r="N7" s="81" t="s">
        <v>190</v>
      </c>
      <c r="O7" s="80" t="s">
        <v>188</v>
      </c>
      <c r="P7" s="80" t="s">
        <v>189</v>
      </c>
      <c r="Q7" s="787"/>
      <c r="R7" s="787"/>
      <c r="S7" s="787"/>
      <c r="T7" s="787"/>
      <c r="U7" s="2"/>
    </row>
    <row r="8" spans="1:23" s="83" customFormat="1" ht="15.75" customHeight="1" x14ac:dyDescent="0.3">
      <c r="A8" s="82" t="s">
        <v>191</v>
      </c>
      <c r="B8" s="82" t="s">
        <v>192</v>
      </c>
      <c r="C8" s="82" t="s">
        <v>193</v>
      </c>
      <c r="D8" s="217" t="s">
        <v>194</v>
      </c>
      <c r="E8" s="217" t="s">
        <v>195</v>
      </c>
      <c r="F8" s="217" t="s">
        <v>196</v>
      </c>
      <c r="G8" s="217" t="s">
        <v>197</v>
      </c>
      <c r="H8" s="217">
        <v>8</v>
      </c>
      <c r="I8" s="82">
        <v>9</v>
      </c>
      <c r="J8" s="82">
        <v>10</v>
      </c>
      <c r="K8" s="82">
        <v>11</v>
      </c>
      <c r="L8" s="82">
        <v>12</v>
      </c>
      <c r="M8" s="82">
        <v>13</v>
      </c>
      <c r="N8" s="82" t="s">
        <v>83</v>
      </c>
      <c r="O8" s="82" t="s">
        <v>198</v>
      </c>
      <c r="P8" s="82" t="s">
        <v>199</v>
      </c>
      <c r="Q8" s="82">
        <v>17</v>
      </c>
      <c r="R8" s="82" t="s">
        <v>200</v>
      </c>
      <c r="S8" s="82" t="s">
        <v>201</v>
      </c>
      <c r="T8" s="82" t="s">
        <v>202</v>
      </c>
      <c r="U8" s="229">
        <f>J9-N9</f>
        <v>3764.1527899999965</v>
      </c>
      <c r="V8" s="229">
        <f>K9-O9</f>
        <v>2372.0587500000001</v>
      </c>
    </row>
    <row r="9" spans="1:23" ht="28.5" customHeight="1" x14ac:dyDescent="0.3">
      <c r="A9" s="84"/>
      <c r="B9" s="85" t="s">
        <v>191</v>
      </c>
      <c r="C9" s="86" t="s">
        <v>204</v>
      </c>
      <c r="D9" s="642">
        <f>D100+D1038+D1692+D1898+D2337+D2994</f>
        <v>15247.3</v>
      </c>
      <c r="E9" s="642">
        <f>F9+G9</f>
        <v>35506.86249</v>
      </c>
      <c r="F9" s="642">
        <f>F100+F1038+F1692+F1898+F2337+F2994</f>
        <v>24480.207000000002</v>
      </c>
      <c r="G9" s="642">
        <f>G100+G1038+G1692+G1898+G2337+G2994</f>
        <v>11026.655489999997</v>
      </c>
      <c r="H9" s="642">
        <f>H100+H1038+H1692+H1898+H2337+H2994</f>
        <v>601.06365000000005</v>
      </c>
      <c r="I9" s="642">
        <f>J9+K9</f>
        <v>25471.475369999996</v>
      </c>
      <c r="J9" s="642">
        <f>J100+J1038+J1692+J1898+J2337+J2994</f>
        <v>16677.824999999997</v>
      </c>
      <c r="K9" s="642">
        <f>K100+K1038+K1692+K1898+K2337+K2994</f>
        <v>8793.6503699999994</v>
      </c>
      <c r="L9" s="642">
        <f>L100+L1038+L1692+L1898+L2337+L2994</f>
        <v>532.60394999999994</v>
      </c>
      <c r="M9" s="642">
        <f>N9+O9</f>
        <v>19335.26383</v>
      </c>
      <c r="N9" s="642">
        <f>N100+N1038+N1692+N1898+N2337+N2994</f>
        <v>12913.672210000001</v>
      </c>
      <c r="O9" s="642">
        <f>O100+O1038+O1692+O1898+O2337+O2994</f>
        <v>6421.5916199999992</v>
      </c>
      <c r="P9" s="642">
        <f>P100+P1038+P1692+P1898+P2337+P2994</f>
        <v>439.30180000000001</v>
      </c>
      <c r="Q9" s="87">
        <f>M9/I9*100</f>
        <v>75.909477362951833</v>
      </c>
      <c r="R9" s="87">
        <f>N9/J9*100</f>
        <v>77.430193745287539</v>
      </c>
      <c r="S9" s="87">
        <f>O9/K9*100</f>
        <v>73.025323384559343</v>
      </c>
      <c r="T9" s="87">
        <f>P9/L9*100</f>
        <v>82.481889216180249</v>
      </c>
      <c r="U9" s="2">
        <f>F9-N9</f>
        <v>11566.534790000002</v>
      </c>
      <c r="V9" s="2">
        <f>G9-O9</f>
        <v>4605.0638699999981</v>
      </c>
      <c r="W9" s="2">
        <f>SUM(U9:V9)</f>
        <v>16171.59866</v>
      </c>
    </row>
    <row r="10" spans="1:23" s="83" customFormat="1" ht="30" x14ac:dyDescent="0.3">
      <c r="A10" s="88"/>
      <c r="B10" s="89"/>
      <c r="C10" s="90" t="s">
        <v>205</v>
      </c>
      <c r="D10" s="655">
        <f>D101</f>
        <v>190</v>
      </c>
      <c r="E10" s="656">
        <v>190</v>
      </c>
      <c r="F10" s="655"/>
      <c r="G10" s="655"/>
      <c r="H10" s="655"/>
      <c r="I10" s="656">
        <v>190</v>
      </c>
      <c r="J10" s="655"/>
      <c r="K10" s="655"/>
      <c r="L10" s="655"/>
      <c r="M10" s="656">
        <v>190</v>
      </c>
      <c r="N10" s="91"/>
      <c r="O10" s="91"/>
      <c r="P10" s="91"/>
      <c r="Q10" s="87">
        <f t="shared" ref="Q10:T73" si="0">M10/I10*100</f>
        <v>100</v>
      </c>
      <c r="R10" s="87" t="e">
        <f t="shared" si="0"/>
        <v>#DIV/0!</v>
      </c>
      <c r="S10" s="87" t="e">
        <f t="shared" si="0"/>
        <v>#DIV/0!</v>
      </c>
      <c r="T10" s="87" t="e">
        <f t="shared" si="0"/>
        <v>#DIV/0!</v>
      </c>
    </row>
    <row r="11" spans="1:23" x14ac:dyDescent="0.3">
      <c r="A11" s="92"/>
      <c r="B11" s="93" t="s">
        <v>192</v>
      </c>
      <c r="C11" s="94" t="s">
        <v>206</v>
      </c>
      <c r="D11" s="643">
        <f>D102+D1039+D1760+D1899+D2338+D2995</f>
        <v>11657.7</v>
      </c>
      <c r="E11" s="642">
        <f t="shared" ref="E11:E74" si="1">F11+G11</f>
        <v>13622.906669999998</v>
      </c>
      <c r="F11" s="643">
        <f>F12+F17+F62+F64+F65+F66+F76</f>
        <v>12204.889179999998</v>
      </c>
      <c r="G11" s="643">
        <f>G12+G17+G62+G64+G65+G66+G76</f>
        <v>1418.01749</v>
      </c>
      <c r="H11" s="643">
        <f>H102+H1039+H1760+H1899+H2338+H2995</f>
        <v>546.16365000000008</v>
      </c>
      <c r="I11" s="642">
        <f t="shared" ref="I11:I74" si="2">J11+K11</f>
        <v>10079.878230000002</v>
      </c>
      <c r="J11" s="643">
        <f>J102+J1039+J1760+J1899+J2338+J2995</f>
        <v>9430.8398600000019</v>
      </c>
      <c r="K11" s="643">
        <f>K102+K1039+K1760+K1899+K2338+K2995</f>
        <v>649.03836999999999</v>
      </c>
      <c r="L11" s="643">
        <f>L102+L1039+L1760+L1899+L2338+L2995</f>
        <v>483.60395</v>
      </c>
      <c r="M11" s="642">
        <f t="shared" ref="M11:M74" si="3">N11+O11</f>
        <v>8848.8064700000014</v>
      </c>
      <c r="N11" s="643">
        <f>N102+N1039+N1760+N1899+N2338+N2995</f>
        <v>8488.8997900000013</v>
      </c>
      <c r="O11" s="643">
        <f>O102+O1039+O1760+O1899+O2338+O2995</f>
        <v>359.90667999999999</v>
      </c>
      <c r="P11" s="643">
        <f>P102+P1039+P1760+P1899+P2338+P2995</f>
        <v>395.70475999999996</v>
      </c>
      <c r="Q11" s="87">
        <f t="shared" si="0"/>
        <v>87.786838968589393</v>
      </c>
      <c r="R11" s="87">
        <f t="shared" si="0"/>
        <v>90.012129524167321</v>
      </c>
      <c r="S11" s="87">
        <f t="shared" si="0"/>
        <v>55.452296294901636</v>
      </c>
      <c r="T11" s="87">
        <f t="shared" si="0"/>
        <v>81.824137292509704</v>
      </c>
      <c r="U11" s="2"/>
    </row>
    <row r="12" spans="1:23" x14ac:dyDescent="0.3">
      <c r="A12" s="92"/>
      <c r="B12" s="93" t="s">
        <v>203</v>
      </c>
      <c r="C12" s="95" t="s">
        <v>18</v>
      </c>
      <c r="D12" s="643">
        <f>D103+D1900+D2339+D2996</f>
        <v>2271.7000000000003</v>
      </c>
      <c r="E12" s="642">
        <f t="shared" si="1"/>
        <v>2271.7000000000003</v>
      </c>
      <c r="F12" s="643">
        <f>F103+F1900+F2339+F2996</f>
        <v>2271.7000000000003</v>
      </c>
      <c r="G12" s="643">
        <f>G103+G1900+G2339+G2996</f>
        <v>0</v>
      </c>
      <c r="H12" s="643">
        <f>H103+H1900+H2339+H2996</f>
        <v>98.805730000000011</v>
      </c>
      <c r="I12" s="642">
        <f t="shared" si="2"/>
        <v>1643.7915399999999</v>
      </c>
      <c r="J12" s="643">
        <f>J103+J1900+J2339+J2996</f>
        <v>1643.7915399999999</v>
      </c>
      <c r="K12" s="643">
        <f>K103+K1900+K2339+K2996</f>
        <v>0</v>
      </c>
      <c r="L12" s="643">
        <f>L103+L1900+L2339+L2996</f>
        <v>76.053730000000002</v>
      </c>
      <c r="M12" s="642">
        <f t="shared" si="3"/>
        <v>1590.0434699999998</v>
      </c>
      <c r="N12" s="643">
        <f>N103+N1900+N2339+N2996</f>
        <v>1590.0434699999998</v>
      </c>
      <c r="O12" s="643">
        <f>O103+O1900+O2339+O2996</f>
        <v>0</v>
      </c>
      <c r="P12" s="643">
        <f>P103+P1900+P2339+P2996</f>
        <v>74.296059999999997</v>
      </c>
      <c r="Q12" s="87">
        <f t="shared" si="0"/>
        <v>96.73023806899505</v>
      </c>
      <c r="R12" s="87">
        <f t="shared" si="0"/>
        <v>96.73023806899505</v>
      </c>
      <c r="S12" s="87" t="e">
        <f t="shared" si="0"/>
        <v>#DIV/0!</v>
      </c>
      <c r="T12" s="87">
        <f t="shared" si="0"/>
        <v>97.688910195463123</v>
      </c>
      <c r="U12" s="2"/>
    </row>
    <row r="13" spans="1:23" ht="15" hidden="1" customHeight="1" x14ac:dyDescent="0.3">
      <c r="A13" s="92"/>
      <c r="B13" s="93" t="s">
        <v>207</v>
      </c>
      <c r="C13" s="96" t="s">
        <v>208</v>
      </c>
      <c r="D13" s="643"/>
      <c r="E13" s="642">
        <f t="shared" si="1"/>
        <v>0</v>
      </c>
      <c r="F13" s="643"/>
      <c r="G13" s="643"/>
      <c r="H13" s="643"/>
      <c r="I13" s="642">
        <f t="shared" si="2"/>
        <v>0</v>
      </c>
      <c r="J13" s="643"/>
      <c r="K13" s="643"/>
      <c r="L13" s="643"/>
      <c r="M13" s="642">
        <f t="shared" si="3"/>
        <v>0</v>
      </c>
      <c r="N13" s="643"/>
      <c r="O13" s="643"/>
      <c r="P13" s="643"/>
      <c r="Q13" s="87" t="e">
        <f t="shared" si="0"/>
        <v>#DIV/0!</v>
      </c>
      <c r="R13" s="87" t="e">
        <f t="shared" si="0"/>
        <v>#DIV/0!</v>
      </c>
      <c r="S13" s="87" t="e">
        <f t="shared" si="0"/>
        <v>#DIV/0!</v>
      </c>
      <c r="T13" s="87" t="e">
        <f t="shared" si="0"/>
        <v>#DIV/0!</v>
      </c>
      <c r="U13" s="2"/>
    </row>
    <row r="14" spans="1:23" ht="15" hidden="1" customHeight="1" x14ac:dyDescent="0.3">
      <c r="A14" s="92"/>
      <c r="B14" s="93" t="s">
        <v>209</v>
      </c>
      <c r="C14" s="97" t="s">
        <v>210</v>
      </c>
      <c r="D14" s="643"/>
      <c r="E14" s="642">
        <f t="shared" si="1"/>
        <v>0</v>
      </c>
      <c r="F14" s="643"/>
      <c r="G14" s="643"/>
      <c r="H14" s="643"/>
      <c r="I14" s="642">
        <f t="shared" si="2"/>
        <v>0</v>
      </c>
      <c r="J14" s="643"/>
      <c r="K14" s="643"/>
      <c r="L14" s="643"/>
      <c r="M14" s="642">
        <f t="shared" si="3"/>
        <v>0</v>
      </c>
      <c r="N14" s="643"/>
      <c r="O14" s="643"/>
      <c r="P14" s="643"/>
      <c r="Q14" s="87" t="e">
        <f t="shared" si="0"/>
        <v>#DIV/0!</v>
      </c>
      <c r="R14" s="87" t="e">
        <f t="shared" si="0"/>
        <v>#DIV/0!</v>
      </c>
      <c r="S14" s="87" t="e">
        <f t="shared" si="0"/>
        <v>#DIV/0!</v>
      </c>
      <c r="T14" s="87" t="e">
        <f t="shared" si="0"/>
        <v>#DIV/0!</v>
      </c>
      <c r="U14" s="2"/>
    </row>
    <row r="15" spans="1:23" ht="15" hidden="1" customHeight="1" x14ac:dyDescent="0.3">
      <c r="A15" s="92"/>
      <c r="B15" s="93" t="s">
        <v>211</v>
      </c>
      <c r="C15" s="97" t="s">
        <v>212</v>
      </c>
      <c r="D15" s="643"/>
      <c r="E15" s="642">
        <f t="shared" si="1"/>
        <v>0</v>
      </c>
      <c r="F15" s="643"/>
      <c r="G15" s="643"/>
      <c r="H15" s="643"/>
      <c r="I15" s="642">
        <f t="shared" si="2"/>
        <v>0</v>
      </c>
      <c r="J15" s="643"/>
      <c r="K15" s="643"/>
      <c r="L15" s="643"/>
      <c r="M15" s="642">
        <f t="shared" si="3"/>
        <v>0</v>
      </c>
      <c r="N15" s="643"/>
      <c r="O15" s="643"/>
      <c r="P15" s="643"/>
      <c r="Q15" s="87" t="e">
        <f t="shared" si="0"/>
        <v>#DIV/0!</v>
      </c>
      <c r="R15" s="87" t="e">
        <f t="shared" si="0"/>
        <v>#DIV/0!</v>
      </c>
      <c r="S15" s="87" t="e">
        <f t="shared" si="0"/>
        <v>#DIV/0!</v>
      </c>
      <c r="T15" s="87" t="e">
        <f t="shared" si="0"/>
        <v>#DIV/0!</v>
      </c>
      <c r="U15" s="2"/>
    </row>
    <row r="16" spans="1:23" ht="15" hidden="1" customHeight="1" x14ac:dyDescent="0.3">
      <c r="A16" s="92"/>
      <c r="B16" s="93" t="s">
        <v>213</v>
      </c>
      <c r="C16" s="96" t="s">
        <v>214</v>
      </c>
      <c r="D16" s="643"/>
      <c r="E16" s="642">
        <f t="shared" si="1"/>
        <v>0</v>
      </c>
      <c r="F16" s="643"/>
      <c r="G16" s="643"/>
      <c r="H16" s="643"/>
      <c r="I16" s="642">
        <f t="shared" si="2"/>
        <v>0</v>
      </c>
      <c r="J16" s="643"/>
      <c r="K16" s="643"/>
      <c r="L16" s="643"/>
      <c r="M16" s="642">
        <f t="shared" si="3"/>
        <v>0</v>
      </c>
      <c r="N16" s="643"/>
      <c r="O16" s="643"/>
      <c r="P16" s="643"/>
      <c r="Q16" s="87" t="e">
        <f t="shared" si="0"/>
        <v>#DIV/0!</v>
      </c>
      <c r="R16" s="87" t="e">
        <f t="shared" si="0"/>
        <v>#DIV/0!</v>
      </c>
      <c r="S16" s="87" t="e">
        <f t="shared" si="0"/>
        <v>#DIV/0!</v>
      </c>
      <c r="T16" s="87" t="e">
        <f t="shared" si="0"/>
        <v>#DIV/0!</v>
      </c>
      <c r="U16" s="2"/>
    </row>
    <row r="17" spans="1:21" ht="18.75" customHeight="1" x14ac:dyDescent="0.3">
      <c r="A17" s="92"/>
      <c r="B17" s="93" t="s">
        <v>215</v>
      </c>
      <c r="C17" s="95" t="s">
        <v>19</v>
      </c>
      <c r="D17" s="643">
        <f>D108+D1045+D1761+D1905+D2344+D3001</f>
        <v>2671.4</v>
      </c>
      <c r="E17" s="642">
        <f t="shared" si="1"/>
        <v>3148.2316400000004</v>
      </c>
      <c r="F17" s="643">
        <f>F108+F1045+F1761+F1905+F2344+F3001</f>
        <v>2978.3650000000002</v>
      </c>
      <c r="G17" s="643">
        <f>G108+G1045+G1761+G1905+G2344+G3001</f>
        <v>169.86663999999999</v>
      </c>
      <c r="H17" s="643">
        <f>H108+H1045+H1761+H1905+H2344+H3001</f>
        <v>435.47995000000003</v>
      </c>
      <c r="I17" s="642">
        <f t="shared" si="2"/>
        <v>2578.8987799999995</v>
      </c>
      <c r="J17" s="643">
        <f>J108+J1045+J1761+J1905+J2344+J3001</f>
        <v>2428.0112599999998</v>
      </c>
      <c r="K17" s="643">
        <f>K108+K1045+K1761+K1905+K2344+K3001</f>
        <v>150.88751999999999</v>
      </c>
      <c r="L17" s="643">
        <f>L108+L1045+L1761+L1905+L2344+L3001</f>
        <v>396.46224999999998</v>
      </c>
      <c r="M17" s="642">
        <f t="shared" si="3"/>
        <v>2333.3404300000002</v>
      </c>
      <c r="N17" s="643">
        <f>N108+N1045+N1761+N1905+N2344+N3001</f>
        <v>2183.03467</v>
      </c>
      <c r="O17" s="643">
        <f>O108+O1045+O1761+O1905+O2344+O3001</f>
        <v>150.30575999999999</v>
      </c>
      <c r="P17" s="643">
        <f>P108+P1045+P1761+P1905+P2344+P3001</f>
        <v>316.63247999999999</v>
      </c>
      <c r="Q17" s="87">
        <f t="shared" si="0"/>
        <v>90.478170298719533</v>
      </c>
      <c r="R17" s="87">
        <f t="shared" si="0"/>
        <v>89.91040140398691</v>
      </c>
      <c r="S17" s="87">
        <f t="shared" si="0"/>
        <v>99.614441273870753</v>
      </c>
      <c r="T17" s="87">
        <f t="shared" si="0"/>
        <v>79.864471333651565</v>
      </c>
      <c r="U17" s="2"/>
    </row>
    <row r="18" spans="1:21" ht="45" hidden="1" x14ac:dyDescent="0.3">
      <c r="A18" s="92"/>
      <c r="B18" s="93" t="s">
        <v>216</v>
      </c>
      <c r="C18" s="96" t="s">
        <v>217</v>
      </c>
      <c r="D18" s="643"/>
      <c r="E18" s="642">
        <f t="shared" si="1"/>
        <v>0</v>
      </c>
      <c r="F18" s="643"/>
      <c r="G18" s="643"/>
      <c r="H18" s="643"/>
      <c r="I18" s="642">
        <f t="shared" si="2"/>
        <v>0</v>
      </c>
      <c r="J18" s="643"/>
      <c r="K18" s="643"/>
      <c r="L18" s="643"/>
      <c r="M18" s="642">
        <f t="shared" si="3"/>
        <v>0</v>
      </c>
      <c r="N18" s="643"/>
      <c r="O18" s="643"/>
      <c r="P18" s="643"/>
      <c r="Q18" s="87" t="e">
        <f t="shared" si="0"/>
        <v>#DIV/0!</v>
      </c>
      <c r="R18" s="87" t="e">
        <f t="shared" si="0"/>
        <v>#DIV/0!</v>
      </c>
      <c r="S18" s="87" t="e">
        <f t="shared" si="0"/>
        <v>#DIV/0!</v>
      </c>
      <c r="T18" s="87" t="e">
        <f t="shared" si="0"/>
        <v>#DIV/0!</v>
      </c>
      <c r="U18" s="2"/>
    </row>
    <row r="19" spans="1:21" hidden="1" x14ac:dyDescent="0.3">
      <c r="A19" s="92"/>
      <c r="B19" s="93" t="s">
        <v>218</v>
      </c>
      <c r="C19" s="96" t="s">
        <v>219</v>
      </c>
      <c r="D19" s="643"/>
      <c r="E19" s="642">
        <f t="shared" si="1"/>
        <v>0</v>
      </c>
      <c r="F19" s="643"/>
      <c r="G19" s="643"/>
      <c r="H19" s="643"/>
      <c r="I19" s="642">
        <f t="shared" si="2"/>
        <v>0</v>
      </c>
      <c r="J19" s="643"/>
      <c r="K19" s="643"/>
      <c r="L19" s="643"/>
      <c r="M19" s="642">
        <f t="shared" si="3"/>
        <v>0</v>
      </c>
      <c r="N19" s="643"/>
      <c r="O19" s="643"/>
      <c r="P19" s="643"/>
      <c r="Q19" s="87" t="e">
        <f t="shared" si="0"/>
        <v>#DIV/0!</v>
      </c>
      <c r="R19" s="87" t="e">
        <f t="shared" si="0"/>
        <v>#DIV/0!</v>
      </c>
      <c r="S19" s="87" t="e">
        <f t="shared" si="0"/>
        <v>#DIV/0!</v>
      </c>
      <c r="T19" s="87" t="e">
        <f t="shared" si="0"/>
        <v>#DIV/0!</v>
      </c>
      <c r="U19" s="2"/>
    </row>
    <row r="20" spans="1:21" ht="30" hidden="1" x14ac:dyDescent="0.3">
      <c r="A20" s="92"/>
      <c r="B20" s="93" t="s">
        <v>220</v>
      </c>
      <c r="C20" s="97" t="s">
        <v>221</v>
      </c>
      <c r="D20" s="643"/>
      <c r="E20" s="642">
        <f t="shared" si="1"/>
        <v>0</v>
      </c>
      <c r="F20" s="643"/>
      <c r="G20" s="643"/>
      <c r="H20" s="643"/>
      <c r="I20" s="642">
        <f t="shared" si="2"/>
        <v>0</v>
      </c>
      <c r="J20" s="643"/>
      <c r="K20" s="643"/>
      <c r="L20" s="643"/>
      <c r="M20" s="642">
        <f t="shared" si="3"/>
        <v>0</v>
      </c>
      <c r="N20" s="643"/>
      <c r="O20" s="643"/>
      <c r="P20" s="643"/>
      <c r="Q20" s="87" t="e">
        <f t="shared" si="0"/>
        <v>#DIV/0!</v>
      </c>
      <c r="R20" s="87" t="e">
        <f t="shared" si="0"/>
        <v>#DIV/0!</v>
      </c>
      <c r="S20" s="87" t="e">
        <f t="shared" si="0"/>
        <v>#DIV/0!</v>
      </c>
      <c r="T20" s="87" t="e">
        <f t="shared" si="0"/>
        <v>#DIV/0!</v>
      </c>
      <c r="U20" s="2"/>
    </row>
    <row r="21" spans="1:21" ht="30" hidden="1" x14ac:dyDescent="0.3">
      <c r="A21" s="92"/>
      <c r="B21" s="93" t="s">
        <v>222</v>
      </c>
      <c r="C21" s="97" t="s">
        <v>223</v>
      </c>
      <c r="D21" s="643"/>
      <c r="E21" s="642">
        <f t="shared" si="1"/>
        <v>0</v>
      </c>
      <c r="F21" s="643"/>
      <c r="G21" s="643"/>
      <c r="H21" s="643"/>
      <c r="I21" s="642">
        <f t="shared" si="2"/>
        <v>0</v>
      </c>
      <c r="J21" s="643"/>
      <c r="K21" s="643"/>
      <c r="L21" s="643"/>
      <c r="M21" s="642">
        <f t="shared" si="3"/>
        <v>0</v>
      </c>
      <c r="N21" s="643"/>
      <c r="O21" s="643"/>
      <c r="P21" s="643"/>
      <c r="Q21" s="87" t="e">
        <f t="shared" si="0"/>
        <v>#DIV/0!</v>
      </c>
      <c r="R21" s="87" t="e">
        <f t="shared" si="0"/>
        <v>#DIV/0!</v>
      </c>
      <c r="S21" s="87" t="e">
        <f t="shared" si="0"/>
        <v>#DIV/0!</v>
      </c>
      <c r="T21" s="87" t="e">
        <f t="shared" si="0"/>
        <v>#DIV/0!</v>
      </c>
      <c r="U21" s="2"/>
    </row>
    <row r="22" spans="1:21" hidden="1" x14ac:dyDescent="0.3">
      <c r="A22" s="92"/>
      <c r="B22" s="93" t="s">
        <v>224</v>
      </c>
      <c r="C22" s="96" t="s">
        <v>225</v>
      </c>
      <c r="D22" s="643"/>
      <c r="E22" s="642">
        <f t="shared" si="1"/>
        <v>0</v>
      </c>
      <c r="F22" s="643"/>
      <c r="G22" s="643"/>
      <c r="H22" s="643"/>
      <c r="I22" s="642">
        <f t="shared" si="2"/>
        <v>0</v>
      </c>
      <c r="J22" s="643"/>
      <c r="K22" s="643"/>
      <c r="L22" s="643"/>
      <c r="M22" s="642">
        <f t="shared" si="3"/>
        <v>0</v>
      </c>
      <c r="N22" s="643"/>
      <c r="O22" s="643"/>
      <c r="P22" s="643"/>
      <c r="Q22" s="87" t="e">
        <f t="shared" si="0"/>
        <v>#DIV/0!</v>
      </c>
      <c r="R22" s="87" t="e">
        <f t="shared" si="0"/>
        <v>#DIV/0!</v>
      </c>
      <c r="S22" s="87" t="e">
        <f t="shared" si="0"/>
        <v>#DIV/0!</v>
      </c>
      <c r="T22" s="87" t="e">
        <f t="shared" si="0"/>
        <v>#DIV/0!</v>
      </c>
      <c r="U22" s="2"/>
    </row>
    <row r="23" spans="1:21" ht="30" hidden="1" x14ac:dyDescent="0.3">
      <c r="A23" s="92"/>
      <c r="B23" s="93" t="s">
        <v>226</v>
      </c>
      <c r="C23" s="97" t="s">
        <v>227</v>
      </c>
      <c r="D23" s="643"/>
      <c r="E23" s="642">
        <f t="shared" si="1"/>
        <v>0</v>
      </c>
      <c r="F23" s="643"/>
      <c r="G23" s="643"/>
      <c r="H23" s="643"/>
      <c r="I23" s="642">
        <f t="shared" si="2"/>
        <v>0</v>
      </c>
      <c r="J23" s="643"/>
      <c r="K23" s="643"/>
      <c r="L23" s="643"/>
      <c r="M23" s="642">
        <f t="shared" si="3"/>
        <v>0</v>
      </c>
      <c r="N23" s="643"/>
      <c r="O23" s="643"/>
      <c r="P23" s="643"/>
      <c r="Q23" s="87" t="e">
        <f t="shared" si="0"/>
        <v>#DIV/0!</v>
      </c>
      <c r="R23" s="87" t="e">
        <f t="shared" si="0"/>
        <v>#DIV/0!</v>
      </c>
      <c r="S23" s="87" t="e">
        <f t="shared" si="0"/>
        <v>#DIV/0!</v>
      </c>
      <c r="T23" s="87" t="e">
        <f t="shared" si="0"/>
        <v>#DIV/0!</v>
      </c>
      <c r="U23" s="2"/>
    </row>
    <row r="24" spans="1:21" ht="75" hidden="1" x14ac:dyDescent="0.3">
      <c r="A24" s="92"/>
      <c r="B24" s="93" t="s">
        <v>228</v>
      </c>
      <c r="C24" s="97" t="s">
        <v>229</v>
      </c>
      <c r="D24" s="643"/>
      <c r="E24" s="642">
        <f t="shared" si="1"/>
        <v>0</v>
      </c>
      <c r="F24" s="643"/>
      <c r="G24" s="643"/>
      <c r="H24" s="643"/>
      <c r="I24" s="642">
        <f t="shared" si="2"/>
        <v>0</v>
      </c>
      <c r="J24" s="643"/>
      <c r="K24" s="643"/>
      <c r="L24" s="643"/>
      <c r="M24" s="642">
        <f t="shared" si="3"/>
        <v>0</v>
      </c>
      <c r="N24" s="643"/>
      <c r="O24" s="643"/>
      <c r="P24" s="643"/>
      <c r="Q24" s="87" t="e">
        <f t="shared" si="0"/>
        <v>#DIV/0!</v>
      </c>
      <c r="R24" s="87" t="e">
        <f t="shared" si="0"/>
        <v>#DIV/0!</v>
      </c>
      <c r="S24" s="87" t="e">
        <f t="shared" si="0"/>
        <v>#DIV/0!</v>
      </c>
      <c r="T24" s="87" t="e">
        <f t="shared" si="0"/>
        <v>#DIV/0!</v>
      </c>
      <c r="U24" s="2"/>
    </row>
    <row r="25" spans="1:21" ht="135" hidden="1" x14ac:dyDescent="0.3">
      <c r="A25" s="92"/>
      <c r="B25" s="93" t="s">
        <v>230</v>
      </c>
      <c r="C25" s="97" t="s">
        <v>231</v>
      </c>
      <c r="D25" s="643"/>
      <c r="E25" s="642">
        <f t="shared" si="1"/>
        <v>0</v>
      </c>
      <c r="F25" s="643"/>
      <c r="G25" s="643"/>
      <c r="H25" s="643"/>
      <c r="I25" s="642">
        <f t="shared" si="2"/>
        <v>0</v>
      </c>
      <c r="J25" s="643"/>
      <c r="K25" s="643"/>
      <c r="L25" s="643"/>
      <c r="M25" s="642">
        <f t="shared" si="3"/>
        <v>0</v>
      </c>
      <c r="N25" s="643"/>
      <c r="O25" s="643"/>
      <c r="P25" s="643"/>
      <c r="Q25" s="87" t="e">
        <f t="shared" si="0"/>
        <v>#DIV/0!</v>
      </c>
      <c r="R25" s="87" t="e">
        <f t="shared" si="0"/>
        <v>#DIV/0!</v>
      </c>
      <c r="S25" s="87" t="e">
        <f t="shared" si="0"/>
        <v>#DIV/0!</v>
      </c>
      <c r="T25" s="87" t="e">
        <f t="shared" si="0"/>
        <v>#DIV/0!</v>
      </c>
      <c r="U25" s="2"/>
    </row>
    <row r="26" spans="1:21" ht="45" hidden="1" x14ac:dyDescent="0.3">
      <c r="A26" s="92"/>
      <c r="B26" s="93" t="s">
        <v>232</v>
      </c>
      <c r="C26" s="97" t="s">
        <v>233</v>
      </c>
      <c r="D26" s="643"/>
      <c r="E26" s="642">
        <f t="shared" si="1"/>
        <v>0</v>
      </c>
      <c r="F26" s="643"/>
      <c r="G26" s="643"/>
      <c r="H26" s="643"/>
      <c r="I26" s="642">
        <f t="shared" si="2"/>
        <v>0</v>
      </c>
      <c r="J26" s="643"/>
      <c r="K26" s="643"/>
      <c r="L26" s="643"/>
      <c r="M26" s="642">
        <f t="shared" si="3"/>
        <v>0</v>
      </c>
      <c r="N26" s="643"/>
      <c r="O26" s="643"/>
      <c r="P26" s="643"/>
      <c r="Q26" s="87" t="e">
        <f t="shared" si="0"/>
        <v>#DIV/0!</v>
      </c>
      <c r="R26" s="87" t="e">
        <f t="shared" si="0"/>
        <v>#DIV/0!</v>
      </c>
      <c r="S26" s="87" t="e">
        <f t="shared" si="0"/>
        <v>#DIV/0!</v>
      </c>
      <c r="T26" s="87" t="e">
        <f t="shared" si="0"/>
        <v>#DIV/0!</v>
      </c>
      <c r="U26" s="2"/>
    </row>
    <row r="27" spans="1:21" ht="45" hidden="1" x14ac:dyDescent="0.3">
      <c r="A27" s="92"/>
      <c r="B27" s="93" t="s">
        <v>234</v>
      </c>
      <c r="C27" s="97" t="s">
        <v>235</v>
      </c>
      <c r="D27" s="643"/>
      <c r="E27" s="642">
        <f t="shared" si="1"/>
        <v>0</v>
      </c>
      <c r="F27" s="643"/>
      <c r="G27" s="643"/>
      <c r="H27" s="643"/>
      <c r="I27" s="642">
        <f t="shared" si="2"/>
        <v>0</v>
      </c>
      <c r="J27" s="643"/>
      <c r="K27" s="643"/>
      <c r="L27" s="643"/>
      <c r="M27" s="642">
        <f t="shared" si="3"/>
        <v>0</v>
      </c>
      <c r="N27" s="643"/>
      <c r="O27" s="643"/>
      <c r="P27" s="643"/>
      <c r="Q27" s="87" t="e">
        <f t="shared" si="0"/>
        <v>#DIV/0!</v>
      </c>
      <c r="R27" s="87" t="e">
        <f t="shared" si="0"/>
        <v>#DIV/0!</v>
      </c>
      <c r="S27" s="87" t="e">
        <f t="shared" si="0"/>
        <v>#DIV/0!</v>
      </c>
      <c r="T27" s="87" t="e">
        <f t="shared" si="0"/>
        <v>#DIV/0!</v>
      </c>
      <c r="U27" s="2"/>
    </row>
    <row r="28" spans="1:21" ht="45" hidden="1" x14ac:dyDescent="0.3">
      <c r="A28" s="92"/>
      <c r="B28" s="93" t="s">
        <v>236</v>
      </c>
      <c r="C28" s="97" t="s">
        <v>237</v>
      </c>
      <c r="D28" s="643"/>
      <c r="E28" s="642">
        <f t="shared" si="1"/>
        <v>0</v>
      </c>
      <c r="F28" s="643"/>
      <c r="G28" s="643"/>
      <c r="H28" s="643"/>
      <c r="I28" s="642">
        <f t="shared" si="2"/>
        <v>0</v>
      </c>
      <c r="J28" s="643"/>
      <c r="K28" s="643"/>
      <c r="L28" s="643"/>
      <c r="M28" s="642">
        <f t="shared" si="3"/>
        <v>0</v>
      </c>
      <c r="N28" s="643"/>
      <c r="O28" s="643"/>
      <c r="P28" s="643"/>
      <c r="Q28" s="87" t="e">
        <f t="shared" si="0"/>
        <v>#DIV/0!</v>
      </c>
      <c r="R28" s="87" t="e">
        <f t="shared" si="0"/>
        <v>#DIV/0!</v>
      </c>
      <c r="S28" s="87" t="e">
        <f t="shared" si="0"/>
        <v>#DIV/0!</v>
      </c>
      <c r="T28" s="87" t="e">
        <f t="shared" si="0"/>
        <v>#DIV/0!</v>
      </c>
      <c r="U28" s="2"/>
    </row>
    <row r="29" spans="1:21" ht="30" hidden="1" x14ac:dyDescent="0.3">
      <c r="A29" s="92"/>
      <c r="B29" s="93" t="s">
        <v>238</v>
      </c>
      <c r="C29" s="97" t="s">
        <v>239</v>
      </c>
      <c r="D29" s="643"/>
      <c r="E29" s="642">
        <f t="shared" si="1"/>
        <v>0</v>
      </c>
      <c r="F29" s="643"/>
      <c r="G29" s="643"/>
      <c r="H29" s="643"/>
      <c r="I29" s="642">
        <f t="shared" si="2"/>
        <v>0</v>
      </c>
      <c r="J29" s="643"/>
      <c r="K29" s="643"/>
      <c r="L29" s="643"/>
      <c r="M29" s="642">
        <f t="shared" si="3"/>
        <v>0</v>
      </c>
      <c r="N29" s="643"/>
      <c r="O29" s="643"/>
      <c r="P29" s="643"/>
      <c r="Q29" s="87" t="e">
        <f t="shared" si="0"/>
        <v>#DIV/0!</v>
      </c>
      <c r="R29" s="87" t="e">
        <f t="shared" si="0"/>
        <v>#DIV/0!</v>
      </c>
      <c r="S29" s="87" t="e">
        <f t="shared" si="0"/>
        <v>#DIV/0!</v>
      </c>
      <c r="T29" s="87" t="e">
        <f t="shared" si="0"/>
        <v>#DIV/0!</v>
      </c>
      <c r="U29" s="2"/>
    </row>
    <row r="30" spans="1:21" ht="45" hidden="1" x14ac:dyDescent="0.3">
      <c r="A30" s="92"/>
      <c r="B30" s="93" t="s">
        <v>240</v>
      </c>
      <c r="C30" s="97" t="s">
        <v>241</v>
      </c>
      <c r="D30" s="643"/>
      <c r="E30" s="642">
        <f t="shared" si="1"/>
        <v>0</v>
      </c>
      <c r="F30" s="643"/>
      <c r="G30" s="643"/>
      <c r="H30" s="643"/>
      <c r="I30" s="642">
        <f t="shared" si="2"/>
        <v>0</v>
      </c>
      <c r="J30" s="643"/>
      <c r="K30" s="643"/>
      <c r="L30" s="643"/>
      <c r="M30" s="642">
        <f t="shared" si="3"/>
        <v>0</v>
      </c>
      <c r="N30" s="643"/>
      <c r="O30" s="643"/>
      <c r="P30" s="643"/>
      <c r="Q30" s="87" t="e">
        <f t="shared" si="0"/>
        <v>#DIV/0!</v>
      </c>
      <c r="R30" s="87" t="e">
        <f t="shared" si="0"/>
        <v>#DIV/0!</v>
      </c>
      <c r="S30" s="87" t="e">
        <f t="shared" si="0"/>
        <v>#DIV/0!</v>
      </c>
      <c r="T30" s="87" t="e">
        <f t="shared" si="0"/>
        <v>#DIV/0!</v>
      </c>
      <c r="U30" s="2"/>
    </row>
    <row r="31" spans="1:21" ht="60" hidden="1" x14ac:dyDescent="0.3">
      <c r="A31" s="92"/>
      <c r="B31" s="93" t="s">
        <v>242</v>
      </c>
      <c r="C31" s="97" t="s">
        <v>243</v>
      </c>
      <c r="D31" s="643"/>
      <c r="E31" s="642">
        <f t="shared" si="1"/>
        <v>0</v>
      </c>
      <c r="F31" s="643"/>
      <c r="G31" s="643"/>
      <c r="H31" s="643"/>
      <c r="I31" s="642">
        <f t="shared" si="2"/>
        <v>0</v>
      </c>
      <c r="J31" s="643"/>
      <c r="K31" s="643"/>
      <c r="L31" s="643"/>
      <c r="M31" s="642">
        <f t="shared" si="3"/>
        <v>0</v>
      </c>
      <c r="N31" s="643"/>
      <c r="O31" s="643"/>
      <c r="P31" s="643"/>
      <c r="Q31" s="87" t="e">
        <f t="shared" si="0"/>
        <v>#DIV/0!</v>
      </c>
      <c r="R31" s="87" t="e">
        <f t="shared" si="0"/>
        <v>#DIV/0!</v>
      </c>
      <c r="S31" s="87" t="e">
        <f t="shared" si="0"/>
        <v>#DIV/0!</v>
      </c>
      <c r="T31" s="87" t="e">
        <f t="shared" si="0"/>
        <v>#DIV/0!</v>
      </c>
      <c r="U31" s="2"/>
    </row>
    <row r="32" spans="1:21" ht="30" hidden="1" x14ac:dyDescent="0.3">
      <c r="A32" s="92"/>
      <c r="B32" s="93" t="s">
        <v>244</v>
      </c>
      <c r="C32" s="97" t="s">
        <v>245</v>
      </c>
      <c r="D32" s="643"/>
      <c r="E32" s="642">
        <f t="shared" si="1"/>
        <v>0</v>
      </c>
      <c r="F32" s="643"/>
      <c r="G32" s="643"/>
      <c r="H32" s="643"/>
      <c r="I32" s="642">
        <f t="shared" si="2"/>
        <v>0</v>
      </c>
      <c r="J32" s="643"/>
      <c r="K32" s="643"/>
      <c r="L32" s="643"/>
      <c r="M32" s="642">
        <f t="shared" si="3"/>
        <v>0</v>
      </c>
      <c r="N32" s="643"/>
      <c r="O32" s="643"/>
      <c r="P32" s="643"/>
      <c r="Q32" s="87" t="e">
        <f t="shared" si="0"/>
        <v>#DIV/0!</v>
      </c>
      <c r="R32" s="87" t="e">
        <f t="shared" si="0"/>
        <v>#DIV/0!</v>
      </c>
      <c r="S32" s="87" t="e">
        <f t="shared" si="0"/>
        <v>#DIV/0!</v>
      </c>
      <c r="T32" s="87" t="e">
        <f t="shared" si="0"/>
        <v>#DIV/0!</v>
      </c>
      <c r="U32" s="2"/>
    </row>
    <row r="33" spans="1:21" ht="30" hidden="1" x14ac:dyDescent="0.3">
      <c r="A33" s="92"/>
      <c r="B33" s="93" t="s">
        <v>246</v>
      </c>
      <c r="C33" s="97" t="s">
        <v>247</v>
      </c>
      <c r="D33" s="643"/>
      <c r="E33" s="642">
        <f t="shared" si="1"/>
        <v>0</v>
      </c>
      <c r="F33" s="643"/>
      <c r="G33" s="643"/>
      <c r="H33" s="643"/>
      <c r="I33" s="642">
        <f t="shared" si="2"/>
        <v>0</v>
      </c>
      <c r="J33" s="643"/>
      <c r="K33" s="643"/>
      <c r="L33" s="643"/>
      <c r="M33" s="642">
        <f t="shared" si="3"/>
        <v>0</v>
      </c>
      <c r="N33" s="643"/>
      <c r="O33" s="643"/>
      <c r="P33" s="643"/>
      <c r="Q33" s="87" t="e">
        <f t="shared" si="0"/>
        <v>#DIV/0!</v>
      </c>
      <c r="R33" s="87" t="e">
        <f t="shared" si="0"/>
        <v>#DIV/0!</v>
      </c>
      <c r="S33" s="87" t="e">
        <f t="shared" si="0"/>
        <v>#DIV/0!</v>
      </c>
      <c r="T33" s="87" t="e">
        <f t="shared" si="0"/>
        <v>#DIV/0!</v>
      </c>
      <c r="U33" s="2"/>
    </row>
    <row r="34" spans="1:21" ht="30" hidden="1" x14ac:dyDescent="0.3">
      <c r="A34" s="92"/>
      <c r="B34" s="93" t="s">
        <v>248</v>
      </c>
      <c r="C34" s="97" t="s">
        <v>249</v>
      </c>
      <c r="D34" s="643"/>
      <c r="E34" s="642">
        <f t="shared" si="1"/>
        <v>0</v>
      </c>
      <c r="F34" s="643"/>
      <c r="G34" s="643"/>
      <c r="H34" s="643"/>
      <c r="I34" s="642">
        <f t="shared" si="2"/>
        <v>0</v>
      </c>
      <c r="J34" s="643"/>
      <c r="K34" s="643"/>
      <c r="L34" s="643"/>
      <c r="M34" s="642">
        <f t="shared" si="3"/>
        <v>0</v>
      </c>
      <c r="N34" s="643"/>
      <c r="O34" s="643"/>
      <c r="P34" s="643"/>
      <c r="Q34" s="87" t="e">
        <f t="shared" si="0"/>
        <v>#DIV/0!</v>
      </c>
      <c r="R34" s="87" t="e">
        <f t="shared" si="0"/>
        <v>#DIV/0!</v>
      </c>
      <c r="S34" s="87" t="e">
        <f t="shared" si="0"/>
        <v>#DIV/0!</v>
      </c>
      <c r="T34" s="87" t="e">
        <f t="shared" si="0"/>
        <v>#DIV/0!</v>
      </c>
      <c r="U34" s="2"/>
    </row>
    <row r="35" spans="1:21" ht="75" hidden="1" x14ac:dyDescent="0.3">
      <c r="A35" s="92"/>
      <c r="B35" s="93" t="s">
        <v>250</v>
      </c>
      <c r="C35" s="97" t="s">
        <v>251</v>
      </c>
      <c r="D35" s="643"/>
      <c r="E35" s="642">
        <f t="shared" si="1"/>
        <v>0</v>
      </c>
      <c r="F35" s="643"/>
      <c r="G35" s="643"/>
      <c r="H35" s="643"/>
      <c r="I35" s="642">
        <f t="shared" si="2"/>
        <v>0</v>
      </c>
      <c r="J35" s="643"/>
      <c r="K35" s="643"/>
      <c r="L35" s="643"/>
      <c r="M35" s="642">
        <f t="shared" si="3"/>
        <v>0</v>
      </c>
      <c r="N35" s="643"/>
      <c r="O35" s="643"/>
      <c r="P35" s="643"/>
      <c r="Q35" s="87" t="e">
        <f t="shared" si="0"/>
        <v>#DIV/0!</v>
      </c>
      <c r="R35" s="87" t="e">
        <f t="shared" si="0"/>
        <v>#DIV/0!</v>
      </c>
      <c r="S35" s="87" t="e">
        <f t="shared" si="0"/>
        <v>#DIV/0!</v>
      </c>
      <c r="T35" s="87" t="e">
        <f t="shared" si="0"/>
        <v>#DIV/0!</v>
      </c>
      <c r="U35" s="2"/>
    </row>
    <row r="36" spans="1:21" ht="30" hidden="1" x14ac:dyDescent="0.3">
      <c r="A36" s="92"/>
      <c r="B36" s="93" t="s">
        <v>252</v>
      </c>
      <c r="C36" s="97" t="s">
        <v>253</v>
      </c>
      <c r="D36" s="643"/>
      <c r="E36" s="642">
        <f t="shared" si="1"/>
        <v>0</v>
      </c>
      <c r="F36" s="643"/>
      <c r="G36" s="643"/>
      <c r="H36" s="643"/>
      <c r="I36" s="642">
        <f t="shared" si="2"/>
        <v>0</v>
      </c>
      <c r="J36" s="643"/>
      <c r="K36" s="643"/>
      <c r="L36" s="643"/>
      <c r="M36" s="642">
        <f t="shared" si="3"/>
        <v>0</v>
      </c>
      <c r="N36" s="643"/>
      <c r="O36" s="643"/>
      <c r="P36" s="643"/>
      <c r="Q36" s="87" t="e">
        <f t="shared" si="0"/>
        <v>#DIV/0!</v>
      </c>
      <c r="R36" s="87" t="e">
        <f t="shared" si="0"/>
        <v>#DIV/0!</v>
      </c>
      <c r="S36" s="87" t="e">
        <f t="shared" si="0"/>
        <v>#DIV/0!</v>
      </c>
      <c r="T36" s="87" t="e">
        <f t="shared" si="0"/>
        <v>#DIV/0!</v>
      </c>
      <c r="U36" s="2"/>
    </row>
    <row r="37" spans="1:21" ht="30" hidden="1" x14ac:dyDescent="0.3">
      <c r="A37" s="92"/>
      <c r="B37" s="93" t="s">
        <v>254</v>
      </c>
      <c r="C37" s="96" t="s">
        <v>255</v>
      </c>
      <c r="D37" s="643"/>
      <c r="E37" s="642">
        <f t="shared" si="1"/>
        <v>0</v>
      </c>
      <c r="F37" s="643"/>
      <c r="G37" s="643"/>
      <c r="H37" s="643"/>
      <c r="I37" s="642">
        <f t="shared" si="2"/>
        <v>0</v>
      </c>
      <c r="J37" s="643"/>
      <c r="K37" s="643"/>
      <c r="L37" s="643"/>
      <c r="M37" s="642">
        <f t="shared" si="3"/>
        <v>0</v>
      </c>
      <c r="N37" s="643"/>
      <c r="O37" s="643"/>
      <c r="P37" s="643"/>
      <c r="Q37" s="87" t="e">
        <f t="shared" si="0"/>
        <v>#DIV/0!</v>
      </c>
      <c r="R37" s="87" t="e">
        <f t="shared" si="0"/>
        <v>#DIV/0!</v>
      </c>
      <c r="S37" s="87" t="e">
        <f t="shared" si="0"/>
        <v>#DIV/0!</v>
      </c>
      <c r="T37" s="87" t="e">
        <f t="shared" si="0"/>
        <v>#DIV/0!</v>
      </c>
      <c r="U37" s="2"/>
    </row>
    <row r="38" spans="1:21" hidden="1" x14ac:dyDescent="0.3">
      <c r="A38" s="92"/>
      <c r="B38" s="93" t="s">
        <v>256</v>
      </c>
      <c r="C38" s="96" t="s">
        <v>257</v>
      </c>
      <c r="D38" s="643"/>
      <c r="E38" s="642">
        <f t="shared" si="1"/>
        <v>0</v>
      </c>
      <c r="F38" s="643"/>
      <c r="G38" s="643"/>
      <c r="H38" s="643"/>
      <c r="I38" s="642">
        <f t="shared" si="2"/>
        <v>0</v>
      </c>
      <c r="J38" s="643"/>
      <c r="K38" s="643"/>
      <c r="L38" s="643"/>
      <c r="M38" s="642">
        <f t="shared" si="3"/>
        <v>0</v>
      </c>
      <c r="N38" s="643"/>
      <c r="O38" s="643"/>
      <c r="P38" s="643"/>
      <c r="Q38" s="87" t="e">
        <f t="shared" si="0"/>
        <v>#DIV/0!</v>
      </c>
      <c r="R38" s="87" t="e">
        <f t="shared" si="0"/>
        <v>#DIV/0!</v>
      </c>
      <c r="S38" s="87" t="e">
        <f t="shared" si="0"/>
        <v>#DIV/0!</v>
      </c>
      <c r="T38" s="87" t="e">
        <f t="shared" si="0"/>
        <v>#DIV/0!</v>
      </c>
      <c r="U38" s="2"/>
    </row>
    <row r="39" spans="1:21" hidden="1" x14ac:dyDescent="0.3">
      <c r="A39" s="92"/>
      <c r="B39" s="93" t="s">
        <v>258</v>
      </c>
      <c r="C39" s="96" t="s">
        <v>259</v>
      </c>
      <c r="D39" s="643"/>
      <c r="E39" s="642">
        <f t="shared" si="1"/>
        <v>0</v>
      </c>
      <c r="F39" s="643"/>
      <c r="G39" s="643"/>
      <c r="H39" s="643"/>
      <c r="I39" s="642">
        <f t="shared" si="2"/>
        <v>0</v>
      </c>
      <c r="J39" s="643"/>
      <c r="K39" s="643"/>
      <c r="L39" s="643"/>
      <c r="M39" s="642">
        <f t="shared" si="3"/>
        <v>0</v>
      </c>
      <c r="N39" s="643"/>
      <c r="O39" s="643"/>
      <c r="P39" s="643"/>
      <c r="Q39" s="87" t="e">
        <f t="shared" si="0"/>
        <v>#DIV/0!</v>
      </c>
      <c r="R39" s="87" t="e">
        <f t="shared" si="0"/>
        <v>#DIV/0!</v>
      </c>
      <c r="S39" s="87" t="e">
        <f t="shared" si="0"/>
        <v>#DIV/0!</v>
      </c>
      <c r="T39" s="87" t="e">
        <f t="shared" si="0"/>
        <v>#DIV/0!</v>
      </c>
      <c r="U39" s="2"/>
    </row>
    <row r="40" spans="1:21" ht="60" hidden="1" x14ac:dyDescent="0.3">
      <c r="A40" s="92"/>
      <c r="B40" s="93" t="s">
        <v>260</v>
      </c>
      <c r="C40" s="96" t="s">
        <v>261</v>
      </c>
      <c r="D40" s="643"/>
      <c r="E40" s="642">
        <f t="shared" si="1"/>
        <v>0</v>
      </c>
      <c r="F40" s="643"/>
      <c r="G40" s="643"/>
      <c r="H40" s="643"/>
      <c r="I40" s="642">
        <f t="shared" si="2"/>
        <v>0</v>
      </c>
      <c r="J40" s="643"/>
      <c r="K40" s="643"/>
      <c r="L40" s="643"/>
      <c r="M40" s="642">
        <f t="shared" si="3"/>
        <v>0</v>
      </c>
      <c r="N40" s="643"/>
      <c r="O40" s="643"/>
      <c r="P40" s="643"/>
      <c r="Q40" s="87" t="e">
        <f t="shared" si="0"/>
        <v>#DIV/0!</v>
      </c>
      <c r="R40" s="87" t="e">
        <f t="shared" si="0"/>
        <v>#DIV/0!</v>
      </c>
      <c r="S40" s="87" t="e">
        <f t="shared" si="0"/>
        <v>#DIV/0!</v>
      </c>
      <c r="T40" s="87" t="e">
        <f t="shared" si="0"/>
        <v>#DIV/0!</v>
      </c>
      <c r="U40" s="2"/>
    </row>
    <row r="41" spans="1:21" ht="45" hidden="1" x14ac:dyDescent="0.3">
      <c r="A41" s="92"/>
      <c r="B41" s="93" t="s">
        <v>262</v>
      </c>
      <c r="C41" s="96" t="s">
        <v>263</v>
      </c>
      <c r="D41" s="643"/>
      <c r="E41" s="642">
        <f t="shared" si="1"/>
        <v>0</v>
      </c>
      <c r="F41" s="643"/>
      <c r="G41" s="643"/>
      <c r="H41" s="643"/>
      <c r="I41" s="642">
        <f t="shared" si="2"/>
        <v>0</v>
      </c>
      <c r="J41" s="643"/>
      <c r="K41" s="643"/>
      <c r="L41" s="643"/>
      <c r="M41" s="642">
        <f t="shared" si="3"/>
        <v>0</v>
      </c>
      <c r="N41" s="643"/>
      <c r="O41" s="643"/>
      <c r="P41" s="643"/>
      <c r="Q41" s="87" t="e">
        <f t="shared" si="0"/>
        <v>#DIV/0!</v>
      </c>
      <c r="R41" s="87" t="e">
        <f t="shared" si="0"/>
        <v>#DIV/0!</v>
      </c>
      <c r="S41" s="87" t="e">
        <f t="shared" si="0"/>
        <v>#DIV/0!</v>
      </c>
      <c r="T41" s="87" t="e">
        <f t="shared" si="0"/>
        <v>#DIV/0!</v>
      </c>
      <c r="U41" s="2"/>
    </row>
    <row r="42" spans="1:21" ht="45" hidden="1" x14ac:dyDescent="0.3">
      <c r="A42" s="92"/>
      <c r="B42" s="93" t="s">
        <v>264</v>
      </c>
      <c r="C42" s="97" t="s">
        <v>265</v>
      </c>
      <c r="D42" s="643"/>
      <c r="E42" s="642">
        <f t="shared" si="1"/>
        <v>0</v>
      </c>
      <c r="F42" s="643"/>
      <c r="G42" s="643"/>
      <c r="H42" s="643"/>
      <c r="I42" s="642">
        <f t="shared" si="2"/>
        <v>0</v>
      </c>
      <c r="J42" s="643"/>
      <c r="K42" s="643"/>
      <c r="L42" s="643"/>
      <c r="M42" s="642">
        <f t="shared" si="3"/>
        <v>0</v>
      </c>
      <c r="N42" s="643"/>
      <c r="O42" s="643"/>
      <c r="P42" s="643"/>
      <c r="Q42" s="87" t="e">
        <f t="shared" si="0"/>
        <v>#DIV/0!</v>
      </c>
      <c r="R42" s="87" t="e">
        <f t="shared" si="0"/>
        <v>#DIV/0!</v>
      </c>
      <c r="S42" s="87" t="e">
        <f t="shared" si="0"/>
        <v>#DIV/0!</v>
      </c>
      <c r="T42" s="87" t="e">
        <f t="shared" si="0"/>
        <v>#DIV/0!</v>
      </c>
      <c r="U42" s="2"/>
    </row>
    <row r="43" spans="1:21" ht="30" hidden="1" x14ac:dyDescent="0.3">
      <c r="A43" s="92"/>
      <c r="B43" s="93" t="s">
        <v>266</v>
      </c>
      <c r="C43" s="97" t="s">
        <v>267</v>
      </c>
      <c r="D43" s="643"/>
      <c r="E43" s="642">
        <f t="shared" si="1"/>
        <v>0</v>
      </c>
      <c r="F43" s="643"/>
      <c r="G43" s="643"/>
      <c r="H43" s="643"/>
      <c r="I43" s="642">
        <f t="shared" si="2"/>
        <v>0</v>
      </c>
      <c r="J43" s="643"/>
      <c r="K43" s="643"/>
      <c r="L43" s="643"/>
      <c r="M43" s="642">
        <f t="shared" si="3"/>
        <v>0</v>
      </c>
      <c r="N43" s="643"/>
      <c r="O43" s="643"/>
      <c r="P43" s="643"/>
      <c r="Q43" s="87" t="e">
        <f t="shared" si="0"/>
        <v>#DIV/0!</v>
      </c>
      <c r="R43" s="87" t="e">
        <f t="shared" si="0"/>
        <v>#DIV/0!</v>
      </c>
      <c r="S43" s="87" t="e">
        <f t="shared" si="0"/>
        <v>#DIV/0!</v>
      </c>
      <c r="T43" s="87" t="e">
        <f t="shared" si="0"/>
        <v>#DIV/0!</v>
      </c>
      <c r="U43" s="2"/>
    </row>
    <row r="44" spans="1:21" ht="30" hidden="1" x14ac:dyDescent="0.3">
      <c r="A44" s="92"/>
      <c r="B44" s="93" t="s">
        <v>268</v>
      </c>
      <c r="C44" s="97" t="s">
        <v>269</v>
      </c>
      <c r="D44" s="643"/>
      <c r="E44" s="642">
        <f t="shared" si="1"/>
        <v>0</v>
      </c>
      <c r="F44" s="643"/>
      <c r="G44" s="643"/>
      <c r="H44" s="643"/>
      <c r="I44" s="642">
        <f t="shared" si="2"/>
        <v>0</v>
      </c>
      <c r="J44" s="643"/>
      <c r="K44" s="643"/>
      <c r="L44" s="643"/>
      <c r="M44" s="642">
        <f t="shared" si="3"/>
        <v>0</v>
      </c>
      <c r="N44" s="643"/>
      <c r="O44" s="643"/>
      <c r="P44" s="643"/>
      <c r="Q44" s="87" t="e">
        <f t="shared" si="0"/>
        <v>#DIV/0!</v>
      </c>
      <c r="R44" s="87" t="e">
        <f t="shared" si="0"/>
        <v>#DIV/0!</v>
      </c>
      <c r="S44" s="87" t="e">
        <f t="shared" si="0"/>
        <v>#DIV/0!</v>
      </c>
      <c r="T44" s="87" t="e">
        <f t="shared" si="0"/>
        <v>#DIV/0!</v>
      </c>
      <c r="U44" s="2"/>
    </row>
    <row r="45" spans="1:21" ht="60" hidden="1" x14ac:dyDescent="0.3">
      <c r="A45" s="92"/>
      <c r="B45" s="93" t="s">
        <v>270</v>
      </c>
      <c r="C45" s="97" t="s">
        <v>271</v>
      </c>
      <c r="D45" s="643"/>
      <c r="E45" s="642">
        <f t="shared" si="1"/>
        <v>0</v>
      </c>
      <c r="F45" s="643"/>
      <c r="G45" s="643"/>
      <c r="H45" s="643"/>
      <c r="I45" s="642">
        <f t="shared" si="2"/>
        <v>0</v>
      </c>
      <c r="J45" s="643"/>
      <c r="K45" s="643"/>
      <c r="L45" s="643"/>
      <c r="M45" s="642">
        <f t="shared" si="3"/>
        <v>0</v>
      </c>
      <c r="N45" s="643"/>
      <c r="O45" s="643"/>
      <c r="P45" s="643"/>
      <c r="Q45" s="87" t="e">
        <f t="shared" si="0"/>
        <v>#DIV/0!</v>
      </c>
      <c r="R45" s="87" t="e">
        <f t="shared" si="0"/>
        <v>#DIV/0!</v>
      </c>
      <c r="S45" s="87" t="e">
        <f t="shared" si="0"/>
        <v>#DIV/0!</v>
      </c>
      <c r="T45" s="87" t="e">
        <f t="shared" si="0"/>
        <v>#DIV/0!</v>
      </c>
      <c r="U45" s="2"/>
    </row>
    <row r="46" spans="1:21" ht="60" hidden="1" x14ac:dyDescent="0.3">
      <c r="A46" s="92"/>
      <c r="B46" s="93" t="s">
        <v>272</v>
      </c>
      <c r="C46" s="97" t="s">
        <v>273</v>
      </c>
      <c r="D46" s="643"/>
      <c r="E46" s="642">
        <f t="shared" si="1"/>
        <v>0</v>
      </c>
      <c r="F46" s="643"/>
      <c r="G46" s="643"/>
      <c r="H46" s="643"/>
      <c r="I46" s="642">
        <f t="shared" si="2"/>
        <v>0</v>
      </c>
      <c r="J46" s="643"/>
      <c r="K46" s="643"/>
      <c r="L46" s="643"/>
      <c r="M46" s="642">
        <f t="shared" si="3"/>
        <v>0</v>
      </c>
      <c r="N46" s="643"/>
      <c r="O46" s="643"/>
      <c r="P46" s="643"/>
      <c r="Q46" s="87" t="e">
        <f t="shared" si="0"/>
        <v>#DIV/0!</v>
      </c>
      <c r="R46" s="87" t="e">
        <f t="shared" si="0"/>
        <v>#DIV/0!</v>
      </c>
      <c r="S46" s="87" t="e">
        <f t="shared" si="0"/>
        <v>#DIV/0!</v>
      </c>
      <c r="T46" s="87" t="e">
        <f t="shared" si="0"/>
        <v>#DIV/0!</v>
      </c>
      <c r="U46" s="2"/>
    </row>
    <row r="47" spans="1:21" ht="90" hidden="1" x14ac:dyDescent="0.3">
      <c r="A47" s="92"/>
      <c r="B47" s="93" t="s">
        <v>274</v>
      </c>
      <c r="C47" s="97" t="s">
        <v>275</v>
      </c>
      <c r="D47" s="643"/>
      <c r="E47" s="642">
        <f t="shared" si="1"/>
        <v>0</v>
      </c>
      <c r="F47" s="643"/>
      <c r="G47" s="643"/>
      <c r="H47" s="643"/>
      <c r="I47" s="642">
        <f t="shared" si="2"/>
        <v>0</v>
      </c>
      <c r="J47" s="643"/>
      <c r="K47" s="643"/>
      <c r="L47" s="643"/>
      <c r="M47" s="642">
        <f t="shared" si="3"/>
        <v>0</v>
      </c>
      <c r="N47" s="643"/>
      <c r="O47" s="643"/>
      <c r="P47" s="643"/>
      <c r="Q47" s="87" t="e">
        <f t="shared" si="0"/>
        <v>#DIV/0!</v>
      </c>
      <c r="R47" s="87" t="e">
        <f t="shared" si="0"/>
        <v>#DIV/0!</v>
      </c>
      <c r="S47" s="87" t="e">
        <f t="shared" si="0"/>
        <v>#DIV/0!</v>
      </c>
      <c r="T47" s="87" t="e">
        <f t="shared" si="0"/>
        <v>#DIV/0!</v>
      </c>
      <c r="U47" s="2"/>
    </row>
    <row r="48" spans="1:21" ht="45" hidden="1" x14ac:dyDescent="0.3">
      <c r="A48" s="92"/>
      <c r="B48" s="93" t="s">
        <v>276</v>
      </c>
      <c r="C48" s="96" t="s">
        <v>277</v>
      </c>
      <c r="D48" s="643"/>
      <c r="E48" s="642">
        <f t="shared" si="1"/>
        <v>0</v>
      </c>
      <c r="F48" s="643"/>
      <c r="G48" s="643"/>
      <c r="H48" s="643"/>
      <c r="I48" s="642">
        <f t="shared" si="2"/>
        <v>0</v>
      </c>
      <c r="J48" s="643"/>
      <c r="K48" s="643"/>
      <c r="L48" s="643"/>
      <c r="M48" s="642">
        <f t="shared" si="3"/>
        <v>0</v>
      </c>
      <c r="N48" s="643"/>
      <c r="O48" s="643"/>
      <c r="P48" s="643"/>
      <c r="Q48" s="87" t="e">
        <f t="shared" si="0"/>
        <v>#DIV/0!</v>
      </c>
      <c r="R48" s="87" t="e">
        <f t="shared" si="0"/>
        <v>#DIV/0!</v>
      </c>
      <c r="S48" s="87" t="e">
        <f t="shared" si="0"/>
        <v>#DIV/0!</v>
      </c>
      <c r="T48" s="87" t="e">
        <f t="shared" si="0"/>
        <v>#DIV/0!</v>
      </c>
      <c r="U48" s="2"/>
    </row>
    <row r="49" spans="1:23" ht="45" hidden="1" x14ac:dyDescent="0.3">
      <c r="A49" s="92"/>
      <c r="B49" s="93" t="s">
        <v>278</v>
      </c>
      <c r="C49" s="96" t="s">
        <v>279</v>
      </c>
      <c r="D49" s="643"/>
      <c r="E49" s="642">
        <f t="shared" si="1"/>
        <v>0</v>
      </c>
      <c r="F49" s="643"/>
      <c r="G49" s="643"/>
      <c r="H49" s="643"/>
      <c r="I49" s="642">
        <f t="shared" si="2"/>
        <v>0</v>
      </c>
      <c r="J49" s="643"/>
      <c r="K49" s="643"/>
      <c r="L49" s="643"/>
      <c r="M49" s="642">
        <f t="shared" si="3"/>
        <v>0</v>
      </c>
      <c r="N49" s="643"/>
      <c r="O49" s="643"/>
      <c r="P49" s="643"/>
      <c r="Q49" s="87" t="e">
        <f t="shared" si="0"/>
        <v>#DIV/0!</v>
      </c>
      <c r="R49" s="87" t="e">
        <f t="shared" si="0"/>
        <v>#DIV/0!</v>
      </c>
      <c r="S49" s="87" t="e">
        <f t="shared" si="0"/>
        <v>#DIV/0!</v>
      </c>
      <c r="T49" s="87" t="e">
        <f t="shared" si="0"/>
        <v>#DIV/0!</v>
      </c>
      <c r="U49" s="2"/>
    </row>
    <row r="50" spans="1:23" ht="30" hidden="1" x14ac:dyDescent="0.3">
      <c r="A50" s="92"/>
      <c r="B50" s="93" t="s">
        <v>280</v>
      </c>
      <c r="C50" s="97" t="s">
        <v>281</v>
      </c>
      <c r="D50" s="643"/>
      <c r="E50" s="642">
        <f t="shared" si="1"/>
        <v>0</v>
      </c>
      <c r="F50" s="643"/>
      <c r="G50" s="643"/>
      <c r="H50" s="643"/>
      <c r="I50" s="642">
        <f t="shared" si="2"/>
        <v>0</v>
      </c>
      <c r="J50" s="643"/>
      <c r="K50" s="643"/>
      <c r="L50" s="643"/>
      <c r="M50" s="642">
        <f t="shared" si="3"/>
        <v>0</v>
      </c>
      <c r="N50" s="643"/>
      <c r="O50" s="643"/>
      <c r="P50" s="643"/>
      <c r="Q50" s="87" t="e">
        <f t="shared" si="0"/>
        <v>#DIV/0!</v>
      </c>
      <c r="R50" s="87" t="e">
        <f t="shared" si="0"/>
        <v>#DIV/0!</v>
      </c>
      <c r="S50" s="87" t="e">
        <f t="shared" si="0"/>
        <v>#DIV/0!</v>
      </c>
      <c r="T50" s="87" t="e">
        <f t="shared" si="0"/>
        <v>#DIV/0!</v>
      </c>
      <c r="U50" s="2"/>
    </row>
    <row r="51" spans="1:23" ht="60" hidden="1" x14ac:dyDescent="0.3">
      <c r="A51" s="92"/>
      <c r="B51" s="93" t="s">
        <v>282</v>
      </c>
      <c r="C51" s="97" t="s">
        <v>283</v>
      </c>
      <c r="D51" s="643"/>
      <c r="E51" s="642">
        <f t="shared" si="1"/>
        <v>0</v>
      </c>
      <c r="F51" s="643"/>
      <c r="G51" s="643"/>
      <c r="H51" s="643"/>
      <c r="I51" s="642">
        <f t="shared" si="2"/>
        <v>0</v>
      </c>
      <c r="J51" s="643"/>
      <c r="K51" s="643"/>
      <c r="L51" s="643"/>
      <c r="M51" s="642">
        <f t="shared" si="3"/>
        <v>0</v>
      </c>
      <c r="N51" s="643"/>
      <c r="O51" s="643"/>
      <c r="P51" s="643"/>
      <c r="Q51" s="87" t="e">
        <f t="shared" si="0"/>
        <v>#DIV/0!</v>
      </c>
      <c r="R51" s="87" t="e">
        <f t="shared" si="0"/>
        <v>#DIV/0!</v>
      </c>
      <c r="S51" s="87" t="e">
        <f t="shared" si="0"/>
        <v>#DIV/0!</v>
      </c>
      <c r="T51" s="87" t="e">
        <f t="shared" si="0"/>
        <v>#DIV/0!</v>
      </c>
      <c r="U51" s="2"/>
    </row>
    <row r="52" spans="1:23" ht="30" hidden="1" x14ac:dyDescent="0.3">
      <c r="A52" s="92"/>
      <c r="B52" s="93" t="s">
        <v>284</v>
      </c>
      <c r="C52" s="97" t="s">
        <v>285</v>
      </c>
      <c r="D52" s="643"/>
      <c r="E52" s="642">
        <f t="shared" si="1"/>
        <v>0</v>
      </c>
      <c r="F52" s="643"/>
      <c r="G52" s="643"/>
      <c r="H52" s="643"/>
      <c r="I52" s="642">
        <f t="shared" si="2"/>
        <v>0</v>
      </c>
      <c r="J52" s="643"/>
      <c r="K52" s="643"/>
      <c r="L52" s="643"/>
      <c r="M52" s="642">
        <f t="shared" si="3"/>
        <v>0</v>
      </c>
      <c r="N52" s="643"/>
      <c r="O52" s="643"/>
      <c r="P52" s="643"/>
      <c r="Q52" s="87" t="e">
        <f t="shared" si="0"/>
        <v>#DIV/0!</v>
      </c>
      <c r="R52" s="87" t="e">
        <f t="shared" si="0"/>
        <v>#DIV/0!</v>
      </c>
      <c r="S52" s="87" t="e">
        <f t="shared" si="0"/>
        <v>#DIV/0!</v>
      </c>
      <c r="T52" s="87" t="e">
        <f t="shared" si="0"/>
        <v>#DIV/0!</v>
      </c>
      <c r="U52" s="2"/>
    </row>
    <row r="53" spans="1:23" ht="90" hidden="1" x14ac:dyDescent="0.3">
      <c r="A53" s="92"/>
      <c r="B53" s="93" t="s">
        <v>286</v>
      </c>
      <c r="C53" s="97" t="s">
        <v>287</v>
      </c>
      <c r="D53" s="643"/>
      <c r="E53" s="642">
        <f t="shared" si="1"/>
        <v>0</v>
      </c>
      <c r="F53" s="643"/>
      <c r="G53" s="643"/>
      <c r="H53" s="643"/>
      <c r="I53" s="642">
        <f t="shared" si="2"/>
        <v>0</v>
      </c>
      <c r="J53" s="643"/>
      <c r="K53" s="643"/>
      <c r="L53" s="643"/>
      <c r="M53" s="642">
        <f t="shared" si="3"/>
        <v>0</v>
      </c>
      <c r="N53" s="643"/>
      <c r="O53" s="643"/>
      <c r="P53" s="643"/>
      <c r="Q53" s="87" t="e">
        <f t="shared" si="0"/>
        <v>#DIV/0!</v>
      </c>
      <c r="R53" s="87" t="e">
        <f t="shared" si="0"/>
        <v>#DIV/0!</v>
      </c>
      <c r="S53" s="87" t="e">
        <f t="shared" si="0"/>
        <v>#DIV/0!</v>
      </c>
      <c r="T53" s="87" t="e">
        <f t="shared" si="0"/>
        <v>#DIV/0!</v>
      </c>
      <c r="U53" s="2"/>
    </row>
    <row r="54" spans="1:23" ht="30" hidden="1" x14ac:dyDescent="0.3">
      <c r="A54" s="92"/>
      <c r="B54" s="93" t="s">
        <v>288</v>
      </c>
      <c r="C54" s="97" t="s">
        <v>289</v>
      </c>
      <c r="D54" s="643"/>
      <c r="E54" s="642">
        <f t="shared" si="1"/>
        <v>0</v>
      </c>
      <c r="F54" s="643"/>
      <c r="G54" s="643"/>
      <c r="H54" s="643"/>
      <c r="I54" s="642">
        <f t="shared" si="2"/>
        <v>0</v>
      </c>
      <c r="J54" s="643"/>
      <c r="K54" s="643"/>
      <c r="L54" s="643"/>
      <c r="M54" s="642">
        <f t="shared" si="3"/>
        <v>0</v>
      </c>
      <c r="N54" s="643"/>
      <c r="O54" s="643"/>
      <c r="P54" s="643"/>
      <c r="Q54" s="87" t="e">
        <f t="shared" si="0"/>
        <v>#DIV/0!</v>
      </c>
      <c r="R54" s="87" t="e">
        <f t="shared" si="0"/>
        <v>#DIV/0!</v>
      </c>
      <c r="S54" s="87" t="e">
        <f t="shared" si="0"/>
        <v>#DIV/0!</v>
      </c>
      <c r="T54" s="87" t="e">
        <f t="shared" si="0"/>
        <v>#DIV/0!</v>
      </c>
      <c r="U54" s="2"/>
    </row>
    <row r="55" spans="1:23" ht="90" hidden="1" x14ac:dyDescent="0.3">
      <c r="A55" s="92"/>
      <c r="B55" s="93" t="s">
        <v>290</v>
      </c>
      <c r="C55" s="97" t="s">
        <v>291</v>
      </c>
      <c r="D55" s="643"/>
      <c r="E55" s="642">
        <f t="shared" si="1"/>
        <v>0</v>
      </c>
      <c r="F55" s="643"/>
      <c r="G55" s="643"/>
      <c r="H55" s="643"/>
      <c r="I55" s="642">
        <f t="shared" si="2"/>
        <v>0</v>
      </c>
      <c r="J55" s="643"/>
      <c r="K55" s="643"/>
      <c r="L55" s="643"/>
      <c r="M55" s="642">
        <f t="shared" si="3"/>
        <v>0</v>
      </c>
      <c r="N55" s="643"/>
      <c r="O55" s="643"/>
      <c r="P55" s="643"/>
      <c r="Q55" s="87" t="e">
        <f t="shared" si="0"/>
        <v>#DIV/0!</v>
      </c>
      <c r="R55" s="87" t="e">
        <f t="shared" si="0"/>
        <v>#DIV/0!</v>
      </c>
      <c r="S55" s="87" t="e">
        <f t="shared" si="0"/>
        <v>#DIV/0!</v>
      </c>
      <c r="T55" s="87" t="e">
        <f t="shared" si="0"/>
        <v>#DIV/0!</v>
      </c>
      <c r="U55" s="2"/>
    </row>
    <row r="56" spans="1:23" ht="30" hidden="1" x14ac:dyDescent="0.3">
      <c r="A56" s="92"/>
      <c r="B56" s="93" t="s">
        <v>292</v>
      </c>
      <c r="C56" s="97" t="s">
        <v>293</v>
      </c>
      <c r="D56" s="643"/>
      <c r="E56" s="642">
        <f t="shared" si="1"/>
        <v>0</v>
      </c>
      <c r="F56" s="643"/>
      <c r="G56" s="643"/>
      <c r="H56" s="643"/>
      <c r="I56" s="642">
        <f t="shared" si="2"/>
        <v>0</v>
      </c>
      <c r="J56" s="643"/>
      <c r="K56" s="643"/>
      <c r="L56" s="643"/>
      <c r="M56" s="642">
        <f t="shared" si="3"/>
        <v>0</v>
      </c>
      <c r="N56" s="643"/>
      <c r="O56" s="643"/>
      <c r="P56" s="643"/>
      <c r="Q56" s="87" t="e">
        <f t="shared" si="0"/>
        <v>#DIV/0!</v>
      </c>
      <c r="R56" s="87" t="e">
        <f t="shared" si="0"/>
        <v>#DIV/0!</v>
      </c>
      <c r="S56" s="87" t="e">
        <f t="shared" si="0"/>
        <v>#DIV/0!</v>
      </c>
      <c r="T56" s="87" t="e">
        <f t="shared" si="0"/>
        <v>#DIV/0!</v>
      </c>
      <c r="U56" s="2"/>
    </row>
    <row r="57" spans="1:23" ht="30" hidden="1" x14ac:dyDescent="0.3">
      <c r="A57" s="92"/>
      <c r="B57" s="93" t="s">
        <v>294</v>
      </c>
      <c r="C57" s="97" t="s">
        <v>295</v>
      </c>
      <c r="D57" s="643"/>
      <c r="E57" s="642">
        <f t="shared" si="1"/>
        <v>0</v>
      </c>
      <c r="F57" s="643"/>
      <c r="G57" s="643"/>
      <c r="H57" s="643"/>
      <c r="I57" s="642">
        <f t="shared" si="2"/>
        <v>0</v>
      </c>
      <c r="J57" s="643"/>
      <c r="K57" s="643"/>
      <c r="L57" s="643"/>
      <c r="M57" s="642">
        <f t="shared" si="3"/>
        <v>0</v>
      </c>
      <c r="N57" s="643"/>
      <c r="O57" s="643"/>
      <c r="P57" s="643"/>
      <c r="Q57" s="87" t="e">
        <f t="shared" si="0"/>
        <v>#DIV/0!</v>
      </c>
      <c r="R57" s="87" t="e">
        <f t="shared" si="0"/>
        <v>#DIV/0!</v>
      </c>
      <c r="S57" s="87" t="e">
        <f t="shared" si="0"/>
        <v>#DIV/0!</v>
      </c>
      <c r="T57" s="87" t="e">
        <f t="shared" si="0"/>
        <v>#DIV/0!</v>
      </c>
      <c r="U57" s="2"/>
    </row>
    <row r="58" spans="1:23" ht="30" hidden="1" x14ac:dyDescent="0.3">
      <c r="A58" s="92"/>
      <c r="B58" s="93" t="s">
        <v>296</v>
      </c>
      <c r="C58" s="97" t="s">
        <v>297</v>
      </c>
      <c r="D58" s="643"/>
      <c r="E58" s="642">
        <f t="shared" si="1"/>
        <v>0</v>
      </c>
      <c r="F58" s="643"/>
      <c r="G58" s="643"/>
      <c r="H58" s="643"/>
      <c r="I58" s="642">
        <f t="shared" si="2"/>
        <v>0</v>
      </c>
      <c r="J58" s="643"/>
      <c r="K58" s="643"/>
      <c r="L58" s="643"/>
      <c r="M58" s="642">
        <f t="shared" si="3"/>
        <v>0</v>
      </c>
      <c r="N58" s="643"/>
      <c r="O58" s="643"/>
      <c r="P58" s="643"/>
      <c r="Q58" s="87" t="e">
        <f t="shared" si="0"/>
        <v>#DIV/0!</v>
      </c>
      <c r="R58" s="87" t="e">
        <f t="shared" si="0"/>
        <v>#DIV/0!</v>
      </c>
      <c r="S58" s="87" t="e">
        <f t="shared" si="0"/>
        <v>#DIV/0!</v>
      </c>
      <c r="T58" s="87" t="e">
        <f t="shared" si="0"/>
        <v>#DIV/0!</v>
      </c>
      <c r="U58" s="2"/>
    </row>
    <row r="59" spans="1:23" ht="30" hidden="1" x14ac:dyDescent="0.3">
      <c r="A59" s="92"/>
      <c r="B59" s="93" t="s">
        <v>298</v>
      </c>
      <c r="C59" s="97" t="s">
        <v>299</v>
      </c>
      <c r="D59" s="643"/>
      <c r="E59" s="642">
        <f t="shared" si="1"/>
        <v>0</v>
      </c>
      <c r="F59" s="643"/>
      <c r="G59" s="643"/>
      <c r="H59" s="643"/>
      <c r="I59" s="642">
        <f t="shared" si="2"/>
        <v>0</v>
      </c>
      <c r="J59" s="643"/>
      <c r="K59" s="643"/>
      <c r="L59" s="643"/>
      <c r="M59" s="642">
        <f t="shared" si="3"/>
        <v>0</v>
      </c>
      <c r="N59" s="643"/>
      <c r="O59" s="643"/>
      <c r="P59" s="643"/>
      <c r="Q59" s="87" t="e">
        <f t="shared" si="0"/>
        <v>#DIV/0!</v>
      </c>
      <c r="R59" s="87" t="e">
        <f t="shared" si="0"/>
        <v>#DIV/0!</v>
      </c>
      <c r="S59" s="87" t="e">
        <f t="shared" si="0"/>
        <v>#DIV/0!</v>
      </c>
      <c r="T59" s="87" t="e">
        <f t="shared" si="0"/>
        <v>#DIV/0!</v>
      </c>
      <c r="U59" s="2"/>
    </row>
    <row r="60" spans="1:23" ht="30" hidden="1" x14ac:dyDescent="0.3">
      <c r="A60" s="92"/>
      <c r="B60" s="93" t="s">
        <v>300</v>
      </c>
      <c r="C60" s="97" t="s">
        <v>301</v>
      </c>
      <c r="D60" s="643"/>
      <c r="E60" s="642">
        <f t="shared" si="1"/>
        <v>0</v>
      </c>
      <c r="F60" s="643"/>
      <c r="G60" s="643"/>
      <c r="H60" s="643"/>
      <c r="I60" s="642">
        <f t="shared" si="2"/>
        <v>0</v>
      </c>
      <c r="J60" s="643"/>
      <c r="K60" s="643"/>
      <c r="L60" s="643"/>
      <c r="M60" s="642">
        <f t="shared" si="3"/>
        <v>0</v>
      </c>
      <c r="N60" s="643"/>
      <c r="O60" s="643"/>
      <c r="P60" s="643"/>
      <c r="Q60" s="87" t="e">
        <f t="shared" si="0"/>
        <v>#DIV/0!</v>
      </c>
      <c r="R60" s="87" t="e">
        <f t="shared" si="0"/>
        <v>#DIV/0!</v>
      </c>
      <c r="S60" s="87" t="e">
        <f t="shared" si="0"/>
        <v>#DIV/0!</v>
      </c>
      <c r="T60" s="87" t="e">
        <f t="shared" si="0"/>
        <v>#DIV/0!</v>
      </c>
      <c r="U60" s="2"/>
    </row>
    <row r="61" spans="1:23" ht="75" hidden="1" x14ac:dyDescent="0.3">
      <c r="A61" s="92"/>
      <c r="B61" s="93" t="s">
        <v>302</v>
      </c>
      <c r="C61" s="97" t="s">
        <v>303</v>
      </c>
      <c r="D61" s="643"/>
      <c r="E61" s="642">
        <f t="shared" si="1"/>
        <v>0</v>
      </c>
      <c r="F61" s="643"/>
      <c r="G61" s="643"/>
      <c r="H61" s="643"/>
      <c r="I61" s="642">
        <f t="shared" si="2"/>
        <v>0</v>
      </c>
      <c r="J61" s="643"/>
      <c r="K61" s="643"/>
      <c r="L61" s="643"/>
      <c r="M61" s="642">
        <f t="shared" si="3"/>
        <v>0</v>
      </c>
      <c r="N61" s="643"/>
      <c r="O61" s="643"/>
      <c r="P61" s="643"/>
      <c r="Q61" s="87" t="e">
        <f t="shared" si="0"/>
        <v>#DIV/0!</v>
      </c>
      <c r="R61" s="87" t="e">
        <f t="shared" si="0"/>
        <v>#DIV/0!</v>
      </c>
      <c r="S61" s="87" t="e">
        <f t="shared" si="0"/>
        <v>#DIV/0!</v>
      </c>
      <c r="T61" s="87" t="e">
        <f t="shared" si="0"/>
        <v>#DIV/0!</v>
      </c>
      <c r="U61" s="2"/>
      <c r="V61" s="98"/>
      <c r="W61" s="98"/>
    </row>
    <row r="62" spans="1:23" x14ac:dyDescent="0.3">
      <c r="A62" s="92"/>
      <c r="B62" s="93" t="s">
        <v>304</v>
      </c>
      <c r="C62" s="95" t="s">
        <v>20</v>
      </c>
      <c r="D62" s="643">
        <f>D154</f>
        <v>34.4</v>
      </c>
      <c r="E62" s="642">
        <f t="shared" si="1"/>
        <v>34.4</v>
      </c>
      <c r="F62" s="643">
        <f>F154</f>
        <v>34.4</v>
      </c>
      <c r="G62" s="643">
        <f>G154</f>
        <v>0</v>
      </c>
      <c r="H62" s="643">
        <f>H154</f>
        <v>0</v>
      </c>
      <c r="I62" s="642">
        <f t="shared" si="2"/>
        <v>16.565000000000001</v>
      </c>
      <c r="J62" s="643">
        <f>J154</f>
        <v>16.565000000000001</v>
      </c>
      <c r="K62" s="643">
        <f>K154</f>
        <v>0</v>
      </c>
      <c r="L62" s="643">
        <f>L154</f>
        <v>0</v>
      </c>
      <c r="M62" s="642">
        <f t="shared" si="3"/>
        <v>13.331</v>
      </c>
      <c r="N62" s="643">
        <f>N154</f>
        <v>13.331</v>
      </c>
      <c r="O62" s="643">
        <f>O154</f>
        <v>0</v>
      </c>
      <c r="P62" s="643">
        <f>P154</f>
        <v>0</v>
      </c>
      <c r="Q62" s="87">
        <f t="shared" si="0"/>
        <v>80.476909145789307</v>
      </c>
      <c r="R62" s="87">
        <f t="shared" si="0"/>
        <v>80.476909145789307</v>
      </c>
      <c r="S62" s="87" t="e">
        <f t="shared" si="0"/>
        <v>#DIV/0!</v>
      </c>
      <c r="T62" s="87" t="e">
        <f t="shared" si="0"/>
        <v>#DIV/0!</v>
      </c>
      <c r="U62" s="2"/>
      <c r="V62" s="98"/>
      <c r="W62" s="98"/>
    </row>
    <row r="63" spans="1:23" ht="45" hidden="1" x14ac:dyDescent="0.3">
      <c r="A63" s="92"/>
      <c r="B63" s="93" t="s">
        <v>305</v>
      </c>
      <c r="C63" s="99" t="s">
        <v>306</v>
      </c>
      <c r="D63" s="643"/>
      <c r="E63" s="642">
        <f t="shared" si="1"/>
        <v>0</v>
      </c>
      <c r="F63" s="643"/>
      <c r="G63" s="643"/>
      <c r="H63" s="643"/>
      <c r="I63" s="642">
        <f t="shared" si="2"/>
        <v>0</v>
      </c>
      <c r="J63" s="643"/>
      <c r="K63" s="643"/>
      <c r="L63" s="643"/>
      <c r="M63" s="642">
        <f t="shared" si="3"/>
        <v>0</v>
      </c>
      <c r="N63" s="643"/>
      <c r="O63" s="643"/>
      <c r="P63" s="643"/>
      <c r="Q63" s="87" t="e">
        <f t="shared" si="0"/>
        <v>#DIV/0!</v>
      </c>
      <c r="R63" s="87" t="e">
        <f t="shared" si="0"/>
        <v>#DIV/0!</v>
      </c>
      <c r="S63" s="87" t="e">
        <f t="shared" si="0"/>
        <v>#DIV/0!</v>
      </c>
      <c r="T63" s="87" t="e">
        <f t="shared" si="0"/>
        <v>#DIV/0!</v>
      </c>
      <c r="U63" s="2"/>
      <c r="V63" s="98"/>
      <c r="W63" s="98"/>
    </row>
    <row r="64" spans="1:23" x14ac:dyDescent="0.3">
      <c r="A64" s="92"/>
      <c r="B64" s="93" t="s">
        <v>307</v>
      </c>
      <c r="C64" s="95" t="s">
        <v>21</v>
      </c>
      <c r="D64" s="643">
        <f>D1090+D1762+D1950+D2389+D3046</f>
        <v>5285.9</v>
      </c>
      <c r="E64" s="642">
        <f t="shared" si="1"/>
        <v>5258.1040199999998</v>
      </c>
      <c r="F64" s="643">
        <f>F1090+F1762+F1950+F2389+F3046</f>
        <v>5258.1040199999998</v>
      </c>
      <c r="G64" s="643">
        <f>G1090+G1762+G1950+G2389+G3046</f>
        <v>0</v>
      </c>
      <c r="H64" s="643">
        <f>H1090+H1762+H1950+H2389+H3046</f>
        <v>0</v>
      </c>
      <c r="I64" s="642">
        <f t="shared" si="2"/>
        <v>4043.9300599999997</v>
      </c>
      <c r="J64" s="643">
        <f>J1090+J1762+J1950+J2389+J3046</f>
        <v>4043.9300599999997</v>
      </c>
      <c r="K64" s="643">
        <f>K1090+K1762+K1950+K2389+K3046</f>
        <v>0</v>
      </c>
      <c r="L64" s="643">
        <f>L1090+L1762+L1950+L2389+L3046</f>
        <v>0</v>
      </c>
      <c r="M64" s="642">
        <f t="shared" si="3"/>
        <v>3811.3748499999997</v>
      </c>
      <c r="N64" s="643">
        <f>N1090+N1762+N1950+N2389+N3046</f>
        <v>3811.3748499999997</v>
      </c>
      <c r="O64" s="643">
        <f>O1090+O1762+O1950+O2389+O3046</f>
        <v>0</v>
      </c>
      <c r="P64" s="643">
        <f>P1090+P1762+P1950+P2389+P3046</f>
        <v>0</v>
      </c>
      <c r="Q64" s="87">
        <f t="shared" si="0"/>
        <v>94.249277149961401</v>
      </c>
      <c r="R64" s="87">
        <f t="shared" si="0"/>
        <v>94.249277149961401</v>
      </c>
      <c r="S64" s="87" t="e">
        <f t="shared" si="0"/>
        <v>#DIV/0!</v>
      </c>
      <c r="T64" s="87" t="e">
        <f t="shared" si="0"/>
        <v>#DIV/0!</v>
      </c>
      <c r="U64" s="2"/>
    </row>
    <row r="65" spans="1:21" x14ac:dyDescent="0.3">
      <c r="A65" s="92"/>
      <c r="B65" s="93" t="s">
        <v>308</v>
      </c>
      <c r="C65" s="95" t="s">
        <v>14</v>
      </c>
      <c r="D65" s="643">
        <f>D153</f>
        <v>50</v>
      </c>
      <c r="E65" s="642">
        <f t="shared" si="1"/>
        <v>50</v>
      </c>
      <c r="F65" s="643">
        <f>F153+F1765</f>
        <v>50</v>
      </c>
      <c r="G65" s="643">
        <f>G153+G1765</f>
        <v>0</v>
      </c>
      <c r="H65" s="643">
        <f>H153+H1765</f>
        <v>0</v>
      </c>
      <c r="I65" s="642">
        <f t="shared" si="2"/>
        <v>105.569</v>
      </c>
      <c r="J65" s="643">
        <f>J153+J1765</f>
        <v>105.569</v>
      </c>
      <c r="K65" s="643">
        <f>K153+K1765</f>
        <v>0</v>
      </c>
      <c r="L65" s="643">
        <f>L153+L1765</f>
        <v>0</v>
      </c>
      <c r="M65" s="642">
        <f t="shared" si="3"/>
        <v>57.284140000000001</v>
      </c>
      <c r="N65" s="643">
        <f>N153+N1765</f>
        <v>57.284140000000001</v>
      </c>
      <c r="O65" s="643">
        <f>O153+O1765</f>
        <v>0</v>
      </c>
      <c r="P65" s="643">
        <f>P153+P1765</f>
        <v>0</v>
      </c>
      <c r="Q65" s="87">
        <f t="shared" si="0"/>
        <v>54.26227396300051</v>
      </c>
      <c r="R65" s="87">
        <f t="shared" si="0"/>
        <v>54.26227396300051</v>
      </c>
      <c r="S65" s="87" t="e">
        <f t="shared" si="0"/>
        <v>#DIV/0!</v>
      </c>
      <c r="T65" s="87" t="e">
        <f t="shared" si="0"/>
        <v>#DIV/0!</v>
      </c>
      <c r="U65" s="2"/>
    </row>
    <row r="66" spans="1:21" ht="30" x14ac:dyDescent="0.3">
      <c r="A66" s="92"/>
      <c r="B66" s="93" t="s">
        <v>309</v>
      </c>
      <c r="C66" s="95" t="s">
        <v>22</v>
      </c>
      <c r="D66" s="643">
        <f>D156+D3047</f>
        <v>817.40000000000009</v>
      </c>
      <c r="E66" s="642">
        <f t="shared" si="1"/>
        <v>810.25</v>
      </c>
      <c r="F66" s="643">
        <f>F156+F3047</f>
        <v>810.25</v>
      </c>
      <c r="G66" s="643">
        <f>G156+G3047</f>
        <v>0</v>
      </c>
      <c r="H66" s="643">
        <f>H156+H3047</f>
        <v>0</v>
      </c>
      <c r="I66" s="642">
        <f t="shared" si="2"/>
        <v>622.28854999999987</v>
      </c>
      <c r="J66" s="643">
        <f>J156+J3047</f>
        <v>622.28854999999987</v>
      </c>
      <c r="K66" s="643">
        <f>K156+K3047</f>
        <v>0</v>
      </c>
      <c r="L66" s="643">
        <f>L156+L3047</f>
        <v>0</v>
      </c>
      <c r="M66" s="642">
        <f t="shared" si="3"/>
        <v>583.87463000000002</v>
      </c>
      <c r="N66" s="643">
        <f>N156+N3047</f>
        <v>583.87463000000002</v>
      </c>
      <c r="O66" s="643">
        <f>O156+O3047</f>
        <v>0</v>
      </c>
      <c r="P66" s="643">
        <f>P156+P3047</f>
        <v>0</v>
      </c>
      <c r="Q66" s="87">
        <f t="shared" si="0"/>
        <v>93.826992317310058</v>
      </c>
      <c r="R66" s="87">
        <f t="shared" si="0"/>
        <v>93.826992317310058</v>
      </c>
      <c r="S66" s="87" t="e">
        <f t="shared" si="0"/>
        <v>#DIV/0!</v>
      </c>
      <c r="T66" s="87" t="e">
        <f t="shared" si="0"/>
        <v>#DIV/0!</v>
      </c>
      <c r="U66" s="2"/>
    </row>
    <row r="67" spans="1:21" hidden="1" x14ac:dyDescent="0.3">
      <c r="A67" s="92"/>
      <c r="B67" s="93" t="s">
        <v>310</v>
      </c>
      <c r="C67" s="96" t="s">
        <v>311</v>
      </c>
      <c r="D67" s="215"/>
      <c r="E67" s="642">
        <f t="shared" si="1"/>
        <v>0</v>
      </c>
      <c r="F67" s="215"/>
      <c r="G67" s="215"/>
      <c r="H67" s="215"/>
      <c r="I67" s="642">
        <f t="shared" si="2"/>
        <v>0</v>
      </c>
      <c r="J67" s="215"/>
      <c r="K67" s="215"/>
      <c r="L67" s="215"/>
      <c r="M67" s="642">
        <f t="shared" si="3"/>
        <v>0</v>
      </c>
      <c r="N67" s="215"/>
      <c r="O67" s="215"/>
      <c r="P67" s="215"/>
      <c r="Q67" s="87" t="e">
        <f t="shared" si="0"/>
        <v>#DIV/0!</v>
      </c>
      <c r="R67" s="87" t="e">
        <f t="shared" si="0"/>
        <v>#DIV/0!</v>
      </c>
      <c r="S67" s="87" t="e">
        <f t="shared" si="0"/>
        <v>#DIV/0!</v>
      </c>
      <c r="T67" s="87" t="e">
        <f t="shared" si="0"/>
        <v>#DIV/0!</v>
      </c>
      <c r="U67" s="2"/>
    </row>
    <row r="68" spans="1:21" ht="30" hidden="1" x14ac:dyDescent="0.3">
      <c r="A68" s="92"/>
      <c r="B68" s="93" t="s">
        <v>312</v>
      </c>
      <c r="C68" s="97" t="s">
        <v>313</v>
      </c>
      <c r="D68" s="215"/>
      <c r="E68" s="642">
        <f t="shared" si="1"/>
        <v>0</v>
      </c>
      <c r="F68" s="215"/>
      <c r="G68" s="215"/>
      <c r="H68" s="215"/>
      <c r="I68" s="642">
        <f t="shared" si="2"/>
        <v>0</v>
      </c>
      <c r="J68" s="215"/>
      <c r="K68" s="215"/>
      <c r="L68" s="215"/>
      <c r="M68" s="642">
        <f t="shared" si="3"/>
        <v>0</v>
      </c>
      <c r="N68" s="215"/>
      <c r="O68" s="215"/>
      <c r="P68" s="215"/>
      <c r="Q68" s="87" t="e">
        <f t="shared" si="0"/>
        <v>#DIV/0!</v>
      </c>
      <c r="R68" s="87" t="e">
        <f t="shared" si="0"/>
        <v>#DIV/0!</v>
      </c>
      <c r="S68" s="87" t="e">
        <f t="shared" si="0"/>
        <v>#DIV/0!</v>
      </c>
      <c r="T68" s="87" t="e">
        <f t="shared" si="0"/>
        <v>#DIV/0!</v>
      </c>
      <c r="U68" s="2"/>
    </row>
    <row r="69" spans="1:21" ht="30" hidden="1" x14ac:dyDescent="0.3">
      <c r="A69" s="92"/>
      <c r="B69" s="93" t="s">
        <v>314</v>
      </c>
      <c r="C69" s="97" t="s">
        <v>315</v>
      </c>
      <c r="D69" s="215"/>
      <c r="E69" s="642">
        <f t="shared" si="1"/>
        <v>0</v>
      </c>
      <c r="F69" s="215"/>
      <c r="G69" s="215"/>
      <c r="H69" s="215"/>
      <c r="I69" s="642">
        <f t="shared" si="2"/>
        <v>0</v>
      </c>
      <c r="J69" s="215"/>
      <c r="K69" s="215"/>
      <c r="L69" s="215"/>
      <c r="M69" s="642">
        <f t="shared" si="3"/>
        <v>0</v>
      </c>
      <c r="N69" s="215"/>
      <c r="O69" s="215"/>
      <c r="P69" s="215"/>
      <c r="Q69" s="87" t="e">
        <f t="shared" si="0"/>
        <v>#DIV/0!</v>
      </c>
      <c r="R69" s="87" t="e">
        <f t="shared" si="0"/>
        <v>#DIV/0!</v>
      </c>
      <c r="S69" s="87" t="e">
        <f t="shared" si="0"/>
        <v>#DIV/0!</v>
      </c>
      <c r="T69" s="87" t="e">
        <f t="shared" si="0"/>
        <v>#DIV/0!</v>
      </c>
      <c r="U69" s="2"/>
    </row>
    <row r="70" spans="1:21" hidden="1" x14ac:dyDescent="0.3">
      <c r="A70" s="92"/>
      <c r="B70" s="93" t="s">
        <v>316</v>
      </c>
      <c r="C70" s="96" t="s">
        <v>317</v>
      </c>
      <c r="D70" s="643"/>
      <c r="E70" s="642">
        <f t="shared" si="1"/>
        <v>0</v>
      </c>
      <c r="F70" s="643"/>
      <c r="G70" s="643"/>
      <c r="H70" s="643"/>
      <c r="I70" s="642">
        <f t="shared" si="2"/>
        <v>0</v>
      </c>
      <c r="J70" s="643"/>
      <c r="K70" s="643"/>
      <c r="L70" s="643"/>
      <c r="M70" s="642">
        <f t="shared" si="3"/>
        <v>0</v>
      </c>
      <c r="N70" s="643"/>
      <c r="O70" s="643"/>
      <c r="P70" s="643"/>
      <c r="Q70" s="87" t="e">
        <f t="shared" si="0"/>
        <v>#DIV/0!</v>
      </c>
      <c r="R70" s="87" t="e">
        <f t="shared" si="0"/>
        <v>#DIV/0!</v>
      </c>
      <c r="S70" s="87" t="e">
        <f t="shared" si="0"/>
        <v>#DIV/0!</v>
      </c>
      <c r="T70" s="87" t="e">
        <f t="shared" si="0"/>
        <v>#DIV/0!</v>
      </c>
      <c r="U70" s="2"/>
    </row>
    <row r="71" spans="1:21" ht="30" hidden="1" x14ac:dyDescent="0.3">
      <c r="A71" s="92"/>
      <c r="B71" s="93" t="s">
        <v>318</v>
      </c>
      <c r="C71" s="97" t="s">
        <v>313</v>
      </c>
      <c r="D71" s="643"/>
      <c r="E71" s="642">
        <f t="shared" si="1"/>
        <v>0</v>
      </c>
      <c r="F71" s="643"/>
      <c r="G71" s="643"/>
      <c r="H71" s="643"/>
      <c r="I71" s="642">
        <f t="shared" si="2"/>
        <v>0</v>
      </c>
      <c r="J71" s="643"/>
      <c r="K71" s="643"/>
      <c r="L71" s="643"/>
      <c r="M71" s="642">
        <f t="shared" si="3"/>
        <v>0</v>
      </c>
      <c r="N71" s="643"/>
      <c r="O71" s="643"/>
      <c r="P71" s="643"/>
      <c r="Q71" s="87" t="e">
        <f t="shared" si="0"/>
        <v>#DIV/0!</v>
      </c>
      <c r="R71" s="87" t="e">
        <f t="shared" si="0"/>
        <v>#DIV/0!</v>
      </c>
      <c r="S71" s="87" t="e">
        <f t="shared" si="0"/>
        <v>#DIV/0!</v>
      </c>
      <c r="T71" s="87" t="e">
        <f t="shared" si="0"/>
        <v>#DIV/0!</v>
      </c>
      <c r="U71" s="2"/>
    </row>
    <row r="72" spans="1:21" ht="30" hidden="1" x14ac:dyDescent="0.3">
      <c r="A72" s="92"/>
      <c r="B72" s="93" t="s">
        <v>319</v>
      </c>
      <c r="C72" s="97" t="s">
        <v>315</v>
      </c>
      <c r="D72" s="643"/>
      <c r="E72" s="642">
        <f t="shared" si="1"/>
        <v>0</v>
      </c>
      <c r="F72" s="643"/>
      <c r="G72" s="643"/>
      <c r="H72" s="643"/>
      <c r="I72" s="642">
        <f t="shared" si="2"/>
        <v>0</v>
      </c>
      <c r="J72" s="643"/>
      <c r="K72" s="643"/>
      <c r="L72" s="643"/>
      <c r="M72" s="642">
        <f t="shared" si="3"/>
        <v>0</v>
      </c>
      <c r="N72" s="643"/>
      <c r="O72" s="643"/>
      <c r="P72" s="643"/>
      <c r="Q72" s="87" t="e">
        <f t="shared" si="0"/>
        <v>#DIV/0!</v>
      </c>
      <c r="R72" s="87" t="e">
        <f t="shared" si="0"/>
        <v>#DIV/0!</v>
      </c>
      <c r="S72" s="87" t="e">
        <f t="shared" si="0"/>
        <v>#DIV/0!</v>
      </c>
      <c r="T72" s="87" t="e">
        <f t="shared" si="0"/>
        <v>#DIV/0!</v>
      </c>
      <c r="U72" s="2"/>
    </row>
    <row r="73" spans="1:21" ht="45" hidden="1" x14ac:dyDescent="0.3">
      <c r="A73" s="92"/>
      <c r="B73" s="93" t="s">
        <v>320</v>
      </c>
      <c r="C73" s="96" t="s">
        <v>321</v>
      </c>
      <c r="D73" s="643"/>
      <c r="E73" s="642">
        <f t="shared" si="1"/>
        <v>0</v>
      </c>
      <c r="F73" s="643"/>
      <c r="G73" s="643"/>
      <c r="H73" s="643"/>
      <c r="I73" s="642">
        <f t="shared" si="2"/>
        <v>0</v>
      </c>
      <c r="J73" s="643"/>
      <c r="K73" s="643"/>
      <c r="L73" s="643"/>
      <c r="M73" s="642">
        <f t="shared" si="3"/>
        <v>0</v>
      </c>
      <c r="N73" s="643"/>
      <c r="O73" s="643"/>
      <c r="P73" s="643"/>
      <c r="Q73" s="87" t="e">
        <f t="shared" si="0"/>
        <v>#DIV/0!</v>
      </c>
      <c r="R73" s="87" t="e">
        <f t="shared" si="0"/>
        <v>#DIV/0!</v>
      </c>
      <c r="S73" s="87" t="e">
        <f t="shared" si="0"/>
        <v>#DIV/0!</v>
      </c>
      <c r="T73" s="87" t="e">
        <f t="shared" ref="T73:T136" si="4">P73/L73*100</f>
        <v>#DIV/0!</v>
      </c>
      <c r="U73" s="2"/>
    </row>
    <row r="74" spans="1:21" ht="30" hidden="1" x14ac:dyDescent="0.3">
      <c r="A74" s="92"/>
      <c r="B74" s="93" t="s">
        <v>322</v>
      </c>
      <c r="C74" s="97" t="s">
        <v>313</v>
      </c>
      <c r="D74" s="215"/>
      <c r="E74" s="642">
        <f t="shared" si="1"/>
        <v>0</v>
      </c>
      <c r="F74" s="215"/>
      <c r="G74" s="215"/>
      <c r="H74" s="215"/>
      <c r="I74" s="642">
        <f t="shared" si="2"/>
        <v>0</v>
      </c>
      <c r="J74" s="215"/>
      <c r="K74" s="215"/>
      <c r="L74" s="215"/>
      <c r="M74" s="642">
        <f t="shared" si="3"/>
        <v>0</v>
      </c>
      <c r="N74" s="215"/>
      <c r="O74" s="215"/>
      <c r="P74" s="215"/>
      <c r="Q74" s="87" t="e">
        <f t="shared" ref="Q74:T137" si="5">M74/I74*100</f>
        <v>#DIV/0!</v>
      </c>
      <c r="R74" s="87" t="e">
        <f t="shared" si="5"/>
        <v>#DIV/0!</v>
      </c>
      <c r="S74" s="87" t="e">
        <f t="shared" si="5"/>
        <v>#DIV/0!</v>
      </c>
      <c r="T74" s="87" t="e">
        <f t="shared" si="4"/>
        <v>#DIV/0!</v>
      </c>
      <c r="U74" s="2"/>
    </row>
    <row r="75" spans="1:21" ht="30" hidden="1" x14ac:dyDescent="0.3">
      <c r="A75" s="92"/>
      <c r="B75" s="93" t="s">
        <v>323</v>
      </c>
      <c r="C75" s="97" t="s">
        <v>315</v>
      </c>
      <c r="D75" s="215"/>
      <c r="E75" s="642">
        <f>F75+G75</f>
        <v>0</v>
      </c>
      <c r="F75" s="215"/>
      <c r="G75" s="215"/>
      <c r="H75" s="215"/>
      <c r="I75" s="642">
        <f t="shared" ref="I75:I138" si="6">J75+K75</f>
        <v>0</v>
      </c>
      <c r="J75" s="215"/>
      <c r="K75" s="215"/>
      <c r="L75" s="215"/>
      <c r="M75" s="642">
        <f t="shared" ref="M75:M138" si="7">N75+O75</f>
        <v>0</v>
      </c>
      <c r="N75" s="215"/>
      <c r="O75" s="215"/>
      <c r="P75" s="215"/>
      <c r="Q75" s="87" t="e">
        <f t="shared" si="5"/>
        <v>#DIV/0!</v>
      </c>
      <c r="R75" s="87" t="e">
        <f t="shared" si="5"/>
        <v>#DIV/0!</v>
      </c>
      <c r="S75" s="87" t="e">
        <f t="shared" si="5"/>
        <v>#DIV/0!</v>
      </c>
      <c r="T75" s="87" t="e">
        <f t="shared" si="4"/>
        <v>#DIV/0!</v>
      </c>
      <c r="U75" s="2"/>
    </row>
    <row r="76" spans="1:21" x14ac:dyDescent="0.3">
      <c r="A76" s="92"/>
      <c r="B76" s="93" t="s">
        <v>324</v>
      </c>
      <c r="C76" s="95" t="s">
        <v>23</v>
      </c>
      <c r="D76" s="643">
        <f>D157+D1105+D1952+D2391+D3057</f>
        <v>526.9</v>
      </c>
      <c r="E76" s="642">
        <f>F76+G76</f>
        <v>2050.2210100000002</v>
      </c>
      <c r="F76" s="643">
        <f>F157+F1105+F1764+F1952+F2391+F3057</f>
        <v>802.07015999999999</v>
      </c>
      <c r="G76" s="643">
        <f>G157+G1105+G1764+G1952+G2391+G3057</f>
        <v>1248.15085</v>
      </c>
      <c r="H76" s="643">
        <f>H157+H1105+H1764+H1952+H2391+H3057</f>
        <v>3.4719700000000002</v>
      </c>
      <c r="I76" s="642">
        <f t="shared" si="6"/>
        <v>1013.2663</v>
      </c>
      <c r="J76" s="643">
        <f>J157+J1105+J1764+J1952+J2391+J3057</f>
        <v>515.11545000000001</v>
      </c>
      <c r="K76" s="643">
        <f>K157+K1105+K1764+K1952+K2391+K3057</f>
        <v>498.15084999999999</v>
      </c>
      <c r="L76" s="643">
        <f>L157+L1105+L1764+L1952+L2391+L3057</f>
        <v>3.2719700000000005</v>
      </c>
      <c r="M76" s="642">
        <f t="shared" si="7"/>
        <v>431.77381000000003</v>
      </c>
      <c r="N76" s="643">
        <f>N157+N1105+N1764+N1952+N2391+N3057</f>
        <v>222.17289000000002</v>
      </c>
      <c r="O76" s="643">
        <f>O157+O1105+O1764+O1952+O2391+O3057</f>
        <v>209.60092</v>
      </c>
      <c r="P76" s="643">
        <f>P157+P1105+P1764+P1952+P2391+P3057</f>
        <v>2.0943399999999999</v>
      </c>
      <c r="Q76" s="87">
        <f t="shared" si="5"/>
        <v>42.612076410712568</v>
      </c>
      <c r="R76" s="87">
        <f t="shared" si="5"/>
        <v>43.130698176496168</v>
      </c>
      <c r="S76" s="87">
        <f t="shared" si="5"/>
        <v>42.075792904900197</v>
      </c>
      <c r="T76" s="87">
        <f t="shared" si="4"/>
        <v>64.008533085572282</v>
      </c>
      <c r="U76" s="2"/>
    </row>
    <row r="77" spans="1:21" ht="45" hidden="1" x14ac:dyDescent="0.3">
      <c r="A77" s="92"/>
      <c r="B77" s="93" t="s">
        <v>325</v>
      </c>
      <c r="C77" s="96" t="s">
        <v>326</v>
      </c>
      <c r="D77" s="643"/>
      <c r="E77" s="642">
        <f t="shared" ref="E77:E140" si="8">F77+G77</f>
        <v>0</v>
      </c>
      <c r="F77" s="643"/>
      <c r="G77" s="643"/>
      <c r="H77" s="643"/>
      <c r="I77" s="642">
        <f t="shared" si="6"/>
        <v>0</v>
      </c>
      <c r="J77" s="643"/>
      <c r="K77" s="643"/>
      <c r="L77" s="643"/>
      <c r="M77" s="642">
        <f t="shared" si="7"/>
        <v>0</v>
      </c>
      <c r="N77" s="643"/>
      <c r="O77" s="643"/>
      <c r="P77" s="643"/>
      <c r="Q77" s="87" t="e">
        <f t="shared" si="5"/>
        <v>#DIV/0!</v>
      </c>
      <c r="R77" s="87" t="e">
        <f t="shared" si="5"/>
        <v>#DIV/0!</v>
      </c>
      <c r="S77" s="87" t="e">
        <f t="shared" si="5"/>
        <v>#DIV/0!</v>
      </c>
      <c r="T77" s="87" t="e">
        <f t="shared" si="4"/>
        <v>#DIV/0!</v>
      </c>
      <c r="U77" s="2"/>
    </row>
    <row r="78" spans="1:21" hidden="1" x14ac:dyDescent="0.3">
      <c r="A78" s="92"/>
      <c r="B78" s="93" t="s">
        <v>327</v>
      </c>
      <c r="C78" s="96" t="s">
        <v>328</v>
      </c>
      <c r="D78" s="643"/>
      <c r="E78" s="642">
        <f t="shared" si="8"/>
        <v>0</v>
      </c>
      <c r="F78" s="643"/>
      <c r="G78" s="643"/>
      <c r="H78" s="643"/>
      <c r="I78" s="642">
        <f t="shared" si="6"/>
        <v>0</v>
      </c>
      <c r="J78" s="643"/>
      <c r="K78" s="643"/>
      <c r="L78" s="643"/>
      <c r="M78" s="642">
        <f t="shared" si="7"/>
        <v>0</v>
      </c>
      <c r="N78" s="643"/>
      <c r="O78" s="643"/>
      <c r="P78" s="643"/>
      <c r="Q78" s="87" t="e">
        <f t="shared" si="5"/>
        <v>#DIV/0!</v>
      </c>
      <c r="R78" s="87" t="e">
        <f t="shared" si="5"/>
        <v>#DIV/0!</v>
      </c>
      <c r="S78" s="87" t="e">
        <f t="shared" si="5"/>
        <v>#DIV/0!</v>
      </c>
      <c r="T78" s="87" t="e">
        <f t="shared" si="4"/>
        <v>#DIV/0!</v>
      </c>
      <c r="U78" s="2"/>
    </row>
    <row r="79" spans="1:21" ht="30" hidden="1" x14ac:dyDescent="0.3">
      <c r="A79" s="92"/>
      <c r="B79" s="93" t="s">
        <v>329</v>
      </c>
      <c r="C79" s="97" t="s">
        <v>330</v>
      </c>
      <c r="D79" s="643"/>
      <c r="E79" s="642">
        <f t="shared" si="8"/>
        <v>0</v>
      </c>
      <c r="F79" s="643"/>
      <c r="G79" s="643"/>
      <c r="H79" s="643"/>
      <c r="I79" s="642">
        <f t="shared" si="6"/>
        <v>0</v>
      </c>
      <c r="J79" s="643"/>
      <c r="K79" s="643"/>
      <c r="L79" s="643"/>
      <c r="M79" s="642">
        <f t="shared" si="7"/>
        <v>0</v>
      </c>
      <c r="N79" s="643"/>
      <c r="O79" s="643"/>
      <c r="P79" s="643"/>
      <c r="Q79" s="87" t="e">
        <f t="shared" si="5"/>
        <v>#DIV/0!</v>
      </c>
      <c r="R79" s="87" t="e">
        <f t="shared" si="5"/>
        <v>#DIV/0!</v>
      </c>
      <c r="S79" s="87" t="e">
        <f t="shared" si="5"/>
        <v>#DIV/0!</v>
      </c>
      <c r="T79" s="87" t="e">
        <f t="shared" si="4"/>
        <v>#DIV/0!</v>
      </c>
      <c r="U79" s="2"/>
    </row>
    <row r="80" spans="1:21" ht="30" hidden="1" x14ac:dyDescent="0.3">
      <c r="A80" s="92"/>
      <c r="B80" s="93" t="s">
        <v>331</v>
      </c>
      <c r="C80" s="97" t="s">
        <v>332</v>
      </c>
      <c r="D80" s="215"/>
      <c r="E80" s="642">
        <f t="shared" si="8"/>
        <v>0</v>
      </c>
      <c r="F80" s="215"/>
      <c r="G80" s="215"/>
      <c r="H80" s="215"/>
      <c r="I80" s="642">
        <f t="shared" si="6"/>
        <v>0</v>
      </c>
      <c r="J80" s="215"/>
      <c r="K80" s="215"/>
      <c r="L80" s="215"/>
      <c r="M80" s="642">
        <f t="shared" si="7"/>
        <v>0</v>
      </c>
      <c r="N80" s="215"/>
      <c r="O80" s="215"/>
      <c r="P80" s="215"/>
      <c r="Q80" s="87" t="e">
        <f t="shared" si="5"/>
        <v>#DIV/0!</v>
      </c>
      <c r="R80" s="87" t="e">
        <f t="shared" si="5"/>
        <v>#DIV/0!</v>
      </c>
      <c r="S80" s="87" t="e">
        <f t="shared" si="5"/>
        <v>#DIV/0!</v>
      </c>
      <c r="T80" s="87" t="e">
        <f t="shared" si="4"/>
        <v>#DIV/0!</v>
      </c>
      <c r="U80" s="2"/>
    </row>
    <row r="81" spans="1:21" ht="30" x14ac:dyDescent="0.3">
      <c r="A81" s="92"/>
      <c r="B81" s="93" t="s">
        <v>138</v>
      </c>
      <c r="C81" s="94" t="s">
        <v>333</v>
      </c>
      <c r="D81" s="643">
        <f>D158+D1110+D1766+D1953+D2392+D3062</f>
        <v>3536.3</v>
      </c>
      <c r="E81" s="642">
        <f t="shared" si="8"/>
        <v>21830.65582</v>
      </c>
      <c r="F81" s="643">
        <f>F158+F1110+F1766+F1953+F2392+F3062</f>
        <v>12222.017820000001</v>
      </c>
      <c r="G81" s="643">
        <f>G158+G1110+G1766+G1953+G2392+G3062</f>
        <v>9608.637999999999</v>
      </c>
      <c r="H81" s="643">
        <f>H158+H1110+H1766+H1953+H2392+H3062</f>
        <v>54.9</v>
      </c>
      <c r="I81" s="642">
        <f t="shared" si="6"/>
        <v>15364.962140000003</v>
      </c>
      <c r="J81" s="643">
        <f>J158+J1110+J1766+J1953+J2392+J3062</f>
        <v>7220.3501400000014</v>
      </c>
      <c r="K81" s="643">
        <f>K158+K1110+K1766+K1953+K2392+K3062</f>
        <v>8144.612000000001</v>
      </c>
      <c r="L81" s="643">
        <f>L158+L1110+L1766+L1953+L2392+L3062</f>
        <v>49</v>
      </c>
      <c r="M81" s="642">
        <f t="shared" si="7"/>
        <v>10459.822360000002</v>
      </c>
      <c r="N81" s="643">
        <f>N158+N1110+N1766+N1953+N2392+N3062</f>
        <v>4398.1374200000009</v>
      </c>
      <c r="O81" s="643">
        <f>O158+O1110+O1766+O1953+O2392+O3062</f>
        <v>6061.6849400000001</v>
      </c>
      <c r="P81" s="643">
        <f>P158+P1110+P1766+P1953+P2392+P3062</f>
        <v>43.59704</v>
      </c>
      <c r="Q81" s="87">
        <f t="shared" si="5"/>
        <v>68.075809524903903</v>
      </c>
      <c r="R81" s="87">
        <f t="shared" si="5"/>
        <v>60.913076716803104</v>
      </c>
      <c r="S81" s="87">
        <f t="shared" si="5"/>
        <v>74.425705484803942</v>
      </c>
      <c r="T81" s="87">
        <f t="shared" si="4"/>
        <v>88.973551020408166</v>
      </c>
      <c r="U81" s="2"/>
    </row>
    <row r="82" spans="1:21" hidden="1" x14ac:dyDescent="0.3">
      <c r="A82" s="92"/>
      <c r="B82" s="93" t="s">
        <v>139</v>
      </c>
      <c r="C82" s="100" t="s">
        <v>334</v>
      </c>
      <c r="D82" s="643"/>
      <c r="E82" s="642">
        <f t="shared" si="8"/>
        <v>0</v>
      </c>
      <c r="F82" s="643"/>
      <c r="G82" s="643"/>
      <c r="H82" s="643"/>
      <c r="I82" s="642">
        <f t="shared" si="6"/>
        <v>0</v>
      </c>
      <c r="J82" s="643"/>
      <c r="K82" s="643"/>
      <c r="L82" s="643"/>
      <c r="M82" s="642">
        <f t="shared" si="7"/>
        <v>0</v>
      </c>
      <c r="N82" s="643"/>
      <c r="O82" s="643"/>
      <c r="P82" s="643"/>
      <c r="Q82" s="87" t="e">
        <f t="shared" si="5"/>
        <v>#DIV/0!</v>
      </c>
      <c r="R82" s="87" t="e">
        <f t="shared" si="5"/>
        <v>#DIV/0!</v>
      </c>
      <c r="S82" s="87" t="e">
        <f t="shared" si="5"/>
        <v>#DIV/0!</v>
      </c>
      <c r="T82" s="87" t="e">
        <f t="shared" si="4"/>
        <v>#DIV/0!</v>
      </c>
    </row>
    <row r="83" spans="1:21" ht="30" hidden="1" x14ac:dyDescent="0.3">
      <c r="A83" s="92"/>
      <c r="B83" s="93" t="s">
        <v>335</v>
      </c>
      <c r="C83" s="96" t="s">
        <v>336</v>
      </c>
      <c r="D83" s="643"/>
      <c r="E83" s="642">
        <f t="shared" si="8"/>
        <v>0</v>
      </c>
      <c r="F83" s="643"/>
      <c r="G83" s="643"/>
      <c r="H83" s="643"/>
      <c r="I83" s="642">
        <f t="shared" si="6"/>
        <v>0</v>
      </c>
      <c r="J83" s="643"/>
      <c r="K83" s="643"/>
      <c r="L83" s="643"/>
      <c r="M83" s="642">
        <f t="shared" si="7"/>
        <v>0</v>
      </c>
      <c r="N83" s="643"/>
      <c r="O83" s="643"/>
      <c r="P83" s="643"/>
      <c r="Q83" s="87" t="e">
        <f t="shared" si="5"/>
        <v>#DIV/0!</v>
      </c>
      <c r="R83" s="87" t="e">
        <f t="shared" si="5"/>
        <v>#DIV/0!</v>
      </c>
      <c r="S83" s="87" t="e">
        <f t="shared" si="5"/>
        <v>#DIV/0!</v>
      </c>
      <c r="T83" s="87" t="e">
        <f t="shared" si="4"/>
        <v>#DIV/0!</v>
      </c>
    </row>
    <row r="84" spans="1:21" ht="30" hidden="1" x14ac:dyDescent="0.3">
      <c r="A84" s="92"/>
      <c r="B84" s="93" t="s">
        <v>337</v>
      </c>
      <c r="C84" s="97" t="s">
        <v>338</v>
      </c>
      <c r="D84" s="643"/>
      <c r="E84" s="642">
        <f t="shared" si="8"/>
        <v>0</v>
      </c>
      <c r="F84" s="643"/>
      <c r="G84" s="643"/>
      <c r="H84" s="643"/>
      <c r="I84" s="642">
        <f t="shared" si="6"/>
        <v>0</v>
      </c>
      <c r="J84" s="643"/>
      <c r="K84" s="643"/>
      <c r="L84" s="643"/>
      <c r="M84" s="642">
        <f t="shared" si="7"/>
        <v>0</v>
      </c>
      <c r="N84" s="643"/>
      <c r="O84" s="643"/>
      <c r="P84" s="643"/>
      <c r="Q84" s="87" t="e">
        <f t="shared" si="5"/>
        <v>#DIV/0!</v>
      </c>
      <c r="R84" s="87" t="e">
        <f t="shared" si="5"/>
        <v>#DIV/0!</v>
      </c>
      <c r="S84" s="87" t="e">
        <f t="shared" si="5"/>
        <v>#DIV/0!</v>
      </c>
      <c r="T84" s="87" t="e">
        <f t="shared" si="4"/>
        <v>#DIV/0!</v>
      </c>
    </row>
    <row r="85" spans="1:21" ht="30" hidden="1" x14ac:dyDescent="0.3">
      <c r="A85" s="92"/>
      <c r="B85" s="93" t="s">
        <v>339</v>
      </c>
      <c r="C85" s="97" t="s">
        <v>340</v>
      </c>
      <c r="D85" s="643"/>
      <c r="E85" s="642">
        <f t="shared" si="8"/>
        <v>0</v>
      </c>
      <c r="F85" s="643"/>
      <c r="G85" s="643"/>
      <c r="H85" s="643"/>
      <c r="I85" s="642">
        <f t="shared" si="6"/>
        <v>0</v>
      </c>
      <c r="J85" s="643"/>
      <c r="K85" s="643"/>
      <c r="L85" s="643"/>
      <c r="M85" s="642">
        <f t="shared" si="7"/>
        <v>0</v>
      </c>
      <c r="N85" s="643"/>
      <c r="O85" s="643"/>
      <c r="P85" s="643"/>
      <c r="Q85" s="87" t="e">
        <f t="shared" si="5"/>
        <v>#DIV/0!</v>
      </c>
      <c r="R85" s="87" t="e">
        <f t="shared" si="5"/>
        <v>#DIV/0!</v>
      </c>
      <c r="S85" s="87" t="e">
        <f t="shared" si="5"/>
        <v>#DIV/0!</v>
      </c>
      <c r="T85" s="87" t="e">
        <f t="shared" si="4"/>
        <v>#DIV/0!</v>
      </c>
    </row>
    <row r="86" spans="1:21" ht="30" hidden="1" x14ac:dyDescent="0.3">
      <c r="A86" s="92"/>
      <c r="B86" s="93" t="s">
        <v>341</v>
      </c>
      <c r="C86" s="97" t="s">
        <v>342</v>
      </c>
      <c r="D86" s="643"/>
      <c r="E86" s="642">
        <f t="shared" si="8"/>
        <v>0</v>
      </c>
      <c r="F86" s="643"/>
      <c r="G86" s="643"/>
      <c r="H86" s="643"/>
      <c r="I86" s="642">
        <f t="shared" si="6"/>
        <v>0</v>
      </c>
      <c r="J86" s="643"/>
      <c r="K86" s="643"/>
      <c r="L86" s="643"/>
      <c r="M86" s="642">
        <f t="shared" si="7"/>
        <v>0</v>
      </c>
      <c r="N86" s="643"/>
      <c r="O86" s="643"/>
      <c r="P86" s="643"/>
      <c r="Q86" s="87" t="e">
        <f t="shared" si="5"/>
        <v>#DIV/0!</v>
      </c>
      <c r="R86" s="87" t="e">
        <f t="shared" si="5"/>
        <v>#DIV/0!</v>
      </c>
      <c r="S86" s="87" t="e">
        <f t="shared" si="5"/>
        <v>#DIV/0!</v>
      </c>
      <c r="T86" s="87" t="e">
        <f t="shared" si="4"/>
        <v>#DIV/0!</v>
      </c>
    </row>
    <row r="87" spans="1:21" ht="30" hidden="1" x14ac:dyDescent="0.3">
      <c r="A87" s="92"/>
      <c r="B87" s="93" t="s">
        <v>343</v>
      </c>
      <c r="C87" s="97" t="s">
        <v>344</v>
      </c>
      <c r="D87" s="643"/>
      <c r="E87" s="642">
        <f t="shared" si="8"/>
        <v>0</v>
      </c>
      <c r="F87" s="643"/>
      <c r="G87" s="643"/>
      <c r="H87" s="643"/>
      <c r="I87" s="642">
        <f t="shared" si="6"/>
        <v>0</v>
      </c>
      <c r="J87" s="643"/>
      <c r="K87" s="643"/>
      <c r="L87" s="643"/>
      <c r="M87" s="642">
        <f t="shared" si="7"/>
        <v>0</v>
      </c>
      <c r="N87" s="643"/>
      <c r="O87" s="643"/>
      <c r="P87" s="643"/>
      <c r="Q87" s="87" t="e">
        <f t="shared" si="5"/>
        <v>#DIV/0!</v>
      </c>
      <c r="R87" s="87" t="e">
        <f t="shared" si="5"/>
        <v>#DIV/0!</v>
      </c>
      <c r="S87" s="87" t="e">
        <f t="shared" si="5"/>
        <v>#DIV/0!</v>
      </c>
      <c r="T87" s="87" t="e">
        <f t="shared" si="4"/>
        <v>#DIV/0!</v>
      </c>
    </row>
    <row r="88" spans="1:21" ht="45" hidden="1" x14ac:dyDescent="0.3">
      <c r="A88" s="92"/>
      <c r="B88" s="93" t="s">
        <v>345</v>
      </c>
      <c r="C88" s="97" t="s">
        <v>346</v>
      </c>
      <c r="D88" s="643"/>
      <c r="E88" s="642">
        <f t="shared" si="8"/>
        <v>0</v>
      </c>
      <c r="F88" s="643"/>
      <c r="G88" s="643"/>
      <c r="H88" s="643"/>
      <c r="I88" s="642">
        <f t="shared" si="6"/>
        <v>0</v>
      </c>
      <c r="J88" s="643"/>
      <c r="K88" s="643"/>
      <c r="L88" s="643"/>
      <c r="M88" s="642">
        <f t="shared" si="7"/>
        <v>0</v>
      </c>
      <c r="N88" s="643"/>
      <c r="O88" s="643"/>
      <c r="P88" s="643"/>
      <c r="Q88" s="87" t="e">
        <f t="shared" si="5"/>
        <v>#DIV/0!</v>
      </c>
      <c r="R88" s="87" t="e">
        <f t="shared" si="5"/>
        <v>#DIV/0!</v>
      </c>
      <c r="S88" s="87" t="e">
        <f t="shared" si="5"/>
        <v>#DIV/0!</v>
      </c>
      <c r="T88" s="87" t="e">
        <f t="shared" si="4"/>
        <v>#DIV/0!</v>
      </c>
    </row>
    <row r="89" spans="1:21" ht="30" hidden="1" x14ac:dyDescent="0.3">
      <c r="A89" s="92"/>
      <c r="B89" s="93" t="s">
        <v>347</v>
      </c>
      <c r="C89" s="97" t="s">
        <v>348</v>
      </c>
      <c r="D89" s="643"/>
      <c r="E89" s="642">
        <f t="shared" si="8"/>
        <v>0</v>
      </c>
      <c r="F89" s="643"/>
      <c r="G89" s="643"/>
      <c r="H89" s="643"/>
      <c r="I89" s="642">
        <f t="shared" si="6"/>
        <v>0</v>
      </c>
      <c r="J89" s="643"/>
      <c r="K89" s="643"/>
      <c r="L89" s="643"/>
      <c r="M89" s="642">
        <f t="shared" si="7"/>
        <v>0</v>
      </c>
      <c r="N89" s="643"/>
      <c r="O89" s="643"/>
      <c r="P89" s="643"/>
      <c r="Q89" s="87" t="e">
        <f t="shared" si="5"/>
        <v>#DIV/0!</v>
      </c>
      <c r="R89" s="87" t="e">
        <f t="shared" si="5"/>
        <v>#DIV/0!</v>
      </c>
      <c r="S89" s="87" t="e">
        <f t="shared" si="5"/>
        <v>#DIV/0!</v>
      </c>
      <c r="T89" s="87" t="e">
        <f t="shared" si="4"/>
        <v>#DIV/0!</v>
      </c>
    </row>
    <row r="90" spans="1:21" ht="30" hidden="1" x14ac:dyDescent="0.3">
      <c r="A90" s="92"/>
      <c r="B90" s="93" t="s">
        <v>349</v>
      </c>
      <c r="C90" s="97" t="s">
        <v>350</v>
      </c>
      <c r="D90" s="643"/>
      <c r="E90" s="642">
        <f t="shared" si="8"/>
        <v>0</v>
      </c>
      <c r="F90" s="643"/>
      <c r="G90" s="643"/>
      <c r="H90" s="643"/>
      <c r="I90" s="642">
        <f t="shared" si="6"/>
        <v>0</v>
      </c>
      <c r="J90" s="643"/>
      <c r="K90" s="643"/>
      <c r="L90" s="643"/>
      <c r="M90" s="642">
        <f t="shared" si="7"/>
        <v>0</v>
      </c>
      <c r="N90" s="643"/>
      <c r="O90" s="643"/>
      <c r="P90" s="643"/>
      <c r="Q90" s="87" t="e">
        <f t="shared" si="5"/>
        <v>#DIV/0!</v>
      </c>
      <c r="R90" s="87" t="e">
        <f t="shared" si="5"/>
        <v>#DIV/0!</v>
      </c>
      <c r="S90" s="87" t="e">
        <f t="shared" si="5"/>
        <v>#DIV/0!</v>
      </c>
      <c r="T90" s="87" t="e">
        <f t="shared" si="4"/>
        <v>#DIV/0!</v>
      </c>
    </row>
    <row r="91" spans="1:21" ht="45" hidden="1" x14ac:dyDescent="0.3">
      <c r="A91" s="92"/>
      <c r="B91" s="93" t="s">
        <v>351</v>
      </c>
      <c r="C91" s="97" t="s">
        <v>352</v>
      </c>
      <c r="D91" s="643"/>
      <c r="E91" s="642">
        <f t="shared" si="8"/>
        <v>0</v>
      </c>
      <c r="F91" s="643"/>
      <c r="G91" s="643"/>
      <c r="H91" s="643"/>
      <c r="I91" s="642">
        <f t="shared" si="6"/>
        <v>0</v>
      </c>
      <c r="J91" s="643"/>
      <c r="K91" s="643"/>
      <c r="L91" s="643"/>
      <c r="M91" s="642">
        <f t="shared" si="7"/>
        <v>0</v>
      </c>
      <c r="N91" s="643"/>
      <c r="O91" s="643"/>
      <c r="P91" s="643"/>
      <c r="Q91" s="87" t="e">
        <f t="shared" si="5"/>
        <v>#DIV/0!</v>
      </c>
      <c r="R91" s="87" t="e">
        <f t="shared" si="5"/>
        <v>#DIV/0!</v>
      </c>
      <c r="S91" s="87" t="e">
        <f t="shared" si="5"/>
        <v>#DIV/0!</v>
      </c>
      <c r="T91" s="87" t="e">
        <f t="shared" si="4"/>
        <v>#DIV/0!</v>
      </c>
    </row>
    <row r="92" spans="1:21" ht="30" hidden="1" x14ac:dyDescent="0.3">
      <c r="A92" s="92"/>
      <c r="B92" s="93" t="s">
        <v>353</v>
      </c>
      <c r="C92" s="101" t="s">
        <v>354</v>
      </c>
      <c r="D92" s="643"/>
      <c r="E92" s="642">
        <f t="shared" si="8"/>
        <v>0</v>
      </c>
      <c r="F92" s="643"/>
      <c r="G92" s="643"/>
      <c r="H92" s="643"/>
      <c r="I92" s="642">
        <f t="shared" si="6"/>
        <v>0</v>
      </c>
      <c r="J92" s="643"/>
      <c r="K92" s="643"/>
      <c r="L92" s="643"/>
      <c r="M92" s="642">
        <f t="shared" si="7"/>
        <v>0</v>
      </c>
      <c r="N92" s="643"/>
      <c r="O92" s="643"/>
      <c r="P92" s="643"/>
      <c r="Q92" s="87" t="e">
        <f t="shared" si="5"/>
        <v>#DIV/0!</v>
      </c>
      <c r="R92" s="87" t="e">
        <f t="shared" si="5"/>
        <v>#DIV/0!</v>
      </c>
      <c r="S92" s="87" t="e">
        <f t="shared" si="5"/>
        <v>#DIV/0!</v>
      </c>
      <c r="T92" s="87" t="e">
        <f t="shared" si="4"/>
        <v>#DIV/0!</v>
      </c>
    </row>
    <row r="93" spans="1:21" ht="30" hidden="1" x14ac:dyDescent="0.3">
      <c r="A93" s="92"/>
      <c r="B93" s="93" t="s">
        <v>355</v>
      </c>
      <c r="C93" s="96" t="s">
        <v>356</v>
      </c>
      <c r="D93" s="643"/>
      <c r="E93" s="642">
        <f t="shared" si="8"/>
        <v>0</v>
      </c>
      <c r="F93" s="643"/>
      <c r="G93" s="643"/>
      <c r="H93" s="643"/>
      <c r="I93" s="642">
        <f t="shared" si="6"/>
        <v>0</v>
      </c>
      <c r="J93" s="643"/>
      <c r="K93" s="643"/>
      <c r="L93" s="643"/>
      <c r="M93" s="642">
        <f t="shared" si="7"/>
        <v>0</v>
      </c>
      <c r="N93" s="643"/>
      <c r="O93" s="643"/>
      <c r="P93" s="643"/>
      <c r="Q93" s="87" t="e">
        <f t="shared" si="5"/>
        <v>#DIV/0!</v>
      </c>
      <c r="R93" s="87" t="e">
        <f t="shared" si="5"/>
        <v>#DIV/0!</v>
      </c>
      <c r="S93" s="87" t="e">
        <f t="shared" si="5"/>
        <v>#DIV/0!</v>
      </c>
      <c r="T93" s="87" t="e">
        <f t="shared" si="4"/>
        <v>#DIV/0!</v>
      </c>
    </row>
    <row r="94" spans="1:21" ht="30" hidden="1" x14ac:dyDescent="0.3">
      <c r="A94" s="92"/>
      <c r="B94" s="93" t="s">
        <v>357</v>
      </c>
      <c r="C94" s="97" t="s">
        <v>358</v>
      </c>
      <c r="D94" s="643"/>
      <c r="E94" s="642">
        <f t="shared" si="8"/>
        <v>0</v>
      </c>
      <c r="F94" s="643"/>
      <c r="G94" s="643"/>
      <c r="H94" s="643"/>
      <c r="I94" s="642">
        <f t="shared" si="6"/>
        <v>0</v>
      </c>
      <c r="J94" s="643"/>
      <c r="K94" s="643"/>
      <c r="L94" s="643"/>
      <c r="M94" s="642">
        <f t="shared" si="7"/>
        <v>0</v>
      </c>
      <c r="N94" s="643"/>
      <c r="O94" s="643"/>
      <c r="P94" s="643"/>
      <c r="Q94" s="87" t="e">
        <f t="shared" si="5"/>
        <v>#DIV/0!</v>
      </c>
      <c r="R94" s="87" t="e">
        <f t="shared" si="5"/>
        <v>#DIV/0!</v>
      </c>
      <c r="S94" s="87" t="e">
        <f t="shared" si="5"/>
        <v>#DIV/0!</v>
      </c>
      <c r="T94" s="87" t="e">
        <f t="shared" si="4"/>
        <v>#DIV/0!</v>
      </c>
    </row>
    <row r="95" spans="1:21" x14ac:dyDescent="0.3">
      <c r="A95" s="92"/>
      <c r="B95" s="85" t="s">
        <v>359</v>
      </c>
      <c r="C95" s="102" t="s">
        <v>360</v>
      </c>
      <c r="D95" s="643">
        <f>D171</f>
        <v>53.3</v>
      </c>
      <c r="E95" s="642">
        <f t="shared" si="8"/>
        <v>53.3</v>
      </c>
      <c r="F95" s="643">
        <f>F171</f>
        <v>53.3</v>
      </c>
      <c r="G95" s="643">
        <f>G171</f>
        <v>0</v>
      </c>
      <c r="H95" s="643">
        <f>H171</f>
        <v>0</v>
      </c>
      <c r="I95" s="642">
        <f t="shared" si="6"/>
        <v>26.635000000000002</v>
      </c>
      <c r="J95" s="643">
        <f>J171</f>
        <v>26.635000000000002</v>
      </c>
      <c r="K95" s="643">
        <f>K171</f>
        <v>0</v>
      </c>
      <c r="L95" s="643">
        <f>L171</f>
        <v>0</v>
      </c>
      <c r="M95" s="642">
        <f t="shared" si="7"/>
        <v>26.635000000000002</v>
      </c>
      <c r="N95" s="643">
        <f>N171</f>
        <v>26.635000000000002</v>
      </c>
      <c r="O95" s="643">
        <f>O171</f>
        <v>0</v>
      </c>
      <c r="P95" s="643">
        <f>P171</f>
        <v>0</v>
      </c>
      <c r="Q95" s="87">
        <f t="shared" si="5"/>
        <v>100</v>
      </c>
      <c r="R95" s="87">
        <f t="shared" si="5"/>
        <v>100</v>
      </c>
      <c r="S95" s="87" t="e">
        <f t="shared" si="5"/>
        <v>#DIV/0!</v>
      </c>
      <c r="T95" s="87" t="e">
        <f t="shared" si="4"/>
        <v>#DIV/0!</v>
      </c>
    </row>
    <row r="96" spans="1:21" hidden="1" x14ac:dyDescent="0.3">
      <c r="A96" s="92"/>
      <c r="B96" s="85" t="s">
        <v>361</v>
      </c>
      <c r="C96" s="100" t="s">
        <v>362</v>
      </c>
      <c r="D96" s="644"/>
      <c r="E96" s="642">
        <f t="shared" si="8"/>
        <v>0</v>
      </c>
      <c r="F96" s="644"/>
      <c r="G96" s="644"/>
      <c r="H96" s="644"/>
      <c r="I96" s="642">
        <f t="shared" si="6"/>
        <v>0</v>
      </c>
      <c r="J96" s="644"/>
      <c r="K96" s="644"/>
      <c r="L96" s="644"/>
      <c r="M96" s="642">
        <f t="shared" si="7"/>
        <v>0</v>
      </c>
      <c r="N96" s="644"/>
      <c r="O96" s="644"/>
      <c r="P96" s="644"/>
      <c r="Q96" s="87" t="e">
        <f t="shared" si="5"/>
        <v>#DIV/0!</v>
      </c>
      <c r="R96" s="87" t="e">
        <f t="shared" si="5"/>
        <v>#DIV/0!</v>
      </c>
      <c r="S96" s="87" t="e">
        <f t="shared" si="5"/>
        <v>#DIV/0!</v>
      </c>
      <c r="T96" s="87" t="e">
        <f t="shared" si="4"/>
        <v>#DIV/0!</v>
      </c>
    </row>
    <row r="97" spans="1:20" hidden="1" x14ac:dyDescent="0.3">
      <c r="A97" s="92"/>
      <c r="B97" s="85"/>
      <c r="C97" s="96" t="s">
        <v>363</v>
      </c>
      <c r="D97" s="644"/>
      <c r="E97" s="642">
        <f t="shared" si="8"/>
        <v>0</v>
      </c>
      <c r="F97" s="644"/>
      <c r="G97" s="644"/>
      <c r="H97" s="644"/>
      <c r="I97" s="642">
        <f t="shared" si="6"/>
        <v>0</v>
      </c>
      <c r="J97" s="644"/>
      <c r="K97" s="644"/>
      <c r="L97" s="644"/>
      <c r="M97" s="642">
        <f t="shared" si="7"/>
        <v>0</v>
      </c>
      <c r="N97" s="644"/>
      <c r="O97" s="644"/>
      <c r="P97" s="644"/>
      <c r="Q97" s="87" t="e">
        <f t="shared" si="5"/>
        <v>#DIV/0!</v>
      </c>
      <c r="R97" s="87" t="e">
        <f t="shared" si="5"/>
        <v>#DIV/0!</v>
      </c>
      <c r="S97" s="87" t="e">
        <f t="shared" si="5"/>
        <v>#DIV/0!</v>
      </c>
      <c r="T97" s="87" t="e">
        <f t="shared" si="4"/>
        <v>#DIV/0!</v>
      </c>
    </row>
    <row r="98" spans="1:20" ht="30" hidden="1" x14ac:dyDescent="0.3">
      <c r="A98" s="92"/>
      <c r="B98" s="85"/>
      <c r="C98" s="96" t="s">
        <v>364</v>
      </c>
      <c r="D98" s="644"/>
      <c r="E98" s="642">
        <f t="shared" si="8"/>
        <v>0</v>
      </c>
      <c r="F98" s="644"/>
      <c r="G98" s="644"/>
      <c r="H98" s="644"/>
      <c r="I98" s="642">
        <f t="shared" si="6"/>
        <v>0</v>
      </c>
      <c r="J98" s="644"/>
      <c r="K98" s="644"/>
      <c r="L98" s="644"/>
      <c r="M98" s="642">
        <f t="shared" si="7"/>
        <v>0</v>
      </c>
      <c r="N98" s="644"/>
      <c r="O98" s="644"/>
      <c r="P98" s="644"/>
      <c r="Q98" s="87" t="e">
        <f t="shared" si="5"/>
        <v>#DIV/0!</v>
      </c>
      <c r="R98" s="87" t="e">
        <f t="shared" si="5"/>
        <v>#DIV/0!</v>
      </c>
      <c r="S98" s="87" t="e">
        <f t="shared" si="5"/>
        <v>#DIV/0!</v>
      </c>
      <c r="T98" s="87" t="e">
        <f t="shared" si="4"/>
        <v>#DIV/0!</v>
      </c>
    </row>
    <row r="99" spans="1:20" ht="30" hidden="1" x14ac:dyDescent="0.3">
      <c r="A99" s="92"/>
      <c r="B99" s="85" t="s">
        <v>365</v>
      </c>
      <c r="C99" s="96" t="s">
        <v>366</v>
      </c>
      <c r="D99" s="644"/>
      <c r="E99" s="642">
        <f t="shared" si="8"/>
        <v>0</v>
      </c>
      <c r="F99" s="644"/>
      <c r="G99" s="644"/>
      <c r="H99" s="644"/>
      <c r="I99" s="642">
        <f t="shared" si="6"/>
        <v>0</v>
      </c>
      <c r="J99" s="644"/>
      <c r="K99" s="644"/>
      <c r="L99" s="644"/>
      <c r="M99" s="642">
        <f t="shared" si="7"/>
        <v>0</v>
      </c>
      <c r="N99" s="644"/>
      <c r="O99" s="644"/>
      <c r="P99" s="644"/>
      <c r="Q99" s="87" t="e">
        <f t="shared" si="5"/>
        <v>#DIV/0!</v>
      </c>
      <c r="R99" s="87" t="e">
        <f t="shared" si="5"/>
        <v>#DIV/0!</v>
      </c>
      <c r="S99" s="87" t="e">
        <f t="shared" si="5"/>
        <v>#DIV/0!</v>
      </c>
      <c r="T99" s="87" t="e">
        <f t="shared" si="4"/>
        <v>#DIV/0!</v>
      </c>
    </row>
    <row r="100" spans="1:20" ht="45" x14ac:dyDescent="0.3">
      <c r="A100" s="103" t="s">
        <v>367</v>
      </c>
      <c r="B100" s="104" t="s">
        <v>191</v>
      </c>
      <c r="C100" s="105" t="s">
        <v>368</v>
      </c>
      <c r="D100" s="643">
        <f>D176+D298</f>
        <v>4009.9999999999995</v>
      </c>
      <c r="E100" s="642">
        <f t="shared" si="8"/>
        <v>3762.7799399999999</v>
      </c>
      <c r="F100" s="643">
        <f>F176+F298</f>
        <v>3762.7799399999999</v>
      </c>
      <c r="G100" s="643">
        <f>G176+G298</f>
        <v>0</v>
      </c>
      <c r="H100" s="643">
        <f>H176+H298</f>
        <v>0</v>
      </c>
      <c r="I100" s="642">
        <f t="shared" si="6"/>
        <v>2609.3211200000001</v>
      </c>
      <c r="J100" s="643">
        <f>J176+J298</f>
        <v>2609.3211200000001</v>
      </c>
      <c r="K100" s="643">
        <f>K176+K298</f>
        <v>0</v>
      </c>
      <c r="L100" s="643">
        <f>L176+L298</f>
        <v>0</v>
      </c>
      <c r="M100" s="642">
        <f t="shared" si="7"/>
        <v>2340.8184500000002</v>
      </c>
      <c r="N100" s="643">
        <f>N176+N298</f>
        <v>2340.8184500000002</v>
      </c>
      <c r="O100" s="643">
        <f>O176+O298</f>
        <v>0</v>
      </c>
      <c r="P100" s="643">
        <f>P176+P298</f>
        <v>0</v>
      </c>
      <c r="Q100" s="87">
        <f t="shared" si="5"/>
        <v>89.709864840246269</v>
      </c>
      <c r="R100" s="87">
        <f t="shared" si="5"/>
        <v>89.709864840246269</v>
      </c>
      <c r="S100" s="87" t="e">
        <f t="shared" si="5"/>
        <v>#DIV/0!</v>
      </c>
      <c r="T100" s="87" t="e">
        <f t="shared" si="4"/>
        <v>#DIV/0!</v>
      </c>
    </row>
    <row r="101" spans="1:20" s="83" customFormat="1" ht="30" x14ac:dyDescent="0.3">
      <c r="A101" s="106"/>
      <c r="B101" s="107"/>
      <c r="C101" s="90" t="s">
        <v>205</v>
      </c>
      <c r="D101" s="643">
        <f>D177</f>
        <v>190</v>
      </c>
      <c r="E101" s="642">
        <v>190</v>
      </c>
      <c r="F101" s="643"/>
      <c r="G101" s="643"/>
      <c r="H101" s="643"/>
      <c r="I101" s="642">
        <v>190</v>
      </c>
      <c r="J101" s="643"/>
      <c r="K101" s="643"/>
      <c r="L101" s="643"/>
      <c r="M101" s="642">
        <v>190</v>
      </c>
      <c r="N101" s="643"/>
      <c r="O101" s="643">
        <f>O177</f>
        <v>0</v>
      </c>
      <c r="P101" s="643"/>
      <c r="Q101" s="87">
        <f t="shared" si="5"/>
        <v>100</v>
      </c>
      <c r="R101" s="87" t="e">
        <f t="shared" si="5"/>
        <v>#DIV/0!</v>
      </c>
      <c r="S101" s="87" t="e">
        <f t="shared" si="5"/>
        <v>#DIV/0!</v>
      </c>
      <c r="T101" s="87" t="e">
        <f t="shared" si="4"/>
        <v>#DIV/0!</v>
      </c>
    </row>
    <row r="102" spans="1:20" x14ac:dyDescent="0.3">
      <c r="A102" s="103"/>
      <c r="B102" s="104" t="s">
        <v>192</v>
      </c>
      <c r="C102" s="94" t="s">
        <v>206</v>
      </c>
      <c r="D102" s="643">
        <f>D178+D299</f>
        <v>3670.6</v>
      </c>
      <c r="E102" s="642">
        <f t="shared" si="8"/>
        <v>3441.1949399999999</v>
      </c>
      <c r="F102" s="643">
        <f>F178+F299</f>
        <v>3441.1949399999999</v>
      </c>
      <c r="G102" s="643">
        <f>G178+G299</f>
        <v>0</v>
      </c>
      <c r="H102" s="643">
        <f>H178+H299</f>
        <v>0</v>
      </c>
      <c r="I102" s="642">
        <f t="shared" si="6"/>
        <v>2531.3181200000004</v>
      </c>
      <c r="J102" s="643">
        <f>J178+J299</f>
        <v>2531.3181200000004</v>
      </c>
      <c r="K102" s="643">
        <f>K178+K299</f>
        <v>0</v>
      </c>
      <c r="L102" s="643">
        <f>L178+L299</f>
        <v>0</v>
      </c>
      <c r="M102" s="642">
        <f t="shared" si="7"/>
        <v>2308.7934500000006</v>
      </c>
      <c r="N102" s="643">
        <f>N178+N299</f>
        <v>2308.7934500000006</v>
      </c>
      <c r="O102" s="643">
        <f>O178+O299</f>
        <v>0</v>
      </c>
      <c r="P102" s="643">
        <f>P178+P299</f>
        <v>0</v>
      </c>
      <c r="Q102" s="87">
        <f t="shared" si="5"/>
        <v>91.209138502117639</v>
      </c>
      <c r="R102" s="87">
        <f t="shared" si="5"/>
        <v>91.209138502117639</v>
      </c>
      <c r="S102" s="87" t="e">
        <f t="shared" si="5"/>
        <v>#DIV/0!</v>
      </c>
      <c r="T102" s="87" t="e">
        <f t="shared" si="4"/>
        <v>#DIV/0!</v>
      </c>
    </row>
    <row r="103" spans="1:20" x14ac:dyDescent="0.3">
      <c r="A103" s="103"/>
      <c r="B103" s="104" t="s">
        <v>203</v>
      </c>
      <c r="C103" s="95" t="s">
        <v>18</v>
      </c>
      <c r="D103" s="643">
        <f>D179</f>
        <v>2271.7000000000003</v>
      </c>
      <c r="E103" s="642">
        <f t="shared" si="8"/>
        <v>2271.7000000000003</v>
      </c>
      <c r="F103" s="643">
        <f>F179</f>
        <v>2271.7000000000003</v>
      </c>
      <c r="G103" s="643">
        <f>G179</f>
        <v>0</v>
      </c>
      <c r="H103" s="643">
        <f>H179</f>
        <v>0</v>
      </c>
      <c r="I103" s="642">
        <f t="shared" si="6"/>
        <v>1643.7915399999999</v>
      </c>
      <c r="J103" s="643">
        <f>J179</f>
        <v>1643.7915399999999</v>
      </c>
      <c r="K103" s="643">
        <f>K179</f>
        <v>0</v>
      </c>
      <c r="L103" s="643">
        <f>L179</f>
        <v>0</v>
      </c>
      <c r="M103" s="642">
        <f t="shared" si="7"/>
        <v>1590.0434699999998</v>
      </c>
      <c r="N103" s="643">
        <f>N179</f>
        <v>1590.0434699999998</v>
      </c>
      <c r="O103" s="643">
        <f>O179</f>
        <v>0</v>
      </c>
      <c r="P103" s="643">
        <f>P179</f>
        <v>0</v>
      </c>
      <c r="Q103" s="87">
        <f t="shared" si="5"/>
        <v>96.73023806899505</v>
      </c>
      <c r="R103" s="87">
        <f t="shared" si="5"/>
        <v>96.73023806899505</v>
      </c>
      <c r="S103" s="87" t="e">
        <f t="shared" si="5"/>
        <v>#DIV/0!</v>
      </c>
      <c r="T103" s="87" t="e">
        <f t="shared" si="4"/>
        <v>#DIV/0!</v>
      </c>
    </row>
    <row r="104" spans="1:20" hidden="1" x14ac:dyDescent="0.3">
      <c r="A104" s="103"/>
      <c r="B104" s="104" t="s">
        <v>207</v>
      </c>
      <c r="C104" s="96" t="s">
        <v>208</v>
      </c>
      <c r="D104" s="643"/>
      <c r="E104" s="642">
        <f t="shared" si="8"/>
        <v>0</v>
      </c>
      <c r="F104" s="643"/>
      <c r="G104" s="643"/>
      <c r="H104" s="643"/>
      <c r="I104" s="642">
        <f t="shared" si="6"/>
        <v>0</v>
      </c>
      <c r="J104" s="643"/>
      <c r="K104" s="643"/>
      <c r="L104" s="643"/>
      <c r="M104" s="642">
        <f t="shared" si="7"/>
        <v>0</v>
      </c>
      <c r="N104" s="643"/>
      <c r="O104" s="643"/>
      <c r="P104" s="643"/>
      <c r="Q104" s="87" t="e">
        <f t="shared" si="5"/>
        <v>#DIV/0!</v>
      </c>
      <c r="R104" s="87" t="e">
        <f t="shared" si="5"/>
        <v>#DIV/0!</v>
      </c>
      <c r="S104" s="87" t="e">
        <f t="shared" si="5"/>
        <v>#DIV/0!</v>
      </c>
      <c r="T104" s="87" t="e">
        <f t="shared" si="4"/>
        <v>#DIV/0!</v>
      </c>
    </row>
    <row r="105" spans="1:20" ht="30" hidden="1" x14ac:dyDescent="0.3">
      <c r="A105" s="103"/>
      <c r="B105" s="104" t="s">
        <v>209</v>
      </c>
      <c r="C105" s="97" t="s">
        <v>210</v>
      </c>
      <c r="D105" s="643"/>
      <c r="E105" s="642">
        <f t="shared" si="8"/>
        <v>0</v>
      </c>
      <c r="F105" s="643"/>
      <c r="G105" s="643"/>
      <c r="H105" s="643"/>
      <c r="I105" s="642">
        <f t="shared" si="6"/>
        <v>0</v>
      </c>
      <c r="J105" s="643"/>
      <c r="K105" s="643"/>
      <c r="L105" s="643"/>
      <c r="M105" s="642">
        <f t="shared" si="7"/>
        <v>0</v>
      </c>
      <c r="N105" s="643"/>
      <c r="O105" s="643"/>
      <c r="P105" s="643"/>
      <c r="Q105" s="87" t="e">
        <f t="shared" si="5"/>
        <v>#DIV/0!</v>
      </c>
      <c r="R105" s="87" t="e">
        <f t="shared" si="5"/>
        <v>#DIV/0!</v>
      </c>
      <c r="S105" s="87" t="e">
        <f t="shared" si="5"/>
        <v>#DIV/0!</v>
      </c>
      <c r="T105" s="87" t="e">
        <f t="shared" si="4"/>
        <v>#DIV/0!</v>
      </c>
    </row>
    <row r="106" spans="1:20" ht="30" hidden="1" x14ac:dyDescent="0.3">
      <c r="A106" s="103"/>
      <c r="B106" s="104" t="s">
        <v>211</v>
      </c>
      <c r="C106" s="97" t="s">
        <v>212</v>
      </c>
      <c r="D106" s="643"/>
      <c r="E106" s="642">
        <f t="shared" si="8"/>
        <v>0</v>
      </c>
      <c r="F106" s="643"/>
      <c r="G106" s="643"/>
      <c r="H106" s="643"/>
      <c r="I106" s="642">
        <f t="shared" si="6"/>
        <v>0</v>
      </c>
      <c r="J106" s="643"/>
      <c r="K106" s="643"/>
      <c r="L106" s="643"/>
      <c r="M106" s="642">
        <f t="shared" si="7"/>
        <v>0</v>
      </c>
      <c r="N106" s="643"/>
      <c r="O106" s="643"/>
      <c r="P106" s="643"/>
      <c r="Q106" s="87" t="e">
        <f t="shared" si="5"/>
        <v>#DIV/0!</v>
      </c>
      <c r="R106" s="87" t="e">
        <f t="shared" si="5"/>
        <v>#DIV/0!</v>
      </c>
      <c r="S106" s="87" t="e">
        <f t="shared" si="5"/>
        <v>#DIV/0!</v>
      </c>
      <c r="T106" s="87" t="e">
        <f t="shared" si="4"/>
        <v>#DIV/0!</v>
      </c>
    </row>
    <row r="107" spans="1:20" hidden="1" x14ac:dyDescent="0.3">
      <c r="A107" s="103"/>
      <c r="B107" s="104" t="s">
        <v>213</v>
      </c>
      <c r="C107" s="96" t="s">
        <v>214</v>
      </c>
      <c r="D107" s="643"/>
      <c r="E107" s="642">
        <f t="shared" si="8"/>
        <v>0</v>
      </c>
      <c r="F107" s="643"/>
      <c r="G107" s="643"/>
      <c r="H107" s="643"/>
      <c r="I107" s="642">
        <f t="shared" si="6"/>
        <v>0</v>
      </c>
      <c r="J107" s="643"/>
      <c r="K107" s="643"/>
      <c r="L107" s="643"/>
      <c r="M107" s="642">
        <f t="shared" si="7"/>
        <v>0</v>
      </c>
      <c r="N107" s="643"/>
      <c r="O107" s="643"/>
      <c r="P107" s="643"/>
      <c r="Q107" s="87" t="e">
        <f t="shared" si="5"/>
        <v>#DIV/0!</v>
      </c>
      <c r="R107" s="87" t="e">
        <f t="shared" si="5"/>
        <v>#DIV/0!</v>
      </c>
      <c r="S107" s="87" t="e">
        <f t="shared" si="5"/>
        <v>#DIV/0!</v>
      </c>
      <c r="T107" s="87" t="e">
        <f t="shared" si="4"/>
        <v>#DIV/0!</v>
      </c>
    </row>
    <row r="108" spans="1:20" ht="30" x14ac:dyDescent="0.3">
      <c r="A108" s="103"/>
      <c r="B108" s="104" t="s">
        <v>215</v>
      </c>
      <c r="C108" s="95" t="s">
        <v>19</v>
      </c>
      <c r="D108" s="643">
        <f>D180+D301</f>
        <v>867.9</v>
      </c>
      <c r="E108" s="642">
        <f t="shared" si="8"/>
        <v>885.71500000000003</v>
      </c>
      <c r="F108" s="643">
        <f>F180+F301</f>
        <v>885.71500000000003</v>
      </c>
      <c r="G108" s="643">
        <f>G180+G301</f>
        <v>0</v>
      </c>
      <c r="H108" s="643">
        <f>H180+H301</f>
        <v>0</v>
      </c>
      <c r="I108" s="642">
        <f t="shared" si="6"/>
        <v>680.30845999999997</v>
      </c>
      <c r="J108" s="643">
        <f>J180+J301</f>
        <v>680.30845999999997</v>
      </c>
      <c r="K108" s="643">
        <f>K180+K301</f>
        <v>0</v>
      </c>
      <c r="L108" s="643">
        <f>L180+L301</f>
        <v>0</v>
      </c>
      <c r="M108" s="642">
        <f t="shared" si="7"/>
        <v>591.56948</v>
      </c>
      <c r="N108" s="643">
        <f>N180+N301</f>
        <v>591.56948</v>
      </c>
      <c r="O108" s="643">
        <f>O180+O301</f>
        <v>0</v>
      </c>
      <c r="P108" s="643">
        <f>P180+P301</f>
        <v>0</v>
      </c>
      <c r="Q108" s="87">
        <f t="shared" si="5"/>
        <v>86.956066958214805</v>
      </c>
      <c r="R108" s="87">
        <f t="shared" si="5"/>
        <v>86.956066958214805</v>
      </c>
      <c r="S108" s="87" t="e">
        <f t="shared" si="5"/>
        <v>#DIV/0!</v>
      </c>
      <c r="T108" s="87" t="e">
        <f t="shared" si="4"/>
        <v>#DIV/0!</v>
      </c>
    </row>
    <row r="109" spans="1:20" ht="45" hidden="1" x14ac:dyDescent="0.3">
      <c r="A109" s="103"/>
      <c r="B109" s="104" t="s">
        <v>216</v>
      </c>
      <c r="C109" s="96" t="s">
        <v>217</v>
      </c>
      <c r="D109" s="643"/>
      <c r="E109" s="642">
        <f t="shared" si="8"/>
        <v>0</v>
      </c>
      <c r="F109" s="643"/>
      <c r="G109" s="643"/>
      <c r="H109" s="643"/>
      <c r="I109" s="642">
        <f t="shared" si="6"/>
        <v>0</v>
      </c>
      <c r="J109" s="643"/>
      <c r="K109" s="643"/>
      <c r="L109" s="643"/>
      <c r="M109" s="642">
        <f t="shared" si="7"/>
        <v>0</v>
      </c>
      <c r="N109" s="643"/>
      <c r="O109" s="643"/>
      <c r="P109" s="643"/>
      <c r="Q109" s="87" t="e">
        <f t="shared" si="5"/>
        <v>#DIV/0!</v>
      </c>
      <c r="R109" s="87" t="e">
        <f t="shared" si="5"/>
        <v>#DIV/0!</v>
      </c>
      <c r="S109" s="87" t="e">
        <f t="shared" si="5"/>
        <v>#DIV/0!</v>
      </c>
      <c r="T109" s="87" t="e">
        <f t="shared" si="4"/>
        <v>#DIV/0!</v>
      </c>
    </row>
    <row r="110" spans="1:20" hidden="1" x14ac:dyDescent="0.3">
      <c r="A110" s="103"/>
      <c r="B110" s="104" t="s">
        <v>218</v>
      </c>
      <c r="C110" s="96" t="s">
        <v>219</v>
      </c>
      <c r="D110" s="643"/>
      <c r="E110" s="642">
        <f t="shared" si="8"/>
        <v>0</v>
      </c>
      <c r="F110" s="643"/>
      <c r="G110" s="643"/>
      <c r="H110" s="643"/>
      <c r="I110" s="642">
        <f t="shared" si="6"/>
        <v>0</v>
      </c>
      <c r="J110" s="643"/>
      <c r="K110" s="643"/>
      <c r="L110" s="643"/>
      <c r="M110" s="642">
        <f t="shared" si="7"/>
        <v>0</v>
      </c>
      <c r="N110" s="643"/>
      <c r="O110" s="643"/>
      <c r="P110" s="643"/>
      <c r="Q110" s="87" t="e">
        <f t="shared" si="5"/>
        <v>#DIV/0!</v>
      </c>
      <c r="R110" s="87" t="e">
        <f t="shared" si="5"/>
        <v>#DIV/0!</v>
      </c>
      <c r="S110" s="87" t="e">
        <f t="shared" si="5"/>
        <v>#DIV/0!</v>
      </c>
      <c r="T110" s="87" t="e">
        <f t="shared" si="4"/>
        <v>#DIV/0!</v>
      </c>
    </row>
    <row r="111" spans="1:20" ht="30" hidden="1" x14ac:dyDescent="0.3">
      <c r="A111" s="103"/>
      <c r="B111" s="104" t="s">
        <v>220</v>
      </c>
      <c r="C111" s="97" t="s">
        <v>221</v>
      </c>
      <c r="D111" s="643"/>
      <c r="E111" s="642">
        <f t="shared" si="8"/>
        <v>0</v>
      </c>
      <c r="F111" s="643"/>
      <c r="G111" s="643"/>
      <c r="H111" s="643"/>
      <c r="I111" s="642">
        <f t="shared" si="6"/>
        <v>0</v>
      </c>
      <c r="J111" s="643"/>
      <c r="K111" s="643"/>
      <c r="L111" s="643"/>
      <c r="M111" s="642">
        <f t="shared" si="7"/>
        <v>0</v>
      </c>
      <c r="N111" s="643"/>
      <c r="O111" s="643"/>
      <c r="P111" s="643"/>
      <c r="Q111" s="87" t="e">
        <f t="shared" si="5"/>
        <v>#DIV/0!</v>
      </c>
      <c r="R111" s="87" t="e">
        <f t="shared" si="5"/>
        <v>#DIV/0!</v>
      </c>
      <c r="S111" s="87" t="e">
        <f t="shared" si="5"/>
        <v>#DIV/0!</v>
      </c>
      <c r="T111" s="87" t="e">
        <f t="shared" si="4"/>
        <v>#DIV/0!</v>
      </c>
    </row>
    <row r="112" spans="1:20" ht="30" hidden="1" x14ac:dyDescent="0.3">
      <c r="A112" s="103"/>
      <c r="B112" s="104" t="s">
        <v>222</v>
      </c>
      <c r="C112" s="97" t="s">
        <v>223</v>
      </c>
      <c r="D112" s="643"/>
      <c r="E112" s="642">
        <f t="shared" si="8"/>
        <v>0</v>
      </c>
      <c r="F112" s="643"/>
      <c r="G112" s="643"/>
      <c r="H112" s="643"/>
      <c r="I112" s="642">
        <f t="shared" si="6"/>
        <v>0</v>
      </c>
      <c r="J112" s="643"/>
      <c r="K112" s="643"/>
      <c r="L112" s="643"/>
      <c r="M112" s="642">
        <f t="shared" si="7"/>
        <v>0</v>
      </c>
      <c r="N112" s="643"/>
      <c r="O112" s="643"/>
      <c r="P112" s="643"/>
      <c r="Q112" s="87" t="e">
        <f t="shared" si="5"/>
        <v>#DIV/0!</v>
      </c>
      <c r="R112" s="87" t="e">
        <f t="shared" si="5"/>
        <v>#DIV/0!</v>
      </c>
      <c r="S112" s="87" t="e">
        <f t="shared" si="5"/>
        <v>#DIV/0!</v>
      </c>
      <c r="T112" s="87" t="e">
        <f t="shared" si="4"/>
        <v>#DIV/0!</v>
      </c>
    </row>
    <row r="113" spans="1:20" hidden="1" x14ac:dyDescent="0.3">
      <c r="A113" s="103"/>
      <c r="B113" s="104" t="s">
        <v>224</v>
      </c>
      <c r="C113" s="96" t="s">
        <v>225</v>
      </c>
      <c r="D113" s="643"/>
      <c r="E113" s="642">
        <f t="shared" si="8"/>
        <v>0</v>
      </c>
      <c r="F113" s="643"/>
      <c r="G113" s="643"/>
      <c r="H113" s="643"/>
      <c r="I113" s="642">
        <f t="shared" si="6"/>
        <v>0</v>
      </c>
      <c r="J113" s="643"/>
      <c r="K113" s="643"/>
      <c r="L113" s="643"/>
      <c r="M113" s="642">
        <f t="shared" si="7"/>
        <v>0</v>
      </c>
      <c r="N113" s="643"/>
      <c r="O113" s="643"/>
      <c r="P113" s="643"/>
      <c r="Q113" s="87" t="e">
        <f t="shared" si="5"/>
        <v>#DIV/0!</v>
      </c>
      <c r="R113" s="87" t="e">
        <f t="shared" si="5"/>
        <v>#DIV/0!</v>
      </c>
      <c r="S113" s="87" t="e">
        <f t="shared" si="5"/>
        <v>#DIV/0!</v>
      </c>
      <c r="T113" s="87" t="e">
        <f t="shared" si="4"/>
        <v>#DIV/0!</v>
      </c>
    </row>
    <row r="114" spans="1:20" ht="30" hidden="1" x14ac:dyDescent="0.3">
      <c r="A114" s="103"/>
      <c r="B114" s="104" t="s">
        <v>226</v>
      </c>
      <c r="C114" s="97" t="s">
        <v>227</v>
      </c>
      <c r="D114" s="643"/>
      <c r="E114" s="642">
        <f t="shared" si="8"/>
        <v>0</v>
      </c>
      <c r="F114" s="643"/>
      <c r="G114" s="643"/>
      <c r="H114" s="643"/>
      <c r="I114" s="642">
        <f t="shared" si="6"/>
        <v>0</v>
      </c>
      <c r="J114" s="643"/>
      <c r="K114" s="643"/>
      <c r="L114" s="643"/>
      <c r="M114" s="642">
        <f t="shared" si="7"/>
        <v>0</v>
      </c>
      <c r="N114" s="643"/>
      <c r="O114" s="643"/>
      <c r="P114" s="643"/>
      <c r="Q114" s="87" t="e">
        <f t="shared" si="5"/>
        <v>#DIV/0!</v>
      </c>
      <c r="R114" s="87" t="e">
        <f t="shared" si="5"/>
        <v>#DIV/0!</v>
      </c>
      <c r="S114" s="87" t="e">
        <f t="shared" si="5"/>
        <v>#DIV/0!</v>
      </c>
      <c r="T114" s="87" t="e">
        <f t="shared" si="4"/>
        <v>#DIV/0!</v>
      </c>
    </row>
    <row r="115" spans="1:20" ht="75" hidden="1" x14ac:dyDescent="0.3">
      <c r="A115" s="103"/>
      <c r="B115" s="104" t="s">
        <v>228</v>
      </c>
      <c r="C115" s="97" t="s">
        <v>229</v>
      </c>
      <c r="D115" s="643"/>
      <c r="E115" s="642">
        <f t="shared" si="8"/>
        <v>0</v>
      </c>
      <c r="F115" s="643"/>
      <c r="G115" s="643"/>
      <c r="H115" s="643"/>
      <c r="I115" s="642">
        <f t="shared" si="6"/>
        <v>0</v>
      </c>
      <c r="J115" s="643"/>
      <c r="K115" s="643"/>
      <c r="L115" s="643"/>
      <c r="M115" s="642">
        <f t="shared" si="7"/>
        <v>0</v>
      </c>
      <c r="N115" s="643"/>
      <c r="O115" s="643"/>
      <c r="P115" s="643"/>
      <c r="Q115" s="87" t="e">
        <f t="shared" si="5"/>
        <v>#DIV/0!</v>
      </c>
      <c r="R115" s="87" t="e">
        <f t="shared" si="5"/>
        <v>#DIV/0!</v>
      </c>
      <c r="S115" s="87" t="e">
        <f t="shared" si="5"/>
        <v>#DIV/0!</v>
      </c>
      <c r="T115" s="87" t="e">
        <f t="shared" si="4"/>
        <v>#DIV/0!</v>
      </c>
    </row>
    <row r="116" spans="1:20" ht="135" hidden="1" x14ac:dyDescent="0.3">
      <c r="A116" s="103"/>
      <c r="B116" s="104" t="s">
        <v>230</v>
      </c>
      <c r="C116" s="97" t="s">
        <v>231</v>
      </c>
      <c r="D116" s="643"/>
      <c r="E116" s="642">
        <f t="shared" si="8"/>
        <v>0</v>
      </c>
      <c r="F116" s="643"/>
      <c r="G116" s="643"/>
      <c r="H116" s="643"/>
      <c r="I116" s="642">
        <f t="shared" si="6"/>
        <v>0</v>
      </c>
      <c r="J116" s="643"/>
      <c r="K116" s="643"/>
      <c r="L116" s="643"/>
      <c r="M116" s="642">
        <f t="shared" si="7"/>
        <v>0</v>
      </c>
      <c r="N116" s="643"/>
      <c r="O116" s="643"/>
      <c r="P116" s="643"/>
      <c r="Q116" s="87" t="e">
        <f t="shared" si="5"/>
        <v>#DIV/0!</v>
      </c>
      <c r="R116" s="87" t="e">
        <f t="shared" si="5"/>
        <v>#DIV/0!</v>
      </c>
      <c r="S116" s="87" t="e">
        <f t="shared" si="5"/>
        <v>#DIV/0!</v>
      </c>
      <c r="T116" s="87" t="e">
        <f t="shared" si="4"/>
        <v>#DIV/0!</v>
      </c>
    </row>
    <row r="117" spans="1:20" ht="45" hidden="1" x14ac:dyDescent="0.3">
      <c r="A117" s="103"/>
      <c r="B117" s="104" t="s">
        <v>232</v>
      </c>
      <c r="C117" s="97" t="s">
        <v>233</v>
      </c>
      <c r="D117" s="643"/>
      <c r="E117" s="642">
        <f t="shared" si="8"/>
        <v>0</v>
      </c>
      <c r="F117" s="643"/>
      <c r="G117" s="643"/>
      <c r="H117" s="643"/>
      <c r="I117" s="642">
        <f t="shared" si="6"/>
        <v>0</v>
      </c>
      <c r="J117" s="643"/>
      <c r="K117" s="643"/>
      <c r="L117" s="643"/>
      <c r="M117" s="642">
        <f t="shared" si="7"/>
        <v>0</v>
      </c>
      <c r="N117" s="643"/>
      <c r="O117" s="643"/>
      <c r="P117" s="643"/>
      <c r="Q117" s="87" t="e">
        <f t="shared" si="5"/>
        <v>#DIV/0!</v>
      </c>
      <c r="R117" s="87" t="e">
        <f t="shared" si="5"/>
        <v>#DIV/0!</v>
      </c>
      <c r="S117" s="87" t="e">
        <f t="shared" si="5"/>
        <v>#DIV/0!</v>
      </c>
      <c r="T117" s="87" t="e">
        <f t="shared" si="4"/>
        <v>#DIV/0!</v>
      </c>
    </row>
    <row r="118" spans="1:20" ht="45" hidden="1" x14ac:dyDescent="0.3">
      <c r="A118" s="103"/>
      <c r="B118" s="104" t="s">
        <v>234</v>
      </c>
      <c r="C118" s="97" t="s">
        <v>235</v>
      </c>
      <c r="D118" s="643"/>
      <c r="E118" s="642">
        <f t="shared" si="8"/>
        <v>0</v>
      </c>
      <c r="F118" s="643"/>
      <c r="G118" s="643"/>
      <c r="H118" s="643"/>
      <c r="I118" s="642">
        <f t="shared" si="6"/>
        <v>0</v>
      </c>
      <c r="J118" s="643"/>
      <c r="K118" s="643"/>
      <c r="L118" s="643"/>
      <c r="M118" s="642">
        <f t="shared" si="7"/>
        <v>0</v>
      </c>
      <c r="N118" s="643"/>
      <c r="O118" s="643"/>
      <c r="P118" s="643"/>
      <c r="Q118" s="87" t="e">
        <f t="shared" si="5"/>
        <v>#DIV/0!</v>
      </c>
      <c r="R118" s="87" t="e">
        <f t="shared" si="5"/>
        <v>#DIV/0!</v>
      </c>
      <c r="S118" s="87" t="e">
        <f t="shared" si="5"/>
        <v>#DIV/0!</v>
      </c>
      <c r="T118" s="87" t="e">
        <f t="shared" si="4"/>
        <v>#DIV/0!</v>
      </c>
    </row>
    <row r="119" spans="1:20" ht="45" hidden="1" x14ac:dyDescent="0.3">
      <c r="A119" s="103"/>
      <c r="B119" s="104" t="s">
        <v>236</v>
      </c>
      <c r="C119" s="97" t="s">
        <v>237</v>
      </c>
      <c r="D119" s="643"/>
      <c r="E119" s="642">
        <f t="shared" si="8"/>
        <v>0</v>
      </c>
      <c r="F119" s="643"/>
      <c r="G119" s="643"/>
      <c r="H119" s="643"/>
      <c r="I119" s="642">
        <f t="shared" si="6"/>
        <v>0</v>
      </c>
      <c r="J119" s="643"/>
      <c r="K119" s="643"/>
      <c r="L119" s="643"/>
      <c r="M119" s="642">
        <f t="shared" si="7"/>
        <v>0</v>
      </c>
      <c r="N119" s="643"/>
      <c r="O119" s="643"/>
      <c r="P119" s="643"/>
      <c r="Q119" s="87" t="e">
        <f t="shared" si="5"/>
        <v>#DIV/0!</v>
      </c>
      <c r="R119" s="87" t="e">
        <f t="shared" si="5"/>
        <v>#DIV/0!</v>
      </c>
      <c r="S119" s="87" t="e">
        <f t="shared" si="5"/>
        <v>#DIV/0!</v>
      </c>
      <c r="T119" s="87" t="e">
        <f t="shared" si="4"/>
        <v>#DIV/0!</v>
      </c>
    </row>
    <row r="120" spans="1:20" ht="30" hidden="1" x14ac:dyDescent="0.3">
      <c r="A120" s="103"/>
      <c r="B120" s="104" t="s">
        <v>238</v>
      </c>
      <c r="C120" s="97" t="s">
        <v>239</v>
      </c>
      <c r="D120" s="643"/>
      <c r="E120" s="642">
        <f t="shared" si="8"/>
        <v>0</v>
      </c>
      <c r="F120" s="643"/>
      <c r="G120" s="643"/>
      <c r="H120" s="643"/>
      <c r="I120" s="642">
        <f t="shared" si="6"/>
        <v>0</v>
      </c>
      <c r="J120" s="643"/>
      <c r="K120" s="643"/>
      <c r="L120" s="643"/>
      <c r="M120" s="642">
        <f t="shared" si="7"/>
        <v>0</v>
      </c>
      <c r="N120" s="643"/>
      <c r="O120" s="643"/>
      <c r="P120" s="643"/>
      <c r="Q120" s="87" t="e">
        <f t="shared" si="5"/>
        <v>#DIV/0!</v>
      </c>
      <c r="R120" s="87" t="e">
        <f t="shared" si="5"/>
        <v>#DIV/0!</v>
      </c>
      <c r="S120" s="87" t="e">
        <f t="shared" si="5"/>
        <v>#DIV/0!</v>
      </c>
      <c r="T120" s="87" t="e">
        <f t="shared" si="4"/>
        <v>#DIV/0!</v>
      </c>
    </row>
    <row r="121" spans="1:20" ht="45" hidden="1" x14ac:dyDescent="0.3">
      <c r="A121" s="103"/>
      <c r="B121" s="104" t="s">
        <v>240</v>
      </c>
      <c r="C121" s="97" t="s">
        <v>241</v>
      </c>
      <c r="D121" s="643"/>
      <c r="E121" s="642">
        <f t="shared" si="8"/>
        <v>0</v>
      </c>
      <c r="F121" s="643"/>
      <c r="G121" s="643"/>
      <c r="H121" s="643"/>
      <c r="I121" s="642">
        <f t="shared" si="6"/>
        <v>0</v>
      </c>
      <c r="J121" s="643"/>
      <c r="K121" s="643"/>
      <c r="L121" s="643"/>
      <c r="M121" s="642">
        <f t="shared" si="7"/>
        <v>0</v>
      </c>
      <c r="N121" s="643"/>
      <c r="O121" s="643"/>
      <c r="P121" s="643"/>
      <c r="Q121" s="87" t="e">
        <f t="shared" si="5"/>
        <v>#DIV/0!</v>
      </c>
      <c r="R121" s="87" t="e">
        <f t="shared" si="5"/>
        <v>#DIV/0!</v>
      </c>
      <c r="S121" s="87" t="e">
        <f t="shared" si="5"/>
        <v>#DIV/0!</v>
      </c>
      <c r="T121" s="87" t="e">
        <f t="shared" si="4"/>
        <v>#DIV/0!</v>
      </c>
    </row>
    <row r="122" spans="1:20" ht="60" hidden="1" x14ac:dyDescent="0.3">
      <c r="A122" s="103"/>
      <c r="B122" s="104" t="s">
        <v>242</v>
      </c>
      <c r="C122" s="97" t="s">
        <v>243</v>
      </c>
      <c r="D122" s="643"/>
      <c r="E122" s="642">
        <f t="shared" si="8"/>
        <v>0</v>
      </c>
      <c r="F122" s="643"/>
      <c r="G122" s="643"/>
      <c r="H122" s="643"/>
      <c r="I122" s="642">
        <f t="shared" si="6"/>
        <v>0</v>
      </c>
      <c r="J122" s="643"/>
      <c r="K122" s="643"/>
      <c r="L122" s="643"/>
      <c r="M122" s="642">
        <f t="shared" si="7"/>
        <v>0</v>
      </c>
      <c r="N122" s="643"/>
      <c r="O122" s="643"/>
      <c r="P122" s="643"/>
      <c r="Q122" s="87" t="e">
        <f t="shared" si="5"/>
        <v>#DIV/0!</v>
      </c>
      <c r="R122" s="87" t="e">
        <f t="shared" si="5"/>
        <v>#DIV/0!</v>
      </c>
      <c r="S122" s="87" t="e">
        <f t="shared" si="5"/>
        <v>#DIV/0!</v>
      </c>
      <c r="T122" s="87" t="e">
        <f t="shared" si="4"/>
        <v>#DIV/0!</v>
      </c>
    </row>
    <row r="123" spans="1:20" ht="30" hidden="1" x14ac:dyDescent="0.3">
      <c r="A123" s="103"/>
      <c r="B123" s="104" t="s">
        <v>244</v>
      </c>
      <c r="C123" s="97" t="s">
        <v>245</v>
      </c>
      <c r="D123" s="643"/>
      <c r="E123" s="642">
        <f t="shared" si="8"/>
        <v>0</v>
      </c>
      <c r="F123" s="643"/>
      <c r="G123" s="643"/>
      <c r="H123" s="643"/>
      <c r="I123" s="642">
        <f t="shared" si="6"/>
        <v>0</v>
      </c>
      <c r="J123" s="643"/>
      <c r="K123" s="643"/>
      <c r="L123" s="643"/>
      <c r="M123" s="642">
        <f t="shared" si="7"/>
        <v>0</v>
      </c>
      <c r="N123" s="643"/>
      <c r="O123" s="643"/>
      <c r="P123" s="643"/>
      <c r="Q123" s="87" t="e">
        <f t="shared" si="5"/>
        <v>#DIV/0!</v>
      </c>
      <c r="R123" s="87" t="e">
        <f t="shared" si="5"/>
        <v>#DIV/0!</v>
      </c>
      <c r="S123" s="87" t="e">
        <f t="shared" si="5"/>
        <v>#DIV/0!</v>
      </c>
      <c r="T123" s="87" t="e">
        <f t="shared" si="4"/>
        <v>#DIV/0!</v>
      </c>
    </row>
    <row r="124" spans="1:20" ht="30" hidden="1" x14ac:dyDescent="0.3">
      <c r="A124" s="103"/>
      <c r="B124" s="104" t="s">
        <v>246</v>
      </c>
      <c r="C124" s="97" t="s">
        <v>247</v>
      </c>
      <c r="D124" s="643"/>
      <c r="E124" s="642">
        <f t="shared" si="8"/>
        <v>0</v>
      </c>
      <c r="F124" s="643"/>
      <c r="G124" s="643"/>
      <c r="H124" s="643"/>
      <c r="I124" s="642">
        <f t="shared" si="6"/>
        <v>0</v>
      </c>
      <c r="J124" s="643"/>
      <c r="K124" s="643"/>
      <c r="L124" s="643"/>
      <c r="M124" s="642">
        <f t="shared" si="7"/>
        <v>0</v>
      </c>
      <c r="N124" s="643"/>
      <c r="O124" s="643"/>
      <c r="P124" s="643"/>
      <c r="Q124" s="87" t="e">
        <f t="shared" si="5"/>
        <v>#DIV/0!</v>
      </c>
      <c r="R124" s="87" t="e">
        <f t="shared" si="5"/>
        <v>#DIV/0!</v>
      </c>
      <c r="S124" s="87" t="e">
        <f t="shared" si="5"/>
        <v>#DIV/0!</v>
      </c>
      <c r="T124" s="87" t="e">
        <f t="shared" si="4"/>
        <v>#DIV/0!</v>
      </c>
    </row>
    <row r="125" spans="1:20" ht="30" hidden="1" x14ac:dyDescent="0.3">
      <c r="A125" s="103"/>
      <c r="B125" s="104" t="s">
        <v>248</v>
      </c>
      <c r="C125" s="97" t="s">
        <v>249</v>
      </c>
      <c r="D125" s="643"/>
      <c r="E125" s="642">
        <f t="shared" si="8"/>
        <v>0</v>
      </c>
      <c r="F125" s="643"/>
      <c r="G125" s="643"/>
      <c r="H125" s="643"/>
      <c r="I125" s="642">
        <f t="shared" si="6"/>
        <v>0</v>
      </c>
      <c r="J125" s="643"/>
      <c r="K125" s="643"/>
      <c r="L125" s="643"/>
      <c r="M125" s="642">
        <f t="shared" si="7"/>
        <v>0</v>
      </c>
      <c r="N125" s="643"/>
      <c r="O125" s="643"/>
      <c r="P125" s="643"/>
      <c r="Q125" s="87" t="e">
        <f t="shared" si="5"/>
        <v>#DIV/0!</v>
      </c>
      <c r="R125" s="87" t="e">
        <f t="shared" si="5"/>
        <v>#DIV/0!</v>
      </c>
      <c r="S125" s="87" t="e">
        <f t="shared" si="5"/>
        <v>#DIV/0!</v>
      </c>
      <c r="T125" s="87" t="e">
        <f t="shared" si="4"/>
        <v>#DIV/0!</v>
      </c>
    </row>
    <row r="126" spans="1:20" ht="75" hidden="1" x14ac:dyDescent="0.3">
      <c r="A126" s="103"/>
      <c r="B126" s="104" t="s">
        <v>250</v>
      </c>
      <c r="C126" s="97" t="s">
        <v>251</v>
      </c>
      <c r="D126" s="643"/>
      <c r="E126" s="642">
        <f t="shared" si="8"/>
        <v>0</v>
      </c>
      <c r="F126" s="643"/>
      <c r="G126" s="643"/>
      <c r="H126" s="643"/>
      <c r="I126" s="642">
        <f t="shared" si="6"/>
        <v>0</v>
      </c>
      <c r="J126" s="643"/>
      <c r="K126" s="643"/>
      <c r="L126" s="643"/>
      <c r="M126" s="642">
        <f t="shared" si="7"/>
        <v>0</v>
      </c>
      <c r="N126" s="643"/>
      <c r="O126" s="643"/>
      <c r="P126" s="643"/>
      <c r="Q126" s="87" t="e">
        <f t="shared" si="5"/>
        <v>#DIV/0!</v>
      </c>
      <c r="R126" s="87" t="e">
        <f t="shared" si="5"/>
        <v>#DIV/0!</v>
      </c>
      <c r="S126" s="87" t="e">
        <f t="shared" si="5"/>
        <v>#DIV/0!</v>
      </c>
      <c r="T126" s="87" t="e">
        <f t="shared" si="4"/>
        <v>#DIV/0!</v>
      </c>
    </row>
    <row r="127" spans="1:20" ht="30" hidden="1" x14ac:dyDescent="0.3">
      <c r="A127" s="103"/>
      <c r="B127" s="104" t="s">
        <v>252</v>
      </c>
      <c r="C127" s="97" t="s">
        <v>253</v>
      </c>
      <c r="D127" s="643"/>
      <c r="E127" s="642">
        <f t="shared" si="8"/>
        <v>0</v>
      </c>
      <c r="F127" s="643"/>
      <c r="G127" s="643"/>
      <c r="H127" s="643"/>
      <c r="I127" s="642">
        <f t="shared" si="6"/>
        <v>0</v>
      </c>
      <c r="J127" s="643"/>
      <c r="K127" s="643"/>
      <c r="L127" s="643"/>
      <c r="M127" s="642">
        <f t="shared" si="7"/>
        <v>0</v>
      </c>
      <c r="N127" s="643"/>
      <c r="O127" s="643"/>
      <c r="P127" s="643"/>
      <c r="Q127" s="87" t="e">
        <f t="shared" si="5"/>
        <v>#DIV/0!</v>
      </c>
      <c r="R127" s="87" t="e">
        <f t="shared" si="5"/>
        <v>#DIV/0!</v>
      </c>
      <c r="S127" s="87" t="e">
        <f t="shared" si="5"/>
        <v>#DIV/0!</v>
      </c>
      <c r="T127" s="87" t="e">
        <f t="shared" si="4"/>
        <v>#DIV/0!</v>
      </c>
    </row>
    <row r="128" spans="1:20" ht="30" hidden="1" x14ac:dyDescent="0.3">
      <c r="A128" s="103"/>
      <c r="B128" s="104" t="s">
        <v>254</v>
      </c>
      <c r="C128" s="96" t="s">
        <v>255</v>
      </c>
      <c r="D128" s="643"/>
      <c r="E128" s="642">
        <f t="shared" si="8"/>
        <v>0</v>
      </c>
      <c r="F128" s="643"/>
      <c r="G128" s="643"/>
      <c r="H128" s="643"/>
      <c r="I128" s="642">
        <f t="shared" si="6"/>
        <v>0</v>
      </c>
      <c r="J128" s="643"/>
      <c r="K128" s="643"/>
      <c r="L128" s="643"/>
      <c r="M128" s="642">
        <f t="shared" si="7"/>
        <v>0</v>
      </c>
      <c r="N128" s="643"/>
      <c r="O128" s="643"/>
      <c r="P128" s="643"/>
      <c r="Q128" s="87" t="e">
        <f t="shared" si="5"/>
        <v>#DIV/0!</v>
      </c>
      <c r="R128" s="87" t="e">
        <f t="shared" si="5"/>
        <v>#DIV/0!</v>
      </c>
      <c r="S128" s="87" t="e">
        <f t="shared" si="5"/>
        <v>#DIV/0!</v>
      </c>
      <c r="T128" s="87" t="e">
        <f t="shared" si="4"/>
        <v>#DIV/0!</v>
      </c>
    </row>
    <row r="129" spans="1:20" hidden="1" x14ac:dyDescent="0.3">
      <c r="A129" s="103"/>
      <c r="B129" s="104" t="s">
        <v>256</v>
      </c>
      <c r="C129" s="96" t="s">
        <v>257</v>
      </c>
      <c r="D129" s="643"/>
      <c r="E129" s="642">
        <f t="shared" si="8"/>
        <v>0</v>
      </c>
      <c r="F129" s="643"/>
      <c r="G129" s="643"/>
      <c r="H129" s="643"/>
      <c r="I129" s="642">
        <f t="shared" si="6"/>
        <v>0</v>
      </c>
      <c r="J129" s="643"/>
      <c r="K129" s="643"/>
      <c r="L129" s="643"/>
      <c r="M129" s="642">
        <f t="shared" si="7"/>
        <v>0</v>
      </c>
      <c r="N129" s="643"/>
      <c r="O129" s="643"/>
      <c r="P129" s="643"/>
      <c r="Q129" s="87" t="e">
        <f t="shared" si="5"/>
        <v>#DIV/0!</v>
      </c>
      <c r="R129" s="87" t="e">
        <f t="shared" si="5"/>
        <v>#DIV/0!</v>
      </c>
      <c r="S129" s="87" t="e">
        <f t="shared" si="5"/>
        <v>#DIV/0!</v>
      </c>
      <c r="T129" s="87" t="e">
        <f t="shared" si="4"/>
        <v>#DIV/0!</v>
      </c>
    </row>
    <row r="130" spans="1:20" hidden="1" x14ac:dyDescent="0.3">
      <c r="A130" s="103"/>
      <c r="B130" s="104" t="s">
        <v>258</v>
      </c>
      <c r="C130" s="96" t="s">
        <v>259</v>
      </c>
      <c r="D130" s="643"/>
      <c r="E130" s="642">
        <f t="shared" si="8"/>
        <v>0</v>
      </c>
      <c r="F130" s="643"/>
      <c r="G130" s="643"/>
      <c r="H130" s="643"/>
      <c r="I130" s="642">
        <f t="shared" si="6"/>
        <v>0</v>
      </c>
      <c r="J130" s="643"/>
      <c r="K130" s="643"/>
      <c r="L130" s="643"/>
      <c r="M130" s="642">
        <f t="shared" si="7"/>
        <v>0</v>
      </c>
      <c r="N130" s="643"/>
      <c r="O130" s="643"/>
      <c r="P130" s="643"/>
      <c r="Q130" s="87" t="e">
        <f t="shared" si="5"/>
        <v>#DIV/0!</v>
      </c>
      <c r="R130" s="87" t="e">
        <f t="shared" si="5"/>
        <v>#DIV/0!</v>
      </c>
      <c r="S130" s="87" t="e">
        <f t="shared" si="5"/>
        <v>#DIV/0!</v>
      </c>
      <c r="T130" s="87" t="e">
        <f t="shared" si="4"/>
        <v>#DIV/0!</v>
      </c>
    </row>
    <row r="131" spans="1:20" ht="60" hidden="1" x14ac:dyDescent="0.3">
      <c r="A131" s="103"/>
      <c r="B131" s="104" t="s">
        <v>260</v>
      </c>
      <c r="C131" s="96" t="s">
        <v>261</v>
      </c>
      <c r="D131" s="643"/>
      <c r="E131" s="642">
        <f t="shared" si="8"/>
        <v>0</v>
      </c>
      <c r="F131" s="643"/>
      <c r="G131" s="643"/>
      <c r="H131" s="643"/>
      <c r="I131" s="642">
        <f t="shared" si="6"/>
        <v>0</v>
      </c>
      <c r="J131" s="643"/>
      <c r="K131" s="643"/>
      <c r="L131" s="643"/>
      <c r="M131" s="642">
        <f t="shared" si="7"/>
        <v>0</v>
      </c>
      <c r="N131" s="643"/>
      <c r="O131" s="643"/>
      <c r="P131" s="643"/>
      <c r="Q131" s="87" t="e">
        <f t="shared" si="5"/>
        <v>#DIV/0!</v>
      </c>
      <c r="R131" s="87" t="e">
        <f t="shared" si="5"/>
        <v>#DIV/0!</v>
      </c>
      <c r="S131" s="87" t="e">
        <f t="shared" si="5"/>
        <v>#DIV/0!</v>
      </c>
      <c r="T131" s="87" t="e">
        <f t="shared" si="4"/>
        <v>#DIV/0!</v>
      </c>
    </row>
    <row r="132" spans="1:20" ht="45" hidden="1" x14ac:dyDescent="0.3">
      <c r="A132" s="103"/>
      <c r="B132" s="104" t="s">
        <v>262</v>
      </c>
      <c r="C132" s="96" t="s">
        <v>263</v>
      </c>
      <c r="D132" s="643"/>
      <c r="E132" s="642">
        <f t="shared" si="8"/>
        <v>0</v>
      </c>
      <c r="F132" s="643"/>
      <c r="G132" s="643"/>
      <c r="H132" s="643"/>
      <c r="I132" s="642">
        <f t="shared" si="6"/>
        <v>0</v>
      </c>
      <c r="J132" s="643"/>
      <c r="K132" s="643"/>
      <c r="L132" s="643"/>
      <c r="M132" s="642">
        <f t="shared" si="7"/>
        <v>0</v>
      </c>
      <c r="N132" s="643"/>
      <c r="O132" s="643"/>
      <c r="P132" s="643"/>
      <c r="Q132" s="87" t="e">
        <f t="shared" si="5"/>
        <v>#DIV/0!</v>
      </c>
      <c r="R132" s="87" t="e">
        <f t="shared" si="5"/>
        <v>#DIV/0!</v>
      </c>
      <c r="S132" s="87" t="e">
        <f t="shared" si="5"/>
        <v>#DIV/0!</v>
      </c>
      <c r="T132" s="87" t="e">
        <f t="shared" si="4"/>
        <v>#DIV/0!</v>
      </c>
    </row>
    <row r="133" spans="1:20" ht="45" hidden="1" x14ac:dyDescent="0.3">
      <c r="A133" s="103"/>
      <c r="B133" s="104" t="s">
        <v>264</v>
      </c>
      <c r="C133" s="97" t="s">
        <v>265</v>
      </c>
      <c r="D133" s="643"/>
      <c r="E133" s="642">
        <f t="shared" si="8"/>
        <v>0</v>
      </c>
      <c r="F133" s="643"/>
      <c r="G133" s="643"/>
      <c r="H133" s="643"/>
      <c r="I133" s="642">
        <f t="shared" si="6"/>
        <v>0</v>
      </c>
      <c r="J133" s="643"/>
      <c r="K133" s="643"/>
      <c r="L133" s="643"/>
      <c r="M133" s="642">
        <f t="shared" si="7"/>
        <v>0</v>
      </c>
      <c r="N133" s="643"/>
      <c r="O133" s="643"/>
      <c r="P133" s="643"/>
      <c r="Q133" s="87" t="e">
        <f t="shared" si="5"/>
        <v>#DIV/0!</v>
      </c>
      <c r="R133" s="87" t="e">
        <f t="shared" si="5"/>
        <v>#DIV/0!</v>
      </c>
      <c r="S133" s="87" t="e">
        <f t="shared" si="5"/>
        <v>#DIV/0!</v>
      </c>
      <c r="T133" s="87" t="e">
        <f t="shared" si="4"/>
        <v>#DIV/0!</v>
      </c>
    </row>
    <row r="134" spans="1:20" ht="30" hidden="1" x14ac:dyDescent="0.3">
      <c r="A134" s="103"/>
      <c r="B134" s="104" t="s">
        <v>266</v>
      </c>
      <c r="C134" s="97" t="s">
        <v>267</v>
      </c>
      <c r="D134" s="643"/>
      <c r="E134" s="642">
        <f t="shared" si="8"/>
        <v>0</v>
      </c>
      <c r="F134" s="643"/>
      <c r="G134" s="643"/>
      <c r="H134" s="643"/>
      <c r="I134" s="642">
        <f t="shared" si="6"/>
        <v>0</v>
      </c>
      <c r="J134" s="643"/>
      <c r="K134" s="643"/>
      <c r="L134" s="643"/>
      <c r="M134" s="642">
        <f t="shared" si="7"/>
        <v>0</v>
      </c>
      <c r="N134" s="643"/>
      <c r="O134" s="643"/>
      <c r="P134" s="643"/>
      <c r="Q134" s="87" t="e">
        <f t="shared" si="5"/>
        <v>#DIV/0!</v>
      </c>
      <c r="R134" s="87" t="e">
        <f t="shared" si="5"/>
        <v>#DIV/0!</v>
      </c>
      <c r="S134" s="87" t="e">
        <f t="shared" si="5"/>
        <v>#DIV/0!</v>
      </c>
      <c r="T134" s="87" t="e">
        <f t="shared" si="4"/>
        <v>#DIV/0!</v>
      </c>
    </row>
    <row r="135" spans="1:20" ht="30" hidden="1" x14ac:dyDescent="0.3">
      <c r="A135" s="103"/>
      <c r="B135" s="104" t="s">
        <v>268</v>
      </c>
      <c r="C135" s="97" t="s">
        <v>269</v>
      </c>
      <c r="D135" s="643"/>
      <c r="E135" s="642">
        <f t="shared" si="8"/>
        <v>0</v>
      </c>
      <c r="F135" s="643"/>
      <c r="G135" s="643"/>
      <c r="H135" s="643"/>
      <c r="I135" s="642">
        <f t="shared" si="6"/>
        <v>0</v>
      </c>
      <c r="J135" s="643"/>
      <c r="K135" s="643"/>
      <c r="L135" s="643"/>
      <c r="M135" s="642">
        <f t="shared" si="7"/>
        <v>0</v>
      </c>
      <c r="N135" s="643"/>
      <c r="O135" s="643"/>
      <c r="P135" s="643"/>
      <c r="Q135" s="87" t="e">
        <f t="shared" si="5"/>
        <v>#DIV/0!</v>
      </c>
      <c r="R135" s="87" t="e">
        <f t="shared" si="5"/>
        <v>#DIV/0!</v>
      </c>
      <c r="S135" s="87" t="e">
        <f t="shared" si="5"/>
        <v>#DIV/0!</v>
      </c>
      <c r="T135" s="87" t="e">
        <f t="shared" si="4"/>
        <v>#DIV/0!</v>
      </c>
    </row>
    <row r="136" spans="1:20" ht="60" hidden="1" x14ac:dyDescent="0.3">
      <c r="A136" s="103"/>
      <c r="B136" s="104" t="s">
        <v>270</v>
      </c>
      <c r="C136" s="97" t="s">
        <v>271</v>
      </c>
      <c r="D136" s="643"/>
      <c r="E136" s="642">
        <f t="shared" si="8"/>
        <v>0</v>
      </c>
      <c r="F136" s="643"/>
      <c r="G136" s="643"/>
      <c r="H136" s="643"/>
      <c r="I136" s="642">
        <f t="shared" si="6"/>
        <v>0</v>
      </c>
      <c r="J136" s="643"/>
      <c r="K136" s="643"/>
      <c r="L136" s="643"/>
      <c r="M136" s="642">
        <f t="shared" si="7"/>
        <v>0</v>
      </c>
      <c r="N136" s="643"/>
      <c r="O136" s="643"/>
      <c r="P136" s="643"/>
      <c r="Q136" s="87" t="e">
        <f t="shared" si="5"/>
        <v>#DIV/0!</v>
      </c>
      <c r="R136" s="87" t="e">
        <f t="shared" si="5"/>
        <v>#DIV/0!</v>
      </c>
      <c r="S136" s="87" t="e">
        <f t="shared" si="5"/>
        <v>#DIV/0!</v>
      </c>
      <c r="T136" s="87" t="e">
        <f t="shared" si="4"/>
        <v>#DIV/0!</v>
      </c>
    </row>
    <row r="137" spans="1:20" ht="60" hidden="1" x14ac:dyDescent="0.3">
      <c r="A137" s="103"/>
      <c r="B137" s="104" t="s">
        <v>272</v>
      </c>
      <c r="C137" s="97" t="s">
        <v>273</v>
      </c>
      <c r="D137" s="643"/>
      <c r="E137" s="642">
        <f t="shared" si="8"/>
        <v>0</v>
      </c>
      <c r="F137" s="643"/>
      <c r="G137" s="643"/>
      <c r="H137" s="643"/>
      <c r="I137" s="642">
        <f t="shared" si="6"/>
        <v>0</v>
      </c>
      <c r="J137" s="643"/>
      <c r="K137" s="643"/>
      <c r="L137" s="643"/>
      <c r="M137" s="642">
        <f t="shared" si="7"/>
        <v>0</v>
      </c>
      <c r="N137" s="643"/>
      <c r="O137" s="643"/>
      <c r="P137" s="643"/>
      <c r="Q137" s="87" t="e">
        <f t="shared" si="5"/>
        <v>#DIV/0!</v>
      </c>
      <c r="R137" s="87" t="e">
        <f t="shared" si="5"/>
        <v>#DIV/0!</v>
      </c>
      <c r="S137" s="87" t="e">
        <f t="shared" si="5"/>
        <v>#DIV/0!</v>
      </c>
      <c r="T137" s="87" t="e">
        <f t="shared" si="5"/>
        <v>#DIV/0!</v>
      </c>
    </row>
    <row r="138" spans="1:20" ht="90" hidden="1" x14ac:dyDescent="0.3">
      <c r="A138" s="103"/>
      <c r="B138" s="104" t="s">
        <v>274</v>
      </c>
      <c r="C138" s="97" t="s">
        <v>275</v>
      </c>
      <c r="D138" s="643"/>
      <c r="E138" s="642">
        <f t="shared" si="8"/>
        <v>0</v>
      </c>
      <c r="F138" s="643"/>
      <c r="G138" s="643"/>
      <c r="H138" s="643"/>
      <c r="I138" s="642">
        <f t="shared" si="6"/>
        <v>0</v>
      </c>
      <c r="J138" s="643"/>
      <c r="K138" s="643"/>
      <c r="L138" s="643"/>
      <c r="M138" s="642">
        <f t="shared" si="7"/>
        <v>0</v>
      </c>
      <c r="N138" s="643"/>
      <c r="O138" s="643"/>
      <c r="P138" s="643"/>
      <c r="Q138" s="87" t="e">
        <f t="shared" ref="Q138:T201" si="9">M138/I138*100</f>
        <v>#DIV/0!</v>
      </c>
      <c r="R138" s="87" t="e">
        <f t="shared" si="9"/>
        <v>#DIV/0!</v>
      </c>
      <c r="S138" s="87" t="e">
        <f t="shared" si="9"/>
        <v>#DIV/0!</v>
      </c>
      <c r="T138" s="87" t="e">
        <f t="shared" si="9"/>
        <v>#DIV/0!</v>
      </c>
    </row>
    <row r="139" spans="1:20" ht="45" hidden="1" x14ac:dyDescent="0.3">
      <c r="A139" s="103"/>
      <c r="B139" s="104" t="s">
        <v>276</v>
      </c>
      <c r="C139" s="96" t="s">
        <v>277</v>
      </c>
      <c r="D139" s="643"/>
      <c r="E139" s="642">
        <f t="shared" si="8"/>
        <v>0</v>
      </c>
      <c r="F139" s="643"/>
      <c r="G139" s="643"/>
      <c r="H139" s="643"/>
      <c r="I139" s="642">
        <f t="shared" ref="I139:I202" si="10">J139+K139</f>
        <v>0</v>
      </c>
      <c r="J139" s="643"/>
      <c r="K139" s="643"/>
      <c r="L139" s="643"/>
      <c r="M139" s="642">
        <f t="shared" ref="M139:M202" si="11">N139+O139</f>
        <v>0</v>
      </c>
      <c r="N139" s="643"/>
      <c r="O139" s="643"/>
      <c r="P139" s="643"/>
      <c r="Q139" s="87" t="e">
        <f t="shared" si="9"/>
        <v>#DIV/0!</v>
      </c>
      <c r="R139" s="87" t="e">
        <f t="shared" si="9"/>
        <v>#DIV/0!</v>
      </c>
      <c r="S139" s="87" t="e">
        <f t="shared" si="9"/>
        <v>#DIV/0!</v>
      </c>
      <c r="T139" s="87" t="e">
        <f t="shared" si="9"/>
        <v>#DIV/0!</v>
      </c>
    </row>
    <row r="140" spans="1:20" ht="45" hidden="1" x14ac:dyDescent="0.3">
      <c r="A140" s="103"/>
      <c r="B140" s="104" t="s">
        <v>278</v>
      </c>
      <c r="C140" s="96" t="s">
        <v>279</v>
      </c>
      <c r="D140" s="643"/>
      <c r="E140" s="642">
        <f t="shared" si="8"/>
        <v>0</v>
      </c>
      <c r="F140" s="643"/>
      <c r="G140" s="643"/>
      <c r="H140" s="643"/>
      <c r="I140" s="642">
        <f t="shared" si="10"/>
        <v>0</v>
      </c>
      <c r="J140" s="643"/>
      <c r="K140" s="643"/>
      <c r="L140" s="643"/>
      <c r="M140" s="642">
        <f t="shared" si="11"/>
        <v>0</v>
      </c>
      <c r="N140" s="643"/>
      <c r="O140" s="643"/>
      <c r="P140" s="643"/>
      <c r="Q140" s="87" t="e">
        <f t="shared" si="9"/>
        <v>#DIV/0!</v>
      </c>
      <c r="R140" s="87" t="e">
        <f t="shared" si="9"/>
        <v>#DIV/0!</v>
      </c>
      <c r="S140" s="87" t="e">
        <f t="shared" si="9"/>
        <v>#DIV/0!</v>
      </c>
      <c r="T140" s="87" t="e">
        <f t="shared" si="9"/>
        <v>#DIV/0!</v>
      </c>
    </row>
    <row r="141" spans="1:20" ht="30" hidden="1" x14ac:dyDescent="0.3">
      <c r="A141" s="103"/>
      <c r="B141" s="104" t="s">
        <v>280</v>
      </c>
      <c r="C141" s="97" t="s">
        <v>281</v>
      </c>
      <c r="D141" s="643"/>
      <c r="E141" s="642">
        <f t="shared" ref="E141:E204" si="12">F141+G141</f>
        <v>0</v>
      </c>
      <c r="F141" s="643"/>
      <c r="G141" s="643"/>
      <c r="H141" s="643"/>
      <c r="I141" s="642">
        <f t="shared" si="10"/>
        <v>0</v>
      </c>
      <c r="J141" s="643"/>
      <c r="K141" s="643"/>
      <c r="L141" s="643"/>
      <c r="M141" s="642">
        <f t="shared" si="11"/>
        <v>0</v>
      </c>
      <c r="N141" s="643"/>
      <c r="O141" s="643"/>
      <c r="P141" s="643"/>
      <c r="Q141" s="87" t="e">
        <f t="shared" si="9"/>
        <v>#DIV/0!</v>
      </c>
      <c r="R141" s="87" t="e">
        <f t="shared" si="9"/>
        <v>#DIV/0!</v>
      </c>
      <c r="S141" s="87" t="e">
        <f t="shared" si="9"/>
        <v>#DIV/0!</v>
      </c>
      <c r="T141" s="87" t="e">
        <f t="shared" si="9"/>
        <v>#DIV/0!</v>
      </c>
    </row>
    <row r="142" spans="1:20" ht="60" hidden="1" x14ac:dyDescent="0.3">
      <c r="A142" s="103"/>
      <c r="B142" s="104" t="s">
        <v>282</v>
      </c>
      <c r="C142" s="97" t="s">
        <v>283</v>
      </c>
      <c r="D142" s="643"/>
      <c r="E142" s="642">
        <f t="shared" si="12"/>
        <v>0</v>
      </c>
      <c r="F142" s="643"/>
      <c r="G142" s="643"/>
      <c r="H142" s="643"/>
      <c r="I142" s="642">
        <f t="shared" si="10"/>
        <v>0</v>
      </c>
      <c r="J142" s="643"/>
      <c r="K142" s="643"/>
      <c r="L142" s="643"/>
      <c r="M142" s="642">
        <f t="shared" si="11"/>
        <v>0</v>
      </c>
      <c r="N142" s="643"/>
      <c r="O142" s="643"/>
      <c r="P142" s="643"/>
      <c r="Q142" s="87" t="e">
        <f t="shared" si="9"/>
        <v>#DIV/0!</v>
      </c>
      <c r="R142" s="87" t="e">
        <f t="shared" si="9"/>
        <v>#DIV/0!</v>
      </c>
      <c r="S142" s="87" t="e">
        <f t="shared" si="9"/>
        <v>#DIV/0!</v>
      </c>
      <c r="T142" s="87" t="e">
        <f t="shared" si="9"/>
        <v>#DIV/0!</v>
      </c>
    </row>
    <row r="143" spans="1:20" ht="30" hidden="1" x14ac:dyDescent="0.3">
      <c r="A143" s="103"/>
      <c r="B143" s="104" t="s">
        <v>284</v>
      </c>
      <c r="C143" s="97" t="s">
        <v>285</v>
      </c>
      <c r="D143" s="643"/>
      <c r="E143" s="642">
        <f t="shared" si="12"/>
        <v>0</v>
      </c>
      <c r="F143" s="643"/>
      <c r="G143" s="643"/>
      <c r="H143" s="643"/>
      <c r="I143" s="642">
        <f t="shared" si="10"/>
        <v>0</v>
      </c>
      <c r="J143" s="643"/>
      <c r="K143" s="643"/>
      <c r="L143" s="643"/>
      <c r="M143" s="642">
        <f t="shared" si="11"/>
        <v>0</v>
      </c>
      <c r="N143" s="643"/>
      <c r="O143" s="643"/>
      <c r="P143" s="643"/>
      <c r="Q143" s="87" t="e">
        <f t="shared" si="9"/>
        <v>#DIV/0!</v>
      </c>
      <c r="R143" s="87" t="e">
        <f t="shared" si="9"/>
        <v>#DIV/0!</v>
      </c>
      <c r="S143" s="87" t="e">
        <f t="shared" si="9"/>
        <v>#DIV/0!</v>
      </c>
      <c r="T143" s="87" t="e">
        <f t="shared" si="9"/>
        <v>#DIV/0!</v>
      </c>
    </row>
    <row r="144" spans="1:20" ht="90" hidden="1" x14ac:dyDescent="0.3">
      <c r="A144" s="103"/>
      <c r="B144" s="104" t="s">
        <v>286</v>
      </c>
      <c r="C144" s="97" t="s">
        <v>287</v>
      </c>
      <c r="D144" s="643"/>
      <c r="E144" s="642">
        <f t="shared" si="12"/>
        <v>0</v>
      </c>
      <c r="F144" s="643"/>
      <c r="G144" s="643"/>
      <c r="H144" s="643"/>
      <c r="I144" s="642">
        <f t="shared" si="10"/>
        <v>0</v>
      </c>
      <c r="J144" s="643"/>
      <c r="K144" s="643"/>
      <c r="L144" s="643"/>
      <c r="M144" s="642">
        <f t="shared" si="11"/>
        <v>0</v>
      </c>
      <c r="N144" s="643"/>
      <c r="O144" s="643"/>
      <c r="P144" s="643"/>
      <c r="Q144" s="87" t="e">
        <f t="shared" si="9"/>
        <v>#DIV/0!</v>
      </c>
      <c r="R144" s="87" t="e">
        <f t="shared" si="9"/>
        <v>#DIV/0!</v>
      </c>
      <c r="S144" s="87" t="e">
        <f t="shared" si="9"/>
        <v>#DIV/0!</v>
      </c>
      <c r="T144" s="87" t="e">
        <f t="shared" si="9"/>
        <v>#DIV/0!</v>
      </c>
    </row>
    <row r="145" spans="1:20" ht="30" hidden="1" x14ac:dyDescent="0.3">
      <c r="A145" s="103"/>
      <c r="B145" s="104" t="s">
        <v>288</v>
      </c>
      <c r="C145" s="97" t="s">
        <v>289</v>
      </c>
      <c r="D145" s="643"/>
      <c r="E145" s="642">
        <f t="shared" si="12"/>
        <v>0</v>
      </c>
      <c r="F145" s="643"/>
      <c r="G145" s="643"/>
      <c r="H145" s="643"/>
      <c r="I145" s="642">
        <f t="shared" si="10"/>
        <v>0</v>
      </c>
      <c r="J145" s="643"/>
      <c r="K145" s="643"/>
      <c r="L145" s="643"/>
      <c r="M145" s="642">
        <f t="shared" si="11"/>
        <v>0</v>
      </c>
      <c r="N145" s="643"/>
      <c r="O145" s="643"/>
      <c r="P145" s="643"/>
      <c r="Q145" s="87" t="e">
        <f t="shared" si="9"/>
        <v>#DIV/0!</v>
      </c>
      <c r="R145" s="87" t="e">
        <f t="shared" si="9"/>
        <v>#DIV/0!</v>
      </c>
      <c r="S145" s="87" t="e">
        <f t="shared" si="9"/>
        <v>#DIV/0!</v>
      </c>
      <c r="T145" s="87" t="e">
        <f t="shared" si="9"/>
        <v>#DIV/0!</v>
      </c>
    </row>
    <row r="146" spans="1:20" ht="90" hidden="1" x14ac:dyDescent="0.3">
      <c r="A146" s="103"/>
      <c r="B146" s="104" t="s">
        <v>290</v>
      </c>
      <c r="C146" s="97" t="s">
        <v>291</v>
      </c>
      <c r="D146" s="643"/>
      <c r="E146" s="642">
        <f t="shared" si="12"/>
        <v>0</v>
      </c>
      <c r="F146" s="643"/>
      <c r="G146" s="643"/>
      <c r="H146" s="643"/>
      <c r="I146" s="642">
        <f t="shared" si="10"/>
        <v>0</v>
      </c>
      <c r="J146" s="643"/>
      <c r="K146" s="643"/>
      <c r="L146" s="643"/>
      <c r="M146" s="642">
        <f t="shared" si="11"/>
        <v>0</v>
      </c>
      <c r="N146" s="643"/>
      <c r="O146" s="643"/>
      <c r="P146" s="643"/>
      <c r="Q146" s="87" t="e">
        <f t="shared" si="9"/>
        <v>#DIV/0!</v>
      </c>
      <c r="R146" s="87" t="e">
        <f t="shared" si="9"/>
        <v>#DIV/0!</v>
      </c>
      <c r="S146" s="87" t="e">
        <f t="shared" si="9"/>
        <v>#DIV/0!</v>
      </c>
      <c r="T146" s="87" t="e">
        <f t="shared" si="9"/>
        <v>#DIV/0!</v>
      </c>
    </row>
    <row r="147" spans="1:20" ht="30" hidden="1" x14ac:dyDescent="0.3">
      <c r="A147" s="103"/>
      <c r="B147" s="104" t="s">
        <v>292</v>
      </c>
      <c r="C147" s="97" t="s">
        <v>293</v>
      </c>
      <c r="D147" s="643"/>
      <c r="E147" s="642">
        <f t="shared" si="12"/>
        <v>0</v>
      </c>
      <c r="F147" s="643"/>
      <c r="G147" s="643"/>
      <c r="H147" s="643"/>
      <c r="I147" s="642">
        <f t="shared" si="10"/>
        <v>0</v>
      </c>
      <c r="J147" s="643"/>
      <c r="K147" s="643"/>
      <c r="L147" s="643"/>
      <c r="M147" s="642">
        <f t="shared" si="11"/>
        <v>0</v>
      </c>
      <c r="N147" s="643"/>
      <c r="O147" s="643"/>
      <c r="P147" s="643"/>
      <c r="Q147" s="87" t="e">
        <f t="shared" si="9"/>
        <v>#DIV/0!</v>
      </c>
      <c r="R147" s="87" t="e">
        <f t="shared" si="9"/>
        <v>#DIV/0!</v>
      </c>
      <c r="S147" s="87" t="e">
        <f t="shared" si="9"/>
        <v>#DIV/0!</v>
      </c>
      <c r="T147" s="87" t="e">
        <f t="shared" si="9"/>
        <v>#DIV/0!</v>
      </c>
    </row>
    <row r="148" spans="1:20" ht="30" hidden="1" x14ac:dyDescent="0.3">
      <c r="A148" s="103"/>
      <c r="B148" s="104" t="s">
        <v>294</v>
      </c>
      <c r="C148" s="97" t="s">
        <v>295</v>
      </c>
      <c r="D148" s="643"/>
      <c r="E148" s="642">
        <f t="shared" si="12"/>
        <v>0</v>
      </c>
      <c r="F148" s="643"/>
      <c r="G148" s="643"/>
      <c r="H148" s="643"/>
      <c r="I148" s="642">
        <f t="shared" si="10"/>
        <v>0</v>
      </c>
      <c r="J148" s="643"/>
      <c r="K148" s="643"/>
      <c r="L148" s="643"/>
      <c r="M148" s="642">
        <f t="shared" si="11"/>
        <v>0</v>
      </c>
      <c r="N148" s="643"/>
      <c r="O148" s="643"/>
      <c r="P148" s="643"/>
      <c r="Q148" s="87" t="e">
        <f t="shared" si="9"/>
        <v>#DIV/0!</v>
      </c>
      <c r="R148" s="87" t="e">
        <f t="shared" si="9"/>
        <v>#DIV/0!</v>
      </c>
      <c r="S148" s="87" t="e">
        <f t="shared" si="9"/>
        <v>#DIV/0!</v>
      </c>
      <c r="T148" s="87" t="e">
        <f t="shared" si="9"/>
        <v>#DIV/0!</v>
      </c>
    </row>
    <row r="149" spans="1:20" ht="30" hidden="1" x14ac:dyDescent="0.3">
      <c r="A149" s="103"/>
      <c r="B149" s="104" t="s">
        <v>296</v>
      </c>
      <c r="C149" s="97" t="s">
        <v>297</v>
      </c>
      <c r="D149" s="643"/>
      <c r="E149" s="642">
        <f t="shared" si="12"/>
        <v>0</v>
      </c>
      <c r="F149" s="643"/>
      <c r="G149" s="643"/>
      <c r="H149" s="643"/>
      <c r="I149" s="642">
        <f t="shared" si="10"/>
        <v>0</v>
      </c>
      <c r="J149" s="643"/>
      <c r="K149" s="643"/>
      <c r="L149" s="643"/>
      <c r="M149" s="642">
        <f t="shared" si="11"/>
        <v>0</v>
      </c>
      <c r="N149" s="643"/>
      <c r="O149" s="643"/>
      <c r="P149" s="643"/>
      <c r="Q149" s="87" t="e">
        <f t="shared" si="9"/>
        <v>#DIV/0!</v>
      </c>
      <c r="R149" s="87" t="e">
        <f t="shared" si="9"/>
        <v>#DIV/0!</v>
      </c>
      <c r="S149" s="87" t="e">
        <f t="shared" si="9"/>
        <v>#DIV/0!</v>
      </c>
      <c r="T149" s="87" t="e">
        <f t="shared" si="9"/>
        <v>#DIV/0!</v>
      </c>
    </row>
    <row r="150" spans="1:20" ht="30" hidden="1" x14ac:dyDescent="0.3">
      <c r="A150" s="103"/>
      <c r="B150" s="104" t="s">
        <v>298</v>
      </c>
      <c r="C150" s="97" t="s">
        <v>299</v>
      </c>
      <c r="D150" s="643"/>
      <c r="E150" s="642">
        <f t="shared" si="12"/>
        <v>0</v>
      </c>
      <c r="F150" s="643"/>
      <c r="G150" s="643"/>
      <c r="H150" s="643"/>
      <c r="I150" s="642">
        <f t="shared" si="10"/>
        <v>0</v>
      </c>
      <c r="J150" s="643"/>
      <c r="K150" s="643"/>
      <c r="L150" s="643"/>
      <c r="M150" s="642">
        <f t="shared" si="11"/>
        <v>0</v>
      </c>
      <c r="N150" s="643"/>
      <c r="O150" s="643"/>
      <c r="P150" s="643"/>
      <c r="Q150" s="87" t="e">
        <f t="shared" si="9"/>
        <v>#DIV/0!</v>
      </c>
      <c r="R150" s="87" t="e">
        <f t="shared" si="9"/>
        <v>#DIV/0!</v>
      </c>
      <c r="S150" s="87" t="e">
        <f t="shared" si="9"/>
        <v>#DIV/0!</v>
      </c>
      <c r="T150" s="87" t="e">
        <f t="shared" si="9"/>
        <v>#DIV/0!</v>
      </c>
    </row>
    <row r="151" spans="1:20" ht="30" hidden="1" x14ac:dyDescent="0.3">
      <c r="A151" s="103"/>
      <c r="B151" s="104" t="s">
        <v>300</v>
      </c>
      <c r="C151" s="97" t="s">
        <v>301</v>
      </c>
      <c r="D151" s="643"/>
      <c r="E151" s="642">
        <f t="shared" si="12"/>
        <v>0</v>
      </c>
      <c r="F151" s="643"/>
      <c r="G151" s="643"/>
      <c r="H151" s="643"/>
      <c r="I151" s="642">
        <f t="shared" si="10"/>
        <v>0</v>
      </c>
      <c r="J151" s="643"/>
      <c r="K151" s="643"/>
      <c r="L151" s="643"/>
      <c r="M151" s="642">
        <f t="shared" si="11"/>
        <v>0</v>
      </c>
      <c r="N151" s="643"/>
      <c r="O151" s="643"/>
      <c r="P151" s="643"/>
      <c r="Q151" s="87" t="e">
        <f t="shared" si="9"/>
        <v>#DIV/0!</v>
      </c>
      <c r="R151" s="87" t="e">
        <f t="shared" si="9"/>
        <v>#DIV/0!</v>
      </c>
      <c r="S151" s="87" t="e">
        <f t="shared" si="9"/>
        <v>#DIV/0!</v>
      </c>
      <c r="T151" s="87" t="e">
        <f t="shared" si="9"/>
        <v>#DIV/0!</v>
      </c>
    </row>
    <row r="152" spans="1:20" ht="75" hidden="1" x14ac:dyDescent="0.3">
      <c r="A152" s="103"/>
      <c r="B152" s="104" t="s">
        <v>302</v>
      </c>
      <c r="C152" s="97" t="s">
        <v>303</v>
      </c>
      <c r="D152" s="643"/>
      <c r="E152" s="642">
        <f t="shared" si="12"/>
        <v>0</v>
      </c>
      <c r="F152" s="643"/>
      <c r="G152" s="643"/>
      <c r="H152" s="643"/>
      <c r="I152" s="642">
        <f t="shared" si="10"/>
        <v>0</v>
      </c>
      <c r="J152" s="643"/>
      <c r="K152" s="643"/>
      <c r="L152" s="643"/>
      <c r="M152" s="642">
        <f t="shared" si="11"/>
        <v>0</v>
      </c>
      <c r="N152" s="643"/>
      <c r="O152" s="643"/>
      <c r="P152" s="643"/>
      <c r="Q152" s="87" t="e">
        <f t="shared" si="9"/>
        <v>#DIV/0!</v>
      </c>
      <c r="R152" s="87" t="e">
        <f t="shared" si="9"/>
        <v>#DIV/0!</v>
      </c>
      <c r="S152" s="87" t="e">
        <f t="shared" si="9"/>
        <v>#DIV/0!</v>
      </c>
      <c r="T152" s="87" t="e">
        <f t="shared" si="9"/>
        <v>#DIV/0!</v>
      </c>
    </row>
    <row r="153" spans="1:20" x14ac:dyDescent="0.3">
      <c r="A153" s="103"/>
      <c r="B153" s="108" t="s">
        <v>369</v>
      </c>
      <c r="C153" s="95" t="s">
        <v>14</v>
      </c>
      <c r="D153" s="215">
        <f>D181</f>
        <v>50</v>
      </c>
      <c r="E153" s="642">
        <f t="shared" si="12"/>
        <v>50</v>
      </c>
      <c r="F153" s="215">
        <f>F181</f>
        <v>50</v>
      </c>
      <c r="G153" s="215">
        <f>G181</f>
        <v>0</v>
      </c>
      <c r="H153" s="215">
        <f>H181</f>
        <v>0</v>
      </c>
      <c r="I153" s="642">
        <f t="shared" si="10"/>
        <v>50</v>
      </c>
      <c r="J153" s="215">
        <f>J181</f>
        <v>50</v>
      </c>
      <c r="K153" s="215">
        <f>K181</f>
        <v>0</v>
      </c>
      <c r="L153" s="215">
        <f>L181</f>
        <v>0</v>
      </c>
      <c r="M153" s="642">
        <f t="shared" si="11"/>
        <v>29.5</v>
      </c>
      <c r="N153" s="215">
        <f>N181</f>
        <v>29.5</v>
      </c>
      <c r="O153" s="215">
        <f>O181</f>
        <v>0</v>
      </c>
      <c r="P153" s="215">
        <f>P181</f>
        <v>0</v>
      </c>
      <c r="Q153" s="87">
        <f t="shared" si="9"/>
        <v>59</v>
      </c>
      <c r="R153" s="87">
        <f t="shared" si="9"/>
        <v>59</v>
      </c>
      <c r="S153" s="87" t="e">
        <f t="shared" si="9"/>
        <v>#DIV/0!</v>
      </c>
      <c r="T153" s="87" t="e">
        <f t="shared" si="9"/>
        <v>#DIV/0!</v>
      </c>
    </row>
    <row r="154" spans="1:20" x14ac:dyDescent="0.3">
      <c r="A154" s="103"/>
      <c r="B154" s="108" t="s">
        <v>304</v>
      </c>
      <c r="C154" s="95" t="s">
        <v>20</v>
      </c>
      <c r="D154" s="215">
        <f>D303</f>
        <v>34.4</v>
      </c>
      <c r="E154" s="642">
        <f t="shared" si="12"/>
        <v>34.4</v>
      </c>
      <c r="F154" s="215">
        <f>F303</f>
        <v>34.4</v>
      </c>
      <c r="G154" s="215">
        <f>G303</f>
        <v>0</v>
      </c>
      <c r="H154" s="215">
        <f>H303</f>
        <v>0</v>
      </c>
      <c r="I154" s="642">
        <f t="shared" si="10"/>
        <v>16.565000000000001</v>
      </c>
      <c r="J154" s="215">
        <f>J303</f>
        <v>16.565000000000001</v>
      </c>
      <c r="K154" s="215">
        <f>K303</f>
        <v>0</v>
      </c>
      <c r="L154" s="215">
        <f>L303</f>
        <v>0</v>
      </c>
      <c r="M154" s="642">
        <f t="shared" si="11"/>
        <v>13.331</v>
      </c>
      <c r="N154" s="215">
        <f>N303</f>
        <v>13.331</v>
      </c>
      <c r="O154" s="215">
        <f>O303</f>
        <v>0</v>
      </c>
      <c r="P154" s="215">
        <f>P303</f>
        <v>0</v>
      </c>
      <c r="Q154" s="87">
        <f t="shared" si="9"/>
        <v>80.476909145789307</v>
      </c>
      <c r="R154" s="87">
        <f t="shared" si="9"/>
        <v>80.476909145789307</v>
      </c>
      <c r="S154" s="87" t="e">
        <f t="shared" si="9"/>
        <v>#DIV/0!</v>
      </c>
      <c r="T154" s="87" t="e">
        <f t="shared" si="9"/>
        <v>#DIV/0!</v>
      </c>
    </row>
    <row r="155" spans="1:20" hidden="1" x14ac:dyDescent="0.3">
      <c r="A155" s="103"/>
      <c r="B155" s="108" t="s">
        <v>307</v>
      </c>
      <c r="C155" s="95" t="s">
        <v>21</v>
      </c>
      <c r="D155" s="215"/>
      <c r="E155" s="642">
        <f t="shared" si="12"/>
        <v>0</v>
      </c>
      <c r="F155" s="215"/>
      <c r="G155" s="215"/>
      <c r="H155" s="215"/>
      <c r="I155" s="642">
        <f t="shared" si="10"/>
        <v>0</v>
      </c>
      <c r="J155" s="215"/>
      <c r="K155" s="215"/>
      <c r="L155" s="215"/>
      <c r="M155" s="642">
        <f t="shared" si="11"/>
        <v>0</v>
      </c>
      <c r="N155" s="215"/>
      <c r="O155" s="215"/>
      <c r="P155" s="215"/>
      <c r="Q155" s="87" t="e">
        <f t="shared" si="9"/>
        <v>#DIV/0!</v>
      </c>
      <c r="R155" s="87" t="e">
        <f t="shared" si="9"/>
        <v>#DIV/0!</v>
      </c>
      <c r="S155" s="87" t="e">
        <f t="shared" si="9"/>
        <v>#DIV/0!</v>
      </c>
      <c r="T155" s="87" t="e">
        <f t="shared" si="9"/>
        <v>#DIV/0!</v>
      </c>
    </row>
    <row r="156" spans="1:20" ht="30" x14ac:dyDescent="0.3">
      <c r="A156" s="103"/>
      <c r="B156" s="108" t="s">
        <v>309</v>
      </c>
      <c r="C156" s="95" t="s">
        <v>22</v>
      </c>
      <c r="D156" s="215">
        <f>D182</f>
        <v>0</v>
      </c>
      <c r="E156" s="642">
        <f t="shared" si="12"/>
        <v>0</v>
      </c>
      <c r="F156" s="215">
        <f>F182</f>
        <v>0</v>
      </c>
      <c r="G156" s="215">
        <f>G182</f>
        <v>0</v>
      </c>
      <c r="H156" s="215">
        <f>H182</f>
        <v>0</v>
      </c>
      <c r="I156" s="642">
        <f t="shared" si="10"/>
        <v>7.8</v>
      </c>
      <c r="J156" s="215">
        <f>J182</f>
        <v>7.8</v>
      </c>
      <c r="K156" s="215">
        <f>K182</f>
        <v>0</v>
      </c>
      <c r="L156" s="215">
        <f>L182</f>
        <v>0</v>
      </c>
      <c r="M156" s="642">
        <f t="shared" si="11"/>
        <v>7.8</v>
      </c>
      <c r="N156" s="215">
        <f>N182</f>
        <v>7.8</v>
      </c>
      <c r="O156" s="215">
        <f>O182</f>
        <v>0</v>
      </c>
      <c r="P156" s="215">
        <f>P182</f>
        <v>0</v>
      </c>
      <c r="Q156" s="87">
        <f t="shared" si="9"/>
        <v>100</v>
      </c>
      <c r="R156" s="87">
        <f t="shared" si="9"/>
        <v>100</v>
      </c>
      <c r="S156" s="87" t="e">
        <f t="shared" si="9"/>
        <v>#DIV/0!</v>
      </c>
      <c r="T156" s="87" t="e">
        <f t="shared" si="9"/>
        <v>#DIV/0!</v>
      </c>
    </row>
    <row r="157" spans="1:20" x14ac:dyDescent="0.3">
      <c r="A157" s="103"/>
      <c r="B157" s="108" t="s">
        <v>324</v>
      </c>
      <c r="C157" s="95" t="s">
        <v>23</v>
      </c>
      <c r="D157" s="215">
        <f>D183+D304</f>
        <v>446.6</v>
      </c>
      <c r="E157" s="642">
        <f t="shared" si="12"/>
        <v>199.37994</v>
      </c>
      <c r="F157" s="215">
        <f>F183+F304</f>
        <v>199.37994</v>
      </c>
      <c r="G157" s="215">
        <f>G183+G304</f>
        <v>0</v>
      </c>
      <c r="H157" s="215">
        <f>H183+H304</f>
        <v>0</v>
      </c>
      <c r="I157" s="642">
        <f t="shared" si="10"/>
        <v>132.85311999999999</v>
      </c>
      <c r="J157" s="215">
        <f>J183+J304</f>
        <v>132.85311999999999</v>
      </c>
      <c r="K157" s="215">
        <f>K183+K304</f>
        <v>0</v>
      </c>
      <c r="L157" s="215">
        <f>L183+L304</f>
        <v>0</v>
      </c>
      <c r="M157" s="642">
        <f t="shared" si="11"/>
        <v>76.549499999999995</v>
      </c>
      <c r="N157" s="215">
        <f>N183+N304</f>
        <v>76.549499999999995</v>
      </c>
      <c r="O157" s="215">
        <f>O183+O304</f>
        <v>0</v>
      </c>
      <c r="P157" s="215">
        <f>P183+P304</f>
        <v>0</v>
      </c>
      <c r="Q157" s="87">
        <f t="shared" si="9"/>
        <v>57.619647923962944</v>
      </c>
      <c r="R157" s="87">
        <f t="shared" si="9"/>
        <v>57.619647923962944</v>
      </c>
      <c r="S157" s="87" t="e">
        <f t="shared" si="9"/>
        <v>#DIV/0!</v>
      </c>
      <c r="T157" s="87" t="e">
        <f t="shared" si="9"/>
        <v>#DIV/0!</v>
      </c>
    </row>
    <row r="158" spans="1:20" ht="30" x14ac:dyDescent="0.3">
      <c r="A158" s="103"/>
      <c r="B158" s="104" t="s">
        <v>138</v>
      </c>
      <c r="C158" s="94" t="s">
        <v>333</v>
      </c>
      <c r="D158" s="643">
        <f>D184</f>
        <v>286.10000000000002</v>
      </c>
      <c r="E158" s="642">
        <f t="shared" si="12"/>
        <v>268.28500000000003</v>
      </c>
      <c r="F158" s="643">
        <f>F184</f>
        <v>268.28500000000003</v>
      </c>
      <c r="G158" s="643">
        <f>G184</f>
        <v>0</v>
      </c>
      <c r="H158" s="643">
        <f>H184</f>
        <v>0</v>
      </c>
      <c r="I158" s="642">
        <f t="shared" si="10"/>
        <v>51.368000000000002</v>
      </c>
      <c r="J158" s="643">
        <f>J184</f>
        <v>51.368000000000002</v>
      </c>
      <c r="K158" s="643">
        <f>K184</f>
        <v>0</v>
      </c>
      <c r="L158" s="643">
        <f>L184</f>
        <v>0</v>
      </c>
      <c r="M158" s="642">
        <f t="shared" si="11"/>
        <v>5.39</v>
      </c>
      <c r="N158" s="643">
        <f>N184</f>
        <v>5.39</v>
      </c>
      <c r="O158" s="643">
        <f>O184</f>
        <v>0</v>
      </c>
      <c r="P158" s="643">
        <f>P184</f>
        <v>0</v>
      </c>
      <c r="Q158" s="87">
        <f t="shared" si="9"/>
        <v>10.492913876343248</v>
      </c>
      <c r="R158" s="87">
        <f t="shared" si="9"/>
        <v>10.492913876343248</v>
      </c>
      <c r="S158" s="87" t="e">
        <f t="shared" si="9"/>
        <v>#DIV/0!</v>
      </c>
      <c r="T158" s="87" t="e">
        <f t="shared" si="9"/>
        <v>#DIV/0!</v>
      </c>
    </row>
    <row r="159" spans="1:20" hidden="1" x14ac:dyDescent="0.3">
      <c r="A159" s="103"/>
      <c r="B159" s="104" t="s">
        <v>139</v>
      </c>
      <c r="C159" s="100" t="s">
        <v>334</v>
      </c>
      <c r="D159" s="643"/>
      <c r="E159" s="642">
        <f t="shared" si="12"/>
        <v>0</v>
      </c>
      <c r="F159" s="643"/>
      <c r="G159" s="643"/>
      <c r="H159" s="643"/>
      <c r="I159" s="642">
        <f t="shared" si="10"/>
        <v>0</v>
      </c>
      <c r="J159" s="643"/>
      <c r="K159" s="643"/>
      <c r="L159" s="643"/>
      <c r="M159" s="642">
        <f t="shared" si="11"/>
        <v>0</v>
      </c>
      <c r="N159" s="643"/>
      <c r="O159" s="643"/>
      <c r="P159" s="643"/>
      <c r="Q159" s="87" t="e">
        <f t="shared" si="9"/>
        <v>#DIV/0!</v>
      </c>
      <c r="R159" s="87" t="e">
        <f t="shared" si="9"/>
        <v>#DIV/0!</v>
      </c>
      <c r="S159" s="87" t="e">
        <f t="shared" si="9"/>
        <v>#DIV/0!</v>
      </c>
      <c r="T159" s="87" t="e">
        <f t="shared" si="9"/>
        <v>#DIV/0!</v>
      </c>
    </row>
    <row r="160" spans="1:20" ht="30" hidden="1" x14ac:dyDescent="0.3">
      <c r="A160" s="103"/>
      <c r="B160" s="104" t="s">
        <v>335</v>
      </c>
      <c r="C160" s="96" t="s">
        <v>336</v>
      </c>
      <c r="D160" s="643"/>
      <c r="E160" s="642">
        <f t="shared" si="12"/>
        <v>0</v>
      </c>
      <c r="F160" s="643"/>
      <c r="G160" s="643"/>
      <c r="H160" s="643"/>
      <c r="I160" s="642">
        <f t="shared" si="10"/>
        <v>0</v>
      </c>
      <c r="J160" s="643"/>
      <c r="K160" s="643"/>
      <c r="L160" s="643"/>
      <c r="M160" s="642">
        <f t="shared" si="11"/>
        <v>0</v>
      </c>
      <c r="N160" s="643"/>
      <c r="O160" s="643"/>
      <c r="P160" s="643"/>
      <c r="Q160" s="87" t="e">
        <f t="shared" si="9"/>
        <v>#DIV/0!</v>
      </c>
      <c r="R160" s="87" t="e">
        <f t="shared" si="9"/>
        <v>#DIV/0!</v>
      </c>
      <c r="S160" s="87" t="e">
        <f t="shared" si="9"/>
        <v>#DIV/0!</v>
      </c>
      <c r="T160" s="87" t="e">
        <f t="shared" si="9"/>
        <v>#DIV/0!</v>
      </c>
    </row>
    <row r="161" spans="1:20" ht="30" hidden="1" x14ac:dyDescent="0.3">
      <c r="A161" s="103"/>
      <c r="B161" s="104" t="s">
        <v>337</v>
      </c>
      <c r="C161" s="97" t="s">
        <v>338</v>
      </c>
      <c r="D161" s="643"/>
      <c r="E161" s="642">
        <f t="shared" si="12"/>
        <v>0</v>
      </c>
      <c r="F161" s="643"/>
      <c r="G161" s="643"/>
      <c r="H161" s="643"/>
      <c r="I161" s="642">
        <f t="shared" si="10"/>
        <v>0</v>
      </c>
      <c r="J161" s="643"/>
      <c r="K161" s="643"/>
      <c r="L161" s="643"/>
      <c r="M161" s="642">
        <f t="shared" si="11"/>
        <v>0</v>
      </c>
      <c r="N161" s="643"/>
      <c r="O161" s="643"/>
      <c r="P161" s="643"/>
      <c r="Q161" s="87" t="e">
        <f t="shared" si="9"/>
        <v>#DIV/0!</v>
      </c>
      <c r="R161" s="87" t="e">
        <f t="shared" si="9"/>
        <v>#DIV/0!</v>
      </c>
      <c r="S161" s="87" t="e">
        <f t="shared" si="9"/>
        <v>#DIV/0!</v>
      </c>
      <c r="T161" s="87" t="e">
        <f t="shared" si="9"/>
        <v>#DIV/0!</v>
      </c>
    </row>
    <row r="162" spans="1:20" ht="30" hidden="1" x14ac:dyDescent="0.3">
      <c r="A162" s="103"/>
      <c r="B162" s="104" t="s">
        <v>339</v>
      </c>
      <c r="C162" s="97" t="s">
        <v>340</v>
      </c>
      <c r="D162" s="643"/>
      <c r="E162" s="642">
        <f t="shared" si="12"/>
        <v>0</v>
      </c>
      <c r="F162" s="643"/>
      <c r="G162" s="643"/>
      <c r="H162" s="643"/>
      <c r="I162" s="642">
        <f t="shared" si="10"/>
        <v>0</v>
      </c>
      <c r="J162" s="643"/>
      <c r="K162" s="643"/>
      <c r="L162" s="643"/>
      <c r="M162" s="642">
        <f t="shared" si="11"/>
        <v>0</v>
      </c>
      <c r="N162" s="643"/>
      <c r="O162" s="643"/>
      <c r="P162" s="643"/>
      <c r="Q162" s="87" t="e">
        <f t="shared" si="9"/>
        <v>#DIV/0!</v>
      </c>
      <c r="R162" s="87" t="e">
        <f t="shared" si="9"/>
        <v>#DIV/0!</v>
      </c>
      <c r="S162" s="87" t="e">
        <f t="shared" si="9"/>
        <v>#DIV/0!</v>
      </c>
      <c r="T162" s="87" t="e">
        <f t="shared" si="9"/>
        <v>#DIV/0!</v>
      </c>
    </row>
    <row r="163" spans="1:20" ht="30" hidden="1" x14ac:dyDescent="0.3">
      <c r="A163" s="103"/>
      <c r="B163" s="104" t="s">
        <v>341</v>
      </c>
      <c r="C163" s="97" t="s">
        <v>342</v>
      </c>
      <c r="D163" s="643"/>
      <c r="E163" s="642">
        <f t="shared" si="12"/>
        <v>0</v>
      </c>
      <c r="F163" s="643"/>
      <c r="G163" s="643"/>
      <c r="H163" s="643"/>
      <c r="I163" s="642">
        <f t="shared" si="10"/>
        <v>0</v>
      </c>
      <c r="J163" s="643"/>
      <c r="K163" s="643"/>
      <c r="L163" s="643"/>
      <c r="M163" s="642">
        <f t="shared" si="11"/>
        <v>0</v>
      </c>
      <c r="N163" s="643"/>
      <c r="O163" s="643"/>
      <c r="P163" s="643"/>
      <c r="Q163" s="87" t="e">
        <f t="shared" si="9"/>
        <v>#DIV/0!</v>
      </c>
      <c r="R163" s="87" t="e">
        <f t="shared" si="9"/>
        <v>#DIV/0!</v>
      </c>
      <c r="S163" s="87" t="e">
        <f t="shared" si="9"/>
        <v>#DIV/0!</v>
      </c>
      <c r="T163" s="87" t="e">
        <f t="shared" si="9"/>
        <v>#DIV/0!</v>
      </c>
    </row>
    <row r="164" spans="1:20" ht="30" hidden="1" x14ac:dyDescent="0.3">
      <c r="A164" s="103"/>
      <c r="B164" s="104" t="s">
        <v>343</v>
      </c>
      <c r="C164" s="97" t="s">
        <v>344</v>
      </c>
      <c r="D164" s="643"/>
      <c r="E164" s="642">
        <f t="shared" si="12"/>
        <v>0</v>
      </c>
      <c r="F164" s="643"/>
      <c r="G164" s="643"/>
      <c r="H164" s="643"/>
      <c r="I164" s="642">
        <f t="shared" si="10"/>
        <v>0</v>
      </c>
      <c r="J164" s="643"/>
      <c r="K164" s="643"/>
      <c r="L164" s="643"/>
      <c r="M164" s="642">
        <f t="shared" si="11"/>
        <v>0</v>
      </c>
      <c r="N164" s="643"/>
      <c r="O164" s="643"/>
      <c r="P164" s="643"/>
      <c r="Q164" s="87" t="e">
        <f t="shared" si="9"/>
        <v>#DIV/0!</v>
      </c>
      <c r="R164" s="87" t="e">
        <f t="shared" si="9"/>
        <v>#DIV/0!</v>
      </c>
      <c r="S164" s="87" t="e">
        <f t="shared" si="9"/>
        <v>#DIV/0!</v>
      </c>
      <c r="T164" s="87" t="e">
        <f t="shared" si="9"/>
        <v>#DIV/0!</v>
      </c>
    </row>
    <row r="165" spans="1:20" ht="45" hidden="1" x14ac:dyDescent="0.3">
      <c r="A165" s="103"/>
      <c r="B165" s="104" t="s">
        <v>345</v>
      </c>
      <c r="C165" s="97" t="s">
        <v>346</v>
      </c>
      <c r="D165" s="643"/>
      <c r="E165" s="642">
        <f t="shared" si="12"/>
        <v>0</v>
      </c>
      <c r="F165" s="643"/>
      <c r="G165" s="643"/>
      <c r="H165" s="643"/>
      <c r="I165" s="642">
        <f t="shared" si="10"/>
        <v>0</v>
      </c>
      <c r="J165" s="643"/>
      <c r="K165" s="643"/>
      <c r="L165" s="643"/>
      <c r="M165" s="642">
        <f t="shared" si="11"/>
        <v>0</v>
      </c>
      <c r="N165" s="643"/>
      <c r="O165" s="643"/>
      <c r="P165" s="643"/>
      <c r="Q165" s="87" t="e">
        <f t="shared" si="9"/>
        <v>#DIV/0!</v>
      </c>
      <c r="R165" s="87" t="e">
        <f t="shared" si="9"/>
        <v>#DIV/0!</v>
      </c>
      <c r="S165" s="87" t="e">
        <f t="shared" si="9"/>
        <v>#DIV/0!</v>
      </c>
      <c r="T165" s="87" t="e">
        <f t="shared" si="9"/>
        <v>#DIV/0!</v>
      </c>
    </row>
    <row r="166" spans="1:20" ht="30" hidden="1" x14ac:dyDescent="0.3">
      <c r="A166" s="103"/>
      <c r="B166" s="104" t="s">
        <v>347</v>
      </c>
      <c r="C166" s="97" t="s">
        <v>348</v>
      </c>
      <c r="D166" s="643"/>
      <c r="E166" s="642">
        <f t="shared" si="12"/>
        <v>0</v>
      </c>
      <c r="F166" s="643"/>
      <c r="G166" s="643"/>
      <c r="H166" s="643"/>
      <c r="I166" s="642">
        <f t="shared" si="10"/>
        <v>0</v>
      </c>
      <c r="J166" s="643"/>
      <c r="K166" s="643"/>
      <c r="L166" s="643"/>
      <c r="M166" s="642">
        <f t="shared" si="11"/>
        <v>0</v>
      </c>
      <c r="N166" s="643"/>
      <c r="O166" s="643"/>
      <c r="P166" s="643"/>
      <c r="Q166" s="87" t="e">
        <f t="shared" si="9"/>
        <v>#DIV/0!</v>
      </c>
      <c r="R166" s="87" t="e">
        <f t="shared" si="9"/>
        <v>#DIV/0!</v>
      </c>
      <c r="S166" s="87" t="e">
        <f t="shared" si="9"/>
        <v>#DIV/0!</v>
      </c>
      <c r="T166" s="87" t="e">
        <f t="shared" si="9"/>
        <v>#DIV/0!</v>
      </c>
    </row>
    <row r="167" spans="1:20" ht="30" hidden="1" x14ac:dyDescent="0.3">
      <c r="A167" s="103"/>
      <c r="B167" s="104" t="s">
        <v>349</v>
      </c>
      <c r="C167" s="97" t="s">
        <v>350</v>
      </c>
      <c r="D167" s="643"/>
      <c r="E167" s="642">
        <f t="shared" si="12"/>
        <v>0</v>
      </c>
      <c r="F167" s="643"/>
      <c r="G167" s="643"/>
      <c r="H167" s="643"/>
      <c r="I167" s="642">
        <f t="shared" si="10"/>
        <v>0</v>
      </c>
      <c r="J167" s="643"/>
      <c r="K167" s="643"/>
      <c r="L167" s="643"/>
      <c r="M167" s="642">
        <f t="shared" si="11"/>
        <v>0</v>
      </c>
      <c r="N167" s="643"/>
      <c r="O167" s="643"/>
      <c r="P167" s="643"/>
      <c r="Q167" s="87" t="e">
        <f t="shared" si="9"/>
        <v>#DIV/0!</v>
      </c>
      <c r="R167" s="87" t="e">
        <f t="shared" si="9"/>
        <v>#DIV/0!</v>
      </c>
      <c r="S167" s="87" t="e">
        <f t="shared" si="9"/>
        <v>#DIV/0!</v>
      </c>
      <c r="T167" s="87" t="e">
        <f t="shared" si="9"/>
        <v>#DIV/0!</v>
      </c>
    </row>
    <row r="168" spans="1:20" ht="45" hidden="1" x14ac:dyDescent="0.3">
      <c r="A168" s="103"/>
      <c r="B168" s="104" t="s">
        <v>351</v>
      </c>
      <c r="C168" s="97" t="s">
        <v>352</v>
      </c>
      <c r="D168" s="643"/>
      <c r="E168" s="642">
        <f t="shared" si="12"/>
        <v>0</v>
      </c>
      <c r="F168" s="643"/>
      <c r="G168" s="643"/>
      <c r="H168" s="643"/>
      <c r="I168" s="642">
        <f t="shared" si="10"/>
        <v>0</v>
      </c>
      <c r="J168" s="643"/>
      <c r="K168" s="643"/>
      <c r="L168" s="643"/>
      <c r="M168" s="642">
        <f t="shared" si="11"/>
        <v>0</v>
      </c>
      <c r="N168" s="643"/>
      <c r="O168" s="643"/>
      <c r="P168" s="643"/>
      <c r="Q168" s="87" t="e">
        <f t="shared" si="9"/>
        <v>#DIV/0!</v>
      </c>
      <c r="R168" s="87" t="e">
        <f t="shared" si="9"/>
        <v>#DIV/0!</v>
      </c>
      <c r="S168" s="87" t="e">
        <f t="shared" si="9"/>
        <v>#DIV/0!</v>
      </c>
      <c r="T168" s="87" t="e">
        <f t="shared" si="9"/>
        <v>#DIV/0!</v>
      </c>
    </row>
    <row r="169" spans="1:20" ht="30" hidden="1" x14ac:dyDescent="0.3">
      <c r="A169" s="103"/>
      <c r="B169" s="104" t="s">
        <v>355</v>
      </c>
      <c r="C169" s="96" t="s">
        <v>356</v>
      </c>
      <c r="D169" s="643"/>
      <c r="E169" s="642">
        <f t="shared" si="12"/>
        <v>0</v>
      </c>
      <c r="F169" s="643"/>
      <c r="G169" s="643"/>
      <c r="H169" s="643"/>
      <c r="I169" s="642">
        <f t="shared" si="10"/>
        <v>0</v>
      </c>
      <c r="J169" s="643"/>
      <c r="K169" s="643"/>
      <c r="L169" s="643"/>
      <c r="M169" s="642">
        <f t="shared" si="11"/>
        <v>0</v>
      </c>
      <c r="N169" s="643"/>
      <c r="O169" s="643"/>
      <c r="P169" s="643"/>
      <c r="Q169" s="87" t="e">
        <f t="shared" si="9"/>
        <v>#DIV/0!</v>
      </c>
      <c r="R169" s="87" t="e">
        <f t="shared" si="9"/>
        <v>#DIV/0!</v>
      </c>
      <c r="S169" s="87" t="e">
        <f t="shared" si="9"/>
        <v>#DIV/0!</v>
      </c>
      <c r="T169" s="87" t="e">
        <f t="shared" si="9"/>
        <v>#DIV/0!</v>
      </c>
    </row>
    <row r="170" spans="1:20" ht="30" hidden="1" x14ac:dyDescent="0.3">
      <c r="A170" s="103"/>
      <c r="B170" s="104" t="s">
        <v>357</v>
      </c>
      <c r="C170" s="97" t="s">
        <v>358</v>
      </c>
      <c r="D170" s="643"/>
      <c r="E170" s="642">
        <f t="shared" si="12"/>
        <v>0</v>
      </c>
      <c r="F170" s="643"/>
      <c r="G170" s="643"/>
      <c r="H170" s="643"/>
      <c r="I170" s="642">
        <f t="shared" si="10"/>
        <v>0</v>
      </c>
      <c r="J170" s="643"/>
      <c r="K170" s="643"/>
      <c r="L170" s="643"/>
      <c r="M170" s="642">
        <f t="shared" si="11"/>
        <v>0</v>
      </c>
      <c r="N170" s="643"/>
      <c r="O170" s="643"/>
      <c r="P170" s="643"/>
      <c r="Q170" s="87" t="e">
        <f t="shared" si="9"/>
        <v>#DIV/0!</v>
      </c>
      <c r="R170" s="87" t="e">
        <f t="shared" si="9"/>
        <v>#DIV/0!</v>
      </c>
      <c r="S170" s="87" t="e">
        <f t="shared" si="9"/>
        <v>#DIV/0!</v>
      </c>
      <c r="T170" s="87" t="e">
        <f t="shared" si="9"/>
        <v>#DIV/0!</v>
      </c>
    </row>
    <row r="171" spans="1:20" x14ac:dyDescent="0.3">
      <c r="A171" s="103"/>
      <c r="B171" s="104" t="s">
        <v>359</v>
      </c>
      <c r="C171" s="102" t="s">
        <v>360</v>
      </c>
      <c r="D171" s="643">
        <f>D306</f>
        <v>53.3</v>
      </c>
      <c r="E171" s="642">
        <f t="shared" si="12"/>
        <v>53.3</v>
      </c>
      <c r="F171" s="643">
        <f>F306</f>
        <v>53.3</v>
      </c>
      <c r="G171" s="643">
        <f>G306</f>
        <v>0</v>
      </c>
      <c r="H171" s="643">
        <f>H306</f>
        <v>0</v>
      </c>
      <c r="I171" s="642">
        <f t="shared" si="10"/>
        <v>26.635000000000002</v>
      </c>
      <c r="J171" s="643">
        <f>J306</f>
        <v>26.635000000000002</v>
      </c>
      <c r="K171" s="643">
        <f>K306</f>
        <v>0</v>
      </c>
      <c r="L171" s="643">
        <f>L306</f>
        <v>0</v>
      </c>
      <c r="M171" s="642">
        <f t="shared" si="11"/>
        <v>26.635000000000002</v>
      </c>
      <c r="N171" s="643">
        <f>N306</f>
        <v>26.635000000000002</v>
      </c>
      <c r="O171" s="643">
        <f>O306</f>
        <v>0</v>
      </c>
      <c r="P171" s="643">
        <f>P306</f>
        <v>0</v>
      </c>
      <c r="Q171" s="87">
        <f t="shared" si="9"/>
        <v>100</v>
      </c>
      <c r="R171" s="87">
        <f t="shared" si="9"/>
        <v>100</v>
      </c>
      <c r="S171" s="87" t="e">
        <f t="shared" si="9"/>
        <v>#DIV/0!</v>
      </c>
      <c r="T171" s="87" t="e">
        <f t="shared" si="9"/>
        <v>#DIV/0!</v>
      </c>
    </row>
    <row r="172" spans="1:20" hidden="1" x14ac:dyDescent="0.3">
      <c r="A172" s="92"/>
      <c r="B172" s="93"/>
      <c r="C172" s="100" t="s">
        <v>362</v>
      </c>
      <c r="D172" s="644"/>
      <c r="E172" s="642">
        <f t="shared" si="12"/>
        <v>0</v>
      </c>
      <c r="F172" s="644"/>
      <c r="G172" s="644"/>
      <c r="H172" s="644"/>
      <c r="I172" s="642">
        <f t="shared" si="10"/>
        <v>0</v>
      </c>
      <c r="J172" s="644"/>
      <c r="K172" s="644"/>
      <c r="L172" s="644"/>
      <c r="M172" s="642">
        <f t="shared" si="11"/>
        <v>0</v>
      </c>
      <c r="N172" s="644"/>
      <c r="O172" s="644"/>
      <c r="P172" s="644"/>
      <c r="Q172" s="87" t="e">
        <f t="shared" si="9"/>
        <v>#DIV/0!</v>
      </c>
      <c r="R172" s="87" t="e">
        <f t="shared" si="9"/>
        <v>#DIV/0!</v>
      </c>
      <c r="S172" s="87" t="e">
        <f t="shared" si="9"/>
        <v>#DIV/0!</v>
      </c>
      <c r="T172" s="87" t="e">
        <f t="shared" si="9"/>
        <v>#DIV/0!</v>
      </c>
    </row>
    <row r="173" spans="1:20" hidden="1" x14ac:dyDescent="0.3">
      <c r="A173" s="92"/>
      <c r="B173" s="93"/>
      <c r="C173" s="96" t="s">
        <v>363</v>
      </c>
      <c r="D173" s="644"/>
      <c r="E173" s="642">
        <f t="shared" si="12"/>
        <v>0</v>
      </c>
      <c r="F173" s="644"/>
      <c r="G173" s="644"/>
      <c r="H173" s="644"/>
      <c r="I173" s="642">
        <f t="shared" si="10"/>
        <v>0</v>
      </c>
      <c r="J173" s="644"/>
      <c r="K173" s="644"/>
      <c r="L173" s="644"/>
      <c r="M173" s="642">
        <f t="shared" si="11"/>
        <v>0</v>
      </c>
      <c r="N173" s="644"/>
      <c r="O173" s="644"/>
      <c r="P173" s="644"/>
      <c r="Q173" s="87" t="e">
        <f t="shared" si="9"/>
        <v>#DIV/0!</v>
      </c>
      <c r="R173" s="87" t="e">
        <f t="shared" si="9"/>
        <v>#DIV/0!</v>
      </c>
      <c r="S173" s="87" t="e">
        <f t="shared" si="9"/>
        <v>#DIV/0!</v>
      </c>
      <c r="T173" s="87" t="e">
        <f t="shared" si="9"/>
        <v>#DIV/0!</v>
      </c>
    </row>
    <row r="174" spans="1:20" ht="30" hidden="1" x14ac:dyDescent="0.3">
      <c r="A174" s="92"/>
      <c r="B174" s="93"/>
      <c r="C174" s="96" t="s">
        <v>364</v>
      </c>
      <c r="D174" s="644"/>
      <c r="E174" s="642">
        <f t="shared" si="12"/>
        <v>0</v>
      </c>
      <c r="F174" s="644"/>
      <c r="G174" s="644"/>
      <c r="H174" s="644"/>
      <c r="I174" s="642">
        <f t="shared" si="10"/>
        <v>0</v>
      </c>
      <c r="J174" s="644"/>
      <c r="K174" s="644"/>
      <c r="L174" s="644"/>
      <c r="M174" s="642">
        <f t="shared" si="11"/>
        <v>0</v>
      </c>
      <c r="N174" s="644"/>
      <c r="O174" s="644"/>
      <c r="P174" s="644"/>
      <c r="Q174" s="87" t="e">
        <f t="shared" si="9"/>
        <v>#DIV/0!</v>
      </c>
      <c r="R174" s="87" t="e">
        <f t="shared" si="9"/>
        <v>#DIV/0!</v>
      </c>
      <c r="S174" s="87" t="e">
        <f t="shared" si="9"/>
        <v>#DIV/0!</v>
      </c>
      <c r="T174" s="87" t="e">
        <f t="shared" si="9"/>
        <v>#DIV/0!</v>
      </c>
    </row>
    <row r="175" spans="1:20" hidden="1" x14ac:dyDescent="0.3">
      <c r="A175" s="92"/>
      <c r="B175" s="93"/>
      <c r="C175" s="96" t="s">
        <v>366</v>
      </c>
      <c r="D175" s="644"/>
      <c r="E175" s="642">
        <f t="shared" si="12"/>
        <v>0</v>
      </c>
      <c r="F175" s="644"/>
      <c r="G175" s="644"/>
      <c r="H175" s="644"/>
      <c r="I175" s="642">
        <f t="shared" si="10"/>
        <v>0</v>
      </c>
      <c r="J175" s="644"/>
      <c r="K175" s="644"/>
      <c r="L175" s="644"/>
      <c r="M175" s="642">
        <f t="shared" si="11"/>
        <v>0</v>
      </c>
      <c r="N175" s="644"/>
      <c r="O175" s="644"/>
      <c r="P175" s="644"/>
      <c r="Q175" s="87" t="e">
        <f t="shared" si="9"/>
        <v>#DIV/0!</v>
      </c>
      <c r="R175" s="87" t="e">
        <f t="shared" si="9"/>
        <v>#DIV/0!</v>
      </c>
      <c r="S175" s="87" t="e">
        <f t="shared" si="9"/>
        <v>#DIV/0!</v>
      </c>
      <c r="T175" s="87" t="e">
        <f t="shared" si="9"/>
        <v>#DIV/0!</v>
      </c>
    </row>
    <row r="176" spans="1:20" ht="45" x14ac:dyDescent="0.3">
      <c r="A176" s="109" t="s">
        <v>370</v>
      </c>
      <c r="B176" s="109"/>
      <c r="C176" s="110" t="s">
        <v>371</v>
      </c>
      <c r="D176" s="643">
        <f>D185+D268+D290</f>
        <v>3622.2999999999997</v>
      </c>
      <c r="E176" s="642">
        <f t="shared" si="12"/>
        <v>3622.2999999999997</v>
      </c>
      <c r="F176" s="643">
        <f t="shared" ref="F176:H179" si="13">F185+F268+F290</f>
        <v>3622.2999999999997</v>
      </c>
      <c r="G176" s="643">
        <f t="shared" si="13"/>
        <v>0</v>
      </c>
      <c r="H176" s="643">
        <f t="shared" si="13"/>
        <v>0</v>
      </c>
      <c r="I176" s="642">
        <f t="shared" si="10"/>
        <v>2522.4830000000002</v>
      </c>
      <c r="J176" s="643">
        <f t="shared" ref="J176:L179" si="14">J185+J268+J290</f>
        <v>2522.4830000000002</v>
      </c>
      <c r="K176" s="643">
        <f t="shared" si="14"/>
        <v>0</v>
      </c>
      <c r="L176" s="643">
        <f t="shared" si="14"/>
        <v>0</v>
      </c>
      <c r="M176" s="642">
        <f t="shared" si="11"/>
        <v>2300.8524500000003</v>
      </c>
      <c r="N176" s="643">
        <f t="shared" ref="N176:P179" si="15">N185+N268+N290</f>
        <v>2300.8524500000003</v>
      </c>
      <c r="O176" s="643">
        <f t="shared" si="15"/>
        <v>0</v>
      </c>
      <c r="P176" s="643">
        <f t="shared" si="15"/>
        <v>0</v>
      </c>
      <c r="Q176" s="87">
        <f t="shared" si="9"/>
        <v>91.213794106838392</v>
      </c>
      <c r="R176" s="87">
        <f t="shared" si="9"/>
        <v>91.213794106838392</v>
      </c>
      <c r="S176" s="87" t="e">
        <f t="shared" si="9"/>
        <v>#DIV/0!</v>
      </c>
      <c r="T176" s="87" t="e">
        <f t="shared" si="9"/>
        <v>#DIV/0!</v>
      </c>
    </row>
    <row r="177" spans="1:21" s="83" customFormat="1" ht="30" x14ac:dyDescent="0.3">
      <c r="A177" s="111"/>
      <c r="B177" s="112"/>
      <c r="C177" s="90" t="s">
        <v>205</v>
      </c>
      <c r="D177" s="644">
        <f>D186+D269+D291</f>
        <v>190</v>
      </c>
      <c r="E177" s="645">
        <v>190</v>
      </c>
      <c r="F177" s="644"/>
      <c r="G177" s="644"/>
      <c r="H177" s="644"/>
      <c r="I177" s="645">
        <v>190</v>
      </c>
      <c r="J177" s="644"/>
      <c r="K177" s="644"/>
      <c r="L177" s="644"/>
      <c r="M177" s="645">
        <v>190</v>
      </c>
      <c r="N177" s="644"/>
      <c r="O177" s="644"/>
      <c r="P177" s="644"/>
      <c r="Q177" s="87">
        <f t="shared" si="9"/>
        <v>100</v>
      </c>
      <c r="R177" s="87" t="e">
        <f t="shared" si="9"/>
        <v>#DIV/0!</v>
      </c>
      <c r="S177" s="87" t="e">
        <f t="shared" si="9"/>
        <v>#DIV/0!</v>
      </c>
      <c r="T177" s="87" t="e">
        <f t="shared" si="9"/>
        <v>#DIV/0!</v>
      </c>
    </row>
    <row r="178" spans="1:21" x14ac:dyDescent="0.3">
      <c r="A178" s="84"/>
      <c r="B178" s="85"/>
      <c r="C178" s="94" t="s">
        <v>206</v>
      </c>
      <c r="D178" s="644">
        <f>D187+D270+D292</f>
        <v>3336.2</v>
      </c>
      <c r="E178" s="645">
        <f t="shared" si="12"/>
        <v>3354.0149999999999</v>
      </c>
      <c r="F178" s="644">
        <f t="shared" si="13"/>
        <v>3354.0149999999999</v>
      </c>
      <c r="G178" s="644">
        <f t="shared" si="13"/>
        <v>0</v>
      </c>
      <c r="H178" s="644">
        <f t="shared" si="13"/>
        <v>0</v>
      </c>
      <c r="I178" s="645">
        <f t="shared" si="10"/>
        <v>2471.1150000000002</v>
      </c>
      <c r="J178" s="644">
        <f t="shared" si="14"/>
        <v>2471.1150000000002</v>
      </c>
      <c r="K178" s="644">
        <f t="shared" si="14"/>
        <v>0</v>
      </c>
      <c r="L178" s="644">
        <f t="shared" si="14"/>
        <v>0</v>
      </c>
      <c r="M178" s="645">
        <f t="shared" si="11"/>
        <v>2295.4624500000004</v>
      </c>
      <c r="N178" s="644">
        <f t="shared" si="15"/>
        <v>2295.4624500000004</v>
      </c>
      <c r="O178" s="644">
        <f t="shared" si="15"/>
        <v>0</v>
      </c>
      <c r="P178" s="644">
        <f t="shared" si="15"/>
        <v>0</v>
      </c>
      <c r="Q178" s="87">
        <f t="shared" si="9"/>
        <v>92.891769504859155</v>
      </c>
      <c r="R178" s="87">
        <f t="shared" si="9"/>
        <v>92.891769504859155</v>
      </c>
      <c r="S178" s="87" t="e">
        <f t="shared" si="9"/>
        <v>#DIV/0!</v>
      </c>
      <c r="T178" s="87" t="e">
        <f t="shared" si="9"/>
        <v>#DIV/0!</v>
      </c>
    </row>
    <row r="179" spans="1:21" x14ac:dyDescent="0.3">
      <c r="A179" s="92"/>
      <c r="B179" s="93" t="s">
        <v>203</v>
      </c>
      <c r="C179" s="95" t="s">
        <v>18</v>
      </c>
      <c r="D179" s="644">
        <f>D188+D271+D293</f>
        <v>2271.7000000000003</v>
      </c>
      <c r="E179" s="645">
        <f t="shared" si="12"/>
        <v>2271.7000000000003</v>
      </c>
      <c r="F179" s="644">
        <f t="shared" si="13"/>
        <v>2271.7000000000003</v>
      </c>
      <c r="G179" s="644">
        <f t="shared" si="13"/>
        <v>0</v>
      </c>
      <c r="H179" s="644">
        <f t="shared" si="13"/>
        <v>0</v>
      </c>
      <c r="I179" s="645">
        <f t="shared" si="10"/>
        <v>1643.7915399999999</v>
      </c>
      <c r="J179" s="644">
        <f t="shared" si="14"/>
        <v>1643.7915399999999</v>
      </c>
      <c r="K179" s="644">
        <f t="shared" si="14"/>
        <v>0</v>
      </c>
      <c r="L179" s="644">
        <f t="shared" si="14"/>
        <v>0</v>
      </c>
      <c r="M179" s="645">
        <f t="shared" si="11"/>
        <v>1590.0434699999998</v>
      </c>
      <c r="N179" s="644">
        <f t="shared" si="15"/>
        <v>1590.0434699999998</v>
      </c>
      <c r="O179" s="644">
        <f t="shared" si="15"/>
        <v>0</v>
      </c>
      <c r="P179" s="644">
        <f t="shared" si="15"/>
        <v>0</v>
      </c>
      <c r="Q179" s="87">
        <f t="shared" si="9"/>
        <v>96.73023806899505</v>
      </c>
      <c r="R179" s="87">
        <f t="shared" si="9"/>
        <v>96.73023806899505</v>
      </c>
      <c r="S179" s="87" t="e">
        <f t="shared" si="9"/>
        <v>#DIV/0!</v>
      </c>
      <c r="T179" s="87" t="e">
        <f t="shared" si="9"/>
        <v>#DIV/0!</v>
      </c>
    </row>
    <row r="180" spans="1:21" ht="30" x14ac:dyDescent="0.3">
      <c r="A180" s="92"/>
      <c r="B180" s="93" t="s">
        <v>215</v>
      </c>
      <c r="C180" s="95" t="s">
        <v>19</v>
      </c>
      <c r="D180" s="644">
        <f>D193+D276+D294</f>
        <v>867.9</v>
      </c>
      <c r="E180" s="645">
        <f t="shared" si="12"/>
        <v>885.71500000000003</v>
      </c>
      <c r="F180" s="644">
        <f>F193+F276+F294</f>
        <v>885.71500000000003</v>
      </c>
      <c r="G180" s="644">
        <f>G193+G276+G294</f>
        <v>0</v>
      </c>
      <c r="H180" s="644">
        <f>H193+H276+H294</f>
        <v>0</v>
      </c>
      <c r="I180" s="645">
        <f t="shared" si="10"/>
        <v>680.30845999999997</v>
      </c>
      <c r="J180" s="644">
        <f>J193+J276+J294</f>
        <v>680.30845999999997</v>
      </c>
      <c r="K180" s="644">
        <f>K193+K276+K294</f>
        <v>0</v>
      </c>
      <c r="L180" s="644">
        <f>L193+L276+L294</f>
        <v>0</v>
      </c>
      <c r="M180" s="645">
        <f t="shared" si="11"/>
        <v>591.56948</v>
      </c>
      <c r="N180" s="644">
        <f>N193+N276+N294</f>
        <v>591.56948</v>
      </c>
      <c r="O180" s="644">
        <f>O193+O276+O294</f>
        <v>0</v>
      </c>
      <c r="P180" s="644">
        <f>P193+P276+P294</f>
        <v>0</v>
      </c>
      <c r="Q180" s="87">
        <f t="shared" si="9"/>
        <v>86.956066958214805</v>
      </c>
      <c r="R180" s="87">
        <f t="shared" si="9"/>
        <v>86.956066958214805</v>
      </c>
      <c r="S180" s="87" t="e">
        <f t="shared" si="9"/>
        <v>#DIV/0!</v>
      </c>
      <c r="T180" s="87" t="e">
        <f t="shared" si="9"/>
        <v>#DIV/0!</v>
      </c>
    </row>
    <row r="181" spans="1:21" x14ac:dyDescent="0.3">
      <c r="A181" s="92"/>
      <c r="B181" s="93" t="s">
        <v>369</v>
      </c>
      <c r="C181" s="95" t="s">
        <v>14</v>
      </c>
      <c r="D181" s="644">
        <f>D277</f>
        <v>50</v>
      </c>
      <c r="E181" s="645">
        <f t="shared" si="12"/>
        <v>50</v>
      </c>
      <c r="F181" s="644">
        <f>F277</f>
        <v>50</v>
      </c>
      <c r="G181" s="644">
        <f>G277</f>
        <v>0</v>
      </c>
      <c r="H181" s="644">
        <f>H277</f>
        <v>0</v>
      </c>
      <c r="I181" s="645">
        <f t="shared" si="10"/>
        <v>50</v>
      </c>
      <c r="J181" s="644">
        <f>J277</f>
        <v>50</v>
      </c>
      <c r="K181" s="644">
        <f>K277</f>
        <v>0</v>
      </c>
      <c r="L181" s="644">
        <f>L277</f>
        <v>0</v>
      </c>
      <c r="M181" s="645">
        <f t="shared" si="11"/>
        <v>29.5</v>
      </c>
      <c r="N181" s="644">
        <f>N277</f>
        <v>29.5</v>
      </c>
      <c r="O181" s="644">
        <f>O277</f>
        <v>0</v>
      </c>
      <c r="P181" s="644">
        <f>P277</f>
        <v>0</v>
      </c>
      <c r="Q181" s="87">
        <f t="shared" si="9"/>
        <v>59</v>
      </c>
      <c r="R181" s="87">
        <f t="shared" si="9"/>
        <v>59</v>
      </c>
      <c r="S181" s="87" t="e">
        <f t="shared" si="9"/>
        <v>#DIV/0!</v>
      </c>
      <c r="T181" s="87" t="e">
        <f t="shared" si="9"/>
        <v>#DIV/0!</v>
      </c>
    </row>
    <row r="182" spans="1:21" ht="30" x14ac:dyDescent="0.3">
      <c r="A182" s="92"/>
      <c r="B182" s="93" t="s">
        <v>309</v>
      </c>
      <c r="C182" s="95" t="s">
        <v>22</v>
      </c>
      <c r="D182" s="644">
        <f>D239+D278+D295</f>
        <v>0</v>
      </c>
      <c r="E182" s="645">
        <f t="shared" si="12"/>
        <v>0</v>
      </c>
      <c r="F182" s="644">
        <f>F239+F278+F295</f>
        <v>0</v>
      </c>
      <c r="G182" s="644">
        <f>G239+G278+G295</f>
        <v>0</v>
      </c>
      <c r="H182" s="644">
        <f>H239+H278+H295</f>
        <v>0</v>
      </c>
      <c r="I182" s="645">
        <f t="shared" si="10"/>
        <v>7.8</v>
      </c>
      <c r="J182" s="644">
        <f>J239+J278+J295</f>
        <v>7.8</v>
      </c>
      <c r="K182" s="644">
        <f>K239+K278+K295</f>
        <v>0</v>
      </c>
      <c r="L182" s="644">
        <f>L239+L278+L295</f>
        <v>0</v>
      </c>
      <c r="M182" s="645">
        <f t="shared" si="11"/>
        <v>7.8</v>
      </c>
      <c r="N182" s="644">
        <f>N239+N278+N295</f>
        <v>7.8</v>
      </c>
      <c r="O182" s="644">
        <f>O239+O278+O295</f>
        <v>0</v>
      </c>
      <c r="P182" s="644">
        <f>P239+P278+P295</f>
        <v>0</v>
      </c>
      <c r="Q182" s="87">
        <f t="shared" si="9"/>
        <v>100</v>
      </c>
      <c r="R182" s="87">
        <f t="shared" si="9"/>
        <v>100</v>
      </c>
      <c r="S182" s="87" t="e">
        <f t="shared" si="9"/>
        <v>#DIV/0!</v>
      </c>
      <c r="T182" s="87" t="e">
        <f t="shared" si="9"/>
        <v>#DIV/0!</v>
      </c>
    </row>
    <row r="183" spans="1:21" x14ac:dyDescent="0.3">
      <c r="A183" s="92"/>
      <c r="B183" s="93" t="s">
        <v>324</v>
      </c>
      <c r="C183" s="95" t="s">
        <v>23</v>
      </c>
      <c r="D183" s="644">
        <f>D249+D279+D296</f>
        <v>146.6</v>
      </c>
      <c r="E183" s="645">
        <f t="shared" si="12"/>
        <v>146.6</v>
      </c>
      <c r="F183" s="644">
        <f>F249+F279+F296</f>
        <v>146.6</v>
      </c>
      <c r="G183" s="644">
        <f>G249+G279+G296</f>
        <v>0</v>
      </c>
      <c r="H183" s="644">
        <f>H249+H279+H296</f>
        <v>0</v>
      </c>
      <c r="I183" s="645">
        <f t="shared" si="10"/>
        <v>89.215000000000003</v>
      </c>
      <c r="J183" s="644">
        <f>J249+J279+J296</f>
        <v>89.215000000000003</v>
      </c>
      <c r="K183" s="644">
        <f>K249+K279+K296</f>
        <v>0</v>
      </c>
      <c r="L183" s="644">
        <f>L249+L279+L296</f>
        <v>0</v>
      </c>
      <c r="M183" s="645">
        <f t="shared" si="11"/>
        <v>76.549499999999995</v>
      </c>
      <c r="N183" s="644">
        <f>N249+N279+N296</f>
        <v>76.549499999999995</v>
      </c>
      <c r="O183" s="644">
        <f>O249+O279+O296</f>
        <v>0</v>
      </c>
      <c r="P183" s="644">
        <f>P249+P279+P296</f>
        <v>0</v>
      </c>
      <c r="Q183" s="87">
        <f t="shared" si="9"/>
        <v>85.803396289861567</v>
      </c>
      <c r="R183" s="87">
        <f t="shared" si="9"/>
        <v>85.803396289861567</v>
      </c>
      <c r="S183" s="87" t="e">
        <f t="shared" si="9"/>
        <v>#DIV/0!</v>
      </c>
      <c r="T183" s="87" t="e">
        <f t="shared" si="9"/>
        <v>#DIV/0!</v>
      </c>
    </row>
    <row r="184" spans="1:21" ht="30" x14ac:dyDescent="0.3">
      <c r="A184" s="92"/>
      <c r="B184" s="93" t="s">
        <v>138</v>
      </c>
      <c r="C184" s="94" t="s">
        <v>333</v>
      </c>
      <c r="D184" s="644">
        <f>D254+D280+D297</f>
        <v>286.10000000000002</v>
      </c>
      <c r="E184" s="645">
        <f t="shared" si="12"/>
        <v>268.28500000000003</v>
      </c>
      <c r="F184" s="644">
        <f>F254+F280+F297</f>
        <v>268.28500000000003</v>
      </c>
      <c r="G184" s="644">
        <f>G254+G280+G297</f>
        <v>0</v>
      </c>
      <c r="H184" s="644">
        <f>H254+H280+H297</f>
        <v>0</v>
      </c>
      <c r="I184" s="645">
        <f t="shared" si="10"/>
        <v>51.368000000000002</v>
      </c>
      <c r="J184" s="644">
        <f>J254+J280+J297</f>
        <v>51.368000000000002</v>
      </c>
      <c r="K184" s="644">
        <f>K254+K280+K297</f>
        <v>0</v>
      </c>
      <c r="L184" s="644">
        <f>L254+L280+L297</f>
        <v>0</v>
      </c>
      <c r="M184" s="645">
        <f t="shared" si="11"/>
        <v>5.39</v>
      </c>
      <c r="N184" s="644">
        <f>N254+N280+N297</f>
        <v>5.39</v>
      </c>
      <c r="O184" s="644">
        <f>O254+O280+O297</f>
        <v>0</v>
      </c>
      <c r="P184" s="644">
        <f>P254+P280+P297</f>
        <v>0</v>
      </c>
      <c r="Q184" s="87">
        <f t="shared" si="9"/>
        <v>10.492913876343248</v>
      </c>
      <c r="R184" s="87">
        <f t="shared" si="9"/>
        <v>10.492913876343248</v>
      </c>
      <c r="S184" s="87" t="e">
        <f t="shared" si="9"/>
        <v>#DIV/0!</v>
      </c>
      <c r="T184" s="87" t="e">
        <f t="shared" si="9"/>
        <v>#DIV/0!</v>
      </c>
    </row>
    <row r="185" spans="1:21" ht="45" customHeight="1" x14ac:dyDescent="0.3">
      <c r="A185" s="92" t="s">
        <v>372</v>
      </c>
      <c r="B185" s="93"/>
      <c r="C185" s="105" t="s">
        <v>373</v>
      </c>
      <c r="D185" s="644">
        <f>D187+D254</f>
        <v>813</v>
      </c>
      <c r="E185" s="645">
        <f t="shared" si="12"/>
        <v>817.49499999999989</v>
      </c>
      <c r="F185" s="644">
        <f>F187+F254</f>
        <v>817.49499999999989</v>
      </c>
      <c r="G185" s="644">
        <f>G187+G254</f>
        <v>0</v>
      </c>
      <c r="H185" s="644">
        <f>H187+H254</f>
        <v>0</v>
      </c>
      <c r="I185" s="645">
        <f t="shared" si="10"/>
        <v>598.79499999999996</v>
      </c>
      <c r="J185" s="644">
        <f>J187+J254</f>
        <v>598.79499999999996</v>
      </c>
      <c r="K185" s="644">
        <f>K187+K254</f>
        <v>0</v>
      </c>
      <c r="L185" s="644">
        <f>L187+L254</f>
        <v>0</v>
      </c>
      <c r="M185" s="645">
        <f t="shared" si="11"/>
        <v>553.29349999999999</v>
      </c>
      <c r="N185" s="644">
        <f>N187+N254</f>
        <v>553.29349999999999</v>
      </c>
      <c r="O185" s="644">
        <f>O187+O254</f>
        <v>0</v>
      </c>
      <c r="P185" s="644">
        <f>P187+P254</f>
        <v>0</v>
      </c>
      <c r="Q185" s="87">
        <f t="shared" si="9"/>
        <v>92.401155654272344</v>
      </c>
      <c r="R185" s="87">
        <f t="shared" si="9"/>
        <v>92.401155654272344</v>
      </c>
      <c r="S185" s="87" t="e">
        <f t="shared" si="9"/>
        <v>#DIV/0!</v>
      </c>
      <c r="T185" s="87" t="e">
        <f t="shared" si="9"/>
        <v>#DIV/0!</v>
      </c>
      <c r="U185" s="2"/>
    </row>
    <row r="186" spans="1:21" s="83" customFormat="1" ht="30" x14ac:dyDescent="0.3">
      <c r="A186" s="88"/>
      <c r="B186" s="89"/>
      <c r="C186" s="90" t="s">
        <v>205</v>
      </c>
      <c r="D186" s="644">
        <v>35</v>
      </c>
      <c r="E186" s="645">
        <v>35</v>
      </c>
      <c r="F186" s="644"/>
      <c r="G186" s="644"/>
      <c r="H186" s="644"/>
      <c r="I186" s="645">
        <v>35</v>
      </c>
      <c r="J186" s="644"/>
      <c r="K186" s="644"/>
      <c r="L186" s="644"/>
      <c r="M186" s="645">
        <v>35</v>
      </c>
      <c r="N186" s="644"/>
      <c r="O186" s="644"/>
      <c r="P186" s="644"/>
      <c r="Q186" s="87">
        <f t="shared" si="9"/>
        <v>100</v>
      </c>
      <c r="R186" s="87" t="e">
        <f t="shared" si="9"/>
        <v>#DIV/0!</v>
      </c>
      <c r="S186" s="87" t="e">
        <f t="shared" si="9"/>
        <v>#DIV/0!</v>
      </c>
      <c r="T186" s="87" t="e">
        <f t="shared" si="9"/>
        <v>#DIV/0!</v>
      </c>
    </row>
    <row r="187" spans="1:21" x14ac:dyDescent="0.3">
      <c r="A187" s="92"/>
      <c r="B187" s="93" t="s">
        <v>192</v>
      </c>
      <c r="C187" s="94" t="s">
        <v>206</v>
      </c>
      <c r="D187" s="644">
        <f>D188+D193+D238+D239+D249</f>
        <v>801.5</v>
      </c>
      <c r="E187" s="645">
        <f t="shared" si="12"/>
        <v>805.99499999999989</v>
      </c>
      <c r="F187" s="644">
        <f>F188+F193+F238+F239+F249</f>
        <v>805.99499999999989</v>
      </c>
      <c r="G187" s="644">
        <f>G188+G193+G238+G239+G249</f>
        <v>0</v>
      </c>
      <c r="H187" s="644">
        <f>H188+H193+H238+H239+H249</f>
        <v>0</v>
      </c>
      <c r="I187" s="645">
        <f t="shared" si="10"/>
        <v>587.29499999999996</v>
      </c>
      <c r="J187" s="644">
        <f>J188+J193+J238+J239+J249</f>
        <v>587.29499999999996</v>
      </c>
      <c r="K187" s="644">
        <f>K188+K193+K238+K239+K249</f>
        <v>0</v>
      </c>
      <c r="L187" s="644">
        <f>L188+L193+L238+L239+L249</f>
        <v>0</v>
      </c>
      <c r="M187" s="645">
        <f t="shared" si="11"/>
        <v>553.29349999999999</v>
      </c>
      <c r="N187" s="644">
        <f>N188+N193+N238+N239+N249</f>
        <v>553.29349999999999</v>
      </c>
      <c r="O187" s="644">
        <f>O188+O193+O238+O239+O249</f>
        <v>0</v>
      </c>
      <c r="P187" s="644">
        <f>P188+P193+P238+P239+P249</f>
        <v>0</v>
      </c>
      <c r="Q187" s="87">
        <f t="shared" si="9"/>
        <v>94.210490469014729</v>
      </c>
      <c r="R187" s="87">
        <f t="shared" si="9"/>
        <v>94.210490469014729</v>
      </c>
      <c r="S187" s="87" t="e">
        <f t="shared" si="9"/>
        <v>#DIV/0!</v>
      </c>
      <c r="T187" s="87" t="e">
        <f t="shared" si="9"/>
        <v>#DIV/0!</v>
      </c>
      <c r="U187" s="2"/>
    </row>
    <row r="188" spans="1:21" x14ac:dyDescent="0.3">
      <c r="A188" s="92"/>
      <c r="B188" s="93" t="s">
        <v>203</v>
      </c>
      <c r="C188" s="95" t="s">
        <v>18</v>
      </c>
      <c r="D188" s="644">
        <v>538.79999999999995</v>
      </c>
      <c r="E188" s="645">
        <f t="shared" si="12"/>
        <v>538.79999999999995</v>
      </c>
      <c r="F188" s="646">
        <v>538.79999999999995</v>
      </c>
      <c r="G188" s="644"/>
      <c r="H188" s="644"/>
      <c r="I188" s="645">
        <f t="shared" si="10"/>
        <v>388.8</v>
      </c>
      <c r="J188" s="644">
        <v>388.8</v>
      </c>
      <c r="K188" s="644"/>
      <c r="L188" s="644"/>
      <c r="M188" s="645">
        <f t="shared" si="11"/>
        <v>376.61671999999999</v>
      </c>
      <c r="N188" s="644">
        <v>376.61671999999999</v>
      </c>
      <c r="O188" s="644"/>
      <c r="P188" s="644"/>
      <c r="Q188" s="87">
        <f t="shared" si="9"/>
        <v>96.866440329218094</v>
      </c>
      <c r="R188" s="87">
        <f t="shared" si="9"/>
        <v>96.866440329218094</v>
      </c>
      <c r="S188" s="87" t="e">
        <f t="shared" si="9"/>
        <v>#DIV/0!</v>
      </c>
      <c r="T188" s="87" t="e">
        <f t="shared" si="9"/>
        <v>#DIV/0!</v>
      </c>
      <c r="U188" s="2"/>
    </row>
    <row r="189" spans="1:21" hidden="1" x14ac:dyDescent="0.3">
      <c r="A189" s="92"/>
      <c r="B189" s="93" t="s">
        <v>207</v>
      </c>
      <c r="C189" s="96" t="s">
        <v>208</v>
      </c>
      <c r="D189" s="644"/>
      <c r="E189" s="645">
        <f t="shared" si="12"/>
        <v>0</v>
      </c>
      <c r="F189" s="644"/>
      <c r="G189" s="644"/>
      <c r="H189" s="644"/>
      <c r="I189" s="645">
        <f t="shared" si="10"/>
        <v>0</v>
      </c>
      <c r="J189" s="644"/>
      <c r="K189" s="644"/>
      <c r="L189" s="644"/>
      <c r="M189" s="645">
        <f t="shared" si="11"/>
        <v>0</v>
      </c>
      <c r="N189" s="644"/>
      <c r="O189" s="644"/>
      <c r="P189" s="644"/>
      <c r="Q189" s="87" t="e">
        <f t="shared" si="9"/>
        <v>#DIV/0!</v>
      </c>
      <c r="R189" s="87" t="e">
        <f t="shared" si="9"/>
        <v>#DIV/0!</v>
      </c>
      <c r="S189" s="87" t="e">
        <f t="shared" si="9"/>
        <v>#DIV/0!</v>
      </c>
      <c r="T189" s="87" t="e">
        <f t="shared" si="9"/>
        <v>#DIV/0!</v>
      </c>
      <c r="U189" s="2"/>
    </row>
    <row r="190" spans="1:21" ht="24.75" hidden="1" customHeight="1" x14ac:dyDescent="0.3">
      <c r="A190" s="92"/>
      <c r="B190" s="93" t="s">
        <v>209</v>
      </c>
      <c r="C190" s="97" t="s">
        <v>210</v>
      </c>
      <c r="D190" s="644"/>
      <c r="E190" s="645">
        <f t="shared" si="12"/>
        <v>0</v>
      </c>
      <c r="F190" s="644"/>
      <c r="G190" s="644"/>
      <c r="H190" s="644"/>
      <c r="I190" s="645">
        <f t="shared" si="10"/>
        <v>0</v>
      </c>
      <c r="J190" s="644"/>
      <c r="K190" s="644"/>
      <c r="L190" s="644"/>
      <c r="M190" s="645">
        <f t="shared" si="11"/>
        <v>0</v>
      </c>
      <c r="N190" s="644"/>
      <c r="O190" s="644"/>
      <c r="P190" s="644"/>
      <c r="Q190" s="87" t="e">
        <f t="shared" si="9"/>
        <v>#DIV/0!</v>
      </c>
      <c r="R190" s="87" t="e">
        <f t="shared" si="9"/>
        <v>#DIV/0!</v>
      </c>
      <c r="S190" s="87" t="e">
        <f t="shared" si="9"/>
        <v>#DIV/0!</v>
      </c>
      <c r="T190" s="87" t="e">
        <f t="shared" si="9"/>
        <v>#DIV/0!</v>
      </c>
      <c r="U190" s="2"/>
    </row>
    <row r="191" spans="1:21" ht="30" hidden="1" x14ac:dyDescent="0.3">
      <c r="A191" s="92"/>
      <c r="B191" s="93" t="s">
        <v>211</v>
      </c>
      <c r="C191" s="97" t="s">
        <v>212</v>
      </c>
      <c r="D191" s="644"/>
      <c r="E191" s="645">
        <f t="shared" si="12"/>
        <v>0</v>
      </c>
      <c r="F191" s="644"/>
      <c r="G191" s="644"/>
      <c r="H191" s="644"/>
      <c r="I191" s="645">
        <f t="shared" si="10"/>
        <v>0</v>
      </c>
      <c r="J191" s="644"/>
      <c r="K191" s="644"/>
      <c r="L191" s="644"/>
      <c r="M191" s="645">
        <f t="shared" si="11"/>
        <v>0</v>
      </c>
      <c r="N191" s="644"/>
      <c r="O191" s="644"/>
      <c r="P191" s="644"/>
      <c r="Q191" s="87" t="e">
        <f t="shared" si="9"/>
        <v>#DIV/0!</v>
      </c>
      <c r="R191" s="87" t="e">
        <f t="shared" si="9"/>
        <v>#DIV/0!</v>
      </c>
      <c r="S191" s="87" t="e">
        <f t="shared" si="9"/>
        <v>#DIV/0!</v>
      </c>
      <c r="T191" s="87" t="e">
        <f t="shared" si="9"/>
        <v>#DIV/0!</v>
      </c>
      <c r="U191" s="2"/>
    </row>
    <row r="192" spans="1:21" hidden="1" x14ac:dyDescent="0.3">
      <c r="A192" s="92"/>
      <c r="B192" s="93" t="s">
        <v>213</v>
      </c>
      <c r="C192" s="96" t="s">
        <v>214</v>
      </c>
      <c r="D192" s="644"/>
      <c r="E192" s="645">
        <f t="shared" si="12"/>
        <v>0</v>
      </c>
      <c r="F192" s="644"/>
      <c r="G192" s="644"/>
      <c r="H192" s="644"/>
      <c r="I192" s="645">
        <f t="shared" si="10"/>
        <v>0</v>
      </c>
      <c r="J192" s="644"/>
      <c r="K192" s="644"/>
      <c r="L192" s="644"/>
      <c r="M192" s="645">
        <f t="shared" si="11"/>
        <v>0</v>
      </c>
      <c r="N192" s="644"/>
      <c r="O192" s="644"/>
      <c r="P192" s="644"/>
      <c r="Q192" s="87" t="e">
        <f t="shared" si="9"/>
        <v>#DIV/0!</v>
      </c>
      <c r="R192" s="87" t="e">
        <f t="shared" si="9"/>
        <v>#DIV/0!</v>
      </c>
      <c r="S192" s="87" t="e">
        <f t="shared" si="9"/>
        <v>#DIV/0!</v>
      </c>
      <c r="T192" s="87" t="e">
        <f t="shared" si="9"/>
        <v>#DIV/0!</v>
      </c>
      <c r="U192" s="2"/>
    </row>
    <row r="193" spans="1:21" ht="30" x14ac:dyDescent="0.3">
      <c r="A193" s="92"/>
      <c r="B193" s="93" t="s">
        <v>215</v>
      </c>
      <c r="C193" s="95" t="s">
        <v>19</v>
      </c>
      <c r="D193" s="644">
        <v>172.2</v>
      </c>
      <c r="E193" s="645">
        <f t="shared" si="12"/>
        <v>176.69499999999999</v>
      </c>
      <c r="F193" s="644">
        <v>176.69499999999999</v>
      </c>
      <c r="G193" s="644"/>
      <c r="H193" s="644"/>
      <c r="I193" s="645">
        <f t="shared" si="10"/>
        <v>129.97999999999999</v>
      </c>
      <c r="J193" s="644">
        <v>129.97999999999999</v>
      </c>
      <c r="K193" s="644"/>
      <c r="L193" s="644"/>
      <c r="M193" s="645">
        <f t="shared" si="11"/>
        <v>108.16228</v>
      </c>
      <c r="N193" s="644">
        <v>108.16228</v>
      </c>
      <c r="O193" s="644"/>
      <c r="P193" s="644"/>
      <c r="Q193" s="87">
        <f t="shared" si="9"/>
        <v>83.214556085551621</v>
      </c>
      <c r="R193" s="87">
        <f t="shared" si="9"/>
        <v>83.214556085551621</v>
      </c>
      <c r="S193" s="87" t="e">
        <f t="shared" si="9"/>
        <v>#DIV/0!</v>
      </c>
      <c r="T193" s="87" t="e">
        <f t="shared" si="9"/>
        <v>#DIV/0!</v>
      </c>
      <c r="U193" s="2"/>
    </row>
    <row r="194" spans="1:21" ht="45" hidden="1" x14ac:dyDescent="0.3">
      <c r="A194" s="92"/>
      <c r="B194" s="93" t="s">
        <v>216</v>
      </c>
      <c r="C194" s="96" t="s">
        <v>217</v>
      </c>
      <c r="D194" s="644"/>
      <c r="E194" s="645">
        <f t="shared" si="12"/>
        <v>0</v>
      </c>
      <c r="F194" s="644"/>
      <c r="G194" s="644"/>
      <c r="H194" s="644"/>
      <c r="I194" s="645">
        <f t="shared" si="10"/>
        <v>0</v>
      </c>
      <c r="J194" s="644"/>
      <c r="K194" s="644"/>
      <c r="L194" s="644"/>
      <c r="M194" s="645">
        <f t="shared" si="11"/>
        <v>0</v>
      </c>
      <c r="N194" s="644"/>
      <c r="O194" s="644"/>
      <c r="P194" s="644"/>
      <c r="Q194" s="87" t="e">
        <f t="shared" si="9"/>
        <v>#DIV/0!</v>
      </c>
      <c r="R194" s="87" t="e">
        <f t="shared" si="9"/>
        <v>#DIV/0!</v>
      </c>
      <c r="S194" s="87" t="e">
        <f t="shared" si="9"/>
        <v>#DIV/0!</v>
      </c>
      <c r="T194" s="87" t="e">
        <f t="shared" si="9"/>
        <v>#DIV/0!</v>
      </c>
      <c r="U194" s="2"/>
    </row>
    <row r="195" spans="1:21" hidden="1" x14ac:dyDescent="0.3">
      <c r="A195" s="92"/>
      <c r="B195" s="93" t="s">
        <v>218</v>
      </c>
      <c r="C195" s="96" t="s">
        <v>219</v>
      </c>
      <c r="D195" s="644"/>
      <c r="E195" s="645">
        <f t="shared" si="12"/>
        <v>0</v>
      </c>
      <c r="F195" s="644"/>
      <c r="G195" s="644"/>
      <c r="H195" s="644"/>
      <c r="I195" s="645">
        <f t="shared" si="10"/>
        <v>0</v>
      </c>
      <c r="J195" s="644"/>
      <c r="K195" s="644"/>
      <c r="L195" s="644"/>
      <c r="M195" s="645">
        <f t="shared" si="11"/>
        <v>0</v>
      </c>
      <c r="N195" s="644"/>
      <c r="O195" s="644"/>
      <c r="P195" s="644"/>
      <c r="Q195" s="87" t="e">
        <f t="shared" si="9"/>
        <v>#DIV/0!</v>
      </c>
      <c r="R195" s="87" t="e">
        <f t="shared" si="9"/>
        <v>#DIV/0!</v>
      </c>
      <c r="S195" s="87" t="e">
        <f t="shared" si="9"/>
        <v>#DIV/0!</v>
      </c>
      <c r="T195" s="87" t="e">
        <f t="shared" si="9"/>
        <v>#DIV/0!</v>
      </c>
      <c r="U195" s="2"/>
    </row>
    <row r="196" spans="1:21" ht="30" hidden="1" x14ac:dyDescent="0.3">
      <c r="A196" s="92"/>
      <c r="B196" s="93" t="s">
        <v>220</v>
      </c>
      <c r="C196" s="97" t="s">
        <v>221</v>
      </c>
      <c r="D196" s="644"/>
      <c r="E196" s="645">
        <f t="shared" si="12"/>
        <v>0</v>
      </c>
      <c r="F196" s="644"/>
      <c r="G196" s="644"/>
      <c r="H196" s="644"/>
      <c r="I196" s="645">
        <f t="shared" si="10"/>
        <v>0</v>
      </c>
      <c r="J196" s="644"/>
      <c r="K196" s="644"/>
      <c r="L196" s="644"/>
      <c r="M196" s="645">
        <f t="shared" si="11"/>
        <v>0</v>
      </c>
      <c r="N196" s="644"/>
      <c r="O196" s="644"/>
      <c r="P196" s="644"/>
      <c r="Q196" s="87" t="e">
        <f t="shared" si="9"/>
        <v>#DIV/0!</v>
      </c>
      <c r="R196" s="87" t="e">
        <f t="shared" si="9"/>
        <v>#DIV/0!</v>
      </c>
      <c r="S196" s="87" t="e">
        <f t="shared" si="9"/>
        <v>#DIV/0!</v>
      </c>
      <c r="T196" s="87" t="e">
        <f t="shared" si="9"/>
        <v>#DIV/0!</v>
      </c>
      <c r="U196" s="2"/>
    </row>
    <row r="197" spans="1:21" ht="30" hidden="1" x14ac:dyDescent="0.3">
      <c r="A197" s="92"/>
      <c r="B197" s="93" t="s">
        <v>222</v>
      </c>
      <c r="C197" s="97" t="s">
        <v>223</v>
      </c>
      <c r="D197" s="644"/>
      <c r="E197" s="645">
        <f t="shared" si="12"/>
        <v>0</v>
      </c>
      <c r="F197" s="644"/>
      <c r="G197" s="644"/>
      <c r="H197" s="644"/>
      <c r="I197" s="645">
        <f t="shared" si="10"/>
        <v>0</v>
      </c>
      <c r="J197" s="644"/>
      <c r="K197" s="644"/>
      <c r="L197" s="644"/>
      <c r="M197" s="645">
        <f t="shared" si="11"/>
        <v>0</v>
      </c>
      <c r="N197" s="644"/>
      <c r="O197" s="644"/>
      <c r="P197" s="644"/>
      <c r="Q197" s="87" t="e">
        <f t="shared" si="9"/>
        <v>#DIV/0!</v>
      </c>
      <c r="R197" s="87" t="e">
        <f t="shared" si="9"/>
        <v>#DIV/0!</v>
      </c>
      <c r="S197" s="87" t="e">
        <f t="shared" si="9"/>
        <v>#DIV/0!</v>
      </c>
      <c r="T197" s="87" t="e">
        <f t="shared" si="9"/>
        <v>#DIV/0!</v>
      </c>
      <c r="U197" s="2"/>
    </row>
    <row r="198" spans="1:21" hidden="1" x14ac:dyDescent="0.3">
      <c r="A198" s="92"/>
      <c r="B198" s="93" t="s">
        <v>224</v>
      </c>
      <c r="C198" s="96" t="s">
        <v>225</v>
      </c>
      <c r="D198" s="644"/>
      <c r="E198" s="645">
        <f t="shared" si="12"/>
        <v>0</v>
      </c>
      <c r="F198" s="644"/>
      <c r="G198" s="644"/>
      <c r="H198" s="644"/>
      <c r="I198" s="645">
        <f t="shared" si="10"/>
        <v>0</v>
      </c>
      <c r="J198" s="644"/>
      <c r="K198" s="644"/>
      <c r="L198" s="644"/>
      <c r="M198" s="645">
        <f t="shared" si="11"/>
        <v>0</v>
      </c>
      <c r="N198" s="644"/>
      <c r="O198" s="644"/>
      <c r="P198" s="644"/>
      <c r="Q198" s="87" t="e">
        <f t="shared" si="9"/>
        <v>#DIV/0!</v>
      </c>
      <c r="R198" s="87" t="e">
        <f t="shared" si="9"/>
        <v>#DIV/0!</v>
      </c>
      <c r="S198" s="87" t="e">
        <f t="shared" si="9"/>
        <v>#DIV/0!</v>
      </c>
      <c r="T198" s="87" t="e">
        <f t="shared" si="9"/>
        <v>#DIV/0!</v>
      </c>
      <c r="U198" s="2"/>
    </row>
    <row r="199" spans="1:21" ht="30" hidden="1" x14ac:dyDescent="0.3">
      <c r="A199" s="92"/>
      <c r="B199" s="93" t="s">
        <v>226</v>
      </c>
      <c r="C199" s="97" t="s">
        <v>227</v>
      </c>
      <c r="D199" s="644"/>
      <c r="E199" s="645">
        <f t="shared" si="12"/>
        <v>0</v>
      </c>
      <c r="F199" s="644"/>
      <c r="G199" s="644"/>
      <c r="H199" s="644"/>
      <c r="I199" s="645">
        <f t="shared" si="10"/>
        <v>0</v>
      </c>
      <c r="J199" s="644"/>
      <c r="K199" s="644"/>
      <c r="L199" s="644"/>
      <c r="M199" s="645">
        <f t="shared" si="11"/>
        <v>0</v>
      </c>
      <c r="N199" s="644"/>
      <c r="O199" s="644"/>
      <c r="P199" s="644"/>
      <c r="Q199" s="87" t="e">
        <f t="shared" si="9"/>
        <v>#DIV/0!</v>
      </c>
      <c r="R199" s="87" t="e">
        <f t="shared" si="9"/>
        <v>#DIV/0!</v>
      </c>
      <c r="S199" s="87" t="e">
        <f t="shared" si="9"/>
        <v>#DIV/0!</v>
      </c>
      <c r="T199" s="87" t="e">
        <f t="shared" si="9"/>
        <v>#DIV/0!</v>
      </c>
      <c r="U199" s="2"/>
    </row>
    <row r="200" spans="1:21" ht="75" hidden="1" x14ac:dyDescent="0.3">
      <c r="A200" s="92"/>
      <c r="B200" s="93" t="s">
        <v>228</v>
      </c>
      <c r="C200" s="97" t="s">
        <v>229</v>
      </c>
      <c r="D200" s="644"/>
      <c r="E200" s="645">
        <f t="shared" si="12"/>
        <v>0</v>
      </c>
      <c r="F200" s="644"/>
      <c r="G200" s="644"/>
      <c r="H200" s="644"/>
      <c r="I200" s="645">
        <f t="shared" si="10"/>
        <v>0</v>
      </c>
      <c r="J200" s="644"/>
      <c r="K200" s="644"/>
      <c r="L200" s="644"/>
      <c r="M200" s="645">
        <f t="shared" si="11"/>
        <v>0</v>
      </c>
      <c r="N200" s="644"/>
      <c r="O200" s="644"/>
      <c r="P200" s="644"/>
      <c r="Q200" s="87" t="e">
        <f t="shared" si="9"/>
        <v>#DIV/0!</v>
      </c>
      <c r="R200" s="87" t="e">
        <f t="shared" si="9"/>
        <v>#DIV/0!</v>
      </c>
      <c r="S200" s="87" t="e">
        <f t="shared" si="9"/>
        <v>#DIV/0!</v>
      </c>
      <c r="T200" s="87" t="e">
        <f t="shared" si="9"/>
        <v>#DIV/0!</v>
      </c>
      <c r="U200" s="2"/>
    </row>
    <row r="201" spans="1:21" ht="135" hidden="1" x14ac:dyDescent="0.3">
      <c r="A201" s="92"/>
      <c r="B201" s="93" t="s">
        <v>230</v>
      </c>
      <c r="C201" s="97" t="s">
        <v>231</v>
      </c>
      <c r="D201" s="644"/>
      <c r="E201" s="645">
        <f t="shared" si="12"/>
        <v>0</v>
      </c>
      <c r="F201" s="644"/>
      <c r="G201" s="644"/>
      <c r="H201" s="644"/>
      <c r="I201" s="645">
        <f t="shared" si="10"/>
        <v>0</v>
      </c>
      <c r="J201" s="644"/>
      <c r="K201" s="644"/>
      <c r="L201" s="644"/>
      <c r="M201" s="645">
        <f t="shared" si="11"/>
        <v>0</v>
      </c>
      <c r="N201" s="644"/>
      <c r="O201" s="644"/>
      <c r="P201" s="644"/>
      <c r="Q201" s="87" t="e">
        <f t="shared" si="9"/>
        <v>#DIV/0!</v>
      </c>
      <c r="R201" s="87" t="e">
        <f t="shared" si="9"/>
        <v>#DIV/0!</v>
      </c>
      <c r="S201" s="87" t="e">
        <f t="shared" si="9"/>
        <v>#DIV/0!</v>
      </c>
      <c r="T201" s="87" t="e">
        <f t="shared" ref="T201:T264" si="16">P201/L201*100</f>
        <v>#DIV/0!</v>
      </c>
      <c r="U201" s="2"/>
    </row>
    <row r="202" spans="1:21" ht="45" hidden="1" x14ac:dyDescent="0.3">
      <c r="A202" s="92"/>
      <c r="B202" s="93" t="s">
        <v>232</v>
      </c>
      <c r="C202" s="97" t="s">
        <v>233</v>
      </c>
      <c r="D202" s="644"/>
      <c r="E202" s="645">
        <f t="shared" si="12"/>
        <v>0</v>
      </c>
      <c r="F202" s="644"/>
      <c r="G202" s="644"/>
      <c r="H202" s="644"/>
      <c r="I202" s="645">
        <f t="shared" si="10"/>
        <v>0</v>
      </c>
      <c r="J202" s="644"/>
      <c r="K202" s="644"/>
      <c r="L202" s="644"/>
      <c r="M202" s="645">
        <f t="shared" si="11"/>
        <v>0</v>
      </c>
      <c r="N202" s="644"/>
      <c r="O202" s="644"/>
      <c r="P202" s="644"/>
      <c r="Q202" s="87" t="e">
        <f t="shared" ref="Q202:T265" si="17">M202/I202*100</f>
        <v>#DIV/0!</v>
      </c>
      <c r="R202" s="87" t="e">
        <f t="shared" si="17"/>
        <v>#DIV/0!</v>
      </c>
      <c r="S202" s="87" t="e">
        <f t="shared" si="17"/>
        <v>#DIV/0!</v>
      </c>
      <c r="T202" s="87" t="e">
        <f t="shared" si="16"/>
        <v>#DIV/0!</v>
      </c>
      <c r="U202" s="2"/>
    </row>
    <row r="203" spans="1:21" ht="45" hidden="1" x14ac:dyDescent="0.3">
      <c r="A203" s="92"/>
      <c r="B203" s="93" t="s">
        <v>234</v>
      </c>
      <c r="C203" s="97" t="s">
        <v>235</v>
      </c>
      <c r="D203" s="644"/>
      <c r="E203" s="645">
        <f t="shared" si="12"/>
        <v>0</v>
      </c>
      <c r="F203" s="644"/>
      <c r="G203" s="644"/>
      <c r="H203" s="644"/>
      <c r="I203" s="645">
        <f t="shared" ref="I203:I266" si="18">J203+K203</f>
        <v>0</v>
      </c>
      <c r="J203" s="644"/>
      <c r="K203" s="644"/>
      <c r="L203" s="644"/>
      <c r="M203" s="645">
        <f t="shared" ref="M203:M266" si="19">N203+O203</f>
        <v>0</v>
      </c>
      <c r="N203" s="644"/>
      <c r="O203" s="644"/>
      <c r="P203" s="644"/>
      <c r="Q203" s="87" t="e">
        <f t="shared" si="17"/>
        <v>#DIV/0!</v>
      </c>
      <c r="R203" s="87" t="e">
        <f t="shared" si="17"/>
        <v>#DIV/0!</v>
      </c>
      <c r="S203" s="87" t="e">
        <f t="shared" si="17"/>
        <v>#DIV/0!</v>
      </c>
      <c r="T203" s="87" t="e">
        <f t="shared" si="16"/>
        <v>#DIV/0!</v>
      </c>
      <c r="U203" s="2"/>
    </row>
    <row r="204" spans="1:21" ht="45" hidden="1" x14ac:dyDescent="0.3">
      <c r="A204" s="92"/>
      <c r="B204" s="93" t="s">
        <v>236</v>
      </c>
      <c r="C204" s="97" t="s">
        <v>237</v>
      </c>
      <c r="D204" s="644"/>
      <c r="E204" s="645">
        <f t="shared" si="12"/>
        <v>0</v>
      </c>
      <c r="F204" s="644"/>
      <c r="G204" s="644"/>
      <c r="H204" s="644"/>
      <c r="I204" s="645">
        <f t="shared" si="18"/>
        <v>0</v>
      </c>
      <c r="J204" s="644"/>
      <c r="K204" s="644"/>
      <c r="L204" s="644"/>
      <c r="M204" s="645">
        <f t="shared" si="19"/>
        <v>0</v>
      </c>
      <c r="N204" s="644"/>
      <c r="O204" s="644"/>
      <c r="P204" s="644"/>
      <c r="Q204" s="87" t="e">
        <f t="shared" si="17"/>
        <v>#DIV/0!</v>
      </c>
      <c r="R204" s="87" t="e">
        <f t="shared" si="17"/>
        <v>#DIV/0!</v>
      </c>
      <c r="S204" s="87" t="e">
        <f t="shared" si="17"/>
        <v>#DIV/0!</v>
      </c>
      <c r="T204" s="87" t="e">
        <f t="shared" si="16"/>
        <v>#DIV/0!</v>
      </c>
      <c r="U204" s="2"/>
    </row>
    <row r="205" spans="1:21" ht="30" hidden="1" x14ac:dyDescent="0.3">
      <c r="A205" s="92"/>
      <c r="B205" s="93" t="s">
        <v>238</v>
      </c>
      <c r="C205" s="97" t="s">
        <v>239</v>
      </c>
      <c r="D205" s="644"/>
      <c r="E205" s="645">
        <f t="shared" ref="E205:E268" si="20">F205+G205</f>
        <v>0</v>
      </c>
      <c r="F205" s="644"/>
      <c r="G205" s="644"/>
      <c r="H205" s="644"/>
      <c r="I205" s="645">
        <f t="shared" si="18"/>
        <v>0</v>
      </c>
      <c r="J205" s="644"/>
      <c r="K205" s="644"/>
      <c r="L205" s="644"/>
      <c r="M205" s="645">
        <f t="shared" si="19"/>
        <v>0</v>
      </c>
      <c r="N205" s="644"/>
      <c r="O205" s="644"/>
      <c r="P205" s="644"/>
      <c r="Q205" s="87" t="e">
        <f t="shared" si="17"/>
        <v>#DIV/0!</v>
      </c>
      <c r="R205" s="87" t="e">
        <f t="shared" si="17"/>
        <v>#DIV/0!</v>
      </c>
      <c r="S205" s="87" t="e">
        <f t="shared" si="17"/>
        <v>#DIV/0!</v>
      </c>
      <c r="T205" s="87" t="e">
        <f t="shared" si="16"/>
        <v>#DIV/0!</v>
      </c>
      <c r="U205" s="2"/>
    </row>
    <row r="206" spans="1:21" ht="45" hidden="1" x14ac:dyDescent="0.3">
      <c r="A206" s="92"/>
      <c r="B206" s="93" t="s">
        <v>240</v>
      </c>
      <c r="C206" s="97" t="s">
        <v>241</v>
      </c>
      <c r="D206" s="644"/>
      <c r="E206" s="645">
        <f t="shared" si="20"/>
        <v>0</v>
      </c>
      <c r="F206" s="644"/>
      <c r="G206" s="644"/>
      <c r="H206" s="644"/>
      <c r="I206" s="645">
        <f t="shared" si="18"/>
        <v>0</v>
      </c>
      <c r="J206" s="644"/>
      <c r="K206" s="644"/>
      <c r="L206" s="644"/>
      <c r="M206" s="645">
        <f t="shared" si="19"/>
        <v>0</v>
      </c>
      <c r="N206" s="644"/>
      <c r="O206" s="644"/>
      <c r="P206" s="644"/>
      <c r="Q206" s="87" t="e">
        <f t="shared" si="17"/>
        <v>#DIV/0!</v>
      </c>
      <c r="R206" s="87" t="e">
        <f t="shared" si="17"/>
        <v>#DIV/0!</v>
      </c>
      <c r="S206" s="87" t="e">
        <f t="shared" si="17"/>
        <v>#DIV/0!</v>
      </c>
      <c r="T206" s="87" t="e">
        <f t="shared" si="16"/>
        <v>#DIV/0!</v>
      </c>
      <c r="U206" s="2"/>
    </row>
    <row r="207" spans="1:21" ht="60" hidden="1" x14ac:dyDescent="0.3">
      <c r="A207" s="92"/>
      <c r="B207" s="93" t="s">
        <v>242</v>
      </c>
      <c r="C207" s="97" t="s">
        <v>243</v>
      </c>
      <c r="D207" s="644"/>
      <c r="E207" s="645">
        <f t="shared" si="20"/>
        <v>0</v>
      </c>
      <c r="F207" s="644"/>
      <c r="G207" s="644"/>
      <c r="H207" s="644"/>
      <c r="I207" s="645">
        <f t="shared" si="18"/>
        <v>0</v>
      </c>
      <c r="J207" s="644"/>
      <c r="K207" s="644"/>
      <c r="L207" s="644"/>
      <c r="M207" s="645">
        <f t="shared" si="19"/>
        <v>0</v>
      </c>
      <c r="N207" s="644"/>
      <c r="O207" s="644"/>
      <c r="P207" s="644"/>
      <c r="Q207" s="87" t="e">
        <f t="shared" si="17"/>
        <v>#DIV/0!</v>
      </c>
      <c r="R207" s="87" t="e">
        <f t="shared" si="17"/>
        <v>#DIV/0!</v>
      </c>
      <c r="S207" s="87" t="e">
        <f t="shared" si="17"/>
        <v>#DIV/0!</v>
      </c>
      <c r="T207" s="87" t="e">
        <f t="shared" si="16"/>
        <v>#DIV/0!</v>
      </c>
      <c r="U207" s="2"/>
    </row>
    <row r="208" spans="1:21" ht="30" hidden="1" x14ac:dyDescent="0.3">
      <c r="A208" s="92"/>
      <c r="B208" s="93" t="s">
        <v>244</v>
      </c>
      <c r="C208" s="97" t="s">
        <v>245</v>
      </c>
      <c r="D208" s="644"/>
      <c r="E208" s="645">
        <f t="shared" si="20"/>
        <v>0</v>
      </c>
      <c r="F208" s="644"/>
      <c r="G208" s="644"/>
      <c r="H208" s="644"/>
      <c r="I208" s="645">
        <f t="shared" si="18"/>
        <v>0</v>
      </c>
      <c r="J208" s="644"/>
      <c r="K208" s="644"/>
      <c r="L208" s="644"/>
      <c r="M208" s="645">
        <f t="shared" si="19"/>
        <v>0</v>
      </c>
      <c r="N208" s="644"/>
      <c r="O208" s="644"/>
      <c r="P208" s="644"/>
      <c r="Q208" s="87" t="e">
        <f t="shared" si="17"/>
        <v>#DIV/0!</v>
      </c>
      <c r="R208" s="87" t="e">
        <f t="shared" si="17"/>
        <v>#DIV/0!</v>
      </c>
      <c r="S208" s="87" t="e">
        <f t="shared" si="17"/>
        <v>#DIV/0!</v>
      </c>
      <c r="T208" s="87" t="e">
        <f t="shared" si="16"/>
        <v>#DIV/0!</v>
      </c>
      <c r="U208" s="2"/>
    </row>
    <row r="209" spans="1:21" ht="30" hidden="1" x14ac:dyDescent="0.3">
      <c r="A209" s="92"/>
      <c r="B209" s="93" t="s">
        <v>246</v>
      </c>
      <c r="C209" s="97" t="s">
        <v>247</v>
      </c>
      <c r="D209" s="644"/>
      <c r="E209" s="645">
        <f t="shared" si="20"/>
        <v>0</v>
      </c>
      <c r="F209" s="644"/>
      <c r="G209" s="644"/>
      <c r="H209" s="644"/>
      <c r="I209" s="645">
        <f t="shared" si="18"/>
        <v>0</v>
      </c>
      <c r="J209" s="644"/>
      <c r="K209" s="644"/>
      <c r="L209" s="644"/>
      <c r="M209" s="645">
        <f t="shared" si="19"/>
        <v>0</v>
      </c>
      <c r="N209" s="644"/>
      <c r="O209" s="644"/>
      <c r="P209" s="644"/>
      <c r="Q209" s="87" t="e">
        <f t="shared" si="17"/>
        <v>#DIV/0!</v>
      </c>
      <c r="R209" s="87" t="e">
        <f t="shared" si="17"/>
        <v>#DIV/0!</v>
      </c>
      <c r="S209" s="87" t="e">
        <f t="shared" si="17"/>
        <v>#DIV/0!</v>
      </c>
      <c r="T209" s="87" t="e">
        <f t="shared" si="16"/>
        <v>#DIV/0!</v>
      </c>
      <c r="U209" s="2"/>
    </row>
    <row r="210" spans="1:21" ht="30" hidden="1" x14ac:dyDescent="0.3">
      <c r="A210" s="92"/>
      <c r="B210" s="93" t="s">
        <v>248</v>
      </c>
      <c r="C210" s="97" t="s">
        <v>249</v>
      </c>
      <c r="D210" s="644"/>
      <c r="E210" s="645">
        <f t="shared" si="20"/>
        <v>0</v>
      </c>
      <c r="F210" s="644"/>
      <c r="G210" s="644"/>
      <c r="H210" s="644"/>
      <c r="I210" s="645">
        <f t="shared" si="18"/>
        <v>0</v>
      </c>
      <c r="J210" s="644"/>
      <c r="K210" s="644"/>
      <c r="L210" s="644"/>
      <c r="M210" s="645">
        <f t="shared" si="19"/>
        <v>0</v>
      </c>
      <c r="N210" s="644"/>
      <c r="O210" s="644"/>
      <c r="P210" s="644"/>
      <c r="Q210" s="87" t="e">
        <f t="shared" si="17"/>
        <v>#DIV/0!</v>
      </c>
      <c r="R210" s="87" t="e">
        <f t="shared" si="17"/>
        <v>#DIV/0!</v>
      </c>
      <c r="S210" s="87" t="e">
        <f t="shared" si="17"/>
        <v>#DIV/0!</v>
      </c>
      <c r="T210" s="87" t="e">
        <f t="shared" si="16"/>
        <v>#DIV/0!</v>
      </c>
      <c r="U210" s="2"/>
    </row>
    <row r="211" spans="1:21" ht="75" hidden="1" x14ac:dyDescent="0.3">
      <c r="A211" s="92"/>
      <c r="B211" s="93" t="s">
        <v>250</v>
      </c>
      <c r="C211" s="97" t="s">
        <v>251</v>
      </c>
      <c r="D211" s="644"/>
      <c r="E211" s="645">
        <f t="shared" si="20"/>
        <v>0</v>
      </c>
      <c r="F211" s="644"/>
      <c r="G211" s="644"/>
      <c r="H211" s="644"/>
      <c r="I211" s="645">
        <f t="shared" si="18"/>
        <v>0</v>
      </c>
      <c r="J211" s="644"/>
      <c r="K211" s="644"/>
      <c r="L211" s="644"/>
      <c r="M211" s="645">
        <f t="shared" si="19"/>
        <v>0</v>
      </c>
      <c r="N211" s="644"/>
      <c r="O211" s="644"/>
      <c r="P211" s="644"/>
      <c r="Q211" s="87" t="e">
        <f t="shared" si="17"/>
        <v>#DIV/0!</v>
      </c>
      <c r="R211" s="87" t="e">
        <f t="shared" si="17"/>
        <v>#DIV/0!</v>
      </c>
      <c r="S211" s="87" t="e">
        <f t="shared" si="17"/>
        <v>#DIV/0!</v>
      </c>
      <c r="T211" s="87" t="e">
        <f t="shared" si="16"/>
        <v>#DIV/0!</v>
      </c>
      <c r="U211" s="2"/>
    </row>
    <row r="212" spans="1:21" ht="30" hidden="1" x14ac:dyDescent="0.3">
      <c r="A212" s="92"/>
      <c r="B212" s="93" t="s">
        <v>252</v>
      </c>
      <c r="C212" s="97" t="s">
        <v>253</v>
      </c>
      <c r="D212" s="644"/>
      <c r="E212" s="645">
        <f t="shared" si="20"/>
        <v>0</v>
      </c>
      <c r="F212" s="644"/>
      <c r="G212" s="644"/>
      <c r="H212" s="644"/>
      <c r="I212" s="645">
        <f t="shared" si="18"/>
        <v>0</v>
      </c>
      <c r="J212" s="644"/>
      <c r="K212" s="644"/>
      <c r="L212" s="644"/>
      <c r="M212" s="645">
        <f t="shared" si="19"/>
        <v>0</v>
      </c>
      <c r="N212" s="644"/>
      <c r="O212" s="644"/>
      <c r="P212" s="644"/>
      <c r="Q212" s="87" t="e">
        <f t="shared" si="17"/>
        <v>#DIV/0!</v>
      </c>
      <c r="R212" s="87" t="e">
        <f t="shared" si="17"/>
        <v>#DIV/0!</v>
      </c>
      <c r="S212" s="87" t="e">
        <f t="shared" si="17"/>
        <v>#DIV/0!</v>
      </c>
      <c r="T212" s="87" t="e">
        <f t="shared" si="16"/>
        <v>#DIV/0!</v>
      </c>
      <c r="U212" s="2"/>
    </row>
    <row r="213" spans="1:21" ht="30" hidden="1" x14ac:dyDescent="0.3">
      <c r="A213" s="92"/>
      <c r="B213" s="93" t="s">
        <v>254</v>
      </c>
      <c r="C213" s="96" t="s">
        <v>255</v>
      </c>
      <c r="D213" s="644"/>
      <c r="E213" s="645">
        <f t="shared" si="20"/>
        <v>0</v>
      </c>
      <c r="F213" s="644"/>
      <c r="G213" s="644"/>
      <c r="H213" s="644"/>
      <c r="I213" s="645">
        <f t="shared" si="18"/>
        <v>0</v>
      </c>
      <c r="J213" s="644"/>
      <c r="K213" s="644"/>
      <c r="L213" s="644"/>
      <c r="M213" s="645">
        <f t="shared" si="19"/>
        <v>0</v>
      </c>
      <c r="N213" s="644"/>
      <c r="O213" s="644"/>
      <c r="P213" s="644"/>
      <c r="Q213" s="87" t="e">
        <f t="shared" si="17"/>
        <v>#DIV/0!</v>
      </c>
      <c r="R213" s="87" t="e">
        <f t="shared" si="17"/>
        <v>#DIV/0!</v>
      </c>
      <c r="S213" s="87" t="e">
        <f t="shared" si="17"/>
        <v>#DIV/0!</v>
      </c>
      <c r="T213" s="87" t="e">
        <f t="shared" si="16"/>
        <v>#DIV/0!</v>
      </c>
      <c r="U213" s="2"/>
    </row>
    <row r="214" spans="1:21" ht="19.5" hidden="1" customHeight="1" x14ac:dyDescent="0.3">
      <c r="A214" s="92"/>
      <c r="B214" s="93" t="s">
        <v>256</v>
      </c>
      <c r="C214" s="96" t="s">
        <v>257</v>
      </c>
      <c r="D214" s="644"/>
      <c r="E214" s="645">
        <f t="shared" si="20"/>
        <v>0</v>
      </c>
      <c r="F214" s="644"/>
      <c r="G214" s="644"/>
      <c r="H214" s="644"/>
      <c r="I214" s="645">
        <f t="shared" si="18"/>
        <v>0</v>
      </c>
      <c r="J214" s="644"/>
      <c r="K214" s="644"/>
      <c r="L214" s="644"/>
      <c r="M214" s="645">
        <f t="shared" si="19"/>
        <v>0</v>
      </c>
      <c r="N214" s="644"/>
      <c r="O214" s="644"/>
      <c r="P214" s="644"/>
      <c r="Q214" s="87" t="e">
        <f t="shared" si="17"/>
        <v>#DIV/0!</v>
      </c>
      <c r="R214" s="87" t="e">
        <f t="shared" si="17"/>
        <v>#DIV/0!</v>
      </c>
      <c r="S214" s="87" t="e">
        <f t="shared" si="17"/>
        <v>#DIV/0!</v>
      </c>
      <c r="T214" s="87" t="e">
        <f t="shared" si="16"/>
        <v>#DIV/0!</v>
      </c>
      <c r="U214" s="2"/>
    </row>
    <row r="215" spans="1:21" ht="15" hidden="1" customHeight="1" x14ac:dyDescent="0.3">
      <c r="A215" s="92"/>
      <c r="B215" s="93" t="s">
        <v>258</v>
      </c>
      <c r="C215" s="96" t="s">
        <v>259</v>
      </c>
      <c r="D215" s="644"/>
      <c r="E215" s="645">
        <f t="shared" si="20"/>
        <v>0</v>
      </c>
      <c r="F215" s="644"/>
      <c r="G215" s="644"/>
      <c r="H215" s="644"/>
      <c r="I215" s="645">
        <f t="shared" si="18"/>
        <v>0</v>
      </c>
      <c r="J215" s="644"/>
      <c r="K215" s="644"/>
      <c r="L215" s="644"/>
      <c r="M215" s="645">
        <f t="shared" si="19"/>
        <v>0</v>
      </c>
      <c r="N215" s="644"/>
      <c r="O215" s="644"/>
      <c r="P215" s="644"/>
      <c r="Q215" s="87" t="e">
        <f t="shared" si="17"/>
        <v>#DIV/0!</v>
      </c>
      <c r="R215" s="87" t="e">
        <f t="shared" si="17"/>
        <v>#DIV/0!</v>
      </c>
      <c r="S215" s="87" t="e">
        <f t="shared" si="17"/>
        <v>#DIV/0!</v>
      </c>
      <c r="T215" s="87" t="e">
        <f t="shared" si="16"/>
        <v>#DIV/0!</v>
      </c>
      <c r="U215" s="2"/>
    </row>
    <row r="216" spans="1:21" ht="54" hidden="1" customHeight="1" x14ac:dyDescent="0.3">
      <c r="A216" s="92"/>
      <c r="B216" s="93" t="s">
        <v>260</v>
      </c>
      <c r="C216" s="96" t="s">
        <v>261</v>
      </c>
      <c r="D216" s="644"/>
      <c r="E216" s="645">
        <f t="shared" si="20"/>
        <v>0</v>
      </c>
      <c r="F216" s="644"/>
      <c r="G216" s="644"/>
      <c r="H216" s="644"/>
      <c r="I216" s="645">
        <f t="shared" si="18"/>
        <v>0</v>
      </c>
      <c r="J216" s="644"/>
      <c r="K216" s="644"/>
      <c r="L216" s="644"/>
      <c r="M216" s="645">
        <f t="shared" si="19"/>
        <v>0</v>
      </c>
      <c r="N216" s="644"/>
      <c r="O216" s="644"/>
      <c r="P216" s="644"/>
      <c r="Q216" s="87" t="e">
        <f t="shared" si="17"/>
        <v>#DIV/0!</v>
      </c>
      <c r="R216" s="87" t="e">
        <f t="shared" si="17"/>
        <v>#DIV/0!</v>
      </c>
      <c r="S216" s="87" t="e">
        <f t="shared" si="17"/>
        <v>#DIV/0!</v>
      </c>
      <c r="T216" s="87" t="e">
        <f t="shared" si="16"/>
        <v>#DIV/0!</v>
      </c>
      <c r="U216" s="2"/>
    </row>
    <row r="217" spans="1:21" ht="45" hidden="1" x14ac:dyDescent="0.3">
      <c r="A217" s="92"/>
      <c r="B217" s="93" t="s">
        <v>262</v>
      </c>
      <c r="C217" s="96" t="s">
        <v>263</v>
      </c>
      <c r="D217" s="644"/>
      <c r="E217" s="645">
        <f t="shared" si="20"/>
        <v>0</v>
      </c>
      <c r="F217" s="644"/>
      <c r="G217" s="644"/>
      <c r="H217" s="644"/>
      <c r="I217" s="645">
        <f t="shared" si="18"/>
        <v>0</v>
      </c>
      <c r="J217" s="644"/>
      <c r="K217" s="644"/>
      <c r="L217" s="644"/>
      <c r="M217" s="645">
        <f t="shared" si="19"/>
        <v>0</v>
      </c>
      <c r="N217" s="644"/>
      <c r="O217" s="644"/>
      <c r="P217" s="644"/>
      <c r="Q217" s="87" t="e">
        <f t="shared" si="17"/>
        <v>#DIV/0!</v>
      </c>
      <c r="R217" s="87" t="e">
        <f t="shared" si="17"/>
        <v>#DIV/0!</v>
      </c>
      <c r="S217" s="87" t="e">
        <f t="shared" si="17"/>
        <v>#DIV/0!</v>
      </c>
      <c r="T217" s="87" t="e">
        <f t="shared" si="16"/>
        <v>#DIV/0!</v>
      </c>
      <c r="U217" s="2"/>
    </row>
    <row r="218" spans="1:21" ht="45" hidden="1" x14ac:dyDescent="0.3">
      <c r="A218" s="92"/>
      <c r="B218" s="93" t="s">
        <v>264</v>
      </c>
      <c r="C218" s="97" t="s">
        <v>265</v>
      </c>
      <c r="D218" s="644"/>
      <c r="E218" s="645">
        <f t="shared" si="20"/>
        <v>0</v>
      </c>
      <c r="F218" s="644"/>
      <c r="G218" s="644"/>
      <c r="H218" s="644"/>
      <c r="I218" s="645">
        <f t="shared" si="18"/>
        <v>0</v>
      </c>
      <c r="J218" s="644"/>
      <c r="K218" s="644"/>
      <c r="L218" s="644"/>
      <c r="M218" s="645">
        <f t="shared" si="19"/>
        <v>0</v>
      </c>
      <c r="N218" s="644"/>
      <c r="O218" s="644"/>
      <c r="P218" s="644"/>
      <c r="Q218" s="87" t="e">
        <f t="shared" si="17"/>
        <v>#DIV/0!</v>
      </c>
      <c r="R218" s="87" t="e">
        <f t="shared" si="17"/>
        <v>#DIV/0!</v>
      </c>
      <c r="S218" s="87" t="e">
        <f t="shared" si="17"/>
        <v>#DIV/0!</v>
      </c>
      <c r="T218" s="87" t="e">
        <f t="shared" si="16"/>
        <v>#DIV/0!</v>
      </c>
      <c r="U218" s="2"/>
    </row>
    <row r="219" spans="1:21" ht="30" hidden="1" x14ac:dyDescent="0.3">
      <c r="A219" s="92"/>
      <c r="B219" s="93" t="s">
        <v>266</v>
      </c>
      <c r="C219" s="97" t="s">
        <v>267</v>
      </c>
      <c r="D219" s="644"/>
      <c r="E219" s="645">
        <f t="shared" si="20"/>
        <v>0</v>
      </c>
      <c r="F219" s="644"/>
      <c r="G219" s="644"/>
      <c r="H219" s="644"/>
      <c r="I219" s="645">
        <f t="shared" si="18"/>
        <v>0</v>
      </c>
      <c r="J219" s="644"/>
      <c r="K219" s="644"/>
      <c r="L219" s="644"/>
      <c r="M219" s="645">
        <f t="shared" si="19"/>
        <v>0</v>
      </c>
      <c r="N219" s="644"/>
      <c r="O219" s="644"/>
      <c r="P219" s="644"/>
      <c r="Q219" s="87" t="e">
        <f t="shared" si="17"/>
        <v>#DIV/0!</v>
      </c>
      <c r="R219" s="87" t="e">
        <f t="shared" si="17"/>
        <v>#DIV/0!</v>
      </c>
      <c r="S219" s="87" t="e">
        <f t="shared" si="17"/>
        <v>#DIV/0!</v>
      </c>
      <c r="T219" s="87" t="e">
        <f t="shared" si="16"/>
        <v>#DIV/0!</v>
      </c>
      <c r="U219" s="2"/>
    </row>
    <row r="220" spans="1:21" ht="30" hidden="1" x14ac:dyDescent="0.3">
      <c r="A220" s="92"/>
      <c r="B220" s="93" t="s">
        <v>268</v>
      </c>
      <c r="C220" s="97" t="s">
        <v>269</v>
      </c>
      <c r="D220" s="644"/>
      <c r="E220" s="645">
        <f t="shared" si="20"/>
        <v>0</v>
      </c>
      <c r="F220" s="644"/>
      <c r="G220" s="644"/>
      <c r="H220" s="644"/>
      <c r="I220" s="645">
        <f t="shared" si="18"/>
        <v>0</v>
      </c>
      <c r="J220" s="644"/>
      <c r="K220" s="644"/>
      <c r="L220" s="644"/>
      <c r="M220" s="645">
        <f t="shared" si="19"/>
        <v>0</v>
      </c>
      <c r="N220" s="644"/>
      <c r="O220" s="644"/>
      <c r="P220" s="644"/>
      <c r="Q220" s="87" t="e">
        <f t="shared" si="17"/>
        <v>#DIV/0!</v>
      </c>
      <c r="R220" s="87" t="e">
        <f t="shared" si="17"/>
        <v>#DIV/0!</v>
      </c>
      <c r="S220" s="87" t="e">
        <f t="shared" si="17"/>
        <v>#DIV/0!</v>
      </c>
      <c r="T220" s="87" t="e">
        <f t="shared" si="16"/>
        <v>#DIV/0!</v>
      </c>
      <c r="U220" s="2"/>
    </row>
    <row r="221" spans="1:21" ht="60" hidden="1" x14ac:dyDescent="0.3">
      <c r="A221" s="92"/>
      <c r="B221" s="93" t="s">
        <v>270</v>
      </c>
      <c r="C221" s="97" t="s">
        <v>271</v>
      </c>
      <c r="D221" s="644"/>
      <c r="E221" s="645">
        <f t="shared" si="20"/>
        <v>0</v>
      </c>
      <c r="F221" s="644"/>
      <c r="G221" s="644"/>
      <c r="H221" s="644"/>
      <c r="I221" s="645">
        <f t="shared" si="18"/>
        <v>0</v>
      </c>
      <c r="J221" s="644"/>
      <c r="K221" s="644"/>
      <c r="L221" s="644"/>
      <c r="M221" s="645">
        <f t="shared" si="19"/>
        <v>0</v>
      </c>
      <c r="N221" s="644"/>
      <c r="O221" s="644"/>
      <c r="P221" s="644"/>
      <c r="Q221" s="87" t="e">
        <f t="shared" si="17"/>
        <v>#DIV/0!</v>
      </c>
      <c r="R221" s="87" t="e">
        <f t="shared" si="17"/>
        <v>#DIV/0!</v>
      </c>
      <c r="S221" s="87" t="e">
        <f t="shared" si="17"/>
        <v>#DIV/0!</v>
      </c>
      <c r="T221" s="87" t="e">
        <f t="shared" si="16"/>
        <v>#DIV/0!</v>
      </c>
      <c r="U221" s="2"/>
    </row>
    <row r="222" spans="1:21" ht="60" hidden="1" x14ac:dyDescent="0.3">
      <c r="A222" s="92"/>
      <c r="B222" s="93" t="s">
        <v>272</v>
      </c>
      <c r="C222" s="97" t="s">
        <v>273</v>
      </c>
      <c r="D222" s="644"/>
      <c r="E222" s="645">
        <f t="shared" si="20"/>
        <v>0</v>
      </c>
      <c r="F222" s="644"/>
      <c r="G222" s="644"/>
      <c r="H222" s="644"/>
      <c r="I222" s="645">
        <f t="shared" si="18"/>
        <v>0</v>
      </c>
      <c r="J222" s="644"/>
      <c r="K222" s="644"/>
      <c r="L222" s="644"/>
      <c r="M222" s="645">
        <f t="shared" si="19"/>
        <v>0</v>
      </c>
      <c r="N222" s="644"/>
      <c r="O222" s="644"/>
      <c r="P222" s="644"/>
      <c r="Q222" s="87" t="e">
        <f t="shared" si="17"/>
        <v>#DIV/0!</v>
      </c>
      <c r="R222" s="87" t="e">
        <f t="shared" si="17"/>
        <v>#DIV/0!</v>
      </c>
      <c r="S222" s="87" t="e">
        <f t="shared" si="17"/>
        <v>#DIV/0!</v>
      </c>
      <c r="T222" s="87" t="e">
        <f t="shared" si="16"/>
        <v>#DIV/0!</v>
      </c>
      <c r="U222" s="2"/>
    </row>
    <row r="223" spans="1:21" ht="90" hidden="1" x14ac:dyDescent="0.3">
      <c r="A223" s="92"/>
      <c r="B223" s="93" t="s">
        <v>274</v>
      </c>
      <c r="C223" s="97" t="s">
        <v>275</v>
      </c>
      <c r="D223" s="644"/>
      <c r="E223" s="645">
        <f t="shared" si="20"/>
        <v>0</v>
      </c>
      <c r="F223" s="644"/>
      <c r="G223" s="644"/>
      <c r="H223" s="644"/>
      <c r="I223" s="645">
        <f t="shared" si="18"/>
        <v>0</v>
      </c>
      <c r="J223" s="644"/>
      <c r="K223" s="644"/>
      <c r="L223" s="644"/>
      <c r="M223" s="645">
        <f t="shared" si="19"/>
        <v>0</v>
      </c>
      <c r="N223" s="644"/>
      <c r="O223" s="644"/>
      <c r="P223" s="644"/>
      <c r="Q223" s="87" t="e">
        <f t="shared" si="17"/>
        <v>#DIV/0!</v>
      </c>
      <c r="R223" s="87" t="e">
        <f t="shared" si="17"/>
        <v>#DIV/0!</v>
      </c>
      <c r="S223" s="87" t="e">
        <f t="shared" si="17"/>
        <v>#DIV/0!</v>
      </c>
      <c r="T223" s="87" t="e">
        <f t="shared" si="16"/>
        <v>#DIV/0!</v>
      </c>
      <c r="U223" s="2"/>
    </row>
    <row r="224" spans="1:21" ht="45" hidden="1" x14ac:dyDescent="0.3">
      <c r="A224" s="92"/>
      <c r="B224" s="93" t="s">
        <v>276</v>
      </c>
      <c r="C224" s="96" t="s">
        <v>277</v>
      </c>
      <c r="D224" s="644"/>
      <c r="E224" s="645">
        <f t="shared" si="20"/>
        <v>0</v>
      </c>
      <c r="F224" s="644"/>
      <c r="G224" s="644"/>
      <c r="H224" s="644"/>
      <c r="I224" s="645">
        <f t="shared" si="18"/>
        <v>0</v>
      </c>
      <c r="J224" s="644"/>
      <c r="K224" s="644"/>
      <c r="L224" s="644"/>
      <c r="M224" s="645">
        <f t="shared" si="19"/>
        <v>0</v>
      </c>
      <c r="N224" s="644"/>
      <c r="O224" s="644"/>
      <c r="P224" s="644"/>
      <c r="Q224" s="87" t="e">
        <f t="shared" si="17"/>
        <v>#DIV/0!</v>
      </c>
      <c r="R224" s="87" t="e">
        <f t="shared" si="17"/>
        <v>#DIV/0!</v>
      </c>
      <c r="S224" s="87" t="e">
        <f t="shared" si="17"/>
        <v>#DIV/0!</v>
      </c>
      <c r="T224" s="87" t="e">
        <f t="shared" si="16"/>
        <v>#DIV/0!</v>
      </c>
      <c r="U224" s="2"/>
    </row>
    <row r="225" spans="1:21" ht="45" hidden="1" x14ac:dyDescent="0.3">
      <c r="A225" s="92"/>
      <c r="B225" s="93" t="s">
        <v>278</v>
      </c>
      <c r="C225" s="96" t="s">
        <v>279</v>
      </c>
      <c r="D225" s="644"/>
      <c r="E225" s="645">
        <f t="shared" si="20"/>
        <v>0</v>
      </c>
      <c r="F225" s="644"/>
      <c r="G225" s="644"/>
      <c r="H225" s="644"/>
      <c r="I225" s="645">
        <f t="shared" si="18"/>
        <v>0</v>
      </c>
      <c r="J225" s="644"/>
      <c r="K225" s="644"/>
      <c r="L225" s="644"/>
      <c r="M225" s="645">
        <f t="shared" si="19"/>
        <v>0</v>
      </c>
      <c r="N225" s="644"/>
      <c r="O225" s="644"/>
      <c r="P225" s="644"/>
      <c r="Q225" s="87" t="e">
        <f t="shared" si="17"/>
        <v>#DIV/0!</v>
      </c>
      <c r="R225" s="87" t="e">
        <f t="shared" si="17"/>
        <v>#DIV/0!</v>
      </c>
      <c r="S225" s="87" t="e">
        <f t="shared" si="17"/>
        <v>#DIV/0!</v>
      </c>
      <c r="T225" s="87" t="e">
        <f t="shared" si="16"/>
        <v>#DIV/0!</v>
      </c>
      <c r="U225" s="2"/>
    </row>
    <row r="226" spans="1:21" ht="30" hidden="1" x14ac:dyDescent="0.3">
      <c r="A226" s="92"/>
      <c r="B226" s="93" t="s">
        <v>280</v>
      </c>
      <c r="C226" s="97" t="s">
        <v>281</v>
      </c>
      <c r="D226" s="644"/>
      <c r="E226" s="645">
        <f t="shared" si="20"/>
        <v>0</v>
      </c>
      <c r="F226" s="644"/>
      <c r="G226" s="644"/>
      <c r="H226" s="644"/>
      <c r="I226" s="645">
        <f t="shared" si="18"/>
        <v>0</v>
      </c>
      <c r="J226" s="644"/>
      <c r="K226" s="644"/>
      <c r="L226" s="644"/>
      <c r="M226" s="645">
        <f t="shared" si="19"/>
        <v>0</v>
      </c>
      <c r="N226" s="644"/>
      <c r="O226" s="644"/>
      <c r="P226" s="644"/>
      <c r="Q226" s="87" t="e">
        <f t="shared" si="17"/>
        <v>#DIV/0!</v>
      </c>
      <c r="R226" s="87" t="e">
        <f t="shared" si="17"/>
        <v>#DIV/0!</v>
      </c>
      <c r="S226" s="87" t="e">
        <f t="shared" si="17"/>
        <v>#DIV/0!</v>
      </c>
      <c r="T226" s="87" t="e">
        <f t="shared" si="16"/>
        <v>#DIV/0!</v>
      </c>
      <c r="U226" s="2"/>
    </row>
    <row r="227" spans="1:21" ht="60" hidden="1" x14ac:dyDescent="0.3">
      <c r="A227" s="92"/>
      <c r="B227" s="93" t="s">
        <v>282</v>
      </c>
      <c r="C227" s="97" t="s">
        <v>283</v>
      </c>
      <c r="D227" s="644"/>
      <c r="E227" s="645">
        <f t="shared" si="20"/>
        <v>0</v>
      </c>
      <c r="F227" s="644"/>
      <c r="G227" s="644"/>
      <c r="H227" s="644"/>
      <c r="I227" s="645">
        <f t="shared" si="18"/>
        <v>0</v>
      </c>
      <c r="J227" s="644"/>
      <c r="K227" s="644"/>
      <c r="L227" s="644"/>
      <c r="M227" s="645">
        <f t="shared" si="19"/>
        <v>0</v>
      </c>
      <c r="N227" s="644"/>
      <c r="O227" s="644"/>
      <c r="P227" s="644"/>
      <c r="Q227" s="87" t="e">
        <f t="shared" si="17"/>
        <v>#DIV/0!</v>
      </c>
      <c r="R227" s="87" t="e">
        <f t="shared" si="17"/>
        <v>#DIV/0!</v>
      </c>
      <c r="S227" s="87" t="e">
        <f t="shared" si="17"/>
        <v>#DIV/0!</v>
      </c>
      <c r="T227" s="87" t="e">
        <f t="shared" si="16"/>
        <v>#DIV/0!</v>
      </c>
      <c r="U227" s="2"/>
    </row>
    <row r="228" spans="1:21" ht="30" hidden="1" x14ac:dyDescent="0.3">
      <c r="A228" s="92"/>
      <c r="B228" s="93" t="s">
        <v>284</v>
      </c>
      <c r="C228" s="97" t="s">
        <v>285</v>
      </c>
      <c r="D228" s="644"/>
      <c r="E228" s="645">
        <f t="shared" si="20"/>
        <v>0</v>
      </c>
      <c r="F228" s="644"/>
      <c r="G228" s="644"/>
      <c r="H228" s="644"/>
      <c r="I228" s="645">
        <f t="shared" si="18"/>
        <v>0</v>
      </c>
      <c r="J228" s="644"/>
      <c r="K228" s="644"/>
      <c r="L228" s="644"/>
      <c r="M228" s="645">
        <f t="shared" si="19"/>
        <v>0</v>
      </c>
      <c r="N228" s="644"/>
      <c r="O228" s="644"/>
      <c r="P228" s="644"/>
      <c r="Q228" s="87" t="e">
        <f t="shared" si="17"/>
        <v>#DIV/0!</v>
      </c>
      <c r="R228" s="87" t="e">
        <f t="shared" si="17"/>
        <v>#DIV/0!</v>
      </c>
      <c r="S228" s="87" t="e">
        <f t="shared" si="17"/>
        <v>#DIV/0!</v>
      </c>
      <c r="T228" s="87" t="e">
        <f t="shared" si="16"/>
        <v>#DIV/0!</v>
      </c>
      <c r="U228" s="2"/>
    </row>
    <row r="229" spans="1:21" ht="90" hidden="1" x14ac:dyDescent="0.3">
      <c r="A229" s="92"/>
      <c r="B229" s="93" t="s">
        <v>286</v>
      </c>
      <c r="C229" s="97" t="s">
        <v>287</v>
      </c>
      <c r="D229" s="644"/>
      <c r="E229" s="645">
        <f t="shared" si="20"/>
        <v>0</v>
      </c>
      <c r="F229" s="644"/>
      <c r="G229" s="644"/>
      <c r="H229" s="644"/>
      <c r="I229" s="645">
        <f t="shared" si="18"/>
        <v>0</v>
      </c>
      <c r="J229" s="644"/>
      <c r="K229" s="644"/>
      <c r="L229" s="644"/>
      <c r="M229" s="645">
        <f t="shared" si="19"/>
        <v>0</v>
      </c>
      <c r="N229" s="644"/>
      <c r="O229" s="644"/>
      <c r="P229" s="644"/>
      <c r="Q229" s="87" t="e">
        <f t="shared" si="17"/>
        <v>#DIV/0!</v>
      </c>
      <c r="R229" s="87" t="e">
        <f t="shared" si="17"/>
        <v>#DIV/0!</v>
      </c>
      <c r="S229" s="87" t="e">
        <f t="shared" si="17"/>
        <v>#DIV/0!</v>
      </c>
      <c r="T229" s="87" t="e">
        <f t="shared" si="16"/>
        <v>#DIV/0!</v>
      </c>
      <c r="U229" s="2"/>
    </row>
    <row r="230" spans="1:21" ht="30" hidden="1" x14ac:dyDescent="0.3">
      <c r="A230" s="92"/>
      <c r="B230" s="93" t="s">
        <v>288</v>
      </c>
      <c r="C230" s="97" t="s">
        <v>289</v>
      </c>
      <c r="D230" s="644"/>
      <c r="E230" s="645">
        <f t="shared" si="20"/>
        <v>0</v>
      </c>
      <c r="F230" s="644"/>
      <c r="G230" s="644"/>
      <c r="H230" s="644"/>
      <c r="I230" s="645">
        <f t="shared" si="18"/>
        <v>0</v>
      </c>
      <c r="J230" s="644"/>
      <c r="K230" s="644"/>
      <c r="L230" s="644"/>
      <c r="M230" s="645">
        <f t="shared" si="19"/>
        <v>0</v>
      </c>
      <c r="N230" s="644"/>
      <c r="O230" s="644"/>
      <c r="P230" s="644"/>
      <c r="Q230" s="87" t="e">
        <f t="shared" si="17"/>
        <v>#DIV/0!</v>
      </c>
      <c r="R230" s="87" t="e">
        <f t="shared" si="17"/>
        <v>#DIV/0!</v>
      </c>
      <c r="S230" s="87" t="e">
        <f t="shared" si="17"/>
        <v>#DIV/0!</v>
      </c>
      <c r="T230" s="87" t="e">
        <f t="shared" si="16"/>
        <v>#DIV/0!</v>
      </c>
      <c r="U230" s="2"/>
    </row>
    <row r="231" spans="1:21" ht="90" hidden="1" x14ac:dyDescent="0.3">
      <c r="A231" s="92"/>
      <c r="B231" s="93" t="s">
        <v>290</v>
      </c>
      <c r="C231" s="97" t="s">
        <v>291</v>
      </c>
      <c r="D231" s="644"/>
      <c r="E231" s="645">
        <f t="shared" si="20"/>
        <v>0</v>
      </c>
      <c r="F231" s="644"/>
      <c r="G231" s="644"/>
      <c r="H231" s="644"/>
      <c r="I231" s="645">
        <f t="shared" si="18"/>
        <v>0</v>
      </c>
      <c r="J231" s="644"/>
      <c r="K231" s="644"/>
      <c r="L231" s="644"/>
      <c r="M231" s="645">
        <f t="shared" si="19"/>
        <v>0</v>
      </c>
      <c r="N231" s="644"/>
      <c r="O231" s="644"/>
      <c r="P231" s="644"/>
      <c r="Q231" s="87" t="e">
        <f t="shared" si="17"/>
        <v>#DIV/0!</v>
      </c>
      <c r="R231" s="87" t="e">
        <f t="shared" si="17"/>
        <v>#DIV/0!</v>
      </c>
      <c r="S231" s="87" t="e">
        <f t="shared" si="17"/>
        <v>#DIV/0!</v>
      </c>
      <c r="T231" s="87" t="e">
        <f t="shared" si="16"/>
        <v>#DIV/0!</v>
      </c>
      <c r="U231" s="2"/>
    </row>
    <row r="232" spans="1:21" ht="30" hidden="1" x14ac:dyDescent="0.3">
      <c r="A232" s="92"/>
      <c r="B232" s="93" t="s">
        <v>292</v>
      </c>
      <c r="C232" s="97" t="s">
        <v>293</v>
      </c>
      <c r="D232" s="644"/>
      <c r="E232" s="645">
        <f t="shared" si="20"/>
        <v>0</v>
      </c>
      <c r="F232" s="644"/>
      <c r="G232" s="644"/>
      <c r="H232" s="644"/>
      <c r="I232" s="645">
        <f t="shared" si="18"/>
        <v>0</v>
      </c>
      <c r="J232" s="644"/>
      <c r="K232" s="644"/>
      <c r="L232" s="644"/>
      <c r="M232" s="645">
        <f t="shared" si="19"/>
        <v>0</v>
      </c>
      <c r="N232" s="644"/>
      <c r="O232" s="644"/>
      <c r="P232" s="644"/>
      <c r="Q232" s="87" t="e">
        <f t="shared" si="17"/>
        <v>#DIV/0!</v>
      </c>
      <c r="R232" s="87" t="e">
        <f t="shared" si="17"/>
        <v>#DIV/0!</v>
      </c>
      <c r="S232" s="87" t="e">
        <f t="shared" si="17"/>
        <v>#DIV/0!</v>
      </c>
      <c r="T232" s="87" t="e">
        <f t="shared" si="16"/>
        <v>#DIV/0!</v>
      </c>
      <c r="U232" s="2"/>
    </row>
    <row r="233" spans="1:21" ht="30" hidden="1" x14ac:dyDescent="0.3">
      <c r="A233" s="92"/>
      <c r="B233" s="93" t="s">
        <v>294</v>
      </c>
      <c r="C233" s="97" t="s">
        <v>295</v>
      </c>
      <c r="D233" s="644"/>
      <c r="E233" s="645">
        <f t="shared" si="20"/>
        <v>0</v>
      </c>
      <c r="F233" s="644"/>
      <c r="G233" s="644"/>
      <c r="H233" s="644"/>
      <c r="I233" s="645">
        <f t="shared" si="18"/>
        <v>0</v>
      </c>
      <c r="J233" s="644"/>
      <c r="K233" s="644"/>
      <c r="L233" s="644"/>
      <c r="M233" s="645">
        <f t="shared" si="19"/>
        <v>0</v>
      </c>
      <c r="N233" s="644"/>
      <c r="O233" s="644"/>
      <c r="P233" s="644"/>
      <c r="Q233" s="87" t="e">
        <f t="shared" si="17"/>
        <v>#DIV/0!</v>
      </c>
      <c r="R233" s="87" t="e">
        <f t="shared" si="17"/>
        <v>#DIV/0!</v>
      </c>
      <c r="S233" s="87" t="e">
        <f t="shared" si="17"/>
        <v>#DIV/0!</v>
      </c>
      <c r="T233" s="87" t="e">
        <f t="shared" si="16"/>
        <v>#DIV/0!</v>
      </c>
      <c r="U233" s="2"/>
    </row>
    <row r="234" spans="1:21" ht="30" hidden="1" x14ac:dyDescent="0.3">
      <c r="A234" s="92"/>
      <c r="B234" s="93" t="s">
        <v>296</v>
      </c>
      <c r="C234" s="97" t="s">
        <v>297</v>
      </c>
      <c r="D234" s="644"/>
      <c r="E234" s="645">
        <f t="shared" si="20"/>
        <v>0</v>
      </c>
      <c r="F234" s="644"/>
      <c r="G234" s="644"/>
      <c r="H234" s="644"/>
      <c r="I234" s="645">
        <f t="shared" si="18"/>
        <v>0</v>
      </c>
      <c r="J234" s="644"/>
      <c r="K234" s="644"/>
      <c r="L234" s="644"/>
      <c r="M234" s="645">
        <f t="shared" si="19"/>
        <v>0</v>
      </c>
      <c r="N234" s="644"/>
      <c r="O234" s="644"/>
      <c r="P234" s="644"/>
      <c r="Q234" s="87" t="e">
        <f t="shared" si="17"/>
        <v>#DIV/0!</v>
      </c>
      <c r="R234" s="87" t="e">
        <f t="shared" si="17"/>
        <v>#DIV/0!</v>
      </c>
      <c r="S234" s="87" t="e">
        <f t="shared" si="17"/>
        <v>#DIV/0!</v>
      </c>
      <c r="T234" s="87" t="e">
        <f t="shared" si="16"/>
        <v>#DIV/0!</v>
      </c>
      <c r="U234" s="2"/>
    </row>
    <row r="235" spans="1:21" ht="30" hidden="1" x14ac:dyDescent="0.3">
      <c r="A235" s="92"/>
      <c r="B235" s="93" t="s">
        <v>298</v>
      </c>
      <c r="C235" s="97" t="s">
        <v>299</v>
      </c>
      <c r="D235" s="644"/>
      <c r="E235" s="645">
        <f t="shared" si="20"/>
        <v>0</v>
      </c>
      <c r="F235" s="644"/>
      <c r="G235" s="644"/>
      <c r="H235" s="644"/>
      <c r="I235" s="645">
        <f t="shared" si="18"/>
        <v>0</v>
      </c>
      <c r="J235" s="644"/>
      <c r="K235" s="644"/>
      <c r="L235" s="644"/>
      <c r="M235" s="645">
        <f t="shared" si="19"/>
        <v>0</v>
      </c>
      <c r="N235" s="644"/>
      <c r="O235" s="644"/>
      <c r="P235" s="644"/>
      <c r="Q235" s="87" t="e">
        <f t="shared" si="17"/>
        <v>#DIV/0!</v>
      </c>
      <c r="R235" s="87" t="e">
        <f t="shared" si="17"/>
        <v>#DIV/0!</v>
      </c>
      <c r="S235" s="87" t="e">
        <f t="shared" si="17"/>
        <v>#DIV/0!</v>
      </c>
      <c r="T235" s="87" t="e">
        <f t="shared" si="16"/>
        <v>#DIV/0!</v>
      </c>
      <c r="U235" s="2"/>
    </row>
    <row r="236" spans="1:21" ht="30" hidden="1" x14ac:dyDescent="0.3">
      <c r="A236" s="92"/>
      <c r="B236" s="93" t="s">
        <v>300</v>
      </c>
      <c r="C236" s="97" t="s">
        <v>301</v>
      </c>
      <c r="D236" s="644"/>
      <c r="E236" s="645">
        <f t="shared" si="20"/>
        <v>0</v>
      </c>
      <c r="F236" s="644"/>
      <c r="G236" s="644"/>
      <c r="H236" s="644"/>
      <c r="I236" s="645">
        <f t="shared" si="18"/>
        <v>0</v>
      </c>
      <c r="J236" s="644"/>
      <c r="K236" s="644"/>
      <c r="L236" s="644"/>
      <c r="M236" s="645">
        <f t="shared" si="19"/>
        <v>0</v>
      </c>
      <c r="N236" s="644"/>
      <c r="O236" s="644"/>
      <c r="P236" s="644"/>
      <c r="Q236" s="87" t="e">
        <f t="shared" si="17"/>
        <v>#DIV/0!</v>
      </c>
      <c r="R236" s="87" t="e">
        <f t="shared" si="17"/>
        <v>#DIV/0!</v>
      </c>
      <c r="S236" s="87" t="e">
        <f t="shared" si="17"/>
        <v>#DIV/0!</v>
      </c>
      <c r="T236" s="87" t="e">
        <f t="shared" si="16"/>
        <v>#DIV/0!</v>
      </c>
      <c r="U236" s="2"/>
    </row>
    <row r="237" spans="1:21" ht="37.5" hidden="1" customHeight="1" x14ac:dyDescent="0.3">
      <c r="A237" s="92"/>
      <c r="B237" s="93" t="s">
        <v>302</v>
      </c>
      <c r="C237" s="97" t="s">
        <v>303</v>
      </c>
      <c r="D237" s="644"/>
      <c r="E237" s="645">
        <f t="shared" si="20"/>
        <v>0</v>
      </c>
      <c r="F237" s="644"/>
      <c r="G237" s="644"/>
      <c r="H237" s="644"/>
      <c r="I237" s="645">
        <f t="shared" si="18"/>
        <v>0</v>
      </c>
      <c r="J237" s="644"/>
      <c r="K237" s="644"/>
      <c r="L237" s="644"/>
      <c r="M237" s="645">
        <f t="shared" si="19"/>
        <v>0</v>
      </c>
      <c r="N237" s="644"/>
      <c r="O237" s="644"/>
      <c r="P237" s="644"/>
      <c r="Q237" s="87" t="e">
        <f t="shared" si="17"/>
        <v>#DIV/0!</v>
      </c>
      <c r="R237" s="87" t="e">
        <f t="shared" si="17"/>
        <v>#DIV/0!</v>
      </c>
      <c r="S237" s="87" t="e">
        <f t="shared" si="17"/>
        <v>#DIV/0!</v>
      </c>
      <c r="T237" s="87" t="e">
        <f t="shared" si="16"/>
        <v>#DIV/0!</v>
      </c>
      <c r="U237" s="2"/>
    </row>
    <row r="238" spans="1:21" hidden="1" x14ac:dyDescent="0.3">
      <c r="A238" s="92"/>
      <c r="B238" s="93" t="s">
        <v>307</v>
      </c>
      <c r="C238" s="95" t="s">
        <v>21</v>
      </c>
      <c r="D238" s="644"/>
      <c r="E238" s="645">
        <f t="shared" si="20"/>
        <v>0</v>
      </c>
      <c r="F238" s="644"/>
      <c r="G238" s="644"/>
      <c r="H238" s="644"/>
      <c r="I238" s="645">
        <f t="shared" si="18"/>
        <v>0</v>
      </c>
      <c r="J238" s="644"/>
      <c r="K238" s="644"/>
      <c r="L238" s="644"/>
      <c r="M238" s="645">
        <f t="shared" si="19"/>
        <v>0</v>
      </c>
      <c r="N238" s="644"/>
      <c r="O238" s="644"/>
      <c r="P238" s="644"/>
      <c r="Q238" s="87" t="e">
        <f t="shared" si="17"/>
        <v>#DIV/0!</v>
      </c>
      <c r="R238" s="87" t="e">
        <f t="shared" si="17"/>
        <v>#DIV/0!</v>
      </c>
      <c r="S238" s="87" t="e">
        <f t="shared" si="17"/>
        <v>#DIV/0!</v>
      </c>
      <c r="T238" s="87" t="e">
        <f t="shared" si="16"/>
        <v>#DIV/0!</v>
      </c>
      <c r="U238" s="2"/>
    </row>
    <row r="239" spans="1:21" ht="30" x14ac:dyDescent="0.3">
      <c r="A239" s="92"/>
      <c r="B239" s="93" t="s">
        <v>309</v>
      </c>
      <c r="C239" s="95" t="s">
        <v>22</v>
      </c>
      <c r="D239" s="644"/>
      <c r="E239" s="645">
        <f t="shared" si="20"/>
        <v>0</v>
      </c>
      <c r="F239" s="644"/>
      <c r="G239" s="644"/>
      <c r="H239" s="644"/>
      <c r="I239" s="645">
        <f t="shared" si="18"/>
        <v>0</v>
      </c>
      <c r="J239" s="644"/>
      <c r="K239" s="644"/>
      <c r="L239" s="644"/>
      <c r="M239" s="645">
        <f t="shared" si="19"/>
        <v>0</v>
      </c>
      <c r="N239" s="644"/>
      <c r="O239" s="644"/>
      <c r="P239" s="644"/>
      <c r="Q239" s="87" t="e">
        <f t="shared" si="17"/>
        <v>#DIV/0!</v>
      </c>
      <c r="R239" s="87" t="e">
        <f t="shared" si="17"/>
        <v>#DIV/0!</v>
      </c>
      <c r="S239" s="87" t="e">
        <f t="shared" si="17"/>
        <v>#DIV/0!</v>
      </c>
      <c r="T239" s="87" t="e">
        <f t="shared" si="16"/>
        <v>#DIV/0!</v>
      </c>
      <c r="U239" s="2"/>
    </row>
    <row r="240" spans="1:21" hidden="1" x14ac:dyDescent="0.3">
      <c r="A240" s="92"/>
      <c r="B240" s="93" t="s">
        <v>310</v>
      </c>
      <c r="C240" s="96" t="s">
        <v>311</v>
      </c>
      <c r="D240" s="644"/>
      <c r="E240" s="645">
        <f t="shared" si="20"/>
        <v>0</v>
      </c>
      <c r="F240" s="644"/>
      <c r="G240" s="644"/>
      <c r="H240" s="644"/>
      <c r="I240" s="645">
        <f t="shared" si="18"/>
        <v>0</v>
      </c>
      <c r="J240" s="644"/>
      <c r="K240" s="644"/>
      <c r="L240" s="644"/>
      <c r="M240" s="645">
        <f t="shared" si="19"/>
        <v>0</v>
      </c>
      <c r="N240" s="644"/>
      <c r="O240" s="644"/>
      <c r="P240" s="644"/>
      <c r="Q240" s="87" t="e">
        <f t="shared" si="17"/>
        <v>#DIV/0!</v>
      </c>
      <c r="R240" s="87" t="e">
        <f t="shared" si="17"/>
        <v>#DIV/0!</v>
      </c>
      <c r="S240" s="87" t="e">
        <f t="shared" si="17"/>
        <v>#DIV/0!</v>
      </c>
      <c r="T240" s="87" t="e">
        <f t="shared" si="16"/>
        <v>#DIV/0!</v>
      </c>
      <c r="U240" s="2"/>
    </row>
    <row r="241" spans="1:21" ht="30" hidden="1" x14ac:dyDescent="0.3">
      <c r="A241" s="92"/>
      <c r="B241" s="93" t="s">
        <v>312</v>
      </c>
      <c r="C241" s="97" t="s">
        <v>313</v>
      </c>
      <c r="D241" s="644"/>
      <c r="E241" s="645">
        <f t="shared" si="20"/>
        <v>0</v>
      </c>
      <c r="F241" s="644"/>
      <c r="G241" s="644"/>
      <c r="H241" s="644"/>
      <c r="I241" s="645">
        <f t="shared" si="18"/>
        <v>0</v>
      </c>
      <c r="J241" s="644"/>
      <c r="K241" s="644"/>
      <c r="L241" s="644"/>
      <c r="M241" s="645">
        <f t="shared" si="19"/>
        <v>0</v>
      </c>
      <c r="N241" s="644"/>
      <c r="O241" s="644"/>
      <c r="P241" s="644"/>
      <c r="Q241" s="87" t="e">
        <f t="shared" si="17"/>
        <v>#DIV/0!</v>
      </c>
      <c r="R241" s="87" t="e">
        <f t="shared" si="17"/>
        <v>#DIV/0!</v>
      </c>
      <c r="S241" s="87" t="e">
        <f t="shared" si="17"/>
        <v>#DIV/0!</v>
      </c>
      <c r="T241" s="87" t="e">
        <f t="shared" si="16"/>
        <v>#DIV/0!</v>
      </c>
      <c r="U241" s="2"/>
    </row>
    <row r="242" spans="1:21" ht="30" hidden="1" x14ac:dyDescent="0.3">
      <c r="A242" s="92"/>
      <c r="B242" s="93" t="s">
        <v>314</v>
      </c>
      <c r="C242" s="97" t="s">
        <v>315</v>
      </c>
      <c r="D242" s="644"/>
      <c r="E242" s="645">
        <f t="shared" si="20"/>
        <v>0</v>
      </c>
      <c r="F242" s="644"/>
      <c r="G242" s="644"/>
      <c r="H242" s="644"/>
      <c r="I242" s="645">
        <f t="shared" si="18"/>
        <v>0</v>
      </c>
      <c r="J242" s="644"/>
      <c r="K242" s="644"/>
      <c r="L242" s="644"/>
      <c r="M242" s="645">
        <f t="shared" si="19"/>
        <v>0</v>
      </c>
      <c r="N242" s="644"/>
      <c r="O242" s="644"/>
      <c r="P242" s="644"/>
      <c r="Q242" s="87" t="e">
        <f t="shared" si="17"/>
        <v>#DIV/0!</v>
      </c>
      <c r="R242" s="87" t="e">
        <f t="shared" si="17"/>
        <v>#DIV/0!</v>
      </c>
      <c r="S242" s="87" t="e">
        <f t="shared" si="17"/>
        <v>#DIV/0!</v>
      </c>
      <c r="T242" s="87" t="e">
        <f t="shared" si="16"/>
        <v>#DIV/0!</v>
      </c>
      <c r="U242" s="2"/>
    </row>
    <row r="243" spans="1:21" hidden="1" x14ac:dyDescent="0.3">
      <c r="A243" s="92"/>
      <c r="B243" s="93" t="s">
        <v>316</v>
      </c>
      <c r="C243" s="96" t="s">
        <v>317</v>
      </c>
      <c r="D243" s="644"/>
      <c r="E243" s="645">
        <f t="shared" si="20"/>
        <v>0</v>
      </c>
      <c r="F243" s="644"/>
      <c r="G243" s="644"/>
      <c r="H243" s="644"/>
      <c r="I243" s="645">
        <f t="shared" si="18"/>
        <v>0</v>
      </c>
      <c r="J243" s="644"/>
      <c r="K243" s="644"/>
      <c r="L243" s="644"/>
      <c r="M243" s="645">
        <f t="shared" si="19"/>
        <v>0</v>
      </c>
      <c r="N243" s="644"/>
      <c r="O243" s="644"/>
      <c r="P243" s="644"/>
      <c r="Q243" s="87" t="e">
        <f t="shared" si="17"/>
        <v>#DIV/0!</v>
      </c>
      <c r="R243" s="87" t="e">
        <f t="shared" si="17"/>
        <v>#DIV/0!</v>
      </c>
      <c r="S243" s="87" t="e">
        <f t="shared" si="17"/>
        <v>#DIV/0!</v>
      </c>
      <c r="T243" s="87" t="e">
        <f t="shared" si="16"/>
        <v>#DIV/0!</v>
      </c>
      <c r="U243" s="2"/>
    </row>
    <row r="244" spans="1:21" ht="30" hidden="1" x14ac:dyDescent="0.3">
      <c r="A244" s="92"/>
      <c r="B244" s="93" t="s">
        <v>318</v>
      </c>
      <c r="C244" s="97" t="s">
        <v>313</v>
      </c>
      <c r="D244" s="644"/>
      <c r="E244" s="645">
        <f t="shared" si="20"/>
        <v>0</v>
      </c>
      <c r="F244" s="644"/>
      <c r="G244" s="644"/>
      <c r="H244" s="644"/>
      <c r="I244" s="645">
        <f t="shared" si="18"/>
        <v>0</v>
      </c>
      <c r="J244" s="644"/>
      <c r="K244" s="644"/>
      <c r="L244" s="644"/>
      <c r="M244" s="645">
        <f t="shared" si="19"/>
        <v>0</v>
      </c>
      <c r="N244" s="644"/>
      <c r="O244" s="644"/>
      <c r="P244" s="644"/>
      <c r="Q244" s="87" t="e">
        <f t="shared" si="17"/>
        <v>#DIV/0!</v>
      </c>
      <c r="R244" s="87" t="e">
        <f t="shared" si="17"/>
        <v>#DIV/0!</v>
      </c>
      <c r="S244" s="87" t="e">
        <f t="shared" si="17"/>
        <v>#DIV/0!</v>
      </c>
      <c r="T244" s="87" t="e">
        <f t="shared" si="16"/>
        <v>#DIV/0!</v>
      </c>
      <c r="U244" s="2"/>
    </row>
    <row r="245" spans="1:21" ht="30" hidden="1" x14ac:dyDescent="0.3">
      <c r="A245" s="92"/>
      <c r="B245" s="93" t="s">
        <v>319</v>
      </c>
      <c r="C245" s="97" t="s">
        <v>315</v>
      </c>
      <c r="D245" s="644"/>
      <c r="E245" s="645">
        <f t="shared" si="20"/>
        <v>0</v>
      </c>
      <c r="F245" s="644"/>
      <c r="G245" s="644"/>
      <c r="H245" s="644"/>
      <c r="I245" s="645">
        <f t="shared" si="18"/>
        <v>0</v>
      </c>
      <c r="J245" s="644"/>
      <c r="K245" s="644"/>
      <c r="L245" s="644"/>
      <c r="M245" s="645">
        <f t="shared" si="19"/>
        <v>0</v>
      </c>
      <c r="N245" s="644"/>
      <c r="O245" s="644"/>
      <c r="P245" s="644"/>
      <c r="Q245" s="87" t="e">
        <f t="shared" si="17"/>
        <v>#DIV/0!</v>
      </c>
      <c r="R245" s="87" t="e">
        <f t="shared" si="17"/>
        <v>#DIV/0!</v>
      </c>
      <c r="S245" s="87" t="e">
        <f t="shared" si="17"/>
        <v>#DIV/0!</v>
      </c>
      <c r="T245" s="87" t="e">
        <f t="shared" si="16"/>
        <v>#DIV/0!</v>
      </c>
      <c r="U245" s="2"/>
    </row>
    <row r="246" spans="1:21" ht="45" hidden="1" x14ac:dyDescent="0.3">
      <c r="A246" s="92"/>
      <c r="B246" s="93" t="s">
        <v>320</v>
      </c>
      <c r="C246" s="96" t="s">
        <v>321</v>
      </c>
      <c r="D246" s="644"/>
      <c r="E246" s="645">
        <f t="shared" si="20"/>
        <v>0</v>
      </c>
      <c r="F246" s="644"/>
      <c r="G246" s="644"/>
      <c r="H246" s="644"/>
      <c r="I246" s="645">
        <f t="shared" si="18"/>
        <v>0</v>
      </c>
      <c r="J246" s="644"/>
      <c r="K246" s="644"/>
      <c r="L246" s="644"/>
      <c r="M246" s="645">
        <f t="shared" si="19"/>
        <v>0</v>
      </c>
      <c r="N246" s="644"/>
      <c r="O246" s="644"/>
      <c r="P246" s="644"/>
      <c r="Q246" s="87" t="e">
        <f t="shared" si="17"/>
        <v>#DIV/0!</v>
      </c>
      <c r="R246" s="87" t="e">
        <f t="shared" si="17"/>
        <v>#DIV/0!</v>
      </c>
      <c r="S246" s="87" t="e">
        <f t="shared" si="17"/>
        <v>#DIV/0!</v>
      </c>
      <c r="T246" s="87" t="e">
        <f t="shared" si="16"/>
        <v>#DIV/0!</v>
      </c>
      <c r="U246" s="2"/>
    </row>
    <row r="247" spans="1:21" ht="30" hidden="1" x14ac:dyDescent="0.3">
      <c r="A247" s="92"/>
      <c r="B247" s="93" t="s">
        <v>322</v>
      </c>
      <c r="C247" s="97" t="s">
        <v>313</v>
      </c>
      <c r="D247" s="644"/>
      <c r="E247" s="645">
        <f t="shared" si="20"/>
        <v>0</v>
      </c>
      <c r="F247" s="644"/>
      <c r="G247" s="644"/>
      <c r="H247" s="644"/>
      <c r="I247" s="645">
        <f t="shared" si="18"/>
        <v>0</v>
      </c>
      <c r="J247" s="644"/>
      <c r="K247" s="644"/>
      <c r="L247" s="644"/>
      <c r="M247" s="645">
        <f t="shared" si="19"/>
        <v>0</v>
      </c>
      <c r="N247" s="644"/>
      <c r="O247" s="644"/>
      <c r="P247" s="644"/>
      <c r="Q247" s="87" t="e">
        <f t="shared" si="17"/>
        <v>#DIV/0!</v>
      </c>
      <c r="R247" s="87" t="e">
        <f t="shared" si="17"/>
        <v>#DIV/0!</v>
      </c>
      <c r="S247" s="87" t="e">
        <f t="shared" si="17"/>
        <v>#DIV/0!</v>
      </c>
      <c r="T247" s="87" t="e">
        <f t="shared" si="16"/>
        <v>#DIV/0!</v>
      </c>
      <c r="U247" s="2"/>
    </row>
    <row r="248" spans="1:21" ht="30" hidden="1" x14ac:dyDescent="0.3">
      <c r="A248" s="92"/>
      <c r="B248" s="93" t="s">
        <v>323</v>
      </c>
      <c r="C248" s="97" t="s">
        <v>315</v>
      </c>
      <c r="D248" s="644"/>
      <c r="E248" s="645">
        <f t="shared" si="20"/>
        <v>0</v>
      </c>
      <c r="F248" s="644"/>
      <c r="G248" s="644"/>
      <c r="H248" s="644"/>
      <c r="I248" s="645">
        <f t="shared" si="18"/>
        <v>0</v>
      </c>
      <c r="J248" s="644"/>
      <c r="K248" s="644"/>
      <c r="L248" s="644"/>
      <c r="M248" s="645">
        <f t="shared" si="19"/>
        <v>0</v>
      </c>
      <c r="N248" s="644"/>
      <c r="O248" s="644"/>
      <c r="P248" s="644"/>
      <c r="Q248" s="87" t="e">
        <f t="shared" si="17"/>
        <v>#DIV/0!</v>
      </c>
      <c r="R248" s="87" t="e">
        <f t="shared" si="17"/>
        <v>#DIV/0!</v>
      </c>
      <c r="S248" s="87" t="e">
        <f t="shared" si="17"/>
        <v>#DIV/0!</v>
      </c>
      <c r="T248" s="87" t="e">
        <f t="shared" si="16"/>
        <v>#DIV/0!</v>
      </c>
      <c r="U248" s="2"/>
    </row>
    <row r="249" spans="1:21" x14ac:dyDescent="0.3">
      <c r="A249" s="92"/>
      <c r="B249" s="93" t="s">
        <v>324</v>
      </c>
      <c r="C249" s="95" t="s">
        <v>23</v>
      </c>
      <c r="D249" s="644">
        <v>90.5</v>
      </c>
      <c r="E249" s="645">
        <f t="shared" si="20"/>
        <v>90.5</v>
      </c>
      <c r="F249" s="644">
        <v>90.5</v>
      </c>
      <c r="G249" s="644"/>
      <c r="H249" s="644"/>
      <c r="I249" s="645">
        <f t="shared" si="18"/>
        <v>68.515000000000001</v>
      </c>
      <c r="J249" s="644">
        <v>68.515000000000001</v>
      </c>
      <c r="K249" s="644"/>
      <c r="L249" s="644"/>
      <c r="M249" s="645">
        <f t="shared" si="19"/>
        <v>68.514499999999998</v>
      </c>
      <c r="N249" s="644">
        <v>68.514499999999998</v>
      </c>
      <c r="O249" s="644"/>
      <c r="P249" s="644"/>
      <c r="Q249" s="87">
        <f t="shared" si="17"/>
        <v>99.999270232795737</v>
      </c>
      <c r="R249" s="87">
        <f t="shared" si="17"/>
        <v>99.999270232795737</v>
      </c>
      <c r="S249" s="87" t="e">
        <f t="shared" si="17"/>
        <v>#DIV/0!</v>
      </c>
      <c r="T249" s="87" t="e">
        <f t="shared" si="16"/>
        <v>#DIV/0!</v>
      </c>
      <c r="U249" s="2"/>
    </row>
    <row r="250" spans="1:21" ht="45" hidden="1" x14ac:dyDescent="0.3">
      <c r="A250" s="92"/>
      <c r="B250" s="93" t="s">
        <v>325</v>
      </c>
      <c r="C250" s="96" t="s">
        <v>326</v>
      </c>
      <c r="D250" s="644"/>
      <c r="E250" s="645">
        <f t="shared" si="20"/>
        <v>0</v>
      </c>
      <c r="F250" s="644"/>
      <c r="G250" s="644"/>
      <c r="H250" s="644"/>
      <c r="I250" s="645">
        <f t="shared" si="18"/>
        <v>0</v>
      </c>
      <c r="J250" s="644"/>
      <c r="K250" s="644"/>
      <c r="L250" s="644"/>
      <c r="M250" s="645">
        <f t="shared" si="19"/>
        <v>0</v>
      </c>
      <c r="N250" s="644"/>
      <c r="O250" s="644"/>
      <c r="P250" s="644"/>
      <c r="Q250" s="87" t="e">
        <f t="shared" si="17"/>
        <v>#DIV/0!</v>
      </c>
      <c r="R250" s="87" t="e">
        <f t="shared" si="17"/>
        <v>#DIV/0!</v>
      </c>
      <c r="S250" s="87" t="e">
        <f t="shared" si="17"/>
        <v>#DIV/0!</v>
      </c>
      <c r="T250" s="87" t="e">
        <f t="shared" si="16"/>
        <v>#DIV/0!</v>
      </c>
      <c r="U250" s="2"/>
    </row>
    <row r="251" spans="1:21" hidden="1" x14ac:dyDescent="0.3">
      <c r="A251" s="92"/>
      <c r="B251" s="93" t="s">
        <v>327</v>
      </c>
      <c r="C251" s="96" t="s">
        <v>328</v>
      </c>
      <c r="D251" s="644"/>
      <c r="E251" s="645">
        <f t="shared" si="20"/>
        <v>0</v>
      </c>
      <c r="F251" s="644"/>
      <c r="G251" s="644"/>
      <c r="H251" s="644"/>
      <c r="I251" s="645">
        <f t="shared" si="18"/>
        <v>0</v>
      </c>
      <c r="J251" s="644"/>
      <c r="K251" s="644"/>
      <c r="L251" s="644"/>
      <c r="M251" s="645">
        <f t="shared" si="19"/>
        <v>0</v>
      </c>
      <c r="N251" s="644"/>
      <c r="O251" s="644"/>
      <c r="P251" s="644"/>
      <c r="Q251" s="87" t="e">
        <f t="shared" si="17"/>
        <v>#DIV/0!</v>
      </c>
      <c r="R251" s="87" t="e">
        <f t="shared" si="17"/>
        <v>#DIV/0!</v>
      </c>
      <c r="S251" s="87" t="e">
        <f t="shared" si="17"/>
        <v>#DIV/0!</v>
      </c>
      <c r="T251" s="87" t="e">
        <f t="shared" si="16"/>
        <v>#DIV/0!</v>
      </c>
      <c r="U251" s="2"/>
    </row>
    <row r="252" spans="1:21" ht="30" hidden="1" x14ac:dyDescent="0.3">
      <c r="A252" s="92"/>
      <c r="B252" s="93" t="s">
        <v>329</v>
      </c>
      <c r="C252" s="97" t="s">
        <v>330</v>
      </c>
      <c r="D252" s="644"/>
      <c r="E252" s="645">
        <f t="shared" si="20"/>
        <v>0</v>
      </c>
      <c r="F252" s="644"/>
      <c r="G252" s="644"/>
      <c r="H252" s="644"/>
      <c r="I252" s="645">
        <f t="shared" si="18"/>
        <v>0</v>
      </c>
      <c r="J252" s="644"/>
      <c r="K252" s="644"/>
      <c r="L252" s="644"/>
      <c r="M252" s="645">
        <f t="shared" si="19"/>
        <v>0</v>
      </c>
      <c r="N252" s="644"/>
      <c r="O252" s="644"/>
      <c r="P252" s="644"/>
      <c r="Q252" s="87" t="e">
        <f t="shared" si="17"/>
        <v>#DIV/0!</v>
      </c>
      <c r="R252" s="87" t="e">
        <f t="shared" si="17"/>
        <v>#DIV/0!</v>
      </c>
      <c r="S252" s="87" t="e">
        <f t="shared" si="17"/>
        <v>#DIV/0!</v>
      </c>
      <c r="T252" s="87" t="e">
        <f t="shared" si="16"/>
        <v>#DIV/0!</v>
      </c>
      <c r="U252" s="2"/>
    </row>
    <row r="253" spans="1:21" ht="30" hidden="1" x14ac:dyDescent="0.3">
      <c r="A253" s="92"/>
      <c r="B253" s="93" t="s">
        <v>331</v>
      </c>
      <c r="C253" s="97" t="s">
        <v>332</v>
      </c>
      <c r="D253" s="644"/>
      <c r="E253" s="645">
        <f t="shared" si="20"/>
        <v>0</v>
      </c>
      <c r="F253" s="644"/>
      <c r="G253" s="644"/>
      <c r="H253" s="644"/>
      <c r="I253" s="645">
        <f t="shared" si="18"/>
        <v>0</v>
      </c>
      <c r="J253" s="644"/>
      <c r="K253" s="644"/>
      <c r="L253" s="644"/>
      <c r="M253" s="645">
        <f t="shared" si="19"/>
        <v>0</v>
      </c>
      <c r="N253" s="644"/>
      <c r="O253" s="644"/>
      <c r="P253" s="644"/>
      <c r="Q253" s="87" t="e">
        <f t="shared" si="17"/>
        <v>#DIV/0!</v>
      </c>
      <c r="R253" s="87" t="e">
        <f t="shared" si="17"/>
        <v>#DIV/0!</v>
      </c>
      <c r="S253" s="87" t="e">
        <f t="shared" si="17"/>
        <v>#DIV/0!</v>
      </c>
      <c r="T253" s="87" t="e">
        <f t="shared" si="16"/>
        <v>#DIV/0!</v>
      </c>
      <c r="U253" s="2"/>
    </row>
    <row r="254" spans="1:21" ht="30" x14ac:dyDescent="0.3">
      <c r="A254" s="92"/>
      <c r="B254" s="93" t="s">
        <v>138</v>
      </c>
      <c r="C254" s="94" t="s">
        <v>333</v>
      </c>
      <c r="D254" s="644">
        <v>11.5</v>
      </c>
      <c r="E254" s="645">
        <f t="shared" si="20"/>
        <v>11.5</v>
      </c>
      <c r="F254" s="646">
        <v>11.5</v>
      </c>
      <c r="G254" s="644"/>
      <c r="H254" s="644"/>
      <c r="I254" s="645">
        <f t="shared" si="18"/>
        <v>11.5</v>
      </c>
      <c r="J254" s="644">
        <v>11.5</v>
      </c>
      <c r="K254" s="644"/>
      <c r="L254" s="644"/>
      <c r="M254" s="645">
        <f t="shared" si="19"/>
        <v>0</v>
      </c>
      <c r="N254" s="644"/>
      <c r="O254" s="644"/>
      <c r="P254" s="644"/>
      <c r="Q254" s="87">
        <f t="shared" si="17"/>
        <v>0</v>
      </c>
      <c r="R254" s="87">
        <f t="shared" si="17"/>
        <v>0</v>
      </c>
      <c r="S254" s="87" t="e">
        <f t="shared" si="17"/>
        <v>#DIV/0!</v>
      </c>
      <c r="T254" s="87" t="e">
        <f t="shared" si="16"/>
        <v>#DIV/0!</v>
      </c>
      <c r="U254" s="2"/>
    </row>
    <row r="255" spans="1:21" hidden="1" x14ac:dyDescent="0.3">
      <c r="A255" s="92"/>
      <c r="B255" s="93" t="s">
        <v>139</v>
      </c>
      <c r="C255" s="94" t="s">
        <v>374</v>
      </c>
      <c r="D255" s="644"/>
      <c r="E255" s="645">
        <f t="shared" si="20"/>
        <v>0</v>
      </c>
      <c r="F255" s="644"/>
      <c r="G255" s="644"/>
      <c r="H255" s="644"/>
      <c r="I255" s="645">
        <f t="shared" si="18"/>
        <v>0</v>
      </c>
      <c r="J255" s="644"/>
      <c r="K255" s="644"/>
      <c r="L255" s="644"/>
      <c r="M255" s="645">
        <f t="shared" si="19"/>
        <v>0</v>
      </c>
      <c r="N255" s="644"/>
      <c r="O255" s="644"/>
      <c r="P255" s="644"/>
      <c r="Q255" s="87" t="e">
        <f t="shared" si="17"/>
        <v>#DIV/0!</v>
      </c>
      <c r="R255" s="87" t="e">
        <f t="shared" si="17"/>
        <v>#DIV/0!</v>
      </c>
      <c r="S255" s="87" t="e">
        <f t="shared" si="17"/>
        <v>#DIV/0!</v>
      </c>
      <c r="T255" s="87" t="e">
        <f t="shared" si="16"/>
        <v>#DIV/0!</v>
      </c>
      <c r="U255" s="2"/>
    </row>
    <row r="256" spans="1:21" ht="30" hidden="1" x14ac:dyDescent="0.3">
      <c r="A256" s="92"/>
      <c r="B256" s="93" t="s">
        <v>335</v>
      </c>
      <c r="C256" s="94" t="s">
        <v>374</v>
      </c>
      <c r="D256" s="644"/>
      <c r="E256" s="645">
        <f t="shared" si="20"/>
        <v>0</v>
      </c>
      <c r="F256" s="644"/>
      <c r="G256" s="644"/>
      <c r="H256" s="644"/>
      <c r="I256" s="645">
        <f t="shared" si="18"/>
        <v>0</v>
      </c>
      <c r="J256" s="644"/>
      <c r="K256" s="644"/>
      <c r="L256" s="644"/>
      <c r="M256" s="645">
        <f t="shared" si="19"/>
        <v>0</v>
      </c>
      <c r="N256" s="644"/>
      <c r="O256" s="644"/>
      <c r="P256" s="644"/>
      <c r="Q256" s="87" t="e">
        <f t="shared" si="17"/>
        <v>#DIV/0!</v>
      </c>
      <c r="R256" s="87" t="e">
        <f t="shared" si="17"/>
        <v>#DIV/0!</v>
      </c>
      <c r="S256" s="87" t="e">
        <f t="shared" si="17"/>
        <v>#DIV/0!</v>
      </c>
      <c r="T256" s="87" t="e">
        <f t="shared" si="16"/>
        <v>#DIV/0!</v>
      </c>
      <c r="U256" s="2"/>
    </row>
    <row r="257" spans="1:21" ht="30" hidden="1" x14ac:dyDescent="0.3">
      <c r="A257" s="92"/>
      <c r="B257" s="93" t="s">
        <v>337</v>
      </c>
      <c r="C257" s="94" t="s">
        <v>374</v>
      </c>
      <c r="D257" s="644"/>
      <c r="E257" s="645">
        <f t="shared" si="20"/>
        <v>0</v>
      </c>
      <c r="F257" s="644"/>
      <c r="G257" s="644"/>
      <c r="H257" s="644"/>
      <c r="I257" s="645">
        <f t="shared" si="18"/>
        <v>0</v>
      </c>
      <c r="J257" s="644"/>
      <c r="K257" s="644"/>
      <c r="L257" s="644"/>
      <c r="M257" s="645">
        <f t="shared" si="19"/>
        <v>0</v>
      </c>
      <c r="N257" s="644"/>
      <c r="O257" s="644"/>
      <c r="P257" s="644"/>
      <c r="Q257" s="87" t="e">
        <f t="shared" si="17"/>
        <v>#DIV/0!</v>
      </c>
      <c r="R257" s="87" t="e">
        <f t="shared" si="17"/>
        <v>#DIV/0!</v>
      </c>
      <c r="S257" s="87" t="e">
        <f t="shared" si="17"/>
        <v>#DIV/0!</v>
      </c>
      <c r="T257" s="87" t="e">
        <f t="shared" si="16"/>
        <v>#DIV/0!</v>
      </c>
      <c r="U257" s="2"/>
    </row>
    <row r="258" spans="1:21" ht="30" hidden="1" x14ac:dyDescent="0.3">
      <c r="A258" s="92"/>
      <c r="B258" s="93" t="s">
        <v>339</v>
      </c>
      <c r="C258" s="94" t="s">
        <v>374</v>
      </c>
      <c r="D258" s="644"/>
      <c r="E258" s="645">
        <f t="shared" si="20"/>
        <v>0</v>
      </c>
      <c r="F258" s="644"/>
      <c r="G258" s="644"/>
      <c r="H258" s="644"/>
      <c r="I258" s="645">
        <f t="shared" si="18"/>
        <v>0</v>
      </c>
      <c r="J258" s="644"/>
      <c r="K258" s="644"/>
      <c r="L258" s="644"/>
      <c r="M258" s="645">
        <f t="shared" si="19"/>
        <v>0</v>
      </c>
      <c r="N258" s="644"/>
      <c r="O258" s="644"/>
      <c r="P258" s="644"/>
      <c r="Q258" s="87" t="e">
        <f t="shared" si="17"/>
        <v>#DIV/0!</v>
      </c>
      <c r="R258" s="87" t="e">
        <f t="shared" si="17"/>
        <v>#DIV/0!</v>
      </c>
      <c r="S258" s="87" t="e">
        <f t="shared" si="17"/>
        <v>#DIV/0!</v>
      </c>
      <c r="T258" s="87" t="e">
        <f t="shared" si="16"/>
        <v>#DIV/0!</v>
      </c>
      <c r="U258" s="2"/>
    </row>
    <row r="259" spans="1:21" ht="30" hidden="1" x14ac:dyDescent="0.3">
      <c r="A259" s="92"/>
      <c r="B259" s="93" t="s">
        <v>341</v>
      </c>
      <c r="C259" s="94" t="s">
        <v>374</v>
      </c>
      <c r="D259" s="644"/>
      <c r="E259" s="645">
        <f t="shared" si="20"/>
        <v>0</v>
      </c>
      <c r="F259" s="644"/>
      <c r="G259" s="644"/>
      <c r="H259" s="644"/>
      <c r="I259" s="645">
        <f t="shared" si="18"/>
        <v>0</v>
      </c>
      <c r="J259" s="644"/>
      <c r="K259" s="644"/>
      <c r="L259" s="644"/>
      <c r="M259" s="645">
        <f t="shared" si="19"/>
        <v>0</v>
      </c>
      <c r="N259" s="644"/>
      <c r="O259" s="644"/>
      <c r="P259" s="644"/>
      <c r="Q259" s="87" t="e">
        <f t="shared" si="17"/>
        <v>#DIV/0!</v>
      </c>
      <c r="R259" s="87" t="e">
        <f t="shared" si="17"/>
        <v>#DIV/0!</v>
      </c>
      <c r="S259" s="87" t="e">
        <f t="shared" si="17"/>
        <v>#DIV/0!</v>
      </c>
      <c r="T259" s="87" t="e">
        <f t="shared" si="16"/>
        <v>#DIV/0!</v>
      </c>
      <c r="U259" s="2"/>
    </row>
    <row r="260" spans="1:21" ht="30" hidden="1" x14ac:dyDescent="0.3">
      <c r="A260" s="92"/>
      <c r="B260" s="93" t="s">
        <v>343</v>
      </c>
      <c r="C260" s="94" t="s">
        <v>374</v>
      </c>
      <c r="D260" s="644"/>
      <c r="E260" s="645">
        <f t="shared" si="20"/>
        <v>0</v>
      </c>
      <c r="F260" s="644"/>
      <c r="G260" s="644"/>
      <c r="H260" s="644"/>
      <c r="I260" s="645">
        <f t="shared" si="18"/>
        <v>0</v>
      </c>
      <c r="J260" s="644"/>
      <c r="K260" s="644"/>
      <c r="L260" s="644"/>
      <c r="M260" s="645">
        <f t="shared" si="19"/>
        <v>0</v>
      </c>
      <c r="N260" s="644"/>
      <c r="O260" s="644"/>
      <c r="P260" s="644"/>
      <c r="Q260" s="87" t="e">
        <f t="shared" si="17"/>
        <v>#DIV/0!</v>
      </c>
      <c r="R260" s="87" t="e">
        <f t="shared" si="17"/>
        <v>#DIV/0!</v>
      </c>
      <c r="S260" s="87" t="e">
        <f t="shared" si="17"/>
        <v>#DIV/0!</v>
      </c>
      <c r="T260" s="87" t="e">
        <f t="shared" si="16"/>
        <v>#DIV/0!</v>
      </c>
      <c r="U260" s="2"/>
    </row>
    <row r="261" spans="1:21" ht="30" hidden="1" x14ac:dyDescent="0.3">
      <c r="A261" s="92"/>
      <c r="B261" s="93" t="s">
        <v>345</v>
      </c>
      <c r="C261" s="94" t="s">
        <v>374</v>
      </c>
      <c r="D261" s="644"/>
      <c r="E261" s="645">
        <f t="shared" si="20"/>
        <v>0</v>
      </c>
      <c r="F261" s="644"/>
      <c r="G261" s="644"/>
      <c r="H261" s="644"/>
      <c r="I261" s="645">
        <f t="shared" si="18"/>
        <v>0</v>
      </c>
      <c r="J261" s="644"/>
      <c r="K261" s="644"/>
      <c r="L261" s="644"/>
      <c r="M261" s="645">
        <f t="shared" si="19"/>
        <v>0</v>
      </c>
      <c r="N261" s="644"/>
      <c r="O261" s="644"/>
      <c r="P261" s="644"/>
      <c r="Q261" s="87" t="e">
        <f t="shared" si="17"/>
        <v>#DIV/0!</v>
      </c>
      <c r="R261" s="87" t="e">
        <f t="shared" si="17"/>
        <v>#DIV/0!</v>
      </c>
      <c r="S261" s="87" t="e">
        <f t="shared" si="17"/>
        <v>#DIV/0!</v>
      </c>
      <c r="T261" s="87" t="e">
        <f t="shared" si="16"/>
        <v>#DIV/0!</v>
      </c>
      <c r="U261" s="2"/>
    </row>
    <row r="262" spans="1:21" ht="30" hidden="1" x14ac:dyDescent="0.3">
      <c r="A262" s="92"/>
      <c r="B262" s="93" t="s">
        <v>347</v>
      </c>
      <c r="C262" s="94" t="s">
        <v>374</v>
      </c>
      <c r="D262" s="644"/>
      <c r="E262" s="645">
        <f t="shared" si="20"/>
        <v>0</v>
      </c>
      <c r="F262" s="644"/>
      <c r="G262" s="644"/>
      <c r="H262" s="644"/>
      <c r="I262" s="645">
        <f t="shared" si="18"/>
        <v>0</v>
      </c>
      <c r="J262" s="644"/>
      <c r="K262" s="644"/>
      <c r="L262" s="644"/>
      <c r="M262" s="645">
        <f t="shared" si="19"/>
        <v>0</v>
      </c>
      <c r="N262" s="644"/>
      <c r="O262" s="644"/>
      <c r="P262" s="644"/>
      <c r="Q262" s="87" t="e">
        <f t="shared" si="17"/>
        <v>#DIV/0!</v>
      </c>
      <c r="R262" s="87" t="e">
        <f t="shared" si="17"/>
        <v>#DIV/0!</v>
      </c>
      <c r="S262" s="87" t="e">
        <f t="shared" si="17"/>
        <v>#DIV/0!</v>
      </c>
      <c r="T262" s="87" t="e">
        <f t="shared" si="16"/>
        <v>#DIV/0!</v>
      </c>
      <c r="U262" s="2"/>
    </row>
    <row r="263" spans="1:21" ht="30" hidden="1" x14ac:dyDescent="0.3">
      <c r="A263" s="92"/>
      <c r="B263" s="93" t="s">
        <v>349</v>
      </c>
      <c r="C263" s="94" t="s">
        <v>374</v>
      </c>
      <c r="D263" s="644"/>
      <c r="E263" s="645">
        <f t="shared" si="20"/>
        <v>0</v>
      </c>
      <c r="F263" s="644"/>
      <c r="G263" s="644"/>
      <c r="H263" s="644"/>
      <c r="I263" s="645">
        <f t="shared" si="18"/>
        <v>0</v>
      </c>
      <c r="J263" s="644"/>
      <c r="K263" s="644"/>
      <c r="L263" s="644"/>
      <c r="M263" s="645">
        <f t="shared" si="19"/>
        <v>0</v>
      </c>
      <c r="N263" s="644"/>
      <c r="O263" s="644"/>
      <c r="P263" s="644"/>
      <c r="Q263" s="87" t="e">
        <f t="shared" si="17"/>
        <v>#DIV/0!</v>
      </c>
      <c r="R263" s="87" t="e">
        <f t="shared" si="17"/>
        <v>#DIV/0!</v>
      </c>
      <c r="S263" s="87" t="e">
        <f t="shared" si="17"/>
        <v>#DIV/0!</v>
      </c>
      <c r="T263" s="87" t="e">
        <f t="shared" si="16"/>
        <v>#DIV/0!</v>
      </c>
      <c r="U263" s="2"/>
    </row>
    <row r="264" spans="1:21" ht="30" hidden="1" x14ac:dyDescent="0.3">
      <c r="A264" s="92"/>
      <c r="B264" s="93" t="s">
        <v>351</v>
      </c>
      <c r="C264" s="94" t="s">
        <v>374</v>
      </c>
      <c r="D264" s="644"/>
      <c r="E264" s="645">
        <f t="shared" si="20"/>
        <v>0</v>
      </c>
      <c r="F264" s="644"/>
      <c r="G264" s="644"/>
      <c r="H264" s="644"/>
      <c r="I264" s="645">
        <f t="shared" si="18"/>
        <v>0</v>
      </c>
      <c r="J264" s="644"/>
      <c r="K264" s="644"/>
      <c r="L264" s="644"/>
      <c r="M264" s="645">
        <f t="shared" si="19"/>
        <v>0</v>
      </c>
      <c r="N264" s="644"/>
      <c r="O264" s="644"/>
      <c r="P264" s="644"/>
      <c r="Q264" s="87" t="e">
        <f t="shared" si="17"/>
        <v>#DIV/0!</v>
      </c>
      <c r="R264" s="87" t="e">
        <f t="shared" si="17"/>
        <v>#DIV/0!</v>
      </c>
      <c r="S264" s="87" t="e">
        <f t="shared" si="17"/>
        <v>#DIV/0!</v>
      </c>
      <c r="T264" s="87" t="e">
        <f t="shared" si="16"/>
        <v>#DIV/0!</v>
      </c>
      <c r="U264" s="2"/>
    </row>
    <row r="265" spans="1:21" ht="18" hidden="1" customHeight="1" x14ac:dyDescent="0.3">
      <c r="A265" s="92"/>
      <c r="B265" s="93" t="s">
        <v>355</v>
      </c>
      <c r="C265" s="94" t="s">
        <v>374</v>
      </c>
      <c r="D265" s="644"/>
      <c r="E265" s="645">
        <f t="shared" si="20"/>
        <v>0</v>
      </c>
      <c r="F265" s="644"/>
      <c r="G265" s="644"/>
      <c r="H265" s="644"/>
      <c r="I265" s="645">
        <f t="shared" si="18"/>
        <v>0</v>
      </c>
      <c r="J265" s="644"/>
      <c r="K265" s="644"/>
      <c r="L265" s="644"/>
      <c r="M265" s="645">
        <f t="shared" si="19"/>
        <v>0</v>
      </c>
      <c r="N265" s="644"/>
      <c r="O265" s="644"/>
      <c r="P265" s="644"/>
      <c r="Q265" s="87" t="e">
        <f t="shared" si="17"/>
        <v>#DIV/0!</v>
      </c>
      <c r="R265" s="87" t="e">
        <f t="shared" si="17"/>
        <v>#DIV/0!</v>
      </c>
      <c r="S265" s="87" t="e">
        <f t="shared" si="17"/>
        <v>#DIV/0!</v>
      </c>
      <c r="T265" s="87" t="e">
        <f t="shared" si="17"/>
        <v>#DIV/0!</v>
      </c>
      <c r="U265" s="2"/>
    </row>
    <row r="266" spans="1:21" ht="30" hidden="1" x14ac:dyDescent="0.3">
      <c r="A266" s="92"/>
      <c r="B266" s="93" t="s">
        <v>357</v>
      </c>
      <c r="C266" s="94" t="s">
        <v>374</v>
      </c>
      <c r="D266" s="644"/>
      <c r="E266" s="645">
        <f t="shared" si="20"/>
        <v>0</v>
      </c>
      <c r="F266" s="644"/>
      <c r="G266" s="644"/>
      <c r="H266" s="644"/>
      <c r="I266" s="645">
        <f t="shared" si="18"/>
        <v>0</v>
      </c>
      <c r="J266" s="644"/>
      <c r="K266" s="644"/>
      <c r="L266" s="644"/>
      <c r="M266" s="645">
        <f t="shared" si="19"/>
        <v>0</v>
      </c>
      <c r="N266" s="644"/>
      <c r="O266" s="644"/>
      <c r="P266" s="644"/>
      <c r="Q266" s="87" t="e">
        <f t="shared" ref="Q266:T329" si="21">M266/I266*100</f>
        <v>#DIV/0!</v>
      </c>
      <c r="R266" s="87" t="e">
        <f t="shared" si="21"/>
        <v>#DIV/0!</v>
      </c>
      <c r="S266" s="87" t="e">
        <f t="shared" si="21"/>
        <v>#DIV/0!</v>
      </c>
      <c r="T266" s="87" t="e">
        <f t="shared" si="21"/>
        <v>#DIV/0!</v>
      </c>
      <c r="U266" s="2"/>
    </row>
    <row r="267" spans="1:21" hidden="1" x14ac:dyDescent="0.3">
      <c r="A267" s="92"/>
      <c r="B267" s="93" t="s">
        <v>359</v>
      </c>
      <c r="C267" s="94" t="s">
        <v>360</v>
      </c>
      <c r="D267" s="644"/>
      <c r="E267" s="645">
        <f t="shared" si="20"/>
        <v>0</v>
      </c>
      <c r="F267" s="644"/>
      <c r="G267" s="644"/>
      <c r="H267" s="644"/>
      <c r="I267" s="645">
        <f t="shared" ref="I267:I330" si="22">J267+K267</f>
        <v>0</v>
      </c>
      <c r="J267" s="644"/>
      <c r="K267" s="644"/>
      <c r="L267" s="644"/>
      <c r="M267" s="645">
        <f t="shared" ref="M267:M330" si="23">N267+O267</f>
        <v>0</v>
      </c>
      <c r="N267" s="644"/>
      <c r="O267" s="644"/>
      <c r="P267" s="644"/>
      <c r="Q267" s="87" t="e">
        <f t="shared" si="21"/>
        <v>#DIV/0!</v>
      </c>
      <c r="R267" s="87" t="e">
        <f t="shared" si="21"/>
        <v>#DIV/0!</v>
      </c>
      <c r="S267" s="87" t="e">
        <f t="shared" si="21"/>
        <v>#DIV/0!</v>
      </c>
      <c r="T267" s="87" t="e">
        <f t="shared" si="21"/>
        <v>#DIV/0!</v>
      </c>
      <c r="U267" s="2"/>
    </row>
    <row r="268" spans="1:21" ht="42.75" customHeight="1" x14ac:dyDescent="0.3">
      <c r="A268" s="92" t="s">
        <v>375</v>
      </c>
      <c r="B268" s="93"/>
      <c r="C268" s="105" t="s">
        <v>376</v>
      </c>
      <c r="D268" s="644">
        <f>D270+D280</f>
        <v>2679.2999999999997</v>
      </c>
      <c r="E268" s="645">
        <f t="shared" si="20"/>
        <v>2674.8049999999998</v>
      </c>
      <c r="F268" s="644">
        <f>F270+F280</f>
        <v>2674.8049999999998</v>
      </c>
      <c r="G268" s="644">
        <f>G270+G280</f>
        <v>0</v>
      </c>
      <c r="H268" s="644">
        <f>H270+H280</f>
        <v>0</v>
      </c>
      <c r="I268" s="645">
        <f t="shared" si="22"/>
        <v>1826.1880000000001</v>
      </c>
      <c r="J268" s="644">
        <f>J270+J280</f>
        <v>1826.1880000000001</v>
      </c>
      <c r="K268" s="644">
        <f>K270+K280</f>
        <v>0</v>
      </c>
      <c r="L268" s="644">
        <f>L270+L280</f>
        <v>0</v>
      </c>
      <c r="M268" s="645">
        <f t="shared" si="23"/>
        <v>1655.0788500000001</v>
      </c>
      <c r="N268" s="644">
        <f>N270+N280</f>
        <v>1655.0788500000001</v>
      </c>
      <c r="O268" s="644">
        <f>O270+O280</f>
        <v>0</v>
      </c>
      <c r="P268" s="644">
        <f>P270+P280</f>
        <v>0</v>
      </c>
      <c r="Q268" s="87">
        <f t="shared" si="21"/>
        <v>90.630255483006124</v>
      </c>
      <c r="R268" s="87">
        <f t="shared" si="21"/>
        <v>90.630255483006124</v>
      </c>
      <c r="S268" s="87" t="e">
        <f t="shared" si="21"/>
        <v>#DIV/0!</v>
      </c>
      <c r="T268" s="87" t="e">
        <f t="shared" si="21"/>
        <v>#DIV/0!</v>
      </c>
      <c r="U268" s="2"/>
    </row>
    <row r="269" spans="1:21" s="83" customFormat="1" ht="30" x14ac:dyDescent="0.3">
      <c r="A269" s="88"/>
      <c r="B269" s="89"/>
      <c r="C269" s="90" t="s">
        <v>205</v>
      </c>
      <c r="D269" s="644">
        <v>145</v>
      </c>
      <c r="E269" s="645">
        <v>145</v>
      </c>
      <c r="F269" s="644"/>
      <c r="G269" s="644"/>
      <c r="H269" s="644"/>
      <c r="I269" s="645">
        <v>145</v>
      </c>
      <c r="J269" s="644"/>
      <c r="K269" s="644"/>
      <c r="L269" s="644"/>
      <c r="M269" s="645">
        <v>145</v>
      </c>
      <c r="N269" s="644"/>
      <c r="O269" s="644"/>
      <c r="P269" s="644"/>
      <c r="Q269" s="87">
        <f t="shared" si="21"/>
        <v>100</v>
      </c>
      <c r="R269" s="87" t="e">
        <f t="shared" si="21"/>
        <v>#DIV/0!</v>
      </c>
      <c r="S269" s="87" t="e">
        <f t="shared" si="21"/>
        <v>#DIV/0!</v>
      </c>
      <c r="T269" s="87" t="e">
        <f t="shared" si="21"/>
        <v>#DIV/0!</v>
      </c>
    </row>
    <row r="270" spans="1:21" x14ac:dyDescent="0.3">
      <c r="A270" s="92"/>
      <c r="B270" s="93" t="s">
        <v>192</v>
      </c>
      <c r="C270" s="94" t="s">
        <v>206</v>
      </c>
      <c r="D270" s="644">
        <f>D271+D276+D277+D278+D279</f>
        <v>2404.6999999999998</v>
      </c>
      <c r="E270" s="645">
        <f t="shared" ref="E270:E333" si="24">F270+G270</f>
        <v>2418.02</v>
      </c>
      <c r="F270" s="644">
        <f>F271+F276+F277+F278+F279</f>
        <v>2418.02</v>
      </c>
      <c r="G270" s="644">
        <f>G271+G276+G277+G278+G279</f>
        <v>0</v>
      </c>
      <c r="H270" s="644">
        <f>H271+H276+H277+H278+H279</f>
        <v>0</v>
      </c>
      <c r="I270" s="645">
        <f t="shared" si="22"/>
        <v>1786.3200000000002</v>
      </c>
      <c r="J270" s="644">
        <f>J271+J276+J277+J278+J279</f>
        <v>1786.3200000000002</v>
      </c>
      <c r="K270" s="644">
        <f>K271+K276+K277+K278+K279</f>
        <v>0</v>
      </c>
      <c r="L270" s="644">
        <f>L271+L276+L277+L278+L279</f>
        <v>0</v>
      </c>
      <c r="M270" s="645">
        <f t="shared" si="23"/>
        <v>1649.68885</v>
      </c>
      <c r="N270" s="644">
        <f>N271+N276+N277+N278+N279</f>
        <v>1649.68885</v>
      </c>
      <c r="O270" s="644">
        <f>O271+O276+O277+O278+O279</f>
        <v>0</v>
      </c>
      <c r="P270" s="644">
        <f>P271+P276+P277+P278+P279</f>
        <v>0</v>
      </c>
      <c r="Q270" s="87">
        <f t="shared" si="21"/>
        <v>92.351250055980998</v>
      </c>
      <c r="R270" s="87">
        <f t="shared" si="21"/>
        <v>92.351250055980998</v>
      </c>
      <c r="S270" s="87" t="e">
        <f t="shared" si="21"/>
        <v>#DIV/0!</v>
      </c>
      <c r="T270" s="87" t="e">
        <f t="shared" si="21"/>
        <v>#DIV/0!</v>
      </c>
      <c r="U270" s="2"/>
    </row>
    <row r="271" spans="1:21" x14ac:dyDescent="0.3">
      <c r="A271" s="92"/>
      <c r="B271" s="93" t="s">
        <v>203</v>
      </c>
      <c r="C271" s="95" t="s">
        <v>18</v>
      </c>
      <c r="D271" s="644">
        <v>1627</v>
      </c>
      <c r="E271" s="645">
        <f t="shared" si="24"/>
        <v>1627</v>
      </c>
      <c r="F271" s="644">
        <v>1627</v>
      </c>
      <c r="G271" s="644"/>
      <c r="H271" s="644"/>
      <c r="I271" s="645">
        <f t="shared" si="22"/>
        <v>1172.2</v>
      </c>
      <c r="J271" s="644">
        <v>1172.2</v>
      </c>
      <c r="K271" s="644"/>
      <c r="L271" s="644"/>
      <c r="M271" s="645">
        <f t="shared" si="23"/>
        <v>1132.8280999999999</v>
      </c>
      <c r="N271" s="644">
        <v>1132.8280999999999</v>
      </c>
      <c r="O271" s="644"/>
      <c r="P271" s="644"/>
      <c r="Q271" s="87">
        <f t="shared" si="21"/>
        <v>96.641196041631119</v>
      </c>
      <c r="R271" s="87">
        <f t="shared" si="21"/>
        <v>96.641196041631119</v>
      </c>
      <c r="S271" s="87" t="e">
        <f t="shared" si="21"/>
        <v>#DIV/0!</v>
      </c>
      <c r="T271" s="87" t="e">
        <f t="shared" si="21"/>
        <v>#DIV/0!</v>
      </c>
      <c r="U271" s="2"/>
    </row>
    <row r="272" spans="1:21" hidden="1" x14ac:dyDescent="0.3">
      <c r="A272" s="92"/>
      <c r="B272" s="93" t="s">
        <v>207</v>
      </c>
      <c r="C272" s="96" t="s">
        <v>208</v>
      </c>
      <c r="D272" s="644"/>
      <c r="E272" s="645">
        <f t="shared" si="24"/>
        <v>0</v>
      </c>
      <c r="F272" s="644"/>
      <c r="G272" s="644"/>
      <c r="H272" s="644"/>
      <c r="I272" s="645">
        <f t="shared" si="22"/>
        <v>0</v>
      </c>
      <c r="J272" s="644"/>
      <c r="K272" s="644"/>
      <c r="L272" s="644"/>
      <c r="M272" s="645">
        <f t="shared" si="23"/>
        <v>0</v>
      </c>
      <c r="N272" s="644"/>
      <c r="O272" s="644"/>
      <c r="P272" s="644"/>
      <c r="Q272" s="87" t="e">
        <f t="shared" si="21"/>
        <v>#DIV/0!</v>
      </c>
      <c r="R272" s="87" t="e">
        <f t="shared" si="21"/>
        <v>#DIV/0!</v>
      </c>
      <c r="S272" s="87" t="e">
        <f t="shared" si="21"/>
        <v>#DIV/0!</v>
      </c>
      <c r="T272" s="87" t="e">
        <f t="shared" si="21"/>
        <v>#DIV/0!</v>
      </c>
      <c r="U272" s="2"/>
    </row>
    <row r="273" spans="1:21" ht="30" hidden="1" x14ac:dyDescent="0.3">
      <c r="A273" s="92"/>
      <c r="B273" s="93" t="s">
        <v>209</v>
      </c>
      <c r="C273" s="97" t="s">
        <v>210</v>
      </c>
      <c r="D273" s="644"/>
      <c r="E273" s="645">
        <f t="shared" si="24"/>
        <v>0</v>
      </c>
      <c r="F273" s="644"/>
      <c r="G273" s="644"/>
      <c r="H273" s="644"/>
      <c r="I273" s="645">
        <f t="shared" si="22"/>
        <v>0</v>
      </c>
      <c r="J273" s="644"/>
      <c r="K273" s="644"/>
      <c r="L273" s="644"/>
      <c r="M273" s="645">
        <f t="shared" si="23"/>
        <v>0</v>
      </c>
      <c r="N273" s="644"/>
      <c r="O273" s="644"/>
      <c r="P273" s="644"/>
      <c r="Q273" s="87" t="e">
        <f t="shared" si="21"/>
        <v>#DIV/0!</v>
      </c>
      <c r="R273" s="87" t="e">
        <f t="shared" si="21"/>
        <v>#DIV/0!</v>
      </c>
      <c r="S273" s="87" t="e">
        <f t="shared" si="21"/>
        <v>#DIV/0!</v>
      </c>
      <c r="T273" s="87" t="e">
        <f t="shared" si="21"/>
        <v>#DIV/0!</v>
      </c>
      <c r="U273" s="2"/>
    </row>
    <row r="274" spans="1:21" ht="30" hidden="1" x14ac:dyDescent="0.3">
      <c r="A274" s="92"/>
      <c r="B274" s="93" t="s">
        <v>211</v>
      </c>
      <c r="C274" s="97" t="s">
        <v>212</v>
      </c>
      <c r="D274" s="644"/>
      <c r="E274" s="645">
        <f t="shared" si="24"/>
        <v>0</v>
      </c>
      <c r="F274" s="644"/>
      <c r="G274" s="644"/>
      <c r="H274" s="644"/>
      <c r="I274" s="645">
        <f t="shared" si="22"/>
        <v>0</v>
      </c>
      <c r="J274" s="644"/>
      <c r="K274" s="644"/>
      <c r="L274" s="644"/>
      <c r="M274" s="645">
        <f t="shared" si="23"/>
        <v>0</v>
      </c>
      <c r="N274" s="644"/>
      <c r="O274" s="644"/>
      <c r="P274" s="644"/>
      <c r="Q274" s="87" t="e">
        <f t="shared" si="21"/>
        <v>#DIV/0!</v>
      </c>
      <c r="R274" s="87" t="e">
        <f t="shared" si="21"/>
        <v>#DIV/0!</v>
      </c>
      <c r="S274" s="87" t="e">
        <f t="shared" si="21"/>
        <v>#DIV/0!</v>
      </c>
      <c r="T274" s="87" t="e">
        <f t="shared" si="21"/>
        <v>#DIV/0!</v>
      </c>
      <c r="U274" s="2"/>
    </row>
    <row r="275" spans="1:21" hidden="1" x14ac:dyDescent="0.3">
      <c r="A275" s="92"/>
      <c r="B275" s="93" t="s">
        <v>213</v>
      </c>
      <c r="C275" s="96" t="s">
        <v>214</v>
      </c>
      <c r="D275" s="644"/>
      <c r="E275" s="645">
        <f t="shared" si="24"/>
        <v>0</v>
      </c>
      <c r="F275" s="644"/>
      <c r="G275" s="644"/>
      <c r="H275" s="644"/>
      <c r="I275" s="645">
        <f t="shared" si="22"/>
        <v>0</v>
      </c>
      <c r="J275" s="644"/>
      <c r="K275" s="644"/>
      <c r="L275" s="644"/>
      <c r="M275" s="645">
        <f t="shared" si="23"/>
        <v>0</v>
      </c>
      <c r="N275" s="644"/>
      <c r="O275" s="644"/>
      <c r="P275" s="644"/>
      <c r="Q275" s="87" t="e">
        <f t="shared" si="21"/>
        <v>#DIV/0!</v>
      </c>
      <c r="R275" s="87" t="e">
        <f t="shared" si="21"/>
        <v>#DIV/0!</v>
      </c>
      <c r="S275" s="87" t="e">
        <f t="shared" si="21"/>
        <v>#DIV/0!</v>
      </c>
      <c r="T275" s="87" t="e">
        <f t="shared" si="21"/>
        <v>#DIV/0!</v>
      </c>
      <c r="U275" s="2"/>
    </row>
    <row r="276" spans="1:21" ht="30" x14ac:dyDescent="0.3">
      <c r="A276" s="92"/>
      <c r="B276" s="93" t="s">
        <v>215</v>
      </c>
      <c r="C276" s="95" t="s">
        <v>19</v>
      </c>
      <c r="D276" s="644">
        <v>671.6</v>
      </c>
      <c r="E276" s="645">
        <f t="shared" si="24"/>
        <v>684.92</v>
      </c>
      <c r="F276" s="644">
        <v>684.92</v>
      </c>
      <c r="G276" s="644"/>
      <c r="H276" s="644"/>
      <c r="I276" s="645">
        <f t="shared" si="22"/>
        <v>535.62</v>
      </c>
      <c r="J276" s="644">
        <v>535.62</v>
      </c>
      <c r="K276" s="644"/>
      <c r="L276" s="644"/>
      <c r="M276" s="645">
        <f t="shared" si="23"/>
        <v>471.52575000000002</v>
      </c>
      <c r="N276" s="644">
        <v>471.52575000000002</v>
      </c>
      <c r="O276" s="644"/>
      <c r="P276" s="644"/>
      <c r="Q276" s="87">
        <f t="shared" si="21"/>
        <v>88.033633919569837</v>
      </c>
      <c r="R276" s="87">
        <f t="shared" si="21"/>
        <v>88.033633919569837</v>
      </c>
      <c r="S276" s="87" t="e">
        <f t="shared" si="21"/>
        <v>#DIV/0!</v>
      </c>
      <c r="T276" s="87" t="e">
        <f t="shared" si="21"/>
        <v>#DIV/0!</v>
      </c>
      <c r="U276" s="2"/>
    </row>
    <row r="277" spans="1:21" x14ac:dyDescent="0.3">
      <c r="A277" s="92"/>
      <c r="B277" s="93" t="s">
        <v>369</v>
      </c>
      <c r="C277" s="95" t="s">
        <v>14</v>
      </c>
      <c r="D277" s="644">
        <v>50</v>
      </c>
      <c r="E277" s="645">
        <f t="shared" si="24"/>
        <v>50</v>
      </c>
      <c r="F277" s="644">
        <v>50</v>
      </c>
      <c r="G277" s="644"/>
      <c r="H277" s="644"/>
      <c r="I277" s="645">
        <f t="shared" si="22"/>
        <v>50</v>
      </c>
      <c r="J277" s="644">
        <v>50</v>
      </c>
      <c r="K277" s="644"/>
      <c r="L277" s="644"/>
      <c r="M277" s="645">
        <f t="shared" si="23"/>
        <v>29.5</v>
      </c>
      <c r="N277" s="644">
        <v>29.5</v>
      </c>
      <c r="O277" s="644"/>
      <c r="P277" s="644"/>
      <c r="Q277" s="87">
        <f t="shared" si="21"/>
        <v>59</v>
      </c>
      <c r="R277" s="87">
        <f t="shared" si="21"/>
        <v>59</v>
      </c>
      <c r="S277" s="87" t="e">
        <f t="shared" si="21"/>
        <v>#DIV/0!</v>
      </c>
      <c r="T277" s="87" t="e">
        <f t="shared" si="21"/>
        <v>#DIV/0!</v>
      </c>
      <c r="U277" s="2"/>
    </row>
    <row r="278" spans="1:21" ht="30" x14ac:dyDescent="0.3">
      <c r="A278" s="92"/>
      <c r="B278" s="93" t="s">
        <v>309</v>
      </c>
      <c r="C278" s="95" t="s">
        <v>22</v>
      </c>
      <c r="D278" s="644"/>
      <c r="E278" s="645">
        <f t="shared" si="24"/>
        <v>0</v>
      </c>
      <c r="F278" s="644"/>
      <c r="G278" s="644"/>
      <c r="H278" s="644"/>
      <c r="I278" s="645">
        <f t="shared" si="22"/>
        <v>7.8</v>
      </c>
      <c r="J278" s="644">
        <v>7.8</v>
      </c>
      <c r="K278" s="644"/>
      <c r="L278" s="644"/>
      <c r="M278" s="645">
        <f t="shared" si="23"/>
        <v>7.8</v>
      </c>
      <c r="N278" s="644">
        <v>7.8</v>
      </c>
      <c r="O278" s="644"/>
      <c r="P278" s="644"/>
      <c r="Q278" s="87">
        <f t="shared" si="21"/>
        <v>100</v>
      </c>
      <c r="R278" s="87">
        <f t="shared" si="21"/>
        <v>100</v>
      </c>
      <c r="S278" s="87" t="e">
        <f t="shared" si="21"/>
        <v>#DIV/0!</v>
      </c>
      <c r="T278" s="87" t="e">
        <f t="shared" si="21"/>
        <v>#DIV/0!</v>
      </c>
      <c r="U278" s="2"/>
    </row>
    <row r="279" spans="1:21" x14ac:dyDescent="0.3">
      <c r="A279" s="92"/>
      <c r="B279" s="93" t="s">
        <v>324</v>
      </c>
      <c r="C279" s="95" t="s">
        <v>23</v>
      </c>
      <c r="D279" s="644">
        <v>56.1</v>
      </c>
      <c r="E279" s="645">
        <f t="shared" si="24"/>
        <v>56.1</v>
      </c>
      <c r="F279" s="644">
        <v>56.1</v>
      </c>
      <c r="G279" s="644"/>
      <c r="H279" s="644"/>
      <c r="I279" s="645">
        <f t="shared" si="22"/>
        <v>20.7</v>
      </c>
      <c r="J279" s="644">
        <v>20.7</v>
      </c>
      <c r="K279" s="644"/>
      <c r="L279" s="644"/>
      <c r="M279" s="645">
        <f t="shared" si="23"/>
        <v>8.0350000000000001</v>
      </c>
      <c r="N279" s="644">
        <v>8.0350000000000001</v>
      </c>
      <c r="O279" s="644"/>
      <c r="P279" s="644"/>
      <c r="Q279" s="87">
        <f t="shared" si="21"/>
        <v>38.816425120772955</v>
      </c>
      <c r="R279" s="87">
        <f t="shared" si="21"/>
        <v>38.816425120772955</v>
      </c>
      <c r="S279" s="87" t="e">
        <f t="shared" si="21"/>
        <v>#DIV/0!</v>
      </c>
      <c r="T279" s="87" t="e">
        <f t="shared" si="21"/>
        <v>#DIV/0!</v>
      </c>
      <c r="U279" s="2"/>
    </row>
    <row r="280" spans="1:21" ht="30" x14ac:dyDescent="0.3">
      <c r="A280" s="92"/>
      <c r="B280" s="93" t="s">
        <v>138</v>
      </c>
      <c r="C280" s="94" t="s">
        <v>333</v>
      </c>
      <c r="D280" s="644">
        <v>274.60000000000002</v>
      </c>
      <c r="E280" s="645">
        <f t="shared" si="24"/>
        <v>256.78500000000003</v>
      </c>
      <c r="F280" s="644">
        <v>256.78500000000003</v>
      </c>
      <c r="G280" s="644"/>
      <c r="H280" s="644"/>
      <c r="I280" s="645">
        <f t="shared" si="22"/>
        <v>39.868000000000002</v>
      </c>
      <c r="J280" s="644">
        <v>39.868000000000002</v>
      </c>
      <c r="K280" s="644"/>
      <c r="L280" s="644"/>
      <c r="M280" s="645">
        <f t="shared" si="23"/>
        <v>5.39</v>
      </c>
      <c r="N280" s="644">
        <v>5.39</v>
      </c>
      <c r="O280" s="644"/>
      <c r="P280" s="644"/>
      <c r="Q280" s="87">
        <f t="shared" si="21"/>
        <v>13.519614728604394</v>
      </c>
      <c r="R280" s="87">
        <f t="shared" si="21"/>
        <v>13.519614728604394</v>
      </c>
      <c r="S280" s="87" t="e">
        <f t="shared" si="21"/>
        <v>#DIV/0!</v>
      </c>
      <c r="T280" s="87" t="e">
        <f t="shared" si="21"/>
        <v>#DIV/0!</v>
      </c>
      <c r="U280" s="2"/>
    </row>
    <row r="281" spans="1:21" hidden="1" x14ac:dyDescent="0.3">
      <c r="A281" s="92"/>
      <c r="B281" s="93" t="s">
        <v>359</v>
      </c>
      <c r="C281" s="94" t="s">
        <v>360</v>
      </c>
      <c r="D281" s="644"/>
      <c r="E281" s="645">
        <f t="shared" si="24"/>
        <v>0</v>
      </c>
      <c r="F281" s="644"/>
      <c r="G281" s="644"/>
      <c r="H281" s="644"/>
      <c r="I281" s="645">
        <f t="shared" si="22"/>
        <v>0</v>
      </c>
      <c r="J281" s="644"/>
      <c r="K281" s="644"/>
      <c r="L281" s="644"/>
      <c r="M281" s="645">
        <f t="shared" si="23"/>
        <v>0</v>
      </c>
      <c r="N281" s="644"/>
      <c r="O281" s="644"/>
      <c r="P281" s="644"/>
      <c r="Q281" s="87" t="e">
        <f t="shared" si="21"/>
        <v>#DIV/0!</v>
      </c>
      <c r="R281" s="87" t="e">
        <f t="shared" si="21"/>
        <v>#DIV/0!</v>
      </c>
      <c r="S281" s="87" t="e">
        <f t="shared" si="21"/>
        <v>#DIV/0!</v>
      </c>
      <c r="T281" s="87" t="e">
        <f t="shared" si="21"/>
        <v>#DIV/0!</v>
      </c>
      <c r="U281" s="2"/>
    </row>
    <row r="282" spans="1:21" ht="67.5" hidden="1" x14ac:dyDescent="0.3">
      <c r="A282" s="92" t="s">
        <v>377</v>
      </c>
      <c r="B282" s="104"/>
      <c r="C282" s="105" t="s">
        <v>378</v>
      </c>
      <c r="D282" s="644"/>
      <c r="E282" s="645">
        <f t="shared" si="24"/>
        <v>0</v>
      </c>
      <c r="F282" s="644"/>
      <c r="G282" s="644"/>
      <c r="H282" s="644"/>
      <c r="I282" s="645">
        <f t="shared" si="22"/>
        <v>0</v>
      </c>
      <c r="J282" s="644"/>
      <c r="K282" s="644"/>
      <c r="L282" s="644"/>
      <c r="M282" s="645">
        <f t="shared" si="23"/>
        <v>0</v>
      </c>
      <c r="N282" s="644"/>
      <c r="O282" s="644"/>
      <c r="P282" s="644"/>
      <c r="Q282" s="87" t="e">
        <f t="shared" si="21"/>
        <v>#DIV/0!</v>
      </c>
      <c r="R282" s="87" t="e">
        <f t="shared" si="21"/>
        <v>#DIV/0!</v>
      </c>
      <c r="S282" s="87" t="e">
        <f t="shared" si="21"/>
        <v>#DIV/0!</v>
      </c>
      <c r="T282" s="87" t="e">
        <f t="shared" si="21"/>
        <v>#DIV/0!</v>
      </c>
      <c r="U282" s="2"/>
    </row>
    <row r="283" spans="1:21" ht="30" hidden="1" x14ac:dyDescent="0.3">
      <c r="A283" s="92"/>
      <c r="B283" s="104"/>
      <c r="C283" s="113" t="s">
        <v>205</v>
      </c>
      <c r="D283" s="644"/>
      <c r="E283" s="645">
        <f t="shared" si="24"/>
        <v>0</v>
      </c>
      <c r="F283" s="644"/>
      <c r="G283" s="644"/>
      <c r="H283" s="644"/>
      <c r="I283" s="645">
        <f t="shared" si="22"/>
        <v>0</v>
      </c>
      <c r="J283" s="644"/>
      <c r="K283" s="644"/>
      <c r="L283" s="644"/>
      <c r="M283" s="645">
        <f t="shared" si="23"/>
        <v>0</v>
      </c>
      <c r="N283" s="644"/>
      <c r="O283" s="644"/>
      <c r="P283" s="644"/>
      <c r="Q283" s="87" t="e">
        <f t="shared" si="21"/>
        <v>#DIV/0!</v>
      </c>
      <c r="R283" s="87" t="e">
        <f t="shared" si="21"/>
        <v>#DIV/0!</v>
      </c>
      <c r="S283" s="87" t="e">
        <f t="shared" si="21"/>
        <v>#DIV/0!</v>
      </c>
      <c r="T283" s="87" t="e">
        <f t="shared" si="21"/>
        <v>#DIV/0!</v>
      </c>
      <c r="U283" s="2"/>
    </row>
    <row r="284" spans="1:21" hidden="1" x14ac:dyDescent="0.3">
      <c r="A284" s="92"/>
      <c r="B284" s="104" t="s">
        <v>192</v>
      </c>
      <c r="C284" s="94" t="s">
        <v>206</v>
      </c>
      <c r="D284" s="644"/>
      <c r="E284" s="645">
        <f t="shared" si="24"/>
        <v>0</v>
      </c>
      <c r="F284" s="644"/>
      <c r="G284" s="644"/>
      <c r="H284" s="644"/>
      <c r="I284" s="645">
        <f t="shared" si="22"/>
        <v>0</v>
      </c>
      <c r="J284" s="644"/>
      <c r="K284" s="644"/>
      <c r="L284" s="644"/>
      <c r="M284" s="645">
        <f t="shared" si="23"/>
        <v>0</v>
      </c>
      <c r="N284" s="644"/>
      <c r="O284" s="644"/>
      <c r="P284" s="644"/>
      <c r="Q284" s="87" t="e">
        <f t="shared" si="21"/>
        <v>#DIV/0!</v>
      </c>
      <c r="R284" s="87" t="e">
        <f t="shared" si="21"/>
        <v>#DIV/0!</v>
      </c>
      <c r="S284" s="87" t="e">
        <f t="shared" si="21"/>
        <v>#DIV/0!</v>
      </c>
      <c r="T284" s="87" t="e">
        <f t="shared" si="21"/>
        <v>#DIV/0!</v>
      </c>
      <c r="U284" s="2"/>
    </row>
    <row r="285" spans="1:21" hidden="1" x14ac:dyDescent="0.3">
      <c r="A285" s="92"/>
      <c r="B285" s="104" t="s">
        <v>203</v>
      </c>
      <c r="C285" s="95" t="s">
        <v>379</v>
      </c>
      <c r="D285" s="644"/>
      <c r="E285" s="645">
        <f t="shared" si="24"/>
        <v>0</v>
      </c>
      <c r="F285" s="644"/>
      <c r="G285" s="644"/>
      <c r="H285" s="644"/>
      <c r="I285" s="645">
        <f t="shared" si="22"/>
        <v>0</v>
      </c>
      <c r="J285" s="644"/>
      <c r="K285" s="644"/>
      <c r="L285" s="644"/>
      <c r="M285" s="645">
        <f t="shared" si="23"/>
        <v>0</v>
      </c>
      <c r="N285" s="644"/>
      <c r="O285" s="644"/>
      <c r="P285" s="644"/>
      <c r="Q285" s="87" t="e">
        <f t="shared" si="21"/>
        <v>#DIV/0!</v>
      </c>
      <c r="R285" s="87" t="e">
        <f t="shared" si="21"/>
        <v>#DIV/0!</v>
      </c>
      <c r="S285" s="87" t="e">
        <f t="shared" si="21"/>
        <v>#DIV/0!</v>
      </c>
      <c r="T285" s="87" t="e">
        <f t="shared" si="21"/>
        <v>#DIV/0!</v>
      </c>
      <c r="U285" s="2"/>
    </row>
    <row r="286" spans="1:21" ht="30" hidden="1" x14ac:dyDescent="0.3">
      <c r="A286" s="92"/>
      <c r="B286" s="104" t="s">
        <v>215</v>
      </c>
      <c r="C286" s="95" t="s">
        <v>19</v>
      </c>
      <c r="D286" s="644"/>
      <c r="E286" s="645">
        <f t="shared" si="24"/>
        <v>0</v>
      </c>
      <c r="F286" s="644"/>
      <c r="G286" s="644"/>
      <c r="H286" s="644"/>
      <c r="I286" s="645">
        <f t="shared" si="22"/>
        <v>0</v>
      </c>
      <c r="J286" s="644"/>
      <c r="K286" s="644"/>
      <c r="L286" s="644"/>
      <c r="M286" s="645">
        <f t="shared" si="23"/>
        <v>0</v>
      </c>
      <c r="N286" s="644"/>
      <c r="O286" s="644"/>
      <c r="P286" s="644"/>
      <c r="Q286" s="87" t="e">
        <f t="shared" si="21"/>
        <v>#DIV/0!</v>
      </c>
      <c r="R286" s="87" t="e">
        <f t="shared" si="21"/>
        <v>#DIV/0!</v>
      </c>
      <c r="S286" s="87" t="e">
        <f t="shared" si="21"/>
        <v>#DIV/0!</v>
      </c>
      <c r="T286" s="87" t="e">
        <f t="shared" si="21"/>
        <v>#DIV/0!</v>
      </c>
      <c r="U286" s="2"/>
    </row>
    <row r="287" spans="1:21" ht="30" hidden="1" x14ac:dyDescent="0.3">
      <c r="A287" s="92"/>
      <c r="B287" s="104" t="s">
        <v>309</v>
      </c>
      <c r="C287" s="95" t="s">
        <v>22</v>
      </c>
      <c r="D287" s="644"/>
      <c r="E287" s="645">
        <f t="shared" si="24"/>
        <v>0</v>
      </c>
      <c r="F287" s="644"/>
      <c r="G287" s="644"/>
      <c r="H287" s="644"/>
      <c r="I287" s="645">
        <f t="shared" si="22"/>
        <v>0</v>
      </c>
      <c r="J287" s="644"/>
      <c r="K287" s="644"/>
      <c r="L287" s="644"/>
      <c r="M287" s="645">
        <f t="shared" si="23"/>
        <v>0</v>
      </c>
      <c r="N287" s="644"/>
      <c r="O287" s="644"/>
      <c r="P287" s="644"/>
      <c r="Q287" s="87" t="e">
        <f t="shared" si="21"/>
        <v>#DIV/0!</v>
      </c>
      <c r="R287" s="87" t="e">
        <f t="shared" si="21"/>
        <v>#DIV/0!</v>
      </c>
      <c r="S287" s="87" t="e">
        <f t="shared" si="21"/>
        <v>#DIV/0!</v>
      </c>
      <c r="T287" s="87" t="e">
        <f t="shared" si="21"/>
        <v>#DIV/0!</v>
      </c>
      <c r="U287" s="2"/>
    </row>
    <row r="288" spans="1:21" hidden="1" x14ac:dyDescent="0.3">
      <c r="A288" s="92"/>
      <c r="B288" s="104" t="s">
        <v>324</v>
      </c>
      <c r="C288" s="95" t="s">
        <v>23</v>
      </c>
      <c r="D288" s="644"/>
      <c r="E288" s="645">
        <f t="shared" si="24"/>
        <v>0</v>
      </c>
      <c r="F288" s="644"/>
      <c r="G288" s="644"/>
      <c r="H288" s="644"/>
      <c r="I288" s="645">
        <f t="shared" si="22"/>
        <v>0</v>
      </c>
      <c r="J288" s="644"/>
      <c r="K288" s="644"/>
      <c r="L288" s="644"/>
      <c r="M288" s="645">
        <f t="shared" si="23"/>
        <v>0</v>
      </c>
      <c r="N288" s="644"/>
      <c r="O288" s="644"/>
      <c r="P288" s="644"/>
      <c r="Q288" s="87" t="e">
        <f t="shared" si="21"/>
        <v>#DIV/0!</v>
      </c>
      <c r="R288" s="87" t="e">
        <f t="shared" si="21"/>
        <v>#DIV/0!</v>
      </c>
      <c r="S288" s="87" t="e">
        <f t="shared" si="21"/>
        <v>#DIV/0!</v>
      </c>
      <c r="T288" s="87" t="e">
        <f t="shared" si="21"/>
        <v>#DIV/0!</v>
      </c>
      <c r="U288" s="2"/>
    </row>
    <row r="289" spans="1:21" ht="30" hidden="1" x14ac:dyDescent="0.3">
      <c r="A289" s="92"/>
      <c r="B289" s="104" t="s">
        <v>138</v>
      </c>
      <c r="C289" s="94" t="s">
        <v>333</v>
      </c>
      <c r="D289" s="644"/>
      <c r="E289" s="645">
        <f t="shared" si="24"/>
        <v>0</v>
      </c>
      <c r="F289" s="644"/>
      <c r="G289" s="644"/>
      <c r="H289" s="644"/>
      <c r="I289" s="645">
        <f t="shared" si="22"/>
        <v>0</v>
      </c>
      <c r="J289" s="644"/>
      <c r="K289" s="644"/>
      <c r="L289" s="644"/>
      <c r="M289" s="645">
        <f t="shared" si="23"/>
        <v>0</v>
      </c>
      <c r="N289" s="644"/>
      <c r="O289" s="644"/>
      <c r="P289" s="644"/>
      <c r="Q289" s="87" t="e">
        <f t="shared" si="21"/>
        <v>#DIV/0!</v>
      </c>
      <c r="R289" s="87" t="e">
        <f t="shared" si="21"/>
        <v>#DIV/0!</v>
      </c>
      <c r="S289" s="87" t="e">
        <f t="shared" si="21"/>
        <v>#DIV/0!</v>
      </c>
      <c r="T289" s="87" t="e">
        <f t="shared" si="21"/>
        <v>#DIV/0!</v>
      </c>
      <c r="U289" s="2"/>
    </row>
    <row r="290" spans="1:21" ht="36" customHeight="1" x14ac:dyDescent="0.3">
      <c r="A290" s="92" t="s">
        <v>377</v>
      </c>
      <c r="B290" s="108"/>
      <c r="C290" s="114" t="s">
        <v>380</v>
      </c>
      <c r="D290" s="644">
        <f>D292+D297</f>
        <v>130</v>
      </c>
      <c r="E290" s="645">
        <f t="shared" si="24"/>
        <v>130</v>
      </c>
      <c r="F290" s="644">
        <f>F292+F297</f>
        <v>130</v>
      </c>
      <c r="G290" s="644">
        <f>G292+G297</f>
        <v>0</v>
      </c>
      <c r="H290" s="644">
        <f>H292+H297</f>
        <v>0</v>
      </c>
      <c r="I290" s="645">
        <f t="shared" si="22"/>
        <v>97.5</v>
      </c>
      <c r="J290" s="644">
        <f>J292+J297</f>
        <v>97.5</v>
      </c>
      <c r="K290" s="644">
        <f>K292+K297</f>
        <v>0</v>
      </c>
      <c r="L290" s="644">
        <f>L292+L297</f>
        <v>0</v>
      </c>
      <c r="M290" s="645">
        <f t="shared" si="23"/>
        <v>92.480100000000007</v>
      </c>
      <c r="N290" s="644">
        <f>N292+N297</f>
        <v>92.480100000000007</v>
      </c>
      <c r="O290" s="644">
        <f>O292+O297</f>
        <v>0</v>
      </c>
      <c r="P290" s="644">
        <f>P292+P297</f>
        <v>0</v>
      </c>
      <c r="Q290" s="87">
        <f t="shared" si="21"/>
        <v>94.851384615384632</v>
      </c>
      <c r="R290" s="87">
        <f t="shared" si="21"/>
        <v>94.851384615384632</v>
      </c>
      <c r="S290" s="87" t="e">
        <f t="shared" si="21"/>
        <v>#DIV/0!</v>
      </c>
      <c r="T290" s="87" t="e">
        <f t="shared" si="21"/>
        <v>#DIV/0!</v>
      </c>
      <c r="U290" s="2"/>
    </row>
    <row r="291" spans="1:21" s="83" customFormat="1" ht="30" x14ac:dyDescent="0.3">
      <c r="A291" s="88"/>
      <c r="B291" s="89"/>
      <c r="C291" s="90" t="s">
        <v>205</v>
      </c>
      <c r="D291" s="644">
        <v>10</v>
      </c>
      <c r="E291" s="645">
        <v>10</v>
      </c>
      <c r="F291" s="644"/>
      <c r="G291" s="644"/>
      <c r="H291" s="644"/>
      <c r="I291" s="645">
        <v>10</v>
      </c>
      <c r="J291" s="644"/>
      <c r="K291" s="644"/>
      <c r="L291" s="644"/>
      <c r="M291" s="645">
        <v>10</v>
      </c>
      <c r="N291" s="644"/>
      <c r="O291" s="644"/>
      <c r="P291" s="644"/>
      <c r="Q291" s="87">
        <f t="shared" si="21"/>
        <v>100</v>
      </c>
      <c r="R291" s="87" t="e">
        <f t="shared" si="21"/>
        <v>#DIV/0!</v>
      </c>
      <c r="S291" s="87" t="e">
        <f t="shared" si="21"/>
        <v>#DIV/0!</v>
      </c>
      <c r="T291" s="87" t="e">
        <f t="shared" si="21"/>
        <v>#DIV/0!</v>
      </c>
    </row>
    <row r="292" spans="1:21" x14ac:dyDescent="0.3">
      <c r="A292" s="92"/>
      <c r="B292" s="93" t="s">
        <v>192</v>
      </c>
      <c r="C292" s="94" t="s">
        <v>206</v>
      </c>
      <c r="D292" s="644">
        <f>D293+D294+D295+D296</f>
        <v>130</v>
      </c>
      <c r="E292" s="645">
        <f t="shared" si="24"/>
        <v>130</v>
      </c>
      <c r="F292" s="644">
        <f>F293+F294+F295+F296</f>
        <v>130</v>
      </c>
      <c r="G292" s="644">
        <f>G293+G294+G295+G296</f>
        <v>0</v>
      </c>
      <c r="H292" s="644">
        <f>H293+H294+H295+H296</f>
        <v>0</v>
      </c>
      <c r="I292" s="645">
        <f t="shared" si="22"/>
        <v>97.5</v>
      </c>
      <c r="J292" s="644">
        <f>J293+J294+J295+J296</f>
        <v>97.5</v>
      </c>
      <c r="K292" s="644">
        <f>K293+K294+K295+K296</f>
        <v>0</v>
      </c>
      <c r="L292" s="644">
        <f>L293+L294+L295+L296</f>
        <v>0</v>
      </c>
      <c r="M292" s="645">
        <f t="shared" si="23"/>
        <v>92.480100000000007</v>
      </c>
      <c r="N292" s="644">
        <f>N293+N294+N295+N296</f>
        <v>92.480100000000007</v>
      </c>
      <c r="O292" s="644">
        <f>O293+O294+O295+O296</f>
        <v>0</v>
      </c>
      <c r="P292" s="644">
        <f>P293+P294+P295+P296</f>
        <v>0</v>
      </c>
      <c r="Q292" s="87">
        <f t="shared" si="21"/>
        <v>94.851384615384632</v>
      </c>
      <c r="R292" s="87">
        <f t="shared" si="21"/>
        <v>94.851384615384632</v>
      </c>
      <c r="S292" s="87" t="e">
        <f t="shared" si="21"/>
        <v>#DIV/0!</v>
      </c>
      <c r="T292" s="87" t="e">
        <f t="shared" si="21"/>
        <v>#DIV/0!</v>
      </c>
      <c r="U292" s="2"/>
    </row>
    <row r="293" spans="1:21" x14ac:dyDescent="0.3">
      <c r="A293" s="92"/>
      <c r="B293" s="93" t="s">
        <v>203</v>
      </c>
      <c r="C293" s="95" t="s">
        <v>18</v>
      </c>
      <c r="D293" s="644">
        <v>105.9</v>
      </c>
      <c r="E293" s="645">
        <f t="shared" si="24"/>
        <v>105.9</v>
      </c>
      <c r="F293" s="644">
        <v>105.9</v>
      </c>
      <c r="G293" s="644"/>
      <c r="H293" s="644"/>
      <c r="I293" s="645">
        <f t="shared" si="22"/>
        <v>82.791539999999998</v>
      </c>
      <c r="J293" s="644">
        <v>82.791539999999998</v>
      </c>
      <c r="K293" s="644"/>
      <c r="L293" s="644"/>
      <c r="M293" s="645">
        <f t="shared" si="23"/>
        <v>80.598650000000006</v>
      </c>
      <c r="N293" s="644">
        <v>80.598650000000006</v>
      </c>
      <c r="O293" s="644"/>
      <c r="P293" s="644"/>
      <c r="Q293" s="87">
        <f t="shared" si="21"/>
        <v>97.351311498735271</v>
      </c>
      <c r="R293" s="87">
        <f t="shared" si="21"/>
        <v>97.351311498735271</v>
      </c>
      <c r="S293" s="87" t="e">
        <f t="shared" si="21"/>
        <v>#DIV/0!</v>
      </c>
      <c r="T293" s="87" t="e">
        <f t="shared" si="21"/>
        <v>#DIV/0!</v>
      </c>
      <c r="U293" s="2"/>
    </row>
    <row r="294" spans="1:21" ht="30" x14ac:dyDescent="0.3">
      <c r="A294" s="92"/>
      <c r="B294" s="93" t="s">
        <v>215</v>
      </c>
      <c r="C294" s="95" t="s">
        <v>19</v>
      </c>
      <c r="D294" s="644">
        <v>24.1</v>
      </c>
      <c r="E294" s="645">
        <f t="shared" si="24"/>
        <v>24.1</v>
      </c>
      <c r="F294" s="644">
        <v>24.1</v>
      </c>
      <c r="G294" s="644"/>
      <c r="H294" s="644"/>
      <c r="I294" s="645">
        <f t="shared" si="22"/>
        <v>14.708460000000001</v>
      </c>
      <c r="J294" s="644">
        <v>14.708460000000001</v>
      </c>
      <c r="K294" s="644"/>
      <c r="L294" s="644"/>
      <c r="M294" s="645">
        <f t="shared" si="23"/>
        <v>11.881449999999999</v>
      </c>
      <c r="N294" s="644">
        <v>11.881449999999999</v>
      </c>
      <c r="O294" s="644"/>
      <c r="P294" s="644"/>
      <c r="Q294" s="87">
        <f t="shared" si="21"/>
        <v>80.779700934020269</v>
      </c>
      <c r="R294" s="87">
        <f t="shared" si="21"/>
        <v>80.779700934020269</v>
      </c>
      <c r="S294" s="87" t="e">
        <f t="shared" si="21"/>
        <v>#DIV/0!</v>
      </c>
      <c r="T294" s="87" t="e">
        <f t="shared" si="21"/>
        <v>#DIV/0!</v>
      </c>
      <c r="U294" s="2"/>
    </row>
    <row r="295" spans="1:21" ht="30" x14ac:dyDescent="0.3">
      <c r="A295" s="92"/>
      <c r="B295" s="93" t="s">
        <v>309</v>
      </c>
      <c r="C295" s="95" t="s">
        <v>22</v>
      </c>
      <c r="D295" s="644"/>
      <c r="E295" s="645">
        <f t="shared" si="24"/>
        <v>0</v>
      </c>
      <c r="F295" s="644"/>
      <c r="G295" s="644"/>
      <c r="H295" s="644"/>
      <c r="I295" s="645">
        <f t="shared" si="22"/>
        <v>0</v>
      </c>
      <c r="J295" s="644"/>
      <c r="K295" s="644"/>
      <c r="L295" s="644"/>
      <c r="M295" s="645">
        <f t="shared" si="23"/>
        <v>0</v>
      </c>
      <c r="N295" s="644"/>
      <c r="O295" s="644"/>
      <c r="P295" s="644"/>
      <c r="Q295" s="87" t="e">
        <f t="shared" si="21"/>
        <v>#DIV/0!</v>
      </c>
      <c r="R295" s="87" t="e">
        <f t="shared" si="21"/>
        <v>#DIV/0!</v>
      </c>
      <c r="S295" s="87" t="e">
        <f t="shared" si="21"/>
        <v>#DIV/0!</v>
      </c>
      <c r="T295" s="87" t="e">
        <f t="shared" si="21"/>
        <v>#DIV/0!</v>
      </c>
      <c r="U295" s="2"/>
    </row>
    <row r="296" spans="1:21" x14ac:dyDescent="0.3">
      <c r="A296" s="92"/>
      <c r="B296" s="93" t="s">
        <v>324</v>
      </c>
      <c r="C296" s="95" t="s">
        <v>23</v>
      </c>
      <c r="D296" s="644"/>
      <c r="E296" s="645">
        <f t="shared" si="24"/>
        <v>0</v>
      </c>
      <c r="F296" s="644"/>
      <c r="G296" s="644"/>
      <c r="H296" s="644"/>
      <c r="I296" s="645">
        <f t="shared" si="22"/>
        <v>0</v>
      </c>
      <c r="J296" s="644"/>
      <c r="K296" s="644"/>
      <c r="L296" s="644"/>
      <c r="M296" s="645">
        <f t="shared" si="23"/>
        <v>0</v>
      </c>
      <c r="N296" s="644"/>
      <c r="O296" s="644"/>
      <c r="P296" s="644"/>
      <c r="Q296" s="87" t="e">
        <f t="shared" si="21"/>
        <v>#DIV/0!</v>
      </c>
      <c r="R296" s="87" t="e">
        <f t="shared" si="21"/>
        <v>#DIV/0!</v>
      </c>
      <c r="S296" s="87" t="e">
        <f t="shared" si="21"/>
        <v>#DIV/0!</v>
      </c>
      <c r="T296" s="87" t="e">
        <f t="shared" si="21"/>
        <v>#DIV/0!</v>
      </c>
      <c r="U296" s="2"/>
    </row>
    <row r="297" spans="1:21" ht="30" x14ac:dyDescent="0.3">
      <c r="A297" s="92"/>
      <c r="B297" s="93" t="s">
        <v>138</v>
      </c>
      <c r="C297" s="94" t="s">
        <v>333</v>
      </c>
      <c r="D297" s="644"/>
      <c r="E297" s="645">
        <f t="shared" si="24"/>
        <v>0</v>
      </c>
      <c r="F297" s="644"/>
      <c r="G297" s="644"/>
      <c r="H297" s="644"/>
      <c r="I297" s="645">
        <f t="shared" si="22"/>
        <v>0</v>
      </c>
      <c r="J297" s="644"/>
      <c r="K297" s="644"/>
      <c r="L297" s="644"/>
      <c r="M297" s="645">
        <f t="shared" si="23"/>
        <v>0</v>
      </c>
      <c r="N297" s="644"/>
      <c r="O297" s="644"/>
      <c r="P297" s="644"/>
      <c r="Q297" s="87" t="e">
        <f t="shared" si="21"/>
        <v>#DIV/0!</v>
      </c>
      <c r="R297" s="87" t="e">
        <f t="shared" si="21"/>
        <v>#DIV/0!</v>
      </c>
      <c r="S297" s="87" t="e">
        <f t="shared" si="21"/>
        <v>#DIV/0!</v>
      </c>
      <c r="T297" s="87" t="e">
        <f t="shared" si="21"/>
        <v>#DIV/0!</v>
      </c>
      <c r="U297" s="2"/>
    </row>
    <row r="298" spans="1:21" ht="24.75" customHeight="1" x14ac:dyDescent="0.3">
      <c r="A298" s="92" t="s">
        <v>381</v>
      </c>
      <c r="B298" s="108"/>
      <c r="C298" s="115" t="s">
        <v>382</v>
      </c>
      <c r="D298" s="643">
        <f>D307+D389</f>
        <v>387.7</v>
      </c>
      <c r="E298" s="642">
        <f t="shared" si="24"/>
        <v>140.47994</v>
      </c>
      <c r="F298" s="643">
        <f t="shared" ref="F298:H299" si="25">F307+F389</f>
        <v>140.47994</v>
      </c>
      <c r="G298" s="643">
        <f t="shared" si="25"/>
        <v>0</v>
      </c>
      <c r="H298" s="643">
        <f t="shared" si="25"/>
        <v>0</v>
      </c>
      <c r="I298" s="642">
        <f t="shared" si="22"/>
        <v>86.838120000000004</v>
      </c>
      <c r="J298" s="643">
        <f t="shared" ref="J298:L299" si="26">J307+J389</f>
        <v>86.838120000000004</v>
      </c>
      <c r="K298" s="643">
        <f t="shared" si="26"/>
        <v>0</v>
      </c>
      <c r="L298" s="643">
        <f t="shared" si="26"/>
        <v>0</v>
      </c>
      <c r="M298" s="642">
        <f t="shared" si="23"/>
        <v>39.966000000000001</v>
      </c>
      <c r="N298" s="643">
        <f t="shared" ref="N298:P299" si="27">N307+N389</f>
        <v>39.966000000000001</v>
      </c>
      <c r="O298" s="643">
        <f t="shared" si="27"/>
        <v>0</v>
      </c>
      <c r="P298" s="643">
        <f t="shared" si="27"/>
        <v>0</v>
      </c>
      <c r="Q298" s="87">
        <f t="shared" si="21"/>
        <v>46.023566608765826</v>
      </c>
      <c r="R298" s="87">
        <f t="shared" si="21"/>
        <v>46.023566608765826</v>
      </c>
      <c r="S298" s="87" t="e">
        <f t="shared" si="21"/>
        <v>#DIV/0!</v>
      </c>
      <c r="T298" s="87" t="e">
        <f t="shared" si="21"/>
        <v>#DIV/0!</v>
      </c>
      <c r="U298" s="2"/>
    </row>
    <row r="299" spans="1:21" x14ac:dyDescent="0.3">
      <c r="A299" s="92"/>
      <c r="B299" s="116" t="s">
        <v>192</v>
      </c>
      <c r="C299" s="94" t="s">
        <v>206</v>
      </c>
      <c r="D299" s="644">
        <f>D308+D390</f>
        <v>334.4</v>
      </c>
      <c r="E299" s="645">
        <f t="shared" si="24"/>
        <v>87.179940000000002</v>
      </c>
      <c r="F299" s="644">
        <f t="shared" si="25"/>
        <v>87.179940000000002</v>
      </c>
      <c r="G299" s="644">
        <f t="shared" si="25"/>
        <v>0</v>
      </c>
      <c r="H299" s="644">
        <f t="shared" si="25"/>
        <v>0</v>
      </c>
      <c r="I299" s="645">
        <f t="shared" si="22"/>
        <v>60.203119999999998</v>
      </c>
      <c r="J299" s="644">
        <f t="shared" si="26"/>
        <v>60.203119999999998</v>
      </c>
      <c r="K299" s="644">
        <f t="shared" si="26"/>
        <v>0</v>
      </c>
      <c r="L299" s="644">
        <f t="shared" si="26"/>
        <v>0</v>
      </c>
      <c r="M299" s="645">
        <f t="shared" si="23"/>
        <v>13.331</v>
      </c>
      <c r="N299" s="644">
        <f t="shared" si="27"/>
        <v>13.331</v>
      </c>
      <c r="O299" s="644">
        <f t="shared" si="27"/>
        <v>0</v>
      </c>
      <c r="P299" s="644">
        <f t="shared" si="27"/>
        <v>0</v>
      </c>
      <c r="Q299" s="87">
        <f t="shared" si="21"/>
        <v>22.143370642584635</v>
      </c>
      <c r="R299" s="87">
        <f t="shared" si="21"/>
        <v>22.143370642584635</v>
      </c>
      <c r="S299" s="87" t="e">
        <f t="shared" si="21"/>
        <v>#DIV/0!</v>
      </c>
      <c r="T299" s="87" t="e">
        <f t="shared" si="21"/>
        <v>#DIV/0!</v>
      </c>
      <c r="U299" s="2"/>
    </row>
    <row r="300" spans="1:21" hidden="1" x14ac:dyDescent="0.3">
      <c r="A300" s="92"/>
      <c r="B300" s="104" t="s">
        <v>203</v>
      </c>
      <c r="C300" s="95" t="s">
        <v>18</v>
      </c>
      <c r="D300" s="644"/>
      <c r="E300" s="645">
        <f t="shared" si="24"/>
        <v>0</v>
      </c>
      <c r="F300" s="644"/>
      <c r="G300" s="644"/>
      <c r="H300" s="644"/>
      <c r="I300" s="645">
        <f t="shared" si="22"/>
        <v>0</v>
      </c>
      <c r="J300" s="644"/>
      <c r="K300" s="644"/>
      <c r="L300" s="644"/>
      <c r="M300" s="645">
        <f t="shared" si="23"/>
        <v>0</v>
      </c>
      <c r="N300" s="644"/>
      <c r="O300" s="644"/>
      <c r="P300" s="644"/>
      <c r="Q300" s="87" t="e">
        <f t="shared" si="21"/>
        <v>#DIV/0!</v>
      </c>
      <c r="R300" s="87" t="e">
        <f t="shared" si="21"/>
        <v>#DIV/0!</v>
      </c>
      <c r="S300" s="87" t="e">
        <f t="shared" si="21"/>
        <v>#DIV/0!</v>
      </c>
      <c r="T300" s="87" t="e">
        <f t="shared" si="21"/>
        <v>#DIV/0!</v>
      </c>
      <c r="U300" s="2"/>
    </row>
    <row r="301" spans="1:21" ht="30" x14ac:dyDescent="0.3">
      <c r="A301" s="92"/>
      <c r="B301" s="104" t="s">
        <v>215</v>
      </c>
      <c r="C301" s="95" t="s">
        <v>19</v>
      </c>
      <c r="D301" s="644">
        <f>D314</f>
        <v>0</v>
      </c>
      <c r="E301" s="645">
        <f t="shared" si="24"/>
        <v>0</v>
      </c>
      <c r="F301" s="644">
        <f>F314</f>
        <v>0</v>
      </c>
      <c r="G301" s="644">
        <f>G314</f>
        <v>0</v>
      </c>
      <c r="H301" s="644">
        <f>H314</f>
        <v>0</v>
      </c>
      <c r="I301" s="645">
        <f t="shared" si="22"/>
        <v>0</v>
      </c>
      <c r="J301" s="644">
        <f>J314</f>
        <v>0</v>
      </c>
      <c r="K301" s="644">
        <f>K314</f>
        <v>0</v>
      </c>
      <c r="L301" s="644">
        <f>L314</f>
        <v>0</v>
      </c>
      <c r="M301" s="645">
        <f t="shared" si="23"/>
        <v>0</v>
      </c>
      <c r="N301" s="644">
        <f>N314</f>
        <v>0</v>
      </c>
      <c r="O301" s="644">
        <f>O314</f>
        <v>0</v>
      </c>
      <c r="P301" s="644">
        <f>P314</f>
        <v>0</v>
      </c>
      <c r="Q301" s="87" t="e">
        <f t="shared" si="21"/>
        <v>#DIV/0!</v>
      </c>
      <c r="R301" s="87" t="e">
        <f t="shared" si="21"/>
        <v>#DIV/0!</v>
      </c>
      <c r="S301" s="87" t="e">
        <f t="shared" si="21"/>
        <v>#DIV/0!</v>
      </c>
      <c r="T301" s="87" t="e">
        <f t="shared" si="21"/>
        <v>#DIV/0!</v>
      </c>
      <c r="U301" s="2"/>
    </row>
    <row r="302" spans="1:21" hidden="1" x14ac:dyDescent="0.3">
      <c r="A302" s="92"/>
      <c r="B302" s="104" t="s">
        <v>369</v>
      </c>
      <c r="C302" s="95" t="s">
        <v>14</v>
      </c>
      <c r="D302" s="644"/>
      <c r="E302" s="645">
        <f t="shared" si="24"/>
        <v>0</v>
      </c>
      <c r="F302" s="644"/>
      <c r="G302" s="644"/>
      <c r="H302" s="644"/>
      <c r="I302" s="645">
        <f t="shared" si="22"/>
        <v>0</v>
      </c>
      <c r="J302" s="644"/>
      <c r="K302" s="644"/>
      <c r="L302" s="644"/>
      <c r="M302" s="645">
        <f t="shared" si="23"/>
        <v>0</v>
      </c>
      <c r="N302" s="644"/>
      <c r="O302" s="644"/>
      <c r="P302" s="644"/>
      <c r="Q302" s="87" t="e">
        <f t="shared" si="21"/>
        <v>#DIV/0!</v>
      </c>
      <c r="R302" s="87" t="e">
        <f t="shared" si="21"/>
        <v>#DIV/0!</v>
      </c>
      <c r="S302" s="87" t="e">
        <f t="shared" si="21"/>
        <v>#DIV/0!</v>
      </c>
      <c r="T302" s="87" t="e">
        <f t="shared" si="21"/>
        <v>#DIV/0!</v>
      </c>
      <c r="U302" s="2"/>
    </row>
    <row r="303" spans="1:21" x14ac:dyDescent="0.3">
      <c r="A303" s="92"/>
      <c r="B303" s="104" t="s">
        <v>304</v>
      </c>
      <c r="C303" s="95" t="s">
        <v>20</v>
      </c>
      <c r="D303" s="644">
        <f>D441</f>
        <v>34.4</v>
      </c>
      <c r="E303" s="645">
        <f t="shared" si="24"/>
        <v>34.4</v>
      </c>
      <c r="F303" s="644">
        <f>F441</f>
        <v>34.4</v>
      </c>
      <c r="G303" s="644">
        <f>G441</f>
        <v>0</v>
      </c>
      <c r="H303" s="644">
        <f>H441</f>
        <v>0</v>
      </c>
      <c r="I303" s="645">
        <f t="shared" si="22"/>
        <v>16.565000000000001</v>
      </c>
      <c r="J303" s="644">
        <f>J441</f>
        <v>16.565000000000001</v>
      </c>
      <c r="K303" s="644">
        <f>K441</f>
        <v>0</v>
      </c>
      <c r="L303" s="644">
        <f>L441</f>
        <v>0</v>
      </c>
      <c r="M303" s="645">
        <f t="shared" si="23"/>
        <v>13.331</v>
      </c>
      <c r="N303" s="644">
        <f>N441</f>
        <v>13.331</v>
      </c>
      <c r="O303" s="644">
        <f>O441</f>
        <v>0</v>
      </c>
      <c r="P303" s="644">
        <f>P441</f>
        <v>0</v>
      </c>
      <c r="Q303" s="87">
        <f t="shared" si="21"/>
        <v>80.476909145789307</v>
      </c>
      <c r="R303" s="87">
        <f t="shared" si="21"/>
        <v>80.476909145789307</v>
      </c>
      <c r="S303" s="87" t="e">
        <f t="shared" si="21"/>
        <v>#DIV/0!</v>
      </c>
      <c r="T303" s="87" t="e">
        <f t="shared" si="21"/>
        <v>#DIV/0!</v>
      </c>
      <c r="U303" s="2"/>
    </row>
    <row r="304" spans="1:21" ht="14.25" customHeight="1" x14ac:dyDescent="0.3">
      <c r="A304" s="92"/>
      <c r="B304" s="104" t="s">
        <v>324</v>
      </c>
      <c r="C304" s="95" t="s">
        <v>23</v>
      </c>
      <c r="D304" s="644">
        <f>D388</f>
        <v>300</v>
      </c>
      <c r="E304" s="645">
        <f t="shared" si="24"/>
        <v>52.779940000000003</v>
      </c>
      <c r="F304" s="644">
        <f>F388</f>
        <v>52.779940000000003</v>
      </c>
      <c r="G304" s="644">
        <f>G388</f>
        <v>0</v>
      </c>
      <c r="H304" s="644">
        <f>H388</f>
        <v>0</v>
      </c>
      <c r="I304" s="645">
        <f t="shared" si="22"/>
        <v>43.638120000000001</v>
      </c>
      <c r="J304" s="644">
        <f>J388</f>
        <v>43.638120000000001</v>
      </c>
      <c r="K304" s="644">
        <f>K388</f>
        <v>0</v>
      </c>
      <c r="L304" s="644">
        <f>L388</f>
        <v>0</v>
      </c>
      <c r="M304" s="645">
        <f t="shared" si="23"/>
        <v>0</v>
      </c>
      <c r="N304" s="644">
        <f>N388</f>
        <v>0</v>
      </c>
      <c r="O304" s="644">
        <f>O388</f>
        <v>0</v>
      </c>
      <c r="P304" s="644">
        <f>P388</f>
        <v>0</v>
      </c>
      <c r="Q304" s="87">
        <f t="shared" si="21"/>
        <v>0</v>
      </c>
      <c r="R304" s="87">
        <f t="shared" si="21"/>
        <v>0</v>
      </c>
      <c r="S304" s="87" t="e">
        <f t="shared" si="21"/>
        <v>#DIV/0!</v>
      </c>
      <c r="T304" s="87" t="e">
        <f t="shared" si="21"/>
        <v>#DIV/0!</v>
      </c>
      <c r="U304" s="2"/>
    </row>
    <row r="305" spans="1:21" ht="30" hidden="1" x14ac:dyDescent="0.3">
      <c r="A305" s="92"/>
      <c r="B305" s="104" t="s">
        <v>138</v>
      </c>
      <c r="C305" s="94" t="s">
        <v>333</v>
      </c>
      <c r="D305" s="644"/>
      <c r="E305" s="645">
        <f t="shared" si="24"/>
        <v>0</v>
      </c>
      <c r="F305" s="644"/>
      <c r="G305" s="644"/>
      <c r="H305" s="644"/>
      <c r="I305" s="645">
        <f t="shared" si="22"/>
        <v>0</v>
      </c>
      <c r="J305" s="644"/>
      <c r="K305" s="644"/>
      <c r="L305" s="644"/>
      <c r="M305" s="645">
        <f t="shared" si="23"/>
        <v>0</v>
      </c>
      <c r="N305" s="644"/>
      <c r="O305" s="644"/>
      <c r="P305" s="644"/>
      <c r="Q305" s="87" t="e">
        <f t="shared" si="21"/>
        <v>#DIV/0!</v>
      </c>
      <c r="R305" s="87" t="e">
        <f t="shared" si="21"/>
        <v>#DIV/0!</v>
      </c>
      <c r="S305" s="87" t="e">
        <f t="shared" si="21"/>
        <v>#DIV/0!</v>
      </c>
      <c r="T305" s="87" t="e">
        <f t="shared" si="21"/>
        <v>#DIV/0!</v>
      </c>
      <c r="U305" s="2"/>
    </row>
    <row r="306" spans="1:21" x14ac:dyDescent="0.3">
      <c r="A306" s="92"/>
      <c r="B306" s="93" t="s">
        <v>359</v>
      </c>
      <c r="C306" s="94" t="s">
        <v>360</v>
      </c>
      <c r="D306" s="644">
        <f>D472</f>
        <v>53.3</v>
      </c>
      <c r="E306" s="645">
        <f t="shared" si="24"/>
        <v>53.3</v>
      </c>
      <c r="F306" s="644">
        <f>F472</f>
        <v>53.3</v>
      </c>
      <c r="G306" s="644">
        <f>G472</f>
        <v>0</v>
      </c>
      <c r="H306" s="644">
        <f>H472</f>
        <v>0</v>
      </c>
      <c r="I306" s="645">
        <f t="shared" si="22"/>
        <v>26.635000000000002</v>
      </c>
      <c r="J306" s="644">
        <f>J472</f>
        <v>26.635000000000002</v>
      </c>
      <c r="K306" s="644">
        <f>K472</f>
        <v>0</v>
      </c>
      <c r="L306" s="644">
        <f>L472</f>
        <v>0</v>
      </c>
      <c r="M306" s="645">
        <f t="shared" si="23"/>
        <v>26.635000000000002</v>
      </c>
      <c r="N306" s="644">
        <f>N472</f>
        <v>26.635000000000002</v>
      </c>
      <c r="O306" s="644">
        <f>O472</f>
        <v>0</v>
      </c>
      <c r="P306" s="644">
        <f>P472</f>
        <v>0</v>
      </c>
      <c r="Q306" s="87">
        <f t="shared" si="21"/>
        <v>100</v>
      </c>
      <c r="R306" s="87">
        <f t="shared" si="21"/>
        <v>100</v>
      </c>
      <c r="S306" s="87" t="e">
        <f t="shared" si="21"/>
        <v>#DIV/0!</v>
      </c>
      <c r="T306" s="87" t="e">
        <f t="shared" si="21"/>
        <v>#DIV/0!</v>
      </c>
      <c r="U306" s="2"/>
    </row>
    <row r="307" spans="1:21" ht="19.5" customHeight="1" x14ac:dyDescent="0.3">
      <c r="A307" s="92" t="s">
        <v>383</v>
      </c>
      <c r="B307" s="93"/>
      <c r="C307" s="105" t="s">
        <v>384</v>
      </c>
      <c r="D307" s="644">
        <f>D308</f>
        <v>300</v>
      </c>
      <c r="E307" s="645">
        <f t="shared" si="24"/>
        <v>52.779940000000003</v>
      </c>
      <c r="F307" s="644">
        <f>F308</f>
        <v>52.779940000000003</v>
      </c>
      <c r="G307" s="644">
        <f>G308</f>
        <v>0</v>
      </c>
      <c r="H307" s="644">
        <f>H308</f>
        <v>0</v>
      </c>
      <c r="I307" s="645">
        <f t="shared" si="22"/>
        <v>43.638120000000001</v>
      </c>
      <c r="J307" s="644">
        <f>J308</f>
        <v>43.638120000000001</v>
      </c>
      <c r="K307" s="644">
        <f>K308</f>
        <v>0</v>
      </c>
      <c r="L307" s="644">
        <f>L308</f>
        <v>0</v>
      </c>
      <c r="M307" s="645">
        <f t="shared" si="23"/>
        <v>0</v>
      </c>
      <c r="N307" s="644">
        <f>N308</f>
        <v>0</v>
      </c>
      <c r="O307" s="644">
        <f>O308</f>
        <v>0</v>
      </c>
      <c r="P307" s="644">
        <f>P308</f>
        <v>0</v>
      </c>
      <c r="Q307" s="87">
        <f t="shared" si="21"/>
        <v>0</v>
      </c>
      <c r="R307" s="87">
        <f t="shared" si="21"/>
        <v>0</v>
      </c>
      <c r="S307" s="87" t="e">
        <f t="shared" si="21"/>
        <v>#DIV/0!</v>
      </c>
      <c r="T307" s="87" t="e">
        <f t="shared" si="21"/>
        <v>#DIV/0!</v>
      </c>
      <c r="U307" s="2"/>
    </row>
    <row r="308" spans="1:21" x14ac:dyDescent="0.3">
      <c r="A308" s="92"/>
      <c r="B308" s="93" t="s">
        <v>192</v>
      </c>
      <c r="C308" s="94" t="s">
        <v>206</v>
      </c>
      <c r="D308" s="644">
        <f>D314+D388</f>
        <v>300</v>
      </c>
      <c r="E308" s="645">
        <f t="shared" si="24"/>
        <v>52.779940000000003</v>
      </c>
      <c r="F308" s="644">
        <f>F314+F388</f>
        <v>52.779940000000003</v>
      </c>
      <c r="G308" s="644">
        <f>G314+G388</f>
        <v>0</v>
      </c>
      <c r="H308" s="644">
        <f>H314+H388</f>
        <v>0</v>
      </c>
      <c r="I308" s="645">
        <f t="shared" si="22"/>
        <v>43.638120000000001</v>
      </c>
      <c r="J308" s="644">
        <f>J314+J388</f>
        <v>43.638120000000001</v>
      </c>
      <c r="K308" s="644">
        <f>K314+K388</f>
        <v>0</v>
      </c>
      <c r="L308" s="644">
        <f>L314+L388</f>
        <v>0</v>
      </c>
      <c r="M308" s="645">
        <f t="shared" si="23"/>
        <v>0</v>
      </c>
      <c r="N308" s="644">
        <f>N314+N388</f>
        <v>0</v>
      </c>
      <c r="O308" s="644">
        <f>O314+O388</f>
        <v>0</v>
      </c>
      <c r="P308" s="644">
        <f>P314+P388</f>
        <v>0</v>
      </c>
      <c r="Q308" s="87">
        <f t="shared" si="21"/>
        <v>0</v>
      </c>
      <c r="R308" s="87">
        <f t="shared" si="21"/>
        <v>0</v>
      </c>
      <c r="S308" s="87" t="e">
        <f t="shared" si="21"/>
        <v>#DIV/0!</v>
      </c>
      <c r="T308" s="87" t="e">
        <f t="shared" si="21"/>
        <v>#DIV/0!</v>
      </c>
    </row>
    <row r="309" spans="1:21" hidden="1" x14ac:dyDescent="0.3">
      <c r="A309" s="92"/>
      <c r="B309" s="93" t="s">
        <v>203</v>
      </c>
      <c r="C309" s="95" t="s">
        <v>385</v>
      </c>
      <c r="D309" s="644"/>
      <c r="E309" s="645">
        <f t="shared" si="24"/>
        <v>0</v>
      </c>
      <c r="F309" s="644"/>
      <c r="G309" s="644"/>
      <c r="H309" s="644"/>
      <c r="I309" s="645">
        <f t="shared" si="22"/>
        <v>0</v>
      </c>
      <c r="J309" s="644"/>
      <c r="K309" s="644"/>
      <c r="L309" s="644"/>
      <c r="M309" s="645">
        <f t="shared" si="23"/>
        <v>0</v>
      </c>
      <c r="N309" s="644"/>
      <c r="O309" s="644"/>
      <c r="P309" s="644"/>
      <c r="Q309" s="87" t="e">
        <f t="shared" si="21"/>
        <v>#DIV/0!</v>
      </c>
      <c r="R309" s="87" t="e">
        <f t="shared" si="21"/>
        <v>#DIV/0!</v>
      </c>
      <c r="S309" s="87" t="e">
        <f t="shared" si="21"/>
        <v>#DIV/0!</v>
      </c>
      <c r="T309" s="87" t="e">
        <f t="shared" si="21"/>
        <v>#DIV/0!</v>
      </c>
    </row>
    <row r="310" spans="1:21" hidden="1" x14ac:dyDescent="0.3">
      <c r="A310" s="92"/>
      <c r="B310" s="93" t="s">
        <v>207</v>
      </c>
      <c r="C310" s="96" t="s">
        <v>208</v>
      </c>
      <c r="D310" s="644"/>
      <c r="E310" s="645">
        <f t="shared" si="24"/>
        <v>0</v>
      </c>
      <c r="F310" s="644"/>
      <c r="G310" s="644"/>
      <c r="H310" s="644"/>
      <c r="I310" s="645">
        <f t="shared" si="22"/>
        <v>0</v>
      </c>
      <c r="J310" s="644"/>
      <c r="K310" s="644"/>
      <c r="L310" s="644"/>
      <c r="M310" s="645">
        <f t="shared" si="23"/>
        <v>0</v>
      </c>
      <c r="N310" s="644"/>
      <c r="O310" s="644"/>
      <c r="P310" s="644"/>
      <c r="Q310" s="87" t="e">
        <f t="shared" si="21"/>
        <v>#DIV/0!</v>
      </c>
      <c r="R310" s="87" t="e">
        <f t="shared" si="21"/>
        <v>#DIV/0!</v>
      </c>
      <c r="S310" s="87" t="e">
        <f t="shared" si="21"/>
        <v>#DIV/0!</v>
      </c>
      <c r="T310" s="87" t="e">
        <f t="shared" si="21"/>
        <v>#DIV/0!</v>
      </c>
    </row>
    <row r="311" spans="1:21" ht="30" hidden="1" x14ac:dyDescent="0.3">
      <c r="A311" s="92"/>
      <c r="B311" s="93" t="s">
        <v>209</v>
      </c>
      <c r="C311" s="97" t="s">
        <v>210</v>
      </c>
      <c r="D311" s="644"/>
      <c r="E311" s="645">
        <f t="shared" si="24"/>
        <v>0</v>
      </c>
      <c r="F311" s="644"/>
      <c r="G311" s="644"/>
      <c r="H311" s="644"/>
      <c r="I311" s="645">
        <f t="shared" si="22"/>
        <v>0</v>
      </c>
      <c r="J311" s="644"/>
      <c r="K311" s="644"/>
      <c r="L311" s="644"/>
      <c r="M311" s="645">
        <f t="shared" si="23"/>
        <v>0</v>
      </c>
      <c r="N311" s="644"/>
      <c r="O311" s="644"/>
      <c r="P311" s="644"/>
      <c r="Q311" s="87" t="e">
        <f t="shared" si="21"/>
        <v>#DIV/0!</v>
      </c>
      <c r="R311" s="87" t="e">
        <f t="shared" si="21"/>
        <v>#DIV/0!</v>
      </c>
      <c r="S311" s="87" t="e">
        <f t="shared" si="21"/>
        <v>#DIV/0!</v>
      </c>
      <c r="T311" s="87" t="e">
        <f t="shared" si="21"/>
        <v>#DIV/0!</v>
      </c>
    </row>
    <row r="312" spans="1:21" ht="30" hidden="1" x14ac:dyDescent="0.3">
      <c r="A312" s="92"/>
      <c r="B312" s="93" t="s">
        <v>211</v>
      </c>
      <c r="C312" s="97" t="s">
        <v>212</v>
      </c>
      <c r="D312" s="644"/>
      <c r="E312" s="645">
        <f t="shared" si="24"/>
        <v>0</v>
      </c>
      <c r="F312" s="644"/>
      <c r="G312" s="644"/>
      <c r="H312" s="644"/>
      <c r="I312" s="645">
        <f t="shared" si="22"/>
        <v>0</v>
      </c>
      <c r="J312" s="644"/>
      <c r="K312" s="644"/>
      <c r="L312" s="644"/>
      <c r="M312" s="645">
        <f t="shared" si="23"/>
        <v>0</v>
      </c>
      <c r="N312" s="644"/>
      <c r="O312" s="644"/>
      <c r="P312" s="644"/>
      <c r="Q312" s="87" t="e">
        <f t="shared" si="21"/>
        <v>#DIV/0!</v>
      </c>
      <c r="R312" s="87" t="e">
        <f t="shared" si="21"/>
        <v>#DIV/0!</v>
      </c>
      <c r="S312" s="87" t="e">
        <f t="shared" si="21"/>
        <v>#DIV/0!</v>
      </c>
      <c r="T312" s="87" t="e">
        <f t="shared" si="21"/>
        <v>#DIV/0!</v>
      </c>
    </row>
    <row r="313" spans="1:21" hidden="1" x14ac:dyDescent="0.3">
      <c r="A313" s="92"/>
      <c r="B313" s="93" t="s">
        <v>213</v>
      </c>
      <c r="C313" s="96" t="s">
        <v>214</v>
      </c>
      <c r="D313" s="644"/>
      <c r="E313" s="645">
        <f t="shared" si="24"/>
        <v>0</v>
      </c>
      <c r="F313" s="644"/>
      <c r="G313" s="644"/>
      <c r="H313" s="644"/>
      <c r="I313" s="645">
        <f t="shared" si="22"/>
        <v>0</v>
      </c>
      <c r="J313" s="644"/>
      <c r="K313" s="644"/>
      <c r="L313" s="644"/>
      <c r="M313" s="645">
        <f t="shared" si="23"/>
        <v>0</v>
      </c>
      <c r="N313" s="644"/>
      <c r="O313" s="644"/>
      <c r="P313" s="644"/>
      <c r="Q313" s="87" t="e">
        <f t="shared" si="21"/>
        <v>#DIV/0!</v>
      </c>
      <c r="R313" s="87" t="e">
        <f t="shared" si="21"/>
        <v>#DIV/0!</v>
      </c>
      <c r="S313" s="87" t="e">
        <f t="shared" si="21"/>
        <v>#DIV/0!</v>
      </c>
      <c r="T313" s="87" t="e">
        <f t="shared" si="21"/>
        <v>#DIV/0!</v>
      </c>
    </row>
    <row r="314" spans="1:21" ht="30" x14ac:dyDescent="0.3">
      <c r="A314" s="92"/>
      <c r="B314" s="93" t="s">
        <v>215</v>
      </c>
      <c r="C314" s="95" t="s">
        <v>19</v>
      </c>
      <c r="D314" s="644"/>
      <c r="E314" s="645">
        <f t="shared" si="24"/>
        <v>0</v>
      </c>
      <c r="F314" s="644"/>
      <c r="G314" s="644"/>
      <c r="H314" s="644"/>
      <c r="I314" s="645">
        <f t="shared" si="22"/>
        <v>0</v>
      </c>
      <c r="J314" s="644"/>
      <c r="K314" s="644"/>
      <c r="L314" s="644"/>
      <c r="M314" s="645">
        <f t="shared" si="23"/>
        <v>0</v>
      </c>
      <c r="N314" s="644"/>
      <c r="O314" s="644"/>
      <c r="P314" s="644"/>
      <c r="Q314" s="87" t="e">
        <f t="shared" si="21"/>
        <v>#DIV/0!</v>
      </c>
      <c r="R314" s="87" t="e">
        <f t="shared" si="21"/>
        <v>#DIV/0!</v>
      </c>
      <c r="S314" s="87" t="e">
        <f t="shared" si="21"/>
        <v>#DIV/0!</v>
      </c>
      <c r="T314" s="87" t="e">
        <f t="shared" si="21"/>
        <v>#DIV/0!</v>
      </c>
    </row>
    <row r="315" spans="1:21" ht="45" hidden="1" x14ac:dyDescent="0.3">
      <c r="A315" s="92"/>
      <c r="B315" s="93" t="s">
        <v>216</v>
      </c>
      <c r="C315" s="96" t="s">
        <v>217</v>
      </c>
      <c r="D315" s="644"/>
      <c r="E315" s="645">
        <f t="shared" si="24"/>
        <v>0</v>
      </c>
      <c r="F315" s="644"/>
      <c r="G315" s="644"/>
      <c r="H315" s="644"/>
      <c r="I315" s="645">
        <f t="shared" si="22"/>
        <v>0</v>
      </c>
      <c r="J315" s="644"/>
      <c r="K315" s="644"/>
      <c r="L315" s="644"/>
      <c r="M315" s="645">
        <f t="shared" si="23"/>
        <v>0</v>
      </c>
      <c r="N315" s="644"/>
      <c r="O315" s="644"/>
      <c r="P315" s="644"/>
      <c r="Q315" s="87" t="e">
        <f t="shared" si="21"/>
        <v>#DIV/0!</v>
      </c>
      <c r="R315" s="87" t="e">
        <f t="shared" si="21"/>
        <v>#DIV/0!</v>
      </c>
      <c r="S315" s="87" t="e">
        <f t="shared" si="21"/>
        <v>#DIV/0!</v>
      </c>
      <c r="T315" s="87" t="e">
        <f t="shared" si="21"/>
        <v>#DIV/0!</v>
      </c>
    </row>
    <row r="316" spans="1:21" hidden="1" x14ac:dyDescent="0.3">
      <c r="A316" s="92"/>
      <c r="B316" s="93" t="s">
        <v>218</v>
      </c>
      <c r="C316" s="96" t="s">
        <v>219</v>
      </c>
      <c r="D316" s="644"/>
      <c r="E316" s="645">
        <f t="shared" si="24"/>
        <v>0</v>
      </c>
      <c r="F316" s="644"/>
      <c r="G316" s="644"/>
      <c r="H316" s="644"/>
      <c r="I316" s="645">
        <f t="shared" si="22"/>
        <v>0</v>
      </c>
      <c r="J316" s="644"/>
      <c r="K316" s="644"/>
      <c r="L316" s="644"/>
      <c r="M316" s="645">
        <f t="shared" si="23"/>
        <v>0</v>
      </c>
      <c r="N316" s="644"/>
      <c r="O316" s="644"/>
      <c r="P316" s="644"/>
      <c r="Q316" s="87" t="e">
        <f t="shared" si="21"/>
        <v>#DIV/0!</v>
      </c>
      <c r="R316" s="87" t="e">
        <f t="shared" si="21"/>
        <v>#DIV/0!</v>
      </c>
      <c r="S316" s="87" t="e">
        <f t="shared" si="21"/>
        <v>#DIV/0!</v>
      </c>
      <c r="T316" s="87" t="e">
        <f t="shared" si="21"/>
        <v>#DIV/0!</v>
      </c>
    </row>
    <row r="317" spans="1:21" ht="30" hidden="1" x14ac:dyDescent="0.3">
      <c r="A317" s="92"/>
      <c r="B317" s="93" t="s">
        <v>220</v>
      </c>
      <c r="C317" s="97" t="s">
        <v>221</v>
      </c>
      <c r="D317" s="644"/>
      <c r="E317" s="645">
        <f t="shared" si="24"/>
        <v>0</v>
      </c>
      <c r="F317" s="644"/>
      <c r="G317" s="644"/>
      <c r="H317" s="644"/>
      <c r="I317" s="645">
        <f t="shared" si="22"/>
        <v>0</v>
      </c>
      <c r="J317" s="644"/>
      <c r="K317" s="644"/>
      <c r="L317" s="644"/>
      <c r="M317" s="645">
        <f t="shared" si="23"/>
        <v>0</v>
      </c>
      <c r="N317" s="644"/>
      <c r="O317" s="644"/>
      <c r="P317" s="644"/>
      <c r="Q317" s="87" t="e">
        <f t="shared" si="21"/>
        <v>#DIV/0!</v>
      </c>
      <c r="R317" s="87" t="e">
        <f t="shared" si="21"/>
        <v>#DIV/0!</v>
      </c>
      <c r="S317" s="87" t="e">
        <f t="shared" si="21"/>
        <v>#DIV/0!</v>
      </c>
      <c r="T317" s="87" t="e">
        <f t="shared" si="21"/>
        <v>#DIV/0!</v>
      </c>
    </row>
    <row r="318" spans="1:21" ht="30" hidden="1" x14ac:dyDescent="0.3">
      <c r="A318" s="92"/>
      <c r="B318" s="93" t="s">
        <v>222</v>
      </c>
      <c r="C318" s="97" t="s">
        <v>223</v>
      </c>
      <c r="D318" s="644"/>
      <c r="E318" s="645">
        <f t="shared" si="24"/>
        <v>0</v>
      </c>
      <c r="F318" s="644"/>
      <c r="G318" s="644"/>
      <c r="H318" s="644"/>
      <c r="I318" s="645">
        <f t="shared" si="22"/>
        <v>0</v>
      </c>
      <c r="J318" s="644"/>
      <c r="K318" s="644"/>
      <c r="L318" s="644"/>
      <c r="M318" s="645">
        <f t="shared" si="23"/>
        <v>0</v>
      </c>
      <c r="N318" s="644"/>
      <c r="O318" s="644"/>
      <c r="P318" s="644"/>
      <c r="Q318" s="87" t="e">
        <f t="shared" si="21"/>
        <v>#DIV/0!</v>
      </c>
      <c r="R318" s="87" t="e">
        <f t="shared" si="21"/>
        <v>#DIV/0!</v>
      </c>
      <c r="S318" s="87" t="e">
        <f t="shared" si="21"/>
        <v>#DIV/0!</v>
      </c>
      <c r="T318" s="87" t="e">
        <f t="shared" si="21"/>
        <v>#DIV/0!</v>
      </c>
    </row>
    <row r="319" spans="1:21" hidden="1" x14ac:dyDescent="0.3">
      <c r="A319" s="92"/>
      <c r="B319" s="93" t="s">
        <v>224</v>
      </c>
      <c r="C319" s="96" t="s">
        <v>225</v>
      </c>
      <c r="D319" s="644"/>
      <c r="E319" s="645">
        <f t="shared" si="24"/>
        <v>0</v>
      </c>
      <c r="F319" s="644"/>
      <c r="G319" s="644"/>
      <c r="H319" s="644"/>
      <c r="I319" s="645">
        <f t="shared" si="22"/>
        <v>0</v>
      </c>
      <c r="J319" s="644"/>
      <c r="K319" s="644"/>
      <c r="L319" s="644"/>
      <c r="M319" s="645">
        <f t="shared" si="23"/>
        <v>0</v>
      </c>
      <c r="N319" s="644"/>
      <c r="O319" s="644"/>
      <c r="P319" s="644"/>
      <c r="Q319" s="87" t="e">
        <f t="shared" si="21"/>
        <v>#DIV/0!</v>
      </c>
      <c r="R319" s="87" t="e">
        <f t="shared" si="21"/>
        <v>#DIV/0!</v>
      </c>
      <c r="S319" s="87" t="e">
        <f t="shared" si="21"/>
        <v>#DIV/0!</v>
      </c>
      <c r="T319" s="87" t="e">
        <f t="shared" si="21"/>
        <v>#DIV/0!</v>
      </c>
    </row>
    <row r="320" spans="1:21" ht="30" hidden="1" x14ac:dyDescent="0.3">
      <c r="A320" s="92"/>
      <c r="B320" s="93" t="s">
        <v>226</v>
      </c>
      <c r="C320" s="97" t="s">
        <v>227</v>
      </c>
      <c r="D320" s="644"/>
      <c r="E320" s="645">
        <f t="shared" si="24"/>
        <v>0</v>
      </c>
      <c r="F320" s="644"/>
      <c r="G320" s="644"/>
      <c r="H320" s="644"/>
      <c r="I320" s="645">
        <f t="shared" si="22"/>
        <v>0</v>
      </c>
      <c r="J320" s="644"/>
      <c r="K320" s="644"/>
      <c r="L320" s="644"/>
      <c r="M320" s="645">
        <f t="shared" si="23"/>
        <v>0</v>
      </c>
      <c r="N320" s="644"/>
      <c r="O320" s="644"/>
      <c r="P320" s="644"/>
      <c r="Q320" s="87" t="e">
        <f t="shared" si="21"/>
        <v>#DIV/0!</v>
      </c>
      <c r="R320" s="87" t="e">
        <f t="shared" si="21"/>
        <v>#DIV/0!</v>
      </c>
      <c r="S320" s="87" t="e">
        <f t="shared" si="21"/>
        <v>#DIV/0!</v>
      </c>
      <c r="T320" s="87" t="e">
        <f t="shared" si="21"/>
        <v>#DIV/0!</v>
      </c>
    </row>
    <row r="321" spans="1:20" ht="75" hidden="1" x14ac:dyDescent="0.3">
      <c r="A321" s="92"/>
      <c r="B321" s="93" t="s">
        <v>228</v>
      </c>
      <c r="C321" s="97" t="s">
        <v>229</v>
      </c>
      <c r="D321" s="644"/>
      <c r="E321" s="645">
        <f t="shared" si="24"/>
        <v>0</v>
      </c>
      <c r="F321" s="644"/>
      <c r="G321" s="644"/>
      <c r="H321" s="644"/>
      <c r="I321" s="645">
        <f t="shared" si="22"/>
        <v>0</v>
      </c>
      <c r="J321" s="644"/>
      <c r="K321" s="644"/>
      <c r="L321" s="644"/>
      <c r="M321" s="645">
        <f t="shared" si="23"/>
        <v>0</v>
      </c>
      <c r="N321" s="644"/>
      <c r="O321" s="644"/>
      <c r="P321" s="644"/>
      <c r="Q321" s="87" t="e">
        <f t="shared" si="21"/>
        <v>#DIV/0!</v>
      </c>
      <c r="R321" s="87" t="e">
        <f t="shared" si="21"/>
        <v>#DIV/0!</v>
      </c>
      <c r="S321" s="87" t="e">
        <f t="shared" si="21"/>
        <v>#DIV/0!</v>
      </c>
      <c r="T321" s="87" t="e">
        <f t="shared" si="21"/>
        <v>#DIV/0!</v>
      </c>
    </row>
    <row r="322" spans="1:20" ht="135" hidden="1" x14ac:dyDescent="0.3">
      <c r="A322" s="92"/>
      <c r="B322" s="93" t="s">
        <v>230</v>
      </c>
      <c r="C322" s="97" t="s">
        <v>231</v>
      </c>
      <c r="D322" s="644"/>
      <c r="E322" s="645">
        <f t="shared" si="24"/>
        <v>0</v>
      </c>
      <c r="F322" s="644"/>
      <c r="G322" s="644"/>
      <c r="H322" s="644"/>
      <c r="I322" s="645">
        <f t="shared" si="22"/>
        <v>0</v>
      </c>
      <c r="J322" s="644"/>
      <c r="K322" s="644"/>
      <c r="L322" s="644"/>
      <c r="M322" s="645">
        <f t="shared" si="23"/>
        <v>0</v>
      </c>
      <c r="N322" s="644"/>
      <c r="O322" s="644"/>
      <c r="P322" s="644"/>
      <c r="Q322" s="87" t="e">
        <f t="shared" si="21"/>
        <v>#DIV/0!</v>
      </c>
      <c r="R322" s="87" t="e">
        <f t="shared" si="21"/>
        <v>#DIV/0!</v>
      </c>
      <c r="S322" s="87" t="e">
        <f t="shared" si="21"/>
        <v>#DIV/0!</v>
      </c>
      <c r="T322" s="87" t="e">
        <f t="shared" si="21"/>
        <v>#DIV/0!</v>
      </c>
    </row>
    <row r="323" spans="1:20" ht="45" hidden="1" x14ac:dyDescent="0.3">
      <c r="A323" s="92"/>
      <c r="B323" s="93" t="s">
        <v>232</v>
      </c>
      <c r="C323" s="97" t="s">
        <v>233</v>
      </c>
      <c r="D323" s="644"/>
      <c r="E323" s="645">
        <f t="shared" si="24"/>
        <v>0</v>
      </c>
      <c r="F323" s="644"/>
      <c r="G323" s="644"/>
      <c r="H323" s="644"/>
      <c r="I323" s="645">
        <f t="shared" si="22"/>
        <v>0</v>
      </c>
      <c r="J323" s="644"/>
      <c r="K323" s="644"/>
      <c r="L323" s="644"/>
      <c r="M323" s="645">
        <f t="shared" si="23"/>
        <v>0</v>
      </c>
      <c r="N323" s="644"/>
      <c r="O323" s="644"/>
      <c r="P323" s="644"/>
      <c r="Q323" s="87" t="e">
        <f t="shared" si="21"/>
        <v>#DIV/0!</v>
      </c>
      <c r="R323" s="87" t="e">
        <f t="shared" si="21"/>
        <v>#DIV/0!</v>
      </c>
      <c r="S323" s="87" t="e">
        <f t="shared" si="21"/>
        <v>#DIV/0!</v>
      </c>
      <c r="T323" s="87" t="e">
        <f t="shared" si="21"/>
        <v>#DIV/0!</v>
      </c>
    </row>
    <row r="324" spans="1:20" ht="45" hidden="1" x14ac:dyDescent="0.3">
      <c r="A324" s="92"/>
      <c r="B324" s="93" t="s">
        <v>234</v>
      </c>
      <c r="C324" s="97" t="s">
        <v>235</v>
      </c>
      <c r="D324" s="644"/>
      <c r="E324" s="645">
        <f t="shared" si="24"/>
        <v>0</v>
      </c>
      <c r="F324" s="644"/>
      <c r="G324" s="644"/>
      <c r="H324" s="644"/>
      <c r="I324" s="645">
        <f t="shared" si="22"/>
        <v>0</v>
      </c>
      <c r="J324" s="644"/>
      <c r="K324" s="644"/>
      <c r="L324" s="644"/>
      <c r="M324" s="645">
        <f t="shared" si="23"/>
        <v>0</v>
      </c>
      <c r="N324" s="644"/>
      <c r="O324" s="644"/>
      <c r="P324" s="644"/>
      <c r="Q324" s="87" t="e">
        <f t="shared" si="21"/>
        <v>#DIV/0!</v>
      </c>
      <c r="R324" s="87" t="e">
        <f t="shared" si="21"/>
        <v>#DIV/0!</v>
      </c>
      <c r="S324" s="87" t="e">
        <f t="shared" si="21"/>
        <v>#DIV/0!</v>
      </c>
      <c r="T324" s="87" t="e">
        <f t="shared" si="21"/>
        <v>#DIV/0!</v>
      </c>
    </row>
    <row r="325" spans="1:20" ht="45" hidden="1" x14ac:dyDescent="0.3">
      <c r="A325" s="92"/>
      <c r="B325" s="93" t="s">
        <v>236</v>
      </c>
      <c r="C325" s="97" t="s">
        <v>237</v>
      </c>
      <c r="D325" s="644"/>
      <c r="E325" s="645">
        <f t="shared" si="24"/>
        <v>0</v>
      </c>
      <c r="F325" s="644"/>
      <c r="G325" s="644"/>
      <c r="H325" s="644"/>
      <c r="I325" s="645">
        <f t="shared" si="22"/>
        <v>0</v>
      </c>
      <c r="J325" s="644"/>
      <c r="K325" s="644"/>
      <c r="L325" s="644"/>
      <c r="M325" s="645">
        <f t="shared" si="23"/>
        <v>0</v>
      </c>
      <c r="N325" s="644"/>
      <c r="O325" s="644"/>
      <c r="P325" s="644"/>
      <c r="Q325" s="87" t="e">
        <f t="shared" si="21"/>
        <v>#DIV/0!</v>
      </c>
      <c r="R325" s="87" t="e">
        <f t="shared" si="21"/>
        <v>#DIV/0!</v>
      </c>
      <c r="S325" s="87" t="e">
        <f t="shared" si="21"/>
        <v>#DIV/0!</v>
      </c>
      <c r="T325" s="87" t="e">
        <f t="shared" si="21"/>
        <v>#DIV/0!</v>
      </c>
    </row>
    <row r="326" spans="1:20" ht="30" hidden="1" x14ac:dyDescent="0.3">
      <c r="A326" s="92"/>
      <c r="B326" s="93" t="s">
        <v>238</v>
      </c>
      <c r="C326" s="97" t="s">
        <v>239</v>
      </c>
      <c r="D326" s="644"/>
      <c r="E326" s="645">
        <f t="shared" si="24"/>
        <v>0</v>
      </c>
      <c r="F326" s="644"/>
      <c r="G326" s="644"/>
      <c r="H326" s="644"/>
      <c r="I326" s="645">
        <f t="shared" si="22"/>
        <v>0</v>
      </c>
      <c r="J326" s="644"/>
      <c r="K326" s="644"/>
      <c r="L326" s="644"/>
      <c r="M326" s="645">
        <f t="shared" si="23"/>
        <v>0</v>
      </c>
      <c r="N326" s="644"/>
      <c r="O326" s="644"/>
      <c r="P326" s="644"/>
      <c r="Q326" s="87" t="e">
        <f t="shared" si="21"/>
        <v>#DIV/0!</v>
      </c>
      <c r="R326" s="87" t="e">
        <f t="shared" si="21"/>
        <v>#DIV/0!</v>
      </c>
      <c r="S326" s="87" t="e">
        <f t="shared" si="21"/>
        <v>#DIV/0!</v>
      </c>
      <c r="T326" s="87" t="e">
        <f t="shared" si="21"/>
        <v>#DIV/0!</v>
      </c>
    </row>
    <row r="327" spans="1:20" ht="45" hidden="1" x14ac:dyDescent="0.3">
      <c r="A327" s="92"/>
      <c r="B327" s="93" t="s">
        <v>240</v>
      </c>
      <c r="C327" s="97" t="s">
        <v>241</v>
      </c>
      <c r="D327" s="644"/>
      <c r="E327" s="645">
        <f t="shared" si="24"/>
        <v>0</v>
      </c>
      <c r="F327" s="644"/>
      <c r="G327" s="644"/>
      <c r="H327" s="644"/>
      <c r="I327" s="645">
        <f t="shared" si="22"/>
        <v>0</v>
      </c>
      <c r="J327" s="644"/>
      <c r="K327" s="644"/>
      <c r="L327" s="644"/>
      <c r="M327" s="645">
        <f t="shared" si="23"/>
        <v>0</v>
      </c>
      <c r="N327" s="644"/>
      <c r="O327" s="644"/>
      <c r="P327" s="644"/>
      <c r="Q327" s="87" t="e">
        <f t="shared" si="21"/>
        <v>#DIV/0!</v>
      </c>
      <c r="R327" s="87" t="e">
        <f t="shared" si="21"/>
        <v>#DIV/0!</v>
      </c>
      <c r="S327" s="87" t="e">
        <f t="shared" si="21"/>
        <v>#DIV/0!</v>
      </c>
      <c r="T327" s="87" t="e">
        <f t="shared" si="21"/>
        <v>#DIV/0!</v>
      </c>
    </row>
    <row r="328" spans="1:20" ht="60" hidden="1" x14ac:dyDescent="0.3">
      <c r="A328" s="92"/>
      <c r="B328" s="93" t="s">
        <v>242</v>
      </c>
      <c r="C328" s="97" t="s">
        <v>243</v>
      </c>
      <c r="D328" s="644"/>
      <c r="E328" s="645">
        <f t="shared" si="24"/>
        <v>0</v>
      </c>
      <c r="F328" s="644"/>
      <c r="G328" s="644"/>
      <c r="H328" s="644"/>
      <c r="I328" s="645">
        <f t="shared" si="22"/>
        <v>0</v>
      </c>
      <c r="J328" s="644"/>
      <c r="K328" s="644"/>
      <c r="L328" s="644"/>
      <c r="M328" s="645">
        <f t="shared" si="23"/>
        <v>0</v>
      </c>
      <c r="N328" s="644"/>
      <c r="O328" s="644"/>
      <c r="P328" s="644"/>
      <c r="Q328" s="87" t="e">
        <f t="shared" si="21"/>
        <v>#DIV/0!</v>
      </c>
      <c r="R328" s="87" t="e">
        <f t="shared" si="21"/>
        <v>#DIV/0!</v>
      </c>
      <c r="S328" s="87" t="e">
        <f t="shared" si="21"/>
        <v>#DIV/0!</v>
      </c>
      <c r="T328" s="87" t="e">
        <f t="shared" si="21"/>
        <v>#DIV/0!</v>
      </c>
    </row>
    <row r="329" spans="1:20" ht="30" hidden="1" x14ac:dyDescent="0.3">
      <c r="A329" s="92"/>
      <c r="B329" s="93" t="s">
        <v>244</v>
      </c>
      <c r="C329" s="97" t="s">
        <v>245</v>
      </c>
      <c r="D329" s="644"/>
      <c r="E329" s="645">
        <f t="shared" si="24"/>
        <v>0</v>
      </c>
      <c r="F329" s="644"/>
      <c r="G329" s="644"/>
      <c r="H329" s="644"/>
      <c r="I329" s="645">
        <f t="shared" si="22"/>
        <v>0</v>
      </c>
      <c r="J329" s="644"/>
      <c r="K329" s="644"/>
      <c r="L329" s="644"/>
      <c r="M329" s="645">
        <f t="shared" si="23"/>
        <v>0</v>
      </c>
      <c r="N329" s="644"/>
      <c r="O329" s="644"/>
      <c r="P329" s="644"/>
      <c r="Q329" s="87" t="e">
        <f t="shared" si="21"/>
        <v>#DIV/0!</v>
      </c>
      <c r="R329" s="87" t="e">
        <f t="shared" si="21"/>
        <v>#DIV/0!</v>
      </c>
      <c r="S329" s="87" t="e">
        <f t="shared" si="21"/>
        <v>#DIV/0!</v>
      </c>
      <c r="T329" s="87" t="e">
        <f t="shared" ref="T329:T392" si="28">P329/L329*100</f>
        <v>#DIV/0!</v>
      </c>
    </row>
    <row r="330" spans="1:20" ht="30" hidden="1" x14ac:dyDescent="0.3">
      <c r="A330" s="92"/>
      <c r="B330" s="93" t="s">
        <v>246</v>
      </c>
      <c r="C330" s="97" t="s">
        <v>247</v>
      </c>
      <c r="D330" s="644"/>
      <c r="E330" s="645">
        <f t="shared" si="24"/>
        <v>0</v>
      </c>
      <c r="F330" s="644"/>
      <c r="G330" s="644"/>
      <c r="H330" s="644"/>
      <c r="I330" s="645">
        <f t="shared" si="22"/>
        <v>0</v>
      </c>
      <c r="J330" s="644"/>
      <c r="K330" s="644"/>
      <c r="L330" s="644"/>
      <c r="M330" s="645">
        <f t="shared" si="23"/>
        <v>0</v>
      </c>
      <c r="N330" s="644"/>
      <c r="O330" s="644"/>
      <c r="P330" s="644"/>
      <c r="Q330" s="87" t="e">
        <f t="shared" ref="Q330:T393" si="29">M330/I330*100</f>
        <v>#DIV/0!</v>
      </c>
      <c r="R330" s="87" t="e">
        <f t="shared" si="29"/>
        <v>#DIV/0!</v>
      </c>
      <c r="S330" s="87" t="e">
        <f t="shared" si="29"/>
        <v>#DIV/0!</v>
      </c>
      <c r="T330" s="87" t="e">
        <f t="shared" si="28"/>
        <v>#DIV/0!</v>
      </c>
    </row>
    <row r="331" spans="1:20" ht="30" hidden="1" x14ac:dyDescent="0.3">
      <c r="A331" s="92"/>
      <c r="B331" s="93" t="s">
        <v>248</v>
      </c>
      <c r="C331" s="97" t="s">
        <v>249</v>
      </c>
      <c r="D331" s="644"/>
      <c r="E331" s="645">
        <f t="shared" si="24"/>
        <v>0</v>
      </c>
      <c r="F331" s="644"/>
      <c r="G331" s="644"/>
      <c r="H331" s="644"/>
      <c r="I331" s="645">
        <f t="shared" ref="I331:I394" si="30">J331+K331</f>
        <v>0</v>
      </c>
      <c r="J331" s="644"/>
      <c r="K331" s="644"/>
      <c r="L331" s="644"/>
      <c r="M331" s="645">
        <f t="shared" ref="M331:M394" si="31">N331+O331</f>
        <v>0</v>
      </c>
      <c r="N331" s="644"/>
      <c r="O331" s="644"/>
      <c r="P331" s="644"/>
      <c r="Q331" s="87" t="e">
        <f t="shared" si="29"/>
        <v>#DIV/0!</v>
      </c>
      <c r="R331" s="87" t="e">
        <f t="shared" si="29"/>
        <v>#DIV/0!</v>
      </c>
      <c r="S331" s="87" t="e">
        <f t="shared" si="29"/>
        <v>#DIV/0!</v>
      </c>
      <c r="T331" s="87" t="e">
        <f t="shared" si="28"/>
        <v>#DIV/0!</v>
      </c>
    </row>
    <row r="332" spans="1:20" ht="75" hidden="1" x14ac:dyDescent="0.3">
      <c r="A332" s="92"/>
      <c r="B332" s="93" t="s">
        <v>250</v>
      </c>
      <c r="C332" s="97" t="s">
        <v>251</v>
      </c>
      <c r="D332" s="644"/>
      <c r="E332" s="645">
        <f t="shared" si="24"/>
        <v>0</v>
      </c>
      <c r="F332" s="644"/>
      <c r="G332" s="644"/>
      <c r="H332" s="644"/>
      <c r="I332" s="645">
        <f t="shared" si="30"/>
        <v>0</v>
      </c>
      <c r="J332" s="644"/>
      <c r="K332" s="644"/>
      <c r="L332" s="644"/>
      <c r="M332" s="645">
        <f t="shared" si="31"/>
        <v>0</v>
      </c>
      <c r="N332" s="644"/>
      <c r="O332" s="644"/>
      <c r="P332" s="644"/>
      <c r="Q332" s="87" t="e">
        <f t="shared" si="29"/>
        <v>#DIV/0!</v>
      </c>
      <c r="R332" s="87" t="e">
        <f t="shared" si="29"/>
        <v>#DIV/0!</v>
      </c>
      <c r="S332" s="87" t="e">
        <f t="shared" si="29"/>
        <v>#DIV/0!</v>
      </c>
      <c r="T332" s="87" t="e">
        <f t="shared" si="28"/>
        <v>#DIV/0!</v>
      </c>
    </row>
    <row r="333" spans="1:20" ht="30" hidden="1" x14ac:dyDescent="0.3">
      <c r="A333" s="92"/>
      <c r="B333" s="93" t="s">
        <v>252</v>
      </c>
      <c r="C333" s="97" t="s">
        <v>253</v>
      </c>
      <c r="D333" s="644"/>
      <c r="E333" s="645">
        <f t="shared" si="24"/>
        <v>0</v>
      </c>
      <c r="F333" s="644"/>
      <c r="G333" s="644"/>
      <c r="H333" s="644"/>
      <c r="I333" s="645">
        <f t="shared" si="30"/>
        <v>0</v>
      </c>
      <c r="J333" s="644"/>
      <c r="K333" s="644"/>
      <c r="L333" s="644"/>
      <c r="M333" s="645">
        <f t="shared" si="31"/>
        <v>0</v>
      </c>
      <c r="N333" s="644"/>
      <c r="O333" s="644"/>
      <c r="P333" s="644"/>
      <c r="Q333" s="87" t="e">
        <f t="shared" si="29"/>
        <v>#DIV/0!</v>
      </c>
      <c r="R333" s="87" t="e">
        <f t="shared" si="29"/>
        <v>#DIV/0!</v>
      </c>
      <c r="S333" s="87" t="e">
        <f t="shared" si="29"/>
        <v>#DIV/0!</v>
      </c>
      <c r="T333" s="87" t="e">
        <f t="shared" si="28"/>
        <v>#DIV/0!</v>
      </c>
    </row>
    <row r="334" spans="1:20" ht="30" hidden="1" x14ac:dyDescent="0.3">
      <c r="A334" s="92"/>
      <c r="B334" s="93" t="s">
        <v>254</v>
      </c>
      <c r="C334" s="96" t="s">
        <v>255</v>
      </c>
      <c r="D334" s="644"/>
      <c r="E334" s="645">
        <f t="shared" ref="E334:E397" si="32">F334+G334</f>
        <v>0</v>
      </c>
      <c r="F334" s="644"/>
      <c r="G334" s="644"/>
      <c r="H334" s="644"/>
      <c r="I334" s="645">
        <f t="shared" si="30"/>
        <v>0</v>
      </c>
      <c r="J334" s="644"/>
      <c r="K334" s="644"/>
      <c r="L334" s="644"/>
      <c r="M334" s="645">
        <f t="shared" si="31"/>
        <v>0</v>
      </c>
      <c r="N334" s="644"/>
      <c r="O334" s="644"/>
      <c r="P334" s="644"/>
      <c r="Q334" s="87" t="e">
        <f t="shared" si="29"/>
        <v>#DIV/0!</v>
      </c>
      <c r="R334" s="87" t="e">
        <f t="shared" si="29"/>
        <v>#DIV/0!</v>
      </c>
      <c r="S334" s="87" t="e">
        <f t="shared" si="29"/>
        <v>#DIV/0!</v>
      </c>
      <c r="T334" s="87" t="e">
        <f t="shared" si="28"/>
        <v>#DIV/0!</v>
      </c>
    </row>
    <row r="335" spans="1:20" hidden="1" x14ac:dyDescent="0.3">
      <c r="A335" s="92"/>
      <c r="B335" s="93" t="s">
        <v>256</v>
      </c>
      <c r="C335" s="96" t="s">
        <v>257</v>
      </c>
      <c r="D335" s="644"/>
      <c r="E335" s="645">
        <f t="shared" si="32"/>
        <v>0</v>
      </c>
      <c r="F335" s="644"/>
      <c r="G335" s="644"/>
      <c r="H335" s="644"/>
      <c r="I335" s="645">
        <f t="shared" si="30"/>
        <v>0</v>
      </c>
      <c r="J335" s="644"/>
      <c r="K335" s="644"/>
      <c r="L335" s="644"/>
      <c r="M335" s="645">
        <f t="shared" si="31"/>
        <v>0</v>
      </c>
      <c r="N335" s="644"/>
      <c r="O335" s="644"/>
      <c r="P335" s="644"/>
      <c r="Q335" s="87" t="e">
        <f t="shared" si="29"/>
        <v>#DIV/0!</v>
      </c>
      <c r="R335" s="87" t="e">
        <f t="shared" si="29"/>
        <v>#DIV/0!</v>
      </c>
      <c r="S335" s="87" t="e">
        <f t="shared" si="29"/>
        <v>#DIV/0!</v>
      </c>
      <c r="T335" s="87" t="e">
        <f t="shared" si="28"/>
        <v>#DIV/0!</v>
      </c>
    </row>
    <row r="336" spans="1:20" hidden="1" x14ac:dyDescent="0.3">
      <c r="A336" s="92"/>
      <c r="B336" s="93" t="s">
        <v>258</v>
      </c>
      <c r="C336" s="96" t="s">
        <v>259</v>
      </c>
      <c r="D336" s="644"/>
      <c r="E336" s="645">
        <f t="shared" si="32"/>
        <v>0</v>
      </c>
      <c r="F336" s="644"/>
      <c r="G336" s="644"/>
      <c r="H336" s="644"/>
      <c r="I336" s="645">
        <f t="shared" si="30"/>
        <v>0</v>
      </c>
      <c r="J336" s="644"/>
      <c r="K336" s="644"/>
      <c r="L336" s="644"/>
      <c r="M336" s="645">
        <f t="shared" si="31"/>
        <v>0</v>
      </c>
      <c r="N336" s="644"/>
      <c r="O336" s="644"/>
      <c r="P336" s="644"/>
      <c r="Q336" s="87" t="e">
        <f t="shared" si="29"/>
        <v>#DIV/0!</v>
      </c>
      <c r="R336" s="87" t="e">
        <f t="shared" si="29"/>
        <v>#DIV/0!</v>
      </c>
      <c r="S336" s="87" t="e">
        <f t="shared" si="29"/>
        <v>#DIV/0!</v>
      </c>
      <c r="T336" s="87" t="e">
        <f t="shared" si="28"/>
        <v>#DIV/0!</v>
      </c>
    </row>
    <row r="337" spans="1:20" ht="60" hidden="1" x14ac:dyDescent="0.3">
      <c r="A337" s="92"/>
      <c r="B337" s="93" t="s">
        <v>260</v>
      </c>
      <c r="C337" s="96" t="s">
        <v>261</v>
      </c>
      <c r="D337" s="644"/>
      <c r="E337" s="645">
        <f t="shared" si="32"/>
        <v>0</v>
      </c>
      <c r="F337" s="644"/>
      <c r="G337" s="644"/>
      <c r="H337" s="644"/>
      <c r="I337" s="645">
        <f t="shared" si="30"/>
        <v>0</v>
      </c>
      <c r="J337" s="644"/>
      <c r="K337" s="644"/>
      <c r="L337" s="644"/>
      <c r="M337" s="645">
        <f t="shared" si="31"/>
        <v>0</v>
      </c>
      <c r="N337" s="644"/>
      <c r="O337" s="644"/>
      <c r="P337" s="644"/>
      <c r="Q337" s="87" t="e">
        <f t="shared" si="29"/>
        <v>#DIV/0!</v>
      </c>
      <c r="R337" s="87" t="e">
        <f t="shared" si="29"/>
        <v>#DIV/0!</v>
      </c>
      <c r="S337" s="87" t="e">
        <f t="shared" si="29"/>
        <v>#DIV/0!</v>
      </c>
      <c r="T337" s="87" t="e">
        <f t="shared" si="28"/>
        <v>#DIV/0!</v>
      </c>
    </row>
    <row r="338" spans="1:20" ht="45" hidden="1" x14ac:dyDescent="0.3">
      <c r="A338" s="92"/>
      <c r="B338" s="93" t="s">
        <v>262</v>
      </c>
      <c r="C338" s="96" t="s">
        <v>263</v>
      </c>
      <c r="D338" s="644"/>
      <c r="E338" s="645">
        <f t="shared" si="32"/>
        <v>0</v>
      </c>
      <c r="F338" s="644"/>
      <c r="G338" s="644"/>
      <c r="H338" s="644"/>
      <c r="I338" s="645">
        <f t="shared" si="30"/>
        <v>0</v>
      </c>
      <c r="J338" s="644"/>
      <c r="K338" s="644"/>
      <c r="L338" s="644"/>
      <c r="M338" s="645">
        <f t="shared" si="31"/>
        <v>0</v>
      </c>
      <c r="N338" s="644"/>
      <c r="O338" s="644"/>
      <c r="P338" s="644"/>
      <c r="Q338" s="87" t="e">
        <f t="shared" si="29"/>
        <v>#DIV/0!</v>
      </c>
      <c r="R338" s="87" t="e">
        <f t="shared" si="29"/>
        <v>#DIV/0!</v>
      </c>
      <c r="S338" s="87" t="e">
        <f t="shared" si="29"/>
        <v>#DIV/0!</v>
      </c>
      <c r="T338" s="87" t="e">
        <f t="shared" si="28"/>
        <v>#DIV/0!</v>
      </c>
    </row>
    <row r="339" spans="1:20" ht="45" hidden="1" x14ac:dyDescent="0.3">
      <c r="A339" s="92"/>
      <c r="B339" s="93" t="s">
        <v>264</v>
      </c>
      <c r="C339" s="97" t="s">
        <v>265</v>
      </c>
      <c r="D339" s="644"/>
      <c r="E339" s="645">
        <f t="shared" si="32"/>
        <v>0</v>
      </c>
      <c r="F339" s="644"/>
      <c r="G339" s="644"/>
      <c r="H339" s="644"/>
      <c r="I339" s="645">
        <f t="shared" si="30"/>
        <v>0</v>
      </c>
      <c r="J339" s="644"/>
      <c r="K339" s="644"/>
      <c r="L339" s="644"/>
      <c r="M339" s="645">
        <f t="shared" si="31"/>
        <v>0</v>
      </c>
      <c r="N339" s="644"/>
      <c r="O339" s="644"/>
      <c r="P339" s="644"/>
      <c r="Q339" s="87" t="e">
        <f t="shared" si="29"/>
        <v>#DIV/0!</v>
      </c>
      <c r="R339" s="87" t="e">
        <f t="shared" si="29"/>
        <v>#DIV/0!</v>
      </c>
      <c r="S339" s="87" t="e">
        <f t="shared" si="29"/>
        <v>#DIV/0!</v>
      </c>
      <c r="T339" s="87" t="e">
        <f t="shared" si="28"/>
        <v>#DIV/0!</v>
      </c>
    </row>
    <row r="340" spans="1:20" ht="30" hidden="1" x14ac:dyDescent="0.3">
      <c r="A340" s="92"/>
      <c r="B340" s="93" t="s">
        <v>266</v>
      </c>
      <c r="C340" s="97" t="s">
        <v>267</v>
      </c>
      <c r="D340" s="644"/>
      <c r="E340" s="645">
        <f t="shared" si="32"/>
        <v>0</v>
      </c>
      <c r="F340" s="644"/>
      <c r="G340" s="644"/>
      <c r="H340" s="644"/>
      <c r="I340" s="645">
        <f t="shared" si="30"/>
        <v>0</v>
      </c>
      <c r="J340" s="644"/>
      <c r="K340" s="644"/>
      <c r="L340" s="644"/>
      <c r="M340" s="645">
        <f t="shared" si="31"/>
        <v>0</v>
      </c>
      <c r="N340" s="644"/>
      <c r="O340" s="644"/>
      <c r="P340" s="644"/>
      <c r="Q340" s="87" t="e">
        <f t="shared" si="29"/>
        <v>#DIV/0!</v>
      </c>
      <c r="R340" s="87" t="e">
        <f t="shared" si="29"/>
        <v>#DIV/0!</v>
      </c>
      <c r="S340" s="87" t="e">
        <f t="shared" si="29"/>
        <v>#DIV/0!</v>
      </c>
      <c r="T340" s="87" t="e">
        <f t="shared" si="28"/>
        <v>#DIV/0!</v>
      </c>
    </row>
    <row r="341" spans="1:20" ht="30" hidden="1" x14ac:dyDescent="0.3">
      <c r="A341" s="92"/>
      <c r="B341" s="93" t="s">
        <v>268</v>
      </c>
      <c r="C341" s="97" t="s">
        <v>269</v>
      </c>
      <c r="D341" s="644"/>
      <c r="E341" s="645">
        <f t="shared" si="32"/>
        <v>0</v>
      </c>
      <c r="F341" s="644"/>
      <c r="G341" s="644"/>
      <c r="H341" s="644"/>
      <c r="I341" s="645">
        <f t="shared" si="30"/>
        <v>0</v>
      </c>
      <c r="J341" s="644"/>
      <c r="K341" s="644"/>
      <c r="L341" s="644"/>
      <c r="M341" s="645">
        <f t="shared" si="31"/>
        <v>0</v>
      </c>
      <c r="N341" s="644"/>
      <c r="O341" s="644"/>
      <c r="P341" s="644"/>
      <c r="Q341" s="87" t="e">
        <f t="shared" si="29"/>
        <v>#DIV/0!</v>
      </c>
      <c r="R341" s="87" t="e">
        <f t="shared" si="29"/>
        <v>#DIV/0!</v>
      </c>
      <c r="S341" s="87" t="e">
        <f t="shared" si="29"/>
        <v>#DIV/0!</v>
      </c>
      <c r="T341" s="87" t="e">
        <f t="shared" si="28"/>
        <v>#DIV/0!</v>
      </c>
    </row>
    <row r="342" spans="1:20" ht="60" hidden="1" x14ac:dyDescent="0.3">
      <c r="A342" s="92"/>
      <c r="B342" s="93" t="s">
        <v>270</v>
      </c>
      <c r="C342" s="97" t="s">
        <v>271</v>
      </c>
      <c r="D342" s="644"/>
      <c r="E342" s="645">
        <f t="shared" si="32"/>
        <v>0</v>
      </c>
      <c r="F342" s="644"/>
      <c r="G342" s="644"/>
      <c r="H342" s="644"/>
      <c r="I342" s="645">
        <f t="shared" si="30"/>
        <v>0</v>
      </c>
      <c r="J342" s="644"/>
      <c r="K342" s="644"/>
      <c r="L342" s="644"/>
      <c r="M342" s="645">
        <f t="shared" si="31"/>
        <v>0</v>
      </c>
      <c r="N342" s="644"/>
      <c r="O342" s="644"/>
      <c r="P342" s="644"/>
      <c r="Q342" s="87" t="e">
        <f t="shared" si="29"/>
        <v>#DIV/0!</v>
      </c>
      <c r="R342" s="87" t="e">
        <f t="shared" si="29"/>
        <v>#DIV/0!</v>
      </c>
      <c r="S342" s="87" t="e">
        <f t="shared" si="29"/>
        <v>#DIV/0!</v>
      </c>
      <c r="T342" s="87" t="e">
        <f t="shared" si="28"/>
        <v>#DIV/0!</v>
      </c>
    </row>
    <row r="343" spans="1:20" ht="60" hidden="1" x14ac:dyDescent="0.3">
      <c r="A343" s="92"/>
      <c r="B343" s="93" t="s">
        <v>272</v>
      </c>
      <c r="C343" s="97" t="s">
        <v>273</v>
      </c>
      <c r="D343" s="644"/>
      <c r="E343" s="645">
        <f t="shared" si="32"/>
        <v>0</v>
      </c>
      <c r="F343" s="644"/>
      <c r="G343" s="644"/>
      <c r="H343" s="644"/>
      <c r="I343" s="645">
        <f t="shared" si="30"/>
        <v>0</v>
      </c>
      <c r="J343" s="644"/>
      <c r="K343" s="644"/>
      <c r="L343" s="644"/>
      <c r="M343" s="645">
        <f t="shared" si="31"/>
        <v>0</v>
      </c>
      <c r="N343" s="644"/>
      <c r="O343" s="644"/>
      <c r="P343" s="644"/>
      <c r="Q343" s="87" t="e">
        <f t="shared" si="29"/>
        <v>#DIV/0!</v>
      </c>
      <c r="R343" s="87" t="e">
        <f t="shared" si="29"/>
        <v>#DIV/0!</v>
      </c>
      <c r="S343" s="87" t="e">
        <f t="shared" si="29"/>
        <v>#DIV/0!</v>
      </c>
      <c r="T343" s="87" t="e">
        <f t="shared" si="28"/>
        <v>#DIV/0!</v>
      </c>
    </row>
    <row r="344" spans="1:20" ht="90" hidden="1" x14ac:dyDescent="0.3">
      <c r="A344" s="92"/>
      <c r="B344" s="93" t="s">
        <v>274</v>
      </c>
      <c r="C344" s="97" t="s">
        <v>275</v>
      </c>
      <c r="D344" s="644"/>
      <c r="E344" s="645">
        <f t="shared" si="32"/>
        <v>0</v>
      </c>
      <c r="F344" s="644"/>
      <c r="G344" s="644"/>
      <c r="H344" s="644"/>
      <c r="I344" s="645">
        <f t="shared" si="30"/>
        <v>0</v>
      </c>
      <c r="J344" s="644"/>
      <c r="K344" s="644"/>
      <c r="L344" s="644"/>
      <c r="M344" s="645">
        <f t="shared" si="31"/>
        <v>0</v>
      </c>
      <c r="N344" s="644"/>
      <c r="O344" s="644"/>
      <c r="P344" s="644"/>
      <c r="Q344" s="87" t="e">
        <f t="shared" si="29"/>
        <v>#DIV/0!</v>
      </c>
      <c r="R344" s="87" t="e">
        <f t="shared" si="29"/>
        <v>#DIV/0!</v>
      </c>
      <c r="S344" s="87" t="e">
        <f t="shared" si="29"/>
        <v>#DIV/0!</v>
      </c>
      <c r="T344" s="87" t="e">
        <f t="shared" si="28"/>
        <v>#DIV/0!</v>
      </c>
    </row>
    <row r="345" spans="1:20" ht="45" hidden="1" x14ac:dyDescent="0.3">
      <c r="A345" s="92"/>
      <c r="B345" s="93" t="s">
        <v>276</v>
      </c>
      <c r="C345" s="96" t="s">
        <v>277</v>
      </c>
      <c r="D345" s="644"/>
      <c r="E345" s="645">
        <f t="shared" si="32"/>
        <v>0</v>
      </c>
      <c r="F345" s="644"/>
      <c r="G345" s="644"/>
      <c r="H345" s="644"/>
      <c r="I345" s="645">
        <f t="shared" si="30"/>
        <v>0</v>
      </c>
      <c r="J345" s="644"/>
      <c r="K345" s="644"/>
      <c r="L345" s="644"/>
      <c r="M345" s="645">
        <f t="shared" si="31"/>
        <v>0</v>
      </c>
      <c r="N345" s="644"/>
      <c r="O345" s="644"/>
      <c r="P345" s="644"/>
      <c r="Q345" s="87" t="e">
        <f t="shared" si="29"/>
        <v>#DIV/0!</v>
      </c>
      <c r="R345" s="87" t="e">
        <f t="shared" si="29"/>
        <v>#DIV/0!</v>
      </c>
      <c r="S345" s="87" t="e">
        <f t="shared" si="29"/>
        <v>#DIV/0!</v>
      </c>
      <c r="T345" s="87" t="e">
        <f t="shared" si="28"/>
        <v>#DIV/0!</v>
      </c>
    </row>
    <row r="346" spans="1:20" ht="45" hidden="1" x14ac:dyDescent="0.3">
      <c r="A346" s="92"/>
      <c r="B346" s="93" t="s">
        <v>278</v>
      </c>
      <c r="C346" s="96" t="s">
        <v>279</v>
      </c>
      <c r="D346" s="644"/>
      <c r="E346" s="645">
        <f t="shared" si="32"/>
        <v>0</v>
      </c>
      <c r="F346" s="644"/>
      <c r="G346" s="644"/>
      <c r="H346" s="644"/>
      <c r="I346" s="645">
        <f t="shared" si="30"/>
        <v>0</v>
      </c>
      <c r="J346" s="644"/>
      <c r="K346" s="644"/>
      <c r="L346" s="644"/>
      <c r="M346" s="645">
        <f t="shared" si="31"/>
        <v>0</v>
      </c>
      <c r="N346" s="644"/>
      <c r="O346" s="644"/>
      <c r="P346" s="644"/>
      <c r="Q346" s="87" t="e">
        <f t="shared" si="29"/>
        <v>#DIV/0!</v>
      </c>
      <c r="R346" s="87" t="e">
        <f t="shared" si="29"/>
        <v>#DIV/0!</v>
      </c>
      <c r="S346" s="87" t="e">
        <f t="shared" si="29"/>
        <v>#DIV/0!</v>
      </c>
      <c r="T346" s="87" t="e">
        <f t="shared" si="28"/>
        <v>#DIV/0!</v>
      </c>
    </row>
    <row r="347" spans="1:20" ht="30" hidden="1" x14ac:dyDescent="0.3">
      <c r="A347" s="92"/>
      <c r="B347" s="93" t="s">
        <v>280</v>
      </c>
      <c r="C347" s="97" t="s">
        <v>281</v>
      </c>
      <c r="D347" s="644"/>
      <c r="E347" s="645">
        <f t="shared" si="32"/>
        <v>0</v>
      </c>
      <c r="F347" s="644"/>
      <c r="G347" s="644"/>
      <c r="H347" s="644"/>
      <c r="I347" s="645">
        <f t="shared" si="30"/>
        <v>0</v>
      </c>
      <c r="J347" s="644"/>
      <c r="K347" s="644"/>
      <c r="L347" s="644"/>
      <c r="M347" s="645">
        <f t="shared" si="31"/>
        <v>0</v>
      </c>
      <c r="N347" s="644"/>
      <c r="O347" s="644"/>
      <c r="P347" s="644"/>
      <c r="Q347" s="87" t="e">
        <f t="shared" si="29"/>
        <v>#DIV/0!</v>
      </c>
      <c r="R347" s="87" t="e">
        <f t="shared" si="29"/>
        <v>#DIV/0!</v>
      </c>
      <c r="S347" s="87" t="e">
        <f t="shared" si="29"/>
        <v>#DIV/0!</v>
      </c>
      <c r="T347" s="87" t="e">
        <f t="shared" si="28"/>
        <v>#DIV/0!</v>
      </c>
    </row>
    <row r="348" spans="1:20" ht="60" hidden="1" x14ac:dyDescent="0.3">
      <c r="A348" s="92"/>
      <c r="B348" s="93" t="s">
        <v>282</v>
      </c>
      <c r="C348" s="97" t="s">
        <v>283</v>
      </c>
      <c r="D348" s="644"/>
      <c r="E348" s="645">
        <f t="shared" si="32"/>
        <v>0</v>
      </c>
      <c r="F348" s="644"/>
      <c r="G348" s="644"/>
      <c r="H348" s="644"/>
      <c r="I348" s="645">
        <f t="shared" si="30"/>
        <v>0</v>
      </c>
      <c r="J348" s="644"/>
      <c r="K348" s="644"/>
      <c r="L348" s="644"/>
      <c r="M348" s="645">
        <f t="shared" si="31"/>
        <v>0</v>
      </c>
      <c r="N348" s="644"/>
      <c r="O348" s="644"/>
      <c r="P348" s="644"/>
      <c r="Q348" s="87" t="e">
        <f t="shared" si="29"/>
        <v>#DIV/0!</v>
      </c>
      <c r="R348" s="87" t="e">
        <f t="shared" si="29"/>
        <v>#DIV/0!</v>
      </c>
      <c r="S348" s="87" t="e">
        <f t="shared" si="29"/>
        <v>#DIV/0!</v>
      </c>
      <c r="T348" s="87" t="e">
        <f t="shared" si="28"/>
        <v>#DIV/0!</v>
      </c>
    </row>
    <row r="349" spans="1:20" ht="30" hidden="1" x14ac:dyDescent="0.3">
      <c r="A349" s="92"/>
      <c r="B349" s="93" t="s">
        <v>284</v>
      </c>
      <c r="C349" s="97" t="s">
        <v>285</v>
      </c>
      <c r="D349" s="644"/>
      <c r="E349" s="645">
        <f t="shared" si="32"/>
        <v>0</v>
      </c>
      <c r="F349" s="644"/>
      <c r="G349" s="644"/>
      <c r="H349" s="644"/>
      <c r="I349" s="645">
        <f t="shared" si="30"/>
        <v>0</v>
      </c>
      <c r="J349" s="644"/>
      <c r="K349" s="644"/>
      <c r="L349" s="644"/>
      <c r="M349" s="645">
        <f t="shared" si="31"/>
        <v>0</v>
      </c>
      <c r="N349" s="644"/>
      <c r="O349" s="644"/>
      <c r="P349" s="644"/>
      <c r="Q349" s="87" t="e">
        <f t="shared" si="29"/>
        <v>#DIV/0!</v>
      </c>
      <c r="R349" s="87" t="e">
        <f t="shared" si="29"/>
        <v>#DIV/0!</v>
      </c>
      <c r="S349" s="87" t="e">
        <f t="shared" si="29"/>
        <v>#DIV/0!</v>
      </c>
      <c r="T349" s="87" t="e">
        <f t="shared" si="28"/>
        <v>#DIV/0!</v>
      </c>
    </row>
    <row r="350" spans="1:20" ht="90" hidden="1" x14ac:dyDescent="0.3">
      <c r="A350" s="92"/>
      <c r="B350" s="93" t="s">
        <v>286</v>
      </c>
      <c r="C350" s="97" t="s">
        <v>287</v>
      </c>
      <c r="D350" s="644"/>
      <c r="E350" s="645">
        <f t="shared" si="32"/>
        <v>0</v>
      </c>
      <c r="F350" s="644"/>
      <c r="G350" s="644"/>
      <c r="H350" s="644"/>
      <c r="I350" s="645">
        <f t="shared" si="30"/>
        <v>0</v>
      </c>
      <c r="J350" s="644"/>
      <c r="K350" s="644"/>
      <c r="L350" s="644"/>
      <c r="M350" s="645">
        <f t="shared" si="31"/>
        <v>0</v>
      </c>
      <c r="N350" s="644"/>
      <c r="O350" s="644"/>
      <c r="P350" s="644"/>
      <c r="Q350" s="87" t="e">
        <f t="shared" si="29"/>
        <v>#DIV/0!</v>
      </c>
      <c r="R350" s="87" t="e">
        <f t="shared" si="29"/>
        <v>#DIV/0!</v>
      </c>
      <c r="S350" s="87" t="e">
        <f t="shared" si="29"/>
        <v>#DIV/0!</v>
      </c>
      <c r="T350" s="87" t="e">
        <f t="shared" si="28"/>
        <v>#DIV/0!</v>
      </c>
    </row>
    <row r="351" spans="1:20" ht="30" hidden="1" x14ac:dyDescent="0.3">
      <c r="A351" s="92"/>
      <c r="B351" s="93" t="s">
        <v>288</v>
      </c>
      <c r="C351" s="97" t="s">
        <v>289</v>
      </c>
      <c r="D351" s="644"/>
      <c r="E351" s="645">
        <f t="shared" si="32"/>
        <v>0</v>
      </c>
      <c r="F351" s="644"/>
      <c r="G351" s="644"/>
      <c r="H351" s="644"/>
      <c r="I351" s="645">
        <f t="shared" si="30"/>
        <v>0</v>
      </c>
      <c r="J351" s="644"/>
      <c r="K351" s="644"/>
      <c r="L351" s="644"/>
      <c r="M351" s="645">
        <f t="shared" si="31"/>
        <v>0</v>
      </c>
      <c r="N351" s="644"/>
      <c r="O351" s="644"/>
      <c r="P351" s="644"/>
      <c r="Q351" s="87" t="e">
        <f t="shared" si="29"/>
        <v>#DIV/0!</v>
      </c>
      <c r="R351" s="87" t="e">
        <f t="shared" si="29"/>
        <v>#DIV/0!</v>
      </c>
      <c r="S351" s="87" t="e">
        <f t="shared" si="29"/>
        <v>#DIV/0!</v>
      </c>
      <c r="T351" s="87" t="e">
        <f t="shared" si="28"/>
        <v>#DIV/0!</v>
      </c>
    </row>
    <row r="352" spans="1:20" ht="90" hidden="1" x14ac:dyDescent="0.3">
      <c r="A352" s="92"/>
      <c r="B352" s="93" t="s">
        <v>290</v>
      </c>
      <c r="C352" s="97" t="s">
        <v>291</v>
      </c>
      <c r="D352" s="644"/>
      <c r="E352" s="645">
        <f t="shared" si="32"/>
        <v>0</v>
      </c>
      <c r="F352" s="644"/>
      <c r="G352" s="644"/>
      <c r="H352" s="644"/>
      <c r="I352" s="645">
        <f t="shared" si="30"/>
        <v>0</v>
      </c>
      <c r="J352" s="644"/>
      <c r="K352" s="644"/>
      <c r="L352" s="644"/>
      <c r="M352" s="645">
        <f t="shared" si="31"/>
        <v>0</v>
      </c>
      <c r="N352" s="644"/>
      <c r="O352" s="644"/>
      <c r="P352" s="644"/>
      <c r="Q352" s="87" t="e">
        <f t="shared" si="29"/>
        <v>#DIV/0!</v>
      </c>
      <c r="R352" s="87" t="e">
        <f t="shared" si="29"/>
        <v>#DIV/0!</v>
      </c>
      <c r="S352" s="87" t="e">
        <f t="shared" si="29"/>
        <v>#DIV/0!</v>
      </c>
      <c r="T352" s="87" t="e">
        <f t="shared" si="28"/>
        <v>#DIV/0!</v>
      </c>
    </row>
    <row r="353" spans="1:20" ht="30" hidden="1" x14ac:dyDescent="0.3">
      <c r="A353" s="92"/>
      <c r="B353" s="93" t="s">
        <v>292</v>
      </c>
      <c r="C353" s="97" t="s">
        <v>293</v>
      </c>
      <c r="D353" s="644"/>
      <c r="E353" s="645">
        <f t="shared" si="32"/>
        <v>0</v>
      </c>
      <c r="F353" s="644"/>
      <c r="G353" s="644"/>
      <c r="H353" s="644"/>
      <c r="I353" s="645">
        <f t="shared" si="30"/>
        <v>0</v>
      </c>
      <c r="J353" s="644"/>
      <c r="K353" s="644"/>
      <c r="L353" s="644"/>
      <c r="M353" s="645">
        <f t="shared" si="31"/>
        <v>0</v>
      </c>
      <c r="N353" s="644"/>
      <c r="O353" s="644"/>
      <c r="P353" s="644"/>
      <c r="Q353" s="87" t="e">
        <f t="shared" si="29"/>
        <v>#DIV/0!</v>
      </c>
      <c r="R353" s="87" t="e">
        <f t="shared" si="29"/>
        <v>#DIV/0!</v>
      </c>
      <c r="S353" s="87" t="e">
        <f t="shared" si="29"/>
        <v>#DIV/0!</v>
      </c>
      <c r="T353" s="87" t="e">
        <f t="shared" si="28"/>
        <v>#DIV/0!</v>
      </c>
    </row>
    <row r="354" spans="1:20" ht="30" hidden="1" x14ac:dyDescent="0.3">
      <c r="A354" s="92"/>
      <c r="B354" s="93" t="s">
        <v>294</v>
      </c>
      <c r="C354" s="97" t="s">
        <v>295</v>
      </c>
      <c r="D354" s="644"/>
      <c r="E354" s="645">
        <f t="shared" si="32"/>
        <v>0</v>
      </c>
      <c r="F354" s="644"/>
      <c r="G354" s="644"/>
      <c r="H354" s="644"/>
      <c r="I354" s="645">
        <f t="shared" si="30"/>
        <v>0</v>
      </c>
      <c r="J354" s="644"/>
      <c r="K354" s="644"/>
      <c r="L354" s="644"/>
      <c r="M354" s="645">
        <f t="shared" si="31"/>
        <v>0</v>
      </c>
      <c r="N354" s="644"/>
      <c r="O354" s="644"/>
      <c r="P354" s="644"/>
      <c r="Q354" s="87" t="e">
        <f t="shared" si="29"/>
        <v>#DIV/0!</v>
      </c>
      <c r="R354" s="87" t="e">
        <f t="shared" si="29"/>
        <v>#DIV/0!</v>
      </c>
      <c r="S354" s="87" t="e">
        <f t="shared" si="29"/>
        <v>#DIV/0!</v>
      </c>
      <c r="T354" s="87" t="e">
        <f t="shared" si="28"/>
        <v>#DIV/0!</v>
      </c>
    </row>
    <row r="355" spans="1:20" ht="30" hidden="1" x14ac:dyDescent="0.3">
      <c r="A355" s="92"/>
      <c r="B355" s="93" t="s">
        <v>296</v>
      </c>
      <c r="C355" s="97" t="s">
        <v>297</v>
      </c>
      <c r="D355" s="644"/>
      <c r="E355" s="645">
        <f t="shared" si="32"/>
        <v>0</v>
      </c>
      <c r="F355" s="644"/>
      <c r="G355" s="644"/>
      <c r="H355" s="644"/>
      <c r="I355" s="645">
        <f t="shared" si="30"/>
        <v>0</v>
      </c>
      <c r="J355" s="644"/>
      <c r="K355" s="644"/>
      <c r="L355" s="644"/>
      <c r="M355" s="645">
        <f t="shared" si="31"/>
        <v>0</v>
      </c>
      <c r="N355" s="644"/>
      <c r="O355" s="644"/>
      <c r="P355" s="644"/>
      <c r="Q355" s="87" t="e">
        <f t="shared" si="29"/>
        <v>#DIV/0!</v>
      </c>
      <c r="R355" s="87" t="e">
        <f t="shared" si="29"/>
        <v>#DIV/0!</v>
      </c>
      <c r="S355" s="87" t="e">
        <f t="shared" si="29"/>
        <v>#DIV/0!</v>
      </c>
      <c r="T355" s="87" t="e">
        <f t="shared" si="28"/>
        <v>#DIV/0!</v>
      </c>
    </row>
    <row r="356" spans="1:20" ht="30" hidden="1" x14ac:dyDescent="0.3">
      <c r="A356" s="92"/>
      <c r="B356" s="93" t="s">
        <v>298</v>
      </c>
      <c r="C356" s="97" t="s">
        <v>299</v>
      </c>
      <c r="D356" s="644"/>
      <c r="E356" s="645">
        <f t="shared" si="32"/>
        <v>0</v>
      </c>
      <c r="F356" s="644"/>
      <c r="G356" s="644"/>
      <c r="H356" s="644"/>
      <c r="I356" s="645">
        <f t="shared" si="30"/>
        <v>0</v>
      </c>
      <c r="J356" s="644"/>
      <c r="K356" s="644"/>
      <c r="L356" s="644"/>
      <c r="M356" s="645">
        <f t="shared" si="31"/>
        <v>0</v>
      </c>
      <c r="N356" s="644"/>
      <c r="O356" s="644"/>
      <c r="P356" s="644"/>
      <c r="Q356" s="87" t="e">
        <f t="shared" si="29"/>
        <v>#DIV/0!</v>
      </c>
      <c r="R356" s="87" t="e">
        <f t="shared" si="29"/>
        <v>#DIV/0!</v>
      </c>
      <c r="S356" s="87" t="e">
        <f t="shared" si="29"/>
        <v>#DIV/0!</v>
      </c>
      <c r="T356" s="87" t="e">
        <f t="shared" si="28"/>
        <v>#DIV/0!</v>
      </c>
    </row>
    <row r="357" spans="1:20" ht="30" hidden="1" x14ac:dyDescent="0.3">
      <c r="A357" s="92"/>
      <c r="B357" s="93" t="s">
        <v>300</v>
      </c>
      <c r="C357" s="97" t="s">
        <v>301</v>
      </c>
      <c r="D357" s="644"/>
      <c r="E357" s="645">
        <f t="shared" si="32"/>
        <v>0</v>
      </c>
      <c r="F357" s="644"/>
      <c r="G357" s="644"/>
      <c r="H357" s="644"/>
      <c r="I357" s="645">
        <f t="shared" si="30"/>
        <v>0</v>
      </c>
      <c r="J357" s="644"/>
      <c r="K357" s="644"/>
      <c r="L357" s="644"/>
      <c r="M357" s="645">
        <f t="shared" si="31"/>
        <v>0</v>
      </c>
      <c r="N357" s="644"/>
      <c r="O357" s="644"/>
      <c r="P357" s="644"/>
      <c r="Q357" s="87" t="e">
        <f t="shared" si="29"/>
        <v>#DIV/0!</v>
      </c>
      <c r="R357" s="87" t="e">
        <f t="shared" si="29"/>
        <v>#DIV/0!</v>
      </c>
      <c r="S357" s="87" t="e">
        <f t="shared" si="29"/>
        <v>#DIV/0!</v>
      </c>
      <c r="T357" s="87" t="e">
        <f t="shared" si="28"/>
        <v>#DIV/0!</v>
      </c>
    </row>
    <row r="358" spans="1:20" ht="75" hidden="1" x14ac:dyDescent="0.3">
      <c r="A358" s="92"/>
      <c r="B358" s="93" t="s">
        <v>302</v>
      </c>
      <c r="C358" s="97" t="s">
        <v>303</v>
      </c>
      <c r="D358" s="644"/>
      <c r="E358" s="645">
        <f t="shared" si="32"/>
        <v>0</v>
      </c>
      <c r="F358" s="644"/>
      <c r="G358" s="644"/>
      <c r="H358" s="644"/>
      <c r="I358" s="645">
        <f t="shared" si="30"/>
        <v>0</v>
      </c>
      <c r="J358" s="644"/>
      <c r="K358" s="644"/>
      <c r="L358" s="644"/>
      <c r="M358" s="645">
        <f t="shared" si="31"/>
        <v>0</v>
      </c>
      <c r="N358" s="644"/>
      <c r="O358" s="644"/>
      <c r="P358" s="644"/>
      <c r="Q358" s="87" t="e">
        <f t="shared" si="29"/>
        <v>#DIV/0!</v>
      </c>
      <c r="R358" s="87" t="e">
        <f t="shared" si="29"/>
        <v>#DIV/0!</v>
      </c>
      <c r="S358" s="87" t="e">
        <f t="shared" si="29"/>
        <v>#DIV/0!</v>
      </c>
      <c r="T358" s="87" t="e">
        <f t="shared" si="28"/>
        <v>#DIV/0!</v>
      </c>
    </row>
    <row r="359" spans="1:20" hidden="1" x14ac:dyDescent="0.3">
      <c r="A359" s="92"/>
      <c r="B359" s="93" t="s">
        <v>307</v>
      </c>
      <c r="C359" s="95" t="s">
        <v>386</v>
      </c>
      <c r="D359" s="644"/>
      <c r="E359" s="645">
        <f t="shared" si="32"/>
        <v>0</v>
      </c>
      <c r="F359" s="644"/>
      <c r="G359" s="644"/>
      <c r="H359" s="644"/>
      <c r="I359" s="645">
        <f t="shared" si="30"/>
        <v>0</v>
      </c>
      <c r="J359" s="644"/>
      <c r="K359" s="644"/>
      <c r="L359" s="644"/>
      <c r="M359" s="645">
        <f t="shared" si="31"/>
        <v>0</v>
      </c>
      <c r="N359" s="644"/>
      <c r="O359" s="644"/>
      <c r="P359" s="644"/>
      <c r="Q359" s="87" t="e">
        <f t="shared" si="29"/>
        <v>#DIV/0!</v>
      </c>
      <c r="R359" s="87" t="e">
        <f t="shared" si="29"/>
        <v>#DIV/0!</v>
      </c>
      <c r="S359" s="87" t="e">
        <f t="shared" si="29"/>
        <v>#DIV/0!</v>
      </c>
      <c r="T359" s="87" t="e">
        <f t="shared" si="28"/>
        <v>#DIV/0!</v>
      </c>
    </row>
    <row r="360" spans="1:20" hidden="1" x14ac:dyDescent="0.3">
      <c r="A360" s="92"/>
      <c r="B360" s="93" t="s">
        <v>309</v>
      </c>
      <c r="C360" s="95" t="s">
        <v>387</v>
      </c>
      <c r="D360" s="644"/>
      <c r="E360" s="645">
        <f t="shared" si="32"/>
        <v>0</v>
      </c>
      <c r="F360" s="644"/>
      <c r="G360" s="644"/>
      <c r="H360" s="644"/>
      <c r="I360" s="645">
        <f t="shared" si="30"/>
        <v>0</v>
      </c>
      <c r="J360" s="644"/>
      <c r="K360" s="644"/>
      <c r="L360" s="644"/>
      <c r="M360" s="645">
        <f t="shared" si="31"/>
        <v>0</v>
      </c>
      <c r="N360" s="644"/>
      <c r="O360" s="644"/>
      <c r="P360" s="644"/>
      <c r="Q360" s="87" t="e">
        <f t="shared" si="29"/>
        <v>#DIV/0!</v>
      </c>
      <c r="R360" s="87" t="e">
        <f t="shared" si="29"/>
        <v>#DIV/0!</v>
      </c>
      <c r="S360" s="87" t="e">
        <f t="shared" si="29"/>
        <v>#DIV/0!</v>
      </c>
      <c r="T360" s="87" t="e">
        <f t="shared" si="28"/>
        <v>#DIV/0!</v>
      </c>
    </row>
    <row r="361" spans="1:20" hidden="1" x14ac:dyDescent="0.3">
      <c r="A361" s="92"/>
      <c r="B361" s="93" t="s">
        <v>310</v>
      </c>
      <c r="C361" s="96" t="s">
        <v>311</v>
      </c>
      <c r="D361" s="644"/>
      <c r="E361" s="645">
        <f t="shared" si="32"/>
        <v>0</v>
      </c>
      <c r="F361" s="644"/>
      <c r="G361" s="644"/>
      <c r="H361" s="644"/>
      <c r="I361" s="645">
        <f t="shared" si="30"/>
        <v>0</v>
      </c>
      <c r="J361" s="644"/>
      <c r="K361" s="644"/>
      <c r="L361" s="644"/>
      <c r="M361" s="645">
        <f t="shared" si="31"/>
        <v>0</v>
      </c>
      <c r="N361" s="644"/>
      <c r="O361" s="644"/>
      <c r="P361" s="644"/>
      <c r="Q361" s="87" t="e">
        <f t="shared" si="29"/>
        <v>#DIV/0!</v>
      </c>
      <c r="R361" s="87" t="e">
        <f t="shared" si="29"/>
        <v>#DIV/0!</v>
      </c>
      <c r="S361" s="87" t="e">
        <f t="shared" si="29"/>
        <v>#DIV/0!</v>
      </c>
      <c r="T361" s="87" t="e">
        <f t="shared" si="28"/>
        <v>#DIV/0!</v>
      </c>
    </row>
    <row r="362" spans="1:20" ht="30" hidden="1" x14ac:dyDescent="0.3">
      <c r="A362" s="92"/>
      <c r="B362" s="93" t="s">
        <v>312</v>
      </c>
      <c r="C362" s="97" t="s">
        <v>313</v>
      </c>
      <c r="D362" s="644"/>
      <c r="E362" s="645">
        <f t="shared" si="32"/>
        <v>0</v>
      </c>
      <c r="F362" s="644"/>
      <c r="G362" s="644"/>
      <c r="H362" s="644"/>
      <c r="I362" s="645">
        <f t="shared" si="30"/>
        <v>0</v>
      </c>
      <c r="J362" s="644"/>
      <c r="K362" s="644"/>
      <c r="L362" s="644"/>
      <c r="M362" s="645">
        <f t="shared" si="31"/>
        <v>0</v>
      </c>
      <c r="N362" s="644"/>
      <c r="O362" s="644"/>
      <c r="P362" s="644"/>
      <c r="Q362" s="87" t="e">
        <f t="shared" si="29"/>
        <v>#DIV/0!</v>
      </c>
      <c r="R362" s="87" t="e">
        <f t="shared" si="29"/>
        <v>#DIV/0!</v>
      </c>
      <c r="S362" s="87" t="e">
        <f t="shared" si="29"/>
        <v>#DIV/0!</v>
      </c>
      <c r="T362" s="87" t="e">
        <f t="shared" si="28"/>
        <v>#DIV/0!</v>
      </c>
    </row>
    <row r="363" spans="1:20" ht="30" hidden="1" x14ac:dyDescent="0.3">
      <c r="A363" s="92"/>
      <c r="B363" s="93" t="s">
        <v>314</v>
      </c>
      <c r="C363" s="97" t="s">
        <v>315</v>
      </c>
      <c r="D363" s="644"/>
      <c r="E363" s="645">
        <f t="shared" si="32"/>
        <v>0</v>
      </c>
      <c r="F363" s="644"/>
      <c r="G363" s="644"/>
      <c r="H363" s="644"/>
      <c r="I363" s="645">
        <f t="shared" si="30"/>
        <v>0</v>
      </c>
      <c r="J363" s="644"/>
      <c r="K363" s="644"/>
      <c r="L363" s="644"/>
      <c r="M363" s="645">
        <f t="shared" si="31"/>
        <v>0</v>
      </c>
      <c r="N363" s="644"/>
      <c r="O363" s="644"/>
      <c r="P363" s="644"/>
      <c r="Q363" s="87" t="e">
        <f t="shared" si="29"/>
        <v>#DIV/0!</v>
      </c>
      <c r="R363" s="87" t="e">
        <f t="shared" si="29"/>
        <v>#DIV/0!</v>
      </c>
      <c r="S363" s="87" t="e">
        <f t="shared" si="29"/>
        <v>#DIV/0!</v>
      </c>
      <c r="T363" s="87" t="e">
        <f t="shared" si="28"/>
        <v>#DIV/0!</v>
      </c>
    </row>
    <row r="364" spans="1:20" hidden="1" x14ac:dyDescent="0.3">
      <c r="A364" s="92"/>
      <c r="B364" s="93" t="s">
        <v>316</v>
      </c>
      <c r="C364" s="96" t="s">
        <v>317</v>
      </c>
      <c r="D364" s="644"/>
      <c r="E364" s="645">
        <f t="shared" si="32"/>
        <v>0</v>
      </c>
      <c r="F364" s="644"/>
      <c r="G364" s="644"/>
      <c r="H364" s="644"/>
      <c r="I364" s="645">
        <f t="shared" si="30"/>
        <v>0</v>
      </c>
      <c r="J364" s="644"/>
      <c r="K364" s="644"/>
      <c r="L364" s="644"/>
      <c r="M364" s="645">
        <f t="shared" si="31"/>
        <v>0</v>
      </c>
      <c r="N364" s="644"/>
      <c r="O364" s="644"/>
      <c r="P364" s="644"/>
      <c r="Q364" s="87" t="e">
        <f t="shared" si="29"/>
        <v>#DIV/0!</v>
      </c>
      <c r="R364" s="87" t="e">
        <f t="shared" si="29"/>
        <v>#DIV/0!</v>
      </c>
      <c r="S364" s="87" t="e">
        <f t="shared" si="29"/>
        <v>#DIV/0!</v>
      </c>
      <c r="T364" s="87" t="e">
        <f t="shared" si="28"/>
        <v>#DIV/0!</v>
      </c>
    </row>
    <row r="365" spans="1:20" ht="30" hidden="1" x14ac:dyDescent="0.3">
      <c r="A365" s="92"/>
      <c r="B365" s="93" t="s">
        <v>318</v>
      </c>
      <c r="C365" s="97" t="s">
        <v>313</v>
      </c>
      <c r="D365" s="644"/>
      <c r="E365" s="645">
        <f t="shared" si="32"/>
        <v>0</v>
      </c>
      <c r="F365" s="644"/>
      <c r="G365" s="644"/>
      <c r="H365" s="644"/>
      <c r="I365" s="645">
        <f t="shared" si="30"/>
        <v>0</v>
      </c>
      <c r="J365" s="644"/>
      <c r="K365" s="644"/>
      <c r="L365" s="644"/>
      <c r="M365" s="645">
        <f t="shared" si="31"/>
        <v>0</v>
      </c>
      <c r="N365" s="644"/>
      <c r="O365" s="644"/>
      <c r="P365" s="644"/>
      <c r="Q365" s="87" t="e">
        <f t="shared" si="29"/>
        <v>#DIV/0!</v>
      </c>
      <c r="R365" s="87" t="e">
        <f t="shared" si="29"/>
        <v>#DIV/0!</v>
      </c>
      <c r="S365" s="87" t="e">
        <f t="shared" si="29"/>
        <v>#DIV/0!</v>
      </c>
      <c r="T365" s="87" t="e">
        <f t="shared" si="28"/>
        <v>#DIV/0!</v>
      </c>
    </row>
    <row r="366" spans="1:20" ht="30" hidden="1" x14ac:dyDescent="0.3">
      <c r="A366" s="92"/>
      <c r="B366" s="93" t="s">
        <v>319</v>
      </c>
      <c r="C366" s="97" t="s">
        <v>315</v>
      </c>
      <c r="D366" s="644"/>
      <c r="E366" s="645">
        <f t="shared" si="32"/>
        <v>0</v>
      </c>
      <c r="F366" s="644"/>
      <c r="G366" s="644"/>
      <c r="H366" s="644"/>
      <c r="I366" s="645">
        <f t="shared" si="30"/>
        <v>0</v>
      </c>
      <c r="J366" s="644"/>
      <c r="K366" s="644"/>
      <c r="L366" s="644"/>
      <c r="M366" s="645">
        <f t="shared" si="31"/>
        <v>0</v>
      </c>
      <c r="N366" s="644"/>
      <c r="O366" s="644"/>
      <c r="P366" s="644"/>
      <c r="Q366" s="87" t="e">
        <f t="shared" si="29"/>
        <v>#DIV/0!</v>
      </c>
      <c r="R366" s="87" t="e">
        <f t="shared" si="29"/>
        <v>#DIV/0!</v>
      </c>
      <c r="S366" s="87" t="e">
        <f t="shared" si="29"/>
        <v>#DIV/0!</v>
      </c>
      <c r="T366" s="87" t="e">
        <f t="shared" si="28"/>
        <v>#DIV/0!</v>
      </c>
    </row>
    <row r="367" spans="1:20" ht="45" hidden="1" x14ac:dyDescent="0.3">
      <c r="A367" s="92"/>
      <c r="B367" s="93" t="s">
        <v>320</v>
      </c>
      <c r="C367" s="96" t="s">
        <v>321</v>
      </c>
      <c r="D367" s="644"/>
      <c r="E367" s="645">
        <f t="shared" si="32"/>
        <v>0</v>
      </c>
      <c r="F367" s="644"/>
      <c r="G367" s="644"/>
      <c r="H367" s="644"/>
      <c r="I367" s="645">
        <f t="shared" si="30"/>
        <v>0</v>
      </c>
      <c r="J367" s="644"/>
      <c r="K367" s="644"/>
      <c r="L367" s="644"/>
      <c r="M367" s="645">
        <f t="shared" si="31"/>
        <v>0</v>
      </c>
      <c r="N367" s="644"/>
      <c r="O367" s="644"/>
      <c r="P367" s="644"/>
      <c r="Q367" s="87" t="e">
        <f t="shared" si="29"/>
        <v>#DIV/0!</v>
      </c>
      <c r="R367" s="87" t="e">
        <f t="shared" si="29"/>
        <v>#DIV/0!</v>
      </c>
      <c r="S367" s="87" t="e">
        <f t="shared" si="29"/>
        <v>#DIV/0!</v>
      </c>
      <c r="T367" s="87" t="e">
        <f t="shared" si="28"/>
        <v>#DIV/0!</v>
      </c>
    </row>
    <row r="368" spans="1:20" ht="30" hidden="1" x14ac:dyDescent="0.3">
      <c r="A368" s="92"/>
      <c r="B368" s="93" t="s">
        <v>322</v>
      </c>
      <c r="C368" s="97" t="s">
        <v>313</v>
      </c>
      <c r="D368" s="644"/>
      <c r="E368" s="645">
        <f t="shared" si="32"/>
        <v>0</v>
      </c>
      <c r="F368" s="644"/>
      <c r="G368" s="644"/>
      <c r="H368" s="644"/>
      <c r="I368" s="645">
        <f t="shared" si="30"/>
        <v>0</v>
      </c>
      <c r="J368" s="644"/>
      <c r="K368" s="644"/>
      <c r="L368" s="644"/>
      <c r="M368" s="645">
        <f t="shared" si="31"/>
        <v>0</v>
      </c>
      <c r="N368" s="644"/>
      <c r="O368" s="644"/>
      <c r="P368" s="644"/>
      <c r="Q368" s="87" t="e">
        <f t="shared" si="29"/>
        <v>#DIV/0!</v>
      </c>
      <c r="R368" s="87" t="e">
        <f t="shared" si="29"/>
        <v>#DIV/0!</v>
      </c>
      <c r="S368" s="87" t="e">
        <f t="shared" si="29"/>
        <v>#DIV/0!</v>
      </c>
      <c r="T368" s="87" t="e">
        <f t="shared" si="28"/>
        <v>#DIV/0!</v>
      </c>
    </row>
    <row r="369" spans="1:20" ht="30" hidden="1" x14ac:dyDescent="0.3">
      <c r="A369" s="92"/>
      <c r="B369" s="93" t="s">
        <v>323</v>
      </c>
      <c r="C369" s="97" t="s">
        <v>315</v>
      </c>
      <c r="D369" s="644"/>
      <c r="E369" s="645">
        <f t="shared" si="32"/>
        <v>0</v>
      </c>
      <c r="F369" s="644"/>
      <c r="G369" s="644"/>
      <c r="H369" s="644"/>
      <c r="I369" s="645">
        <f t="shared" si="30"/>
        <v>0</v>
      </c>
      <c r="J369" s="644"/>
      <c r="K369" s="644"/>
      <c r="L369" s="644"/>
      <c r="M369" s="645">
        <f t="shared" si="31"/>
        <v>0</v>
      </c>
      <c r="N369" s="644"/>
      <c r="O369" s="644"/>
      <c r="P369" s="644"/>
      <c r="Q369" s="87" t="e">
        <f t="shared" si="29"/>
        <v>#DIV/0!</v>
      </c>
      <c r="R369" s="87" t="e">
        <f t="shared" si="29"/>
        <v>#DIV/0!</v>
      </c>
      <c r="S369" s="87" t="e">
        <f t="shared" si="29"/>
        <v>#DIV/0!</v>
      </c>
      <c r="T369" s="87" t="e">
        <f t="shared" si="28"/>
        <v>#DIV/0!</v>
      </c>
    </row>
    <row r="370" spans="1:20" hidden="1" x14ac:dyDescent="0.3">
      <c r="A370" s="92"/>
      <c r="B370" s="93" t="s">
        <v>324</v>
      </c>
      <c r="C370" s="95" t="s">
        <v>388</v>
      </c>
      <c r="D370" s="644"/>
      <c r="E370" s="645">
        <f t="shared" si="32"/>
        <v>0</v>
      </c>
      <c r="F370" s="644"/>
      <c r="G370" s="644"/>
      <c r="H370" s="644"/>
      <c r="I370" s="645">
        <f t="shared" si="30"/>
        <v>0</v>
      </c>
      <c r="J370" s="644"/>
      <c r="K370" s="644"/>
      <c r="L370" s="644"/>
      <c r="M370" s="645">
        <f t="shared" si="31"/>
        <v>0</v>
      </c>
      <c r="N370" s="644"/>
      <c r="O370" s="644"/>
      <c r="P370" s="644"/>
      <c r="Q370" s="87" t="e">
        <f t="shared" si="29"/>
        <v>#DIV/0!</v>
      </c>
      <c r="R370" s="87" t="e">
        <f t="shared" si="29"/>
        <v>#DIV/0!</v>
      </c>
      <c r="S370" s="87" t="e">
        <f t="shared" si="29"/>
        <v>#DIV/0!</v>
      </c>
      <c r="T370" s="87" t="e">
        <f t="shared" si="28"/>
        <v>#DIV/0!</v>
      </c>
    </row>
    <row r="371" spans="1:20" ht="45" hidden="1" x14ac:dyDescent="0.3">
      <c r="A371" s="92"/>
      <c r="B371" s="93" t="s">
        <v>325</v>
      </c>
      <c r="C371" s="96" t="s">
        <v>326</v>
      </c>
      <c r="D371" s="644"/>
      <c r="E371" s="645">
        <f t="shared" si="32"/>
        <v>0</v>
      </c>
      <c r="F371" s="644"/>
      <c r="G371" s="644"/>
      <c r="H371" s="644"/>
      <c r="I371" s="645">
        <f t="shared" si="30"/>
        <v>0</v>
      </c>
      <c r="J371" s="644"/>
      <c r="K371" s="644"/>
      <c r="L371" s="644"/>
      <c r="M371" s="645">
        <f t="shared" si="31"/>
        <v>0</v>
      </c>
      <c r="N371" s="644"/>
      <c r="O371" s="644"/>
      <c r="P371" s="644"/>
      <c r="Q371" s="87" t="e">
        <f t="shared" si="29"/>
        <v>#DIV/0!</v>
      </c>
      <c r="R371" s="87" t="e">
        <f t="shared" si="29"/>
        <v>#DIV/0!</v>
      </c>
      <c r="S371" s="87" t="e">
        <f t="shared" si="29"/>
        <v>#DIV/0!</v>
      </c>
      <c r="T371" s="87" t="e">
        <f t="shared" si="28"/>
        <v>#DIV/0!</v>
      </c>
    </row>
    <row r="372" spans="1:20" hidden="1" x14ac:dyDescent="0.3">
      <c r="A372" s="92"/>
      <c r="B372" s="93" t="s">
        <v>327</v>
      </c>
      <c r="C372" s="96" t="s">
        <v>328</v>
      </c>
      <c r="D372" s="644"/>
      <c r="E372" s="645">
        <f t="shared" si="32"/>
        <v>0</v>
      </c>
      <c r="F372" s="644"/>
      <c r="G372" s="644"/>
      <c r="H372" s="644"/>
      <c r="I372" s="645">
        <f t="shared" si="30"/>
        <v>0</v>
      </c>
      <c r="J372" s="644"/>
      <c r="K372" s="644"/>
      <c r="L372" s="644"/>
      <c r="M372" s="645">
        <f t="shared" si="31"/>
        <v>0</v>
      </c>
      <c r="N372" s="644"/>
      <c r="O372" s="644"/>
      <c r="P372" s="644"/>
      <c r="Q372" s="87" t="e">
        <f t="shared" si="29"/>
        <v>#DIV/0!</v>
      </c>
      <c r="R372" s="87" t="e">
        <f t="shared" si="29"/>
        <v>#DIV/0!</v>
      </c>
      <c r="S372" s="87" t="e">
        <f t="shared" si="29"/>
        <v>#DIV/0!</v>
      </c>
      <c r="T372" s="87" t="e">
        <f t="shared" si="28"/>
        <v>#DIV/0!</v>
      </c>
    </row>
    <row r="373" spans="1:20" ht="30" hidden="1" x14ac:dyDescent="0.3">
      <c r="A373" s="92"/>
      <c r="B373" s="93" t="s">
        <v>329</v>
      </c>
      <c r="C373" s="97" t="s">
        <v>330</v>
      </c>
      <c r="D373" s="644"/>
      <c r="E373" s="645">
        <f t="shared" si="32"/>
        <v>0</v>
      </c>
      <c r="F373" s="644"/>
      <c r="G373" s="644"/>
      <c r="H373" s="644"/>
      <c r="I373" s="645">
        <f t="shared" si="30"/>
        <v>0</v>
      </c>
      <c r="J373" s="644"/>
      <c r="K373" s="644"/>
      <c r="L373" s="644"/>
      <c r="M373" s="645">
        <f t="shared" si="31"/>
        <v>0</v>
      </c>
      <c r="N373" s="644"/>
      <c r="O373" s="644"/>
      <c r="P373" s="644"/>
      <c r="Q373" s="87" t="e">
        <f t="shared" si="29"/>
        <v>#DIV/0!</v>
      </c>
      <c r="R373" s="87" t="e">
        <f t="shared" si="29"/>
        <v>#DIV/0!</v>
      </c>
      <c r="S373" s="87" t="e">
        <f t="shared" si="29"/>
        <v>#DIV/0!</v>
      </c>
      <c r="T373" s="87" t="e">
        <f t="shared" si="28"/>
        <v>#DIV/0!</v>
      </c>
    </row>
    <row r="374" spans="1:20" ht="30" hidden="1" x14ac:dyDescent="0.3">
      <c r="A374" s="92"/>
      <c r="B374" s="93" t="s">
        <v>331</v>
      </c>
      <c r="C374" s="97" t="s">
        <v>332</v>
      </c>
      <c r="D374" s="644"/>
      <c r="E374" s="645">
        <f t="shared" si="32"/>
        <v>0</v>
      </c>
      <c r="F374" s="644"/>
      <c r="G374" s="644"/>
      <c r="H374" s="644"/>
      <c r="I374" s="645">
        <f t="shared" si="30"/>
        <v>0</v>
      </c>
      <c r="J374" s="644"/>
      <c r="K374" s="644"/>
      <c r="L374" s="644"/>
      <c r="M374" s="645">
        <f t="shared" si="31"/>
        <v>0</v>
      </c>
      <c r="N374" s="644"/>
      <c r="O374" s="644"/>
      <c r="P374" s="644"/>
      <c r="Q374" s="87" t="e">
        <f t="shared" si="29"/>
        <v>#DIV/0!</v>
      </c>
      <c r="R374" s="87" t="e">
        <f t="shared" si="29"/>
        <v>#DIV/0!</v>
      </c>
      <c r="S374" s="87" t="e">
        <f t="shared" si="29"/>
        <v>#DIV/0!</v>
      </c>
      <c r="T374" s="87" t="e">
        <f t="shared" si="28"/>
        <v>#DIV/0!</v>
      </c>
    </row>
    <row r="375" spans="1:20" hidden="1" x14ac:dyDescent="0.3">
      <c r="A375" s="92"/>
      <c r="B375" s="93" t="s">
        <v>138</v>
      </c>
      <c r="C375" s="94" t="s">
        <v>374</v>
      </c>
      <c r="D375" s="644"/>
      <c r="E375" s="645">
        <f t="shared" si="32"/>
        <v>0</v>
      </c>
      <c r="F375" s="644"/>
      <c r="G375" s="644"/>
      <c r="H375" s="644"/>
      <c r="I375" s="645">
        <f t="shared" si="30"/>
        <v>0</v>
      </c>
      <c r="J375" s="644"/>
      <c r="K375" s="644"/>
      <c r="L375" s="644"/>
      <c r="M375" s="645">
        <f t="shared" si="31"/>
        <v>0</v>
      </c>
      <c r="N375" s="644"/>
      <c r="O375" s="644"/>
      <c r="P375" s="644"/>
      <c r="Q375" s="87" t="e">
        <f t="shared" si="29"/>
        <v>#DIV/0!</v>
      </c>
      <c r="R375" s="87" t="e">
        <f t="shared" si="29"/>
        <v>#DIV/0!</v>
      </c>
      <c r="S375" s="87" t="e">
        <f t="shared" si="29"/>
        <v>#DIV/0!</v>
      </c>
      <c r="T375" s="87" t="e">
        <f t="shared" si="28"/>
        <v>#DIV/0!</v>
      </c>
    </row>
    <row r="376" spans="1:20" hidden="1" x14ac:dyDescent="0.3">
      <c r="A376" s="92"/>
      <c r="B376" s="93" t="s">
        <v>139</v>
      </c>
      <c r="C376" s="100" t="s">
        <v>334</v>
      </c>
      <c r="D376" s="644"/>
      <c r="E376" s="645">
        <f t="shared" si="32"/>
        <v>0</v>
      </c>
      <c r="F376" s="644"/>
      <c r="G376" s="644"/>
      <c r="H376" s="644"/>
      <c r="I376" s="645">
        <f t="shared" si="30"/>
        <v>0</v>
      </c>
      <c r="J376" s="644"/>
      <c r="K376" s="644"/>
      <c r="L376" s="644"/>
      <c r="M376" s="645">
        <f t="shared" si="31"/>
        <v>0</v>
      </c>
      <c r="N376" s="644"/>
      <c r="O376" s="644"/>
      <c r="P376" s="644"/>
      <c r="Q376" s="87" t="e">
        <f t="shared" si="29"/>
        <v>#DIV/0!</v>
      </c>
      <c r="R376" s="87" t="e">
        <f t="shared" si="29"/>
        <v>#DIV/0!</v>
      </c>
      <c r="S376" s="87" t="e">
        <f t="shared" si="29"/>
        <v>#DIV/0!</v>
      </c>
      <c r="T376" s="87" t="e">
        <f t="shared" si="28"/>
        <v>#DIV/0!</v>
      </c>
    </row>
    <row r="377" spans="1:20" ht="30" hidden="1" x14ac:dyDescent="0.3">
      <c r="A377" s="92"/>
      <c r="B377" s="93" t="s">
        <v>335</v>
      </c>
      <c r="C377" s="96" t="s">
        <v>336</v>
      </c>
      <c r="D377" s="644"/>
      <c r="E377" s="645">
        <f t="shared" si="32"/>
        <v>0</v>
      </c>
      <c r="F377" s="644"/>
      <c r="G377" s="644"/>
      <c r="H377" s="644"/>
      <c r="I377" s="645">
        <f t="shared" si="30"/>
        <v>0</v>
      </c>
      <c r="J377" s="644"/>
      <c r="K377" s="644"/>
      <c r="L377" s="644"/>
      <c r="M377" s="645">
        <f t="shared" si="31"/>
        <v>0</v>
      </c>
      <c r="N377" s="644"/>
      <c r="O377" s="644"/>
      <c r="P377" s="644"/>
      <c r="Q377" s="87" t="e">
        <f t="shared" si="29"/>
        <v>#DIV/0!</v>
      </c>
      <c r="R377" s="87" t="e">
        <f t="shared" si="29"/>
        <v>#DIV/0!</v>
      </c>
      <c r="S377" s="87" t="e">
        <f t="shared" si="29"/>
        <v>#DIV/0!</v>
      </c>
      <c r="T377" s="87" t="e">
        <f t="shared" si="28"/>
        <v>#DIV/0!</v>
      </c>
    </row>
    <row r="378" spans="1:20" ht="30" hidden="1" x14ac:dyDescent="0.3">
      <c r="A378" s="92"/>
      <c r="B378" s="93" t="s">
        <v>337</v>
      </c>
      <c r="C378" s="97" t="s">
        <v>338</v>
      </c>
      <c r="D378" s="644"/>
      <c r="E378" s="645">
        <f t="shared" si="32"/>
        <v>0</v>
      </c>
      <c r="F378" s="644"/>
      <c r="G378" s="644"/>
      <c r="H378" s="644"/>
      <c r="I378" s="645">
        <f t="shared" si="30"/>
        <v>0</v>
      </c>
      <c r="J378" s="644"/>
      <c r="K378" s="644"/>
      <c r="L378" s="644"/>
      <c r="M378" s="645">
        <f t="shared" si="31"/>
        <v>0</v>
      </c>
      <c r="N378" s="644"/>
      <c r="O378" s="644"/>
      <c r="P378" s="644"/>
      <c r="Q378" s="87" t="e">
        <f t="shared" si="29"/>
        <v>#DIV/0!</v>
      </c>
      <c r="R378" s="87" t="e">
        <f t="shared" si="29"/>
        <v>#DIV/0!</v>
      </c>
      <c r="S378" s="87" t="e">
        <f t="shared" si="29"/>
        <v>#DIV/0!</v>
      </c>
      <c r="T378" s="87" t="e">
        <f t="shared" si="28"/>
        <v>#DIV/0!</v>
      </c>
    </row>
    <row r="379" spans="1:20" ht="30" hidden="1" x14ac:dyDescent="0.3">
      <c r="A379" s="92"/>
      <c r="B379" s="93" t="s">
        <v>339</v>
      </c>
      <c r="C379" s="97" t="s">
        <v>340</v>
      </c>
      <c r="D379" s="644"/>
      <c r="E379" s="645">
        <f t="shared" si="32"/>
        <v>0</v>
      </c>
      <c r="F379" s="644"/>
      <c r="G379" s="644"/>
      <c r="H379" s="644"/>
      <c r="I379" s="645">
        <f t="shared" si="30"/>
        <v>0</v>
      </c>
      <c r="J379" s="644"/>
      <c r="K379" s="644"/>
      <c r="L379" s="644"/>
      <c r="M379" s="645">
        <f t="shared" si="31"/>
        <v>0</v>
      </c>
      <c r="N379" s="644"/>
      <c r="O379" s="644"/>
      <c r="P379" s="644"/>
      <c r="Q379" s="87" t="e">
        <f t="shared" si="29"/>
        <v>#DIV/0!</v>
      </c>
      <c r="R379" s="87" t="e">
        <f t="shared" si="29"/>
        <v>#DIV/0!</v>
      </c>
      <c r="S379" s="87" t="e">
        <f t="shared" si="29"/>
        <v>#DIV/0!</v>
      </c>
      <c r="T379" s="87" t="e">
        <f t="shared" si="28"/>
        <v>#DIV/0!</v>
      </c>
    </row>
    <row r="380" spans="1:20" ht="30" hidden="1" x14ac:dyDescent="0.3">
      <c r="A380" s="92"/>
      <c r="B380" s="93" t="s">
        <v>341</v>
      </c>
      <c r="C380" s="97" t="s">
        <v>342</v>
      </c>
      <c r="D380" s="644"/>
      <c r="E380" s="645">
        <f t="shared" si="32"/>
        <v>0</v>
      </c>
      <c r="F380" s="644"/>
      <c r="G380" s="644"/>
      <c r="H380" s="644"/>
      <c r="I380" s="645">
        <f t="shared" si="30"/>
        <v>0</v>
      </c>
      <c r="J380" s="644"/>
      <c r="K380" s="644"/>
      <c r="L380" s="644"/>
      <c r="M380" s="645">
        <f t="shared" si="31"/>
        <v>0</v>
      </c>
      <c r="N380" s="644"/>
      <c r="O380" s="644"/>
      <c r="P380" s="644"/>
      <c r="Q380" s="87" t="e">
        <f t="shared" si="29"/>
        <v>#DIV/0!</v>
      </c>
      <c r="R380" s="87" t="e">
        <f t="shared" si="29"/>
        <v>#DIV/0!</v>
      </c>
      <c r="S380" s="87" t="e">
        <f t="shared" si="29"/>
        <v>#DIV/0!</v>
      </c>
      <c r="T380" s="87" t="e">
        <f t="shared" si="28"/>
        <v>#DIV/0!</v>
      </c>
    </row>
    <row r="381" spans="1:20" ht="30" hidden="1" x14ac:dyDescent="0.3">
      <c r="A381" s="92"/>
      <c r="B381" s="93" t="s">
        <v>343</v>
      </c>
      <c r="C381" s="97" t="s">
        <v>344</v>
      </c>
      <c r="D381" s="644"/>
      <c r="E381" s="645">
        <f t="shared" si="32"/>
        <v>0</v>
      </c>
      <c r="F381" s="644"/>
      <c r="G381" s="644"/>
      <c r="H381" s="644"/>
      <c r="I381" s="645">
        <f t="shared" si="30"/>
        <v>0</v>
      </c>
      <c r="J381" s="644"/>
      <c r="K381" s="644"/>
      <c r="L381" s="644"/>
      <c r="M381" s="645">
        <f t="shared" si="31"/>
        <v>0</v>
      </c>
      <c r="N381" s="644"/>
      <c r="O381" s="644"/>
      <c r="P381" s="644"/>
      <c r="Q381" s="87" t="e">
        <f t="shared" si="29"/>
        <v>#DIV/0!</v>
      </c>
      <c r="R381" s="87" t="e">
        <f t="shared" si="29"/>
        <v>#DIV/0!</v>
      </c>
      <c r="S381" s="87" t="e">
        <f t="shared" si="29"/>
        <v>#DIV/0!</v>
      </c>
      <c r="T381" s="87" t="e">
        <f t="shared" si="28"/>
        <v>#DIV/0!</v>
      </c>
    </row>
    <row r="382" spans="1:20" ht="45" hidden="1" x14ac:dyDescent="0.3">
      <c r="A382" s="92"/>
      <c r="B382" s="93" t="s">
        <v>345</v>
      </c>
      <c r="C382" s="97" t="s">
        <v>346</v>
      </c>
      <c r="D382" s="644"/>
      <c r="E382" s="645">
        <f t="shared" si="32"/>
        <v>0</v>
      </c>
      <c r="F382" s="644"/>
      <c r="G382" s="644"/>
      <c r="H382" s="644"/>
      <c r="I382" s="645">
        <f t="shared" si="30"/>
        <v>0</v>
      </c>
      <c r="J382" s="644"/>
      <c r="K382" s="644"/>
      <c r="L382" s="644"/>
      <c r="M382" s="645">
        <f t="shared" si="31"/>
        <v>0</v>
      </c>
      <c r="N382" s="644"/>
      <c r="O382" s="644"/>
      <c r="P382" s="644"/>
      <c r="Q382" s="87" t="e">
        <f t="shared" si="29"/>
        <v>#DIV/0!</v>
      </c>
      <c r="R382" s="87" t="e">
        <f t="shared" si="29"/>
        <v>#DIV/0!</v>
      </c>
      <c r="S382" s="87" t="e">
        <f t="shared" si="29"/>
        <v>#DIV/0!</v>
      </c>
      <c r="T382" s="87" t="e">
        <f t="shared" si="28"/>
        <v>#DIV/0!</v>
      </c>
    </row>
    <row r="383" spans="1:20" ht="30" hidden="1" x14ac:dyDescent="0.3">
      <c r="A383" s="92"/>
      <c r="B383" s="93" t="s">
        <v>347</v>
      </c>
      <c r="C383" s="97" t="s">
        <v>348</v>
      </c>
      <c r="D383" s="644"/>
      <c r="E383" s="645">
        <f t="shared" si="32"/>
        <v>0</v>
      </c>
      <c r="F383" s="644"/>
      <c r="G383" s="644"/>
      <c r="H383" s="644"/>
      <c r="I383" s="645">
        <f t="shared" si="30"/>
        <v>0</v>
      </c>
      <c r="J383" s="644"/>
      <c r="K383" s="644"/>
      <c r="L383" s="644"/>
      <c r="M383" s="645">
        <f t="shared" si="31"/>
        <v>0</v>
      </c>
      <c r="N383" s="644"/>
      <c r="O383" s="644"/>
      <c r="P383" s="644"/>
      <c r="Q383" s="87" t="e">
        <f t="shared" si="29"/>
        <v>#DIV/0!</v>
      </c>
      <c r="R383" s="87" t="e">
        <f t="shared" si="29"/>
        <v>#DIV/0!</v>
      </c>
      <c r="S383" s="87" t="e">
        <f t="shared" si="29"/>
        <v>#DIV/0!</v>
      </c>
      <c r="T383" s="87" t="e">
        <f t="shared" si="28"/>
        <v>#DIV/0!</v>
      </c>
    </row>
    <row r="384" spans="1:20" ht="30" hidden="1" x14ac:dyDescent="0.3">
      <c r="A384" s="92"/>
      <c r="B384" s="93" t="s">
        <v>349</v>
      </c>
      <c r="C384" s="97" t="s">
        <v>350</v>
      </c>
      <c r="D384" s="644"/>
      <c r="E384" s="645">
        <f t="shared" si="32"/>
        <v>0</v>
      </c>
      <c r="F384" s="644"/>
      <c r="G384" s="644"/>
      <c r="H384" s="644"/>
      <c r="I384" s="645">
        <f t="shared" si="30"/>
        <v>0</v>
      </c>
      <c r="J384" s="644"/>
      <c r="K384" s="644"/>
      <c r="L384" s="644"/>
      <c r="M384" s="645">
        <f t="shared" si="31"/>
        <v>0</v>
      </c>
      <c r="N384" s="644"/>
      <c r="O384" s="644"/>
      <c r="P384" s="644"/>
      <c r="Q384" s="87" t="e">
        <f t="shared" si="29"/>
        <v>#DIV/0!</v>
      </c>
      <c r="R384" s="87" t="e">
        <f t="shared" si="29"/>
        <v>#DIV/0!</v>
      </c>
      <c r="S384" s="87" t="e">
        <f t="shared" si="29"/>
        <v>#DIV/0!</v>
      </c>
      <c r="T384" s="87" t="e">
        <f t="shared" si="28"/>
        <v>#DIV/0!</v>
      </c>
    </row>
    <row r="385" spans="1:21" ht="45" hidden="1" x14ac:dyDescent="0.3">
      <c r="A385" s="92"/>
      <c r="B385" s="93" t="s">
        <v>351</v>
      </c>
      <c r="C385" s="97" t="s">
        <v>352</v>
      </c>
      <c r="D385" s="644"/>
      <c r="E385" s="645">
        <f t="shared" si="32"/>
        <v>0</v>
      </c>
      <c r="F385" s="644"/>
      <c r="G385" s="644"/>
      <c r="H385" s="644"/>
      <c r="I385" s="645">
        <f t="shared" si="30"/>
        <v>0</v>
      </c>
      <c r="J385" s="644"/>
      <c r="K385" s="644"/>
      <c r="L385" s="644"/>
      <c r="M385" s="645">
        <f t="shared" si="31"/>
        <v>0</v>
      </c>
      <c r="N385" s="644"/>
      <c r="O385" s="644"/>
      <c r="P385" s="644"/>
      <c r="Q385" s="87" t="e">
        <f t="shared" si="29"/>
        <v>#DIV/0!</v>
      </c>
      <c r="R385" s="87" t="e">
        <f t="shared" si="29"/>
        <v>#DIV/0!</v>
      </c>
      <c r="S385" s="87" t="e">
        <f t="shared" si="29"/>
        <v>#DIV/0!</v>
      </c>
      <c r="T385" s="87" t="e">
        <f t="shared" si="28"/>
        <v>#DIV/0!</v>
      </c>
    </row>
    <row r="386" spans="1:21" ht="30" hidden="1" x14ac:dyDescent="0.3">
      <c r="A386" s="92"/>
      <c r="B386" s="93" t="s">
        <v>355</v>
      </c>
      <c r="C386" s="96" t="s">
        <v>356</v>
      </c>
      <c r="D386" s="644"/>
      <c r="E386" s="645">
        <f t="shared" si="32"/>
        <v>0</v>
      </c>
      <c r="F386" s="644"/>
      <c r="G386" s="644"/>
      <c r="H386" s="644"/>
      <c r="I386" s="645">
        <f t="shared" si="30"/>
        <v>0</v>
      </c>
      <c r="J386" s="644"/>
      <c r="K386" s="644"/>
      <c r="L386" s="644"/>
      <c r="M386" s="645">
        <f t="shared" si="31"/>
        <v>0</v>
      </c>
      <c r="N386" s="644"/>
      <c r="O386" s="644"/>
      <c r="P386" s="644"/>
      <c r="Q386" s="87" t="e">
        <f t="shared" si="29"/>
        <v>#DIV/0!</v>
      </c>
      <c r="R386" s="87" t="e">
        <f t="shared" si="29"/>
        <v>#DIV/0!</v>
      </c>
      <c r="S386" s="87" t="e">
        <f t="shared" si="29"/>
        <v>#DIV/0!</v>
      </c>
      <c r="T386" s="87" t="e">
        <f t="shared" si="28"/>
        <v>#DIV/0!</v>
      </c>
    </row>
    <row r="387" spans="1:21" ht="30" hidden="1" x14ac:dyDescent="0.3">
      <c r="A387" s="92"/>
      <c r="B387" s="93" t="s">
        <v>357</v>
      </c>
      <c r="C387" s="97" t="s">
        <v>358</v>
      </c>
      <c r="D387" s="644"/>
      <c r="E387" s="645">
        <f t="shared" si="32"/>
        <v>0</v>
      </c>
      <c r="F387" s="644"/>
      <c r="G387" s="644"/>
      <c r="H387" s="644"/>
      <c r="I387" s="645">
        <f t="shared" si="30"/>
        <v>0</v>
      </c>
      <c r="J387" s="644"/>
      <c r="K387" s="644"/>
      <c r="L387" s="644"/>
      <c r="M387" s="645">
        <f t="shared" si="31"/>
        <v>0</v>
      </c>
      <c r="N387" s="644"/>
      <c r="O387" s="644"/>
      <c r="P387" s="644"/>
      <c r="Q387" s="87" t="e">
        <f t="shared" si="29"/>
        <v>#DIV/0!</v>
      </c>
      <c r="R387" s="87" t="e">
        <f t="shared" si="29"/>
        <v>#DIV/0!</v>
      </c>
      <c r="S387" s="87" t="e">
        <f t="shared" si="29"/>
        <v>#DIV/0!</v>
      </c>
      <c r="T387" s="87" t="e">
        <f t="shared" si="28"/>
        <v>#DIV/0!</v>
      </c>
    </row>
    <row r="388" spans="1:21" x14ac:dyDescent="0.3">
      <c r="A388" s="92"/>
      <c r="B388" s="93" t="s">
        <v>324</v>
      </c>
      <c r="C388" s="95" t="s">
        <v>23</v>
      </c>
      <c r="D388" s="644">
        <v>300</v>
      </c>
      <c r="E388" s="645">
        <f t="shared" si="32"/>
        <v>52.779940000000003</v>
      </c>
      <c r="F388" s="644">
        <v>52.779940000000003</v>
      </c>
      <c r="G388" s="644"/>
      <c r="H388" s="644"/>
      <c r="I388" s="645">
        <f t="shared" si="30"/>
        <v>43.638120000000001</v>
      </c>
      <c r="J388" s="644">
        <v>43.638120000000001</v>
      </c>
      <c r="K388" s="644"/>
      <c r="L388" s="644"/>
      <c r="M388" s="645">
        <f t="shared" si="31"/>
        <v>0</v>
      </c>
      <c r="N388" s="644"/>
      <c r="O388" s="644"/>
      <c r="P388" s="644"/>
      <c r="Q388" s="87">
        <f t="shared" si="29"/>
        <v>0</v>
      </c>
      <c r="R388" s="87">
        <f t="shared" si="29"/>
        <v>0</v>
      </c>
      <c r="S388" s="87" t="e">
        <f t="shared" si="29"/>
        <v>#DIV/0!</v>
      </c>
      <c r="T388" s="87" t="e">
        <f t="shared" si="28"/>
        <v>#DIV/0!</v>
      </c>
    </row>
    <row r="389" spans="1:21" ht="67.5" x14ac:dyDescent="0.3">
      <c r="A389" s="92" t="s">
        <v>389</v>
      </c>
      <c r="B389" s="93"/>
      <c r="C389" s="105" t="s">
        <v>390</v>
      </c>
      <c r="D389" s="644">
        <f>D390+D472</f>
        <v>87.699999999999989</v>
      </c>
      <c r="E389" s="645">
        <f t="shared" si="32"/>
        <v>87.699999999999989</v>
      </c>
      <c r="F389" s="644">
        <f>F390+F472</f>
        <v>87.699999999999989</v>
      </c>
      <c r="G389" s="644">
        <f>G390+G472</f>
        <v>0</v>
      </c>
      <c r="H389" s="644">
        <f>H390+H472</f>
        <v>0</v>
      </c>
      <c r="I389" s="645">
        <f t="shared" si="30"/>
        <v>43.2</v>
      </c>
      <c r="J389" s="644">
        <f>J390+J472</f>
        <v>43.2</v>
      </c>
      <c r="K389" s="644">
        <f>K390+K472</f>
        <v>0</v>
      </c>
      <c r="L389" s="644">
        <f>L390+L472</f>
        <v>0</v>
      </c>
      <c r="M389" s="645">
        <f t="shared" si="31"/>
        <v>39.966000000000001</v>
      </c>
      <c r="N389" s="644">
        <f>N390+N472</f>
        <v>39.966000000000001</v>
      </c>
      <c r="O389" s="644">
        <f>O390+O472</f>
        <v>0</v>
      </c>
      <c r="P389" s="644">
        <f>P390+P472</f>
        <v>0</v>
      </c>
      <c r="Q389" s="87">
        <f t="shared" si="29"/>
        <v>92.513888888888886</v>
      </c>
      <c r="R389" s="87">
        <f t="shared" si="29"/>
        <v>92.513888888888886</v>
      </c>
      <c r="S389" s="87" t="e">
        <f t="shared" si="29"/>
        <v>#DIV/0!</v>
      </c>
      <c r="T389" s="87" t="e">
        <f t="shared" si="28"/>
        <v>#DIV/0!</v>
      </c>
      <c r="U389" s="2"/>
    </row>
    <row r="390" spans="1:21" x14ac:dyDescent="0.3">
      <c r="A390" s="92"/>
      <c r="B390" s="93" t="s">
        <v>192</v>
      </c>
      <c r="C390" s="94" t="s">
        <v>206</v>
      </c>
      <c r="D390" s="644">
        <f>D441</f>
        <v>34.4</v>
      </c>
      <c r="E390" s="645">
        <f t="shared" si="32"/>
        <v>34.4</v>
      </c>
      <c r="F390" s="644">
        <f>F441</f>
        <v>34.4</v>
      </c>
      <c r="G390" s="644">
        <f>G441</f>
        <v>0</v>
      </c>
      <c r="H390" s="644">
        <f>H441</f>
        <v>0</v>
      </c>
      <c r="I390" s="645">
        <f t="shared" si="30"/>
        <v>16.565000000000001</v>
      </c>
      <c r="J390" s="644">
        <f>J441</f>
        <v>16.565000000000001</v>
      </c>
      <c r="K390" s="644">
        <f>K441</f>
        <v>0</v>
      </c>
      <c r="L390" s="644">
        <f>L441</f>
        <v>0</v>
      </c>
      <c r="M390" s="645">
        <f t="shared" si="31"/>
        <v>13.331</v>
      </c>
      <c r="N390" s="644">
        <f>N441</f>
        <v>13.331</v>
      </c>
      <c r="O390" s="644">
        <f>O441</f>
        <v>0</v>
      </c>
      <c r="P390" s="644">
        <f>P441</f>
        <v>0</v>
      </c>
      <c r="Q390" s="87">
        <f t="shared" si="29"/>
        <v>80.476909145789307</v>
      </c>
      <c r="R390" s="87">
        <f t="shared" si="29"/>
        <v>80.476909145789307</v>
      </c>
      <c r="S390" s="87" t="e">
        <f t="shared" si="29"/>
        <v>#DIV/0!</v>
      </c>
      <c r="T390" s="87" t="e">
        <f t="shared" si="28"/>
        <v>#DIV/0!</v>
      </c>
      <c r="U390" s="2"/>
    </row>
    <row r="391" spans="1:21" hidden="1" x14ac:dyDescent="0.3">
      <c r="A391" s="92"/>
      <c r="B391" s="93" t="s">
        <v>203</v>
      </c>
      <c r="C391" s="95" t="s">
        <v>385</v>
      </c>
      <c r="D391" s="644"/>
      <c r="E391" s="645">
        <f t="shared" si="32"/>
        <v>0</v>
      </c>
      <c r="F391" s="644"/>
      <c r="G391" s="644"/>
      <c r="H391" s="644"/>
      <c r="I391" s="645">
        <f t="shared" si="30"/>
        <v>0</v>
      </c>
      <c r="J391" s="644"/>
      <c r="K391" s="644"/>
      <c r="L391" s="644"/>
      <c r="M391" s="645">
        <f t="shared" si="31"/>
        <v>0</v>
      </c>
      <c r="N391" s="644"/>
      <c r="O391" s="644"/>
      <c r="P391" s="644"/>
      <c r="Q391" s="87" t="e">
        <f t="shared" si="29"/>
        <v>#DIV/0!</v>
      </c>
      <c r="R391" s="87" t="e">
        <f t="shared" si="29"/>
        <v>#DIV/0!</v>
      </c>
      <c r="S391" s="87" t="e">
        <f t="shared" si="29"/>
        <v>#DIV/0!</v>
      </c>
      <c r="T391" s="87" t="e">
        <f t="shared" si="28"/>
        <v>#DIV/0!</v>
      </c>
      <c r="U391" s="2"/>
    </row>
    <row r="392" spans="1:21" hidden="1" x14ac:dyDescent="0.3">
      <c r="A392" s="92"/>
      <c r="B392" s="93" t="s">
        <v>207</v>
      </c>
      <c r="C392" s="96" t="s">
        <v>208</v>
      </c>
      <c r="D392" s="644"/>
      <c r="E392" s="645">
        <f t="shared" si="32"/>
        <v>0</v>
      </c>
      <c r="F392" s="644"/>
      <c r="G392" s="644"/>
      <c r="H392" s="644"/>
      <c r="I392" s="645">
        <f t="shared" si="30"/>
        <v>0</v>
      </c>
      <c r="J392" s="644"/>
      <c r="K392" s="644"/>
      <c r="L392" s="644"/>
      <c r="M392" s="645">
        <f t="shared" si="31"/>
        <v>0</v>
      </c>
      <c r="N392" s="644"/>
      <c r="O392" s="644"/>
      <c r="P392" s="644"/>
      <c r="Q392" s="87" t="e">
        <f t="shared" si="29"/>
        <v>#DIV/0!</v>
      </c>
      <c r="R392" s="87" t="e">
        <f t="shared" si="29"/>
        <v>#DIV/0!</v>
      </c>
      <c r="S392" s="87" t="e">
        <f t="shared" si="29"/>
        <v>#DIV/0!</v>
      </c>
      <c r="T392" s="87" t="e">
        <f t="shared" si="28"/>
        <v>#DIV/0!</v>
      </c>
      <c r="U392" s="2"/>
    </row>
    <row r="393" spans="1:21" ht="30" hidden="1" x14ac:dyDescent="0.3">
      <c r="A393" s="92"/>
      <c r="B393" s="93" t="s">
        <v>209</v>
      </c>
      <c r="C393" s="97" t="s">
        <v>210</v>
      </c>
      <c r="D393" s="644"/>
      <c r="E393" s="645">
        <f t="shared" si="32"/>
        <v>0</v>
      </c>
      <c r="F393" s="644"/>
      <c r="G393" s="644"/>
      <c r="H393" s="644"/>
      <c r="I393" s="645">
        <f t="shared" si="30"/>
        <v>0</v>
      </c>
      <c r="J393" s="644"/>
      <c r="K393" s="644"/>
      <c r="L393" s="644"/>
      <c r="M393" s="645">
        <f t="shared" si="31"/>
        <v>0</v>
      </c>
      <c r="N393" s="644"/>
      <c r="O393" s="644"/>
      <c r="P393" s="644"/>
      <c r="Q393" s="87" t="e">
        <f t="shared" si="29"/>
        <v>#DIV/0!</v>
      </c>
      <c r="R393" s="87" t="e">
        <f t="shared" si="29"/>
        <v>#DIV/0!</v>
      </c>
      <c r="S393" s="87" t="e">
        <f t="shared" si="29"/>
        <v>#DIV/0!</v>
      </c>
      <c r="T393" s="87" t="e">
        <f t="shared" si="29"/>
        <v>#DIV/0!</v>
      </c>
      <c r="U393" s="2"/>
    </row>
    <row r="394" spans="1:21" ht="30" hidden="1" x14ac:dyDescent="0.3">
      <c r="A394" s="92"/>
      <c r="B394" s="93" t="s">
        <v>211</v>
      </c>
      <c r="C394" s="97" t="s">
        <v>212</v>
      </c>
      <c r="D394" s="644"/>
      <c r="E394" s="645">
        <f t="shared" si="32"/>
        <v>0</v>
      </c>
      <c r="F394" s="644"/>
      <c r="G394" s="644"/>
      <c r="H394" s="644"/>
      <c r="I394" s="645">
        <f t="shared" si="30"/>
        <v>0</v>
      </c>
      <c r="J394" s="644"/>
      <c r="K394" s="644"/>
      <c r="L394" s="644"/>
      <c r="M394" s="645">
        <f t="shared" si="31"/>
        <v>0</v>
      </c>
      <c r="N394" s="644"/>
      <c r="O394" s="644"/>
      <c r="P394" s="644"/>
      <c r="Q394" s="87" t="e">
        <f t="shared" ref="Q394:T457" si="33">M394/I394*100</f>
        <v>#DIV/0!</v>
      </c>
      <c r="R394" s="87" t="e">
        <f t="shared" si="33"/>
        <v>#DIV/0!</v>
      </c>
      <c r="S394" s="87" t="e">
        <f t="shared" si="33"/>
        <v>#DIV/0!</v>
      </c>
      <c r="T394" s="87" t="e">
        <f t="shared" si="33"/>
        <v>#DIV/0!</v>
      </c>
      <c r="U394" s="2"/>
    </row>
    <row r="395" spans="1:21" hidden="1" x14ac:dyDescent="0.3">
      <c r="A395" s="92"/>
      <c r="B395" s="93" t="s">
        <v>213</v>
      </c>
      <c r="C395" s="96" t="s">
        <v>214</v>
      </c>
      <c r="D395" s="644"/>
      <c r="E395" s="645">
        <f t="shared" si="32"/>
        <v>0</v>
      </c>
      <c r="F395" s="644"/>
      <c r="G395" s="644"/>
      <c r="H395" s="644"/>
      <c r="I395" s="645">
        <f t="shared" ref="I395:I458" si="34">J395+K395</f>
        <v>0</v>
      </c>
      <c r="J395" s="644"/>
      <c r="K395" s="644"/>
      <c r="L395" s="644"/>
      <c r="M395" s="645">
        <f t="shared" ref="M395:M458" si="35">N395+O395</f>
        <v>0</v>
      </c>
      <c r="N395" s="644"/>
      <c r="O395" s="644"/>
      <c r="P395" s="644"/>
      <c r="Q395" s="87" t="e">
        <f t="shared" si="33"/>
        <v>#DIV/0!</v>
      </c>
      <c r="R395" s="87" t="e">
        <f t="shared" si="33"/>
        <v>#DIV/0!</v>
      </c>
      <c r="S395" s="87" t="e">
        <f t="shared" si="33"/>
        <v>#DIV/0!</v>
      </c>
      <c r="T395" s="87" t="e">
        <f t="shared" si="33"/>
        <v>#DIV/0!</v>
      </c>
      <c r="U395" s="2"/>
    </row>
    <row r="396" spans="1:21" hidden="1" x14ac:dyDescent="0.3">
      <c r="A396" s="92"/>
      <c r="B396" s="93" t="s">
        <v>215</v>
      </c>
      <c r="C396" s="95" t="s">
        <v>391</v>
      </c>
      <c r="D396" s="644"/>
      <c r="E396" s="645">
        <f t="shared" si="32"/>
        <v>0</v>
      </c>
      <c r="F396" s="644"/>
      <c r="G396" s="644"/>
      <c r="H396" s="644"/>
      <c r="I396" s="645">
        <f t="shared" si="34"/>
        <v>0</v>
      </c>
      <c r="J396" s="644"/>
      <c r="K396" s="644"/>
      <c r="L396" s="644"/>
      <c r="M396" s="645">
        <f t="shared" si="35"/>
        <v>0</v>
      </c>
      <c r="N396" s="644"/>
      <c r="O396" s="644"/>
      <c r="P396" s="644"/>
      <c r="Q396" s="87" t="e">
        <f t="shared" si="33"/>
        <v>#DIV/0!</v>
      </c>
      <c r="R396" s="87" t="e">
        <f t="shared" si="33"/>
        <v>#DIV/0!</v>
      </c>
      <c r="S396" s="87" t="e">
        <f t="shared" si="33"/>
        <v>#DIV/0!</v>
      </c>
      <c r="T396" s="87" t="e">
        <f t="shared" si="33"/>
        <v>#DIV/0!</v>
      </c>
      <c r="U396" s="2"/>
    </row>
    <row r="397" spans="1:21" ht="45" hidden="1" x14ac:dyDescent="0.3">
      <c r="A397" s="92"/>
      <c r="B397" s="93" t="s">
        <v>216</v>
      </c>
      <c r="C397" s="96" t="s">
        <v>217</v>
      </c>
      <c r="D397" s="644"/>
      <c r="E397" s="645">
        <f t="shared" si="32"/>
        <v>0</v>
      </c>
      <c r="F397" s="644"/>
      <c r="G397" s="644"/>
      <c r="H397" s="644"/>
      <c r="I397" s="645">
        <f t="shared" si="34"/>
        <v>0</v>
      </c>
      <c r="J397" s="644"/>
      <c r="K397" s="644"/>
      <c r="L397" s="644"/>
      <c r="M397" s="645">
        <f t="shared" si="35"/>
        <v>0</v>
      </c>
      <c r="N397" s="644"/>
      <c r="O397" s="644"/>
      <c r="P397" s="644"/>
      <c r="Q397" s="87" t="e">
        <f t="shared" si="33"/>
        <v>#DIV/0!</v>
      </c>
      <c r="R397" s="87" t="e">
        <f t="shared" si="33"/>
        <v>#DIV/0!</v>
      </c>
      <c r="S397" s="87" t="e">
        <f t="shared" si="33"/>
        <v>#DIV/0!</v>
      </c>
      <c r="T397" s="87" t="e">
        <f t="shared" si="33"/>
        <v>#DIV/0!</v>
      </c>
      <c r="U397" s="2"/>
    </row>
    <row r="398" spans="1:21" hidden="1" x14ac:dyDescent="0.3">
      <c r="A398" s="92"/>
      <c r="B398" s="93" t="s">
        <v>218</v>
      </c>
      <c r="C398" s="96" t="s">
        <v>219</v>
      </c>
      <c r="D398" s="644"/>
      <c r="E398" s="645">
        <f t="shared" ref="E398:E461" si="36">F398+G398</f>
        <v>0</v>
      </c>
      <c r="F398" s="644"/>
      <c r="G398" s="644"/>
      <c r="H398" s="644"/>
      <c r="I398" s="645">
        <f t="shared" si="34"/>
        <v>0</v>
      </c>
      <c r="J398" s="644"/>
      <c r="K398" s="644"/>
      <c r="L398" s="644"/>
      <c r="M398" s="645">
        <f t="shared" si="35"/>
        <v>0</v>
      </c>
      <c r="N398" s="644"/>
      <c r="O398" s="644"/>
      <c r="P398" s="644"/>
      <c r="Q398" s="87" t="e">
        <f t="shared" si="33"/>
        <v>#DIV/0!</v>
      </c>
      <c r="R398" s="87" t="e">
        <f t="shared" si="33"/>
        <v>#DIV/0!</v>
      </c>
      <c r="S398" s="87" t="e">
        <f t="shared" si="33"/>
        <v>#DIV/0!</v>
      </c>
      <c r="T398" s="87" t="e">
        <f t="shared" si="33"/>
        <v>#DIV/0!</v>
      </c>
      <c r="U398" s="2"/>
    </row>
    <row r="399" spans="1:21" ht="30" hidden="1" x14ac:dyDescent="0.3">
      <c r="A399" s="92"/>
      <c r="B399" s="93" t="s">
        <v>220</v>
      </c>
      <c r="C399" s="97" t="s">
        <v>221</v>
      </c>
      <c r="D399" s="644"/>
      <c r="E399" s="645">
        <f t="shared" si="36"/>
        <v>0</v>
      </c>
      <c r="F399" s="644"/>
      <c r="G399" s="644"/>
      <c r="H399" s="644"/>
      <c r="I399" s="645">
        <f t="shared" si="34"/>
        <v>0</v>
      </c>
      <c r="J399" s="644"/>
      <c r="K399" s="644"/>
      <c r="L399" s="644"/>
      <c r="M399" s="645">
        <f t="shared" si="35"/>
        <v>0</v>
      </c>
      <c r="N399" s="644"/>
      <c r="O399" s="644"/>
      <c r="P399" s="644"/>
      <c r="Q399" s="87" t="e">
        <f t="shared" si="33"/>
        <v>#DIV/0!</v>
      </c>
      <c r="R399" s="87" t="e">
        <f t="shared" si="33"/>
        <v>#DIV/0!</v>
      </c>
      <c r="S399" s="87" t="e">
        <f t="shared" si="33"/>
        <v>#DIV/0!</v>
      </c>
      <c r="T399" s="87" t="e">
        <f t="shared" si="33"/>
        <v>#DIV/0!</v>
      </c>
      <c r="U399" s="2"/>
    </row>
    <row r="400" spans="1:21" ht="30" hidden="1" x14ac:dyDescent="0.3">
      <c r="A400" s="92"/>
      <c r="B400" s="93" t="s">
        <v>222</v>
      </c>
      <c r="C400" s="97" t="s">
        <v>223</v>
      </c>
      <c r="D400" s="644"/>
      <c r="E400" s="645">
        <f t="shared" si="36"/>
        <v>0</v>
      </c>
      <c r="F400" s="644"/>
      <c r="G400" s="644"/>
      <c r="H400" s="644"/>
      <c r="I400" s="645">
        <f t="shared" si="34"/>
        <v>0</v>
      </c>
      <c r="J400" s="644"/>
      <c r="K400" s="644"/>
      <c r="L400" s="644"/>
      <c r="M400" s="645">
        <f t="shared" si="35"/>
        <v>0</v>
      </c>
      <c r="N400" s="644"/>
      <c r="O400" s="644"/>
      <c r="P400" s="644"/>
      <c r="Q400" s="87" t="e">
        <f t="shared" si="33"/>
        <v>#DIV/0!</v>
      </c>
      <c r="R400" s="87" t="e">
        <f t="shared" si="33"/>
        <v>#DIV/0!</v>
      </c>
      <c r="S400" s="87" t="e">
        <f t="shared" si="33"/>
        <v>#DIV/0!</v>
      </c>
      <c r="T400" s="87" t="e">
        <f t="shared" si="33"/>
        <v>#DIV/0!</v>
      </c>
      <c r="U400" s="2"/>
    </row>
    <row r="401" spans="1:21" hidden="1" x14ac:dyDescent="0.3">
      <c r="A401" s="92"/>
      <c r="B401" s="93" t="s">
        <v>224</v>
      </c>
      <c r="C401" s="96" t="s">
        <v>225</v>
      </c>
      <c r="D401" s="644"/>
      <c r="E401" s="645">
        <f t="shared" si="36"/>
        <v>0</v>
      </c>
      <c r="F401" s="644"/>
      <c r="G401" s="644"/>
      <c r="H401" s="644"/>
      <c r="I401" s="645">
        <f t="shared" si="34"/>
        <v>0</v>
      </c>
      <c r="J401" s="644"/>
      <c r="K401" s="644"/>
      <c r="L401" s="644"/>
      <c r="M401" s="645">
        <f t="shared" si="35"/>
        <v>0</v>
      </c>
      <c r="N401" s="644"/>
      <c r="O401" s="644"/>
      <c r="P401" s="644"/>
      <c r="Q401" s="87" t="e">
        <f t="shared" si="33"/>
        <v>#DIV/0!</v>
      </c>
      <c r="R401" s="87" t="e">
        <f t="shared" si="33"/>
        <v>#DIV/0!</v>
      </c>
      <c r="S401" s="87" t="e">
        <f t="shared" si="33"/>
        <v>#DIV/0!</v>
      </c>
      <c r="T401" s="87" t="e">
        <f t="shared" si="33"/>
        <v>#DIV/0!</v>
      </c>
      <c r="U401" s="2"/>
    </row>
    <row r="402" spans="1:21" ht="30" hidden="1" x14ac:dyDescent="0.3">
      <c r="A402" s="92"/>
      <c r="B402" s="93" t="s">
        <v>226</v>
      </c>
      <c r="C402" s="97" t="s">
        <v>227</v>
      </c>
      <c r="D402" s="644"/>
      <c r="E402" s="645">
        <f t="shared" si="36"/>
        <v>0</v>
      </c>
      <c r="F402" s="644"/>
      <c r="G402" s="644"/>
      <c r="H402" s="644"/>
      <c r="I402" s="645">
        <f t="shared" si="34"/>
        <v>0</v>
      </c>
      <c r="J402" s="644"/>
      <c r="K402" s="644"/>
      <c r="L402" s="644"/>
      <c r="M402" s="645">
        <f t="shared" si="35"/>
        <v>0</v>
      </c>
      <c r="N402" s="644"/>
      <c r="O402" s="644"/>
      <c r="P402" s="644"/>
      <c r="Q402" s="87" t="e">
        <f t="shared" si="33"/>
        <v>#DIV/0!</v>
      </c>
      <c r="R402" s="87" t="e">
        <f t="shared" si="33"/>
        <v>#DIV/0!</v>
      </c>
      <c r="S402" s="87" t="e">
        <f t="shared" si="33"/>
        <v>#DIV/0!</v>
      </c>
      <c r="T402" s="87" t="e">
        <f t="shared" si="33"/>
        <v>#DIV/0!</v>
      </c>
      <c r="U402" s="2"/>
    </row>
    <row r="403" spans="1:21" ht="75" hidden="1" x14ac:dyDescent="0.3">
      <c r="A403" s="92"/>
      <c r="B403" s="93" t="s">
        <v>228</v>
      </c>
      <c r="C403" s="97" t="s">
        <v>229</v>
      </c>
      <c r="D403" s="644"/>
      <c r="E403" s="645">
        <f t="shared" si="36"/>
        <v>0</v>
      </c>
      <c r="F403" s="644"/>
      <c r="G403" s="644"/>
      <c r="H403" s="644"/>
      <c r="I403" s="645">
        <f t="shared" si="34"/>
        <v>0</v>
      </c>
      <c r="J403" s="644"/>
      <c r="K403" s="644"/>
      <c r="L403" s="644"/>
      <c r="M403" s="645">
        <f t="shared" si="35"/>
        <v>0</v>
      </c>
      <c r="N403" s="644"/>
      <c r="O403" s="644"/>
      <c r="P403" s="644"/>
      <c r="Q403" s="87" t="e">
        <f t="shared" si="33"/>
        <v>#DIV/0!</v>
      </c>
      <c r="R403" s="87" t="e">
        <f t="shared" si="33"/>
        <v>#DIV/0!</v>
      </c>
      <c r="S403" s="87" t="e">
        <f t="shared" si="33"/>
        <v>#DIV/0!</v>
      </c>
      <c r="T403" s="87" t="e">
        <f t="shared" si="33"/>
        <v>#DIV/0!</v>
      </c>
      <c r="U403" s="2"/>
    </row>
    <row r="404" spans="1:21" ht="135" hidden="1" x14ac:dyDescent="0.3">
      <c r="A404" s="92"/>
      <c r="B404" s="93" t="s">
        <v>230</v>
      </c>
      <c r="C404" s="97" t="s">
        <v>231</v>
      </c>
      <c r="D404" s="644"/>
      <c r="E404" s="645">
        <f t="shared" si="36"/>
        <v>0</v>
      </c>
      <c r="F404" s="644"/>
      <c r="G404" s="644"/>
      <c r="H404" s="644"/>
      <c r="I404" s="645">
        <f t="shared" si="34"/>
        <v>0</v>
      </c>
      <c r="J404" s="644"/>
      <c r="K404" s="644"/>
      <c r="L404" s="644"/>
      <c r="M404" s="645">
        <f t="shared" si="35"/>
        <v>0</v>
      </c>
      <c r="N404" s="644"/>
      <c r="O404" s="644"/>
      <c r="P404" s="644"/>
      <c r="Q404" s="87" t="e">
        <f t="shared" si="33"/>
        <v>#DIV/0!</v>
      </c>
      <c r="R404" s="87" t="e">
        <f t="shared" si="33"/>
        <v>#DIV/0!</v>
      </c>
      <c r="S404" s="87" t="e">
        <f t="shared" si="33"/>
        <v>#DIV/0!</v>
      </c>
      <c r="T404" s="87" t="e">
        <f t="shared" si="33"/>
        <v>#DIV/0!</v>
      </c>
      <c r="U404" s="2"/>
    </row>
    <row r="405" spans="1:21" ht="45" hidden="1" x14ac:dyDescent="0.3">
      <c r="A405" s="92"/>
      <c r="B405" s="93" t="s">
        <v>232</v>
      </c>
      <c r="C405" s="97" t="s">
        <v>233</v>
      </c>
      <c r="D405" s="644"/>
      <c r="E405" s="645">
        <f t="shared" si="36"/>
        <v>0</v>
      </c>
      <c r="F405" s="644"/>
      <c r="G405" s="644"/>
      <c r="H405" s="644"/>
      <c r="I405" s="645">
        <f t="shared" si="34"/>
        <v>0</v>
      </c>
      <c r="J405" s="644"/>
      <c r="K405" s="644"/>
      <c r="L405" s="644"/>
      <c r="M405" s="645">
        <f t="shared" si="35"/>
        <v>0</v>
      </c>
      <c r="N405" s="644"/>
      <c r="O405" s="644"/>
      <c r="P405" s="644"/>
      <c r="Q405" s="87" t="e">
        <f t="shared" si="33"/>
        <v>#DIV/0!</v>
      </c>
      <c r="R405" s="87" t="e">
        <f t="shared" si="33"/>
        <v>#DIV/0!</v>
      </c>
      <c r="S405" s="87" t="e">
        <f t="shared" si="33"/>
        <v>#DIV/0!</v>
      </c>
      <c r="T405" s="87" t="e">
        <f t="shared" si="33"/>
        <v>#DIV/0!</v>
      </c>
      <c r="U405" s="2"/>
    </row>
    <row r="406" spans="1:21" ht="45" hidden="1" x14ac:dyDescent="0.3">
      <c r="A406" s="92"/>
      <c r="B406" s="93" t="s">
        <v>234</v>
      </c>
      <c r="C406" s="97" t="s">
        <v>235</v>
      </c>
      <c r="D406" s="644"/>
      <c r="E406" s="645">
        <f t="shared" si="36"/>
        <v>0</v>
      </c>
      <c r="F406" s="644"/>
      <c r="G406" s="644"/>
      <c r="H406" s="644"/>
      <c r="I406" s="645">
        <f t="shared" si="34"/>
        <v>0</v>
      </c>
      <c r="J406" s="644"/>
      <c r="K406" s="644"/>
      <c r="L406" s="644"/>
      <c r="M406" s="645">
        <f t="shared" si="35"/>
        <v>0</v>
      </c>
      <c r="N406" s="644"/>
      <c r="O406" s="644"/>
      <c r="P406" s="644"/>
      <c r="Q406" s="87" t="e">
        <f t="shared" si="33"/>
        <v>#DIV/0!</v>
      </c>
      <c r="R406" s="87" t="e">
        <f t="shared" si="33"/>
        <v>#DIV/0!</v>
      </c>
      <c r="S406" s="87" t="e">
        <f t="shared" si="33"/>
        <v>#DIV/0!</v>
      </c>
      <c r="T406" s="87" t="e">
        <f t="shared" si="33"/>
        <v>#DIV/0!</v>
      </c>
      <c r="U406" s="2"/>
    </row>
    <row r="407" spans="1:21" ht="45" hidden="1" x14ac:dyDescent="0.3">
      <c r="A407" s="92"/>
      <c r="B407" s="93" t="s">
        <v>236</v>
      </c>
      <c r="C407" s="97" t="s">
        <v>237</v>
      </c>
      <c r="D407" s="644"/>
      <c r="E407" s="645">
        <f t="shared" si="36"/>
        <v>0</v>
      </c>
      <c r="F407" s="644"/>
      <c r="G407" s="644"/>
      <c r="H407" s="644"/>
      <c r="I407" s="645">
        <f t="shared" si="34"/>
        <v>0</v>
      </c>
      <c r="J407" s="644"/>
      <c r="K407" s="644"/>
      <c r="L407" s="644"/>
      <c r="M407" s="645">
        <f t="shared" si="35"/>
        <v>0</v>
      </c>
      <c r="N407" s="644"/>
      <c r="O407" s="644"/>
      <c r="P407" s="644"/>
      <c r="Q407" s="87" t="e">
        <f t="shared" si="33"/>
        <v>#DIV/0!</v>
      </c>
      <c r="R407" s="87" t="e">
        <f t="shared" si="33"/>
        <v>#DIV/0!</v>
      </c>
      <c r="S407" s="87" t="e">
        <f t="shared" si="33"/>
        <v>#DIV/0!</v>
      </c>
      <c r="T407" s="87" t="e">
        <f t="shared" si="33"/>
        <v>#DIV/0!</v>
      </c>
      <c r="U407" s="2"/>
    </row>
    <row r="408" spans="1:21" ht="30" hidden="1" x14ac:dyDescent="0.3">
      <c r="A408" s="92"/>
      <c r="B408" s="93" t="s">
        <v>238</v>
      </c>
      <c r="C408" s="97" t="s">
        <v>239</v>
      </c>
      <c r="D408" s="644"/>
      <c r="E408" s="645">
        <f t="shared" si="36"/>
        <v>0</v>
      </c>
      <c r="F408" s="644"/>
      <c r="G408" s="644"/>
      <c r="H408" s="644"/>
      <c r="I408" s="645">
        <f t="shared" si="34"/>
        <v>0</v>
      </c>
      <c r="J408" s="644"/>
      <c r="K408" s="644"/>
      <c r="L408" s="644"/>
      <c r="M408" s="645">
        <f t="shared" si="35"/>
        <v>0</v>
      </c>
      <c r="N408" s="644"/>
      <c r="O408" s="644"/>
      <c r="P408" s="644"/>
      <c r="Q408" s="87" t="e">
        <f t="shared" si="33"/>
        <v>#DIV/0!</v>
      </c>
      <c r="R408" s="87" t="e">
        <f t="shared" si="33"/>
        <v>#DIV/0!</v>
      </c>
      <c r="S408" s="87" t="e">
        <f t="shared" si="33"/>
        <v>#DIV/0!</v>
      </c>
      <c r="T408" s="87" t="e">
        <f t="shared" si="33"/>
        <v>#DIV/0!</v>
      </c>
      <c r="U408" s="2"/>
    </row>
    <row r="409" spans="1:21" ht="45" hidden="1" x14ac:dyDescent="0.3">
      <c r="A409" s="92"/>
      <c r="B409" s="93" t="s">
        <v>240</v>
      </c>
      <c r="C409" s="97" t="s">
        <v>241</v>
      </c>
      <c r="D409" s="644"/>
      <c r="E409" s="645">
        <f t="shared" si="36"/>
        <v>0</v>
      </c>
      <c r="F409" s="644"/>
      <c r="G409" s="644"/>
      <c r="H409" s="644"/>
      <c r="I409" s="645">
        <f t="shared" si="34"/>
        <v>0</v>
      </c>
      <c r="J409" s="644"/>
      <c r="K409" s="644"/>
      <c r="L409" s="644"/>
      <c r="M409" s="645">
        <f t="shared" si="35"/>
        <v>0</v>
      </c>
      <c r="N409" s="644"/>
      <c r="O409" s="644"/>
      <c r="P409" s="644"/>
      <c r="Q409" s="87" t="e">
        <f t="shared" si="33"/>
        <v>#DIV/0!</v>
      </c>
      <c r="R409" s="87" t="e">
        <f t="shared" si="33"/>
        <v>#DIV/0!</v>
      </c>
      <c r="S409" s="87" t="e">
        <f t="shared" si="33"/>
        <v>#DIV/0!</v>
      </c>
      <c r="T409" s="87" t="e">
        <f t="shared" si="33"/>
        <v>#DIV/0!</v>
      </c>
      <c r="U409" s="2"/>
    </row>
    <row r="410" spans="1:21" ht="60" hidden="1" x14ac:dyDescent="0.3">
      <c r="A410" s="92"/>
      <c r="B410" s="93" t="s">
        <v>242</v>
      </c>
      <c r="C410" s="97" t="s">
        <v>243</v>
      </c>
      <c r="D410" s="644"/>
      <c r="E410" s="645">
        <f t="shared" si="36"/>
        <v>0</v>
      </c>
      <c r="F410" s="644"/>
      <c r="G410" s="644"/>
      <c r="H410" s="644"/>
      <c r="I410" s="645">
        <f t="shared" si="34"/>
        <v>0</v>
      </c>
      <c r="J410" s="644"/>
      <c r="K410" s="644"/>
      <c r="L410" s="644"/>
      <c r="M410" s="645">
        <f t="shared" si="35"/>
        <v>0</v>
      </c>
      <c r="N410" s="644"/>
      <c r="O410" s="644"/>
      <c r="P410" s="644"/>
      <c r="Q410" s="87" t="e">
        <f t="shared" si="33"/>
        <v>#DIV/0!</v>
      </c>
      <c r="R410" s="87" t="e">
        <f t="shared" si="33"/>
        <v>#DIV/0!</v>
      </c>
      <c r="S410" s="87" t="e">
        <f t="shared" si="33"/>
        <v>#DIV/0!</v>
      </c>
      <c r="T410" s="87" t="e">
        <f t="shared" si="33"/>
        <v>#DIV/0!</v>
      </c>
      <c r="U410" s="2"/>
    </row>
    <row r="411" spans="1:21" ht="30" hidden="1" x14ac:dyDescent="0.3">
      <c r="A411" s="92"/>
      <c r="B411" s="93" t="s">
        <v>244</v>
      </c>
      <c r="C411" s="97" t="s">
        <v>245</v>
      </c>
      <c r="D411" s="644"/>
      <c r="E411" s="645">
        <f t="shared" si="36"/>
        <v>0</v>
      </c>
      <c r="F411" s="644"/>
      <c r="G411" s="644"/>
      <c r="H411" s="644"/>
      <c r="I411" s="645">
        <f t="shared" si="34"/>
        <v>0</v>
      </c>
      <c r="J411" s="644"/>
      <c r="K411" s="644"/>
      <c r="L411" s="644"/>
      <c r="M411" s="645">
        <f t="shared" si="35"/>
        <v>0</v>
      </c>
      <c r="N411" s="644"/>
      <c r="O411" s="644"/>
      <c r="P411" s="644"/>
      <c r="Q411" s="87" t="e">
        <f t="shared" si="33"/>
        <v>#DIV/0!</v>
      </c>
      <c r="R411" s="87" t="e">
        <f t="shared" si="33"/>
        <v>#DIV/0!</v>
      </c>
      <c r="S411" s="87" t="e">
        <f t="shared" si="33"/>
        <v>#DIV/0!</v>
      </c>
      <c r="T411" s="87" t="e">
        <f t="shared" si="33"/>
        <v>#DIV/0!</v>
      </c>
      <c r="U411" s="2"/>
    </row>
    <row r="412" spans="1:21" ht="30" hidden="1" x14ac:dyDescent="0.3">
      <c r="A412" s="92"/>
      <c r="B412" s="93" t="s">
        <v>246</v>
      </c>
      <c r="C412" s="97" t="s">
        <v>247</v>
      </c>
      <c r="D412" s="644"/>
      <c r="E412" s="645">
        <f t="shared" si="36"/>
        <v>0</v>
      </c>
      <c r="F412" s="644"/>
      <c r="G412" s="644"/>
      <c r="H412" s="644"/>
      <c r="I412" s="645">
        <f t="shared" si="34"/>
        <v>0</v>
      </c>
      <c r="J412" s="644"/>
      <c r="K412" s="644"/>
      <c r="L412" s="644"/>
      <c r="M412" s="645">
        <f t="shared" si="35"/>
        <v>0</v>
      </c>
      <c r="N412" s="644"/>
      <c r="O412" s="644"/>
      <c r="P412" s="644"/>
      <c r="Q412" s="87" t="e">
        <f t="shared" si="33"/>
        <v>#DIV/0!</v>
      </c>
      <c r="R412" s="87" t="e">
        <f t="shared" si="33"/>
        <v>#DIV/0!</v>
      </c>
      <c r="S412" s="87" t="e">
        <f t="shared" si="33"/>
        <v>#DIV/0!</v>
      </c>
      <c r="T412" s="87" t="e">
        <f t="shared" si="33"/>
        <v>#DIV/0!</v>
      </c>
      <c r="U412" s="2"/>
    </row>
    <row r="413" spans="1:21" ht="30" hidden="1" x14ac:dyDescent="0.3">
      <c r="A413" s="92"/>
      <c r="B413" s="93" t="s">
        <v>248</v>
      </c>
      <c r="C413" s="97" t="s">
        <v>249</v>
      </c>
      <c r="D413" s="644"/>
      <c r="E413" s="645">
        <f t="shared" si="36"/>
        <v>0</v>
      </c>
      <c r="F413" s="644"/>
      <c r="G413" s="644"/>
      <c r="H413" s="644"/>
      <c r="I413" s="645">
        <f t="shared" si="34"/>
        <v>0</v>
      </c>
      <c r="J413" s="644"/>
      <c r="K413" s="644"/>
      <c r="L413" s="644"/>
      <c r="M413" s="645">
        <f t="shared" si="35"/>
        <v>0</v>
      </c>
      <c r="N413" s="644"/>
      <c r="O413" s="644"/>
      <c r="P413" s="644"/>
      <c r="Q413" s="87" t="e">
        <f t="shared" si="33"/>
        <v>#DIV/0!</v>
      </c>
      <c r="R413" s="87" t="e">
        <f t="shared" si="33"/>
        <v>#DIV/0!</v>
      </c>
      <c r="S413" s="87" t="e">
        <f t="shared" si="33"/>
        <v>#DIV/0!</v>
      </c>
      <c r="T413" s="87" t="e">
        <f t="shared" si="33"/>
        <v>#DIV/0!</v>
      </c>
      <c r="U413" s="2"/>
    </row>
    <row r="414" spans="1:21" ht="75" hidden="1" x14ac:dyDescent="0.3">
      <c r="A414" s="92"/>
      <c r="B414" s="93" t="s">
        <v>250</v>
      </c>
      <c r="C414" s="97" t="s">
        <v>251</v>
      </c>
      <c r="D414" s="644"/>
      <c r="E414" s="645">
        <f t="shared" si="36"/>
        <v>0</v>
      </c>
      <c r="F414" s="644"/>
      <c r="G414" s="644"/>
      <c r="H414" s="644"/>
      <c r="I414" s="645">
        <f t="shared" si="34"/>
        <v>0</v>
      </c>
      <c r="J414" s="644"/>
      <c r="K414" s="644"/>
      <c r="L414" s="644"/>
      <c r="M414" s="645">
        <f t="shared" si="35"/>
        <v>0</v>
      </c>
      <c r="N414" s="644"/>
      <c r="O414" s="644"/>
      <c r="P414" s="644"/>
      <c r="Q414" s="87" t="e">
        <f t="shared" si="33"/>
        <v>#DIV/0!</v>
      </c>
      <c r="R414" s="87" t="e">
        <f t="shared" si="33"/>
        <v>#DIV/0!</v>
      </c>
      <c r="S414" s="87" t="e">
        <f t="shared" si="33"/>
        <v>#DIV/0!</v>
      </c>
      <c r="T414" s="87" t="e">
        <f t="shared" si="33"/>
        <v>#DIV/0!</v>
      </c>
      <c r="U414" s="2"/>
    </row>
    <row r="415" spans="1:21" ht="30" hidden="1" x14ac:dyDescent="0.3">
      <c r="A415" s="92"/>
      <c r="B415" s="93" t="s">
        <v>252</v>
      </c>
      <c r="C415" s="97" t="s">
        <v>253</v>
      </c>
      <c r="D415" s="644"/>
      <c r="E415" s="645">
        <f t="shared" si="36"/>
        <v>0</v>
      </c>
      <c r="F415" s="644"/>
      <c r="G415" s="644"/>
      <c r="H415" s="644"/>
      <c r="I415" s="645">
        <f t="shared" si="34"/>
        <v>0</v>
      </c>
      <c r="J415" s="644"/>
      <c r="K415" s="644"/>
      <c r="L415" s="644"/>
      <c r="M415" s="645">
        <f t="shared" si="35"/>
        <v>0</v>
      </c>
      <c r="N415" s="644"/>
      <c r="O415" s="644"/>
      <c r="P415" s="644"/>
      <c r="Q415" s="87" t="e">
        <f t="shared" si="33"/>
        <v>#DIV/0!</v>
      </c>
      <c r="R415" s="87" t="e">
        <f t="shared" si="33"/>
        <v>#DIV/0!</v>
      </c>
      <c r="S415" s="87" t="e">
        <f t="shared" si="33"/>
        <v>#DIV/0!</v>
      </c>
      <c r="T415" s="87" t="e">
        <f t="shared" si="33"/>
        <v>#DIV/0!</v>
      </c>
      <c r="U415" s="2"/>
    </row>
    <row r="416" spans="1:21" ht="30" hidden="1" x14ac:dyDescent="0.3">
      <c r="A416" s="92"/>
      <c r="B416" s="93" t="s">
        <v>254</v>
      </c>
      <c r="C416" s="96" t="s">
        <v>255</v>
      </c>
      <c r="D416" s="644"/>
      <c r="E416" s="645">
        <f t="shared" si="36"/>
        <v>0</v>
      </c>
      <c r="F416" s="644"/>
      <c r="G416" s="644"/>
      <c r="H416" s="644"/>
      <c r="I416" s="645">
        <f t="shared" si="34"/>
        <v>0</v>
      </c>
      <c r="J416" s="644"/>
      <c r="K416" s="644"/>
      <c r="L416" s="644"/>
      <c r="M416" s="645">
        <f t="shared" si="35"/>
        <v>0</v>
      </c>
      <c r="N416" s="644"/>
      <c r="O416" s="644"/>
      <c r="P416" s="644"/>
      <c r="Q416" s="87" t="e">
        <f t="shared" si="33"/>
        <v>#DIV/0!</v>
      </c>
      <c r="R416" s="87" t="e">
        <f t="shared" si="33"/>
        <v>#DIV/0!</v>
      </c>
      <c r="S416" s="87" t="e">
        <f t="shared" si="33"/>
        <v>#DIV/0!</v>
      </c>
      <c r="T416" s="87" t="e">
        <f t="shared" si="33"/>
        <v>#DIV/0!</v>
      </c>
      <c r="U416" s="2"/>
    </row>
    <row r="417" spans="1:21" hidden="1" x14ac:dyDescent="0.3">
      <c r="A417" s="92"/>
      <c r="B417" s="93" t="s">
        <v>256</v>
      </c>
      <c r="C417" s="96" t="s">
        <v>257</v>
      </c>
      <c r="D417" s="644"/>
      <c r="E417" s="645">
        <f t="shared" si="36"/>
        <v>0</v>
      </c>
      <c r="F417" s="644"/>
      <c r="G417" s="644"/>
      <c r="H417" s="644"/>
      <c r="I417" s="645">
        <f t="shared" si="34"/>
        <v>0</v>
      </c>
      <c r="J417" s="644"/>
      <c r="K417" s="644"/>
      <c r="L417" s="644"/>
      <c r="M417" s="645">
        <f t="shared" si="35"/>
        <v>0</v>
      </c>
      <c r="N417" s="644"/>
      <c r="O417" s="644"/>
      <c r="P417" s="644"/>
      <c r="Q417" s="87" t="e">
        <f t="shared" si="33"/>
        <v>#DIV/0!</v>
      </c>
      <c r="R417" s="87" t="e">
        <f t="shared" si="33"/>
        <v>#DIV/0!</v>
      </c>
      <c r="S417" s="87" t="e">
        <f t="shared" si="33"/>
        <v>#DIV/0!</v>
      </c>
      <c r="T417" s="87" t="e">
        <f t="shared" si="33"/>
        <v>#DIV/0!</v>
      </c>
      <c r="U417" s="2"/>
    </row>
    <row r="418" spans="1:21" hidden="1" x14ac:dyDescent="0.3">
      <c r="A418" s="92"/>
      <c r="B418" s="93" t="s">
        <v>258</v>
      </c>
      <c r="C418" s="96" t="s">
        <v>259</v>
      </c>
      <c r="D418" s="644"/>
      <c r="E418" s="645">
        <f t="shared" si="36"/>
        <v>0</v>
      </c>
      <c r="F418" s="644"/>
      <c r="G418" s="644"/>
      <c r="H418" s="644"/>
      <c r="I418" s="645">
        <f t="shared" si="34"/>
        <v>0</v>
      </c>
      <c r="J418" s="644"/>
      <c r="K418" s="644"/>
      <c r="L418" s="644"/>
      <c r="M418" s="645">
        <f t="shared" si="35"/>
        <v>0</v>
      </c>
      <c r="N418" s="644"/>
      <c r="O418" s="644"/>
      <c r="P418" s="644"/>
      <c r="Q418" s="87" t="e">
        <f t="shared" si="33"/>
        <v>#DIV/0!</v>
      </c>
      <c r="R418" s="87" t="e">
        <f t="shared" si="33"/>
        <v>#DIV/0!</v>
      </c>
      <c r="S418" s="87" t="e">
        <f t="shared" si="33"/>
        <v>#DIV/0!</v>
      </c>
      <c r="T418" s="87" t="e">
        <f t="shared" si="33"/>
        <v>#DIV/0!</v>
      </c>
      <c r="U418" s="2"/>
    </row>
    <row r="419" spans="1:21" ht="60" hidden="1" x14ac:dyDescent="0.3">
      <c r="A419" s="92"/>
      <c r="B419" s="93" t="s">
        <v>260</v>
      </c>
      <c r="C419" s="96" t="s">
        <v>261</v>
      </c>
      <c r="D419" s="644"/>
      <c r="E419" s="645">
        <f t="shared" si="36"/>
        <v>0</v>
      </c>
      <c r="F419" s="644"/>
      <c r="G419" s="644"/>
      <c r="H419" s="644"/>
      <c r="I419" s="645">
        <f t="shared" si="34"/>
        <v>0</v>
      </c>
      <c r="J419" s="644"/>
      <c r="K419" s="644"/>
      <c r="L419" s="644"/>
      <c r="M419" s="645">
        <f t="shared" si="35"/>
        <v>0</v>
      </c>
      <c r="N419" s="644"/>
      <c r="O419" s="644"/>
      <c r="P419" s="644"/>
      <c r="Q419" s="87" t="e">
        <f t="shared" si="33"/>
        <v>#DIV/0!</v>
      </c>
      <c r="R419" s="87" t="e">
        <f t="shared" si="33"/>
        <v>#DIV/0!</v>
      </c>
      <c r="S419" s="87" t="e">
        <f t="shared" si="33"/>
        <v>#DIV/0!</v>
      </c>
      <c r="T419" s="87" t="e">
        <f t="shared" si="33"/>
        <v>#DIV/0!</v>
      </c>
      <c r="U419" s="2"/>
    </row>
    <row r="420" spans="1:21" ht="45" hidden="1" x14ac:dyDescent="0.3">
      <c r="A420" s="92"/>
      <c r="B420" s="93" t="s">
        <v>262</v>
      </c>
      <c r="C420" s="96" t="s">
        <v>263</v>
      </c>
      <c r="D420" s="644"/>
      <c r="E420" s="645">
        <f t="shared" si="36"/>
        <v>0</v>
      </c>
      <c r="F420" s="644"/>
      <c r="G420" s="644"/>
      <c r="H420" s="644"/>
      <c r="I420" s="645">
        <f t="shared" si="34"/>
        <v>0</v>
      </c>
      <c r="J420" s="644"/>
      <c r="K420" s="644"/>
      <c r="L420" s="644"/>
      <c r="M420" s="645">
        <f t="shared" si="35"/>
        <v>0</v>
      </c>
      <c r="N420" s="644"/>
      <c r="O420" s="644"/>
      <c r="P420" s="644"/>
      <c r="Q420" s="87" t="e">
        <f t="shared" si="33"/>
        <v>#DIV/0!</v>
      </c>
      <c r="R420" s="87" t="e">
        <f t="shared" si="33"/>
        <v>#DIV/0!</v>
      </c>
      <c r="S420" s="87" t="e">
        <f t="shared" si="33"/>
        <v>#DIV/0!</v>
      </c>
      <c r="T420" s="87" t="e">
        <f t="shared" si="33"/>
        <v>#DIV/0!</v>
      </c>
      <c r="U420" s="2"/>
    </row>
    <row r="421" spans="1:21" ht="45" hidden="1" x14ac:dyDescent="0.3">
      <c r="A421" s="92"/>
      <c r="B421" s="93" t="s">
        <v>264</v>
      </c>
      <c r="C421" s="97" t="s">
        <v>265</v>
      </c>
      <c r="D421" s="644"/>
      <c r="E421" s="645">
        <f t="shared" si="36"/>
        <v>0</v>
      </c>
      <c r="F421" s="644"/>
      <c r="G421" s="644"/>
      <c r="H421" s="644"/>
      <c r="I421" s="645">
        <f t="shared" si="34"/>
        <v>0</v>
      </c>
      <c r="J421" s="644"/>
      <c r="K421" s="644"/>
      <c r="L421" s="644"/>
      <c r="M421" s="645">
        <f t="shared" si="35"/>
        <v>0</v>
      </c>
      <c r="N421" s="644"/>
      <c r="O421" s="644"/>
      <c r="P421" s="644"/>
      <c r="Q421" s="87" t="e">
        <f t="shared" si="33"/>
        <v>#DIV/0!</v>
      </c>
      <c r="R421" s="87" t="e">
        <f t="shared" si="33"/>
        <v>#DIV/0!</v>
      </c>
      <c r="S421" s="87" t="e">
        <f t="shared" si="33"/>
        <v>#DIV/0!</v>
      </c>
      <c r="T421" s="87" t="e">
        <f t="shared" si="33"/>
        <v>#DIV/0!</v>
      </c>
      <c r="U421" s="2"/>
    </row>
    <row r="422" spans="1:21" ht="30" hidden="1" x14ac:dyDescent="0.3">
      <c r="A422" s="92"/>
      <c r="B422" s="93" t="s">
        <v>266</v>
      </c>
      <c r="C422" s="97" t="s">
        <v>267</v>
      </c>
      <c r="D422" s="644"/>
      <c r="E422" s="645">
        <f t="shared" si="36"/>
        <v>0</v>
      </c>
      <c r="F422" s="644"/>
      <c r="G422" s="644"/>
      <c r="H422" s="644"/>
      <c r="I422" s="645">
        <f t="shared" si="34"/>
        <v>0</v>
      </c>
      <c r="J422" s="644"/>
      <c r="K422" s="644"/>
      <c r="L422" s="644"/>
      <c r="M422" s="645">
        <f t="shared" si="35"/>
        <v>0</v>
      </c>
      <c r="N422" s="644"/>
      <c r="O422" s="644"/>
      <c r="P422" s="644"/>
      <c r="Q422" s="87" t="e">
        <f t="shared" si="33"/>
        <v>#DIV/0!</v>
      </c>
      <c r="R422" s="87" t="e">
        <f t="shared" si="33"/>
        <v>#DIV/0!</v>
      </c>
      <c r="S422" s="87" t="e">
        <f t="shared" si="33"/>
        <v>#DIV/0!</v>
      </c>
      <c r="T422" s="87" t="e">
        <f t="shared" si="33"/>
        <v>#DIV/0!</v>
      </c>
      <c r="U422" s="2"/>
    </row>
    <row r="423" spans="1:21" ht="30" hidden="1" x14ac:dyDescent="0.3">
      <c r="A423" s="92"/>
      <c r="B423" s="93" t="s">
        <v>268</v>
      </c>
      <c r="C423" s="97" t="s">
        <v>269</v>
      </c>
      <c r="D423" s="644"/>
      <c r="E423" s="645">
        <f t="shared" si="36"/>
        <v>0</v>
      </c>
      <c r="F423" s="644"/>
      <c r="G423" s="644"/>
      <c r="H423" s="644"/>
      <c r="I423" s="645">
        <f t="shared" si="34"/>
        <v>0</v>
      </c>
      <c r="J423" s="644"/>
      <c r="K423" s="644"/>
      <c r="L423" s="644"/>
      <c r="M423" s="645">
        <f t="shared" si="35"/>
        <v>0</v>
      </c>
      <c r="N423" s="644"/>
      <c r="O423" s="644"/>
      <c r="P423" s="644"/>
      <c r="Q423" s="87" t="e">
        <f t="shared" si="33"/>
        <v>#DIV/0!</v>
      </c>
      <c r="R423" s="87" t="e">
        <f t="shared" si="33"/>
        <v>#DIV/0!</v>
      </c>
      <c r="S423" s="87" t="e">
        <f t="shared" si="33"/>
        <v>#DIV/0!</v>
      </c>
      <c r="T423" s="87" t="e">
        <f t="shared" si="33"/>
        <v>#DIV/0!</v>
      </c>
      <c r="U423" s="2"/>
    </row>
    <row r="424" spans="1:21" ht="60" hidden="1" x14ac:dyDescent="0.3">
      <c r="A424" s="92"/>
      <c r="B424" s="93" t="s">
        <v>270</v>
      </c>
      <c r="C424" s="97" t="s">
        <v>271</v>
      </c>
      <c r="D424" s="644"/>
      <c r="E424" s="645">
        <f t="shared" si="36"/>
        <v>0</v>
      </c>
      <c r="F424" s="644"/>
      <c r="G424" s="644"/>
      <c r="H424" s="644"/>
      <c r="I424" s="645">
        <f t="shared" si="34"/>
        <v>0</v>
      </c>
      <c r="J424" s="644"/>
      <c r="K424" s="644"/>
      <c r="L424" s="644"/>
      <c r="M424" s="645">
        <f t="shared" si="35"/>
        <v>0</v>
      </c>
      <c r="N424" s="644"/>
      <c r="O424" s="644"/>
      <c r="P424" s="644"/>
      <c r="Q424" s="87" t="e">
        <f t="shared" si="33"/>
        <v>#DIV/0!</v>
      </c>
      <c r="R424" s="87" t="e">
        <f t="shared" si="33"/>
        <v>#DIV/0!</v>
      </c>
      <c r="S424" s="87" t="e">
        <f t="shared" si="33"/>
        <v>#DIV/0!</v>
      </c>
      <c r="T424" s="87" t="e">
        <f t="shared" si="33"/>
        <v>#DIV/0!</v>
      </c>
      <c r="U424" s="2"/>
    </row>
    <row r="425" spans="1:21" ht="60" hidden="1" x14ac:dyDescent="0.3">
      <c r="A425" s="92"/>
      <c r="B425" s="93" t="s">
        <v>272</v>
      </c>
      <c r="C425" s="97" t="s">
        <v>273</v>
      </c>
      <c r="D425" s="644"/>
      <c r="E425" s="645">
        <f t="shared" si="36"/>
        <v>0</v>
      </c>
      <c r="F425" s="644"/>
      <c r="G425" s="644"/>
      <c r="H425" s="644"/>
      <c r="I425" s="645">
        <f t="shared" si="34"/>
        <v>0</v>
      </c>
      <c r="J425" s="644"/>
      <c r="K425" s="644"/>
      <c r="L425" s="644"/>
      <c r="M425" s="645">
        <f t="shared" si="35"/>
        <v>0</v>
      </c>
      <c r="N425" s="644"/>
      <c r="O425" s="644"/>
      <c r="P425" s="644"/>
      <c r="Q425" s="87" t="e">
        <f t="shared" si="33"/>
        <v>#DIV/0!</v>
      </c>
      <c r="R425" s="87" t="e">
        <f t="shared" si="33"/>
        <v>#DIV/0!</v>
      </c>
      <c r="S425" s="87" t="e">
        <f t="shared" si="33"/>
        <v>#DIV/0!</v>
      </c>
      <c r="T425" s="87" t="e">
        <f t="shared" si="33"/>
        <v>#DIV/0!</v>
      </c>
      <c r="U425" s="2"/>
    </row>
    <row r="426" spans="1:21" ht="90" hidden="1" x14ac:dyDescent="0.3">
      <c r="A426" s="92"/>
      <c r="B426" s="93" t="s">
        <v>274</v>
      </c>
      <c r="C426" s="97" t="s">
        <v>275</v>
      </c>
      <c r="D426" s="644"/>
      <c r="E426" s="645">
        <f t="shared" si="36"/>
        <v>0</v>
      </c>
      <c r="F426" s="644"/>
      <c r="G426" s="644"/>
      <c r="H426" s="644"/>
      <c r="I426" s="645">
        <f t="shared" si="34"/>
        <v>0</v>
      </c>
      <c r="J426" s="644"/>
      <c r="K426" s="644"/>
      <c r="L426" s="644"/>
      <c r="M426" s="645">
        <f t="shared" si="35"/>
        <v>0</v>
      </c>
      <c r="N426" s="644"/>
      <c r="O426" s="644"/>
      <c r="P426" s="644"/>
      <c r="Q426" s="87" t="e">
        <f t="shared" si="33"/>
        <v>#DIV/0!</v>
      </c>
      <c r="R426" s="87" t="e">
        <f t="shared" si="33"/>
        <v>#DIV/0!</v>
      </c>
      <c r="S426" s="87" t="e">
        <f t="shared" si="33"/>
        <v>#DIV/0!</v>
      </c>
      <c r="T426" s="87" t="e">
        <f t="shared" si="33"/>
        <v>#DIV/0!</v>
      </c>
      <c r="U426" s="2"/>
    </row>
    <row r="427" spans="1:21" ht="45" hidden="1" x14ac:dyDescent="0.3">
      <c r="A427" s="92"/>
      <c r="B427" s="93" t="s">
        <v>276</v>
      </c>
      <c r="C427" s="96" t="s">
        <v>277</v>
      </c>
      <c r="D427" s="644"/>
      <c r="E427" s="645">
        <f t="shared" si="36"/>
        <v>0</v>
      </c>
      <c r="F427" s="644"/>
      <c r="G427" s="644"/>
      <c r="H427" s="644"/>
      <c r="I427" s="645">
        <f t="shared" si="34"/>
        <v>0</v>
      </c>
      <c r="J427" s="644"/>
      <c r="K427" s="644"/>
      <c r="L427" s="644"/>
      <c r="M427" s="645">
        <f t="shared" si="35"/>
        <v>0</v>
      </c>
      <c r="N427" s="644"/>
      <c r="O427" s="644"/>
      <c r="P427" s="644"/>
      <c r="Q427" s="87" t="e">
        <f t="shared" si="33"/>
        <v>#DIV/0!</v>
      </c>
      <c r="R427" s="87" t="e">
        <f t="shared" si="33"/>
        <v>#DIV/0!</v>
      </c>
      <c r="S427" s="87" t="e">
        <f t="shared" si="33"/>
        <v>#DIV/0!</v>
      </c>
      <c r="T427" s="87" t="e">
        <f t="shared" si="33"/>
        <v>#DIV/0!</v>
      </c>
      <c r="U427" s="2"/>
    </row>
    <row r="428" spans="1:21" ht="45" hidden="1" x14ac:dyDescent="0.3">
      <c r="A428" s="92"/>
      <c r="B428" s="93" t="s">
        <v>278</v>
      </c>
      <c r="C428" s="96" t="s">
        <v>279</v>
      </c>
      <c r="D428" s="644"/>
      <c r="E428" s="645">
        <f t="shared" si="36"/>
        <v>0</v>
      </c>
      <c r="F428" s="644"/>
      <c r="G428" s="644"/>
      <c r="H428" s="644"/>
      <c r="I428" s="645">
        <f t="shared" si="34"/>
        <v>0</v>
      </c>
      <c r="J428" s="644"/>
      <c r="K428" s="644"/>
      <c r="L428" s="644"/>
      <c r="M428" s="645">
        <f t="shared" si="35"/>
        <v>0</v>
      </c>
      <c r="N428" s="644"/>
      <c r="O428" s="644"/>
      <c r="P428" s="644"/>
      <c r="Q428" s="87" t="e">
        <f t="shared" si="33"/>
        <v>#DIV/0!</v>
      </c>
      <c r="R428" s="87" t="e">
        <f t="shared" si="33"/>
        <v>#DIV/0!</v>
      </c>
      <c r="S428" s="87" t="e">
        <f t="shared" si="33"/>
        <v>#DIV/0!</v>
      </c>
      <c r="T428" s="87" t="e">
        <f t="shared" si="33"/>
        <v>#DIV/0!</v>
      </c>
      <c r="U428" s="2"/>
    </row>
    <row r="429" spans="1:21" ht="30" hidden="1" x14ac:dyDescent="0.3">
      <c r="A429" s="92"/>
      <c r="B429" s="93" t="s">
        <v>280</v>
      </c>
      <c r="C429" s="97" t="s">
        <v>281</v>
      </c>
      <c r="D429" s="644"/>
      <c r="E429" s="645">
        <f t="shared" si="36"/>
        <v>0</v>
      </c>
      <c r="F429" s="644"/>
      <c r="G429" s="644"/>
      <c r="H429" s="644"/>
      <c r="I429" s="645">
        <f t="shared" si="34"/>
        <v>0</v>
      </c>
      <c r="J429" s="644"/>
      <c r="K429" s="644"/>
      <c r="L429" s="644"/>
      <c r="M429" s="645">
        <f t="shared" si="35"/>
        <v>0</v>
      </c>
      <c r="N429" s="644"/>
      <c r="O429" s="644"/>
      <c r="P429" s="644"/>
      <c r="Q429" s="87" t="e">
        <f t="shared" si="33"/>
        <v>#DIV/0!</v>
      </c>
      <c r="R429" s="87" t="e">
        <f t="shared" si="33"/>
        <v>#DIV/0!</v>
      </c>
      <c r="S429" s="87" t="e">
        <f t="shared" si="33"/>
        <v>#DIV/0!</v>
      </c>
      <c r="T429" s="87" t="e">
        <f t="shared" si="33"/>
        <v>#DIV/0!</v>
      </c>
      <c r="U429" s="2"/>
    </row>
    <row r="430" spans="1:21" ht="60" hidden="1" x14ac:dyDescent="0.3">
      <c r="A430" s="92"/>
      <c r="B430" s="93" t="s">
        <v>282</v>
      </c>
      <c r="C430" s="97" t="s">
        <v>283</v>
      </c>
      <c r="D430" s="644"/>
      <c r="E430" s="645">
        <f t="shared" si="36"/>
        <v>0</v>
      </c>
      <c r="F430" s="644"/>
      <c r="G430" s="644"/>
      <c r="H430" s="644"/>
      <c r="I430" s="645">
        <f t="shared" si="34"/>
        <v>0</v>
      </c>
      <c r="J430" s="644"/>
      <c r="K430" s="644"/>
      <c r="L430" s="644"/>
      <c r="M430" s="645">
        <f t="shared" si="35"/>
        <v>0</v>
      </c>
      <c r="N430" s="644"/>
      <c r="O430" s="644"/>
      <c r="P430" s="644"/>
      <c r="Q430" s="87" t="e">
        <f t="shared" si="33"/>
        <v>#DIV/0!</v>
      </c>
      <c r="R430" s="87" t="e">
        <f t="shared" si="33"/>
        <v>#DIV/0!</v>
      </c>
      <c r="S430" s="87" t="e">
        <f t="shared" si="33"/>
        <v>#DIV/0!</v>
      </c>
      <c r="T430" s="87" t="e">
        <f t="shared" si="33"/>
        <v>#DIV/0!</v>
      </c>
      <c r="U430" s="2"/>
    </row>
    <row r="431" spans="1:21" ht="30" hidden="1" x14ac:dyDescent="0.3">
      <c r="A431" s="92"/>
      <c r="B431" s="93" t="s">
        <v>284</v>
      </c>
      <c r="C431" s="97" t="s">
        <v>285</v>
      </c>
      <c r="D431" s="644"/>
      <c r="E431" s="645">
        <f t="shared" si="36"/>
        <v>0</v>
      </c>
      <c r="F431" s="644"/>
      <c r="G431" s="644"/>
      <c r="H431" s="644"/>
      <c r="I431" s="645">
        <f t="shared" si="34"/>
        <v>0</v>
      </c>
      <c r="J431" s="644"/>
      <c r="K431" s="644"/>
      <c r="L431" s="644"/>
      <c r="M431" s="645">
        <f t="shared" si="35"/>
        <v>0</v>
      </c>
      <c r="N431" s="644"/>
      <c r="O431" s="644"/>
      <c r="P431" s="644"/>
      <c r="Q431" s="87" t="e">
        <f t="shared" si="33"/>
        <v>#DIV/0!</v>
      </c>
      <c r="R431" s="87" t="e">
        <f t="shared" si="33"/>
        <v>#DIV/0!</v>
      </c>
      <c r="S431" s="87" t="e">
        <f t="shared" si="33"/>
        <v>#DIV/0!</v>
      </c>
      <c r="T431" s="87" t="e">
        <f t="shared" si="33"/>
        <v>#DIV/0!</v>
      </c>
      <c r="U431" s="2"/>
    </row>
    <row r="432" spans="1:21" ht="90" hidden="1" x14ac:dyDescent="0.3">
      <c r="A432" s="92"/>
      <c r="B432" s="93" t="s">
        <v>286</v>
      </c>
      <c r="C432" s="97" t="s">
        <v>287</v>
      </c>
      <c r="D432" s="644"/>
      <c r="E432" s="645">
        <f t="shared" si="36"/>
        <v>0</v>
      </c>
      <c r="F432" s="644"/>
      <c r="G432" s="644"/>
      <c r="H432" s="644"/>
      <c r="I432" s="645">
        <f t="shared" si="34"/>
        <v>0</v>
      </c>
      <c r="J432" s="644"/>
      <c r="K432" s="644"/>
      <c r="L432" s="644"/>
      <c r="M432" s="645">
        <f t="shared" si="35"/>
        <v>0</v>
      </c>
      <c r="N432" s="644"/>
      <c r="O432" s="644"/>
      <c r="P432" s="644"/>
      <c r="Q432" s="87" t="e">
        <f t="shared" si="33"/>
        <v>#DIV/0!</v>
      </c>
      <c r="R432" s="87" t="e">
        <f t="shared" si="33"/>
        <v>#DIV/0!</v>
      </c>
      <c r="S432" s="87" t="e">
        <f t="shared" si="33"/>
        <v>#DIV/0!</v>
      </c>
      <c r="T432" s="87" t="e">
        <f t="shared" si="33"/>
        <v>#DIV/0!</v>
      </c>
      <c r="U432" s="2"/>
    </row>
    <row r="433" spans="1:21" ht="30" hidden="1" x14ac:dyDescent="0.3">
      <c r="A433" s="92"/>
      <c r="B433" s="93" t="s">
        <v>288</v>
      </c>
      <c r="C433" s="97" t="s">
        <v>289</v>
      </c>
      <c r="D433" s="644"/>
      <c r="E433" s="645">
        <f t="shared" si="36"/>
        <v>0</v>
      </c>
      <c r="F433" s="644"/>
      <c r="G433" s="644"/>
      <c r="H433" s="644"/>
      <c r="I433" s="645">
        <f t="shared" si="34"/>
        <v>0</v>
      </c>
      <c r="J433" s="644"/>
      <c r="K433" s="644"/>
      <c r="L433" s="644"/>
      <c r="M433" s="645">
        <f t="shared" si="35"/>
        <v>0</v>
      </c>
      <c r="N433" s="644"/>
      <c r="O433" s="644"/>
      <c r="P433" s="644"/>
      <c r="Q433" s="87" t="e">
        <f t="shared" si="33"/>
        <v>#DIV/0!</v>
      </c>
      <c r="R433" s="87" t="e">
        <f t="shared" si="33"/>
        <v>#DIV/0!</v>
      </c>
      <c r="S433" s="87" t="e">
        <f t="shared" si="33"/>
        <v>#DIV/0!</v>
      </c>
      <c r="T433" s="87" t="e">
        <f t="shared" si="33"/>
        <v>#DIV/0!</v>
      </c>
      <c r="U433" s="2"/>
    </row>
    <row r="434" spans="1:21" ht="90" hidden="1" x14ac:dyDescent="0.3">
      <c r="A434" s="92"/>
      <c r="B434" s="93" t="s">
        <v>290</v>
      </c>
      <c r="C434" s="97" t="s">
        <v>291</v>
      </c>
      <c r="D434" s="644"/>
      <c r="E434" s="645">
        <f t="shared" si="36"/>
        <v>0</v>
      </c>
      <c r="F434" s="644"/>
      <c r="G434" s="644"/>
      <c r="H434" s="644"/>
      <c r="I434" s="645">
        <f t="shared" si="34"/>
        <v>0</v>
      </c>
      <c r="J434" s="644"/>
      <c r="K434" s="644"/>
      <c r="L434" s="644"/>
      <c r="M434" s="645">
        <f t="shared" si="35"/>
        <v>0</v>
      </c>
      <c r="N434" s="644"/>
      <c r="O434" s="644"/>
      <c r="P434" s="644"/>
      <c r="Q434" s="87" t="e">
        <f t="shared" si="33"/>
        <v>#DIV/0!</v>
      </c>
      <c r="R434" s="87" t="e">
        <f t="shared" si="33"/>
        <v>#DIV/0!</v>
      </c>
      <c r="S434" s="87" t="e">
        <f t="shared" si="33"/>
        <v>#DIV/0!</v>
      </c>
      <c r="T434" s="87" t="e">
        <f t="shared" si="33"/>
        <v>#DIV/0!</v>
      </c>
      <c r="U434" s="2"/>
    </row>
    <row r="435" spans="1:21" ht="30" hidden="1" x14ac:dyDescent="0.3">
      <c r="A435" s="92"/>
      <c r="B435" s="93" t="s">
        <v>292</v>
      </c>
      <c r="C435" s="97" t="s">
        <v>293</v>
      </c>
      <c r="D435" s="644"/>
      <c r="E435" s="645">
        <f t="shared" si="36"/>
        <v>0</v>
      </c>
      <c r="F435" s="644"/>
      <c r="G435" s="644"/>
      <c r="H435" s="644"/>
      <c r="I435" s="645">
        <f t="shared" si="34"/>
        <v>0</v>
      </c>
      <c r="J435" s="644"/>
      <c r="K435" s="644"/>
      <c r="L435" s="644"/>
      <c r="M435" s="645">
        <f t="shared" si="35"/>
        <v>0</v>
      </c>
      <c r="N435" s="644"/>
      <c r="O435" s="644"/>
      <c r="P435" s="644"/>
      <c r="Q435" s="87" t="e">
        <f t="shared" si="33"/>
        <v>#DIV/0!</v>
      </c>
      <c r="R435" s="87" t="e">
        <f t="shared" si="33"/>
        <v>#DIV/0!</v>
      </c>
      <c r="S435" s="87" t="e">
        <f t="shared" si="33"/>
        <v>#DIV/0!</v>
      </c>
      <c r="T435" s="87" t="e">
        <f t="shared" si="33"/>
        <v>#DIV/0!</v>
      </c>
      <c r="U435" s="2"/>
    </row>
    <row r="436" spans="1:21" ht="30" hidden="1" x14ac:dyDescent="0.3">
      <c r="A436" s="92"/>
      <c r="B436" s="93" t="s">
        <v>294</v>
      </c>
      <c r="C436" s="97" t="s">
        <v>295</v>
      </c>
      <c r="D436" s="644"/>
      <c r="E436" s="645">
        <f t="shared" si="36"/>
        <v>0</v>
      </c>
      <c r="F436" s="644"/>
      <c r="G436" s="644"/>
      <c r="H436" s="644"/>
      <c r="I436" s="645">
        <f t="shared" si="34"/>
        <v>0</v>
      </c>
      <c r="J436" s="644"/>
      <c r="K436" s="644"/>
      <c r="L436" s="644"/>
      <c r="M436" s="645">
        <f t="shared" si="35"/>
        <v>0</v>
      </c>
      <c r="N436" s="644"/>
      <c r="O436" s="644"/>
      <c r="P436" s="644"/>
      <c r="Q436" s="87" t="e">
        <f t="shared" si="33"/>
        <v>#DIV/0!</v>
      </c>
      <c r="R436" s="87" t="e">
        <f t="shared" si="33"/>
        <v>#DIV/0!</v>
      </c>
      <c r="S436" s="87" t="e">
        <f t="shared" si="33"/>
        <v>#DIV/0!</v>
      </c>
      <c r="T436" s="87" t="e">
        <f t="shared" si="33"/>
        <v>#DIV/0!</v>
      </c>
      <c r="U436" s="2"/>
    </row>
    <row r="437" spans="1:21" ht="30" hidden="1" x14ac:dyDescent="0.3">
      <c r="A437" s="92"/>
      <c r="B437" s="93" t="s">
        <v>296</v>
      </c>
      <c r="C437" s="97" t="s">
        <v>297</v>
      </c>
      <c r="D437" s="644"/>
      <c r="E437" s="645">
        <f t="shared" si="36"/>
        <v>0</v>
      </c>
      <c r="F437" s="644"/>
      <c r="G437" s="644"/>
      <c r="H437" s="644"/>
      <c r="I437" s="645">
        <f t="shared" si="34"/>
        <v>0</v>
      </c>
      <c r="J437" s="644"/>
      <c r="K437" s="644"/>
      <c r="L437" s="644"/>
      <c r="M437" s="645">
        <f t="shared" si="35"/>
        <v>0</v>
      </c>
      <c r="N437" s="644"/>
      <c r="O437" s="644"/>
      <c r="P437" s="644"/>
      <c r="Q437" s="87" t="e">
        <f t="shared" si="33"/>
        <v>#DIV/0!</v>
      </c>
      <c r="R437" s="87" t="e">
        <f t="shared" si="33"/>
        <v>#DIV/0!</v>
      </c>
      <c r="S437" s="87" t="e">
        <f t="shared" si="33"/>
        <v>#DIV/0!</v>
      </c>
      <c r="T437" s="87" t="e">
        <f t="shared" si="33"/>
        <v>#DIV/0!</v>
      </c>
      <c r="U437" s="2"/>
    </row>
    <row r="438" spans="1:21" ht="30" hidden="1" x14ac:dyDescent="0.3">
      <c r="A438" s="92"/>
      <c r="B438" s="93" t="s">
        <v>298</v>
      </c>
      <c r="C438" s="97" t="s">
        <v>299</v>
      </c>
      <c r="D438" s="644"/>
      <c r="E438" s="645">
        <f t="shared" si="36"/>
        <v>0</v>
      </c>
      <c r="F438" s="644"/>
      <c r="G438" s="644"/>
      <c r="H438" s="644"/>
      <c r="I438" s="645">
        <f t="shared" si="34"/>
        <v>0</v>
      </c>
      <c r="J438" s="644"/>
      <c r="K438" s="644"/>
      <c r="L438" s="644"/>
      <c r="M438" s="645">
        <f t="shared" si="35"/>
        <v>0</v>
      </c>
      <c r="N438" s="644"/>
      <c r="O438" s="644"/>
      <c r="P438" s="644"/>
      <c r="Q438" s="87" t="e">
        <f t="shared" si="33"/>
        <v>#DIV/0!</v>
      </c>
      <c r="R438" s="87" t="e">
        <f t="shared" si="33"/>
        <v>#DIV/0!</v>
      </c>
      <c r="S438" s="87" t="e">
        <f t="shared" si="33"/>
        <v>#DIV/0!</v>
      </c>
      <c r="T438" s="87" t="e">
        <f t="shared" si="33"/>
        <v>#DIV/0!</v>
      </c>
      <c r="U438" s="2"/>
    </row>
    <row r="439" spans="1:21" ht="30" hidden="1" x14ac:dyDescent="0.3">
      <c r="A439" s="92"/>
      <c r="B439" s="93" t="s">
        <v>300</v>
      </c>
      <c r="C439" s="97" t="s">
        <v>301</v>
      </c>
      <c r="D439" s="644"/>
      <c r="E439" s="645">
        <f t="shared" si="36"/>
        <v>0</v>
      </c>
      <c r="F439" s="644"/>
      <c r="G439" s="644"/>
      <c r="H439" s="644"/>
      <c r="I439" s="645">
        <f t="shared" si="34"/>
        <v>0</v>
      </c>
      <c r="J439" s="644"/>
      <c r="K439" s="644"/>
      <c r="L439" s="644"/>
      <c r="M439" s="645">
        <f t="shared" si="35"/>
        <v>0</v>
      </c>
      <c r="N439" s="644"/>
      <c r="O439" s="644"/>
      <c r="P439" s="644"/>
      <c r="Q439" s="87" t="e">
        <f t="shared" si="33"/>
        <v>#DIV/0!</v>
      </c>
      <c r="R439" s="87" t="e">
        <f t="shared" si="33"/>
        <v>#DIV/0!</v>
      </c>
      <c r="S439" s="87" t="e">
        <f t="shared" si="33"/>
        <v>#DIV/0!</v>
      </c>
      <c r="T439" s="87" t="e">
        <f t="shared" si="33"/>
        <v>#DIV/0!</v>
      </c>
      <c r="U439" s="2"/>
    </row>
    <row r="440" spans="1:21" ht="75" hidden="1" x14ac:dyDescent="0.3">
      <c r="A440" s="92"/>
      <c r="B440" s="93" t="s">
        <v>302</v>
      </c>
      <c r="C440" s="97" t="s">
        <v>303</v>
      </c>
      <c r="D440" s="644"/>
      <c r="E440" s="645">
        <f t="shared" si="36"/>
        <v>0</v>
      </c>
      <c r="F440" s="644"/>
      <c r="G440" s="644"/>
      <c r="H440" s="644"/>
      <c r="I440" s="645">
        <f t="shared" si="34"/>
        <v>0</v>
      </c>
      <c r="J440" s="644"/>
      <c r="K440" s="644"/>
      <c r="L440" s="644"/>
      <c r="M440" s="645">
        <f t="shared" si="35"/>
        <v>0</v>
      </c>
      <c r="N440" s="644"/>
      <c r="O440" s="644"/>
      <c r="P440" s="644"/>
      <c r="Q440" s="87" t="e">
        <f t="shared" si="33"/>
        <v>#DIV/0!</v>
      </c>
      <c r="R440" s="87" t="e">
        <f t="shared" si="33"/>
        <v>#DIV/0!</v>
      </c>
      <c r="S440" s="87" t="e">
        <f t="shared" si="33"/>
        <v>#DIV/0!</v>
      </c>
      <c r="T440" s="87" t="e">
        <f t="shared" si="33"/>
        <v>#DIV/0!</v>
      </c>
      <c r="U440" s="2"/>
    </row>
    <row r="441" spans="1:21" x14ac:dyDescent="0.3">
      <c r="A441" s="92"/>
      <c r="B441" s="117" t="s">
        <v>304</v>
      </c>
      <c r="C441" s="95" t="s">
        <v>20</v>
      </c>
      <c r="D441" s="217">
        <v>34.4</v>
      </c>
      <c r="E441" s="645">
        <f t="shared" si="36"/>
        <v>34.4</v>
      </c>
      <c r="F441" s="217">
        <v>34.4</v>
      </c>
      <c r="G441" s="217"/>
      <c r="H441" s="217"/>
      <c r="I441" s="645">
        <f t="shared" si="34"/>
        <v>16.565000000000001</v>
      </c>
      <c r="J441" s="640">
        <v>16.565000000000001</v>
      </c>
      <c r="K441" s="640"/>
      <c r="L441" s="640"/>
      <c r="M441" s="645">
        <f t="shared" si="35"/>
        <v>13.331</v>
      </c>
      <c r="N441" s="640">
        <v>13.331</v>
      </c>
      <c r="O441" s="640"/>
      <c r="P441" s="640"/>
      <c r="Q441" s="87">
        <f t="shared" si="33"/>
        <v>80.476909145789307</v>
      </c>
      <c r="R441" s="87">
        <f t="shared" si="33"/>
        <v>80.476909145789307</v>
      </c>
      <c r="S441" s="87" t="e">
        <f t="shared" si="33"/>
        <v>#DIV/0!</v>
      </c>
      <c r="T441" s="87" t="e">
        <f t="shared" si="33"/>
        <v>#DIV/0!</v>
      </c>
      <c r="U441" s="2"/>
    </row>
    <row r="442" spans="1:21" ht="45.75" hidden="1" customHeight="1" x14ac:dyDescent="0.3">
      <c r="A442" s="92"/>
      <c r="B442" s="85" t="s">
        <v>305</v>
      </c>
      <c r="C442" s="99" t="s">
        <v>306</v>
      </c>
      <c r="D442" s="644"/>
      <c r="E442" s="645">
        <f t="shared" si="36"/>
        <v>0</v>
      </c>
      <c r="F442" s="644"/>
      <c r="G442" s="644"/>
      <c r="H442" s="644"/>
      <c r="I442" s="645">
        <f t="shared" si="34"/>
        <v>0</v>
      </c>
      <c r="J442" s="644"/>
      <c r="K442" s="644"/>
      <c r="L442" s="644"/>
      <c r="M442" s="645">
        <f t="shared" si="35"/>
        <v>0</v>
      </c>
      <c r="N442" s="644"/>
      <c r="O442" s="644"/>
      <c r="P442" s="644"/>
      <c r="Q442" s="87" t="e">
        <f t="shared" si="33"/>
        <v>#DIV/0!</v>
      </c>
      <c r="R442" s="87" t="e">
        <f t="shared" si="33"/>
        <v>#DIV/0!</v>
      </c>
      <c r="S442" s="87" t="e">
        <f t="shared" si="33"/>
        <v>#DIV/0!</v>
      </c>
      <c r="T442" s="87" t="e">
        <f t="shared" si="33"/>
        <v>#DIV/0!</v>
      </c>
      <c r="U442" s="2"/>
    </row>
    <row r="443" spans="1:21" hidden="1" x14ac:dyDescent="0.3">
      <c r="A443" s="92"/>
      <c r="B443" s="93" t="s">
        <v>307</v>
      </c>
      <c r="C443" s="95" t="s">
        <v>386</v>
      </c>
      <c r="D443" s="644"/>
      <c r="E443" s="645">
        <f t="shared" si="36"/>
        <v>0</v>
      </c>
      <c r="F443" s="644"/>
      <c r="G443" s="644"/>
      <c r="H443" s="644"/>
      <c r="I443" s="645">
        <f t="shared" si="34"/>
        <v>0</v>
      </c>
      <c r="J443" s="644"/>
      <c r="K443" s="644"/>
      <c r="L443" s="644"/>
      <c r="M443" s="645">
        <f t="shared" si="35"/>
        <v>0</v>
      </c>
      <c r="N443" s="644"/>
      <c r="O443" s="644"/>
      <c r="P443" s="644"/>
      <c r="Q443" s="87" t="e">
        <f t="shared" si="33"/>
        <v>#DIV/0!</v>
      </c>
      <c r="R443" s="87" t="e">
        <f t="shared" si="33"/>
        <v>#DIV/0!</v>
      </c>
      <c r="S443" s="87" t="e">
        <f t="shared" si="33"/>
        <v>#DIV/0!</v>
      </c>
      <c r="T443" s="87" t="e">
        <f t="shared" si="33"/>
        <v>#DIV/0!</v>
      </c>
      <c r="U443" s="2"/>
    </row>
    <row r="444" spans="1:21" hidden="1" x14ac:dyDescent="0.3">
      <c r="A444" s="92"/>
      <c r="B444" s="93" t="s">
        <v>309</v>
      </c>
      <c r="C444" s="95" t="s">
        <v>387</v>
      </c>
      <c r="D444" s="644"/>
      <c r="E444" s="645">
        <f t="shared" si="36"/>
        <v>0</v>
      </c>
      <c r="F444" s="644"/>
      <c r="G444" s="644"/>
      <c r="H444" s="644"/>
      <c r="I444" s="645">
        <f t="shared" si="34"/>
        <v>0</v>
      </c>
      <c r="J444" s="644"/>
      <c r="K444" s="644"/>
      <c r="L444" s="644"/>
      <c r="M444" s="645">
        <f t="shared" si="35"/>
        <v>0</v>
      </c>
      <c r="N444" s="644"/>
      <c r="O444" s="644"/>
      <c r="P444" s="644"/>
      <c r="Q444" s="87" t="e">
        <f t="shared" si="33"/>
        <v>#DIV/0!</v>
      </c>
      <c r="R444" s="87" t="e">
        <f t="shared" si="33"/>
        <v>#DIV/0!</v>
      </c>
      <c r="S444" s="87" t="e">
        <f t="shared" si="33"/>
        <v>#DIV/0!</v>
      </c>
      <c r="T444" s="87" t="e">
        <f t="shared" si="33"/>
        <v>#DIV/0!</v>
      </c>
      <c r="U444" s="2"/>
    </row>
    <row r="445" spans="1:21" hidden="1" x14ac:dyDescent="0.3">
      <c r="A445" s="92"/>
      <c r="B445" s="93" t="s">
        <v>310</v>
      </c>
      <c r="C445" s="96" t="s">
        <v>311</v>
      </c>
      <c r="D445" s="644"/>
      <c r="E445" s="645">
        <f t="shared" si="36"/>
        <v>0</v>
      </c>
      <c r="F445" s="644"/>
      <c r="G445" s="644"/>
      <c r="H445" s="644"/>
      <c r="I445" s="645">
        <f t="shared" si="34"/>
        <v>0</v>
      </c>
      <c r="J445" s="644"/>
      <c r="K445" s="644"/>
      <c r="L445" s="644"/>
      <c r="M445" s="645">
        <f t="shared" si="35"/>
        <v>0</v>
      </c>
      <c r="N445" s="644"/>
      <c r="O445" s="644"/>
      <c r="P445" s="644"/>
      <c r="Q445" s="87" t="e">
        <f t="shared" si="33"/>
        <v>#DIV/0!</v>
      </c>
      <c r="R445" s="87" t="e">
        <f t="shared" si="33"/>
        <v>#DIV/0!</v>
      </c>
      <c r="S445" s="87" t="e">
        <f t="shared" si="33"/>
        <v>#DIV/0!</v>
      </c>
      <c r="T445" s="87" t="e">
        <f t="shared" si="33"/>
        <v>#DIV/0!</v>
      </c>
      <c r="U445" s="2"/>
    </row>
    <row r="446" spans="1:21" ht="30" hidden="1" x14ac:dyDescent="0.3">
      <c r="A446" s="92"/>
      <c r="B446" s="93" t="s">
        <v>312</v>
      </c>
      <c r="C446" s="97" t="s">
        <v>313</v>
      </c>
      <c r="D446" s="644"/>
      <c r="E446" s="645">
        <f t="shared" si="36"/>
        <v>0</v>
      </c>
      <c r="F446" s="644"/>
      <c r="G446" s="644"/>
      <c r="H446" s="644"/>
      <c r="I446" s="645">
        <f t="shared" si="34"/>
        <v>0</v>
      </c>
      <c r="J446" s="644"/>
      <c r="K446" s="644"/>
      <c r="L446" s="644"/>
      <c r="M446" s="645">
        <f t="shared" si="35"/>
        <v>0</v>
      </c>
      <c r="N446" s="644"/>
      <c r="O446" s="644"/>
      <c r="P446" s="644"/>
      <c r="Q446" s="87" t="e">
        <f t="shared" si="33"/>
        <v>#DIV/0!</v>
      </c>
      <c r="R446" s="87" t="e">
        <f t="shared" si="33"/>
        <v>#DIV/0!</v>
      </c>
      <c r="S446" s="87" t="e">
        <f t="shared" si="33"/>
        <v>#DIV/0!</v>
      </c>
      <c r="T446" s="87" t="e">
        <f t="shared" si="33"/>
        <v>#DIV/0!</v>
      </c>
      <c r="U446" s="2"/>
    </row>
    <row r="447" spans="1:21" ht="30" hidden="1" x14ac:dyDescent="0.3">
      <c r="A447" s="92"/>
      <c r="B447" s="93" t="s">
        <v>314</v>
      </c>
      <c r="C447" s="97" t="s">
        <v>315</v>
      </c>
      <c r="D447" s="644"/>
      <c r="E447" s="645">
        <f t="shared" si="36"/>
        <v>0</v>
      </c>
      <c r="F447" s="644"/>
      <c r="G447" s="644"/>
      <c r="H447" s="644"/>
      <c r="I447" s="645">
        <f t="shared" si="34"/>
        <v>0</v>
      </c>
      <c r="J447" s="644"/>
      <c r="K447" s="644"/>
      <c r="L447" s="644"/>
      <c r="M447" s="645">
        <f t="shared" si="35"/>
        <v>0</v>
      </c>
      <c r="N447" s="644"/>
      <c r="O447" s="644"/>
      <c r="P447" s="644"/>
      <c r="Q447" s="87" t="e">
        <f t="shared" si="33"/>
        <v>#DIV/0!</v>
      </c>
      <c r="R447" s="87" t="e">
        <f t="shared" si="33"/>
        <v>#DIV/0!</v>
      </c>
      <c r="S447" s="87" t="e">
        <f t="shared" si="33"/>
        <v>#DIV/0!</v>
      </c>
      <c r="T447" s="87" t="e">
        <f t="shared" si="33"/>
        <v>#DIV/0!</v>
      </c>
      <c r="U447" s="2"/>
    </row>
    <row r="448" spans="1:21" hidden="1" x14ac:dyDescent="0.3">
      <c r="A448" s="92"/>
      <c r="B448" s="93" t="s">
        <v>316</v>
      </c>
      <c r="C448" s="96" t="s">
        <v>317</v>
      </c>
      <c r="D448" s="644"/>
      <c r="E448" s="645">
        <f t="shared" si="36"/>
        <v>0</v>
      </c>
      <c r="F448" s="644"/>
      <c r="G448" s="644"/>
      <c r="H448" s="644"/>
      <c r="I448" s="645">
        <f t="shared" si="34"/>
        <v>0</v>
      </c>
      <c r="J448" s="644"/>
      <c r="K448" s="644"/>
      <c r="L448" s="644"/>
      <c r="M448" s="645">
        <f t="shared" si="35"/>
        <v>0</v>
      </c>
      <c r="N448" s="644"/>
      <c r="O448" s="644"/>
      <c r="P448" s="644"/>
      <c r="Q448" s="87" t="e">
        <f t="shared" si="33"/>
        <v>#DIV/0!</v>
      </c>
      <c r="R448" s="87" t="e">
        <f t="shared" si="33"/>
        <v>#DIV/0!</v>
      </c>
      <c r="S448" s="87" t="e">
        <f t="shared" si="33"/>
        <v>#DIV/0!</v>
      </c>
      <c r="T448" s="87" t="e">
        <f t="shared" si="33"/>
        <v>#DIV/0!</v>
      </c>
      <c r="U448" s="2"/>
    </row>
    <row r="449" spans="1:21" ht="30" hidden="1" x14ac:dyDescent="0.3">
      <c r="A449" s="92"/>
      <c r="B449" s="93" t="s">
        <v>318</v>
      </c>
      <c r="C449" s="97" t="s">
        <v>313</v>
      </c>
      <c r="D449" s="644"/>
      <c r="E449" s="645">
        <f t="shared" si="36"/>
        <v>0</v>
      </c>
      <c r="F449" s="644"/>
      <c r="G449" s="644"/>
      <c r="H449" s="644"/>
      <c r="I449" s="645">
        <f t="shared" si="34"/>
        <v>0</v>
      </c>
      <c r="J449" s="644"/>
      <c r="K449" s="644"/>
      <c r="L449" s="644"/>
      <c r="M449" s="645">
        <f t="shared" si="35"/>
        <v>0</v>
      </c>
      <c r="N449" s="644"/>
      <c r="O449" s="644"/>
      <c r="P449" s="644"/>
      <c r="Q449" s="87" t="e">
        <f t="shared" si="33"/>
        <v>#DIV/0!</v>
      </c>
      <c r="R449" s="87" t="e">
        <f t="shared" si="33"/>
        <v>#DIV/0!</v>
      </c>
      <c r="S449" s="87" t="e">
        <f t="shared" si="33"/>
        <v>#DIV/0!</v>
      </c>
      <c r="T449" s="87" t="e">
        <f t="shared" si="33"/>
        <v>#DIV/0!</v>
      </c>
      <c r="U449" s="2"/>
    </row>
    <row r="450" spans="1:21" ht="30" hidden="1" x14ac:dyDescent="0.3">
      <c r="A450" s="92"/>
      <c r="B450" s="93" t="s">
        <v>319</v>
      </c>
      <c r="C450" s="97" t="s">
        <v>315</v>
      </c>
      <c r="D450" s="644"/>
      <c r="E450" s="645">
        <f t="shared" si="36"/>
        <v>0</v>
      </c>
      <c r="F450" s="644"/>
      <c r="G450" s="644"/>
      <c r="H450" s="644"/>
      <c r="I450" s="645">
        <f t="shared" si="34"/>
        <v>0</v>
      </c>
      <c r="J450" s="644"/>
      <c r="K450" s="644"/>
      <c r="L450" s="644"/>
      <c r="M450" s="645">
        <f t="shared" si="35"/>
        <v>0</v>
      </c>
      <c r="N450" s="644"/>
      <c r="O450" s="644"/>
      <c r="P450" s="644"/>
      <c r="Q450" s="87" t="e">
        <f t="shared" si="33"/>
        <v>#DIV/0!</v>
      </c>
      <c r="R450" s="87" t="e">
        <f t="shared" si="33"/>
        <v>#DIV/0!</v>
      </c>
      <c r="S450" s="87" t="e">
        <f t="shared" si="33"/>
        <v>#DIV/0!</v>
      </c>
      <c r="T450" s="87" t="e">
        <f t="shared" si="33"/>
        <v>#DIV/0!</v>
      </c>
      <c r="U450" s="2"/>
    </row>
    <row r="451" spans="1:21" ht="45" hidden="1" x14ac:dyDescent="0.3">
      <c r="A451" s="92"/>
      <c r="B451" s="93" t="s">
        <v>320</v>
      </c>
      <c r="C451" s="96" t="s">
        <v>321</v>
      </c>
      <c r="D451" s="644"/>
      <c r="E451" s="645">
        <f t="shared" si="36"/>
        <v>0</v>
      </c>
      <c r="F451" s="644"/>
      <c r="G451" s="644"/>
      <c r="H451" s="644"/>
      <c r="I451" s="645">
        <f t="shared" si="34"/>
        <v>0</v>
      </c>
      <c r="J451" s="644"/>
      <c r="K451" s="644"/>
      <c r="L451" s="644"/>
      <c r="M451" s="645">
        <f t="shared" si="35"/>
        <v>0</v>
      </c>
      <c r="N451" s="644"/>
      <c r="O451" s="644"/>
      <c r="P451" s="644"/>
      <c r="Q451" s="87" t="e">
        <f t="shared" si="33"/>
        <v>#DIV/0!</v>
      </c>
      <c r="R451" s="87" t="e">
        <f t="shared" si="33"/>
        <v>#DIV/0!</v>
      </c>
      <c r="S451" s="87" t="e">
        <f t="shared" si="33"/>
        <v>#DIV/0!</v>
      </c>
      <c r="T451" s="87" t="e">
        <f t="shared" si="33"/>
        <v>#DIV/0!</v>
      </c>
      <c r="U451" s="2"/>
    </row>
    <row r="452" spans="1:21" ht="30" hidden="1" x14ac:dyDescent="0.3">
      <c r="A452" s="92"/>
      <c r="B452" s="93" t="s">
        <v>322</v>
      </c>
      <c r="C452" s="97" t="s">
        <v>313</v>
      </c>
      <c r="D452" s="644"/>
      <c r="E452" s="645">
        <f t="shared" si="36"/>
        <v>0</v>
      </c>
      <c r="F452" s="644"/>
      <c r="G452" s="644"/>
      <c r="H452" s="644"/>
      <c r="I452" s="645">
        <f t="shared" si="34"/>
        <v>0</v>
      </c>
      <c r="J452" s="644"/>
      <c r="K452" s="644"/>
      <c r="L452" s="644"/>
      <c r="M452" s="645">
        <f t="shared" si="35"/>
        <v>0</v>
      </c>
      <c r="N452" s="644"/>
      <c r="O452" s="644"/>
      <c r="P452" s="644"/>
      <c r="Q452" s="87" t="e">
        <f t="shared" si="33"/>
        <v>#DIV/0!</v>
      </c>
      <c r="R452" s="87" t="e">
        <f t="shared" si="33"/>
        <v>#DIV/0!</v>
      </c>
      <c r="S452" s="87" t="e">
        <f t="shared" si="33"/>
        <v>#DIV/0!</v>
      </c>
      <c r="T452" s="87" t="e">
        <f t="shared" si="33"/>
        <v>#DIV/0!</v>
      </c>
      <c r="U452" s="2"/>
    </row>
    <row r="453" spans="1:21" ht="30" hidden="1" x14ac:dyDescent="0.3">
      <c r="A453" s="92"/>
      <c r="B453" s="93" t="s">
        <v>323</v>
      </c>
      <c r="C453" s="97" t="s">
        <v>315</v>
      </c>
      <c r="D453" s="644"/>
      <c r="E453" s="645">
        <f t="shared" si="36"/>
        <v>0</v>
      </c>
      <c r="F453" s="644"/>
      <c r="G453" s="644"/>
      <c r="H453" s="644"/>
      <c r="I453" s="645">
        <f t="shared" si="34"/>
        <v>0</v>
      </c>
      <c r="J453" s="644"/>
      <c r="K453" s="644"/>
      <c r="L453" s="644"/>
      <c r="M453" s="645">
        <f t="shared" si="35"/>
        <v>0</v>
      </c>
      <c r="N453" s="644"/>
      <c r="O453" s="644"/>
      <c r="P453" s="644"/>
      <c r="Q453" s="87" t="e">
        <f t="shared" si="33"/>
        <v>#DIV/0!</v>
      </c>
      <c r="R453" s="87" t="e">
        <f t="shared" si="33"/>
        <v>#DIV/0!</v>
      </c>
      <c r="S453" s="87" t="e">
        <f t="shared" si="33"/>
        <v>#DIV/0!</v>
      </c>
      <c r="T453" s="87" t="e">
        <f t="shared" si="33"/>
        <v>#DIV/0!</v>
      </c>
      <c r="U453" s="2"/>
    </row>
    <row r="454" spans="1:21" hidden="1" x14ac:dyDescent="0.3">
      <c r="A454" s="92"/>
      <c r="B454" s="93" t="s">
        <v>324</v>
      </c>
      <c r="C454" s="95" t="s">
        <v>388</v>
      </c>
      <c r="D454" s="644"/>
      <c r="E454" s="645">
        <f t="shared" si="36"/>
        <v>0</v>
      </c>
      <c r="F454" s="644"/>
      <c r="G454" s="644"/>
      <c r="H454" s="644"/>
      <c r="I454" s="645">
        <f t="shared" si="34"/>
        <v>0</v>
      </c>
      <c r="J454" s="644"/>
      <c r="K454" s="644"/>
      <c r="L454" s="644"/>
      <c r="M454" s="645">
        <f t="shared" si="35"/>
        <v>0</v>
      </c>
      <c r="N454" s="644"/>
      <c r="O454" s="644"/>
      <c r="P454" s="644"/>
      <c r="Q454" s="87" t="e">
        <f t="shared" si="33"/>
        <v>#DIV/0!</v>
      </c>
      <c r="R454" s="87" t="e">
        <f t="shared" si="33"/>
        <v>#DIV/0!</v>
      </c>
      <c r="S454" s="87" t="e">
        <f t="shared" si="33"/>
        <v>#DIV/0!</v>
      </c>
      <c r="T454" s="87" t="e">
        <f t="shared" si="33"/>
        <v>#DIV/0!</v>
      </c>
      <c r="U454" s="2"/>
    </row>
    <row r="455" spans="1:21" ht="45" hidden="1" x14ac:dyDescent="0.3">
      <c r="A455" s="92"/>
      <c r="B455" s="93" t="s">
        <v>325</v>
      </c>
      <c r="C455" s="96" t="s">
        <v>326</v>
      </c>
      <c r="D455" s="644"/>
      <c r="E455" s="645">
        <f t="shared" si="36"/>
        <v>0</v>
      </c>
      <c r="F455" s="644"/>
      <c r="G455" s="644"/>
      <c r="H455" s="644"/>
      <c r="I455" s="645">
        <f t="shared" si="34"/>
        <v>0</v>
      </c>
      <c r="J455" s="644"/>
      <c r="K455" s="644"/>
      <c r="L455" s="644"/>
      <c r="M455" s="645">
        <f t="shared" si="35"/>
        <v>0</v>
      </c>
      <c r="N455" s="644"/>
      <c r="O455" s="644"/>
      <c r="P455" s="644"/>
      <c r="Q455" s="87" t="e">
        <f t="shared" si="33"/>
        <v>#DIV/0!</v>
      </c>
      <c r="R455" s="87" t="e">
        <f t="shared" si="33"/>
        <v>#DIV/0!</v>
      </c>
      <c r="S455" s="87" t="e">
        <f t="shared" si="33"/>
        <v>#DIV/0!</v>
      </c>
      <c r="T455" s="87" t="e">
        <f t="shared" si="33"/>
        <v>#DIV/0!</v>
      </c>
      <c r="U455" s="2"/>
    </row>
    <row r="456" spans="1:21" hidden="1" x14ac:dyDescent="0.3">
      <c r="A456" s="92"/>
      <c r="B456" s="93" t="s">
        <v>327</v>
      </c>
      <c r="C456" s="96" t="s">
        <v>328</v>
      </c>
      <c r="D456" s="644"/>
      <c r="E456" s="645">
        <f t="shared" si="36"/>
        <v>0</v>
      </c>
      <c r="F456" s="644"/>
      <c r="G456" s="644"/>
      <c r="H456" s="644"/>
      <c r="I456" s="645">
        <f t="shared" si="34"/>
        <v>0</v>
      </c>
      <c r="J456" s="644"/>
      <c r="K456" s="644"/>
      <c r="L456" s="644"/>
      <c r="M456" s="645">
        <f t="shared" si="35"/>
        <v>0</v>
      </c>
      <c r="N456" s="644"/>
      <c r="O456" s="644"/>
      <c r="P456" s="644"/>
      <c r="Q456" s="87" t="e">
        <f t="shared" si="33"/>
        <v>#DIV/0!</v>
      </c>
      <c r="R456" s="87" t="e">
        <f t="shared" si="33"/>
        <v>#DIV/0!</v>
      </c>
      <c r="S456" s="87" t="e">
        <f t="shared" si="33"/>
        <v>#DIV/0!</v>
      </c>
      <c r="T456" s="87" t="e">
        <f t="shared" si="33"/>
        <v>#DIV/0!</v>
      </c>
      <c r="U456" s="2"/>
    </row>
    <row r="457" spans="1:21" ht="30" hidden="1" x14ac:dyDescent="0.3">
      <c r="A457" s="92"/>
      <c r="B457" s="93" t="s">
        <v>329</v>
      </c>
      <c r="C457" s="97" t="s">
        <v>330</v>
      </c>
      <c r="D457" s="644"/>
      <c r="E457" s="645">
        <f t="shared" si="36"/>
        <v>0</v>
      </c>
      <c r="F457" s="644"/>
      <c r="G457" s="644"/>
      <c r="H457" s="644"/>
      <c r="I457" s="645">
        <f t="shared" si="34"/>
        <v>0</v>
      </c>
      <c r="J457" s="644"/>
      <c r="K457" s="644"/>
      <c r="L457" s="644"/>
      <c r="M457" s="645">
        <f t="shared" si="35"/>
        <v>0</v>
      </c>
      <c r="N457" s="644"/>
      <c r="O457" s="644"/>
      <c r="P457" s="644"/>
      <c r="Q457" s="87" t="e">
        <f t="shared" si="33"/>
        <v>#DIV/0!</v>
      </c>
      <c r="R457" s="87" t="e">
        <f t="shared" si="33"/>
        <v>#DIV/0!</v>
      </c>
      <c r="S457" s="87" t="e">
        <f t="shared" si="33"/>
        <v>#DIV/0!</v>
      </c>
      <c r="T457" s="87" t="e">
        <f t="shared" ref="T457:T520" si="37">P457/L457*100</f>
        <v>#DIV/0!</v>
      </c>
      <c r="U457" s="2"/>
    </row>
    <row r="458" spans="1:21" ht="30" hidden="1" x14ac:dyDescent="0.3">
      <c r="A458" s="92"/>
      <c r="B458" s="93" t="s">
        <v>331</v>
      </c>
      <c r="C458" s="97" t="s">
        <v>332</v>
      </c>
      <c r="D458" s="644"/>
      <c r="E458" s="645">
        <f t="shared" si="36"/>
        <v>0</v>
      </c>
      <c r="F458" s="644"/>
      <c r="G458" s="644"/>
      <c r="H458" s="644"/>
      <c r="I458" s="645">
        <f t="shared" si="34"/>
        <v>0</v>
      </c>
      <c r="J458" s="644"/>
      <c r="K458" s="644"/>
      <c r="L458" s="644"/>
      <c r="M458" s="645">
        <f t="shared" si="35"/>
        <v>0</v>
      </c>
      <c r="N458" s="644"/>
      <c r="O458" s="644"/>
      <c r="P458" s="644"/>
      <c r="Q458" s="87" t="e">
        <f t="shared" ref="Q458:T521" si="38">M458/I458*100</f>
        <v>#DIV/0!</v>
      </c>
      <c r="R458" s="87" t="e">
        <f t="shared" si="38"/>
        <v>#DIV/0!</v>
      </c>
      <c r="S458" s="87" t="e">
        <f t="shared" si="38"/>
        <v>#DIV/0!</v>
      </c>
      <c r="T458" s="87" t="e">
        <f t="shared" si="37"/>
        <v>#DIV/0!</v>
      </c>
      <c r="U458" s="2"/>
    </row>
    <row r="459" spans="1:21" hidden="1" x14ac:dyDescent="0.3">
      <c r="A459" s="92"/>
      <c r="B459" s="93" t="s">
        <v>138</v>
      </c>
      <c r="C459" s="94" t="s">
        <v>374</v>
      </c>
      <c r="D459" s="644"/>
      <c r="E459" s="645">
        <f t="shared" si="36"/>
        <v>0</v>
      </c>
      <c r="F459" s="644"/>
      <c r="G459" s="644"/>
      <c r="H459" s="644"/>
      <c r="I459" s="645">
        <f t="shared" ref="I459:I522" si="39">J459+K459</f>
        <v>0</v>
      </c>
      <c r="J459" s="644"/>
      <c r="K459" s="644"/>
      <c r="L459" s="644"/>
      <c r="M459" s="645">
        <f t="shared" ref="M459:M522" si="40">N459+O459</f>
        <v>0</v>
      </c>
      <c r="N459" s="644"/>
      <c r="O459" s="644"/>
      <c r="P459" s="644"/>
      <c r="Q459" s="87" t="e">
        <f t="shared" si="38"/>
        <v>#DIV/0!</v>
      </c>
      <c r="R459" s="87" t="e">
        <f t="shared" si="38"/>
        <v>#DIV/0!</v>
      </c>
      <c r="S459" s="87" t="e">
        <f t="shared" si="38"/>
        <v>#DIV/0!</v>
      </c>
      <c r="T459" s="87" t="e">
        <f t="shared" si="37"/>
        <v>#DIV/0!</v>
      </c>
      <c r="U459" s="2"/>
    </row>
    <row r="460" spans="1:21" hidden="1" x14ac:dyDescent="0.3">
      <c r="A460" s="92"/>
      <c r="B460" s="93" t="s">
        <v>139</v>
      </c>
      <c r="C460" s="100" t="s">
        <v>334</v>
      </c>
      <c r="D460" s="644"/>
      <c r="E460" s="645">
        <f t="shared" si="36"/>
        <v>0</v>
      </c>
      <c r="F460" s="644"/>
      <c r="G460" s="644"/>
      <c r="H460" s="644"/>
      <c r="I460" s="645">
        <f t="shared" si="39"/>
        <v>0</v>
      </c>
      <c r="J460" s="644"/>
      <c r="K460" s="644"/>
      <c r="L460" s="644"/>
      <c r="M460" s="645">
        <f t="shared" si="40"/>
        <v>0</v>
      </c>
      <c r="N460" s="644"/>
      <c r="O460" s="644"/>
      <c r="P460" s="644"/>
      <c r="Q460" s="87" t="e">
        <f t="shared" si="38"/>
        <v>#DIV/0!</v>
      </c>
      <c r="R460" s="87" t="e">
        <f t="shared" si="38"/>
        <v>#DIV/0!</v>
      </c>
      <c r="S460" s="87" t="e">
        <f t="shared" si="38"/>
        <v>#DIV/0!</v>
      </c>
      <c r="T460" s="87" t="e">
        <f t="shared" si="37"/>
        <v>#DIV/0!</v>
      </c>
      <c r="U460" s="2"/>
    </row>
    <row r="461" spans="1:21" ht="30" hidden="1" x14ac:dyDescent="0.3">
      <c r="A461" s="92"/>
      <c r="B461" s="93" t="s">
        <v>335</v>
      </c>
      <c r="C461" s="96" t="s">
        <v>336</v>
      </c>
      <c r="D461" s="644"/>
      <c r="E461" s="645">
        <f t="shared" si="36"/>
        <v>0</v>
      </c>
      <c r="F461" s="644"/>
      <c r="G461" s="644"/>
      <c r="H461" s="644"/>
      <c r="I461" s="645">
        <f t="shared" si="39"/>
        <v>0</v>
      </c>
      <c r="J461" s="644"/>
      <c r="K461" s="644"/>
      <c r="L461" s="644"/>
      <c r="M461" s="645">
        <f t="shared" si="40"/>
        <v>0</v>
      </c>
      <c r="N461" s="644"/>
      <c r="O461" s="644"/>
      <c r="P461" s="644"/>
      <c r="Q461" s="87" t="e">
        <f t="shared" si="38"/>
        <v>#DIV/0!</v>
      </c>
      <c r="R461" s="87" t="e">
        <f t="shared" si="38"/>
        <v>#DIV/0!</v>
      </c>
      <c r="S461" s="87" t="e">
        <f t="shared" si="38"/>
        <v>#DIV/0!</v>
      </c>
      <c r="T461" s="87" t="e">
        <f t="shared" si="37"/>
        <v>#DIV/0!</v>
      </c>
      <c r="U461" s="2"/>
    </row>
    <row r="462" spans="1:21" ht="30" hidden="1" x14ac:dyDescent="0.3">
      <c r="A462" s="92"/>
      <c r="B462" s="93" t="s">
        <v>337</v>
      </c>
      <c r="C462" s="97" t="s">
        <v>338</v>
      </c>
      <c r="D462" s="644"/>
      <c r="E462" s="645">
        <f t="shared" ref="E462:E525" si="41">F462+G462</f>
        <v>0</v>
      </c>
      <c r="F462" s="644"/>
      <c r="G462" s="644"/>
      <c r="H462" s="644"/>
      <c r="I462" s="645">
        <f t="shared" si="39"/>
        <v>0</v>
      </c>
      <c r="J462" s="644"/>
      <c r="K462" s="644"/>
      <c r="L462" s="644"/>
      <c r="M462" s="645">
        <f t="shared" si="40"/>
        <v>0</v>
      </c>
      <c r="N462" s="644"/>
      <c r="O462" s="644"/>
      <c r="P462" s="644"/>
      <c r="Q462" s="87" t="e">
        <f t="shared" si="38"/>
        <v>#DIV/0!</v>
      </c>
      <c r="R462" s="87" t="e">
        <f t="shared" si="38"/>
        <v>#DIV/0!</v>
      </c>
      <c r="S462" s="87" t="e">
        <f t="shared" si="38"/>
        <v>#DIV/0!</v>
      </c>
      <c r="T462" s="87" t="e">
        <f t="shared" si="37"/>
        <v>#DIV/0!</v>
      </c>
      <c r="U462" s="2"/>
    </row>
    <row r="463" spans="1:21" ht="30" hidden="1" x14ac:dyDescent="0.3">
      <c r="A463" s="92"/>
      <c r="B463" s="93" t="s">
        <v>339</v>
      </c>
      <c r="C463" s="97" t="s">
        <v>340</v>
      </c>
      <c r="D463" s="644"/>
      <c r="E463" s="645">
        <f t="shared" si="41"/>
        <v>0</v>
      </c>
      <c r="F463" s="644"/>
      <c r="G463" s="644"/>
      <c r="H463" s="644"/>
      <c r="I463" s="645">
        <f t="shared" si="39"/>
        <v>0</v>
      </c>
      <c r="J463" s="644"/>
      <c r="K463" s="644"/>
      <c r="L463" s="644"/>
      <c r="M463" s="645">
        <f t="shared" si="40"/>
        <v>0</v>
      </c>
      <c r="N463" s="644"/>
      <c r="O463" s="644"/>
      <c r="P463" s="644"/>
      <c r="Q463" s="87" t="e">
        <f t="shared" si="38"/>
        <v>#DIV/0!</v>
      </c>
      <c r="R463" s="87" t="e">
        <f t="shared" si="38"/>
        <v>#DIV/0!</v>
      </c>
      <c r="S463" s="87" t="e">
        <f t="shared" si="38"/>
        <v>#DIV/0!</v>
      </c>
      <c r="T463" s="87" t="e">
        <f t="shared" si="37"/>
        <v>#DIV/0!</v>
      </c>
      <c r="U463" s="2"/>
    </row>
    <row r="464" spans="1:21" ht="30" hidden="1" x14ac:dyDescent="0.3">
      <c r="A464" s="92"/>
      <c r="B464" s="93" t="s">
        <v>341</v>
      </c>
      <c r="C464" s="97" t="s">
        <v>342</v>
      </c>
      <c r="D464" s="644"/>
      <c r="E464" s="645">
        <f t="shared" si="41"/>
        <v>0</v>
      </c>
      <c r="F464" s="644"/>
      <c r="G464" s="644"/>
      <c r="H464" s="644"/>
      <c r="I464" s="645">
        <f t="shared" si="39"/>
        <v>0</v>
      </c>
      <c r="J464" s="644"/>
      <c r="K464" s="644"/>
      <c r="L464" s="644"/>
      <c r="M464" s="645">
        <f t="shared" si="40"/>
        <v>0</v>
      </c>
      <c r="N464" s="644"/>
      <c r="O464" s="644"/>
      <c r="P464" s="644"/>
      <c r="Q464" s="87" t="e">
        <f t="shared" si="38"/>
        <v>#DIV/0!</v>
      </c>
      <c r="R464" s="87" t="e">
        <f t="shared" si="38"/>
        <v>#DIV/0!</v>
      </c>
      <c r="S464" s="87" t="e">
        <f t="shared" si="38"/>
        <v>#DIV/0!</v>
      </c>
      <c r="T464" s="87" t="e">
        <f t="shared" si="37"/>
        <v>#DIV/0!</v>
      </c>
      <c r="U464" s="2"/>
    </row>
    <row r="465" spans="1:21" ht="30" hidden="1" x14ac:dyDescent="0.3">
      <c r="A465" s="92"/>
      <c r="B465" s="93" t="s">
        <v>343</v>
      </c>
      <c r="C465" s="97" t="s">
        <v>344</v>
      </c>
      <c r="D465" s="644"/>
      <c r="E465" s="645">
        <f t="shared" si="41"/>
        <v>0</v>
      </c>
      <c r="F465" s="644"/>
      <c r="G465" s="644"/>
      <c r="H465" s="644"/>
      <c r="I465" s="645">
        <f t="shared" si="39"/>
        <v>0</v>
      </c>
      <c r="J465" s="644"/>
      <c r="K465" s="644"/>
      <c r="L465" s="644"/>
      <c r="M465" s="645">
        <f t="shared" si="40"/>
        <v>0</v>
      </c>
      <c r="N465" s="644"/>
      <c r="O465" s="644"/>
      <c r="P465" s="644"/>
      <c r="Q465" s="87" t="e">
        <f t="shared" si="38"/>
        <v>#DIV/0!</v>
      </c>
      <c r="R465" s="87" t="e">
        <f t="shared" si="38"/>
        <v>#DIV/0!</v>
      </c>
      <c r="S465" s="87" t="e">
        <f t="shared" si="38"/>
        <v>#DIV/0!</v>
      </c>
      <c r="T465" s="87" t="e">
        <f t="shared" si="37"/>
        <v>#DIV/0!</v>
      </c>
      <c r="U465" s="2"/>
    </row>
    <row r="466" spans="1:21" ht="45" hidden="1" x14ac:dyDescent="0.3">
      <c r="A466" s="92"/>
      <c r="B466" s="93" t="s">
        <v>345</v>
      </c>
      <c r="C466" s="97" t="s">
        <v>346</v>
      </c>
      <c r="D466" s="644"/>
      <c r="E466" s="645">
        <f t="shared" si="41"/>
        <v>0</v>
      </c>
      <c r="F466" s="644"/>
      <c r="G466" s="644"/>
      <c r="H466" s="644"/>
      <c r="I466" s="645">
        <f t="shared" si="39"/>
        <v>0</v>
      </c>
      <c r="J466" s="644"/>
      <c r="K466" s="644"/>
      <c r="L466" s="644"/>
      <c r="M466" s="645">
        <f t="shared" si="40"/>
        <v>0</v>
      </c>
      <c r="N466" s="644"/>
      <c r="O466" s="644"/>
      <c r="P466" s="644"/>
      <c r="Q466" s="87" t="e">
        <f t="shared" si="38"/>
        <v>#DIV/0!</v>
      </c>
      <c r="R466" s="87" t="e">
        <f t="shared" si="38"/>
        <v>#DIV/0!</v>
      </c>
      <c r="S466" s="87" t="e">
        <f t="shared" si="38"/>
        <v>#DIV/0!</v>
      </c>
      <c r="T466" s="87" t="e">
        <f t="shared" si="37"/>
        <v>#DIV/0!</v>
      </c>
      <c r="U466" s="2"/>
    </row>
    <row r="467" spans="1:21" ht="30" hidden="1" x14ac:dyDescent="0.3">
      <c r="A467" s="92"/>
      <c r="B467" s="93" t="s">
        <v>347</v>
      </c>
      <c r="C467" s="97" t="s">
        <v>348</v>
      </c>
      <c r="D467" s="644"/>
      <c r="E467" s="645">
        <f t="shared" si="41"/>
        <v>0</v>
      </c>
      <c r="F467" s="644"/>
      <c r="G467" s="644"/>
      <c r="H467" s="644"/>
      <c r="I467" s="645">
        <f t="shared" si="39"/>
        <v>0</v>
      </c>
      <c r="J467" s="644"/>
      <c r="K467" s="644"/>
      <c r="L467" s="644"/>
      <c r="M467" s="645">
        <f t="shared" si="40"/>
        <v>0</v>
      </c>
      <c r="N467" s="644"/>
      <c r="O467" s="644"/>
      <c r="P467" s="644"/>
      <c r="Q467" s="87" t="e">
        <f t="shared" si="38"/>
        <v>#DIV/0!</v>
      </c>
      <c r="R467" s="87" t="e">
        <f t="shared" si="38"/>
        <v>#DIV/0!</v>
      </c>
      <c r="S467" s="87" t="e">
        <f t="shared" si="38"/>
        <v>#DIV/0!</v>
      </c>
      <c r="T467" s="87" t="e">
        <f t="shared" si="37"/>
        <v>#DIV/0!</v>
      </c>
      <c r="U467" s="2"/>
    </row>
    <row r="468" spans="1:21" ht="30" hidden="1" x14ac:dyDescent="0.3">
      <c r="A468" s="92"/>
      <c r="B468" s="93" t="s">
        <v>349</v>
      </c>
      <c r="C468" s="97" t="s">
        <v>350</v>
      </c>
      <c r="D468" s="644"/>
      <c r="E468" s="645">
        <f t="shared" si="41"/>
        <v>0</v>
      </c>
      <c r="F468" s="644"/>
      <c r="G468" s="644"/>
      <c r="H468" s="644"/>
      <c r="I468" s="645">
        <f t="shared" si="39"/>
        <v>0</v>
      </c>
      <c r="J468" s="644"/>
      <c r="K468" s="644"/>
      <c r="L468" s="644"/>
      <c r="M468" s="645">
        <f t="shared" si="40"/>
        <v>0</v>
      </c>
      <c r="N468" s="644"/>
      <c r="O468" s="644"/>
      <c r="P468" s="644"/>
      <c r="Q468" s="87" t="e">
        <f t="shared" si="38"/>
        <v>#DIV/0!</v>
      </c>
      <c r="R468" s="87" t="e">
        <f t="shared" si="38"/>
        <v>#DIV/0!</v>
      </c>
      <c r="S468" s="87" t="e">
        <f t="shared" si="38"/>
        <v>#DIV/0!</v>
      </c>
      <c r="T468" s="87" t="e">
        <f t="shared" si="37"/>
        <v>#DIV/0!</v>
      </c>
      <c r="U468" s="2"/>
    </row>
    <row r="469" spans="1:21" ht="45" hidden="1" x14ac:dyDescent="0.3">
      <c r="A469" s="92"/>
      <c r="B469" s="93" t="s">
        <v>351</v>
      </c>
      <c r="C469" s="97" t="s">
        <v>352</v>
      </c>
      <c r="D469" s="644"/>
      <c r="E469" s="645">
        <f t="shared" si="41"/>
        <v>0</v>
      </c>
      <c r="F469" s="644"/>
      <c r="G469" s="644"/>
      <c r="H469" s="644"/>
      <c r="I469" s="645">
        <f t="shared" si="39"/>
        <v>0</v>
      </c>
      <c r="J469" s="644"/>
      <c r="K469" s="644"/>
      <c r="L469" s="644"/>
      <c r="M469" s="645">
        <f t="shared" si="40"/>
        <v>0</v>
      </c>
      <c r="N469" s="644"/>
      <c r="O469" s="644"/>
      <c r="P469" s="644"/>
      <c r="Q469" s="87" t="e">
        <f t="shared" si="38"/>
        <v>#DIV/0!</v>
      </c>
      <c r="R469" s="87" t="e">
        <f t="shared" si="38"/>
        <v>#DIV/0!</v>
      </c>
      <c r="S469" s="87" t="e">
        <f t="shared" si="38"/>
        <v>#DIV/0!</v>
      </c>
      <c r="T469" s="87" t="e">
        <f t="shared" si="37"/>
        <v>#DIV/0!</v>
      </c>
      <c r="U469" s="2"/>
    </row>
    <row r="470" spans="1:21" ht="30" hidden="1" x14ac:dyDescent="0.3">
      <c r="A470" s="92"/>
      <c r="B470" s="93" t="s">
        <v>355</v>
      </c>
      <c r="C470" s="96" t="s">
        <v>356</v>
      </c>
      <c r="D470" s="644"/>
      <c r="E470" s="645">
        <f t="shared" si="41"/>
        <v>0</v>
      </c>
      <c r="F470" s="644"/>
      <c r="G470" s="644"/>
      <c r="H470" s="644"/>
      <c r="I470" s="645">
        <f t="shared" si="39"/>
        <v>0</v>
      </c>
      <c r="J470" s="644"/>
      <c r="K470" s="644"/>
      <c r="L470" s="644"/>
      <c r="M470" s="645">
        <f t="shared" si="40"/>
        <v>0</v>
      </c>
      <c r="N470" s="644"/>
      <c r="O470" s="644"/>
      <c r="P470" s="644"/>
      <c r="Q470" s="87" t="e">
        <f t="shared" si="38"/>
        <v>#DIV/0!</v>
      </c>
      <c r="R470" s="87" t="e">
        <f t="shared" si="38"/>
        <v>#DIV/0!</v>
      </c>
      <c r="S470" s="87" t="e">
        <f t="shared" si="38"/>
        <v>#DIV/0!</v>
      </c>
      <c r="T470" s="87" t="e">
        <f t="shared" si="37"/>
        <v>#DIV/0!</v>
      </c>
      <c r="U470" s="2"/>
    </row>
    <row r="471" spans="1:21" ht="30" hidden="1" x14ac:dyDescent="0.3">
      <c r="A471" s="92"/>
      <c r="B471" s="93" t="s">
        <v>357</v>
      </c>
      <c r="C471" s="97" t="s">
        <v>358</v>
      </c>
      <c r="D471" s="644"/>
      <c r="E471" s="645">
        <f t="shared" si="41"/>
        <v>0</v>
      </c>
      <c r="F471" s="644"/>
      <c r="G471" s="644"/>
      <c r="H471" s="644"/>
      <c r="I471" s="645">
        <f t="shared" si="39"/>
        <v>0</v>
      </c>
      <c r="J471" s="644"/>
      <c r="K471" s="644"/>
      <c r="L471" s="644"/>
      <c r="M471" s="645">
        <f t="shared" si="40"/>
        <v>0</v>
      </c>
      <c r="N471" s="644"/>
      <c r="O471" s="644"/>
      <c r="P471" s="644"/>
      <c r="Q471" s="87" t="e">
        <f t="shared" si="38"/>
        <v>#DIV/0!</v>
      </c>
      <c r="R471" s="87" t="e">
        <f t="shared" si="38"/>
        <v>#DIV/0!</v>
      </c>
      <c r="S471" s="87" t="e">
        <f t="shared" si="38"/>
        <v>#DIV/0!</v>
      </c>
      <c r="T471" s="87" t="e">
        <f t="shared" si="37"/>
        <v>#DIV/0!</v>
      </c>
      <c r="U471" s="2"/>
    </row>
    <row r="472" spans="1:21" x14ac:dyDescent="0.3">
      <c r="A472" s="92"/>
      <c r="B472" s="85" t="s">
        <v>359</v>
      </c>
      <c r="C472" s="102" t="s">
        <v>360</v>
      </c>
      <c r="D472" s="644">
        <v>53.3</v>
      </c>
      <c r="E472" s="645">
        <f t="shared" si="41"/>
        <v>53.3</v>
      </c>
      <c r="F472" s="644">
        <v>53.3</v>
      </c>
      <c r="G472" s="644"/>
      <c r="H472" s="644"/>
      <c r="I472" s="645">
        <f t="shared" si="39"/>
        <v>26.635000000000002</v>
      </c>
      <c r="J472" s="644">
        <v>26.635000000000002</v>
      </c>
      <c r="K472" s="644"/>
      <c r="L472" s="644"/>
      <c r="M472" s="645">
        <f t="shared" si="40"/>
        <v>26.635000000000002</v>
      </c>
      <c r="N472" s="644">
        <v>26.635000000000002</v>
      </c>
      <c r="O472" s="644"/>
      <c r="P472" s="644"/>
      <c r="Q472" s="87">
        <f t="shared" si="38"/>
        <v>100</v>
      </c>
      <c r="R472" s="87">
        <f t="shared" si="38"/>
        <v>100</v>
      </c>
      <c r="S472" s="87" t="e">
        <f t="shared" si="38"/>
        <v>#DIV/0!</v>
      </c>
      <c r="T472" s="87" t="e">
        <f t="shared" si="37"/>
        <v>#DIV/0!</v>
      </c>
      <c r="U472" s="2"/>
    </row>
    <row r="473" spans="1:21" hidden="1" x14ac:dyDescent="0.3">
      <c r="A473" s="92"/>
      <c r="B473" s="85" t="s">
        <v>361</v>
      </c>
      <c r="C473" s="118" t="s">
        <v>362</v>
      </c>
      <c r="D473" s="644"/>
      <c r="E473" s="642">
        <f t="shared" si="41"/>
        <v>0</v>
      </c>
      <c r="F473" s="644"/>
      <c r="G473" s="644"/>
      <c r="H473" s="644"/>
      <c r="I473" s="642">
        <f t="shared" si="39"/>
        <v>0</v>
      </c>
      <c r="J473" s="644"/>
      <c r="K473" s="644"/>
      <c r="L473" s="644"/>
      <c r="M473" s="642">
        <f t="shared" si="40"/>
        <v>0</v>
      </c>
      <c r="N473" s="644"/>
      <c r="O473" s="644"/>
      <c r="P473" s="644"/>
      <c r="Q473" s="87" t="e">
        <f t="shared" si="38"/>
        <v>#DIV/0!</v>
      </c>
      <c r="R473" s="87" t="e">
        <f t="shared" si="38"/>
        <v>#DIV/0!</v>
      </c>
      <c r="S473" s="87" t="e">
        <f t="shared" si="38"/>
        <v>#DIV/0!</v>
      </c>
      <c r="T473" s="87" t="e">
        <f t="shared" si="37"/>
        <v>#DIV/0!</v>
      </c>
    </row>
    <row r="474" spans="1:21" hidden="1" x14ac:dyDescent="0.3">
      <c r="A474" s="92"/>
      <c r="B474" s="85"/>
      <c r="C474" s="99" t="s">
        <v>363</v>
      </c>
      <c r="D474" s="644"/>
      <c r="E474" s="642">
        <f t="shared" si="41"/>
        <v>0</v>
      </c>
      <c r="F474" s="644"/>
      <c r="G474" s="644"/>
      <c r="H474" s="644"/>
      <c r="I474" s="642">
        <f t="shared" si="39"/>
        <v>0</v>
      </c>
      <c r="J474" s="644"/>
      <c r="K474" s="644"/>
      <c r="L474" s="644"/>
      <c r="M474" s="642">
        <f t="shared" si="40"/>
        <v>0</v>
      </c>
      <c r="N474" s="644"/>
      <c r="O474" s="644"/>
      <c r="P474" s="644"/>
      <c r="Q474" s="87" t="e">
        <f t="shared" si="38"/>
        <v>#DIV/0!</v>
      </c>
      <c r="R474" s="87" t="e">
        <f t="shared" si="38"/>
        <v>#DIV/0!</v>
      </c>
      <c r="S474" s="87" t="e">
        <f t="shared" si="38"/>
        <v>#DIV/0!</v>
      </c>
      <c r="T474" s="87" t="e">
        <f t="shared" si="37"/>
        <v>#DIV/0!</v>
      </c>
    </row>
    <row r="475" spans="1:21" ht="30" hidden="1" x14ac:dyDescent="0.3">
      <c r="A475" s="92"/>
      <c r="B475" s="85"/>
      <c r="C475" s="99" t="s">
        <v>364</v>
      </c>
      <c r="D475" s="644"/>
      <c r="E475" s="642">
        <f t="shared" si="41"/>
        <v>0</v>
      </c>
      <c r="F475" s="644"/>
      <c r="G475" s="644"/>
      <c r="H475" s="644"/>
      <c r="I475" s="642">
        <f t="shared" si="39"/>
        <v>0</v>
      </c>
      <c r="J475" s="644"/>
      <c r="K475" s="644"/>
      <c r="L475" s="644"/>
      <c r="M475" s="642">
        <f t="shared" si="40"/>
        <v>0</v>
      </c>
      <c r="N475" s="644"/>
      <c r="O475" s="644"/>
      <c r="P475" s="644"/>
      <c r="Q475" s="87" t="e">
        <f t="shared" si="38"/>
        <v>#DIV/0!</v>
      </c>
      <c r="R475" s="87" t="e">
        <f t="shared" si="38"/>
        <v>#DIV/0!</v>
      </c>
      <c r="S475" s="87" t="e">
        <f t="shared" si="38"/>
        <v>#DIV/0!</v>
      </c>
      <c r="T475" s="87" t="e">
        <f t="shared" si="37"/>
        <v>#DIV/0!</v>
      </c>
    </row>
    <row r="476" spans="1:21" ht="30" hidden="1" x14ac:dyDescent="0.3">
      <c r="A476" s="92"/>
      <c r="B476" s="85" t="s">
        <v>365</v>
      </c>
      <c r="C476" s="99" t="s">
        <v>366</v>
      </c>
      <c r="D476" s="644"/>
      <c r="E476" s="642">
        <f t="shared" si="41"/>
        <v>0</v>
      </c>
      <c r="F476" s="644"/>
      <c r="G476" s="644"/>
      <c r="H476" s="644"/>
      <c r="I476" s="642">
        <f t="shared" si="39"/>
        <v>0</v>
      </c>
      <c r="J476" s="644"/>
      <c r="K476" s="644"/>
      <c r="L476" s="644"/>
      <c r="M476" s="642">
        <f t="shared" si="40"/>
        <v>0</v>
      </c>
      <c r="N476" s="644"/>
      <c r="O476" s="644"/>
      <c r="P476" s="644"/>
      <c r="Q476" s="87" t="e">
        <f t="shared" si="38"/>
        <v>#DIV/0!</v>
      </c>
      <c r="R476" s="87" t="e">
        <f t="shared" si="38"/>
        <v>#DIV/0!</v>
      </c>
      <c r="S476" s="87" t="e">
        <f t="shared" si="38"/>
        <v>#DIV/0!</v>
      </c>
      <c r="T476" s="87" t="e">
        <f t="shared" si="37"/>
        <v>#DIV/0!</v>
      </c>
    </row>
    <row r="477" spans="1:21" ht="60" hidden="1" x14ac:dyDescent="0.3">
      <c r="A477" s="92"/>
      <c r="B477" s="85"/>
      <c r="C477" s="99" t="s">
        <v>392</v>
      </c>
      <c r="D477" s="644"/>
      <c r="E477" s="642">
        <f t="shared" si="41"/>
        <v>0</v>
      </c>
      <c r="F477" s="644"/>
      <c r="G477" s="644"/>
      <c r="H477" s="644"/>
      <c r="I477" s="642">
        <f t="shared" si="39"/>
        <v>0</v>
      </c>
      <c r="J477" s="644"/>
      <c r="K477" s="644"/>
      <c r="L477" s="644"/>
      <c r="M477" s="642">
        <f t="shared" si="40"/>
        <v>0</v>
      </c>
      <c r="N477" s="644"/>
      <c r="O477" s="644"/>
      <c r="P477" s="644"/>
      <c r="Q477" s="87" t="e">
        <f t="shared" si="38"/>
        <v>#DIV/0!</v>
      </c>
      <c r="R477" s="87" t="e">
        <f t="shared" si="38"/>
        <v>#DIV/0!</v>
      </c>
      <c r="S477" s="87" t="e">
        <f t="shared" si="38"/>
        <v>#DIV/0!</v>
      </c>
      <c r="T477" s="87" t="e">
        <f t="shared" si="37"/>
        <v>#DIV/0!</v>
      </c>
    </row>
    <row r="478" spans="1:21" ht="30" hidden="1" x14ac:dyDescent="0.3">
      <c r="A478" s="92"/>
      <c r="B478" s="85"/>
      <c r="C478" s="99" t="s">
        <v>393</v>
      </c>
      <c r="D478" s="644"/>
      <c r="E478" s="642">
        <f t="shared" si="41"/>
        <v>0</v>
      </c>
      <c r="F478" s="644"/>
      <c r="G478" s="644"/>
      <c r="H478" s="644"/>
      <c r="I478" s="642">
        <f t="shared" si="39"/>
        <v>0</v>
      </c>
      <c r="J478" s="644"/>
      <c r="K478" s="644"/>
      <c r="L478" s="644"/>
      <c r="M478" s="642">
        <f t="shared" si="40"/>
        <v>0</v>
      </c>
      <c r="N478" s="644"/>
      <c r="O478" s="644"/>
      <c r="P478" s="644"/>
      <c r="Q478" s="87" t="e">
        <f t="shared" si="38"/>
        <v>#DIV/0!</v>
      </c>
      <c r="R478" s="87" t="e">
        <f t="shared" si="38"/>
        <v>#DIV/0!</v>
      </c>
      <c r="S478" s="87" t="e">
        <f t="shared" si="38"/>
        <v>#DIV/0!</v>
      </c>
      <c r="T478" s="87" t="e">
        <f t="shared" si="37"/>
        <v>#DIV/0!</v>
      </c>
    </row>
    <row r="479" spans="1:21" ht="30" hidden="1" x14ac:dyDescent="0.3">
      <c r="A479" s="92"/>
      <c r="B479" s="85"/>
      <c r="C479" s="99" t="s">
        <v>394</v>
      </c>
      <c r="D479" s="644"/>
      <c r="E479" s="642">
        <f t="shared" si="41"/>
        <v>0</v>
      </c>
      <c r="F479" s="644"/>
      <c r="G479" s="644"/>
      <c r="H479" s="644"/>
      <c r="I479" s="642">
        <f t="shared" si="39"/>
        <v>0</v>
      </c>
      <c r="J479" s="644"/>
      <c r="K479" s="644"/>
      <c r="L479" s="644"/>
      <c r="M479" s="642">
        <f t="shared" si="40"/>
        <v>0</v>
      </c>
      <c r="N479" s="644"/>
      <c r="O479" s="644"/>
      <c r="P479" s="644"/>
      <c r="Q479" s="87" t="e">
        <f t="shared" si="38"/>
        <v>#DIV/0!</v>
      </c>
      <c r="R479" s="87" t="e">
        <f t="shared" si="38"/>
        <v>#DIV/0!</v>
      </c>
      <c r="S479" s="87" t="e">
        <f t="shared" si="38"/>
        <v>#DIV/0!</v>
      </c>
      <c r="T479" s="87" t="e">
        <f t="shared" si="37"/>
        <v>#DIV/0!</v>
      </c>
    </row>
    <row r="480" spans="1:21" ht="30" hidden="1" x14ac:dyDescent="0.3">
      <c r="A480" s="92"/>
      <c r="B480" s="85"/>
      <c r="C480" s="99" t="s">
        <v>395</v>
      </c>
      <c r="D480" s="644"/>
      <c r="E480" s="642">
        <f t="shared" si="41"/>
        <v>0</v>
      </c>
      <c r="F480" s="644"/>
      <c r="G480" s="644"/>
      <c r="H480" s="644"/>
      <c r="I480" s="642">
        <f t="shared" si="39"/>
        <v>0</v>
      </c>
      <c r="J480" s="644"/>
      <c r="K480" s="644"/>
      <c r="L480" s="644"/>
      <c r="M480" s="642">
        <f t="shared" si="40"/>
        <v>0</v>
      </c>
      <c r="N480" s="644"/>
      <c r="O480" s="644"/>
      <c r="P480" s="644"/>
      <c r="Q480" s="87" t="e">
        <f t="shared" si="38"/>
        <v>#DIV/0!</v>
      </c>
      <c r="R480" s="87" t="e">
        <f t="shared" si="38"/>
        <v>#DIV/0!</v>
      </c>
      <c r="S480" s="87" t="e">
        <f t="shared" si="38"/>
        <v>#DIV/0!</v>
      </c>
      <c r="T480" s="87" t="e">
        <f t="shared" si="37"/>
        <v>#DIV/0!</v>
      </c>
    </row>
    <row r="481" spans="1:20" ht="45" hidden="1" x14ac:dyDescent="0.3">
      <c r="A481" s="92" t="s">
        <v>396</v>
      </c>
      <c r="B481" s="85"/>
      <c r="C481" s="105" t="s">
        <v>295</v>
      </c>
      <c r="D481" s="644"/>
      <c r="E481" s="642">
        <f t="shared" si="41"/>
        <v>0</v>
      </c>
      <c r="F481" s="644"/>
      <c r="G481" s="644"/>
      <c r="H481" s="644"/>
      <c r="I481" s="642">
        <f t="shared" si="39"/>
        <v>0</v>
      </c>
      <c r="J481" s="644"/>
      <c r="K481" s="644"/>
      <c r="L481" s="644"/>
      <c r="M481" s="642">
        <f t="shared" si="40"/>
        <v>0</v>
      </c>
      <c r="N481" s="644"/>
      <c r="O481" s="644"/>
      <c r="P481" s="644"/>
      <c r="Q481" s="87" t="e">
        <f t="shared" si="38"/>
        <v>#DIV/0!</v>
      </c>
      <c r="R481" s="87" t="e">
        <f t="shared" si="38"/>
        <v>#DIV/0!</v>
      </c>
      <c r="S481" s="87" t="e">
        <f t="shared" si="38"/>
        <v>#DIV/0!</v>
      </c>
      <c r="T481" s="87" t="e">
        <f t="shared" si="37"/>
        <v>#DIV/0!</v>
      </c>
    </row>
    <row r="482" spans="1:20" hidden="1" x14ac:dyDescent="0.3">
      <c r="A482" s="92"/>
      <c r="B482" s="93" t="s">
        <v>192</v>
      </c>
      <c r="C482" s="94" t="s">
        <v>397</v>
      </c>
      <c r="D482" s="644"/>
      <c r="E482" s="642">
        <f t="shared" si="41"/>
        <v>0</v>
      </c>
      <c r="F482" s="644"/>
      <c r="G482" s="644"/>
      <c r="H482" s="644"/>
      <c r="I482" s="642">
        <f t="shared" si="39"/>
        <v>0</v>
      </c>
      <c r="J482" s="644"/>
      <c r="K482" s="644"/>
      <c r="L482" s="644"/>
      <c r="M482" s="642">
        <f t="shared" si="40"/>
        <v>0</v>
      </c>
      <c r="N482" s="644"/>
      <c r="O482" s="644"/>
      <c r="P482" s="644"/>
      <c r="Q482" s="87" t="e">
        <f t="shared" si="38"/>
        <v>#DIV/0!</v>
      </c>
      <c r="R482" s="87" t="e">
        <f t="shared" si="38"/>
        <v>#DIV/0!</v>
      </c>
      <c r="S482" s="87" t="e">
        <f t="shared" si="38"/>
        <v>#DIV/0!</v>
      </c>
      <c r="T482" s="87" t="e">
        <f t="shared" si="37"/>
        <v>#DIV/0!</v>
      </c>
    </row>
    <row r="483" spans="1:20" hidden="1" x14ac:dyDescent="0.3">
      <c r="A483" s="92"/>
      <c r="B483" s="93" t="s">
        <v>203</v>
      </c>
      <c r="C483" s="95" t="s">
        <v>385</v>
      </c>
      <c r="D483" s="644"/>
      <c r="E483" s="642">
        <f t="shared" si="41"/>
        <v>0</v>
      </c>
      <c r="F483" s="644"/>
      <c r="G483" s="644"/>
      <c r="H483" s="644"/>
      <c r="I483" s="642">
        <f t="shared" si="39"/>
        <v>0</v>
      </c>
      <c r="J483" s="644"/>
      <c r="K483" s="644"/>
      <c r="L483" s="644"/>
      <c r="M483" s="642">
        <f t="shared" si="40"/>
        <v>0</v>
      </c>
      <c r="N483" s="644"/>
      <c r="O483" s="644"/>
      <c r="P483" s="644"/>
      <c r="Q483" s="87" t="e">
        <f t="shared" si="38"/>
        <v>#DIV/0!</v>
      </c>
      <c r="R483" s="87" t="e">
        <f t="shared" si="38"/>
        <v>#DIV/0!</v>
      </c>
      <c r="S483" s="87" t="e">
        <f t="shared" si="38"/>
        <v>#DIV/0!</v>
      </c>
      <c r="T483" s="87" t="e">
        <f t="shared" si="37"/>
        <v>#DIV/0!</v>
      </c>
    </row>
    <row r="484" spans="1:20" hidden="1" x14ac:dyDescent="0.3">
      <c r="A484" s="92"/>
      <c r="B484" s="93" t="s">
        <v>207</v>
      </c>
      <c r="C484" s="96" t="s">
        <v>208</v>
      </c>
      <c r="D484" s="644"/>
      <c r="E484" s="642">
        <f t="shared" si="41"/>
        <v>0</v>
      </c>
      <c r="F484" s="644"/>
      <c r="G484" s="644"/>
      <c r="H484" s="644"/>
      <c r="I484" s="642">
        <f t="shared" si="39"/>
        <v>0</v>
      </c>
      <c r="J484" s="644"/>
      <c r="K484" s="644"/>
      <c r="L484" s="644"/>
      <c r="M484" s="642">
        <f t="shared" si="40"/>
        <v>0</v>
      </c>
      <c r="N484" s="644"/>
      <c r="O484" s="644"/>
      <c r="P484" s="644"/>
      <c r="Q484" s="87" t="e">
        <f t="shared" si="38"/>
        <v>#DIV/0!</v>
      </c>
      <c r="R484" s="87" t="e">
        <f t="shared" si="38"/>
        <v>#DIV/0!</v>
      </c>
      <c r="S484" s="87" t="e">
        <f t="shared" si="38"/>
        <v>#DIV/0!</v>
      </c>
      <c r="T484" s="87" t="e">
        <f t="shared" si="37"/>
        <v>#DIV/0!</v>
      </c>
    </row>
    <row r="485" spans="1:20" ht="30" hidden="1" x14ac:dyDescent="0.3">
      <c r="A485" s="92"/>
      <c r="B485" s="93" t="s">
        <v>209</v>
      </c>
      <c r="C485" s="97" t="s">
        <v>210</v>
      </c>
      <c r="D485" s="644"/>
      <c r="E485" s="642">
        <f t="shared" si="41"/>
        <v>0</v>
      </c>
      <c r="F485" s="644"/>
      <c r="G485" s="644"/>
      <c r="H485" s="644"/>
      <c r="I485" s="642">
        <f t="shared" si="39"/>
        <v>0</v>
      </c>
      <c r="J485" s="644"/>
      <c r="K485" s="644"/>
      <c r="L485" s="644"/>
      <c r="M485" s="642">
        <f t="shared" si="40"/>
        <v>0</v>
      </c>
      <c r="N485" s="644"/>
      <c r="O485" s="644"/>
      <c r="P485" s="644"/>
      <c r="Q485" s="87" t="e">
        <f t="shared" si="38"/>
        <v>#DIV/0!</v>
      </c>
      <c r="R485" s="87" t="e">
        <f t="shared" si="38"/>
        <v>#DIV/0!</v>
      </c>
      <c r="S485" s="87" t="e">
        <f t="shared" si="38"/>
        <v>#DIV/0!</v>
      </c>
      <c r="T485" s="87" t="e">
        <f t="shared" si="37"/>
        <v>#DIV/0!</v>
      </c>
    </row>
    <row r="486" spans="1:20" ht="30" hidden="1" x14ac:dyDescent="0.3">
      <c r="A486" s="92"/>
      <c r="B486" s="93" t="s">
        <v>211</v>
      </c>
      <c r="C486" s="97" t="s">
        <v>212</v>
      </c>
      <c r="D486" s="644"/>
      <c r="E486" s="642">
        <f t="shared" si="41"/>
        <v>0</v>
      </c>
      <c r="F486" s="644"/>
      <c r="G486" s="644"/>
      <c r="H486" s="644"/>
      <c r="I486" s="642">
        <f t="shared" si="39"/>
        <v>0</v>
      </c>
      <c r="J486" s="644"/>
      <c r="K486" s="644"/>
      <c r="L486" s="644"/>
      <c r="M486" s="642">
        <f t="shared" si="40"/>
        <v>0</v>
      </c>
      <c r="N486" s="644"/>
      <c r="O486" s="644"/>
      <c r="P486" s="644"/>
      <c r="Q486" s="87" t="e">
        <f t="shared" si="38"/>
        <v>#DIV/0!</v>
      </c>
      <c r="R486" s="87" t="e">
        <f t="shared" si="38"/>
        <v>#DIV/0!</v>
      </c>
      <c r="S486" s="87" t="e">
        <f t="shared" si="38"/>
        <v>#DIV/0!</v>
      </c>
      <c r="T486" s="87" t="e">
        <f t="shared" si="37"/>
        <v>#DIV/0!</v>
      </c>
    </row>
    <row r="487" spans="1:20" hidden="1" x14ac:dyDescent="0.3">
      <c r="A487" s="92"/>
      <c r="B487" s="93" t="s">
        <v>213</v>
      </c>
      <c r="C487" s="96" t="s">
        <v>214</v>
      </c>
      <c r="D487" s="644"/>
      <c r="E487" s="642">
        <f t="shared" si="41"/>
        <v>0</v>
      </c>
      <c r="F487" s="644"/>
      <c r="G487" s="644"/>
      <c r="H487" s="644"/>
      <c r="I487" s="642">
        <f t="shared" si="39"/>
        <v>0</v>
      </c>
      <c r="J487" s="644"/>
      <c r="K487" s="644"/>
      <c r="L487" s="644"/>
      <c r="M487" s="642">
        <f t="shared" si="40"/>
        <v>0</v>
      </c>
      <c r="N487" s="644"/>
      <c r="O487" s="644"/>
      <c r="P487" s="644"/>
      <c r="Q487" s="87" t="e">
        <f t="shared" si="38"/>
        <v>#DIV/0!</v>
      </c>
      <c r="R487" s="87" t="e">
        <f t="shared" si="38"/>
        <v>#DIV/0!</v>
      </c>
      <c r="S487" s="87" t="e">
        <f t="shared" si="38"/>
        <v>#DIV/0!</v>
      </c>
      <c r="T487" s="87" t="e">
        <f t="shared" si="37"/>
        <v>#DIV/0!</v>
      </c>
    </row>
    <row r="488" spans="1:20" hidden="1" x14ac:dyDescent="0.3">
      <c r="A488" s="92"/>
      <c r="B488" s="93" t="s">
        <v>215</v>
      </c>
      <c r="C488" s="95" t="s">
        <v>391</v>
      </c>
      <c r="D488" s="644"/>
      <c r="E488" s="642">
        <f t="shared" si="41"/>
        <v>0</v>
      </c>
      <c r="F488" s="644"/>
      <c r="G488" s="644"/>
      <c r="H488" s="644"/>
      <c r="I488" s="642">
        <f t="shared" si="39"/>
        <v>0</v>
      </c>
      <c r="J488" s="644"/>
      <c r="K488" s="644"/>
      <c r="L488" s="644"/>
      <c r="M488" s="642">
        <f t="shared" si="40"/>
        <v>0</v>
      </c>
      <c r="N488" s="644"/>
      <c r="O488" s="644"/>
      <c r="P488" s="644"/>
      <c r="Q488" s="87" t="e">
        <f t="shared" si="38"/>
        <v>#DIV/0!</v>
      </c>
      <c r="R488" s="87" t="e">
        <f t="shared" si="38"/>
        <v>#DIV/0!</v>
      </c>
      <c r="S488" s="87" t="e">
        <f t="shared" si="38"/>
        <v>#DIV/0!</v>
      </c>
      <c r="T488" s="87" t="e">
        <f t="shared" si="37"/>
        <v>#DIV/0!</v>
      </c>
    </row>
    <row r="489" spans="1:20" ht="45" hidden="1" x14ac:dyDescent="0.3">
      <c r="A489" s="92"/>
      <c r="B489" s="93" t="s">
        <v>216</v>
      </c>
      <c r="C489" s="96" t="s">
        <v>217</v>
      </c>
      <c r="D489" s="644"/>
      <c r="E489" s="642">
        <f t="shared" si="41"/>
        <v>0</v>
      </c>
      <c r="F489" s="644"/>
      <c r="G489" s="644"/>
      <c r="H489" s="644"/>
      <c r="I489" s="642">
        <f t="shared" si="39"/>
        <v>0</v>
      </c>
      <c r="J489" s="644"/>
      <c r="K489" s="644"/>
      <c r="L489" s="644"/>
      <c r="M489" s="642">
        <f t="shared" si="40"/>
        <v>0</v>
      </c>
      <c r="N489" s="644"/>
      <c r="O489" s="644"/>
      <c r="P489" s="644"/>
      <c r="Q489" s="87" t="e">
        <f t="shared" si="38"/>
        <v>#DIV/0!</v>
      </c>
      <c r="R489" s="87" t="e">
        <f t="shared" si="38"/>
        <v>#DIV/0!</v>
      </c>
      <c r="S489" s="87" t="e">
        <f t="shared" si="38"/>
        <v>#DIV/0!</v>
      </c>
      <c r="T489" s="87" t="e">
        <f t="shared" si="37"/>
        <v>#DIV/0!</v>
      </c>
    </row>
    <row r="490" spans="1:20" hidden="1" x14ac:dyDescent="0.3">
      <c r="A490" s="92"/>
      <c r="B490" s="93" t="s">
        <v>218</v>
      </c>
      <c r="C490" s="96" t="s">
        <v>219</v>
      </c>
      <c r="D490" s="644"/>
      <c r="E490" s="642">
        <f t="shared" si="41"/>
        <v>0</v>
      </c>
      <c r="F490" s="644"/>
      <c r="G490" s="644"/>
      <c r="H490" s="644"/>
      <c r="I490" s="642">
        <f t="shared" si="39"/>
        <v>0</v>
      </c>
      <c r="J490" s="644"/>
      <c r="K490" s="644"/>
      <c r="L490" s="644"/>
      <c r="M490" s="642">
        <f t="shared" si="40"/>
        <v>0</v>
      </c>
      <c r="N490" s="644"/>
      <c r="O490" s="644"/>
      <c r="P490" s="644"/>
      <c r="Q490" s="87" t="e">
        <f t="shared" si="38"/>
        <v>#DIV/0!</v>
      </c>
      <c r="R490" s="87" t="e">
        <f t="shared" si="38"/>
        <v>#DIV/0!</v>
      </c>
      <c r="S490" s="87" t="e">
        <f t="shared" si="38"/>
        <v>#DIV/0!</v>
      </c>
      <c r="T490" s="87" t="e">
        <f t="shared" si="37"/>
        <v>#DIV/0!</v>
      </c>
    </row>
    <row r="491" spans="1:20" ht="30" hidden="1" x14ac:dyDescent="0.3">
      <c r="A491" s="92"/>
      <c r="B491" s="93" t="s">
        <v>220</v>
      </c>
      <c r="C491" s="97" t="s">
        <v>221</v>
      </c>
      <c r="D491" s="644"/>
      <c r="E491" s="642">
        <f t="shared" si="41"/>
        <v>0</v>
      </c>
      <c r="F491" s="644"/>
      <c r="G491" s="644"/>
      <c r="H491" s="644"/>
      <c r="I491" s="642">
        <f t="shared" si="39"/>
        <v>0</v>
      </c>
      <c r="J491" s="644"/>
      <c r="K491" s="644"/>
      <c r="L491" s="644"/>
      <c r="M491" s="642">
        <f t="shared" si="40"/>
        <v>0</v>
      </c>
      <c r="N491" s="644"/>
      <c r="O491" s="644"/>
      <c r="P491" s="644"/>
      <c r="Q491" s="87" t="e">
        <f t="shared" si="38"/>
        <v>#DIV/0!</v>
      </c>
      <c r="R491" s="87" t="e">
        <f t="shared" si="38"/>
        <v>#DIV/0!</v>
      </c>
      <c r="S491" s="87" t="e">
        <f t="shared" si="38"/>
        <v>#DIV/0!</v>
      </c>
      <c r="T491" s="87" t="e">
        <f t="shared" si="37"/>
        <v>#DIV/0!</v>
      </c>
    </row>
    <row r="492" spans="1:20" ht="30" hidden="1" x14ac:dyDescent="0.3">
      <c r="A492" s="92"/>
      <c r="B492" s="93" t="s">
        <v>222</v>
      </c>
      <c r="C492" s="97" t="s">
        <v>223</v>
      </c>
      <c r="D492" s="644"/>
      <c r="E492" s="642">
        <f t="shared" si="41"/>
        <v>0</v>
      </c>
      <c r="F492" s="644"/>
      <c r="G492" s="644"/>
      <c r="H492" s="644"/>
      <c r="I492" s="642">
        <f t="shared" si="39"/>
        <v>0</v>
      </c>
      <c r="J492" s="644"/>
      <c r="K492" s="644"/>
      <c r="L492" s="644"/>
      <c r="M492" s="642">
        <f t="shared" si="40"/>
        <v>0</v>
      </c>
      <c r="N492" s="644"/>
      <c r="O492" s="644"/>
      <c r="P492" s="644"/>
      <c r="Q492" s="87" t="e">
        <f t="shared" si="38"/>
        <v>#DIV/0!</v>
      </c>
      <c r="R492" s="87" t="e">
        <f t="shared" si="38"/>
        <v>#DIV/0!</v>
      </c>
      <c r="S492" s="87" t="e">
        <f t="shared" si="38"/>
        <v>#DIV/0!</v>
      </c>
      <c r="T492" s="87" t="e">
        <f t="shared" si="37"/>
        <v>#DIV/0!</v>
      </c>
    </row>
    <row r="493" spans="1:20" hidden="1" x14ac:dyDescent="0.3">
      <c r="A493" s="92"/>
      <c r="B493" s="93" t="s">
        <v>224</v>
      </c>
      <c r="C493" s="96" t="s">
        <v>225</v>
      </c>
      <c r="D493" s="644"/>
      <c r="E493" s="642">
        <f t="shared" si="41"/>
        <v>0</v>
      </c>
      <c r="F493" s="644"/>
      <c r="G493" s="644"/>
      <c r="H493" s="644"/>
      <c r="I493" s="642">
        <f t="shared" si="39"/>
        <v>0</v>
      </c>
      <c r="J493" s="644"/>
      <c r="K493" s="644"/>
      <c r="L493" s="644"/>
      <c r="M493" s="642">
        <f t="shared" si="40"/>
        <v>0</v>
      </c>
      <c r="N493" s="644"/>
      <c r="O493" s="644"/>
      <c r="P493" s="644"/>
      <c r="Q493" s="87" t="e">
        <f t="shared" si="38"/>
        <v>#DIV/0!</v>
      </c>
      <c r="R493" s="87" t="e">
        <f t="shared" si="38"/>
        <v>#DIV/0!</v>
      </c>
      <c r="S493" s="87" t="e">
        <f t="shared" si="38"/>
        <v>#DIV/0!</v>
      </c>
      <c r="T493" s="87" t="e">
        <f t="shared" si="37"/>
        <v>#DIV/0!</v>
      </c>
    </row>
    <row r="494" spans="1:20" ht="30" hidden="1" x14ac:dyDescent="0.3">
      <c r="A494" s="92"/>
      <c r="B494" s="93" t="s">
        <v>226</v>
      </c>
      <c r="C494" s="97" t="s">
        <v>227</v>
      </c>
      <c r="D494" s="644"/>
      <c r="E494" s="642">
        <f t="shared" si="41"/>
        <v>0</v>
      </c>
      <c r="F494" s="644"/>
      <c r="G494" s="644"/>
      <c r="H494" s="644"/>
      <c r="I494" s="642">
        <f t="shared" si="39"/>
        <v>0</v>
      </c>
      <c r="J494" s="644"/>
      <c r="K494" s="644"/>
      <c r="L494" s="644"/>
      <c r="M494" s="642">
        <f t="shared" si="40"/>
        <v>0</v>
      </c>
      <c r="N494" s="644"/>
      <c r="O494" s="644"/>
      <c r="P494" s="644"/>
      <c r="Q494" s="87" t="e">
        <f t="shared" si="38"/>
        <v>#DIV/0!</v>
      </c>
      <c r="R494" s="87" t="e">
        <f t="shared" si="38"/>
        <v>#DIV/0!</v>
      </c>
      <c r="S494" s="87" t="e">
        <f t="shared" si="38"/>
        <v>#DIV/0!</v>
      </c>
      <c r="T494" s="87" t="e">
        <f t="shared" si="37"/>
        <v>#DIV/0!</v>
      </c>
    </row>
    <row r="495" spans="1:20" ht="75" hidden="1" x14ac:dyDescent="0.3">
      <c r="A495" s="92"/>
      <c r="B495" s="93" t="s">
        <v>228</v>
      </c>
      <c r="C495" s="97" t="s">
        <v>229</v>
      </c>
      <c r="D495" s="644"/>
      <c r="E495" s="642">
        <f t="shared" si="41"/>
        <v>0</v>
      </c>
      <c r="F495" s="644"/>
      <c r="G495" s="644"/>
      <c r="H495" s="644"/>
      <c r="I495" s="642">
        <f t="shared" si="39"/>
        <v>0</v>
      </c>
      <c r="J495" s="644"/>
      <c r="K495" s="644"/>
      <c r="L495" s="644"/>
      <c r="M495" s="642">
        <f t="shared" si="40"/>
        <v>0</v>
      </c>
      <c r="N495" s="644"/>
      <c r="O495" s="644"/>
      <c r="P495" s="644"/>
      <c r="Q495" s="87" t="e">
        <f t="shared" si="38"/>
        <v>#DIV/0!</v>
      </c>
      <c r="R495" s="87" t="e">
        <f t="shared" si="38"/>
        <v>#DIV/0!</v>
      </c>
      <c r="S495" s="87" t="e">
        <f t="shared" si="38"/>
        <v>#DIV/0!</v>
      </c>
      <c r="T495" s="87" t="e">
        <f t="shared" si="37"/>
        <v>#DIV/0!</v>
      </c>
    </row>
    <row r="496" spans="1:20" ht="135" hidden="1" x14ac:dyDescent="0.3">
      <c r="A496" s="92"/>
      <c r="B496" s="93" t="s">
        <v>230</v>
      </c>
      <c r="C496" s="97" t="s">
        <v>231</v>
      </c>
      <c r="D496" s="644"/>
      <c r="E496" s="642">
        <f t="shared" si="41"/>
        <v>0</v>
      </c>
      <c r="F496" s="644"/>
      <c r="G496" s="644"/>
      <c r="H496" s="644"/>
      <c r="I496" s="642">
        <f t="shared" si="39"/>
        <v>0</v>
      </c>
      <c r="J496" s="644"/>
      <c r="K496" s="644"/>
      <c r="L496" s="644"/>
      <c r="M496" s="642">
        <f t="shared" si="40"/>
        <v>0</v>
      </c>
      <c r="N496" s="644"/>
      <c r="O496" s="644"/>
      <c r="P496" s="644"/>
      <c r="Q496" s="87" t="e">
        <f t="shared" si="38"/>
        <v>#DIV/0!</v>
      </c>
      <c r="R496" s="87" t="e">
        <f t="shared" si="38"/>
        <v>#DIV/0!</v>
      </c>
      <c r="S496" s="87" t="e">
        <f t="shared" si="38"/>
        <v>#DIV/0!</v>
      </c>
      <c r="T496" s="87" t="e">
        <f t="shared" si="37"/>
        <v>#DIV/0!</v>
      </c>
    </row>
    <row r="497" spans="1:20" ht="45" hidden="1" x14ac:dyDescent="0.3">
      <c r="A497" s="92"/>
      <c r="B497" s="93" t="s">
        <v>232</v>
      </c>
      <c r="C497" s="97" t="s">
        <v>233</v>
      </c>
      <c r="D497" s="644"/>
      <c r="E497" s="642">
        <f t="shared" si="41"/>
        <v>0</v>
      </c>
      <c r="F497" s="644"/>
      <c r="G497" s="644"/>
      <c r="H497" s="644"/>
      <c r="I497" s="642">
        <f t="shared" si="39"/>
        <v>0</v>
      </c>
      <c r="J497" s="644"/>
      <c r="K497" s="644"/>
      <c r="L497" s="644"/>
      <c r="M497" s="642">
        <f t="shared" si="40"/>
        <v>0</v>
      </c>
      <c r="N497" s="644"/>
      <c r="O497" s="644"/>
      <c r="P497" s="644"/>
      <c r="Q497" s="87" t="e">
        <f t="shared" si="38"/>
        <v>#DIV/0!</v>
      </c>
      <c r="R497" s="87" t="e">
        <f t="shared" si="38"/>
        <v>#DIV/0!</v>
      </c>
      <c r="S497" s="87" t="e">
        <f t="shared" si="38"/>
        <v>#DIV/0!</v>
      </c>
      <c r="T497" s="87" t="e">
        <f t="shared" si="37"/>
        <v>#DIV/0!</v>
      </c>
    </row>
    <row r="498" spans="1:20" ht="45" hidden="1" x14ac:dyDescent="0.3">
      <c r="A498" s="92"/>
      <c r="B498" s="93" t="s">
        <v>234</v>
      </c>
      <c r="C498" s="97" t="s">
        <v>235</v>
      </c>
      <c r="D498" s="644"/>
      <c r="E498" s="642">
        <f t="shared" si="41"/>
        <v>0</v>
      </c>
      <c r="F498" s="644"/>
      <c r="G498" s="644"/>
      <c r="H498" s="644"/>
      <c r="I498" s="642">
        <f t="shared" si="39"/>
        <v>0</v>
      </c>
      <c r="J498" s="644"/>
      <c r="K498" s="644"/>
      <c r="L498" s="644"/>
      <c r="M498" s="642">
        <f t="shared" si="40"/>
        <v>0</v>
      </c>
      <c r="N498" s="644"/>
      <c r="O498" s="644"/>
      <c r="P498" s="644"/>
      <c r="Q498" s="87" t="e">
        <f t="shared" si="38"/>
        <v>#DIV/0!</v>
      </c>
      <c r="R498" s="87" t="e">
        <f t="shared" si="38"/>
        <v>#DIV/0!</v>
      </c>
      <c r="S498" s="87" t="e">
        <f t="shared" si="38"/>
        <v>#DIV/0!</v>
      </c>
      <c r="T498" s="87" t="e">
        <f t="shared" si="37"/>
        <v>#DIV/0!</v>
      </c>
    </row>
    <row r="499" spans="1:20" ht="45" hidden="1" x14ac:dyDescent="0.3">
      <c r="A499" s="92"/>
      <c r="B499" s="93" t="s">
        <v>236</v>
      </c>
      <c r="C499" s="97" t="s">
        <v>237</v>
      </c>
      <c r="D499" s="644"/>
      <c r="E499" s="642">
        <f t="shared" si="41"/>
        <v>0</v>
      </c>
      <c r="F499" s="644"/>
      <c r="G499" s="644"/>
      <c r="H499" s="644"/>
      <c r="I499" s="642">
        <f t="shared" si="39"/>
        <v>0</v>
      </c>
      <c r="J499" s="644"/>
      <c r="K499" s="644"/>
      <c r="L499" s="644"/>
      <c r="M499" s="642">
        <f t="shared" si="40"/>
        <v>0</v>
      </c>
      <c r="N499" s="644"/>
      <c r="O499" s="644"/>
      <c r="P499" s="644"/>
      <c r="Q499" s="87" t="e">
        <f t="shared" si="38"/>
        <v>#DIV/0!</v>
      </c>
      <c r="R499" s="87" t="e">
        <f t="shared" si="38"/>
        <v>#DIV/0!</v>
      </c>
      <c r="S499" s="87" t="e">
        <f t="shared" si="38"/>
        <v>#DIV/0!</v>
      </c>
      <c r="T499" s="87" t="e">
        <f t="shared" si="37"/>
        <v>#DIV/0!</v>
      </c>
    </row>
    <row r="500" spans="1:20" ht="30" hidden="1" x14ac:dyDescent="0.3">
      <c r="A500" s="92"/>
      <c r="B500" s="93" t="s">
        <v>238</v>
      </c>
      <c r="C500" s="97" t="s">
        <v>239</v>
      </c>
      <c r="D500" s="644"/>
      <c r="E500" s="642">
        <f t="shared" si="41"/>
        <v>0</v>
      </c>
      <c r="F500" s="644"/>
      <c r="G500" s="644"/>
      <c r="H500" s="644"/>
      <c r="I500" s="642">
        <f t="shared" si="39"/>
        <v>0</v>
      </c>
      <c r="J500" s="644"/>
      <c r="K500" s="644"/>
      <c r="L500" s="644"/>
      <c r="M500" s="642">
        <f t="shared" si="40"/>
        <v>0</v>
      </c>
      <c r="N500" s="644"/>
      <c r="O500" s="644"/>
      <c r="P500" s="644"/>
      <c r="Q500" s="87" t="e">
        <f t="shared" si="38"/>
        <v>#DIV/0!</v>
      </c>
      <c r="R500" s="87" t="e">
        <f t="shared" si="38"/>
        <v>#DIV/0!</v>
      </c>
      <c r="S500" s="87" t="e">
        <f t="shared" si="38"/>
        <v>#DIV/0!</v>
      </c>
      <c r="T500" s="87" t="e">
        <f t="shared" si="37"/>
        <v>#DIV/0!</v>
      </c>
    </row>
    <row r="501" spans="1:20" ht="45" hidden="1" x14ac:dyDescent="0.3">
      <c r="A501" s="92"/>
      <c r="B501" s="93" t="s">
        <v>240</v>
      </c>
      <c r="C501" s="97" t="s">
        <v>241</v>
      </c>
      <c r="D501" s="644"/>
      <c r="E501" s="642">
        <f t="shared" si="41"/>
        <v>0</v>
      </c>
      <c r="F501" s="644"/>
      <c r="G501" s="644"/>
      <c r="H501" s="644"/>
      <c r="I501" s="642">
        <f t="shared" si="39"/>
        <v>0</v>
      </c>
      <c r="J501" s="644"/>
      <c r="K501" s="644"/>
      <c r="L501" s="644"/>
      <c r="M501" s="642">
        <f t="shared" si="40"/>
        <v>0</v>
      </c>
      <c r="N501" s="644"/>
      <c r="O501" s="644"/>
      <c r="P501" s="644"/>
      <c r="Q501" s="87" t="e">
        <f t="shared" si="38"/>
        <v>#DIV/0!</v>
      </c>
      <c r="R501" s="87" t="e">
        <f t="shared" si="38"/>
        <v>#DIV/0!</v>
      </c>
      <c r="S501" s="87" t="e">
        <f t="shared" si="38"/>
        <v>#DIV/0!</v>
      </c>
      <c r="T501" s="87" t="e">
        <f t="shared" si="37"/>
        <v>#DIV/0!</v>
      </c>
    </row>
    <row r="502" spans="1:20" ht="60" hidden="1" x14ac:dyDescent="0.3">
      <c r="A502" s="92"/>
      <c r="B502" s="93" t="s">
        <v>242</v>
      </c>
      <c r="C502" s="97" t="s">
        <v>243</v>
      </c>
      <c r="D502" s="644"/>
      <c r="E502" s="642">
        <f t="shared" si="41"/>
        <v>0</v>
      </c>
      <c r="F502" s="644"/>
      <c r="G502" s="644"/>
      <c r="H502" s="644"/>
      <c r="I502" s="642">
        <f t="shared" si="39"/>
        <v>0</v>
      </c>
      <c r="J502" s="644"/>
      <c r="K502" s="644"/>
      <c r="L502" s="644"/>
      <c r="M502" s="642">
        <f t="shared" si="40"/>
        <v>0</v>
      </c>
      <c r="N502" s="644"/>
      <c r="O502" s="644"/>
      <c r="P502" s="644"/>
      <c r="Q502" s="87" t="e">
        <f t="shared" si="38"/>
        <v>#DIV/0!</v>
      </c>
      <c r="R502" s="87" t="e">
        <f t="shared" si="38"/>
        <v>#DIV/0!</v>
      </c>
      <c r="S502" s="87" t="e">
        <f t="shared" si="38"/>
        <v>#DIV/0!</v>
      </c>
      <c r="T502" s="87" t="e">
        <f t="shared" si="37"/>
        <v>#DIV/0!</v>
      </c>
    </row>
    <row r="503" spans="1:20" ht="30" hidden="1" x14ac:dyDescent="0.3">
      <c r="A503" s="92"/>
      <c r="B503" s="93" t="s">
        <v>244</v>
      </c>
      <c r="C503" s="97" t="s">
        <v>245</v>
      </c>
      <c r="D503" s="644"/>
      <c r="E503" s="642">
        <f t="shared" si="41"/>
        <v>0</v>
      </c>
      <c r="F503" s="644"/>
      <c r="G503" s="644"/>
      <c r="H503" s="644"/>
      <c r="I503" s="642">
        <f t="shared" si="39"/>
        <v>0</v>
      </c>
      <c r="J503" s="644"/>
      <c r="K503" s="644"/>
      <c r="L503" s="644"/>
      <c r="M503" s="642">
        <f t="shared" si="40"/>
        <v>0</v>
      </c>
      <c r="N503" s="644"/>
      <c r="O503" s="644"/>
      <c r="P503" s="644"/>
      <c r="Q503" s="87" t="e">
        <f t="shared" si="38"/>
        <v>#DIV/0!</v>
      </c>
      <c r="R503" s="87" t="e">
        <f t="shared" si="38"/>
        <v>#DIV/0!</v>
      </c>
      <c r="S503" s="87" t="e">
        <f t="shared" si="38"/>
        <v>#DIV/0!</v>
      </c>
      <c r="T503" s="87" t="e">
        <f t="shared" si="37"/>
        <v>#DIV/0!</v>
      </c>
    </row>
    <row r="504" spans="1:20" ht="30" hidden="1" x14ac:dyDescent="0.3">
      <c r="A504" s="92"/>
      <c r="B504" s="93" t="s">
        <v>246</v>
      </c>
      <c r="C504" s="97" t="s">
        <v>247</v>
      </c>
      <c r="D504" s="644"/>
      <c r="E504" s="642">
        <f t="shared" si="41"/>
        <v>0</v>
      </c>
      <c r="F504" s="644"/>
      <c r="G504" s="644"/>
      <c r="H504" s="644"/>
      <c r="I504" s="642">
        <f t="shared" si="39"/>
        <v>0</v>
      </c>
      <c r="J504" s="644"/>
      <c r="K504" s="644"/>
      <c r="L504" s="644"/>
      <c r="M504" s="642">
        <f t="shared" si="40"/>
        <v>0</v>
      </c>
      <c r="N504" s="644"/>
      <c r="O504" s="644"/>
      <c r="P504" s="644"/>
      <c r="Q504" s="87" t="e">
        <f t="shared" si="38"/>
        <v>#DIV/0!</v>
      </c>
      <c r="R504" s="87" t="e">
        <f t="shared" si="38"/>
        <v>#DIV/0!</v>
      </c>
      <c r="S504" s="87" t="e">
        <f t="shared" si="38"/>
        <v>#DIV/0!</v>
      </c>
      <c r="T504" s="87" t="e">
        <f t="shared" si="37"/>
        <v>#DIV/0!</v>
      </c>
    </row>
    <row r="505" spans="1:20" ht="30" hidden="1" x14ac:dyDescent="0.3">
      <c r="A505" s="92"/>
      <c r="B505" s="93" t="s">
        <v>248</v>
      </c>
      <c r="C505" s="97" t="s">
        <v>249</v>
      </c>
      <c r="D505" s="644"/>
      <c r="E505" s="642">
        <f t="shared" si="41"/>
        <v>0</v>
      </c>
      <c r="F505" s="644"/>
      <c r="G505" s="644"/>
      <c r="H505" s="644"/>
      <c r="I505" s="642">
        <f t="shared" si="39"/>
        <v>0</v>
      </c>
      <c r="J505" s="644"/>
      <c r="K505" s="644"/>
      <c r="L505" s="644"/>
      <c r="M505" s="642">
        <f t="shared" si="40"/>
        <v>0</v>
      </c>
      <c r="N505" s="644"/>
      <c r="O505" s="644"/>
      <c r="P505" s="644"/>
      <c r="Q505" s="87" t="e">
        <f t="shared" si="38"/>
        <v>#DIV/0!</v>
      </c>
      <c r="R505" s="87" t="e">
        <f t="shared" si="38"/>
        <v>#DIV/0!</v>
      </c>
      <c r="S505" s="87" t="e">
        <f t="shared" si="38"/>
        <v>#DIV/0!</v>
      </c>
      <c r="T505" s="87" t="e">
        <f t="shared" si="37"/>
        <v>#DIV/0!</v>
      </c>
    </row>
    <row r="506" spans="1:20" ht="75" hidden="1" x14ac:dyDescent="0.3">
      <c r="A506" s="92"/>
      <c r="B506" s="93" t="s">
        <v>250</v>
      </c>
      <c r="C506" s="97" t="s">
        <v>251</v>
      </c>
      <c r="D506" s="644"/>
      <c r="E506" s="642">
        <f t="shared" si="41"/>
        <v>0</v>
      </c>
      <c r="F506" s="644"/>
      <c r="G506" s="644"/>
      <c r="H506" s="644"/>
      <c r="I506" s="642">
        <f t="shared" si="39"/>
        <v>0</v>
      </c>
      <c r="J506" s="644"/>
      <c r="K506" s="644"/>
      <c r="L506" s="644"/>
      <c r="M506" s="642">
        <f t="shared" si="40"/>
        <v>0</v>
      </c>
      <c r="N506" s="644"/>
      <c r="O506" s="644"/>
      <c r="P506" s="644"/>
      <c r="Q506" s="87" t="e">
        <f t="shared" si="38"/>
        <v>#DIV/0!</v>
      </c>
      <c r="R506" s="87" t="e">
        <f t="shared" si="38"/>
        <v>#DIV/0!</v>
      </c>
      <c r="S506" s="87" t="e">
        <f t="shared" si="38"/>
        <v>#DIV/0!</v>
      </c>
      <c r="T506" s="87" t="e">
        <f t="shared" si="37"/>
        <v>#DIV/0!</v>
      </c>
    </row>
    <row r="507" spans="1:20" ht="30" hidden="1" x14ac:dyDescent="0.3">
      <c r="A507" s="92"/>
      <c r="B507" s="93" t="s">
        <v>252</v>
      </c>
      <c r="C507" s="97" t="s">
        <v>253</v>
      </c>
      <c r="D507" s="644"/>
      <c r="E507" s="642">
        <f t="shared" si="41"/>
        <v>0</v>
      </c>
      <c r="F507" s="644"/>
      <c r="G507" s="644"/>
      <c r="H507" s="644"/>
      <c r="I507" s="642">
        <f t="shared" si="39"/>
        <v>0</v>
      </c>
      <c r="J507" s="644"/>
      <c r="K507" s="644"/>
      <c r="L507" s="644"/>
      <c r="M507" s="642">
        <f t="shared" si="40"/>
        <v>0</v>
      </c>
      <c r="N507" s="644"/>
      <c r="O507" s="644"/>
      <c r="P507" s="644"/>
      <c r="Q507" s="87" t="e">
        <f t="shared" si="38"/>
        <v>#DIV/0!</v>
      </c>
      <c r="R507" s="87" t="e">
        <f t="shared" si="38"/>
        <v>#DIV/0!</v>
      </c>
      <c r="S507" s="87" t="e">
        <f t="shared" si="38"/>
        <v>#DIV/0!</v>
      </c>
      <c r="T507" s="87" t="e">
        <f t="shared" si="37"/>
        <v>#DIV/0!</v>
      </c>
    </row>
    <row r="508" spans="1:20" ht="30" hidden="1" x14ac:dyDescent="0.3">
      <c r="A508" s="92"/>
      <c r="B508" s="93" t="s">
        <v>254</v>
      </c>
      <c r="C508" s="96" t="s">
        <v>255</v>
      </c>
      <c r="D508" s="644"/>
      <c r="E508" s="642">
        <f t="shared" si="41"/>
        <v>0</v>
      </c>
      <c r="F508" s="644"/>
      <c r="G508" s="644"/>
      <c r="H508" s="644"/>
      <c r="I508" s="642">
        <f t="shared" si="39"/>
        <v>0</v>
      </c>
      <c r="J508" s="644"/>
      <c r="K508" s="644"/>
      <c r="L508" s="644"/>
      <c r="M508" s="642">
        <f t="shared" si="40"/>
        <v>0</v>
      </c>
      <c r="N508" s="644"/>
      <c r="O508" s="644"/>
      <c r="P508" s="644"/>
      <c r="Q508" s="87" t="e">
        <f t="shared" si="38"/>
        <v>#DIV/0!</v>
      </c>
      <c r="R508" s="87" t="e">
        <f t="shared" si="38"/>
        <v>#DIV/0!</v>
      </c>
      <c r="S508" s="87" t="e">
        <f t="shared" si="38"/>
        <v>#DIV/0!</v>
      </c>
      <c r="T508" s="87" t="e">
        <f t="shared" si="37"/>
        <v>#DIV/0!</v>
      </c>
    </row>
    <row r="509" spans="1:20" hidden="1" x14ac:dyDescent="0.3">
      <c r="A509" s="92"/>
      <c r="B509" s="93" t="s">
        <v>256</v>
      </c>
      <c r="C509" s="96" t="s">
        <v>257</v>
      </c>
      <c r="D509" s="644"/>
      <c r="E509" s="642">
        <f t="shared" si="41"/>
        <v>0</v>
      </c>
      <c r="F509" s="644"/>
      <c r="G509" s="644"/>
      <c r="H509" s="644"/>
      <c r="I509" s="642">
        <f t="shared" si="39"/>
        <v>0</v>
      </c>
      <c r="J509" s="644"/>
      <c r="K509" s="644"/>
      <c r="L509" s="644"/>
      <c r="M509" s="642">
        <f t="shared" si="40"/>
        <v>0</v>
      </c>
      <c r="N509" s="644"/>
      <c r="O509" s="644"/>
      <c r="P509" s="644"/>
      <c r="Q509" s="87" t="e">
        <f t="shared" si="38"/>
        <v>#DIV/0!</v>
      </c>
      <c r="R509" s="87" t="e">
        <f t="shared" si="38"/>
        <v>#DIV/0!</v>
      </c>
      <c r="S509" s="87" t="e">
        <f t="shared" si="38"/>
        <v>#DIV/0!</v>
      </c>
      <c r="T509" s="87" t="e">
        <f t="shared" si="37"/>
        <v>#DIV/0!</v>
      </c>
    </row>
    <row r="510" spans="1:20" hidden="1" x14ac:dyDescent="0.3">
      <c r="A510" s="92"/>
      <c r="B510" s="93" t="s">
        <v>258</v>
      </c>
      <c r="C510" s="96" t="s">
        <v>259</v>
      </c>
      <c r="D510" s="644"/>
      <c r="E510" s="642">
        <f t="shared" si="41"/>
        <v>0</v>
      </c>
      <c r="F510" s="644"/>
      <c r="G510" s="644"/>
      <c r="H510" s="644"/>
      <c r="I510" s="642">
        <f t="shared" si="39"/>
        <v>0</v>
      </c>
      <c r="J510" s="644"/>
      <c r="K510" s="644"/>
      <c r="L510" s="644"/>
      <c r="M510" s="642">
        <f t="shared" si="40"/>
        <v>0</v>
      </c>
      <c r="N510" s="644"/>
      <c r="O510" s="644"/>
      <c r="P510" s="644"/>
      <c r="Q510" s="87" t="e">
        <f t="shared" si="38"/>
        <v>#DIV/0!</v>
      </c>
      <c r="R510" s="87" t="e">
        <f t="shared" si="38"/>
        <v>#DIV/0!</v>
      </c>
      <c r="S510" s="87" t="e">
        <f t="shared" si="38"/>
        <v>#DIV/0!</v>
      </c>
      <c r="T510" s="87" t="e">
        <f t="shared" si="37"/>
        <v>#DIV/0!</v>
      </c>
    </row>
    <row r="511" spans="1:20" ht="60" hidden="1" x14ac:dyDescent="0.3">
      <c r="A511" s="92"/>
      <c r="B511" s="93" t="s">
        <v>260</v>
      </c>
      <c r="C511" s="96" t="s">
        <v>261</v>
      </c>
      <c r="D511" s="644"/>
      <c r="E511" s="642">
        <f t="shared" si="41"/>
        <v>0</v>
      </c>
      <c r="F511" s="644"/>
      <c r="G511" s="644"/>
      <c r="H511" s="644"/>
      <c r="I511" s="642">
        <f t="shared" si="39"/>
        <v>0</v>
      </c>
      <c r="J511" s="644"/>
      <c r="K511" s="644"/>
      <c r="L511" s="644"/>
      <c r="M511" s="642">
        <f t="shared" si="40"/>
        <v>0</v>
      </c>
      <c r="N511" s="644"/>
      <c r="O511" s="644"/>
      <c r="P511" s="644"/>
      <c r="Q511" s="87" t="e">
        <f t="shared" si="38"/>
        <v>#DIV/0!</v>
      </c>
      <c r="R511" s="87" t="e">
        <f t="shared" si="38"/>
        <v>#DIV/0!</v>
      </c>
      <c r="S511" s="87" t="e">
        <f t="shared" si="38"/>
        <v>#DIV/0!</v>
      </c>
      <c r="T511" s="87" t="e">
        <f t="shared" si="37"/>
        <v>#DIV/0!</v>
      </c>
    </row>
    <row r="512" spans="1:20" ht="45" hidden="1" x14ac:dyDescent="0.3">
      <c r="A512" s="92"/>
      <c r="B512" s="93" t="s">
        <v>262</v>
      </c>
      <c r="C512" s="96" t="s">
        <v>263</v>
      </c>
      <c r="D512" s="644"/>
      <c r="E512" s="642">
        <f t="shared" si="41"/>
        <v>0</v>
      </c>
      <c r="F512" s="644"/>
      <c r="G512" s="644"/>
      <c r="H512" s="644"/>
      <c r="I512" s="642">
        <f t="shared" si="39"/>
        <v>0</v>
      </c>
      <c r="J512" s="644"/>
      <c r="K512" s="644"/>
      <c r="L512" s="644"/>
      <c r="M512" s="642">
        <f t="shared" si="40"/>
        <v>0</v>
      </c>
      <c r="N512" s="644"/>
      <c r="O512" s="644"/>
      <c r="P512" s="644"/>
      <c r="Q512" s="87" t="e">
        <f t="shared" si="38"/>
        <v>#DIV/0!</v>
      </c>
      <c r="R512" s="87" t="e">
        <f t="shared" si="38"/>
        <v>#DIV/0!</v>
      </c>
      <c r="S512" s="87" t="e">
        <f t="shared" si="38"/>
        <v>#DIV/0!</v>
      </c>
      <c r="T512" s="87" t="e">
        <f t="shared" si="37"/>
        <v>#DIV/0!</v>
      </c>
    </row>
    <row r="513" spans="1:20" ht="45" hidden="1" x14ac:dyDescent="0.3">
      <c r="A513" s="92"/>
      <c r="B513" s="93" t="s">
        <v>264</v>
      </c>
      <c r="C513" s="97" t="s">
        <v>265</v>
      </c>
      <c r="D513" s="644"/>
      <c r="E513" s="642">
        <f t="shared" si="41"/>
        <v>0</v>
      </c>
      <c r="F513" s="644"/>
      <c r="G513" s="644"/>
      <c r="H513" s="644"/>
      <c r="I513" s="642">
        <f t="shared" si="39"/>
        <v>0</v>
      </c>
      <c r="J513" s="644"/>
      <c r="K513" s="644"/>
      <c r="L513" s="644"/>
      <c r="M513" s="642">
        <f t="shared" si="40"/>
        <v>0</v>
      </c>
      <c r="N513" s="644"/>
      <c r="O513" s="644"/>
      <c r="P513" s="644"/>
      <c r="Q513" s="87" t="e">
        <f t="shared" si="38"/>
        <v>#DIV/0!</v>
      </c>
      <c r="R513" s="87" t="e">
        <f t="shared" si="38"/>
        <v>#DIV/0!</v>
      </c>
      <c r="S513" s="87" t="e">
        <f t="shared" si="38"/>
        <v>#DIV/0!</v>
      </c>
      <c r="T513" s="87" t="e">
        <f t="shared" si="37"/>
        <v>#DIV/0!</v>
      </c>
    </row>
    <row r="514" spans="1:20" ht="30" hidden="1" x14ac:dyDescent="0.3">
      <c r="A514" s="92"/>
      <c r="B514" s="93" t="s">
        <v>266</v>
      </c>
      <c r="C514" s="97" t="s">
        <v>267</v>
      </c>
      <c r="D514" s="644"/>
      <c r="E514" s="642">
        <f t="shared" si="41"/>
        <v>0</v>
      </c>
      <c r="F514" s="644"/>
      <c r="G514" s="644"/>
      <c r="H514" s="644"/>
      <c r="I514" s="642">
        <f t="shared" si="39"/>
        <v>0</v>
      </c>
      <c r="J514" s="644"/>
      <c r="K514" s="644"/>
      <c r="L514" s="644"/>
      <c r="M514" s="642">
        <f t="shared" si="40"/>
        <v>0</v>
      </c>
      <c r="N514" s="644"/>
      <c r="O514" s="644"/>
      <c r="P514" s="644"/>
      <c r="Q514" s="87" t="e">
        <f t="shared" si="38"/>
        <v>#DIV/0!</v>
      </c>
      <c r="R514" s="87" t="e">
        <f t="shared" si="38"/>
        <v>#DIV/0!</v>
      </c>
      <c r="S514" s="87" t="e">
        <f t="shared" si="38"/>
        <v>#DIV/0!</v>
      </c>
      <c r="T514" s="87" t="e">
        <f t="shared" si="37"/>
        <v>#DIV/0!</v>
      </c>
    </row>
    <row r="515" spans="1:20" ht="30" hidden="1" x14ac:dyDescent="0.3">
      <c r="A515" s="92"/>
      <c r="B515" s="93" t="s">
        <v>268</v>
      </c>
      <c r="C515" s="97" t="s">
        <v>269</v>
      </c>
      <c r="D515" s="644"/>
      <c r="E515" s="642">
        <f t="shared" si="41"/>
        <v>0</v>
      </c>
      <c r="F515" s="644"/>
      <c r="G515" s="644"/>
      <c r="H515" s="644"/>
      <c r="I515" s="642">
        <f t="shared" si="39"/>
        <v>0</v>
      </c>
      <c r="J515" s="644"/>
      <c r="K515" s="644"/>
      <c r="L515" s="644"/>
      <c r="M515" s="642">
        <f t="shared" si="40"/>
        <v>0</v>
      </c>
      <c r="N515" s="644"/>
      <c r="O515" s="644"/>
      <c r="P515" s="644"/>
      <c r="Q515" s="87" t="e">
        <f t="shared" si="38"/>
        <v>#DIV/0!</v>
      </c>
      <c r="R515" s="87" t="e">
        <f t="shared" si="38"/>
        <v>#DIV/0!</v>
      </c>
      <c r="S515" s="87" t="e">
        <f t="shared" si="38"/>
        <v>#DIV/0!</v>
      </c>
      <c r="T515" s="87" t="e">
        <f t="shared" si="37"/>
        <v>#DIV/0!</v>
      </c>
    </row>
    <row r="516" spans="1:20" ht="60" hidden="1" x14ac:dyDescent="0.3">
      <c r="A516" s="92"/>
      <c r="B516" s="93" t="s">
        <v>270</v>
      </c>
      <c r="C516" s="97" t="s">
        <v>271</v>
      </c>
      <c r="D516" s="644"/>
      <c r="E516" s="642">
        <f t="shared" si="41"/>
        <v>0</v>
      </c>
      <c r="F516" s="644"/>
      <c r="G516" s="644"/>
      <c r="H516" s="644"/>
      <c r="I516" s="642">
        <f t="shared" si="39"/>
        <v>0</v>
      </c>
      <c r="J516" s="644"/>
      <c r="K516" s="644"/>
      <c r="L516" s="644"/>
      <c r="M516" s="642">
        <f t="shared" si="40"/>
        <v>0</v>
      </c>
      <c r="N516" s="644"/>
      <c r="O516" s="644"/>
      <c r="P516" s="644"/>
      <c r="Q516" s="87" t="e">
        <f t="shared" si="38"/>
        <v>#DIV/0!</v>
      </c>
      <c r="R516" s="87" t="e">
        <f t="shared" si="38"/>
        <v>#DIV/0!</v>
      </c>
      <c r="S516" s="87" t="e">
        <f t="shared" si="38"/>
        <v>#DIV/0!</v>
      </c>
      <c r="T516" s="87" t="e">
        <f t="shared" si="37"/>
        <v>#DIV/0!</v>
      </c>
    </row>
    <row r="517" spans="1:20" ht="60" hidden="1" x14ac:dyDescent="0.3">
      <c r="A517" s="92"/>
      <c r="B517" s="93" t="s">
        <v>272</v>
      </c>
      <c r="C517" s="97" t="s">
        <v>273</v>
      </c>
      <c r="D517" s="644"/>
      <c r="E517" s="642">
        <f t="shared" si="41"/>
        <v>0</v>
      </c>
      <c r="F517" s="644"/>
      <c r="G517" s="644"/>
      <c r="H517" s="644"/>
      <c r="I517" s="642">
        <f t="shared" si="39"/>
        <v>0</v>
      </c>
      <c r="J517" s="644"/>
      <c r="K517" s="644"/>
      <c r="L517" s="644"/>
      <c r="M517" s="642">
        <f t="shared" si="40"/>
        <v>0</v>
      </c>
      <c r="N517" s="644"/>
      <c r="O517" s="644"/>
      <c r="P517" s="644"/>
      <c r="Q517" s="87" t="e">
        <f t="shared" si="38"/>
        <v>#DIV/0!</v>
      </c>
      <c r="R517" s="87" t="e">
        <f t="shared" si="38"/>
        <v>#DIV/0!</v>
      </c>
      <c r="S517" s="87" t="e">
        <f t="shared" si="38"/>
        <v>#DIV/0!</v>
      </c>
      <c r="T517" s="87" t="e">
        <f t="shared" si="37"/>
        <v>#DIV/0!</v>
      </c>
    </row>
    <row r="518" spans="1:20" ht="90" hidden="1" x14ac:dyDescent="0.3">
      <c r="A518" s="92"/>
      <c r="B518" s="93" t="s">
        <v>274</v>
      </c>
      <c r="C518" s="97" t="s">
        <v>275</v>
      </c>
      <c r="D518" s="644"/>
      <c r="E518" s="642">
        <f t="shared" si="41"/>
        <v>0</v>
      </c>
      <c r="F518" s="644"/>
      <c r="G518" s="644"/>
      <c r="H518" s="644"/>
      <c r="I518" s="642">
        <f t="shared" si="39"/>
        <v>0</v>
      </c>
      <c r="J518" s="644"/>
      <c r="K518" s="644"/>
      <c r="L518" s="644"/>
      <c r="M518" s="642">
        <f t="shared" si="40"/>
        <v>0</v>
      </c>
      <c r="N518" s="644"/>
      <c r="O518" s="644"/>
      <c r="P518" s="644"/>
      <c r="Q518" s="87" t="e">
        <f t="shared" si="38"/>
        <v>#DIV/0!</v>
      </c>
      <c r="R518" s="87" t="e">
        <f t="shared" si="38"/>
        <v>#DIV/0!</v>
      </c>
      <c r="S518" s="87" t="e">
        <f t="shared" si="38"/>
        <v>#DIV/0!</v>
      </c>
      <c r="T518" s="87" t="e">
        <f t="shared" si="37"/>
        <v>#DIV/0!</v>
      </c>
    </row>
    <row r="519" spans="1:20" ht="45" hidden="1" x14ac:dyDescent="0.3">
      <c r="A519" s="92"/>
      <c r="B519" s="93" t="s">
        <v>276</v>
      </c>
      <c r="C519" s="96" t="s">
        <v>277</v>
      </c>
      <c r="D519" s="644"/>
      <c r="E519" s="642">
        <f t="shared" si="41"/>
        <v>0</v>
      </c>
      <c r="F519" s="644"/>
      <c r="G519" s="644"/>
      <c r="H519" s="644"/>
      <c r="I519" s="642">
        <f t="shared" si="39"/>
        <v>0</v>
      </c>
      <c r="J519" s="644"/>
      <c r="K519" s="644"/>
      <c r="L519" s="644"/>
      <c r="M519" s="642">
        <f t="shared" si="40"/>
        <v>0</v>
      </c>
      <c r="N519" s="644"/>
      <c r="O519" s="644"/>
      <c r="P519" s="644"/>
      <c r="Q519" s="87" t="e">
        <f t="shared" si="38"/>
        <v>#DIV/0!</v>
      </c>
      <c r="R519" s="87" t="e">
        <f t="shared" si="38"/>
        <v>#DIV/0!</v>
      </c>
      <c r="S519" s="87" t="e">
        <f t="shared" si="38"/>
        <v>#DIV/0!</v>
      </c>
      <c r="T519" s="87" t="e">
        <f t="shared" si="37"/>
        <v>#DIV/0!</v>
      </c>
    </row>
    <row r="520" spans="1:20" ht="30" hidden="1" customHeight="1" x14ac:dyDescent="0.3">
      <c r="A520" s="92"/>
      <c r="B520" s="93" t="s">
        <v>278</v>
      </c>
      <c r="C520" s="96" t="s">
        <v>279</v>
      </c>
      <c r="D520" s="644"/>
      <c r="E520" s="642">
        <f t="shared" si="41"/>
        <v>0</v>
      </c>
      <c r="F520" s="644"/>
      <c r="G520" s="644"/>
      <c r="H520" s="644"/>
      <c r="I520" s="642">
        <f t="shared" si="39"/>
        <v>0</v>
      </c>
      <c r="J520" s="644"/>
      <c r="K520" s="644"/>
      <c r="L520" s="644"/>
      <c r="M520" s="642">
        <f t="shared" si="40"/>
        <v>0</v>
      </c>
      <c r="N520" s="644"/>
      <c r="O520" s="644"/>
      <c r="P520" s="644"/>
      <c r="Q520" s="87" t="e">
        <f t="shared" si="38"/>
        <v>#DIV/0!</v>
      </c>
      <c r="R520" s="87" t="e">
        <f t="shared" si="38"/>
        <v>#DIV/0!</v>
      </c>
      <c r="S520" s="87" t="e">
        <f t="shared" si="38"/>
        <v>#DIV/0!</v>
      </c>
      <c r="T520" s="87" t="e">
        <f t="shared" si="37"/>
        <v>#DIV/0!</v>
      </c>
    </row>
    <row r="521" spans="1:20" ht="30" hidden="1" x14ac:dyDescent="0.3">
      <c r="A521" s="92"/>
      <c r="B521" s="93" t="s">
        <v>280</v>
      </c>
      <c r="C521" s="97" t="s">
        <v>281</v>
      </c>
      <c r="D521" s="644"/>
      <c r="E521" s="642">
        <f t="shared" si="41"/>
        <v>0</v>
      </c>
      <c r="F521" s="644"/>
      <c r="G521" s="644"/>
      <c r="H521" s="644"/>
      <c r="I521" s="642">
        <f t="shared" si="39"/>
        <v>0</v>
      </c>
      <c r="J521" s="644"/>
      <c r="K521" s="644"/>
      <c r="L521" s="644"/>
      <c r="M521" s="642">
        <f t="shared" si="40"/>
        <v>0</v>
      </c>
      <c r="N521" s="644"/>
      <c r="O521" s="644"/>
      <c r="P521" s="644"/>
      <c r="Q521" s="87" t="e">
        <f t="shared" si="38"/>
        <v>#DIV/0!</v>
      </c>
      <c r="R521" s="87" t="e">
        <f t="shared" si="38"/>
        <v>#DIV/0!</v>
      </c>
      <c r="S521" s="87" t="e">
        <f t="shared" si="38"/>
        <v>#DIV/0!</v>
      </c>
      <c r="T521" s="87" t="e">
        <f t="shared" si="38"/>
        <v>#DIV/0!</v>
      </c>
    </row>
    <row r="522" spans="1:20" ht="60" hidden="1" x14ac:dyDescent="0.3">
      <c r="A522" s="92"/>
      <c r="B522" s="93" t="s">
        <v>282</v>
      </c>
      <c r="C522" s="97" t="s">
        <v>283</v>
      </c>
      <c r="D522" s="644"/>
      <c r="E522" s="642">
        <f t="shared" si="41"/>
        <v>0</v>
      </c>
      <c r="F522" s="644"/>
      <c r="G522" s="644"/>
      <c r="H522" s="644"/>
      <c r="I522" s="642">
        <f t="shared" si="39"/>
        <v>0</v>
      </c>
      <c r="J522" s="644"/>
      <c r="K522" s="644"/>
      <c r="L522" s="644"/>
      <c r="M522" s="642">
        <f t="shared" si="40"/>
        <v>0</v>
      </c>
      <c r="N522" s="644"/>
      <c r="O522" s="644"/>
      <c r="P522" s="644"/>
      <c r="Q522" s="87" t="e">
        <f t="shared" ref="Q522:T585" si="42">M522/I522*100</f>
        <v>#DIV/0!</v>
      </c>
      <c r="R522" s="87" t="e">
        <f t="shared" si="42"/>
        <v>#DIV/0!</v>
      </c>
      <c r="S522" s="87" t="e">
        <f t="shared" si="42"/>
        <v>#DIV/0!</v>
      </c>
      <c r="T522" s="87" t="e">
        <f t="shared" si="42"/>
        <v>#DIV/0!</v>
      </c>
    </row>
    <row r="523" spans="1:20" ht="30" hidden="1" x14ac:dyDescent="0.3">
      <c r="A523" s="92"/>
      <c r="B523" s="93" t="s">
        <v>284</v>
      </c>
      <c r="C523" s="97" t="s">
        <v>285</v>
      </c>
      <c r="D523" s="644"/>
      <c r="E523" s="642">
        <f t="shared" si="41"/>
        <v>0</v>
      </c>
      <c r="F523" s="644"/>
      <c r="G523" s="644"/>
      <c r="H523" s="644"/>
      <c r="I523" s="642">
        <f t="shared" ref="I523:I586" si="43">J523+K523</f>
        <v>0</v>
      </c>
      <c r="J523" s="644"/>
      <c r="K523" s="644"/>
      <c r="L523" s="644"/>
      <c r="M523" s="642">
        <f t="shared" ref="M523:M586" si="44">N523+O523</f>
        <v>0</v>
      </c>
      <c r="N523" s="644"/>
      <c r="O523" s="644"/>
      <c r="P523" s="644"/>
      <c r="Q523" s="87" t="e">
        <f t="shared" si="42"/>
        <v>#DIV/0!</v>
      </c>
      <c r="R523" s="87" t="e">
        <f t="shared" si="42"/>
        <v>#DIV/0!</v>
      </c>
      <c r="S523" s="87" t="e">
        <f t="shared" si="42"/>
        <v>#DIV/0!</v>
      </c>
      <c r="T523" s="87" t="e">
        <f t="shared" si="42"/>
        <v>#DIV/0!</v>
      </c>
    </row>
    <row r="524" spans="1:20" ht="90" hidden="1" x14ac:dyDescent="0.3">
      <c r="A524" s="92"/>
      <c r="B524" s="93" t="s">
        <v>286</v>
      </c>
      <c r="C524" s="97" t="s">
        <v>287</v>
      </c>
      <c r="D524" s="644"/>
      <c r="E524" s="642">
        <f t="shared" si="41"/>
        <v>0</v>
      </c>
      <c r="F524" s="644"/>
      <c r="G524" s="644"/>
      <c r="H524" s="644"/>
      <c r="I524" s="642">
        <f t="shared" si="43"/>
        <v>0</v>
      </c>
      <c r="J524" s="644"/>
      <c r="K524" s="644"/>
      <c r="L524" s="644"/>
      <c r="M524" s="642">
        <f t="shared" si="44"/>
        <v>0</v>
      </c>
      <c r="N524" s="644"/>
      <c r="O524" s="644"/>
      <c r="P524" s="644"/>
      <c r="Q524" s="87" t="e">
        <f t="shared" si="42"/>
        <v>#DIV/0!</v>
      </c>
      <c r="R524" s="87" t="e">
        <f t="shared" si="42"/>
        <v>#DIV/0!</v>
      </c>
      <c r="S524" s="87" t="e">
        <f t="shared" si="42"/>
        <v>#DIV/0!</v>
      </c>
      <c r="T524" s="87" t="e">
        <f t="shared" si="42"/>
        <v>#DIV/0!</v>
      </c>
    </row>
    <row r="525" spans="1:20" ht="30" hidden="1" x14ac:dyDescent="0.3">
      <c r="A525" s="92"/>
      <c r="B525" s="93" t="s">
        <v>288</v>
      </c>
      <c r="C525" s="97" t="s">
        <v>289</v>
      </c>
      <c r="D525" s="644"/>
      <c r="E525" s="642">
        <f t="shared" si="41"/>
        <v>0</v>
      </c>
      <c r="F525" s="644"/>
      <c r="G525" s="644"/>
      <c r="H525" s="644"/>
      <c r="I525" s="642">
        <f t="shared" si="43"/>
        <v>0</v>
      </c>
      <c r="J525" s="644"/>
      <c r="K525" s="644"/>
      <c r="L525" s="644"/>
      <c r="M525" s="642">
        <f t="shared" si="44"/>
        <v>0</v>
      </c>
      <c r="N525" s="644"/>
      <c r="O525" s="644"/>
      <c r="P525" s="644"/>
      <c r="Q525" s="87" t="e">
        <f t="shared" si="42"/>
        <v>#DIV/0!</v>
      </c>
      <c r="R525" s="87" t="e">
        <f t="shared" si="42"/>
        <v>#DIV/0!</v>
      </c>
      <c r="S525" s="87" t="e">
        <f t="shared" si="42"/>
        <v>#DIV/0!</v>
      </c>
      <c r="T525" s="87" t="e">
        <f t="shared" si="42"/>
        <v>#DIV/0!</v>
      </c>
    </row>
    <row r="526" spans="1:20" ht="90" hidden="1" x14ac:dyDescent="0.3">
      <c r="A526" s="92"/>
      <c r="B526" s="93" t="s">
        <v>290</v>
      </c>
      <c r="C526" s="97" t="s">
        <v>291</v>
      </c>
      <c r="D526" s="644"/>
      <c r="E526" s="642">
        <f t="shared" ref="E526:E589" si="45">F526+G526</f>
        <v>0</v>
      </c>
      <c r="F526" s="644"/>
      <c r="G526" s="644"/>
      <c r="H526" s="644"/>
      <c r="I526" s="642">
        <f t="shared" si="43"/>
        <v>0</v>
      </c>
      <c r="J526" s="644"/>
      <c r="K526" s="644"/>
      <c r="L526" s="644"/>
      <c r="M526" s="642">
        <f t="shared" si="44"/>
        <v>0</v>
      </c>
      <c r="N526" s="644"/>
      <c r="O526" s="644"/>
      <c r="P526" s="644"/>
      <c r="Q526" s="87" t="e">
        <f t="shared" si="42"/>
        <v>#DIV/0!</v>
      </c>
      <c r="R526" s="87" t="e">
        <f t="shared" si="42"/>
        <v>#DIV/0!</v>
      </c>
      <c r="S526" s="87" t="e">
        <f t="shared" si="42"/>
        <v>#DIV/0!</v>
      </c>
      <c r="T526" s="87" t="e">
        <f t="shared" si="42"/>
        <v>#DIV/0!</v>
      </c>
    </row>
    <row r="527" spans="1:20" ht="30" hidden="1" x14ac:dyDescent="0.3">
      <c r="A527" s="92"/>
      <c r="B527" s="93" t="s">
        <v>292</v>
      </c>
      <c r="C527" s="97" t="s">
        <v>293</v>
      </c>
      <c r="D527" s="644"/>
      <c r="E527" s="642">
        <f t="shared" si="45"/>
        <v>0</v>
      </c>
      <c r="F527" s="644"/>
      <c r="G527" s="644"/>
      <c r="H527" s="644"/>
      <c r="I527" s="642">
        <f t="shared" si="43"/>
        <v>0</v>
      </c>
      <c r="J527" s="644"/>
      <c r="K527" s="644"/>
      <c r="L527" s="644"/>
      <c r="M527" s="642">
        <f t="shared" si="44"/>
        <v>0</v>
      </c>
      <c r="N527" s="644"/>
      <c r="O527" s="644"/>
      <c r="P527" s="644"/>
      <c r="Q527" s="87" t="e">
        <f t="shared" si="42"/>
        <v>#DIV/0!</v>
      </c>
      <c r="R527" s="87" t="e">
        <f t="shared" si="42"/>
        <v>#DIV/0!</v>
      </c>
      <c r="S527" s="87" t="e">
        <f t="shared" si="42"/>
        <v>#DIV/0!</v>
      </c>
      <c r="T527" s="87" t="e">
        <f t="shared" si="42"/>
        <v>#DIV/0!</v>
      </c>
    </row>
    <row r="528" spans="1:20" ht="30" hidden="1" x14ac:dyDescent="0.3">
      <c r="A528" s="92"/>
      <c r="B528" s="93" t="s">
        <v>294</v>
      </c>
      <c r="C528" s="97" t="s">
        <v>295</v>
      </c>
      <c r="D528" s="644"/>
      <c r="E528" s="642">
        <f t="shared" si="45"/>
        <v>0</v>
      </c>
      <c r="F528" s="644"/>
      <c r="G528" s="644"/>
      <c r="H528" s="644"/>
      <c r="I528" s="642">
        <f t="shared" si="43"/>
        <v>0</v>
      </c>
      <c r="J528" s="644"/>
      <c r="K528" s="644"/>
      <c r="L528" s="644"/>
      <c r="M528" s="642">
        <f t="shared" si="44"/>
        <v>0</v>
      </c>
      <c r="N528" s="644"/>
      <c r="O528" s="644"/>
      <c r="P528" s="644"/>
      <c r="Q528" s="87" t="e">
        <f t="shared" si="42"/>
        <v>#DIV/0!</v>
      </c>
      <c r="R528" s="87" t="e">
        <f t="shared" si="42"/>
        <v>#DIV/0!</v>
      </c>
      <c r="S528" s="87" t="e">
        <f t="shared" si="42"/>
        <v>#DIV/0!</v>
      </c>
      <c r="T528" s="87" t="e">
        <f t="shared" si="42"/>
        <v>#DIV/0!</v>
      </c>
    </row>
    <row r="529" spans="1:20" ht="30" hidden="1" x14ac:dyDescent="0.3">
      <c r="A529" s="92"/>
      <c r="B529" s="93" t="s">
        <v>296</v>
      </c>
      <c r="C529" s="97" t="s">
        <v>297</v>
      </c>
      <c r="D529" s="644"/>
      <c r="E529" s="642">
        <f t="shared" si="45"/>
        <v>0</v>
      </c>
      <c r="F529" s="644"/>
      <c r="G529" s="644"/>
      <c r="H529" s="644"/>
      <c r="I529" s="642">
        <f t="shared" si="43"/>
        <v>0</v>
      </c>
      <c r="J529" s="644"/>
      <c r="K529" s="644"/>
      <c r="L529" s="644"/>
      <c r="M529" s="642">
        <f t="shared" si="44"/>
        <v>0</v>
      </c>
      <c r="N529" s="644"/>
      <c r="O529" s="644"/>
      <c r="P529" s="644"/>
      <c r="Q529" s="87" t="e">
        <f t="shared" si="42"/>
        <v>#DIV/0!</v>
      </c>
      <c r="R529" s="87" t="e">
        <f t="shared" si="42"/>
        <v>#DIV/0!</v>
      </c>
      <c r="S529" s="87" t="e">
        <f t="shared" si="42"/>
        <v>#DIV/0!</v>
      </c>
      <c r="T529" s="87" t="e">
        <f t="shared" si="42"/>
        <v>#DIV/0!</v>
      </c>
    </row>
    <row r="530" spans="1:20" ht="30" hidden="1" x14ac:dyDescent="0.3">
      <c r="A530" s="92"/>
      <c r="B530" s="93" t="s">
        <v>298</v>
      </c>
      <c r="C530" s="97" t="s">
        <v>299</v>
      </c>
      <c r="D530" s="644"/>
      <c r="E530" s="642">
        <f t="shared" si="45"/>
        <v>0</v>
      </c>
      <c r="F530" s="644"/>
      <c r="G530" s="644"/>
      <c r="H530" s="644"/>
      <c r="I530" s="642">
        <f t="shared" si="43"/>
        <v>0</v>
      </c>
      <c r="J530" s="644"/>
      <c r="K530" s="644"/>
      <c r="L530" s="644"/>
      <c r="M530" s="642">
        <f t="shared" si="44"/>
        <v>0</v>
      </c>
      <c r="N530" s="644"/>
      <c r="O530" s="644"/>
      <c r="P530" s="644"/>
      <c r="Q530" s="87" t="e">
        <f t="shared" si="42"/>
        <v>#DIV/0!</v>
      </c>
      <c r="R530" s="87" t="e">
        <f t="shared" si="42"/>
        <v>#DIV/0!</v>
      </c>
      <c r="S530" s="87" t="e">
        <f t="shared" si="42"/>
        <v>#DIV/0!</v>
      </c>
      <c r="T530" s="87" t="e">
        <f t="shared" si="42"/>
        <v>#DIV/0!</v>
      </c>
    </row>
    <row r="531" spans="1:20" ht="30" hidden="1" x14ac:dyDescent="0.3">
      <c r="A531" s="92"/>
      <c r="B531" s="93" t="s">
        <v>300</v>
      </c>
      <c r="C531" s="97" t="s">
        <v>301</v>
      </c>
      <c r="D531" s="644"/>
      <c r="E531" s="642">
        <f t="shared" si="45"/>
        <v>0</v>
      </c>
      <c r="F531" s="644"/>
      <c r="G531" s="644"/>
      <c r="H531" s="644"/>
      <c r="I531" s="642">
        <f t="shared" si="43"/>
        <v>0</v>
      </c>
      <c r="J531" s="644"/>
      <c r="K531" s="644"/>
      <c r="L531" s="644"/>
      <c r="M531" s="642">
        <f t="shared" si="44"/>
        <v>0</v>
      </c>
      <c r="N531" s="644"/>
      <c r="O531" s="644"/>
      <c r="P531" s="644"/>
      <c r="Q531" s="87" t="e">
        <f t="shared" si="42"/>
        <v>#DIV/0!</v>
      </c>
      <c r="R531" s="87" t="e">
        <f t="shared" si="42"/>
        <v>#DIV/0!</v>
      </c>
      <c r="S531" s="87" t="e">
        <f t="shared" si="42"/>
        <v>#DIV/0!</v>
      </c>
      <c r="T531" s="87" t="e">
        <f t="shared" si="42"/>
        <v>#DIV/0!</v>
      </c>
    </row>
    <row r="532" spans="1:20" ht="75" hidden="1" x14ac:dyDescent="0.3">
      <c r="A532" s="92"/>
      <c r="B532" s="93" t="s">
        <v>302</v>
      </c>
      <c r="C532" s="97" t="s">
        <v>303</v>
      </c>
      <c r="D532" s="644"/>
      <c r="E532" s="642">
        <f t="shared" si="45"/>
        <v>0</v>
      </c>
      <c r="F532" s="644"/>
      <c r="G532" s="644"/>
      <c r="H532" s="644"/>
      <c r="I532" s="642">
        <f t="shared" si="43"/>
        <v>0</v>
      </c>
      <c r="J532" s="644"/>
      <c r="K532" s="644"/>
      <c r="L532" s="644"/>
      <c r="M532" s="642">
        <f t="shared" si="44"/>
        <v>0</v>
      </c>
      <c r="N532" s="644"/>
      <c r="O532" s="644"/>
      <c r="P532" s="644"/>
      <c r="Q532" s="87" t="e">
        <f t="shared" si="42"/>
        <v>#DIV/0!</v>
      </c>
      <c r="R532" s="87" t="e">
        <f t="shared" si="42"/>
        <v>#DIV/0!</v>
      </c>
      <c r="S532" s="87" t="e">
        <f t="shared" si="42"/>
        <v>#DIV/0!</v>
      </c>
      <c r="T532" s="87" t="e">
        <f t="shared" si="42"/>
        <v>#DIV/0!</v>
      </c>
    </row>
    <row r="533" spans="1:20" hidden="1" x14ac:dyDescent="0.3">
      <c r="A533" s="92"/>
      <c r="B533" s="93" t="s">
        <v>307</v>
      </c>
      <c r="C533" s="95" t="s">
        <v>386</v>
      </c>
      <c r="D533" s="644"/>
      <c r="E533" s="642">
        <f t="shared" si="45"/>
        <v>0</v>
      </c>
      <c r="F533" s="644"/>
      <c r="G533" s="644"/>
      <c r="H533" s="644"/>
      <c r="I533" s="642">
        <f t="shared" si="43"/>
        <v>0</v>
      </c>
      <c r="J533" s="644"/>
      <c r="K533" s="644"/>
      <c r="L533" s="644"/>
      <c r="M533" s="642">
        <f t="shared" si="44"/>
        <v>0</v>
      </c>
      <c r="N533" s="644"/>
      <c r="O533" s="644"/>
      <c r="P533" s="644"/>
      <c r="Q533" s="87" t="e">
        <f t="shared" si="42"/>
        <v>#DIV/0!</v>
      </c>
      <c r="R533" s="87" t="e">
        <f t="shared" si="42"/>
        <v>#DIV/0!</v>
      </c>
      <c r="S533" s="87" t="e">
        <f t="shared" si="42"/>
        <v>#DIV/0!</v>
      </c>
      <c r="T533" s="87" t="e">
        <f t="shared" si="42"/>
        <v>#DIV/0!</v>
      </c>
    </row>
    <row r="534" spans="1:20" hidden="1" x14ac:dyDescent="0.3">
      <c r="A534" s="92"/>
      <c r="B534" s="93" t="s">
        <v>309</v>
      </c>
      <c r="C534" s="95" t="s">
        <v>387</v>
      </c>
      <c r="D534" s="644"/>
      <c r="E534" s="642">
        <f t="shared" si="45"/>
        <v>0</v>
      </c>
      <c r="F534" s="644"/>
      <c r="G534" s="644"/>
      <c r="H534" s="644"/>
      <c r="I534" s="642">
        <f t="shared" si="43"/>
        <v>0</v>
      </c>
      <c r="J534" s="644"/>
      <c r="K534" s="644"/>
      <c r="L534" s="644"/>
      <c r="M534" s="642">
        <f t="shared" si="44"/>
        <v>0</v>
      </c>
      <c r="N534" s="644"/>
      <c r="O534" s="644"/>
      <c r="P534" s="644"/>
      <c r="Q534" s="87" t="e">
        <f t="shared" si="42"/>
        <v>#DIV/0!</v>
      </c>
      <c r="R534" s="87" t="e">
        <f t="shared" si="42"/>
        <v>#DIV/0!</v>
      </c>
      <c r="S534" s="87" t="e">
        <f t="shared" si="42"/>
        <v>#DIV/0!</v>
      </c>
      <c r="T534" s="87" t="e">
        <f t="shared" si="42"/>
        <v>#DIV/0!</v>
      </c>
    </row>
    <row r="535" spans="1:20" hidden="1" x14ac:dyDescent="0.3">
      <c r="A535" s="92"/>
      <c r="B535" s="93" t="s">
        <v>310</v>
      </c>
      <c r="C535" s="96" t="s">
        <v>311</v>
      </c>
      <c r="D535" s="644"/>
      <c r="E535" s="642">
        <f t="shared" si="45"/>
        <v>0</v>
      </c>
      <c r="F535" s="644"/>
      <c r="G535" s="644"/>
      <c r="H535" s="644"/>
      <c r="I535" s="642">
        <f t="shared" si="43"/>
        <v>0</v>
      </c>
      <c r="J535" s="644"/>
      <c r="K535" s="644"/>
      <c r="L535" s="644"/>
      <c r="M535" s="642">
        <f t="shared" si="44"/>
        <v>0</v>
      </c>
      <c r="N535" s="644"/>
      <c r="O535" s="644"/>
      <c r="P535" s="644"/>
      <c r="Q535" s="87" t="e">
        <f t="shared" si="42"/>
        <v>#DIV/0!</v>
      </c>
      <c r="R535" s="87" t="e">
        <f t="shared" si="42"/>
        <v>#DIV/0!</v>
      </c>
      <c r="S535" s="87" t="e">
        <f t="shared" si="42"/>
        <v>#DIV/0!</v>
      </c>
      <c r="T535" s="87" t="e">
        <f t="shared" si="42"/>
        <v>#DIV/0!</v>
      </c>
    </row>
    <row r="536" spans="1:20" ht="30" hidden="1" x14ac:dyDescent="0.3">
      <c r="A536" s="92"/>
      <c r="B536" s="93" t="s">
        <v>312</v>
      </c>
      <c r="C536" s="97" t="s">
        <v>313</v>
      </c>
      <c r="D536" s="644"/>
      <c r="E536" s="642">
        <f t="shared" si="45"/>
        <v>0</v>
      </c>
      <c r="F536" s="644"/>
      <c r="G536" s="644"/>
      <c r="H536" s="644"/>
      <c r="I536" s="642">
        <f t="shared" si="43"/>
        <v>0</v>
      </c>
      <c r="J536" s="644"/>
      <c r="K536" s="644"/>
      <c r="L536" s="644"/>
      <c r="M536" s="642">
        <f t="shared" si="44"/>
        <v>0</v>
      </c>
      <c r="N536" s="644"/>
      <c r="O536" s="644"/>
      <c r="P536" s="644"/>
      <c r="Q536" s="87" t="e">
        <f t="shared" si="42"/>
        <v>#DIV/0!</v>
      </c>
      <c r="R536" s="87" t="e">
        <f t="shared" si="42"/>
        <v>#DIV/0!</v>
      </c>
      <c r="S536" s="87" t="e">
        <f t="shared" si="42"/>
        <v>#DIV/0!</v>
      </c>
      <c r="T536" s="87" t="e">
        <f t="shared" si="42"/>
        <v>#DIV/0!</v>
      </c>
    </row>
    <row r="537" spans="1:20" ht="30" hidden="1" x14ac:dyDescent="0.3">
      <c r="A537" s="92"/>
      <c r="B537" s="93" t="s">
        <v>314</v>
      </c>
      <c r="C537" s="97" t="s">
        <v>315</v>
      </c>
      <c r="D537" s="644"/>
      <c r="E537" s="642">
        <f t="shared" si="45"/>
        <v>0</v>
      </c>
      <c r="F537" s="644"/>
      <c r="G537" s="644"/>
      <c r="H537" s="644"/>
      <c r="I537" s="642">
        <f t="shared" si="43"/>
        <v>0</v>
      </c>
      <c r="J537" s="644"/>
      <c r="K537" s="644"/>
      <c r="L537" s="644"/>
      <c r="M537" s="642">
        <f t="shared" si="44"/>
        <v>0</v>
      </c>
      <c r="N537" s="644"/>
      <c r="O537" s="644"/>
      <c r="P537" s="644"/>
      <c r="Q537" s="87" t="e">
        <f t="shared" si="42"/>
        <v>#DIV/0!</v>
      </c>
      <c r="R537" s="87" t="e">
        <f t="shared" si="42"/>
        <v>#DIV/0!</v>
      </c>
      <c r="S537" s="87" t="e">
        <f t="shared" si="42"/>
        <v>#DIV/0!</v>
      </c>
      <c r="T537" s="87" t="e">
        <f t="shared" si="42"/>
        <v>#DIV/0!</v>
      </c>
    </row>
    <row r="538" spans="1:20" hidden="1" x14ac:dyDescent="0.3">
      <c r="A538" s="92"/>
      <c r="B538" s="93" t="s">
        <v>316</v>
      </c>
      <c r="C538" s="96" t="s">
        <v>317</v>
      </c>
      <c r="D538" s="644"/>
      <c r="E538" s="642">
        <f t="shared" si="45"/>
        <v>0</v>
      </c>
      <c r="F538" s="644"/>
      <c r="G538" s="644"/>
      <c r="H538" s="644"/>
      <c r="I538" s="642">
        <f t="shared" si="43"/>
        <v>0</v>
      </c>
      <c r="J538" s="644"/>
      <c r="K538" s="644"/>
      <c r="L538" s="644"/>
      <c r="M538" s="642">
        <f t="shared" si="44"/>
        <v>0</v>
      </c>
      <c r="N538" s="644"/>
      <c r="O538" s="644"/>
      <c r="P538" s="644"/>
      <c r="Q538" s="87" t="e">
        <f t="shared" si="42"/>
        <v>#DIV/0!</v>
      </c>
      <c r="R538" s="87" t="e">
        <f t="shared" si="42"/>
        <v>#DIV/0!</v>
      </c>
      <c r="S538" s="87" t="e">
        <f t="shared" si="42"/>
        <v>#DIV/0!</v>
      </c>
      <c r="T538" s="87" t="e">
        <f t="shared" si="42"/>
        <v>#DIV/0!</v>
      </c>
    </row>
    <row r="539" spans="1:20" ht="30" hidden="1" x14ac:dyDescent="0.3">
      <c r="A539" s="92"/>
      <c r="B539" s="93" t="s">
        <v>318</v>
      </c>
      <c r="C539" s="97" t="s">
        <v>313</v>
      </c>
      <c r="D539" s="644"/>
      <c r="E539" s="642">
        <f t="shared" si="45"/>
        <v>0</v>
      </c>
      <c r="F539" s="644"/>
      <c r="G539" s="644"/>
      <c r="H539" s="644"/>
      <c r="I539" s="642">
        <f t="shared" si="43"/>
        <v>0</v>
      </c>
      <c r="J539" s="644"/>
      <c r="K539" s="644"/>
      <c r="L539" s="644"/>
      <c r="M539" s="642">
        <f t="shared" si="44"/>
        <v>0</v>
      </c>
      <c r="N539" s="644"/>
      <c r="O539" s="644"/>
      <c r="P539" s="644"/>
      <c r="Q539" s="87" t="e">
        <f t="shared" si="42"/>
        <v>#DIV/0!</v>
      </c>
      <c r="R539" s="87" t="e">
        <f t="shared" si="42"/>
        <v>#DIV/0!</v>
      </c>
      <c r="S539" s="87" t="e">
        <f t="shared" si="42"/>
        <v>#DIV/0!</v>
      </c>
      <c r="T539" s="87" t="e">
        <f t="shared" si="42"/>
        <v>#DIV/0!</v>
      </c>
    </row>
    <row r="540" spans="1:20" ht="30" hidden="1" x14ac:dyDescent="0.3">
      <c r="A540" s="92"/>
      <c r="B540" s="93" t="s">
        <v>319</v>
      </c>
      <c r="C540" s="97" t="s">
        <v>315</v>
      </c>
      <c r="D540" s="644"/>
      <c r="E540" s="642">
        <f t="shared" si="45"/>
        <v>0</v>
      </c>
      <c r="F540" s="644"/>
      <c r="G540" s="644"/>
      <c r="H540" s="644"/>
      <c r="I540" s="642">
        <f t="shared" si="43"/>
        <v>0</v>
      </c>
      <c r="J540" s="644"/>
      <c r="K540" s="644"/>
      <c r="L540" s="644"/>
      <c r="M540" s="642">
        <f t="shared" si="44"/>
        <v>0</v>
      </c>
      <c r="N540" s="644"/>
      <c r="O540" s="644"/>
      <c r="P540" s="644"/>
      <c r="Q540" s="87" t="e">
        <f t="shared" si="42"/>
        <v>#DIV/0!</v>
      </c>
      <c r="R540" s="87" t="e">
        <f t="shared" si="42"/>
        <v>#DIV/0!</v>
      </c>
      <c r="S540" s="87" t="e">
        <f t="shared" si="42"/>
        <v>#DIV/0!</v>
      </c>
      <c r="T540" s="87" t="e">
        <f t="shared" si="42"/>
        <v>#DIV/0!</v>
      </c>
    </row>
    <row r="541" spans="1:20" ht="45" hidden="1" x14ac:dyDescent="0.3">
      <c r="A541" s="92"/>
      <c r="B541" s="93" t="s">
        <v>320</v>
      </c>
      <c r="C541" s="96" t="s">
        <v>321</v>
      </c>
      <c r="D541" s="644"/>
      <c r="E541" s="642">
        <f t="shared" si="45"/>
        <v>0</v>
      </c>
      <c r="F541" s="644"/>
      <c r="G541" s="644"/>
      <c r="H541" s="644"/>
      <c r="I541" s="642">
        <f t="shared" si="43"/>
        <v>0</v>
      </c>
      <c r="J541" s="644"/>
      <c r="K541" s="644"/>
      <c r="L541" s="644"/>
      <c r="M541" s="642">
        <f t="shared" si="44"/>
        <v>0</v>
      </c>
      <c r="N541" s="644"/>
      <c r="O541" s="644"/>
      <c r="P541" s="644"/>
      <c r="Q541" s="87" t="e">
        <f t="shared" si="42"/>
        <v>#DIV/0!</v>
      </c>
      <c r="R541" s="87" t="e">
        <f t="shared" si="42"/>
        <v>#DIV/0!</v>
      </c>
      <c r="S541" s="87" t="e">
        <f t="shared" si="42"/>
        <v>#DIV/0!</v>
      </c>
      <c r="T541" s="87" t="e">
        <f t="shared" si="42"/>
        <v>#DIV/0!</v>
      </c>
    </row>
    <row r="542" spans="1:20" ht="30" hidden="1" x14ac:dyDescent="0.3">
      <c r="A542" s="92"/>
      <c r="B542" s="93" t="s">
        <v>322</v>
      </c>
      <c r="C542" s="97" t="s">
        <v>313</v>
      </c>
      <c r="D542" s="644"/>
      <c r="E542" s="642">
        <f t="shared" si="45"/>
        <v>0</v>
      </c>
      <c r="F542" s="644"/>
      <c r="G542" s="644"/>
      <c r="H542" s="644"/>
      <c r="I542" s="642">
        <f t="shared" si="43"/>
        <v>0</v>
      </c>
      <c r="J542" s="644"/>
      <c r="K542" s="644"/>
      <c r="L542" s="644"/>
      <c r="M542" s="642">
        <f t="shared" si="44"/>
        <v>0</v>
      </c>
      <c r="N542" s="644"/>
      <c r="O542" s="644"/>
      <c r="P542" s="644"/>
      <c r="Q542" s="87" t="e">
        <f t="shared" si="42"/>
        <v>#DIV/0!</v>
      </c>
      <c r="R542" s="87" t="e">
        <f t="shared" si="42"/>
        <v>#DIV/0!</v>
      </c>
      <c r="S542" s="87" t="e">
        <f t="shared" si="42"/>
        <v>#DIV/0!</v>
      </c>
      <c r="T542" s="87" t="e">
        <f t="shared" si="42"/>
        <v>#DIV/0!</v>
      </c>
    </row>
    <row r="543" spans="1:20" ht="30" hidden="1" x14ac:dyDescent="0.3">
      <c r="A543" s="92"/>
      <c r="B543" s="93" t="s">
        <v>323</v>
      </c>
      <c r="C543" s="97" t="s">
        <v>315</v>
      </c>
      <c r="D543" s="644"/>
      <c r="E543" s="642">
        <f t="shared" si="45"/>
        <v>0</v>
      </c>
      <c r="F543" s="644"/>
      <c r="G543" s="644"/>
      <c r="H543" s="644"/>
      <c r="I543" s="642">
        <f t="shared" si="43"/>
        <v>0</v>
      </c>
      <c r="J543" s="644"/>
      <c r="K543" s="644"/>
      <c r="L543" s="644"/>
      <c r="M543" s="642">
        <f t="shared" si="44"/>
        <v>0</v>
      </c>
      <c r="N543" s="644"/>
      <c r="O543" s="644"/>
      <c r="P543" s="644"/>
      <c r="Q543" s="87" t="e">
        <f t="shared" si="42"/>
        <v>#DIV/0!</v>
      </c>
      <c r="R543" s="87" t="e">
        <f t="shared" si="42"/>
        <v>#DIV/0!</v>
      </c>
      <c r="S543" s="87" t="e">
        <f t="shared" si="42"/>
        <v>#DIV/0!</v>
      </c>
      <c r="T543" s="87" t="e">
        <f t="shared" si="42"/>
        <v>#DIV/0!</v>
      </c>
    </row>
    <row r="544" spans="1:20" hidden="1" x14ac:dyDescent="0.3">
      <c r="A544" s="92"/>
      <c r="B544" s="93" t="s">
        <v>324</v>
      </c>
      <c r="C544" s="95" t="s">
        <v>388</v>
      </c>
      <c r="D544" s="644"/>
      <c r="E544" s="642">
        <f t="shared" si="45"/>
        <v>0</v>
      </c>
      <c r="F544" s="644"/>
      <c r="G544" s="644"/>
      <c r="H544" s="644"/>
      <c r="I544" s="642">
        <f t="shared" si="43"/>
        <v>0</v>
      </c>
      <c r="J544" s="644"/>
      <c r="K544" s="644"/>
      <c r="L544" s="644"/>
      <c r="M544" s="642">
        <f t="shared" si="44"/>
        <v>0</v>
      </c>
      <c r="N544" s="644"/>
      <c r="O544" s="644"/>
      <c r="P544" s="644"/>
      <c r="Q544" s="87" t="e">
        <f t="shared" si="42"/>
        <v>#DIV/0!</v>
      </c>
      <c r="R544" s="87" t="e">
        <f t="shared" si="42"/>
        <v>#DIV/0!</v>
      </c>
      <c r="S544" s="87" t="e">
        <f t="shared" si="42"/>
        <v>#DIV/0!</v>
      </c>
      <c r="T544" s="87" t="e">
        <f t="shared" si="42"/>
        <v>#DIV/0!</v>
      </c>
    </row>
    <row r="545" spans="1:20" ht="45" hidden="1" x14ac:dyDescent="0.3">
      <c r="A545" s="92"/>
      <c r="B545" s="93" t="s">
        <v>325</v>
      </c>
      <c r="C545" s="96" t="s">
        <v>326</v>
      </c>
      <c r="D545" s="644"/>
      <c r="E545" s="642">
        <f t="shared" si="45"/>
        <v>0</v>
      </c>
      <c r="F545" s="644"/>
      <c r="G545" s="644"/>
      <c r="H545" s="644"/>
      <c r="I545" s="642">
        <f t="shared" si="43"/>
        <v>0</v>
      </c>
      <c r="J545" s="644"/>
      <c r="K545" s="644"/>
      <c r="L545" s="644"/>
      <c r="M545" s="642">
        <f t="shared" si="44"/>
        <v>0</v>
      </c>
      <c r="N545" s="644"/>
      <c r="O545" s="644"/>
      <c r="P545" s="644"/>
      <c r="Q545" s="87" t="e">
        <f t="shared" si="42"/>
        <v>#DIV/0!</v>
      </c>
      <c r="R545" s="87" t="e">
        <f t="shared" si="42"/>
        <v>#DIV/0!</v>
      </c>
      <c r="S545" s="87" t="e">
        <f t="shared" si="42"/>
        <v>#DIV/0!</v>
      </c>
      <c r="T545" s="87" t="e">
        <f t="shared" si="42"/>
        <v>#DIV/0!</v>
      </c>
    </row>
    <row r="546" spans="1:20" hidden="1" x14ac:dyDescent="0.3">
      <c r="A546" s="92"/>
      <c r="B546" s="93" t="s">
        <v>327</v>
      </c>
      <c r="C546" s="96" t="s">
        <v>328</v>
      </c>
      <c r="D546" s="644"/>
      <c r="E546" s="642">
        <f t="shared" si="45"/>
        <v>0</v>
      </c>
      <c r="F546" s="644"/>
      <c r="G546" s="644"/>
      <c r="H546" s="644"/>
      <c r="I546" s="642">
        <f t="shared" si="43"/>
        <v>0</v>
      </c>
      <c r="J546" s="644"/>
      <c r="K546" s="644"/>
      <c r="L546" s="644"/>
      <c r="M546" s="642">
        <f t="shared" si="44"/>
        <v>0</v>
      </c>
      <c r="N546" s="644"/>
      <c r="O546" s="644"/>
      <c r="P546" s="644"/>
      <c r="Q546" s="87" t="e">
        <f t="shared" si="42"/>
        <v>#DIV/0!</v>
      </c>
      <c r="R546" s="87" t="e">
        <f t="shared" si="42"/>
        <v>#DIV/0!</v>
      </c>
      <c r="S546" s="87" t="e">
        <f t="shared" si="42"/>
        <v>#DIV/0!</v>
      </c>
      <c r="T546" s="87" t="e">
        <f t="shared" si="42"/>
        <v>#DIV/0!</v>
      </c>
    </row>
    <row r="547" spans="1:20" ht="30" hidden="1" x14ac:dyDescent="0.3">
      <c r="A547" s="92"/>
      <c r="B547" s="93" t="s">
        <v>329</v>
      </c>
      <c r="C547" s="97" t="s">
        <v>330</v>
      </c>
      <c r="D547" s="644"/>
      <c r="E547" s="642">
        <f t="shared" si="45"/>
        <v>0</v>
      </c>
      <c r="F547" s="644"/>
      <c r="G547" s="644"/>
      <c r="H547" s="644"/>
      <c r="I547" s="642">
        <f t="shared" si="43"/>
        <v>0</v>
      </c>
      <c r="J547" s="644"/>
      <c r="K547" s="644"/>
      <c r="L547" s="644"/>
      <c r="M547" s="642">
        <f t="shared" si="44"/>
        <v>0</v>
      </c>
      <c r="N547" s="644"/>
      <c r="O547" s="644"/>
      <c r="P547" s="644"/>
      <c r="Q547" s="87" t="e">
        <f t="shared" si="42"/>
        <v>#DIV/0!</v>
      </c>
      <c r="R547" s="87" t="e">
        <f t="shared" si="42"/>
        <v>#DIV/0!</v>
      </c>
      <c r="S547" s="87" t="e">
        <f t="shared" si="42"/>
        <v>#DIV/0!</v>
      </c>
      <c r="T547" s="87" t="e">
        <f t="shared" si="42"/>
        <v>#DIV/0!</v>
      </c>
    </row>
    <row r="548" spans="1:20" ht="30" hidden="1" x14ac:dyDescent="0.3">
      <c r="A548" s="92"/>
      <c r="B548" s="93" t="s">
        <v>331</v>
      </c>
      <c r="C548" s="97" t="s">
        <v>332</v>
      </c>
      <c r="D548" s="644"/>
      <c r="E548" s="642">
        <f t="shared" si="45"/>
        <v>0</v>
      </c>
      <c r="F548" s="644"/>
      <c r="G548" s="644"/>
      <c r="H548" s="644"/>
      <c r="I548" s="642">
        <f t="shared" si="43"/>
        <v>0</v>
      </c>
      <c r="J548" s="644"/>
      <c r="K548" s="644"/>
      <c r="L548" s="644"/>
      <c r="M548" s="642">
        <f t="shared" si="44"/>
        <v>0</v>
      </c>
      <c r="N548" s="644"/>
      <c r="O548" s="644"/>
      <c r="P548" s="644"/>
      <c r="Q548" s="87" t="e">
        <f t="shared" si="42"/>
        <v>#DIV/0!</v>
      </c>
      <c r="R548" s="87" t="e">
        <f t="shared" si="42"/>
        <v>#DIV/0!</v>
      </c>
      <c r="S548" s="87" t="e">
        <f t="shared" si="42"/>
        <v>#DIV/0!</v>
      </c>
      <c r="T548" s="87" t="e">
        <f t="shared" si="42"/>
        <v>#DIV/0!</v>
      </c>
    </row>
    <row r="549" spans="1:20" hidden="1" x14ac:dyDescent="0.3">
      <c r="A549" s="92"/>
      <c r="B549" s="93" t="s">
        <v>138</v>
      </c>
      <c r="C549" s="94" t="s">
        <v>374</v>
      </c>
      <c r="D549" s="644"/>
      <c r="E549" s="642">
        <f t="shared" si="45"/>
        <v>0</v>
      </c>
      <c r="F549" s="644"/>
      <c r="G549" s="644"/>
      <c r="H549" s="644"/>
      <c r="I549" s="642">
        <f t="shared" si="43"/>
        <v>0</v>
      </c>
      <c r="J549" s="644"/>
      <c r="K549" s="644"/>
      <c r="L549" s="644"/>
      <c r="M549" s="642">
        <f t="shared" si="44"/>
        <v>0</v>
      </c>
      <c r="N549" s="644"/>
      <c r="O549" s="644"/>
      <c r="P549" s="644"/>
      <c r="Q549" s="87" t="e">
        <f t="shared" si="42"/>
        <v>#DIV/0!</v>
      </c>
      <c r="R549" s="87" t="e">
        <f t="shared" si="42"/>
        <v>#DIV/0!</v>
      </c>
      <c r="S549" s="87" t="e">
        <f t="shared" si="42"/>
        <v>#DIV/0!</v>
      </c>
      <c r="T549" s="87" t="e">
        <f t="shared" si="42"/>
        <v>#DIV/0!</v>
      </c>
    </row>
    <row r="550" spans="1:20" hidden="1" x14ac:dyDescent="0.3">
      <c r="A550" s="92"/>
      <c r="B550" s="93" t="s">
        <v>139</v>
      </c>
      <c r="C550" s="100" t="s">
        <v>334</v>
      </c>
      <c r="D550" s="644"/>
      <c r="E550" s="642">
        <f t="shared" si="45"/>
        <v>0</v>
      </c>
      <c r="F550" s="644"/>
      <c r="G550" s="644"/>
      <c r="H550" s="644"/>
      <c r="I550" s="642">
        <f t="shared" si="43"/>
        <v>0</v>
      </c>
      <c r="J550" s="644"/>
      <c r="K550" s="644"/>
      <c r="L550" s="644"/>
      <c r="M550" s="642">
        <f t="shared" si="44"/>
        <v>0</v>
      </c>
      <c r="N550" s="644"/>
      <c r="O550" s="644"/>
      <c r="P550" s="644"/>
      <c r="Q550" s="87" t="e">
        <f t="shared" si="42"/>
        <v>#DIV/0!</v>
      </c>
      <c r="R550" s="87" t="e">
        <f t="shared" si="42"/>
        <v>#DIV/0!</v>
      </c>
      <c r="S550" s="87" t="e">
        <f t="shared" si="42"/>
        <v>#DIV/0!</v>
      </c>
      <c r="T550" s="87" t="e">
        <f t="shared" si="42"/>
        <v>#DIV/0!</v>
      </c>
    </row>
    <row r="551" spans="1:20" ht="30" hidden="1" x14ac:dyDescent="0.3">
      <c r="A551" s="92"/>
      <c r="B551" s="93" t="s">
        <v>335</v>
      </c>
      <c r="C551" s="96" t="s">
        <v>336</v>
      </c>
      <c r="D551" s="644"/>
      <c r="E551" s="642">
        <f t="shared" si="45"/>
        <v>0</v>
      </c>
      <c r="F551" s="644"/>
      <c r="G551" s="644"/>
      <c r="H551" s="644"/>
      <c r="I551" s="642">
        <f t="shared" si="43"/>
        <v>0</v>
      </c>
      <c r="J551" s="644"/>
      <c r="K551" s="644"/>
      <c r="L551" s="644"/>
      <c r="M551" s="642">
        <f t="shared" si="44"/>
        <v>0</v>
      </c>
      <c r="N551" s="644"/>
      <c r="O551" s="644"/>
      <c r="P551" s="644"/>
      <c r="Q551" s="87" t="e">
        <f t="shared" si="42"/>
        <v>#DIV/0!</v>
      </c>
      <c r="R551" s="87" t="e">
        <f t="shared" si="42"/>
        <v>#DIV/0!</v>
      </c>
      <c r="S551" s="87" t="e">
        <f t="shared" si="42"/>
        <v>#DIV/0!</v>
      </c>
      <c r="T551" s="87" t="e">
        <f t="shared" si="42"/>
        <v>#DIV/0!</v>
      </c>
    </row>
    <row r="552" spans="1:20" ht="30" hidden="1" x14ac:dyDescent="0.3">
      <c r="A552" s="92"/>
      <c r="B552" s="93" t="s">
        <v>337</v>
      </c>
      <c r="C552" s="97" t="s">
        <v>338</v>
      </c>
      <c r="D552" s="644"/>
      <c r="E552" s="642">
        <f t="shared" si="45"/>
        <v>0</v>
      </c>
      <c r="F552" s="644"/>
      <c r="G552" s="644"/>
      <c r="H552" s="644"/>
      <c r="I552" s="642">
        <f t="shared" si="43"/>
        <v>0</v>
      </c>
      <c r="J552" s="644"/>
      <c r="K552" s="644"/>
      <c r="L552" s="644"/>
      <c r="M552" s="642">
        <f t="shared" si="44"/>
        <v>0</v>
      </c>
      <c r="N552" s="644"/>
      <c r="O552" s="644"/>
      <c r="P552" s="644"/>
      <c r="Q552" s="87" t="e">
        <f t="shared" si="42"/>
        <v>#DIV/0!</v>
      </c>
      <c r="R552" s="87" t="e">
        <f t="shared" si="42"/>
        <v>#DIV/0!</v>
      </c>
      <c r="S552" s="87" t="e">
        <f t="shared" si="42"/>
        <v>#DIV/0!</v>
      </c>
      <c r="T552" s="87" t="e">
        <f t="shared" si="42"/>
        <v>#DIV/0!</v>
      </c>
    </row>
    <row r="553" spans="1:20" ht="30" hidden="1" x14ac:dyDescent="0.3">
      <c r="A553" s="92"/>
      <c r="B553" s="93" t="s">
        <v>339</v>
      </c>
      <c r="C553" s="97" t="s">
        <v>340</v>
      </c>
      <c r="D553" s="644"/>
      <c r="E553" s="642">
        <f t="shared" si="45"/>
        <v>0</v>
      </c>
      <c r="F553" s="644"/>
      <c r="G553" s="644"/>
      <c r="H553" s="644"/>
      <c r="I553" s="642">
        <f t="shared" si="43"/>
        <v>0</v>
      </c>
      <c r="J553" s="644"/>
      <c r="K553" s="644"/>
      <c r="L553" s="644"/>
      <c r="M553" s="642">
        <f t="shared" si="44"/>
        <v>0</v>
      </c>
      <c r="N553" s="644"/>
      <c r="O553" s="644"/>
      <c r="P553" s="644"/>
      <c r="Q553" s="87" t="e">
        <f t="shared" si="42"/>
        <v>#DIV/0!</v>
      </c>
      <c r="R553" s="87" t="e">
        <f t="shared" si="42"/>
        <v>#DIV/0!</v>
      </c>
      <c r="S553" s="87" t="e">
        <f t="shared" si="42"/>
        <v>#DIV/0!</v>
      </c>
      <c r="T553" s="87" t="e">
        <f t="shared" si="42"/>
        <v>#DIV/0!</v>
      </c>
    </row>
    <row r="554" spans="1:20" ht="30" hidden="1" x14ac:dyDescent="0.3">
      <c r="A554" s="92"/>
      <c r="B554" s="93" t="s">
        <v>341</v>
      </c>
      <c r="C554" s="97" t="s">
        <v>342</v>
      </c>
      <c r="D554" s="644"/>
      <c r="E554" s="642">
        <f t="shared" si="45"/>
        <v>0</v>
      </c>
      <c r="F554" s="644"/>
      <c r="G554" s="644"/>
      <c r="H554" s="644"/>
      <c r="I554" s="642">
        <f t="shared" si="43"/>
        <v>0</v>
      </c>
      <c r="J554" s="644"/>
      <c r="K554" s="644"/>
      <c r="L554" s="644"/>
      <c r="M554" s="642">
        <f t="shared" si="44"/>
        <v>0</v>
      </c>
      <c r="N554" s="644"/>
      <c r="O554" s="644"/>
      <c r="P554" s="644"/>
      <c r="Q554" s="87" t="e">
        <f t="shared" si="42"/>
        <v>#DIV/0!</v>
      </c>
      <c r="R554" s="87" t="e">
        <f t="shared" si="42"/>
        <v>#DIV/0!</v>
      </c>
      <c r="S554" s="87" t="e">
        <f t="shared" si="42"/>
        <v>#DIV/0!</v>
      </c>
      <c r="T554" s="87" t="e">
        <f t="shared" si="42"/>
        <v>#DIV/0!</v>
      </c>
    </row>
    <row r="555" spans="1:20" ht="30" hidden="1" x14ac:dyDescent="0.3">
      <c r="A555" s="92"/>
      <c r="B555" s="93" t="s">
        <v>343</v>
      </c>
      <c r="C555" s="97" t="s">
        <v>344</v>
      </c>
      <c r="D555" s="644"/>
      <c r="E555" s="642">
        <f t="shared" si="45"/>
        <v>0</v>
      </c>
      <c r="F555" s="644"/>
      <c r="G555" s="644"/>
      <c r="H555" s="644"/>
      <c r="I555" s="642">
        <f t="shared" si="43"/>
        <v>0</v>
      </c>
      <c r="J555" s="644"/>
      <c r="K555" s="644"/>
      <c r="L555" s="644"/>
      <c r="M555" s="642">
        <f t="shared" si="44"/>
        <v>0</v>
      </c>
      <c r="N555" s="644"/>
      <c r="O555" s="644"/>
      <c r="P555" s="644"/>
      <c r="Q555" s="87" t="e">
        <f t="shared" si="42"/>
        <v>#DIV/0!</v>
      </c>
      <c r="R555" s="87" t="e">
        <f t="shared" si="42"/>
        <v>#DIV/0!</v>
      </c>
      <c r="S555" s="87" t="e">
        <f t="shared" si="42"/>
        <v>#DIV/0!</v>
      </c>
      <c r="T555" s="87" t="e">
        <f t="shared" si="42"/>
        <v>#DIV/0!</v>
      </c>
    </row>
    <row r="556" spans="1:20" ht="45" hidden="1" x14ac:dyDescent="0.3">
      <c r="A556" s="92"/>
      <c r="B556" s="93" t="s">
        <v>345</v>
      </c>
      <c r="C556" s="97" t="s">
        <v>346</v>
      </c>
      <c r="D556" s="644"/>
      <c r="E556" s="642">
        <f t="shared" si="45"/>
        <v>0</v>
      </c>
      <c r="F556" s="644"/>
      <c r="G556" s="644"/>
      <c r="H556" s="644"/>
      <c r="I556" s="642">
        <f t="shared" si="43"/>
        <v>0</v>
      </c>
      <c r="J556" s="644"/>
      <c r="K556" s="644"/>
      <c r="L556" s="644"/>
      <c r="M556" s="642">
        <f t="shared" si="44"/>
        <v>0</v>
      </c>
      <c r="N556" s="644"/>
      <c r="O556" s="644"/>
      <c r="P556" s="644"/>
      <c r="Q556" s="87" t="e">
        <f t="shared" si="42"/>
        <v>#DIV/0!</v>
      </c>
      <c r="R556" s="87" t="e">
        <f t="shared" si="42"/>
        <v>#DIV/0!</v>
      </c>
      <c r="S556" s="87" t="e">
        <f t="shared" si="42"/>
        <v>#DIV/0!</v>
      </c>
      <c r="T556" s="87" t="e">
        <f t="shared" si="42"/>
        <v>#DIV/0!</v>
      </c>
    </row>
    <row r="557" spans="1:20" ht="30" hidden="1" x14ac:dyDescent="0.3">
      <c r="A557" s="92"/>
      <c r="B557" s="93" t="s">
        <v>347</v>
      </c>
      <c r="C557" s="97" t="s">
        <v>348</v>
      </c>
      <c r="D557" s="644"/>
      <c r="E557" s="642">
        <f t="shared" si="45"/>
        <v>0</v>
      </c>
      <c r="F557" s="644"/>
      <c r="G557" s="644"/>
      <c r="H557" s="644"/>
      <c r="I557" s="642">
        <f t="shared" si="43"/>
        <v>0</v>
      </c>
      <c r="J557" s="644"/>
      <c r="K557" s="644"/>
      <c r="L557" s="644"/>
      <c r="M557" s="642">
        <f t="shared" si="44"/>
        <v>0</v>
      </c>
      <c r="N557" s="644"/>
      <c r="O557" s="644"/>
      <c r="P557" s="644"/>
      <c r="Q557" s="87" t="e">
        <f t="shared" si="42"/>
        <v>#DIV/0!</v>
      </c>
      <c r="R557" s="87" t="e">
        <f t="shared" si="42"/>
        <v>#DIV/0!</v>
      </c>
      <c r="S557" s="87" t="e">
        <f t="shared" si="42"/>
        <v>#DIV/0!</v>
      </c>
      <c r="T557" s="87" t="e">
        <f t="shared" si="42"/>
        <v>#DIV/0!</v>
      </c>
    </row>
    <row r="558" spans="1:20" ht="30" hidden="1" x14ac:dyDescent="0.3">
      <c r="A558" s="92"/>
      <c r="B558" s="93" t="s">
        <v>349</v>
      </c>
      <c r="C558" s="97" t="s">
        <v>350</v>
      </c>
      <c r="D558" s="644"/>
      <c r="E558" s="642">
        <f t="shared" si="45"/>
        <v>0</v>
      </c>
      <c r="F558" s="644"/>
      <c r="G558" s="644"/>
      <c r="H558" s="644"/>
      <c r="I558" s="642">
        <f t="shared" si="43"/>
        <v>0</v>
      </c>
      <c r="J558" s="644"/>
      <c r="K558" s="644"/>
      <c r="L558" s="644"/>
      <c r="M558" s="642">
        <f t="shared" si="44"/>
        <v>0</v>
      </c>
      <c r="N558" s="644"/>
      <c r="O558" s="644"/>
      <c r="P558" s="644"/>
      <c r="Q558" s="87" t="e">
        <f t="shared" si="42"/>
        <v>#DIV/0!</v>
      </c>
      <c r="R558" s="87" t="e">
        <f t="shared" si="42"/>
        <v>#DIV/0!</v>
      </c>
      <c r="S558" s="87" t="e">
        <f t="shared" si="42"/>
        <v>#DIV/0!</v>
      </c>
      <c r="T558" s="87" t="e">
        <f t="shared" si="42"/>
        <v>#DIV/0!</v>
      </c>
    </row>
    <row r="559" spans="1:20" ht="45" hidden="1" x14ac:dyDescent="0.3">
      <c r="A559" s="92"/>
      <c r="B559" s="93" t="s">
        <v>351</v>
      </c>
      <c r="C559" s="97" t="s">
        <v>352</v>
      </c>
      <c r="D559" s="644"/>
      <c r="E559" s="642">
        <f t="shared" si="45"/>
        <v>0</v>
      </c>
      <c r="F559" s="644"/>
      <c r="G559" s="644"/>
      <c r="H559" s="644"/>
      <c r="I559" s="642">
        <f t="shared" si="43"/>
        <v>0</v>
      </c>
      <c r="J559" s="644"/>
      <c r="K559" s="644"/>
      <c r="L559" s="644"/>
      <c r="M559" s="642">
        <f t="shared" si="44"/>
        <v>0</v>
      </c>
      <c r="N559" s="644"/>
      <c r="O559" s="644"/>
      <c r="P559" s="644"/>
      <c r="Q559" s="87" t="e">
        <f t="shared" si="42"/>
        <v>#DIV/0!</v>
      </c>
      <c r="R559" s="87" t="e">
        <f t="shared" si="42"/>
        <v>#DIV/0!</v>
      </c>
      <c r="S559" s="87" t="e">
        <f t="shared" si="42"/>
        <v>#DIV/0!</v>
      </c>
      <c r="T559" s="87" t="e">
        <f t="shared" si="42"/>
        <v>#DIV/0!</v>
      </c>
    </row>
    <row r="560" spans="1:20" ht="30" hidden="1" x14ac:dyDescent="0.3">
      <c r="A560" s="92"/>
      <c r="B560" s="93" t="s">
        <v>355</v>
      </c>
      <c r="C560" s="96" t="s">
        <v>356</v>
      </c>
      <c r="D560" s="644"/>
      <c r="E560" s="642">
        <f t="shared" si="45"/>
        <v>0</v>
      </c>
      <c r="F560" s="644"/>
      <c r="G560" s="644"/>
      <c r="H560" s="644"/>
      <c r="I560" s="642">
        <f t="shared" si="43"/>
        <v>0</v>
      </c>
      <c r="J560" s="644"/>
      <c r="K560" s="644"/>
      <c r="L560" s="644"/>
      <c r="M560" s="642">
        <f t="shared" si="44"/>
        <v>0</v>
      </c>
      <c r="N560" s="644"/>
      <c r="O560" s="644"/>
      <c r="P560" s="644"/>
      <c r="Q560" s="87" t="e">
        <f t="shared" si="42"/>
        <v>#DIV/0!</v>
      </c>
      <c r="R560" s="87" t="e">
        <f t="shared" si="42"/>
        <v>#DIV/0!</v>
      </c>
      <c r="S560" s="87" t="e">
        <f t="shared" si="42"/>
        <v>#DIV/0!</v>
      </c>
      <c r="T560" s="87" t="e">
        <f t="shared" si="42"/>
        <v>#DIV/0!</v>
      </c>
    </row>
    <row r="561" spans="1:20" ht="30" hidden="1" x14ac:dyDescent="0.3">
      <c r="A561" s="92"/>
      <c r="B561" s="93" t="s">
        <v>357</v>
      </c>
      <c r="C561" s="97" t="s">
        <v>358</v>
      </c>
      <c r="D561" s="644"/>
      <c r="E561" s="642">
        <f t="shared" si="45"/>
        <v>0</v>
      </c>
      <c r="F561" s="644"/>
      <c r="G561" s="644"/>
      <c r="H561" s="644"/>
      <c r="I561" s="642">
        <f t="shared" si="43"/>
        <v>0</v>
      </c>
      <c r="J561" s="644"/>
      <c r="K561" s="644"/>
      <c r="L561" s="644"/>
      <c r="M561" s="642">
        <f t="shared" si="44"/>
        <v>0</v>
      </c>
      <c r="N561" s="644"/>
      <c r="O561" s="644"/>
      <c r="P561" s="644"/>
      <c r="Q561" s="87" t="e">
        <f t="shared" si="42"/>
        <v>#DIV/0!</v>
      </c>
      <c r="R561" s="87" t="e">
        <f t="shared" si="42"/>
        <v>#DIV/0!</v>
      </c>
      <c r="S561" s="87" t="e">
        <f t="shared" si="42"/>
        <v>#DIV/0!</v>
      </c>
      <c r="T561" s="87" t="e">
        <f t="shared" si="42"/>
        <v>#DIV/0!</v>
      </c>
    </row>
    <row r="562" spans="1:20" ht="45" hidden="1" x14ac:dyDescent="0.3">
      <c r="A562" s="92" t="s">
        <v>398</v>
      </c>
      <c r="B562" s="93"/>
      <c r="C562" s="105" t="s">
        <v>399</v>
      </c>
      <c r="D562" s="644"/>
      <c r="E562" s="642">
        <f t="shared" si="45"/>
        <v>0</v>
      </c>
      <c r="F562" s="644"/>
      <c r="G562" s="644"/>
      <c r="H562" s="644"/>
      <c r="I562" s="642">
        <f t="shared" si="43"/>
        <v>0</v>
      </c>
      <c r="J562" s="644"/>
      <c r="K562" s="644"/>
      <c r="L562" s="644"/>
      <c r="M562" s="642">
        <f t="shared" si="44"/>
        <v>0</v>
      </c>
      <c r="N562" s="644"/>
      <c r="O562" s="644"/>
      <c r="P562" s="644"/>
      <c r="Q562" s="87" t="e">
        <f t="shared" si="42"/>
        <v>#DIV/0!</v>
      </c>
      <c r="R562" s="87" t="e">
        <f t="shared" si="42"/>
        <v>#DIV/0!</v>
      </c>
      <c r="S562" s="87" t="e">
        <f t="shared" si="42"/>
        <v>#DIV/0!</v>
      </c>
      <c r="T562" s="87" t="e">
        <f t="shared" si="42"/>
        <v>#DIV/0!</v>
      </c>
    </row>
    <row r="563" spans="1:20" hidden="1" x14ac:dyDescent="0.3">
      <c r="A563" s="92"/>
      <c r="B563" s="93" t="s">
        <v>192</v>
      </c>
      <c r="C563" s="94" t="s">
        <v>397</v>
      </c>
      <c r="D563" s="644"/>
      <c r="E563" s="642">
        <f t="shared" si="45"/>
        <v>0</v>
      </c>
      <c r="F563" s="644"/>
      <c r="G563" s="644"/>
      <c r="H563" s="644"/>
      <c r="I563" s="642">
        <f t="shared" si="43"/>
        <v>0</v>
      </c>
      <c r="J563" s="644"/>
      <c r="K563" s="644"/>
      <c r="L563" s="644"/>
      <c r="M563" s="642">
        <f t="shared" si="44"/>
        <v>0</v>
      </c>
      <c r="N563" s="644"/>
      <c r="O563" s="644"/>
      <c r="P563" s="644"/>
      <c r="Q563" s="87" t="e">
        <f t="shared" si="42"/>
        <v>#DIV/0!</v>
      </c>
      <c r="R563" s="87" t="e">
        <f t="shared" si="42"/>
        <v>#DIV/0!</v>
      </c>
      <c r="S563" s="87" t="e">
        <f t="shared" si="42"/>
        <v>#DIV/0!</v>
      </c>
      <c r="T563" s="87" t="e">
        <f t="shared" si="42"/>
        <v>#DIV/0!</v>
      </c>
    </row>
    <row r="564" spans="1:20" hidden="1" x14ac:dyDescent="0.3">
      <c r="A564" s="92"/>
      <c r="B564" s="93" t="s">
        <v>203</v>
      </c>
      <c r="C564" s="95" t="s">
        <v>385</v>
      </c>
      <c r="D564" s="644"/>
      <c r="E564" s="642">
        <f t="shared" si="45"/>
        <v>0</v>
      </c>
      <c r="F564" s="644"/>
      <c r="G564" s="644"/>
      <c r="H564" s="644"/>
      <c r="I564" s="642">
        <f t="shared" si="43"/>
        <v>0</v>
      </c>
      <c r="J564" s="644"/>
      <c r="K564" s="644"/>
      <c r="L564" s="644"/>
      <c r="M564" s="642">
        <f t="shared" si="44"/>
        <v>0</v>
      </c>
      <c r="N564" s="644"/>
      <c r="O564" s="644"/>
      <c r="P564" s="644"/>
      <c r="Q564" s="87" t="e">
        <f t="shared" si="42"/>
        <v>#DIV/0!</v>
      </c>
      <c r="R564" s="87" t="e">
        <f t="shared" si="42"/>
        <v>#DIV/0!</v>
      </c>
      <c r="S564" s="87" t="e">
        <f t="shared" si="42"/>
        <v>#DIV/0!</v>
      </c>
      <c r="T564" s="87" t="e">
        <f t="shared" si="42"/>
        <v>#DIV/0!</v>
      </c>
    </row>
    <row r="565" spans="1:20" hidden="1" x14ac:dyDescent="0.3">
      <c r="A565" s="92"/>
      <c r="B565" s="93" t="s">
        <v>207</v>
      </c>
      <c r="C565" s="96" t="s">
        <v>208</v>
      </c>
      <c r="D565" s="644"/>
      <c r="E565" s="642">
        <f t="shared" si="45"/>
        <v>0</v>
      </c>
      <c r="F565" s="644"/>
      <c r="G565" s="644"/>
      <c r="H565" s="644"/>
      <c r="I565" s="642">
        <f t="shared" si="43"/>
        <v>0</v>
      </c>
      <c r="J565" s="644"/>
      <c r="K565" s="644"/>
      <c r="L565" s="644"/>
      <c r="M565" s="642">
        <f t="shared" si="44"/>
        <v>0</v>
      </c>
      <c r="N565" s="644"/>
      <c r="O565" s="644"/>
      <c r="P565" s="644"/>
      <c r="Q565" s="87" t="e">
        <f t="shared" si="42"/>
        <v>#DIV/0!</v>
      </c>
      <c r="R565" s="87" t="e">
        <f t="shared" si="42"/>
        <v>#DIV/0!</v>
      </c>
      <c r="S565" s="87" t="e">
        <f t="shared" si="42"/>
        <v>#DIV/0!</v>
      </c>
      <c r="T565" s="87" t="e">
        <f t="shared" si="42"/>
        <v>#DIV/0!</v>
      </c>
    </row>
    <row r="566" spans="1:20" ht="30" hidden="1" x14ac:dyDescent="0.3">
      <c r="A566" s="92"/>
      <c r="B566" s="93" t="s">
        <v>209</v>
      </c>
      <c r="C566" s="97" t="s">
        <v>210</v>
      </c>
      <c r="D566" s="644"/>
      <c r="E566" s="642">
        <f t="shared" si="45"/>
        <v>0</v>
      </c>
      <c r="F566" s="644"/>
      <c r="G566" s="644"/>
      <c r="H566" s="644"/>
      <c r="I566" s="642">
        <f t="shared" si="43"/>
        <v>0</v>
      </c>
      <c r="J566" s="644"/>
      <c r="K566" s="644"/>
      <c r="L566" s="644"/>
      <c r="M566" s="642">
        <f t="shared" si="44"/>
        <v>0</v>
      </c>
      <c r="N566" s="644"/>
      <c r="O566" s="644"/>
      <c r="P566" s="644"/>
      <c r="Q566" s="87" t="e">
        <f t="shared" si="42"/>
        <v>#DIV/0!</v>
      </c>
      <c r="R566" s="87" t="e">
        <f t="shared" si="42"/>
        <v>#DIV/0!</v>
      </c>
      <c r="S566" s="87" t="e">
        <f t="shared" si="42"/>
        <v>#DIV/0!</v>
      </c>
      <c r="T566" s="87" t="e">
        <f t="shared" si="42"/>
        <v>#DIV/0!</v>
      </c>
    </row>
    <row r="567" spans="1:20" ht="30" hidden="1" x14ac:dyDescent="0.3">
      <c r="A567" s="92"/>
      <c r="B567" s="93" t="s">
        <v>211</v>
      </c>
      <c r="C567" s="97" t="s">
        <v>212</v>
      </c>
      <c r="D567" s="644"/>
      <c r="E567" s="642">
        <f t="shared" si="45"/>
        <v>0</v>
      </c>
      <c r="F567" s="644"/>
      <c r="G567" s="644"/>
      <c r="H567" s="644"/>
      <c r="I567" s="642">
        <f t="shared" si="43"/>
        <v>0</v>
      </c>
      <c r="J567" s="644"/>
      <c r="K567" s="644"/>
      <c r="L567" s="644"/>
      <c r="M567" s="642">
        <f t="shared" si="44"/>
        <v>0</v>
      </c>
      <c r="N567" s="644"/>
      <c r="O567" s="644"/>
      <c r="P567" s="644"/>
      <c r="Q567" s="87" t="e">
        <f t="shared" si="42"/>
        <v>#DIV/0!</v>
      </c>
      <c r="R567" s="87" t="e">
        <f t="shared" si="42"/>
        <v>#DIV/0!</v>
      </c>
      <c r="S567" s="87" t="e">
        <f t="shared" si="42"/>
        <v>#DIV/0!</v>
      </c>
      <c r="T567" s="87" t="e">
        <f t="shared" si="42"/>
        <v>#DIV/0!</v>
      </c>
    </row>
    <row r="568" spans="1:20" hidden="1" x14ac:dyDescent="0.3">
      <c r="A568" s="92"/>
      <c r="B568" s="93" t="s">
        <v>213</v>
      </c>
      <c r="C568" s="96" t="s">
        <v>214</v>
      </c>
      <c r="D568" s="644"/>
      <c r="E568" s="642">
        <f t="shared" si="45"/>
        <v>0</v>
      </c>
      <c r="F568" s="644"/>
      <c r="G568" s="644"/>
      <c r="H568" s="644"/>
      <c r="I568" s="642">
        <f t="shared" si="43"/>
        <v>0</v>
      </c>
      <c r="J568" s="644"/>
      <c r="K568" s="644"/>
      <c r="L568" s="644"/>
      <c r="M568" s="642">
        <f t="shared" si="44"/>
        <v>0</v>
      </c>
      <c r="N568" s="644"/>
      <c r="O568" s="644"/>
      <c r="P568" s="644"/>
      <c r="Q568" s="87" t="e">
        <f t="shared" si="42"/>
        <v>#DIV/0!</v>
      </c>
      <c r="R568" s="87" t="e">
        <f t="shared" si="42"/>
        <v>#DIV/0!</v>
      </c>
      <c r="S568" s="87" t="e">
        <f t="shared" si="42"/>
        <v>#DIV/0!</v>
      </c>
      <c r="T568" s="87" t="e">
        <f t="shared" si="42"/>
        <v>#DIV/0!</v>
      </c>
    </row>
    <row r="569" spans="1:20" hidden="1" x14ac:dyDescent="0.3">
      <c r="A569" s="92"/>
      <c r="B569" s="93" t="s">
        <v>215</v>
      </c>
      <c r="C569" s="95" t="s">
        <v>391</v>
      </c>
      <c r="D569" s="644"/>
      <c r="E569" s="642">
        <f t="shared" si="45"/>
        <v>0</v>
      </c>
      <c r="F569" s="644"/>
      <c r="G569" s="644"/>
      <c r="H569" s="644"/>
      <c r="I569" s="642">
        <f t="shared" si="43"/>
        <v>0</v>
      </c>
      <c r="J569" s="644"/>
      <c r="K569" s="644"/>
      <c r="L569" s="644"/>
      <c r="M569" s="642">
        <f t="shared" si="44"/>
        <v>0</v>
      </c>
      <c r="N569" s="644"/>
      <c r="O569" s="644"/>
      <c r="P569" s="644"/>
      <c r="Q569" s="87" t="e">
        <f t="shared" si="42"/>
        <v>#DIV/0!</v>
      </c>
      <c r="R569" s="87" t="e">
        <f t="shared" si="42"/>
        <v>#DIV/0!</v>
      </c>
      <c r="S569" s="87" t="e">
        <f t="shared" si="42"/>
        <v>#DIV/0!</v>
      </c>
      <c r="T569" s="87" t="e">
        <f t="shared" si="42"/>
        <v>#DIV/0!</v>
      </c>
    </row>
    <row r="570" spans="1:20" ht="45" hidden="1" x14ac:dyDescent="0.3">
      <c r="A570" s="92"/>
      <c r="B570" s="93" t="s">
        <v>216</v>
      </c>
      <c r="C570" s="96" t="s">
        <v>217</v>
      </c>
      <c r="D570" s="644"/>
      <c r="E570" s="642">
        <f t="shared" si="45"/>
        <v>0</v>
      </c>
      <c r="F570" s="644"/>
      <c r="G570" s="644"/>
      <c r="H570" s="644"/>
      <c r="I570" s="642">
        <f t="shared" si="43"/>
        <v>0</v>
      </c>
      <c r="J570" s="644"/>
      <c r="K570" s="644"/>
      <c r="L570" s="644"/>
      <c r="M570" s="642">
        <f t="shared" si="44"/>
        <v>0</v>
      </c>
      <c r="N570" s="644"/>
      <c r="O570" s="644"/>
      <c r="P570" s="644"/>
      <c r="Q570" s="87" t="e">
        <f t="shared" si="42"/>
        <v>#DIV/0!</v>
      </c>
      <c r="R570" s="87" t="e">
        <f t="shared" si="42"/>
        <v>#DIV/0!</v>
      </c>
      <c r="S570" s="87" t="e">
        <f t="shared" si="42"/>
        <v>#DIV/0!</v>
      </c>
      <c r="T570" s="87" t="e">
        <f t="shared" si="42"/>
        <v>#DIV/0!</v>
      </c>
    </row>
    <row r="571" spans="1:20" hidden="1" x14ac:dyDescent="0.3">
      <c r="A571" s="92"/>
      <c r="B571" s="93" t="s">
        <v>218</v>
      </c>
      <c r="C571" s="96" t="s">
        <v>219</v>
      </c>
      <c r="D571" s="644"/>
      <c r="E571" s="642">
        <f t="shared" si="45"/>
        <v>0</v>
      </c>
      <c r="F571" s="644"/>
      <c r="G571" s="644"/>
      <c r="H571" s="644"/>
      <c r="I571" s="642">
        <f t="shared" si="43"/>
        <v>0</v>
      </c>
      <c r="J571" s="644"/>
      <c r="K571" s="644"/>
      <c r="L571" s="644"/>
      <c r="M571" s="642">
        <f t="shared" si="44"/>
        <v>0</v>
      </c>
      <c r="N571" s="644"/>
      <c r="O571" s="644"/>
      <c r="P571" s="644"/>
      <c r="Q571" s="87" t="e">
        <f t="shared" si="42"/>
        <v>#DIV/0!</v>
      </c>
      <c r="R571" s="87" t="e">
        <f t="shared" si="42"/>
        <v>#DIV/0!</v>
      </c>
      <c r="S571" s="87" t="e">
        <f t="shared" si="42"/>
        <v>#DIV/0!</v>
      </c>
      <c r="T571" s="87" t="e">
        <f t="shared" si="42"/>
        <v>#DIV/0!</v>
      </c>
    </row>
    <row r="572" spans="1:20" ht="30" hidden="1" x14ac:dyDescent="0.3">
      <c r="A572" s="92"/>
      <c r="B572" s="93" t="s">
        <v>220</v>
      </c>
      <c r="C572" s="97" t="s">
        <v>221</v>
      </c>
      <c r="D572" s="644"/>
      <c r="E572" s="642">
        <f t="shared" si="45"/>
        <v>0</v>
      </c>
      <c r="F572" s="644"/>
      <c r="G572" s="644"/>
      <c r="H572" s="644"/>
      <c r="I572" s="642">
        <f t="shared" si="43"/>
        <v>0</v>
      </c>
      <c r="J572" s="644"/>
      <c r="K572" s="644"/>
      <c r="L572" s="644"/>
      <c r="M572" s="642">
        <f t="shared" si="44"/>
        <v>0</v>
      </c>
      <c r="N572" s="644"/>
      <c r="O572" s="644"/>
      <c r="P572" s="644"/>
      <c r="Q572" s="87" t="e">
        <f t="shared" si="42"/>
        <v>#DIV/0!</v>
      </c>
      <c r="R572" s="87" t="e">
        <f t="shared" si="42"/>
        <v>#DIV/0!</v>
      </c>
      <c r="S572" s="87" t="e">
        <f t="shared" si="42"/>
        <v>#DIV/0!</v>
      </c>
      <c r="T572" s="87" t="e">
        <f t="shared" si="42"/>
        <v>#DIV/0!</v>
      </c>
    </row>
    <row r="573" spans="1:20" ht="30" hidden="1" x14ac:dyDescent="0.3">
      <c r="A573" s="92"/>
      <c r="B573" s="93" t="s">
        <v>222</v>
      </c>
      <c r="C573" s="97" t="s">
        <v>223</v>
      </c>
      <c r="D573" s="644"/>
      <c r="E573" s="642">
        <f t="shared" si="45"/>
        <v>0</v>
      </c>
      <c r="F573" s="644"/>
      <c r="G573" s="644"/>
      <c r="H573" s="644"/>
      <c r="I573" s="642">
        <f t="shared" si="43"/>
        <v>0</v>
      </c>
      <c r="J573" s="644"/>
      <c r="K573" s="644"/>
      <c r="L573" s="644"/>
      <c r="M573" s="642">
        <f t="shared" si="44"/>
        <v>0</v>
      </c>
      <c r="N573" s="644"/>
      <c r="O573" s="644"/>
      <c r="P573" s="644"/>
      <c r="Q573" s="87" t="e">
        <f t="shared" si="42"/>
        <v>#DIV/0!</v>
      </c>
      <c r="R573" s="87" t="e">
        <f t="shared" si="42"/>
        <v>#DIV/0!</v>
      </c>
      <c r="S573" s="87" t="e">
        <f t="shared" si="42"/>
        <v>#DIV/0!</v>
      </c>
      <c r="T573" s="87" t="e">
        <f t="shared" si="42"/>
        <v>#DIV/0!</v>
      </c>
    </row>
    <row r="574" spans="1:20" hidden="1" x14ac:dyDescent="0.3">
      <c r="A574" s="92"/>
      <c r="B574" s="93" t="s">
        <v>224</v>
      </c>
      <c r="C574" s="96" t="s">
        <v>225</v>
      </c>
      <c r="D574" s="644"/>
      <c r="E574" s="642">
        <f t="shared" si="45"/>
        <v>0</v>
      </c>
      <c r="F574" s="644"/>
      <c r="G574" s="644"/>
      <c r="H574" s="644"/>
      <c r="I574" s="642">
        <f t="shared" si="43"/>
        <v>0</v>
      </c>
      <c r="J574" s="644"/>
      <c r="K574" s="644"/>
      <c r="L574" s="644"/>
      <c r="M574" s="642">
        <f t="shared" si="44"/>
        <v>0</v>
      </c>
      <c r="N574" s="644"/>
      <c r="O574" s="644"/>
      <c r="P574" s="644"/>
      <c r="Q574" s="87" t="e">
        <f t="shared" si="42"/>
        <v>#DIV/0!</v>
      </c>
      <c r="R574" s="87" t="e">
        <f t="shared" si="42"/>
        <v>#DIV/0!</v>
      </c>
      <c r="S574" s="87" t="e">
        <f t="shared" si="42"/>
        <v>#DIV/0!</v>
      </c>
      <c r="T574" s="87" t="e">
        <f t="shared" si="42"/>
        <v>#DIV/0!</v>
      </c>
    </row>
    <row r="575" spans="1:20" ht="30" hidden="1" x14ac:dyDescent="0.3">
      <c r="A575" s="92"/>
      <c r="B575" s="93" t="s">
        <v>226</v>
      </c>
      <c r="C575" s="97" t="s">
        <v>227</v>
      </c>
      <c r="D575" s="644"/>
      <c r="E575" s="642">
        <f t="shared" si="45"/>
        <v>0</v>
      </c>
      <c r="F575" s="644"/>
      <c r="G575" s="644"/>
      <c r="H575" s="644"/>
      <c r="I575" s="642">
        <f t="shared" si="43"/>
        <v>0</v>
      </c>
      <c r="J575" s="644"/>
      <c r="K575" s="644"/>
      <c r="L575" s="644"/>
      <c r="M575" s="642">
        <f t="shared" si="44"/>
        <v>0</v>
      </c>
      <c r="N575" s="644"/>
      <c r="O575" s="644"/>
      <c r="P575" s="644"/>
      <c r="Q575" s="87" t="e">
        <f t="shared" si="42"/>
        <v>#DIV/0!</v>
      </c>
      <c r="R575" s="87" t="e">
        <f t="shared" si="42"/>
        <v>#DIV/0!</v>
      </c>
      <c r="S575" s="87" t="e">
        <f t="shared" si="42"/>
        <v>#DIV/0!</v>
      </c>
      <c r="T575" s="87" t="e">
        <f t="shared" si="42"/>
        <v>#DIV/0!</v>
      </c>
    </row>
    <row r="576" spans="1:20" ht="75" hidden="1" x14ac:dyDescent="0.3">
      <c r="A576" s="92"/>
      <c r="B576" s="93" t="s">
        <v>228</v>
      </c>
      <c r="C576" s="97" t="s">
        <v>229</v>
      </c>
      <c r="D576" s="644"/>
      <c r="E576" s="642">
        <f t="shared" si="45"/>
        <v>0</v>
      </c>
      <c r="F576" s="644"/>
      <c r="G576" s="644"/>
      <c r="H576" s="644"/>
      <c r="I576" s="642">
        <f t="shared" si="43"/>
        <v>0</v>
      </c>
      <c r="J576" s="644"/>
      <c r="K576" s="644"/>
      <c r="L576" s="644"/>
      <c r="M576" s="642">
        <f t="shared" si="44"/>
        <v>0</v>
      </c>
      <c r="N576" s="644"/>
      <c r="O576" s="644"/>
      <c r="P576" s="644"/>
      <c r="Q576" s="87" t="e">
        <f t="shared" si="42"/>
        <v>#DIV/0!</v>
      </c>
      <c r="R576" s="87" t="e">
        <f t="shared" si="42"/>
        <v>#DIV/0!</v>
      </c>
      <c r="S576" s="87" t="e">
        <f t="shared" si="42"/>
        <v>#DIV/0!</v>
      </c>
      <c r="T576" s="87" t="e">
        <f t="shared" si="42"/>
        <v>#DIV/0!</v>
      </c>
    </row>
    <row r="577" spans="1:20" ht="135" hidden="1" x14ac:dyDescent="0.3">
      <c r="A577" s="92"/>
      <c r="B577" s="93" t="s">
        <v>230</v>
      </c>
      <c r="C577" s="97" t="s">
        <v>231</v>
      </c>
      <c r="D577" s="644"/>
      <c r="E577" s="642">
        <f t="shared" si="45"/>
        <v>0</v>
      </c>
      <c r="F577" s="644"/>
      <c r="G577" s="644"/>
      <c r="H577" s="644"/>
      <c r="I577" s="642">
        <f t="shared" si="43"/>
        <v>0</v>
      </c>
      <c r="J577" s="644"/>
      <c r="K577" s="644"/>
      <c r="L577" s="644"/>
      <c r="M577" s="642">
        <f t="shared" si="44"/>
        <v>0</v>
      </c>
      <c r="N577" s="644"/>
      <c r="O577" s="644"/>
      <c r="P577" s="644"/>
      <c r="Q577" s="87" t="e">
        <f t="shared" si="42"/>
        <v>#DIV/0!</v>
      </c>
      <c r="R577" s="87" t="e">
        <f t="shared" si="42"/>
        <v>#DIV/0!</v>
      </c>
      <c r="S577" s="87" t="e">
        <f t="shared" si="42"/>
        <v>#DIV/0!</v>
      </c>
      <c r="T577" s="87" t="e">
        <f t="shared" si="42"/>
        <v>#DIV/0!</v>
      </c>
    </row>
    <row r="578" spans="1:20" ht="45" hidden="1" x14ac:dyDescent="0.3">
      <c r="A578" s="92"/>
      <c r="B578" s="93" t="s">
        <v>232</v>
      </c>
      <c r="C578" s="97" t="s">
        <v>233</v>
      </c>
      <c r="D578" s="644"/>
      <c r="E578" s="642">
        <f t="shared" si="45"/>
        <v>0</v>
      </c>
      <c r="F578" s="644"/>
      <c r="G578" s="644"/>
      <c r="H578" s="644"/>
      <c r="I578" s="642">
        <f t="shared" si="43"/>
        <v>0</v>
      </c>
      <c r="J578" s="644"/>
      <c r="K578" s="644"/>
      <c r="L578" s="644"/>
      <c r="M578" s="642">
        <f t="shared" si="44"/>
        <v>0</v>
      </c>
      <c r="N578" s="644"/>
      <c r="O578" s="644"/>
      <c r="P578" s="644"/>
      <c r="Q578" s="87" t="e">
        <f t="shared" si="42"/>
        <v>#DIV/0!</v>
      </c>
      <c r="R578" s="87" t="e">
        <f t="shared" si="42"/>
        <v>#DIV/0!</v>
      </c>
      <c r="S578" s="87" t="e">
        <f t="shared" si="42"/>
        <v>#DIV/0!</v>
      </c>
      <c r="T578" s="87" t="e">
        <f t="shared" si="42"/>
        <v>#DIV/0!</v>
      </c>
    </row>
    <row r="579" spans="1:20" ht="45" hidden="1" x14ac:dyDescent="0.3">
      <c r="A579" s="92"/>
      <c r="B579" s="93" t="s">
        <v>234</v>
      </c>
      <c r="C579" s="97" t="s">
        <v>235</v>
      </c>
      <c r="D579" s="644"/>
      <c r="E579" s="642">
        <f t="shared" si="45"/>
        <v>0</v>
      </c>
      <c r="F579" s="644"/>
      <c r="G579" s="644"/>
      <c r="H579" s="644"/>
      <c r="I579" s="642">
        <f t="shared" si="43"/>
        <v>0</v>
      </c>
      <c r="J579" s="644"/>
      <c r="K579" s="644"/>
      <c r="L579" s="644"/>
      <c r="M579" s="642">
        <f t="shared" si="44"/>
        <v>0</v>
      </c>
      <c r="N579" s="644"/>
      <c r="O579" s="644"/>
      <c r="P579" s="644"/>
      <c r="Q579" s="87" t="e">
        <f t="shared" si="42"/>
        <v>#DIV/0!</v>
      </c>
      <c r="R579" s="87" t="e">
        <f t="shared" si="42"/>
        <v>#DIV/0!</v>
      </c>
      <c r="S579" s="87" t="e">
        <f t="shared" si="42"/>
        <v>#DIV/0!</v>
      </c>
      <c r="T579" s="87" t="e">
        <f t="shared" si="42"/>
        <v>#DIV/0!</v>
      </c>
    </row>
    <row r="580" spans="1:20" ht="45" hidden="1" x14ac:dyDescent="0.3">
      <c r="A580" s="92"/>
      <c r="B580" s="93" t="s">
        <v>236</v>
      </c>
      <c r="C580" s="97" t="s">
        <v>237</v>
      </c>
      <c r="D580" s="644"/>
      <c r="E580" s="642">
        <f t="shared" si="45"/>
        <v>0</v>
      </c>
      <c r="F580" s="644"/>
      <c r="G580" s="644"/>
      <c r="H580" s="644"/>
      <c r="I580" s="642">
        <f t="shared" si="43"/>
        <v>0</v>
      </c>
      <c r="J580" s="644"/>
      <c r="K580" s="644"/>
      <c r="L580" s="644"/>
      <c r="M580" s="642">
        <f t="shared" si="44"/>
        <v>0</v>
      </c>
      <c r="N580" s="644"/>
      <c r="O580" s="644"/>
      <c r="P580" s="644"/>
      <c r="Q580" s="87" t="e">
        <f t="shared" si="42"/>
        <v>#DIV/0!</v>
      </c>
      <c r="R580" s="87" t="e">
        <f t="shared" si="42"/>
        <v>#DIV/0!</v>
      </c>
      <c r="S580" s="87" t="e">
        <f t="shared" si="42"/>
        <v>#DIV/0!</v>
      </c>
      <c r="T580" s="87" t="e">
        <f t="shared" si="42"/>
        <v>#DIV/0!</v>
      </c>
    </row>
    <row r="581" spans="1:20" ht="30" hidden="1" x14ac:dyDescent="0.3">
      <c r="A581" s="92"/>
      <c r="B581" s="93" t="s">
        <v>238</v>
      </c>
      <c r="C581" s="97" t="s">
        <v>239</v>
      </c>
      <c r="D581" s="644"/>
      <c r="E581" s="642">
        <f t="shared" si="45"/>
        <v>0</v>
      </c>
      <c r="F581" s="644"/>
      <c r="G581" s="644"/>
      <c r="H581" s="644"/>
      <c r="I581" s="642">
        <f t="shared" si="43"/>
        <v>0</v>
      </c>
      <c r="J581" s="644"/>
      <c r="K581" s="644"/>
      <c r="L581" s="644"/>
      <c r="M581" s="642">
        <f t="shared" si="44"/>
        <v>0</v>
      </c>
      <c r="N581" s="644"/>
      <c r="O581" s="644"/>
      <c r="P581" s="644"/>
      <c r="Q581" s="87" t="e">
        <f t="shared" si="42"/>
        <v>#DIV/0!</v>
      </c>
      <c r="R581" s="87" t="e">
        <f t="shared" si="42"/>
        <v>#DIV/0!</v>
      </c>
      <c r="S581" s="87" t="e">
        <f t="shared" si="42"/>
        <v>#DIV/0!</v>
      </c>
      <c r="T581" s="87" t="e">
        <f t="shared" si="42"/>
        <v>#DIV/0!</v>
      </c>
    </row>
    <row r="582" spans="1:20" ht="45" hidden="1" x14ac:dyDescent="0.3">
      <c r="A582" s="92"/>
      <c r="B582" s="93" t="s">
        <v>240</v>
      </c>
      <c r="C582" s="97" t="s">
        <v>241</v>
      </c>
      <c r="D582" s="644"/>
      <c r="E582" s="642">
        <f t="shared" si="45"/>
        <v>0</v>
      </c>
      <c r="F582" s="644"/>
      <c r="G582" s="644"/>
      <c r="H582" s="644"/>
      <c r="I582" s="642">
        <f t="shared" si="43"/>
        <v>0</v>
      </c>
      <c r="J582" s="644"/>
      <c r="K582" s="644"/>
      <c r="L582" s="644"/>
      <c r="M582" s="642">
        <f t="shared" si="44"/>
        <v>0</v>
      </c>
      <c r="N582" s="644"/>
      <c r="O582" s="644"/>
      <c r="P582" s="644"/>
      <c r="Q582" s="87" t="e">
        <f t="shared" si="42"/>
        <v>#DIV/0!</v>
      </c>
      <c r="R582" s="87" t="e">
        <f t="shared" si="42"/>
        <v>#DIV/0!</v>
      </c>
      <c r="S582" s="87" t="e">
        <f t="shared" si="42"/>
        <v>#DIV/0!</v>
      </c>
      <c r="T582" s="87" t="e">
        <f t="shared" si="42"/>
        <v>#DIV/0!</v>
      </c>
    </row>
    <row r="583" spans="1:20" ht="60" hidden="1" x14ac:dyDescent="0.3">
      <c r="A583" s="92"/>
      <c r="B583" s="93" t="s">
        <v>242</v>
      </c>
      <c r="C583" s="97" t="s">
        <v>243</v>
      </c>
      <c r="D583" s="644"/>
      <c r="E583" s="642">
        <f t="shared" si="45"/>
        <v>0</v>
      </c>
      <c r="F583" s="644"/>
      <c r="G583" s="644"/>
      <c r="H583" s="644"/>
      <c r="I583" s="642">
        <f t="shared" si="43"/>
        <v>0</v>
      </c>
      <c r="J583" s="644"/>
      <c r="K583" s="644"/>
      <c r="L583" s="644"/>
      <c r="M583" s="642">
        <f t="shared" si="44"/>
        <v>0</v>
      </c>
      <c r="N583" s="644"/>
      <c r="O583" s="644"/>
      <c r="P583" s="644"/>
      <c r="Q583" s="87" t="e">
        <f t="shared" si="42"/>
        <v>#DIV/0!</v>
      </c>
      <c r="R583" s="87" t="e">
        <f t="shared" si="42"/>
        <v>#DIV/0!</v>
      </c>
      <c r="S583" s="87" t="e">
        <f t="shared" si="42"/>
        <v>#DIV/0!</v>
      </c>
      <c r="T583" s="87" t="e">
        <f t="shared" si="42"/>
        <v>#DIV/0!</v>
      </c>
    </row>
    <row r="584" spans="1:20" ht="30" hidden="1" x14ac:dyDescent="0.3">
      <c r="A584" s="92"/>
      <c r="B584" s="93" t="s">
        <v>244</v>
      </c>
      <c r="C584" s="97" t="s">
        <v>245</v>
      </c>
      <c r="D584" s="644"/>
      <c r="E584" s="642">
        <f t="shared" si="45"/>
        <v>0</v>
      </c>
      <c r="F584" s="644"/>
      <c r="G584" s="644"/>
      <c r="H584" s="644"/>
      <c r="I584" s="642">
        <f t="shared" si="43"/>
        <v>0</v>
      </c>
      <c r="J584" s="644"/>
      <c r="K584" s="644"/>
      <c r="L584" s="644"/>
      <c r="M584" s="642">
        <f t="shared" si="44"/>
        <v>0</v>
      </c>
      <c r="N584" s="644"/>
      <c r="O584" s="644"/>
      <c r="P584" s="644"/>
      <c r="Q584" s="87" t="e">
        <f t="shared" si="42"/>
        <v>#DIV/0!</v>
      </c>
      <c r="R584" s="87" t="e">
        <f t="shared" si="42"/>
        <v>#DIV/0!</v>
      </c>
      <c r="S584" s="87" t="e">
        <f t="shared" si="42"/>
        <v>#DIV/0!</v>
      </c>
      <c r="T584" s="87" t="e">
        <f t="shared" si="42"/>
        <v>#DIV/0!</v>
      </c>
    </row>
    <row r="585" spans="1:20" ht="30" hidden="1" x14ac:dyDescent="0.3">
      <c r="A585" s="92"/>
      <c r="B585" s="93" t="s">
        <v>246</v>
      </c>
      <c r="C585" s="97" t="s">
        <v>247</v>
      </c>
      <c r="D585" s="644"/>
      <c r="E585" s="642">
        <f t="shared" si="45"/>
        <v>0</v>
      </c>
      <c r="F585" s="644"/>
      <c r="G585" s="644"/>
      <c r="H585" s="644"/>
      <c r="I585" s="642">
        <f t="shared" si="43"/>
        <v>0</v>
      </c>
      <c r="J585" s="644"/>
      <c r="K585" s="644"/>
      <c r="L585" s="644"/>
      <c r="M585" s="642">
        <f t="shared" si="44"/>
        <v>0</v>
      </c>
      <c r="N585" s="644"/>
      <c r="O585" s="644"/>
      <c r="P585" s="644"/>
      <c r="Q585" s="87" t="e">
        <f t="shared" si="42"/>
        <v>#DIV/0!</v>
      </c>
      <c r="R585" s="87" t="e">
        <f t="shared" si="42"/>
        <v>#DIV/0!</v>
      </c>
      <c r="S585" s="87" t="e">
        <f t="shared" si="42"/>
        <v>#DIV/0!</v>
      </c>
      <c r="T585" s="87" t="e">
        <f t="shared" ref="T585:T648" si="46">P585/L585*100</f>
        <v>#DIV/0!</v>
      </c>
    </row>
    <row r="586" spans="1:20" ht="30" hidden="1" x14ac:dyDescent="0.3">
      <c r="A586" s="92"/>
      <c r="B586" s="93" t="s">
        <v>248</v>
      </c>
      <c r="C586" s="97" t="s">
        <v>249</v>
      </c>
      <c r="D586" s="644"/>
      <c r="E586" s="642">
        <f t="shared" si="45"/>
        <v>0</v>
      </c>
      <c r="F586" s="644"/>
      <c r="G586" s="644"/>
      <c r="H586" s="644"/>
      <c r="I586" s="642">
        <f t="shared" si="43"/>
        <v>0</v>
      </c>
      <c r="J586" s="644"/>
      <c r="K586" s="644"/>
      <c r="L586" s="644"/>
      <c r="M586" s="642">
        <f t="shared" si="44"/>
        <v>0</v>
      </c>
      <c r="N586" s="644"/>
      <c r="O586" s="644"/>
      <c r="P586" s="644"/>
      <c r="Q586" s="87" t="e">
        <f t="shared" ref="Q586:T649" si="47">M586/I586*100</f>
        <v>#DIV/0!</v>
      </c>
      <c r="R586" s="87" t="e">
        <f t="shared" si="47"/>
        <v>#DIV/0!</v>
      </c>
      <c r="S586" s="87" t="e">
        <f t="shared" si="47"/>
        <v>#DIV/0!</v>
      </c>
      <c r="T586" s="87" t="e">
        <f t="shared" si="46"/>
        <v>#DIV/0!</v>
      </c>
    </row>
    <row r="587" spans="1:20" ht="75" hidden="1" x14ac:dyDescent="0.3">
      <c r="A587" s="92"/>
      <c r="B587" s="93" t="s">
        <v>250</v>
      </c>
      <c r="C587" s="97" t="s">
        <v>251</v>
      </c>
      <c r="D587" s="644"/>
      <c r="E587" s="642">
        <f t="shared" si="45"/>
        <v>0</v>
      </c>
      <c r="F587" s="644"/>
      <c r="G587" s="644"/>
      <c r="H587" s="644"/>
      <c r="I587" s="642">
        <f t="shared" ref="I587:I650" si="48">J587+K587</f>
        <v>0</v>
      </c>
      <c r="J587" s="644"/>
      <c r="K587" s="644"/>
      <c r="L587" s="644"/>
      <c r="M587" s="642">
        <f t="shared" ref="M587:M650" si="49">N587+O587</f>
        <v>0</v>
      </c>
      <c r="N587" s="644"/>
      <c r="O587" s="644"/>
      <c r="P587" s="644"/>
      <c r="Q587" s="87" t="e">
        <f t="shared" si="47"/>
        <v>#DIV/0!</v>
      </c>
      <c r="R587" s="87" t="e">
        <f t="shared" si="47"/>
        <v>#DIV/0!</v>
      </c>
      <c r="S587" s="87" t="e">
        <f t="shared" si="47"/>
        <v>#DIV/0!</v>
      </c>
      <c r="T587" s="87" t="e">
        <f t="shared" si="46"/>
        <v>#DIV/0!</v>
      </c>
    </row>
    <row r="588" spans="1:20" ht="30" hidden="1" x14ac:dyDescent="0.3">
      <c r="A588" s="92"/>
      <c r="B588" s="93" t="s">
        <v>252</v>
      </c>
      <c r="C588" s="97" t="s">
        <v>253</v>
      </c>
      <c r="D588" s="644"/>
      <c r="E588" s="642">
        <f t="shared" si="45"/>
        <v>0</v>
      </c>
      <c r="F588" s="644"/>
      <c r="G588" s="644"/>
      <c r="H588" s="644"/>
      <c r="I588" s="642">
        <f t="shared" si="48"/>
        <v>0</v>
      </c>
      <c r="J588" s="644"/>
      <c r="K588" s="644"/>
      <c r="L588" s="644"/>
      <c r="M588" s="642">
        <f t="shared" si="49"/>
        <v>0</v>
      </c>
      <c r="N588" s="644"/>
      <c r="O588" s="644"/>
      <c r="P588" s="644"/>
      <c r="Q588" s="87" t="e">
        <f t="shared" si="47"/>
        <v>#DIV/0!</v>
      </c>
      <c r="R588" s="87" t="e">
        <f t="shared" si="47"/>
        <v>#DIV/0!</v>
      </c>
      <c r="S588" s="87" t="e">
        <f t="shared" si="47"/>
        <v>#DIV/0!</v>
      </c>
      <c r="T588" s="87" t="e">
        <f t="shared" si="46"/>
        <v>#DIV/0!</v>
      </c>
    </row>
    <row r="589" spans="1:20" ht="30" hidden="1" x14ac:dyDescent="0.3">
      <c r="A589" s="92"/>
      <c r="B589" s="93" t="s">
        <v>254</v>
      </c>
      <c r="C589" s="96" t="s">
        <v>255</v>
      </c>
      <c r="D589" s="644"/>
      <c r="E589" s="642">
        <f t="shared" si="45"/>
        <v>0</v>
      </c>
      <c r="F589" s="644"/>
      <c r="G589" s="644"/>
      <c r="H589" s="644"/>
      <c r="I589" s="642">
        <f t="shared" si="48"/>
        <v>0</v>
      </c>
      <c r="J589" s="644"/>
      <c r="K589" s="644"/>
      <c r="L589" s="644"/>
      <c r="M589" s="642">
        <f t="shared" si="49"/>
        <v>0</v>
      </c>
      <c r="N589" s="644"/>
      <c r="O589" s="644"/>
      <c r="P589" s="644"/>
      <c r="Q589" s="87" t="e">
        <f t="shared" si="47"/>
        <v>#DIV/0!</v>
      </c>
      <c r="R589" s="87" t="e">
        <f t="shared" si="47"/>
        <v>#DIV/0!</v>
      </c>
      <c r="S589" s="87" t="e">
        <f t="shared" si="47"/>
        <v>#DIV/0!</v>
      </c>
      <c r="T589" s="87" t="e">
        <f t="shared" si="46"/>
        <v>#DIV/0!</v>
      </c>
    </row>
    <row r="590" spans="1:20" hidden="1" x14ac:dyDescent="0.3">
      <c r="A590" s="92"/>
      <c r="B590" s="93" t="s">
        <v>256</v>
      </c>
      <c r="C590" s="96" t="s">
        <v>257</v>
      </c>
      <c r="D590" s="644"/>
      <c r="E590" s="642">
        <f t="shared" ref="E590:E653" si="50">F590+G590</f>
        <v>0</v>
      </c>
      <c r="F590" s="644"/>
      <c r="G590" s="644"/>
      <c r="H590" s="644"/>
      <c r="I590" s="642">
        <f t="shared" si="48"/>
        <v>0</v>
      </c>
      <c r="J590" s="644"/>
      <c r="K590" s="644"/>
      <c r="L590" s="644"/>
      <c r="M590" s="642">
        <f t="shared" si="49"/>
        <v>0</v>
      </c>
      <c r="N590" s="644"/>
      <c r="O590" s="644"/>
      <c r="P590" s="644"/>
      <c r="Q590" s="87" t="e">
        <f t="shared" si="47"/>
        <v>#DIV/0!</v>
      </c>
      <c r="R590" s="87" t="e">
        <f t="shared" si="47"/>
        <v>#DIV/0!</v>
      </c>
      <c r="S590" s="87" t="e">
        <f t="shared" si="47"/>
        <v>#DIV/0!</v>
      </c>
      <c r="T590" s="87" t="e">
        <f t="shared" si="46"/>
        <v>#DIV/0!</v>
      </c>
    </row>
    <row r="591" spans="1:20" hidden="1" x14ac:dyDescent="0.3">
      <c r="A591" s="92"/>
      <c r="B591" s="93" t="s">
        <v>258</v>
      </c>
      <c r="C591" s="96" t="s">
        <v>259</v>
      </c>
      <c r="D591" s="644"/>
      <c r="E591" s="642">
        <f t="shared" si="50"/>
        <v>0</v>
      </c>
      <c r="F591" s="644"/>
      <c r="G591" s="644"/>
      <c r="H591" s="644"/>
      <c r="I591" s="642">
        <f t="shared" si="48"/>
        <v>0</v>
      </c>
      <c r="J591" s="644"/>
      <c r="K591" s="644"/>
      <c r="L591" s="644"/>
      <c r="M591" s="642">
        <f t="shared" si="49"/>
        <v>0</v>
      </c>
      <c r="N591" s="644"/>
      <c r="O591" s="644"/>
      <c r="P591" s="644"/>
      <c r="Q591" s="87" t="e">
        <f t="shared" si="47"/>
        <v>#DIV/0!</v>
      </c>
      <c r="R591" s="87" t="e">
        <f t="shared" si="47"/>
        <v>#DIV/0!</v>
      </c>
      <c r="S591" s="87" t="e">
        <f t="shared" si="47"/>
        <v>#DIV/0!</v>
      </c>
      <c r="T591" s="87" t="e">
        <f t="shared" si="46"/>
        <v>#DIV/0!</v>
      </c>
    </row>
    <row r="592" spans="1:20" ht="60" hidden="1" x14ac:dyDescent="0.3">
      <c r="A592" s="92"/>
      <c r="B592" s="93" t="s">
        <v>260</v>
      </c>
      <c r="C592" s="96" t="s">
        <v>261</v>
      </c>
      <c r="D592" s="644"/>
      <c r="E592" s="642">
        <f t="shared" si="50"/>
        <v>0</v>
      </c>
      <c r="F592" s="644"/>
      <c r="G592" s="644"/>
      <c r="H592" s="644"/>
      <c r="I592" s="642">
        <f t="shared" si="48"/>
        <v>0</v>
      </c>
      <c r="J592" s="644"/>
      <c r="K592" s="644"/>
      <c r="L592" s="644"/>
      <c r="M592" s="642">
        <f t="shared" si="49"/>
        <v>0</v>
      </c>
      <c r="N592" s="644"/>
      <c r="O592" s="644"/>
      <c r="P592" s="644"/>
      <c r="Q592" s="87" t="e">
        <f t="shared" si="47"/>
        <v>#DIV/0!</v>
      </c>
      <c r="R592" s="87" t="e">
        <f t="shared" si="47"/>
        <v>#DIV/0!</v>
      </c>
      <c r="S592" s="87" t="e">
        <f t="shared" si="47"/>
        <v>#DIV/0!</v>
      </c>
      <c r="T592" s="87" t="e">
        <f t="shared" si="46"/>
        <v>#DIV/0!</v>
      </c>
    </row>
    <row r="593" spans="1:20" ht="45" hidden="1" x14ac:dyDescent="0.3">
      <c r="A593" s="92"/>
      <c r="B593" s="93" t="s">
        <v>262</v>
      </c>
      <c r="C593" s="96" t="s">
        <v>263</v>
      </c>
      <c r="D593" s="644"/>
      <c r="E593" s="642">
        <f t="shared" si="50"/>
        <v>0</v>
      </c>
      <c r="F593" s="644"/>
      <c r="G593" s="644"/>
      <c r="H593" s="644"/>
      <c r="I593" s="642">
        <f t="shared" si="48"/>
        <v>0</v>
      </c>
      <c r="J593" s="644"/>
      <c r="K593" s="644"/>
      <c r="L593" s="644"/>
      <c r="M593" s="642">
        <f t="shared" si="49"/>
        <v>0</v>
      </c>
      <c r="N593" s="644"/>
      <c r="O593" s="644"/>
      <c r="P593" s="644"/>
      <c r="Q593" s="87" t="e">
        <f t="shared" si="47"/>
        <v>#DIV/0!</v>
      </c>
      <c r="R593" s="87" t="e">
        <f t="shared" si="47"/>
        <v>#DIV/0!</v>
      </c>
      <c r="S593" s="87" t="e">
        <f t="shared" si="47"/>
        <v>#DIV/0!</v>
      </c>
      <c r="T593" s="87" t="e">
        <f t="shared" si="46"/>
        <v>#DIV/0!</v>
      </c>
    </row>
    <row r="594" spans="1:20" ht="45" hidden="1" x14ac:dyDescent="0.3">
      <c r="A594" s="92"/>
      <c r="B594" s="93" t="s">
        <v>264</v>
      </c>
      <c r="C594" s="97" t="s">
        <v>265</v>
      </c>
      <c r="D594" s="644"/>
      <c r="E594" s="642">
        <f t="shared" si="50"/>
        <v>0</v>
      </c>
      <c r="F594" s="644"/>
      <c r="G594" s="644"/>
      <c r="H594" s="644"/>
      <c r="I594" s="642">
        <f t="shared" si="48"/>
        <v>0</v>
      </c>
      <c r="J594" s="644"/>
      <c r="K594" s="644"/>
      <c r="L594" s="644"/>
      <c r="M594" s="642">
        <f t="shared" si="49"/>
        <v>0</v>
      </c>
      <c r="N594" s="644"/>
      <c r="O594" s="644"/>
      <c r="P594" s="644"/>
      <c r="Q594" s="87" t="e">
        <f t="shared" si="47"/>
        <v>#DIV/0!</v>
      </c>
      <c r="R594" s="87" t="e">
        <f t="shared" si="47"/>
        <v>#DIV/0!</v>
      </c>
      <c r="S594" s="87" t="e">
        <f t="shared" si="47"/>
        <v>#DIV/0!</v>
      </c>
      <c r="T594" s="87" t="e">
        <f t="shared" si="46"/>
        <v>#DIV/0!</v>
      </c>
    </row>
    <row r="595" spans="1:20" ht="30" hidden="1" x14ac:dyDescent="0.3">
      <c r="A595" s="92"/>
      <c r="B595" s="93" t="s">
        <v>266</v>
      </c>
      <c r="C595" s="97" t="s">
        <v>267</v>
      </c>
      <c r="D595" s="644"/>
      <c r="E595" s="642">
        <f t="shared" si="50"/>
        <v>0</v>
      </c>
      <c r="F595" s="644"/>
      <c r="G595" s="644"/>
      <c r="H595" s="644"/>
      <c r="I595" s="642">
        <f t="shared" si="48"/>
        <v>0</v>
      </c>
      <c r="J595" s="644"/>
      <c r="K595" s="644"/>
      <c r="L595" s="644"/>
      <c r="M595" s="642">
        <f t="shared" si="49"/>
        <v>0</v>
      </c>
      <c r="N595" s="644"/>
      <c r="O595" s="644"/>
      <c r="P595" s="644"/>
      <c r="Q595" s="87" t="e">
        <f t="shared" si="47"/>
        <v>#DIV/0!</v>
      </c>
      <c r="R595" s="87" t="e">
        <f t="shared" si="47"/>
        <v>#DIV/0!</v>
      </c>
      <c r="S595" s="87" t="e">
        <f t="shared" si="47"/>
        <v>#DIV/0!</v>
      </c>
      <c r="T595" s="87" t="e">
        <f t="shared" si="46"/>
        <v>#DIV/0!</v>
      </c>
    </row>
    <row r="596" spans="1:20" ht="30" hidden="1" x14ac:dyDescent="0.3">
      <c r="A596" s="92"/>
      <c r="B596" s="93" t="s">
        <v>268</v>
      </c>
      <c r="C596" s="97" t="s">
        <v>269</v>
      </c>
      <c r="D596" s="644"/>
      <c r="E596" s="642">
        <f t="shared" si="50"/>
        <v>0</v>
      </c>
      <c r="F596" s="644"/>
      <c r="G596" s="644"/>
      <c r="H596" s="644"/>
      <c r="I596" s="642">
        <f t="shared" si="48"/>
        <v>0</v>
      </c>
      <c r="J596" s="644"/>
      <c r="K596" s="644"/>
      <c r="L596" s="644"/>
      <c r="M596" s="642">
        <f t="shared" si="49"/>
        <v>0</v>
      </c>
      <c r="N596" s="644"/>
      <c r="O596" s="644"/>
      <c r="P596" s="644"/>
      <c r="Q596" s="87" t="e">
        <f t="shared" si="47"/>
        <v>#DIV/0!</v>
      </c>
      <c r="R596" s="87" t="e">
        <f t="shared" si="47"/>
        <v>#DIV/0!</v>
      </c>
      <c r="S596" s="87" t="e">
        <f t="shared" si="47"/>
        <v>#DIV/0!</v>
      </c>
      <c r="T596" s="87" t="e">
        <f t="shared" si="46"/>
        <v>#DIV/0!</v>
      </c>
    </row>
    <row r="597" spans="1:20" ht="60" hidden="1" x14ac:dyDescent="0.3">
      <c r="A597" s="92"/>
      <c r="B597" s="93" t="s">
        <v>270</v>
      </c>
      <c r="C597" s="97" t="s">
        <v>271</v>
      </c>
      <c r="D597" s="644"/>
      <c r="E597" s="642">
        <f t="shared" si="50"/>
        <v>0</v>
      </c>
      <c r="F597" s="644"/>
      <c r="G597" s="644"/>
      <c r="H597" s="644"/>
      <c r="I597" s="642">
        <f t="shared" si="48"/>
        <v>0</v>
      </c>
      <c r="J597" s="644"/>
      <c r="K597" s="644"/>
      <c r="L597" s="644"/>
      <c r="M597" s="642">
        <f t="shared" si="49"/>
        <v>0</v>
      </c>
      <c r="N597" s="644"/>
      <c r="O597" s="644"/>
      <c r="P597" s="644"/>
      <c r="Q597" s="87" t="e">
        <f t="shared" si="47"/>
        <v>#DIV/0!</v>
      </c>
      <c r="R597" s="87" t="e">
        <f t="shared" si="47"/>
        <v>#DIV/0!</v>
      </c>
      <c r="S597" s="87" t="e">
        <f t="shared" si="47"/>
        <v>#DIV/0!</v>
      </c>
      <c r="T597" s="87" t="e">
        <f t="shared" si="46"/>
        <v>#DIV/0!</v>
      </c>
    </row>
    <row r="598" spans="1:20" ht="60" hidden="1" x14ac:dyDescent="0.3">
      <c r="A598" s="92"/>
      <c r="B598" s="93" t="s">
        <v>272</v>
      </c>
      <c r="C598" s="97" t="s">
        <v>273</v>
      </c>
      <c r="D598" s="644"/>
      <c r="E598" s="642">
        <f t="shared" si="50"/>
        <v>0</v>
      </c>
      <c r="F598" s="644"/>
      <c r="G598" s="644"/>
      <c r="H598" s="644"/>
      <c r="I598" s="642">
        <f t="shared" si="48"/>
        <v>0</v>
      </c>
      <c r="J598" s="644"/>
      <c r="K598" s="644"/>
      <c r="L598" s="644"/>
      <c r="M598" s="642">
        <f t="shared" si="49"/>
        <v>0</v>
      </c>
      <c r="N598" s="644"/>
      <c r="O598" s="644"/>
      <c r="P598" s="644"/>
      <c r="Q598" s="87" t="e">
        <f t="shared" si="47"/>
        <v>#DIV/0!</v>
      </c>
      <c r="R598" s="87" t="e">
        <f t="shared" si="47"/>
        <v>#DIV/0!</v>
      </c>
      <c r="S598" s="87" t="e">
        <f t="shared" si="47"/>
        <v>#DIV/0!</v>
      </c>
      <c r="T598" s="87" t="e">
        <f t="shared" si="46"/>
        <v>#DIV/0!</v>
      </c>
    </row>
    <row r="599" spans="1:20" ht="90" hidden="1" x14ac:dyDescent="0.3">
      <c r="A599" s="92"/>
      <c r="B599" s="93" t="s">
        <v>274</v>
      </c>
      <c r="C599" s="97" t="s">
        <v>275</v>
      </c>
      <c r="D599" s="644"/>
      <c r="E599" s="642">
        <f t="shared" si="50"/>
        <v>0</v>
      </c>
      <c r="F599" s="644"/>
      <c r="G599" s="644"/>
      <c r="H599" s="644"/>
      <c r="I599" s="642">
        <f t="shared" si="48"/>
        <v>0</v>
      </c>
      <c r="J599" s="644"/>
      <c r="K599" s="644"/>
      <c r="L599" s="644"/>
      <c r="M599" s="642">
        <f t="shared" si="49"/>
        <v>0</v>
      </c>
      <c r="N599" s="644"/>
      <c r="O599" s="644"/>
      <c r="P599" s="644"/>
      <c r="Q599" s="87" t="e">
        <f t="shared" si="47"/>
        <v>#DIV/0!</v>
      </c>
      <c r="R599" s="87" t="e">
        <f t="shared" si="47"/>
        <v>#DIV/0!</v>
      </c>
      <c r="S599" s="87" t="e">
        <f t="shared" si="47"/>
        <v>#DIV/0!</v>
      </c>
      <c r="T599" s="87" t="e">
        <f t="shared" si="46"/>
        <v>#DIV/0!</v>
      </c>
    </row>
    <row r="600" spans="1:20" ht="45" hidden="1" x14ac:dyDescent="0.3">
      <c r="A600" s="92"/>
      <c r="B600" s="93" t="s">
        <v>276</v>
      </c>
      <c r="C600" s="96" t="s">
        <v>277</v>
      </c>
      <c r="D600" s="644"/>
      <c r="E600" s="642">
        <f t="shared" si="50"/>
        <v>0</v>
      </c>
      <c r="F600" s="644"/>
      <c r="G600" s="644"/>
      <c r="H600" s="644"/>
      <c r="I600" s="642">
        <f t="shared" si="48"/>
        <v>0</v>
      </c>
      <c r="J600" s="644"/>
      <c r="K600" s="644"/>
      <c r="L600" s="644"/>
      <c r="M600" s="642">
        <f t="shared" si="49"/>
        <v>0</v>
      </c>
      <c r="N600" s="644"/>
      <c r="O600" s="644"/>
      <c r="P600" s="644"/>
      <c r="Q600" s="87" t="e">
        <f t="shared" si="47"/>
        <v>#DIV/0!</v>
      </c>
      <c r="R600" s="87" t="e">
        <f t="shared" si="47"/>
        <v>#DIV/0!</v>
      </c>
      <c r="S600" s="87" t="e">
        <f t="shared" si="47"/>
        <v>#DIV/0!</v>
      </c>
      <c r="T600" s="87" t="e">
        <f t="shared" si="46"/>
        <v>#DIV/0!</v>
      </c>
    </row>
    <row r="601" spans="1:20" ht="45" hidden="1" x14ac:dyDescent="0.3">
      <c r="A601" s="92"/>
      <c r="B601" s="93" t="s">
        <v>278</v>
      </c>
      <c r="C601" s="96" t="s">
        <v>279</v>
      </c>
      <c r="D601" s="644"/>
      <c r="E601" s="642">
        <f t="shared" si="50"/>
        <v>0</v>
      </c>
      <c r="F601" s="644"/>
      <c r="G601" s="644"/>
      <c r="H601" s="644"/>
      <c r="I601" s="642">
        <f t="shared" si="48"/>
        <v>0</v>
      </c>
      <c r="J601" s="644"/>
      <c r="K601" s="644"/>
      <c r="L601" s="644"/>
      <c r="M601" s="642">
        <f t="shared" si="49"/>
        <v>0</v>
      </c>
      <c r="N601" s="644"/>
      <c r="O601" s="644"/>
      <c r="P601" s="644"/>
      <c r="Q601" s="87" t="e">
        <f t="shared" si="47"/>
        <v>#DIV/0!</v>
      </c>
      <c r="R601" s="87" t="e">
        <f t="shared" si="47"/>
        <v>#DIV/0!</v>
      </c>
      <c r="S601" s="87" t="e">
        <f t="shared" si="47"/>
        <v>#DIV/0!</v>
      </c>
      <c r="T601" s="87" t="e">
        <f t="shared" si="46"/>
        <v>#DIV/0!</v>
      </c>
    </row>
    <row r="602" spans="1:20" ht="30" hidden="1" x14ac:dyDescent="0.3">
      <c r="A602" s="92"/>
      <c r="B602" s="93" t="s">
        <v>280</v>
      </c>
      <c r="C602" s="97" t="s">
        <v>281</v>
      </c>
      <c r="D602" s="644"/>
      <c r="E602" s="642">
        <f t="shared" si="50"/>
        <v>0</v>
      </c>
      <c r="F602" s="644"/>
      <c r="G602" s="644"/>
      <c r="H602" s="644"/>
      <c r="I602" s="642">
        <f t="shared" si="48"/>
        <v>0</v>
      </c>
      <c r="J602" s="644"/>
      <c r="K602" s="644"/>
      <c r="L602" s="644"/>
      <c r="M602" s="642">
        <f t="shared" si="49"/>
        <v>0</v>
      </c>
      <c r="N602" s="644"/>
      <c r="O602" s="644"/>
      <c r="P602" s="644"/>
      <c r="Q602" s="87" t="e">
        <f t="shared" si="47"/>
        <v>#DIV/0!</v>
      </c>
      <c r="R602" s="87" t="e">
        <f t="shared" si="47"/>
        <v>#DIV/0!</v>
      </c>
      <c r="S602" s="87" t="e">
        <f t="shared" si="47"/>
        <v>#DIV/0!</v>
      </c>
      <c r="T602" s="87" t="e">
        <f t="shared" si="46"/>
        <v>#DIV/0!</v>
      </c>
    </row>
    <row r="603" spans="1:20" ht="60" hidden="1" x14ac:dyDescent="0.3">
      <c r="A603" s="92"/>
      <c r="B603" s="93" t="s">
        <v>282</v>
      </c>
      <c r="C603" s="97" t="s">
        <v>283</v>
      </c>
      <c r="D603" s="644"/>
      <c r="E603" s="642">
        <f t="shared" si="50"/>
        <v>0</v>
      </c>
      <c r="F603" s="644"/>
      <c r="G603" s="644"/>
      <c r="H603" s="644"/>
      <c r="I603" s="642">
        <f t="shared" si="48"/>
        <v>0</v>
      </c>
      <c r="J603" s="644"/>
      <c r="K603" s="644"/>
      <c r="L603" s="644"/>
      <c r="M603" s="642">
        <f t="shared" si="49"/>
        <v>0</v>
      </c>
      <c r="N603" s="644"/>
      <c r="O603" s="644"/>
      <c r="P603" s="644"/>
      <c r="Q603" s="87" t="e">
        <f t="shared" si="47"/>
        <v>#DIV/0!</v>
      </c>
      <c r="R603" s="87" t="e">
        <f t="shared" si="47"/>
        <v>#DIV/0!</v>
      </c>
      <c r="S603" s="87" t="e">
        <f t="shared" si="47"/>
        <v>#DIV/0!</v>
      </c>
      <c r="T603" s="87" t="e">
        <f t="shared" si="46"/>
        <v>#DIV/0!</v>
      </c>
    </row>
    <row r="604" spans="1:20" ht="30" hidden="1" x14ac:dyDescent="0.3">
      <c r="A604" s="92"/>
      <c r="B604" s="93" t="s">
        <v>284</v>
      </c>
      <c r="C604" s="97" t="s">
        <v>285</v>
      </c>
      <c r="D604" s="644"/>
      <c r="E604" s="642">
        <f t="shared" si="50"/>
        <v>0</v>
      </c>
      <c r="F604" s="644"/>
      <c r="G604" s="644"/>
      <c r="H604" s="644"/>
      <c r="I604" s="642">
        <f t="shared" si="48"/>
        <v>0</v>
      </c>
      <c r="J604" s="644"/>
      <c r="K604" s="644"/>
      <c r="L604" s="644"/>
      <c r="M604" s="642">
        <f t="shared" si="49"/>
        <v>0</v>
      </c>
      <c r="N604" s="644"/>
      <c r="O604" s="644"/>
      <c r="P604" s="644"/>
      <c r="Q604" s="87" t="e">
        <f t="shared" si="47"/>
        <v>#DIV/0!</v>
      </c>
      <c r="R604" s="87" t="e">
        <f t="shared" si="47"/>
        <v>#DIV/0!</v>
      </c>
      <c r="S604" s="87" t="e">
        <f t="shared" si="47"/>
        <v>#DIV/0!</v>
      </c>
      <c r="T604" s="87" t="e">
        <f t="shared" si="46"/>
        <v>#DIV/0!</v>
      </c>
    </row>
    <row r="605" spans="1:20" ht="90" hidden="1" x14ac:dyDescent="0.3">
      <c r="A605" s="92"/>
      <c r="B605" s="93" t="s">
        <v>286</v>
      </c>
      <c r="C605" s="97" t="s">
        <v>287</v>
      </c>
      <c r="D605" s="644"/>
      <c r="E605" s="642">
        <f t="shared" si="50"/>
        <v>0</v>
      </c>
      <c r="F605" s="644"/>
      <c r="G605" s="644"/>
      <c r="H605" s="644"/>
      <c r="I605" s="642">
        <f t="shared" si="48"/>
        <v>0</v>
      </c>
      <c r="J605" s="644"/>
      <c r="K605" s="644"/>
      <c r="L605" s="644"/>
      <c r="M605" s="642">
        <f t="shared" si="49"/>
        <v>0</v>
      </c>
      <c r="N605" s="644"/>
      <c r="O605" s="644"/>
      <c r="P605" s="644"/>
      <c r="Q605" s="87" t="e">
        <f t="shared" si="47"/>
        <v>#DIV/0!</v>
      </c>
      <c r="R605" s="87" t="e">
        <f t="shared" si="47"/>
        <v>#DIV/0!</v>
      </c>
      <c r="S605" s="87" t="e">
        <f t="shared" si="47"/>
        <v>#DIV/0!</v>
      </c>
      <c r="T605" s="87" t="e">
        <f t="shared" si="46"/>
        <v>#DIV/0!</v>
      </c>
    </row>
    <row r="606" spans="1:20" ht="30" hidden="1" x14ac:dyDescent="0.3">
      <c r="A606" s="92"/>
      <c r="B606" s="93" t="s">
        <v>288</v>
      </c>
      <c r="C606" s="97" t="s">
        <v>289</v>
      </c>
      <c r="D606" s="644"/>
      <c r="E606" s="642">
        <f t="shared" si="50"/>
        <v>0</v>
      </c>
      <c r="F606" s="644"/>
      <c r="G606" s="644"/>
      <c r="H606" s="644"/>
      <c r="I606" s="642">
        <f t="shared" si="48"/>
        <v>0</v>
      </c>
      <c r="J606" s="644"/>
      <c r="K606" s="644"/>
      <c r="L606" s="644"/>
      <c r="M606" s="642">
        <f t="shared" si="49"/>
        <v>0</v>
      </c>
      <c r="N606" s="644"/>
      <c r="O606" s="644"/>
      <c r="P606" s="644"/>
      <c r="Q606" s="87" t="e">
        <f t="shared" si="47"/>
        <v>#DIV/0!</v>
      </c>
      <c r="R606" s="87" t="e">
        <f t="shared" si="47"/>
        <v>#DIV/0!</v>
      </c>
      <c r="S606" s="87" t="e">
        <f t="shared" si="47"/>
        <v>#DIV/0!</v>
      </c>
      <c r="T606" s="87" t="e">
        <f t="shared" si="46"/>
        <v>#DIV/0!</v>
      </c>
    </row>
    <row r="607" spans="1:20" ht="90" hidden="1" x14ac:dyDescent="0.3">
      <c r="A607" s="92"/>
      <c r="B607" s="93" t="s">
        <v>290</v>
      </c>
      <c r="C607" s="97" t="s">
        <v>291</v>
      </c>
      <c r="D607" s="644"/>
      <c r="E607" s="642">
        <f t="shared" si="50"/>
        <v>0</v>
      </c>
      <c r="F607" s="644"/>
      <c r="G607" s="644"/>
      <c r="H607" s="644"/>
      <c r="I607" s="642">
        <f t="shared" si="48"/>
        <v>0</v>
      </c>
      <c r="J607" s="644"/>
      <c r="K607" s="644"/>
      <c r="L607" s="644"/>
      <c r="M607" s="642">
        <f t="shared" si="49"/>
        <v>0</v>
      </c>
      <c r="N607" s="644"/>
      <c r="O607" s="644"/>
      <c r="P607" s="644"/>
      <c r="Q607" s="87" t="e">
        <f t="shared" si="47"/>
        <v>#DIV/0!</v>
      </c>
      <c r="R607" s="87" t="e">
        <f t="shared" si="47"/>
        <v>#DIV/0!</v>
      </c>
      <c r="S607" s="87" t="e">
        <f t="shared" si="47"/>
        <v>#DIV/0!</v>
      </c>
      <c r="T607" s="87" t="e">
        <f t="shared" si="46"/>
        <v>#DIV/0!</v>
      </c>
    </row>
    <row r="608" spans="1:20" ht="30" hidden="1" x14ac:dyDescent="0.3">
      <c r="A608" s="92"/>
      <c r="B608" s="93" t="s">
        <v>292</v>
      </c>
      <c r="C608" s="97" t="s">
        <v>293</v>
      </c>
      <c r="D608" s="644"/>
      <c r="E608" s="642">
        <f t="shared" si="50"/>
        <v>0</v>
      </c>
      <c r="F608" s="644"/>
      <c r="G608" s="644"/>
      <c r="H608" s="644"/>
      <c r="I608" s="642">
        <f t="shared" si="48"/>
        <v>0</v>
      </c>
      <c r="J608" s="644"/>
      <c r="K608" s="644"/>
      <c r="L608" s="644"/>
      <c r="M608" s="642">
        <f t="shared" si="49"/>
        <v>0</v>
      </c>
      <c r="N608" s="644"/>
      <c r="O608" s="644"/>
      <c r="P608" s="644"/>
      <c r="Q608" s="87" t="e">
        <f t="shared" si="47"/>
        <v>#DIV/0!</v>
      </c>
      <c r="R608" s="87" t="e">
        <f t="shared" si="47"/>
        <v>#DIV/0!</v>
      </c>
      <c r="S608" s="87" t="e">
        <f t="shared" si="47"/>
        <v>#DIV/0!</v>
      </c>
      <c r="T608" s="87" t="e">
        <f t="shared" si="46"/>
        <v>#DIV/0!</v>
      </c>
    </row>
    <row r="609" spans="1:20" ht="30" hidden="1" x14ac:dyDescent="0.3">
      <c r="A609" s="92"/>
      <c r="B609" s="93" t="s">
        <v>294</v>
      </c>
      <c r="C609" s="97" t="s">
        <v>295</v>
      </c>
      <c r="D609" s="644"/>
      <c r="E609" s="642">
        <f t="shared" si="50"/>
        <v>0</v>
      </c>
      <c r="F609" s="644"/>
      <c r="G609" s="644"/>
      <c r="H609" s="644"/>
      <c r="I609" s="642">
        <f t="shared" si="48"/>
        <v>0</v>
      </c>
      <c r="J609" s="644"/>
      <c r="K609" s="644"/>
      <c r="L609" s="644"/>
      <c r="M609" s="642">
        <f t="shared" si="49"/>
        <v>0</v>
      </c>
      <c r="N609" s="644"/>
      <c r="O609" s="644"/>
      <c r="P609" s="644"/>
      <c r="Q609" s="87" t="e">
        <f t="shared" si="47"/>
        <v>#DIV/0!</v>
      </c>
      <c r="R609" s="87" t="e">
        <f t="shared" si="47"/>
        <v>#DIV/0!</v>
      </c>
      <c r="S609" s="87" t="e">
        <f t="shared" si="47"/>
        <v>#DIV/0!</v>
      </c>
      <c r="T609" s="87" t="e">
        <f t="shared" si="46"/>
        <v>#DIV/0!</v>
      </c>
    </row>
    <row r="610" spans="1:20" ht="30" hidden="1" x14ac:dyDescent="0.3">
      <c r="A610" s="92"/>
      <c r="B610" s="93" t="s">
        <v>296</v>
      </c>
      <c r="C610" s="97" t="s">
        <v>297</v>
      </c>
      <c r="D610" s="644"/>
      <c r="E610" s="642">
        <f t="shared" si="50"/>
        <v>0</v>
      </c>
      <c r="F610" s="644"/>
      <c r="G610" s="644"/>
      <c r="H610" s="644"/>
      <c r="I610" s="642">
        <f t="shared" si="48"/>
        <v>0</v>
      </c>
      <c r="J610" s="644"/>
      <c r="K610" s="644"/>
      <c r="L610" s="644"/>
      <c r="M610" s="642">
        <f t="shared" si="49"/>
        <v>0</v>
      </c>
      <c r="N610" s="644"/>
      <c r="O610" s="644"/>
      <c r="P610" s="644"/>
      <c r="Q610" s="87" t="e">
        <f t="shared" si="47"/>
        <v>#DIV/0!</v>
      </c>
      <c r="R610" s="87" t="e">
        <f t="shared" si="47"/>
        <v>#DIV/0!</v>
      </c>
      <c r="S610" s="87" t="e">
        <f t="shared" si="47"/>
        <v>#DIV/0!</v>
      </c>
      <c r="T610" s="87" t="e">
        <f t="shared" si="46"/>
        <v>#DIV/0!</v>
      </c>
    </row>
    <row r="611" spans="1:20" ht="30" hidden="1" x14ac:dyDescent="0.3">
      <c r="A611" s="92"/>
      <c r="B611" s="93" t="s">
        <v>298</v>
      </c>
      <c r="C611" s="97" t="s">
        <v>299</v>
      </c>
      <c r="D611" s="644"/>
      <c r="E611" s="642">
        <f t="shared" si="50"/>
        <v>0</v>
      </c>
      <c r="F611" s="644"/>
      <c r="G611" s="644"/>
      <c r="H611" s="644"/>
      <c r="I611" s="642">
        <f t="shared" si="48"/>
        <v>0</v>
      </c>
      <c r="J611" s="644"/>
      <c r="K611" s="644"/>
      <c r="L611" s="644"/>
      <c r="M611" s="642">
        <f t="shared" si="49"/>
        <v>0</v>
      </c>
      <c r="N611" s="644"/>
      <c r="O611" s="644"/>
      <c r="P611" s="644"/>
      <c r="Q611" s="87" t="e">
        <f t="shared" si="47"/>
        <v>#DIV/0!</v>
      </c>
      <c r="R611" s="87" t="e">
        <f t="shared" si="47"/>
        <v>#DIV/0!</v>
      </c>
      <c r="S611" s="87" t="e">
        <f t="shared" si="47"/>
        <v>#DIV/0!</v>
      </c>
      <c r="T611" s="87" t="e">
        <f t="shared" si="46"/>
        <v>#DIV/0!</v>
      </c>
    </row>
    <row r="612" spans="1:20" ht="30" hidden="1" x14ac:dyDescent="0.3">
      <c r="A612" s="92"/>
      <c r="B612" s="93" t="s">
        <v>300</v>
      </c>
      <c r="C612" s="97" t="s">
        <v>301</v>
      </c>
      <c r="D612" s="644"/>
      <c r="E612" s="642">
        <f t="shared" si="50"/>
        <v>0</v>
      </c>
      <c r="F612" s="644"/>
      <c r="G612" s="644"/>
      <c r="H612" s="644"/>
      <c r="I612" s="642">
        <f t="shared" si="48"/>
        <v>0</v>
      </c>
      <c r="J612" s="644"/>
      <c r="K612" s="644"/>
      <c r="L612" s="644"/>
      <c r="M612" s="642">
        <f t="shared" si="49"/>
        <v>0</v>
      </c>
      <c r="N612" s="644"/>
      <c r="O612" s="644"/>
      <c r="P612" s="644"/>
      <c r="Q612" s="87" t="e">
        <f t="shared" si="47"/>
        <v>#DIV/0!</v>
      </c>
      <c r="R612" s="87" t="e">
        <f t="shared" si="47"/>
        <v>#DIV/0!</v>
      </c>
      <c r="S612" s="87" t="e">
        <f t="shared" si="47"/>
        <v>#DIV/0!</v>
      </c>
      <c r="T612" s="87" t="e">
        <f t="shared" si="46"/>
        <v>#DIV/0!</v>
      </c>
    </row>
    <row r="613" spans="1:20" ht="75" hidden="1" x14ac:dyDescent="0.3">
      <c r="A613" s="92"/>
      <c r="B613" s="93" t="s">
        <v>302</v>
      </c>
      <c r="C613" s="97" t="s">
        <v>303</v>
      </c>
      <c r="D613" s="644"/>
      <c r="E613" s="642">
        <f t="shared" si="50"/>
        <v>0</v>
      </c>
      <c r="F613" s="644"/>
      <c r="G613" s="644"/>
      <c r="H613" s="644"/>
      <c r="I613" s="642">
        <f t="shared" si="48"/>
        <v>0</v>
      </c>
      <c r="J613" s="644"/>
      <c r="K613" s="644"/>
      <c r="L613" s="644"/>
      <c r="M613" s="642">
        <f t="shared" si="49"/>
        <v>0</v>
      </c>
      <c r="N613" s="644"/>
      <c r="O613" s="644"/>
      <c r="P613" s="644"/>
      <c r="Q613" s="87" t="e">
        <f t="shared" si="47"/>
        <v>#DIV/0!</v>
      </c>
      <c r="R613" s="87" t="e">
        <f t="shared" si="47"/>
        <v>#DIV/0!</v>
      </c>
      <c r="S613" s="87" t="e">
        <f t="shared" si="47"/>
        <v>#DIV/0!</v>
      </c>
      <c r="T613" s="87" t="e">
        <f t="shared" si="46"/>
        <v>#DIV/0!</v>
      </c>
    </row>
    <row r="614" spans="1:20" hidden="1" x14ac:dyDescent="0.3">
      <c r="A614" s="92"/>
      <c r="B614" s="93" t="s">
        <v>307</v>
      </c>
      <c r="C614" s="95" t="s">
        <v>386</v>
      </c>
      <c r="D614" s="644"/>
      <c r="E614" s="642">
        <f t="shared" si="50"/>
        <v>0</v>
      </c>
      <c r="F614" s="644"/>
      <c r="G614" s="644"/>
      <c r="H614" s="644"/>
      <c r="I614" s="642">
        <f t="shared" si="48"/>
        <v>0</v>
      </c>
      <c r="J614" s="644"/>
      <c r="K614" s="644"/>
      <c r="L614" s="644"/>
      <c r="M614" s="642">
        <f t="shared" si="49"/>
        <v>0</v>
      </c>
      <c r="N614" s="644"/>
      <c r="O614" s="644"/>
      <c r="P614" s="644"/>
      <c r="Q614" s="87" t="e">
        <f t="shared" si="47"/>
        <v>#DIV/0!</v>
      </c>
      <c r="R614" s="87" t="e">
        <f t="shared" si="47"/>
        <v>#DIV/0!</v>
      </c>
      <c r="S614" s="87" t="e">
        <f t="shared" si="47"/>
        <v>#DIV/0!</v>
      </c>
      <c r="T614" s="87" t="e">
        <f t="shared" si="46"/>
        <v>#DIV/0!</v>
      </c>
    </row>
    <row r="615" spans="1:20" hidden="1" x14ac:dyDescent="0.3">
      <c r="A615" s="92"/>
      <c r="B615" s="93" t="s">
        <v>309</v>
      </c>
      <c r="C615" s="95" t="s">
        <v>387</v>
      </c>
      <c r="D615" s="644"/>
      <c r="E615" s="642">
        <f t="shared" si="50"/>
        <v>0</v>
      </c>
      <c r="F615" s="644"/>
      <c r="G615" s="644"/>
      <c r="H615" s="644"/>
      <c r="I615" s="642">
        <f t="shared" si="48"/>
        <v>0</v>
      </c>
      <c r="J615" s="644"/>
      <c r="K615" s="644"/>
      <c r="L615" s="644"/>
      <c r="M615" s="642">
        <f t="shared" si="49"/>
        <v>0</v>
      </c>
      <c r="N615" s="644"/>
      <c r="O615" s="644"/>
      <c r="P615" s="644"/>
      <c r="Q615" s="87" t="e">
        <f t="shared" si="47"/>
        <v>#DIV/0!</v>
      </c>
      <c r="R615" s="87" t="e">
        <f t="shared" si="47"/>
        <v>#DIV/0!</v>
      </c>
      <c r="S615" s="87" t="e">
        <f t="shared" si="47"/>
        <v>#DIV/0!</v>
      </c>
      <c r="T615" s="87" t="e">
        <f t="shared" si="46"/>
        <v>#DIV/0!</v>
      </c>
    </row>
    <row r="616" spans="1:20" hidden="1" x14ac:dyDescent="0.3">
      <c r="A616" s="92"/>
      <c r="B616" s="93" t="s">
        <v>310</v>
      </c>
      <c r="C616" s="96" t="s">
        <v>311</v>
      </c>
      <c r="D616" s="644"/>
      <c r="E616" s="642">
        <f t="shared" si="50"/>
        <v>0</v>
      </c>
      <c r="F616" s="644"/>
      <c r="G616" s="644"/>
      <c r="H616" s="644"/>
      <c r="I616" s="642">
        <f t="shared" si="48"/>
        <v>0</v>
      </c>
      <c r="J616" s="644"/>
      <c r="K616" s="644"/>
      <c r="L616" s="644"/>
      <c r="M616" s="642">
        <f t="shared" si="49"/>
        <v>0</v>
      </c>
      <c r="N616" s="644"/>
      <c r="O616" s="644"/>
      <c r="P616" s="644"/>
      <c r="Q616" s="87" t="e">
        <f t="shared" si="47"/>
        <v>#DIV/0!</v>
      </c>
      <c r="R616" s="87" t="e">
        <f t="shared" si="47"/>
        <v>#DIV/0!</v>
      </c>
      <c r="S616" s="87" t="e">
        <f t="shared" si="47"/>
        <v>#DIV/0!</v>
      </c>
      <c r="T616" s="87" t="e">
        <f t="shared" si="46"/>
        <v>#DIV/0!</v>
      </c>
    </row>
    <row r="617" spans="1:20" ht="30" hidden="1" x14ac:dyDescent="0.3">
      <c r="A617" s="92"/>
      <c r="B617" s="93" t="s">
        <v>312</v>
      </c>
      <c r="C617" s="97" t="s">
        <v>313</v>
      </c>
      <c r="D617" s="644"/>
      <c r="E617" s="642">
        <f t="shared" si="50"/>
        <v>0</v>
      </c>
      <c r="F617" s="644"/>
      <c r="G617" s="644"/>
      <c r="H617" s="644"/>
      <c r="I617" s="642">
        <f t="shared" si="48"/>
        <v>0</v>
      </c>
      <c r="J617" s="644"/>
      <c r="K617" s="644"/>
      <c r="L617" s="644"/>
      <c r="M617" s="642">
        <f t="shared" si="49"/>
        <v>0</v>
      </c>
      <c r="N617" s="644"/>
      <c r="O617" s="644"/>
      <c r="P617" s="644"/>
      <c r="Q617" s="87" t="e">
        <f t="shared" si="47"/>
        <v>#DIV/0!</v>
      </c>
      <c r="R617" s="87" t="e">
        <f t="shared" si="47"/>
        <v>#DIV/0!</v>
      </c>
      <c r="S617" s="87" t="e">
        <f t="shared" si="47"/>
        <v>#DIV/0!</v>
      </c>
      <c r="T617" s="87" t="e">
        <f t="shared" si="46"/>
        <v>#DIV/0!</v>
      </c>
    </row>
    <row r="618" spans="1:20" ht="30" hidden="1" x14ac:dyDescent="0.3">
      <c r="A618" s="92"/>
      <c r="B618" s="93" t="s">
        <v>314</v>
      </c>
      <c r="C618" s="97" t="s">
        <v>315</v>
      </c>
      <c r="D618" s="644"/>
      <c r="E618" s="642">
        <f t="shared" si="50"/>
        <v>0</v>
      </c>
      <c r="F618" s="644"/>
      <c r="G618" s="644"/>
      <c r="H618" s="644"/>
      <c r="I618" s="642">
        <f t="shared" si="48"/>
        <v>0</v>
      </c>
      <c r="J618" s="644"/>
      <c r="K618" s="644"/>
      <c r="L618" s="644"/>
      <c r="M618" s="642">
        <f t="shared" si="49"/>
        <v>0</v>
      </c>
      <c r="N618" s="644"/>
      <c r="O618" s="644"/>
      <c r="P618" s="644"/>
      <c r="Q618" s="87" t="e">
        <f t="shared" si="47"/>
        <v>#DIV/0!</v>
      </c>
      <c r="R618" s="87" t="e">
        <f t="shared" si="47"/>
        <v>#DIV/0!</v>
      </c>
      <c r="S618" s="87" t="e">
        <f t="shared" si="47"/>
        <v>#DIV/0!</v>
      </c>
      <c r="T618" s="87" t="e">
        <f t="shared" si="46"/>
        <v>#DIV/0!</v>
      </c>
    </row>
    <row r="619" spans="1:20" hidden="1" x14ac:dyDescent="0.3">
      <c r="A619" s="92"/>
      <c r="B619" s="93" t="s">
        <v>316</v>
      </c>
      <c r="C619" s="96" t="s">
        <v>317</v>
      </c>
      <c r="D619" s="644"/>
      <c r="E619" s="642">
        <f t="shared" si="50"/>
        <v>0</v>
      </c>
      <c r="F619" s="644"/>
      <c r="G619" s="644"/>
      <c r="H619" s="644"/>
      <c r="I619" s="642">
        <f t="shared" si="48"/>
        <v>0</v>
      </c>
      <c r="J619" s="644"/>
      <c r="K619" s="644"/>
      <c r="L619" s="644"/>
      <c r="M619" s="642">
        <f t="shared" si="49"/>
        <v>0</v>
      </c>
      <c r="N619" s="644"/>
      <c r="O619" s="644"/>
      <c r="P619" s="644"/>
      <c r="Q619" s="87" t="e">
        <f t="shared" si="47"/>
        <v>#DIV/0!</v>
      </c>
      <c r="R619" s="87" t="e">
        <f t="shared" si="47"/>
        <v>#DIV/0!</v>
      </c>
      <c r="S619" s="87" t="e">
        <f t="shared" si="47"/>
        <v>#DIV/0!</v>
      </c>
      <c r="T619" s="87" t="e">
        <f t="shared" si="46"/>
        <v>#DIV/0!</v>
      </c>
    </row>
    <row r="620" spans="1:20" ht="30" hidden="1" x14ac:dyDescent="0.3">
      <c r="A620" s="92"/>
      <c r="B620" s="93" t="s">
        <v>318</v>
      </c>
      <c r="C620" s="97" t="s">
        <v>313</v>
      </c>
      <c r="D620" s="644"/>
      <c r="E620" s="642">
        <f t="shared" si="50"/>
        <v>0</v>
      </c>
      <c r="F620" s="644"/>
      <c r="G620" s="644"/>
      <c r="H620" s="644"/>
      <c r="I620" s="642">
        <f t="shared" si="48"/>
        <v>0</v>
      </c>
      <c r="J620" s="644"/>
      <c r="K620" s="644"/>
      <c r="L620" s="644"/>
      <c r="M620" s="642">
        <f t="shared" si="49"/>
        <v>0</v>
      </c>
      <c r="N620" s="644"/>
      <c r="O620" s="644"/>
      <c r="P620" s="644"/>
      <c r="Q620" s="87" t="e">
        <f t="shared" si="47"/>
        <v>#DIV/0!</v>
      </c>
      <c r="R620" s="87" t="e">
        <f t="shared" si="47"/>
        <v>#DIV/0!</v>
      </c>
      <c r="S620" s="87" t="e">
        <f t="shared" si="47"/>
        <v>#DIV/0!</v>
      </c>
      <c r="T620" s="87" t="e">
        <f t="shared" si="46"/>
        <v>#DIV/0!</v>
      </c>
    </row>
    <row r="621" spans="1:20" ht="30" hidden="1" x14ac:dyDescent="0.3">
      <c r="A621" s="92"/>
      <c r="B621" s="93" t="s">
        <v>319</v>
      </c>
      <c r="C621" s="97" t="s">
        <v>315</v>
      </c>
      <c r="D621" s="644"/>
      <c r="E621" s="642">
        <f t="shared" si="50"/>
        <v>0</v>
      </c>
      <c r="F621" s="644"/>
      <c r="G621" s="644"/>
      <c r="H621" s="644"/>
      <c r="I621" s="642">
        <f t="shared" si="48"/>
        <v>0</v>
      </c>
      <c r="J621" s="644"/>
      <c r="K621" s="644"/>
      <c r="L621" s="644"/>
      <c r="M621" s="642">
        <f t="shared" si="49"/>
        <v>0</v>
      </c>
      <c r="N621" s="644"/>
      <c r="O621" s="644"/>
      <c r="P621" s="644"/>
      <c r="Q621" s="87" t="e">
        <f t="shared" si="47"/>
        <v>#DIV/0!</v>
      </c>
      <c r="R621" s="87" t="e">
        <f t="shared" si="47"/>
        <v>#DIV/0!</v>
      </c>
      <c r="S621" s="87" t="e">
        <f t="shared" si="47"/>
        <v>#DIV/0!</v>
      </c>
      <c r="T621" s="87" t="e">
        <f t="shared" si="46"/>
        <v>#DIV/0!</v>
      </c>
    </row>
    <row r="622" spans="1:20" ht="45" hidden="1" x14ac:dyDescent="0.3">
      <c r="A622" s="92"/>
      <c r="B622" s="93" t="s">
        <v>320</v>
      </c>
      <c r="C622" s="96" t="s">
        <v>321</v>
      </c>
      <c r="D622" s="644"/>
      <c r="E622" s="642">
        <f t="shared" si="50"/>
        <v>0</v>
      </c>
      <c r="F622" s="644"/>
      <c r="G622" s="644"/>
      <c r="H622" s="644"/>
      <c r="I622" s="642">
        <f t="shared" si="48"/>
        <v>0</v>
      </c>
      <c r="J622" s="644"/>
      <c r="K622" s="644"/>
      <c r="L622" s="644"/>
      <c r="M622" s="642">
        <f t="shared" si="49"/>
        <v>0</v>
      </c>
      <c r="N622" s="644"/>
      <c r="O622" s="644"/>
      <c r="P622" s="644"/>
      <c r="Q622" s="87" t="e">
        <f t="shared" si="47"/>
        <v>#DIV/0!</v>
      </c>
      <c r="R622" s="87" t="e">
        <f t="shared" si="47"/>
        <v>#DIV/0!</v>
      </c>
      <c r="S622" s="87" t="e">
        <f t="shared" si="47"/>
        <v>#DIV/0!</v>
      </c>
      <c r="T622" s="87" t="e">
        <f t="shared" si="46"/>
        <v>#DIV/0!</v>
      </c>
    </row>
    <row r="623" spans="1:20" ht="30" hidden="1" x14ac:dyDescent="0.3">
      <c r="A623" s="92"/>
      <c r="B623" s="93" t="s">
        <v>322</v>
      </c>
      <c r="C623" s="97" t="s">
        <v>313</v>
      </c>
      <c r="D623" s="644"/>
      <c r="E623" s="642">
        <f t="shared" si="50"/>
        <v>0</v>
      </c>
      <c r="F623" s="644"/>
      <c r="G623" s="644"/>
      <c r="H623" s="644"/>
      <c r="I623" s="642">
        <f t="shared" si="48"/>
        <v>0</v>
      </c>
      <c r="J623" s="644"/>
      <c r="K623" s="644"/>
      <c r="L623" s="644"/>
      <c r="M623" s="642">
        <f t="shared" si="49"/>
        <v>0</v>
      </c>
      <c r="N623" s="644"/>
      <c r="O623" s="644"/>
      <c r="P623" s="644"/>
      <c r="Q623" s="87" t="e">
        <f t="shared" si="47"/>
        <v>#DIV/0!</v>
      </c>
      <c r="R623" s="87" t="e">
        <f t="shared" si="47"/>
        <v>#DIV/0!</v>
      </c>
      <c r="S623" s="87" t="e">
        <f t="shared" si="47"/>
        <v>#DIV/0!</v>
      </c>
      <c r="T623" s="87" t="e">
        <f t="shared" si="46"/>
        <v>#DIV/0!</v>
      </c>
    </row>
    <row r="624" spans="1:20" ht="30" hidden="1" x14ac:dyDescent="0.3">
      <c r="A624" s="92"/>
      <c r="B624" s="93" t="s">
        <v>323</v>
      </c>
      <c r="C624" s="97" t="s">
        <v>315</v>
      </c>
      <c r="D624" s="644"/>
      <c r="E624" s="642">
        <f t="shared" si="50"/>
        <v>0</v>
      </c>
      <c r="F624" s="644"/>
      <c r="G624" s="644"/>
      <c r="H624" s="644"/>
      <c r="I624" s="642">
        <f t="shared" si="48"/>
        <v>0</v>
      </c>
      <c r="J624" s="644"/>
      <c r="K624" s="644"/>
      <c r="L624" s="644"/>
      <c r="M624" s="642">
        <f t="shared" si="49"/>
        <v>0</v>
      </c>
      <c r="N624" s="644"/>
      <c r="O624" s="644"/>
      <c r="P624" s="644"/>
      <c r="Q624" s="87" t="e">
        <f t="shared" si="47"/>
        <v>#DIV/0!</v>
      </c>
      <c r="R624" s="87" t="e">
        <f t="shared" si="47"/>
        <v>#DIV/0!</v>
      </c>
      <c r="S624" s="87" t="e">
        <f t="shared" si="47"/>
        <v>#DIV/0!</v>
      </c>
      <c r="T624" s="87" t="e">
        <f t="shared" si="46"/>
        <v>#DIV/0!</v>
      </c>
    </row>
    <row r="625" spans="1:20" hidden="1" x14ac:dyDescent="0.3">
      <c r="A625" s="92"/>
      <c r="B625" s="93" t="s">
        <v>324</v>
      </c>
      <c r="C625" s="95" t="s">
        <v>388</v>
      </c>
      <c r="D625" s="644"/>
      <c r="E625" s="642">
        <f t="shared" si="50"/>
        <v>0</v>
      </c>
      <c r="F625" s="644"/>
      <c r="G625" s="644"/>
      <c r="H625" s="644"/>
      <c r="I625" s="642">
        <f t="shared" si="48"/>
        <v>0</v>
      </c>
      <c r="J625" s="644"/>
      <c r="K625" s="644"/>
      <c r="L625" s="644"/>
      <c r="M625" s="642">
        <f t="shared" si="49"/>
        <v>0</v>
      </c>
      <c r="N625" s="644"/>
      <c r="O625" s="644"/>
      <c r="P625" s="644"/>
      <c r="Q625" s="87" t="e">
        <f t="shared" si="47"/>
        <v>#DIV/0!</v>
      </c>
      <c r="R625" s="87" t="e">
        <f t="shared" si="47"/>
        <v>#DIV/0!</v>
      </c>
      <c r="S625" s="87" t="e">
        <f t="shared" si="47"/>
        <v>#DIV/0!</v>
      </c>
      <c r="T625" s="87" t="e">
        <f t="shared" si="46"/>
        <v>#DIV/0!</v>
      </c>
    </row>
    <row r="626" spans="1:20" ht="45" hidden="1" x14ac:dyDescent="0.3">
      <c r="A626" s="92"/>
      <c r="B626" s="93" t="s">
        <v>325</v>
      </c>
      <c r="C626" s="96" t="s">
        <v>326</v>
      </c>
      <c r="D626" s="644"/>
      <c r="E626" s="642">
        <f t="shared" si="50"/>
        <v>0</v>
      </c>
      <c r="F626" s="644"/>
      <c r="G626" s="644"/>
      <c r="H626" s="644"/>
      <c r="I626" s="642">
        <f t="shared" si="48"/>
        <v>0</v>
      </c>
      <c r="J626" s="644"/>
      <c r="K626" s="644"/>
      <c r="L626" s="644"/>
      <c r="M626" s="642">
        <f t="shared" si="49"/>
        <v>0</v>
      </c>
      <c r="N626" s="644"/>
      <c r="O626" s="644"/>
      <c r="P626" s="644"/>
      <c r="Q626" s="87" t="e">
        <f t="shared" si="47"/>
        <v>#DIV/0!</v>
      </c>
      <c r="R626" s="87" t="e">
        <f t="shared" si="47"/>
        <v>#DIV/0!</v>
      </c>
      <c r="S626" s="87" t="e">
        <f t="shared" si="47"/>
        <v>#DIV/0!</v>
      </c>
      <c r="T626" s="87" t="e">
        <f t="shared" si="46"/>
        <v>#DIV/0!</v>
      </c>
    </row>
    <row r="627" spans="1:20" hidden="1" x14ac:dyDescent="0.3">
      <c r="A627" s="92"/>
      <c r="B627" s="93" t="s">
        <v>327</v>
      </c>
      <c r="C627" s="96" t="s">
        <v>328</v>
      </c>
      <c r="D627" s="644"/>
      <c r="E627" s="642">
        <f t="shared" si="50"/>
        <v>0</v>
      </c>
      <c r="F627" s="644"/>
      <c r="G627" s="644"/>
      <c r="H627" s="644"/>
      <c r="I627" s="642">
        <f t="shared" si="48"/>
        <v>0</v>
      </c>
      <c r="J627" s="644"/>
      <c r="K627" s="644"/>
      <c r="L627" s="644"/>
      <c r="M627" s="642">
        <f t="shared" si="49"/>
        <v>0</v>
      </c>
      <c r="N627" s="644"/>
      <c r="O627" s="644"/>
      <c r="P627" s="644"/>
      <c r="Q627" s="87" t="e">
        <f t="shared" si="47"/>
        <v>#DIV/0!</v>
      </c>
      <c r="R627" s="87" t="e">
        <f t="shared" si="47"/>
        <v>#DIV/0!</v>
      </c>
      <c r="S627" s="87" t="e">
        <f t="shared" si="47"/>
        <v>#DIV/0!</v>
      </c>
      <c r="T627" s="87" t="e">
        <f t="shared" si="46"/>
        <v>#DIV/0!</v>
      </c>
    </row>
    <row r="628" spans="1:20" ht="30" hidden="1" x14ac:dyDescent="0.3">
      <c r="A628" s="92"/>
      <c r="B628" s="93" t="s">
        <v>329</v>
      </c>
      <c r="C628" s="97" t="s">
        <v>330</v>
      </c>
      <c r="D628" s="644"/>
      <c r="E628" s="642">
        <f t="shared" si="50"/>
        <v>0</v>
      </c>
      <c r="F628" s="644"/>
      <c r="G628" s="644"/>
      <c r="H628" s="644"/>
      <c r="I628" s="642">
        <f t="shared" si="48"/>
        <v>0</v>
      </c>
      <c r="J628" s="644"/>
      <c r="K628" s="644"/>
      <c r="L628" s="644"/>
      <c r="M628" s="642">
        <f t="shared" si="49"/>
        <v>0</v>
      </c>
      <c r="N628" s="644"/>
      <c r="O628" s="644"/>
      <c r="P628" s="644"/>
      <c r="Q628" s="87" t="e">
        <f t="shared" si="47"/>
        <v>#DIV/0!</v>
      </c>
      <c r="R628" s="87" t="e">
        <f t="shared" si="47"/>
        <v>#DIV/0!</v>
      </c>
      <c r="S628" s="87" t="e">
        <f t="shared" si="47"/>
        <v>#DIV/0!</v>
      </c>
      <c r="T628" s="87" t="e">
        <f t="shared" si="46"/>
        <v>#DIV/0!</v>
      </c>
    </row>
    <row r="629" spans="1:20" ht="30" hidden="1" x14ac:dyDescent="0.3">
      <c r="A629" s="92"/>
      <c r="B629" s="93" t="s">
        <v>331</v>
      </c>
      <c r="C629" s="97" t="s">
        <v>332</v>
      </c>
      <c r="D629" s="644"/>
      <c r="E629" s="642">
        <f t="shared" si="50"/>
        <v>0</v>
      </c>
      <c r="F629" s="644"/>
      <c r="G629" s="644"/>
      <c r="H629" s="644"/>
      <c r="I629" s="642">
        <f t="shared" si="48"/>
        <v>0</v>
      </c>
      <c r="J629" s="644"/>
      <c r="K629" s="644"/>
      <c r="L629" s="644"/>
      <c r="M629" s="642">
        <f t="shared" si="49"/>
        <v>0</v>
      </c>
      <c r="N629" s="644"/>
      <c r="O629" s="644"/>
      <c r="P629" s="644"/>
      <c r="Q629" s="87" t="e">
        <f t="shared" si="47"/>
        <v>#DIV/0!</v>
      </c>
      <c r="R629" s="87" t="e">
        <f t="shared" si="47"/>
        <v>#DIV/0!</v>
      </c>
      <c r="S629" s="87" t="e">
        <f t="shared" si="47"/>
        <v>#DIV/0!</v>
      </c>
      <c r="T629" s="87" t="e">
        <f t="shared" si="46"/>
        <v>#DIV/0!</v>
      </c>
    </row>
    <row r="630" spans="1:20" hidden="1" x14ac:dyDescent="0.3">
      <c r="A630" s="92"/>
      <c r="B630" s="93" t="s">
        <v>138</v>
      </c>
      <c r="C630" s="94" t="s">
        <v>374</v>
      </c>
      <c r="D630" s="644"/>
      <c r="E630" s="642">
        <f t="shared" si="50"/>
        <v>0</v>
      </c>
      <c r="F630" s="644"/>
      <c r="G630" s="644"/>
      <c r="H630" s="644"/>
      <c r="I630" s="642">
        <f t="shared" si="48"/>
        <v>0</v>
      </c>
      <c r="J630" s="644"/>
      <c r="K630" s="644"/>
      <c r="L630" s="644"/>
      <c r="M630" s="642">
        <f t="shared" si="49"/>
        <v>0</v>
      </c>
      <c r="N630" s="644"/>
      <c r="O630" s="644"/>
      <c r="P630" s="644"/>
      <c r="Q630" s="87" t="e">
        <f t="shared" si="47"/>
        <v>#DIV/0!</v>
      </c>
      <c r="R630" s="87" t="e">
        <f t="shared" si="47"/>
        <v>#DIV/0!</v>
      </c>
      <c r="S630" s="87" t="e">
        <f t="shared" si="47"/>
        <v>#DIV/0!</v>
      </c>
      <c r="T630" s="87" t="e">
        <f t="shared" si="46"/>
        <v>#DIV/0!</v>
      </c>
    </row>
    <row r="631" spans="1:20" hidden="1" x14ac:dyDescent="0.3">
      <c r="A631" s="92"/>
      <c r="B631" s="93" t="s">
        <v>139</v>
      </c>
      <c r="C631" s="100" t="s">
        <v>334</v>
      </c>
      <c r="D631" s="644"/>
      <c r="E631" s="642">
        <f t="shared" si="50"/>
        <v>0</v>
      </c>
      <c r="F631" s="644"/>
      <c r="G631" s="644"/>
      <c r="H631" s="644"/>
      <c r="I631" s="642">
        <f t="shared" si="48"/>
        <v>0</v>
      </c>
      <c r="J631" s="644"/>
      <c r="K631" s="644"/>
      <c r="L631" s="644"/>
      <c r="M631" s="642">
        <f t="shared" si="49"/>
        <v>0</v>
      </c>
      <c r="N631" s="644"/>
      <c r="O631" s="644"/>
      <c r="P631" s="644"/>
      <c r="Q631" s="87" t="e">
        <f t="shared" si="47"/>
        <v>#DIV/0!</v>
      </c>
      <c r="R631" s="87" t="e">
        <f t="shared" si="47"/>
        <v>#DIV/0!</v>
      </c>
      <c r="S631" s="87" t="e">
        <f t="shared" si="47"/>
        <v>#DIV/0!</v>
      </c>
      <c r="T631" s="87" t="e">
        <f t="shared" si="46"/>
        <v>#DIV/0!</v>
      </c>
    </row>
    <row r="632" spans="1:20" ht="30" hidden="1" x14ac:dyDescent="0.3">
      <c r="A632" s="92"/>
      <c r="B632" s="93" t="s">
        <v>335</v>
      </c>
      <c r="C632" s="96" t="s">
        <v>336</v>
      </c>
      <c r="D632" s="644"/>
      <c r="E632" s="642">
        <f t="shared" si="50"/>
        <v>0</v>
      </c>
      <c r="F632" s="644"/>
      <c r="G632" s="644"/>
      <c r="H632" s="644"/>
      <c r="I632" s="642">
        <f t="shared" si="48"/>
        <v>0</v>
      </c>
      <c r="J632" s="644"/>
      <c r="K632" s="644"/>
      <c r="L632" s="644"/>
      <c r="M632" s="642">
        <f t="shared" si="49"/>
        <v>0</v>
      </c>
      <c r="N632" s="644"/>
      <c r="O632" s="644"/>
      <c r="P632" s="644"/>
      <c r="Q632" s="87" t="e">
        <f t="shared" si="47"/>
        <v>#DIV/0!</v>
      </c>
      <c r="R632" s="87" t="e">
        <f t="shared" si="47"/>
        <v>#DIV/0!</v>
      </c>
      <c r="S632" s="87" t="e">
        <f t="shared" si="47"/>
        <v>#DIV/0!</v>
      </c>
      <c r="T632" s="87" t="e">
        <f t="shared" si="46"/>
        <v>#DIV/0!</v>
      </c>
    </row>
    <row r="633" spans="1:20" ht="30" hidden="1" x14ac:dyDescent="0.3">
      <c r="A633" s="92"/>
      <c r="B633" s="93" t="s">
        <v>337</v>
      </c>
      <c r="C633" s="97" t="s">
        <v>338</v>
      </c>
      <c r="D633" s="644"/>
      <c r="E633" s="642">
        <f t="shared" si="50"/>
        <v>0</v>
      </c>
      <c r="F633" s="644"/>
      <c r="G633" s="644"/>
      <c r="H633" s="644"/>
      <c r="I633" s="642">
        <f t="shared" si="48"/>
        <v>0</v>
      </c>
      <c r="J633" s="644"/>
      <c r="K633" s="644"/>
      <c r="L633" s="644"/>
      <c r="M633" s="642">
        <f t="shared" si="49"/>
        <v>0</v>
      </c>
      <c r="N633" s="644"/>
      <c r="O633" s="644"/>
      <c r="P633" s="644"/>
      <c r="Q633" s="87" t="e">
        <f t="shared" si="47"/>
        <v>#DIV/0!</v>
      </c>
      <c r="R633" s="87" t="e">
        <f t="shared" si="47"/>
        <v>#DIV/0!</v>
      </c>
      <c r="S633" s="87" t="e">
        <f t="shared" si="47"/>
        <v>#DIV/0!</v>
      </c>
      <c r="T633" s="87" t="e">
        <f t="shared" si="46"/>
        <v>#DIV/0!</v>
      </c>
    </row>
    <row r="634" spans="1:20" ht="30" hidden="1" x14ac:dyDescent="0.3">
      <c r="A634" s="92"/>
      <c r="B634" s="93" t="s">
        <v>339</v>
      </c>
      <c r="C634" s="97" t="s">
        <v>340</v>
      </c>
      <c r="D634" s="644"/>
      <c r="E634" s="642">
        <f t="shared" si="50"/>
        <v>0</v>
      </c>
      <c r="F634" s="644"/>
      <c r="G634" s="644"/>
      <c r="H634" s="644"/>
      <c r="I634" s="642">
        <f t="shared" si="48"/>
        <v>0</v>
      </c>
      <c r="J634" s="644"/>
      <c r="K634" s="644"/>
      <c r="L634" s="644"/>
      <c r="M634" s="642">
        <f t="shared" si="49"/>
        <v>0</v>
      </c>
      <c r="N634" s="644"/>
      <c r="O634" s="644"/>
      <c r="P634" s="644"/>
      <c r="Q634" s="87" t="e">
        <f t="shared" si="47"/>
        <v>#DIV/0!</v>
      </c>
      <c r="R634" s="87" t="e">
        <f t="shared" si="47"/>
        <v>#DIV/0!</v>
      </c>
      <c r="S634" s="87" t="e">
        <f t="shared" si="47"/>
        <v>#DIV/0!</v>
      </c>
      <c r="T634" s="87" t="e">
        <f t="shared" si="46"/>
        <v>#DIV/0!</v>
      </c>
    </row>
    <row r="635" spans="1:20" ht="30" hidden="1" x14ac:dyDescent="0.3">
      <c r="A635" s="92"/>
      <c r="B635" s="93" t="s">
        <v>341</v>
      </c>
      <c r="C635" s="97" t="s">
        <v>342</v>
      </c>
      <c r="D635" s="644"/>
      <c r="E635" s="642">
        <f t="shared" si="50"/>
        <v>0</v>
      </c>
      <c r="F635" s="644"/>
      <c r="G635" s="644"/>
      <c r="H635" s="644"/>
      <c r="I635" s="642">
        <f t="shared" si="48"/>
        <v>0</v>
      </c>
      <c r="J635" s="644"/>
      <c r="K635" s="644"/>
      <c r="L635" s="644"/>
      <c r="M635" s="642">
        <f t="shared" si="49"/>
        <v>0</v>
      </c>
      <c r="N635" s="644"/>
      <c r="O635" s="644"/>
      <c r="P635" s="644"/>
      <c r="Q635" s="87" t="e">
        <f t="shared" si="47"/>
        <v>#DIV/0!</v>
      </c>
      <c r="R635" s="87" t="e">
        <f t="shared" si="47"/>
        <v>#DIV/0!</v>
      </c>
      <c r="S635" s="87" t="e">
        <f t="shared" si="47"/>
        <v>#DIV/0!</v>
      </c>
      <c r="T635" s="87" t="e">
        <f t="shared" si="46"/>
        <v>#DIV/0!</v>
      </c>
    </row>
    <row r="636" spans="1:20" ht="30" hidden="1" x14ac:dyDescent="0.3">
      <c r="A636" s="92"/>
      <c r="B636" s="93" t="s">
        <v>343</v>
      </c>
      <c r="C636" s="97" t="s">
        <v>344</v>
      </c>
      <c r="D636" s="644"/>
      <c r="E636" s="642">
        <f t="shared" si="50"/>
        <v>0</v>
      </c>
      <c r="F636" s="644"/>
      <c r="G636" s="644"/>
      <c r="H636" s="644"/>
      <c r="I636" s="642">
        <f t="shared" si="48"/>
        <v>0</v>
      </c>
      <c r="J636" s="644"/>
      <c r="K636" s="644"/>
      <c r="L636" s="644"/>
      <c r="M636" s="642">
        <f t="shared" si="49"/>
        <v>0</v>
      </c>
      <c r="N636" s="644"/>
      <c r="O636" s="644"/>
      <c r="P636" s="644"/>
      <c r="Q636" s="87" t="e">
        <f t="shared" si="47"/>
        <v>#DIV/0!</v>
      </c>
      <c r="R636" s="87" t="e">
        <f t="shared" si="47"/>
        <v>#DIV/0!</v>
      </c>
      <c r="S636" s="87" t="e">
        <f t="shared" si="47"/>
        <v>#DIV/0!</v>
      </c>
      <c r="T636" s="87" t="e">
        <f t="shared" si="46"/>
        <v>#DIV/0!</v>
      </c>
    </row>
    <row r="637" spans="1:20" ht="45" hidden="1" x14ac:dyDescent="0.3">
      <c r="A637" s="92"/>
      <c r="B637" s="93" t="s">
        <v>345</v>
      </c>
      <c r="C637" s="97" t="s">
        <v>346</v>
      </c>
      <c r="D637" s="644"/>
      <c r="E637" s="642">
        <f t="shared" si="50"/>
        <v>0</v>
      </c>
      <c r="F637" s="644"/>
      <c r="G637" s="644"/>
      <c r="H637" s="644"/>
      <c r="I637" s="642">
        <f t="shared" si="48"/>
        <v>0</v>
      </c>
      <c r="J637" s="644"/>
      <c r="K637" s="644"/>
      <c r="L637" s="644"/>
      <c r="M637" s="642">
        <f t="shared" si="49"/>
        <v>0</v>
      </c>
      <c r="N637" s="644"/>
      <c r="O637" s="644"/>
      <c r="P637" s="644"/>
      <c r="Q637" s="87" t="e">
        <f t="shared" si="47"/>
        <v>#DIV/0!</v>
      </c>
      <c r="R637" s="87" t="e">
        <f t="shared" si="47"/>
        <v>#DIV/0!</v>
      </c>
      <c r="S637" s="87" t="e">
        <f t="shared" si="47"/>
        <v>#DIV/0!</v>
      </c>
      <c r="T637" s="87" t="e">
        <f t="shared" si="46"/>
        <v>#DIV/0!</v>
      </c>
    </row>
    <row r="638" spans="1:20" ht="30" hidden="1" x14ac:dyDescent="0.3">
      <c r="A638" s="92"/>
      <c r="B638" s="93" t="s">
        <v>347</v>
      </c>
      <c r="C638" s="97" t="s">
        <v>348</v>
      </c>
      <c r="D638" s="644"/>
      <c r="E638" s="642">
        <f t="shared" si="50"/>
        <v>0</v>
      </c>
      <c r="F638" s="644"/>
      <c r="G638" s="644"/>
      <c r="H638" s="644"/>
      <c r="I638" s="642">
        <f t="shared" si="48"/>
        <v>0</v>
      </c>
      <c r="J638" s="644"/>
      <c r="K638" s="644"/>
      <c r="L638" s="644"/>
      <c r="M638" s="642">
        <f t="shared" si="49"/>
        <v>0</v>
      </c>
      <c r="N638" s="644"/>
      <c r="O638" s="644"/>
      <c r="P638" s="644"/>
      <c r="Q638" s="87" t="e">
        <f t="shared" si="47"/>
        <v>#DIV/0!</v>
      </c>
      <c r="R638" s="87" t="e">
        <f t="shared" si="47"/>
        <v>#DIV/0!</v>
      </c>
      <c r="S638" s="87" t="e">
        <f t="shared" si="47"/>
        <v>#DIV/0!</v>
      </c>
      <c r="T638" s="87" t="e">
        <f t="shared" si="46"/>
        <v>#DIV/0!</v>
      </c>
    </row>
    <row r="639" spans="1:20" ht="30" hidden="1" x14ac:dyDescent="0.3">
      <c r="A639" s="92"/>
      <c r="B639" s="93" t="s">
        <v>349</v>
      </c>
      <c r="C639" s="97" t="s">
        <v>350</v>
      </c>
      <c r="D639" s="644"/>
      <c r="E639" s="642">
        <f t="shared" si="50"/>
        <v>0</v>
      </c>
      <c r="F639" s="644"/>
      <c r="G639" s="644"/>
      <c r="H639" s="644"/>
      <c r="I639" s="642">
        <f t="shared" si="48"/>
        <v>0</v>
      </c>
      <c r="J639" s="644"/>
      <c r="K639" s="644"/>
      <c r="L639" s="644"/>
      <c r="M639" s="642">
        <f t="shared" si="49"/>
        <v>0</v>
      </c>
      <c r="N639" s="644"/>
      <c r="O639" s="644"/>
      <c r="P639" s="644"/>
      <c r="Q639" s="87" t="e">
        <f t="shared" si="47"/>
        <v>#DIV/0!</v>
      </c>
      <c r="R639" s="87" t="e">
        <f t="shared" si="47"/>
        <v>#DIV/0!</v>
      </c>
      <c r="S639" s="87" t="e">
        <f t="shared" si="47"/>
        <v>#DIV/0!</v>
      </c>
      <c r="T639" s="87" t="e">
        <f t="shared" si="46"/>
        <v>#DIV/0!</v>
      </c>
    </row>
    <row r="640" spans="1:20" ht="45" hidden="1" x14ac:dyDescent="0.3">
      <c r="A640" s="92"/>
      <c r="B640" s="93" t="s">
        <v>351</v>
      </c>
      <c r="C640" s="97" t="s">
        <v>352</v>
      </c>
      <c r="D640" s="644"/>
      <c r="E640" s="642">
        <f t="shared" si="50"/>
        <v>0</v>
      </c>
      <c r="F640" s="644"/>
      <c r="G640" s="644"/>
      <c r="H640" s="644"/>
      <c r="I640" s="642">
        <f t="shared" si="48"/>
        <v>0</v>
      </c>
      <c r="J640" s="644"/>
      <c r="K640" s="644"/>
      <c r="L640" s="644"/>
      <c r="M640" s="642">
        <f t="shared" si="49"/>
        <v>0</v>
      </c>
      <c r="N640" s="644"/>
      <c r="O640" s="644"/>
      <c r="P640" s="644"/>
      <c r="Q640" s="87" t="e">
        <f t="shared" si="47"/>
        <v>#DIV/0!</v>
      </c>
      <c r="R640" s="87" t="e">
        <f t="shared" si="47"/>
        <v>#DIV/0!</v>
      </c>
      <c r="S640" s="87" t="e">
        <f t="shared" si="47"/>
        <v>#DIV/0!</v>
      </c>
      <c r="T640" s="87" t="e">
        <f t="shared" si="46"/>
        <v>#DIV/0!</v>
      </c>
    </row>
    <row r="641" spans="1:20" ht="30" hidden="1" x14ac:dyDescent="0.3">
      <c r="A641" s="92"/>
      <c r="B641" s="93" t="s">
        <v>355</v>
      </c>
      <c r="C641" s="96" t="s">
        <v>356</v>
      </c>
      <c r="D641" s="644"/>
      <c r="E641" s="642">
        <f t="shared" si="50"/>
        <v>0</v>
      </c>
      <c r="F641" s="644"/>
      <c r="G641" s="644"/>
      <c r="H641" s="644"/>
      <c r="I641" s="642">
        <f t="shared" si="48"/>
        <v>0</v>
      </c>
      <c r="J641" s="644"/>
      <c r="K641" s="644"/>
      <c r="L641" s="644"/>
      <c r="M641" s="642">
        <f t="shared" si="49"/>
        <v>0</v>
      </c>
      <c r="N641" s="644"/>
      <c r="O641" s="644"/>
      <c r="P641" s="644"/>
      <c r="Q641" s="87" t="e">
        <f t="shared" si="47"/>
        <v>#DIV/0!</v>
      </c>
      <c r="R641" s="87" t="e">
        <f t="shared" si="47"/>
        <v>#DIV/0!</v>
      </c>
      <c r="S641" s="87" t="e">
        <f t="shared" si="47"/>
        <v>#DIV/0!</v>
      </c>
      <c r="T641" s="87" t="e">
        <f t="shared" si="46"/>
        <v>#DIV/0!</v>
      </c>
    </row>
    <row r="642" spans="1:20" ht="30" hidden="1" x14ac:dyDescent="0.3">
      <c r="A642" s="92"/>
      <c r="B642" s="93" t="s">
        <v>357</v>
      </c>
      <c r="C642" s="97" t="s">
        <v>358</v>
      </c>
      <c r="D642" s="644"/>
      <c r="E642" s="642">
        <f t="shared" si="50"/>
        <v>0</v>
      </c>
      <c r="F642" s="644"/>
      <c r="G642" s="644"/>
      <c r="H642" s="644"/>
      <c r="I642" s="642">
        <f t="shared" si="48"/>
        <v>0</v>
      </c>
      <c r="J642" s="644"/>
      <c r="K642" s="644"/>
      <c r="L642" s="644"/>
      <c r="M642" s="642">
        <f t="shared" si="49"/>
        <v>0</v>
      </c>
      <c r="N642" s="644"/>
      <c r="O642" s="644"/>
      <c r="P642" s="644"/>
      <c r="Q642" s="87" t="e">
        <f t="shared" si="47"/>
        <v>#DIV/0!</v>
      </c>
      <c r="R642" s="87" t="e">
        <f t="shared" si="47"/>
        <v>#DIV/0!</v>
      </c>
      <c r="S642" s="87" t="e">
        <f t="shared" si="47"/>
        <v>#DIV/0!</v>
      </c>
      <c r="T642" s="87" t="e">
        <f t="shared" si="46"/>
        <v>#DIV/0!</v>
      </c>
    </row>
    <row r="643" spans="1:20" ht="60" hidden="1" x14ac:dyDescent="0.3">
      <c r="A643" s="92" t="s">
        <v>400</v>
      </c>
      <c r="B643" s="93"/>
      <c r="C643" s="105" t="s">
        <v>401</v>
      </c>
      <c r="D643" s="644"/>
      <c r="E643" s="642">
        <f t="shared" si="50"/>
        <v>0</v>
      </c>
      <c r="F643" s="644"/>
      <c r="G643" s="644"/>
      <c r="H643" s="644"/>
      <c r="I643" s="642">
        <f t="shared" si="48"/>
        <v>0</v>
      </c>
      <c r="J643" s="644"/>
      <c r="K643" s="644"/>
      <c r="L643" s="644"/>
      <c r="M643" s="642">
        <f t="shared" si="49"/>
        <v>0</v>
      </c>
      <c r="N643" s="644"/>
      <c r="O643" s="644"/>
      <c r="P643" s="644"/>
      <c r="Q643" s="87" t="e">
        <f t="shared" si="47"/>
        <v>#DIV/0!</v>
      </c>
      <c r="R643" s="87" t="e">
        <f t="shared" si="47"/>
        <v>#DIV/0!</v>
      </c>
      <c r="S643" s="87" t="e">
        <f t="shared" si="47"/>
        <v>#DIV/0!</v>
      </c>
      <c r="T643" s="87" t="e">
        <f t="shared" si="46"/>
        <v>#DIV/0!</v>
      </c>
    </row>
    <row r="644" spans="1:20" hidden="1" x14ac:dyDescent="0.3">
      <c r="A644" s="92"/>
      <c r="B644" s="93" t="s">
        <v>192</v>
      </c>
      <c r="C644" s="94" t="s">
        <v>397</v>
      </c>
      <c r="D644" s="644"/>
      <c r="E644" s="642">
        <f t="shared" si="50"/>
        <v>0</v>
      </c>
      <c r="F644" s="644"/>
      <c r="G644" s="644"/>
      <c r="H644" s="644"/>
      <c r="I644" s="642">
        <f t="shared" si="48"/>
        <v>0</v>
      </c>
      <c r="J644" s="644"/>
      <c r="K644" s="644"/>
      <c r="L644" s="644"/>
      <c r="M644" s="642">
        <f t="shared" si="49"/>
        <v>0</v>
      </c>
      <c r="N644" s="644"/>
      <c r="O644" s="644"/>
      <c r="P644" s="644"/>
      <c r="Q644" s="87" t="e">
        <f t="shared" si="47"/>
        <v>#DIV/0!</v>
      </c>
      <c r="R644" s="87" t="e">
        <f t="shared" si="47"/>
        <v>#DIV/0!</v>
      </c>
      <c r="S644" s="87" t="e">
        <f t="shared" si="47"/>
        <v>#DIV/0!</v>
      </c>
      <c r="T644" s="87" t="e">
        <f t="shared" si="46"/>
        <v>#DIV/0!</v>
      </c>
    </row>
    <row r="645" spans="1:20" hidden="1" x14ac:dyDescent="0.3">
      <c r="A645" s="92"/>
      <c r="B645" s="93" t="s">
        <v>203</v>
      </c>
      <c r="C645" s="95" t="s">
        <v>385</v>
      </c>
      <c r="D645" s="644"/>
      <c r="E645" s="642">
        <f t="shared" si="50"/>
        <v>0</v>
      </c>
      <c r="F645" s="644"/>
      <c r="G645" s="644"/>
      <c r="H645" s="644"/>
      <c r="I645" s="642">
        <f t="shared" si="48"/>
        <v>0</v>
      </c>
      <c r="J645" s="644"/>
      <c r="K645" s="644"/>
      <c r="L645" s="644"/>
      <c r="M645" s="642">
        <f t="shared" si="49"/>
        <v>0</v>
      </c>
      <c r="N645" s="644"/>
      <c r="O645" s="644"/>
      <c r="P645" s="644"/>
      <c r="Q645" s="87" t="e">
        <f t="shared" si="47"/>
        <v>#DIV/0!</v>
      </c>
      <c r="R645" s="87" t="e">
        <f t="shared" si="47"/>
        <v>#DIV/0!</v>
      </c>
      <c r="S645" s="87" t="e">
        <f t="shared" si="47"/>
        <v>#DIV/0!</v>
      </c>
      <c r="T645" s="87" t="e">
        <f t="shared" si="46"/>
        <v>#DIV/0!</v>
      </c>
    </row>
    <row r="646" spans="1:20" hidden="1" x14ac:dyDescent="0.3">
      <c r="A646" s="92"/>
      <c r="B646" s="93" t="s">
        <v>207</v>
      </c>
      <c r="C646" s="96" t="s">
        <v>208</v>
      </c>
      <c r="D646" s="644"/>
      <c r="E646" s="642">
        <f t="shared" si="50"/>
        <v>0</v>
      </c>
      <c r="F646" s="644"/>
      <c r="G646" s="644"/>
      <c r="H646" s="644"/>
      <c r="I646" s="642">
        <f t="shared" si="48"/>
        <v>0</v>
      </c>
      <c r="J646" s="644"/>
      <c r="K646" s="644"/>
      <c r="L646" s="644"/>
      <c r="M646" s="642">
        <f t="shared" si="49"/>
        <v>0</v>
      </c>
      <c r="N646" s="644"/>
      <c r="O646" s="644"/>
      <c r="P646" s="644"/>
      <c r="Q646" s="87" t="e">
        <f t="shared" si="47"/>
        <v>#DIV/0!</v>
      </c>
      <c r="R646" s="87" t="e">
        <f t="shared" si="47"/>
        <v>#DIV/0!</v>
      </c>
      <c r="S646" s="87" t="e">
        <f t="shared" si="47"/>
        <v>#DIV/0!</v>
      </c>
      <c r="T646" s="87" t="e">
        <f t="shared" si="46"/>
        <v>#DIV/0!</v>
      </c>
    </row>
    <row r="647" spans="1:20" ht="30" hidden="1" x14ac:dyDescent="0.3">
      <c r="A647" s="92"/>
      <c r="B647" s="93" t="s">
        <v>209</v>
      </c>
      <c r="C647" s="97" t="s">
        <v>210</v>
      </c>
      <c r="D647" s="644"/>
      <c r="E647" s="642">
        <f t="shared" si="50"/>
        <v>0</v>
      </c>
      <c r="F647" s="644"/>
      <c r="G647" s="644"/>
      <c r="H647" s="644"/>
      <c r="I647" s="642">
        <f t="shared" si="48"/>
        <v>0</v>
      </c>
      <c r="J647" s="644"/>
      <c r="K647" s="644"/>
      <c r="L647" s="644"/>
      <c r="M647" s="642">
        <f t="shared" si="49"/>
        <v>0</v>
      </c>
      <c r="N647" s="644"/>
      <c r="O647" s="644"/>
      <c r="P647" s="644"/>
      <c r="Q647" s="87" t="e">
        <f t="shared" si="47"/>
        <v>#DIV/0!</v>
      </c>
      <c r="R647" s="87" t="e">
        <f t="shared" si="47"/>
        <v>#DIV/0!</v>
      </c>
      <c r="S647" s="87" t="e">
        <f t="shared" si="47"/>
        <v>#DIV/0!</v>
      </c>
      <c r="T647" s="87" t="e">
        <f t="shared" si="46"/>
        <v>#DIV/0!</v>
      </c>
    </row>
    <row r="648" spans="1:20" ht="30" hidden="1" x14ac:dyDescent="0.3">
      <c r="A648" s="92"/>
      <c r="B648" s="93" t="s">
        <v>211</v>
      </c>
      <c r="C648" s="97" t="s">
        <v>212</v>
      </c>
      <c r="D648" s="644"/>
      <c r="E648" s="642">
        <f t="shared" si="50"/>
        <v>0</v>
      </c>
      <c r="F648" s="644"/>
      <c r="G648" s="644"/>
      <c r="H648" s="644"/>
      <c r="I648" s="642">
        <f t="shared" si="48"/>
        <v>0</v>
      </c>
      <c r="J648" s="644"/>
      <c r="K648" s="644"/>
      <c r="L648" s="644"/>
      <c r="M648" s="642">
        <f t="shared" si="49"/>
        <v>0</v>
      </c>
      <c r="N648" s="644"/>
      <c r="O648" s="644"/>
      <c r="P648" s="644"/>
      <c r="Q648" s="87" t="e">
        <f t="shared" si="47"/>
        <v>#DIV/0!</v>
      </c>
      <c r="R648" s="87" t="e">
        <f t="shared" si="47"/>
        <v>#DIV/0!</v>
      </c>
      <c r="S648" s="87" t="e">
        <f t="shared" si="47"/>
        <v>#DIV/0!</v>
      </c>
      <c r="T648" s="87" t="e">
        <f t="shared" si="46"/>
        <v>#DIV/0!</v>
      </c>
    </row>
    <row r="649" spans="1:20" hidden="1" x14ac:dyDescent="0.3">
      <c r="A649" s="92"/>
      <c r="B649" s="93" t="s">
        <v>213</v>
      </c>
      <c r="C649" s="96" t="s">
        <v>214</v>
      </c>
      <c r="D649" s="644"/>
      <c r="E649" s="642">
        <f t="shared" si="50"/>
        <v>0</v>
      </c>
      <c r="F649" s="644"/>
      <c r="G649" s="644"/>
      <c r="H649" s="644"/>
      <c r="I649" s="642">
        <f t="shared" si="48"/>
        <v>0</v>
      </c>
      <c r="J649" s="644"/>
      <c r="K649" s="644"/>
      <c r="L649" s="644"/>
      <c r="M649" s="642">
        <f t="shared" si="49"/>
        <v>0</v>
      </c>
      <c r="N649" s="644"/>
      <c r="O649" s="644"/>
      <c r="P649" s="644"/>
      <c r="Q649" s="87" t="e">
        <f t="shared" si="47"/>
        <v>#DIV/0!</v>
      </c>
      <c r="R649" s="87" t="e">
        <f t="shared" si="47"/>
        <v>#DIV/0!</v>
      </c>
      <c r="S649" s="87" t="e">
        <f t="shared" si="47"/>
        <v>#DIV/0!</v>
      </c>
      <c r="T649" s="87" t="e">
        <f t="shared" si="47"/>
        <v>#DIV/0!</v>
      </c>
    </row>
    <row r="650" spans="1:20" hidden="1" x14ac:dyDescent="0.3">
      <c r="A650" s="92"/>
      <c r="B650" s="93" t="s">
        <v>215</v>
      </c>
      <c r="C650" s="95" t="s">
        <v>391</v>
      </c>
      <c r="D650" s="644"/>
      <c r="E650" s="642">
        <f t="shared" si="50"/>
        <v>0</v>
      </c>
      <c r="F650" s="644"/>
      <c r="G650" s="644"/>
      <c r="H650" s="644"/>
      <c r="I650" s="642">
        <f t="shared" si="48"/>
        <v>0</v>
      </c>
      <c r="J650" s="644"/>
      <c r="K650" s="644"/>
      <c r="L650" s="644"/>
      <c r="M650" s="642">
        <f t="shared" si="49"/>
        <v>0</v>
      </c>
      <c r="N650" s="644"/>
      <c r="O650" s="644"/>
      <c r="P650" s="644"/>
      <c r="Q650" s="87" t="e">
        <f t="shared" ref="Q650:T713" si="51">M650/I650*100</f>
        <v>#DIV/0!</v>
      </c>
      <c r="R650" s="87" t="e">
        <f t="shared" si="51"/>
        <v>#DIV/0!</v>
      </c>
      <c r="S650" s="87" t="e">
        <f t="shared" si="51"/>
        <v>#DIV/0!</v>
      </c>
      <c r="T650" s="87" t="e">
        <f t="shared" si="51"/>
        <v>#DIV/0!</v>
      </c>
    </row>
    <row r="651" spans="1:20" ht="45" hidden="1" x14ac:dyDescent="0.3">
      <c r="A651" s="92"/>
      <c r="B651" s="93" t="s">
        <v>216</v>
      </c>
      <c r="C651" s="96" t="s">
        <v>217</v>
      </c>
      <c r="D651" s="644"/>
      <c r="E651" s="642">
        <f t="shared" si="50"/>
        <v>0</v>
      </c>
      <c r="F651" s="644"/>
      <c r="G651" s="644"/>
      <c r="H651" s="644"/>
      <c r="I651" s="642">
        <f t="shared" ref="I651:I714" si="52">J651+K651</f>
        <v>0</v>
      </c>
      <c r="J651" s="644"/>
      <c r="K651" s="644"/>
      <c r="L651" s="644"/>
      <c r="M651" s="642">
        <f t="shared" ref="M651:M714" si="53">N651+O651</f>
        <v>0</v>
      </c>
      <c r="N651" s="644"/>
      <c r="O651" s="644"/>
      <c r="P651" s="644"/>
      <c r="Q651" s="87" t="e">
        <f t="shared" si="51"/>
        <v>#DIV/0!</v>
      </c>
      <c r="R651" s="87" t="e">
        <f t="shared" si="51"/>
        <v>#DIV/0!</v>
      </c>
      <c r="S651" s="87" t="e">
        <f t="shared" si="51"/>
        <v>#DIV/0!</v>
      </c>
      <c r="T651" s="87" t="e">
        <f t="shared" si="51"/>
        <v>#DIV/0!</v>
      </c>
    </row>
    <row r="652" spans="1:20" hidden="1" x14ac:dyDescent="0.3">
      <c r="A652" s="92"/>
      <c r="B652" s="93" t="s">
        <v>218</v>
      </c>
      <c r="C652" s="96" t="s">
        <v>219</v>
      </c>
      <c r="D652" s="644"/>
      <c r="E652" s="642">
        <f t="shared" si="50"/>
        <v>0</v>
      </c>
      <c r="F652" s="644"/>
      <c r="G652" s="644"/>
      <c r="H652" s="644"/>
      <c r="I652" s="642">
        <f t="shared" si="52"/>
        <v>0</v>
      </c>
      <c r="J652" s="644"/>
      <c r="K652" s="644"/>
      <c r="L652" s="644"/>
      <c r="M652" s="642">
        <f t="shared" si="53"/>
        <v>0</v>
      </c>
      <c r="N652" s="644"/>
      <c r="O652" s="644"/>
      <c r="P652" s="644"/>
      <c r="Q652" s="87" t="e">
        <f t="shared" si="51"/>
        <v>#DIV/0!</v>
      </c>
      <c r="R652" s="87" t="e">
        <f t="shared" si="51"/>
        <v>#DIV/0!</v>
      </c>
      <c r="S652" s="87" t="e">
        <f t="shared" si="51"/>
        <v>#DIV/0!</v>
      </c>
      <c r="T652" s="87" t="e">
        <f t="shared" si="51"/>
        <v>#DIV/0!</v>
      </c>
    </row>
    <row r="653" spans="1:20" ht="30" hidden="1" x14ac:dyDescent="0.3">
      <c r="A653" s="92"/>
      <c r="B653" s="93" t="s">
        <v>220</v>
      </c>
      <c r="C653" s="97" t="s">
        <v>221</v>
      </c>
      <c r="D653" s="644"/>
      <c r="E653" s="642">
        <f t="shared" si="50"/>
        <v>0</v>
      </c>
      <c r="F653" s="644"/>
      <c r="G653" s="644"/>
      <c r="H653" s="644"/>
      <c r="I653" s="642">
        <f t="shared" si="52"/>
        <v>0</v>
      </c>
      <c r="J653" s="644"/>
      <c r="K653" s="644"/>
      <c r="L653" s="644"/>
      <c r="M653" s="642">
        <f t="shared" si="53"/>
        <v>0</v>
      </c>
      <c r="N653" s="644"/>
      <c r="O653" s="644"/>
      <c r="P653" s="644"/>
      <c r="Q653" s="87" t="e">
        <f t="shared" si="51"/>
        <v>#DIV/0!</v>
      </c>
      <c r="R653" s="87" t="e">
        <f t="shared" si="51"/>
        <v>#DIV/0!</v>
      </c>
      <c r="S653" s="87" t="e">
        <f t="shared" si="51"/>
        <v>#DIV/0!</v>
      </c>
      <c r="T653" s="87" t="e">
        <f t="shared" si="51"/>
        <v>#DIV/0!</v>
      </c>
    </row>
    <row r="654" spans="1:20" ht="30" hidden="1" x14ac:dyDescent="0.3">
      <c r="A654" s="92"/>
      <c r="B654" s="93" t="s">
        <v>222</v>
      </c>
      <c r="C654" s="97" t="s">
        <v>223</v>
      </c>
      <c r="D654" s="644"/>
      <c r="E654" s="642">
        <f t="shared" ref="E654:E717" si="54">F654+G654</f>
        <v>0</v>
      </c>
      <c r="F654" s="644"/>
      <c r="G654" s="644"/>
      <c r="H654" s="644"/>
      <c r="I654" s="642">
        <f t="shared" si="52"/>
        <v>0</v>
      </c>
      <c r="J654" s="644"/>
      <c r="K654" s="644"/>
      <c r="L654" s="644"/>
      <c r="M654" s="642">
        <f t="shared" si="53"/>
        <v>0</v>
      </c>
      <c r="N654" s="644"/>
      <c r="O654" s="644"/>
      <c r="P654" s="644"/>
      <c r="Q654" s="87" t="e">
        <f t="shared" si="51"/>
        <v>#DIV/0!</v>
      </c>
      <c r="R654" s="87" t="e">
        <f t="shared" si="51"/>
        <v>#DIV/0!</v>
      </c>
      <c r="S654" s="87" t="e">
        <f t="shared" si="51"/>
        <v>#DIV/0!</v>
      </c>
      <c r="T654" s="87" t="e">
        <f t="shared" si="51"/>
        <v>#DIV/0!</v>
      </c>
    </row>
    <row r="655" spans="1:20" hidden="1" x14ac:dyDescent="0.3">
      <c r="A655" s="92"/>
      <c r="B655" s="93" t="s">
        <v>224</v>
      </c>
      <c r="C655" s="96" t="s">
        <v>225</v>
      </c>
      <c r="D655" s="644"/>
      <c r="E655" s="642">
        <f t="shared" si="54"/>
        <v>0</v>
      </c>
      <c r="F655" s="644"/>
      <c r="G655" s="644"/>
      <c r="H655" s="644"/>
      <c r="I655" s="642">
        <f t="shared" si="52"/>
        <v>0</v>
      </c>
      <c r="J655" s="644"/>
      <c r="K655" s="644"/>
      <c r="L655" s="644"/>
      <c r="M655" s="642">
        <f t="shared" si="53"/>
        <v>0</v>
      </c>
      <c r="N655" s="644"/>
      <c r="O655" s="644"/>
      <c r="P655" s="644"/>
      <c r="Q655" s="87" t="e">
        <f t="shared" si="51"/>
        <v>#DIV/0!</v>
      </c>
      <c r="R655" s="87" t="e">
        <f t="shared" si="51"/>
        <v>#DIV/0!</v>
      </c>
      <c r="S655" s="87" t="e">
        <f t="shared" si="51"/>
        <v>#DIV/0!</v>
      </c>
      <c r="T655" s="87" t="e">
        <f t="shared" si="51"/>
        <v>#DIV/0!</v>
      </c>
    </row>
    <row r="656" spans="1:20" ht="30" hidden="1" x14ac:dyDescent="0.3">
      <c r="A656" s="92"/>
      <c r="B656" s="93" t="s">
        <v>226</v>
      </c>
      <c r="C656" s="97" t="s">
        <v>227</v>
      </c>
      <c r="D656" s="644"/>
      <c r="E656" s="642">
        <f t="shared" si="54"/>
        <v>0</v>
      </c>
      <c r="F656" s="644"/>
      <c r="G656" s="644"/>
      <c r="H656" s="644"/>
      <c r="I656" s="642">
        <f t="shared" si="52"/>
        <v>0</v>
      </c>
      <c r="J656" s="644"/>
      <c r="K656" s="644"/>
      <c r="L656" s="644"/>
      <c r="M656" s="642">
        <f t="shared" si="53"/>
        <v>0</v>
      </c>
      <c r="N656" s="644"/>
      <c r="O656" s="644"/>
      <c r="P656" s="644"/>
      <c r="Q656" s="87" t="e">
        <f t="shared" si="51"/>
        <v>#DIV/0!</v>
      </c>
      <c r="R656" s="87" t="e">
        <f t="shared" si="51"/>
        <v>#DIV/0!</v>
      </c>
      <c r="S656" s="87" t="e">
        <f t="shared" si="51"/>
        <v>#DIV/0!</v>
      </c>
      <c r="T656" s="87" t="e">
        <f t="shared" si="51"/>
        <v>#DIV/0!</v>
      </c>
    </row>
    <row r="657" spans="1:20" ht="75" hidden="1" x14ac:dyDescent="0.3">
      <c r="A657" s="92"/>
      <c r="B657" s="93" t="s">
        <v>228</v>
      </c>
      <c r="C657" s="97" t="s">
        <v>229</v>
      </c>
      <c r="D657" s="644"/>
      <c r="E657" s="642">
        <f t="shared" si="54"/>
        <v>0</v>
      </c>
      <c r="F657" s="644"/>
      <c r="G657" s="644"/>
      <c r="H657" s="644"/>
      <c r="I657" s="642">
        <f t="shared" si="52"/>
        <v>0</v>
      </c>
      <c r="J657" s="644"/>
      <c r="K657" s="644"/>
      <c r="L657" s="644"/>
      <c r="M657" s="642">
        <f t="shared" si="53"/>
        <v>0</v>
      </c>
      <c r="N657" s="644"/>
      <c r="O657" s="644"/>
      <c r="P657" s="644"/>
      <c r="Q657" s="87" t="e">
        <f t="shared" si="51"/>
        <v>#DIV/0!</v>
      </c>
      <c r="R657" s="87" t="e">
        <f t="shared" si="51"/>
        <v>#DIV/0!</v>
      </c>
      <c r="S657" s="87" t="e">
        <f t="shared" si="51"/>
        <v>#DIV/0!</v>
      </c>
      <c r="T657" s="87" t="e">
        <f t="shared" si="51"/>
        <v>#DIV/0!</v>
      </c>
    </row>
    <row r="658" spans="1:20" ht="135" hidden="1" x14ac:dyDescent="0.3">
      <c r="A658" s="92"/>
      <c r="B658" s="93" t="s">
        <v>230</v>
      </c>
      <c r="C658" s="97" t="s">
        <v>231</v>
      </c>
      <c r="D658" s="644"/>
      <c r="E658" s="642">
        <f t="shared" si="54"/>
        <v>0</v>
      </c>
      <c r="F658" s="644"/>
      <c r="G658" s="644"/>
      <c r="H658" s="644"/>
      <c r="I658" s="642">
        <f t="shared" si="52"/>
        <v>0</v>
      </c>
      <c r="J658" s="644"/>
      <c r="K658" s="644"/>
      <c r="L658" s="644"/>
      <c r="M658" s="642">
        <f t="shared" si="53"/>
        <v>0</v>
      </c>
      <c r="N658" s="644"/>
      <c r="O658" s="644"/>
      <c r="P658" s="644"/>
      <c r="Q658" s="87" t="e">
        <f t="shared" si="51"/>
        <v>#DIV/0!</v>
      </c>
      <c r="R658" s="87" t="e">
        <f t="shared" si="51"/>
        <v>#DIV/0!</v>
      </c>
      <c r="S658" s="87" t="e">
        <f t="shared" si="51"/>
        <v>#DIV/0!</v>
      </c>
      <c r="T658" s="87" t="e">
        <f t="shared" si="51"/>
        <v>#DIV/0!</v>
      </c>
    </row>
    <row r="659" spans="1:20" ht="45" hidden="1" x14ac:dyDescent="0.3">
      <c r="A659" s="92"/>
      <c r="B659" s="93" t="s">
        <v>232</v>
      </c>
      <c r="C659" s="97" t="s">
        <v>233</v>
      </c>
      <c r="D659" s="644"/>
      <c r="E659" s="642">
        <f t="shared" si="54"/>
        <v>0</v>
      </c>
      <c r="F659" s="644"/>
      <c r="G659" s="644"/>
      <c r="H659" s="644"/>
      <c r="I659" s="642">
        <f t="shared" si="52"/>
        <v>0</v>
      </c>
      <c r="J659" s="644"/>
      <c r="K659" s="644"/>
      <c r="L659" s="644"/>
      <c r="M659" s="642">
        <f t="shared" si="53"/>
        <v>0</v>
      </c>
      <c r="N659" s="644"/>
      <c r="O659" s="644"/>
      <c r="P659" s="644"/>
      <c r="Q659" s="87" t="e">
        <f t="shared" si="51"/>
        <v>#DIV/0!</v>
      </c>
      <c r="R659" s="87" t="e">
        <f t="shared" si="51"/>
        <v>#DIV/0!</v>
      </c>
      <c r="S659" s="87" t="e">
        <f t="shared" si="51"/>
        <v>#DIV/0!</v>
      </c>
      <c r="T659" s="87" t="e">
        <f t="shared" si="51"/>
        <v>#DIV/0!</v>
      </c>
    </row>
    <row r="660" spans="1:20" ht="45" hidden="1" x14ac:dyDescent="0.3">
      <c r="A660" s="92"/>
      <c r="B660" s="93" t="s">
        <v>234</v>
      </c>
      <c r="C660" s="97" t="s">
        <v>235</v>
      </c>
      <c r="D660" s="644"/>
      <c r="E660" s="642">
        <f t="shared" si="54"/>
        <v>0</v>
      </c>
      <c r="F660" s="644"/>
      <c r="G660" s="644"/>
      <c r="H660" s="644"/>
      <c r="I660" s="642">
        <f t="shared" si="52"/>
        <v>0</v>
      </c>
      <c r="J660" s="644"/>
      <c r="K660" s="644"/>
      <c r="L660" s="644"/>
      <c r="M660" s="642">
        <f t="shared" si="53"/>
        <v>0</v>
      </c>
      <c r="N660" s="644"/>
      <c r="O660" s="644"/>
      <c r="P660" s="644"/>
      <c r="Q660" s="87" t="e">
        <f t="shared" si="51"/>
        <v>#DIV/0!</v>
      </c>
      <c r="R660" s="87" t="e">
        <f t="shared" si="51"/>
        <v>#DIV/0!</v>
      </c>
      <c r="S660" s="87" t="e">
        <f t="shared" si="51"/>
        <v>#DIV/0!</v>
      </c>
      <c r="T660" s="87" t="e">
        <f t="shared" si="51"/>
        <v>#DIV/0!</v>
      </c>
    </row>
    <row r="661" spans="1:20" ht="45" hidden="1" x14ac:dyDescent="0.3">
      <c r="A661" s="92"/>
      <c r="B661" s="93" t="s">
        <v>236</v>
      </c>
      <c r="C661" s="97" t="s">
        <v>237</v>
      </c>
      <c r="D661" s="644"/>
      <c r="E661" s="642">
        <f t="shared" si="54"/>
        <v>0</v>
      </c>
      <c r="F661" s="644"/>
      <c r="G661" s="644"/>
      <c r="H661" s="644"/>
      <c r="I661" s="642">
        <f t="shared" si="52"/>
        <v>0</v>
      </c>
      <c r="J661" s="644"/>
      <c r="K661" s="644"/>
      <c r="L661" s="644"/>
      <c r="M661" s="642">
        <f t="shared" si="53"/>
        <v>0</v>
      </c>
      <c r="N661" s="644"/>
      <c r="O661" s="644"/>
      <c r="P661" s="644"/>
      <c r="Q661" s="87" t="e">
        <f t="shared" si="51"/>
        <v>#DIV/0!</v>
      </c>
      <c r="R661" s="87" t="e">
        <f t="shared" si="51"/>
        <v>#DIV/0!</v>
      </c>
      <c r="S661" s="87" t="e">
        <f t="shared" si="51"/>
        <v>#DIV/0!</v>
      </c>
      <c r="T661" s="87" t="e">
        <f t="shared" si="51"/>
        <v>#DIV/0!</v>
      </c>
    </row>
    <row r="662" spans="1:20" ht="30" hidden="1" x14ac:dyDescent="0.3">
      <c r="A662" s="92"/>
      <c r="B662" s="93" t="s">
        <v>238</v>
      </c>
      <c r="C662" s="97" t="s">
        <v>239</v>
      </c>
      <c r="D662" s="644"/>
      <c r="E662" s="642">
        <f t="shared" si="54"/>
        <v>0</v>
      </c>
      <c r="F662" s="644"/>
      <c r="G662" s="644"/>
      <c r="H662" s="644"/>
      <c r="I662" s="642">
        <f t="shared" si="52"/>
        <v>0</v>
      </c>
      <c r="J662" s="644"/>
      <c r="K662" s="644"/>
      <c r="L662" s="644"/>
      <c r="M662" s="642">
        <f t="shared" si="53"/>
        <v>0</v>
      </c>
      <c r="N662" s="644"/>
      <c r="O662" s="644"/>
      <c r="P662" s="644"/>
      <c r="Q662" s="87" t="e">
        <f t="shared" si="51"/>
        <v>#DIV/0!</v>
      </c>
      <c r="R662" s="87" t="e">
        <f t="shared" si="51"/>
        <v>#DIV/0!</v>
      </c>
      <c r="S662" s="87" t="e">
        <f t="shared" si="51"/>
        <v>#DIV/0!</v>
      </c>
      <c r="T662" s="87" t="e">
        <f t="shared" si="51"/>
        <v>#DIV/0!</v>
      </c>
    </row>
    <row r="663" spans="1:20" ht="45" hidden="1" x14ac:dyDescent="0.3">
      <c r="A663" s="92"/>
      <c r="B663" s="93" t="s">
        <v>240</v>
      </c>
      <c r="C663" s="97" t="s">
        <v>241</v>
      </c>
      <c r="D663" s="644"/>
      <c r="E663" s="642">
        <f t="shared" si="54"/>
        <v>0</v>
      </c>
      <c r="F663" s="644"/>
      <c r="G663" s="644"/>
      <c r="H663" s="644"/>
      <c r="I663" s="642">
        <f t="shared" si="52"/>
        <v>0</v>
      </c>
      <c r="J663" s="644"/>
      <c r="K663" s="644"/>
      <c r="L663" s="644"/>
      <c r="M663" s="642">
        <f t="shared" si="53"/>
        <v>0</v>
      </c>
      <c r="N663" s="644"/>
      <c r="O663" s="644"/>
      <c r="P663" s="644"/>
      <c r="Q663" s="87" t="e">
        <f t="shared" si="51"/>
        <v>#DIV/0!</v>
      </c>
      <c r="R663" s="87" t="e">
        <f t="shared" si="51"/>
        <v>#DIV/0!</v>
      </c>
      <c r="S663" s="87" t="e">
        <f t="shared" si="51"/>
        <v>#DIV/0!</v>
      </c>
      <c r="T663" s="87" t="e">
        <f t="shared" si="51"/>
        <v>#DIV/0!</v>
      </c>
    </row>
    <row r="664" spans="1:20" ht="60" hidden="1" x14ac:dyDescent="0.3">
      <c r="A664" s="92"/>
      <c r="B664" s="93" t="s">
        <v>242</v>
      </c>
      <c r="C664" s="97" t="s">
        <v>243</v>
      </c>
      <c r="D664" s="644"/>
      <c r="E664" s="642">
        <f t="shared" si="54"/>
        <v>0</v>
      </c>
      <c r="F664" s="644"/>
      <c r="G664" s="644"/>
      <c r="H664" s="644"/>
      <c r="I664" s="642">
        <f t="shared" si="52"/>
        <v>0</v>
      </c>
      <c r="J664" s="644"/>
      <c r="K664" s="644"/>
      <c r="L664" s="644"/>
      <c r="M664" s="642">
        <f t="shared" si="53"/>
        <v>0</v>
      </c>
      <c r="N664" s="644"/>
      <c r="O664" s="644"/>
      <c r="P664" s="644"/>
      <c r="Q664" s="87" t="e">
        <f t="shared" si="51"/>
        <v>#DIV/0!</v>
      </c>
      <c r="R664" s="87" t="e">
        <f t="shared" si="51"/>
        <v>#DIV/0!</v>
      </c>
      <c r="S664" s="87" t="e">
        <f t="shared" si="51"/>
        <v>#DIV/0!</v>
      </c>
      <c r="T664" s="87" t="e">
        <f t="shared" si="51"/>
        <v>#DIV/0!</v>
      </c>
    </row>
    <row r="665" spans="1:20" ht="30" hidden="1" x14ac:dyDescent="0.3">
      <c r="A665" s="92"/>
      <c r="B665" s="93" t="s">
        <v>244</v>
      </c>
      <c r="C665" s="97" t="s">
        <v>245</v>
      </c>
      <c r="D665" s="644"/>
      <c r="E665" s="642">
        <f t="shared" si="54"/>
        <v>0</v>
      </c>
      <c r="F665" s="644"/>
      <c r="G665" s="644"/>
      <c r="H665" s="644"/>
      <c r="I665" s="642">
        <f t="shared" si="52"/>
        <v>0</v>
      </c>
      <c r="J665" s="644"/>
      <c r="K665" s="644"/>
      <c r="L665" s="644"/>
      <c r="M665" s="642">
        <f t="shared" si="53"/>
        <v>0</v>
      </c>
      <c r="N665" s="644"/>
      <c r="O665" s="644"/>
      <c r="P665" s="644"/>
      <c r="Q665" s="87" t="e">
        <f t="shared" si="51"/>
        <v>#DIV/0!</v>
      </c>
      <c r="R665" s="87" t="e">
        <f t="shared" si="51"/>
        <v>#DIV/0!</v>
      </c>
      <c r="S665" s="87" t="e">
        <f t="shared" si="51"/>
        <v>#DIV/0!</v>
      </c>
      <c r="T665" s="87" t="e">
        <f t="shared" si="51"/>
        <v>#DIV/0!</v>
      </c>
    </row>
    <row r="666" spans="1:20" ht="30" hidden="1" x14ac:dyDescent="0.3">
      <c r="A666" s="92"/>
      <c r="B666" s="93" t="s">
        <v>246</v>
      </c>
      <c r="C666" s="97" t="s">
        <v>247</v>
      </c>
      <c r="D666" s="644"/>
      <c r="E666" s="642">
        <f t="shared" si="54"/>
        <v>0</v>
      </c>
      <c r="F666" s="644"/>
      <c r="G666" s="644"/>
      <c r="H666" s="644"/>
      <c r="I666" s="642">
        <f t="shared" si="52"/>
        <v>0</v>
      </c>
      <c r="J666" s="644"/>
      <c r="K666" s="644"/>
      <c r="L666" s="644"/>
      <c r="M666" s="642">
        <f t="shared" si="53"/>
        <v>0</v>
      </c>
      <c r="N666" s="644"/>
      <c r="O666" s="644"/>
      <c r="P666" s="644"/>
      <c r="Q666" s="87" t="e">
        <f t="shared" si="51"/>
        <v>#DIV/0!</v>
      </c>
      <c r="R666" s="87" t="e">
        <f t="shared" si="51"/>
        <v>#DIV/0!</v>
      </c>
      <c r="S666" s="87" t="e">
        <f t="shared" si="51"/>
        <v>#DIV/0!</v>
      </c>
      <c r="T666" s="87" t="e">
        <f t="shared" si="51"/>
        <v>#DIV/0!</v>
      </c>
    </row>
    <row r="667" spans="1:20" ht="30" hidden="1" x14ac:dyDescent="0.3">
      <c r="A667" s="92"/>
      <c r="B667" s="93" t="s">
        <v>248</v>
      </c>
      <c r="C667" s="97" t="s">
        <v>249</v>
      </c>
      <c r="D667" s="644"/>
      <c r="E667" s="642">
        <f t="shared" si="54"/>
        <v>0</v>
      </c>
      <c r="F667" s="644"/>
      <c r="G667" s="644"/>
      <c r="H667" s="644"/>
      <c r="I667" s="642">
        <f t="shared" si="52"/>
        <v>0</v>
      </c>
      <c r="J667" s="644"/>
      <c r="K667" s="644"/>
      <c r="L667" s="644"/>
      <c r="M667" s="642">
        <f t="shared" si="53"/>
        <v>0</v>
      </c>
      <c r="N667" s="644"/>
      <c r="O667" s="644"/>
      <c r="P667" s="644"/>
      <c r="Q667" s="87" t="e">
        <f t="shared" si="51"/>
        <v>#DIV/0!</v>
      </c>
      <c r="R667" s="87" t="e">
        <f t="shared" si="51"/>
        <v>#DIV/0!</v>
      </c>
      <c r="S667" s="87" t="e">
        <f t="shared" si="51"/>
        <v>#DIV/0!</v>
      </c>
      <c r="T667" s="87" t="e">
        <f t="shared" si="51"/>
        <v>#DIV/0!</v>
      </c>
    </row>
    <row r="668" spans="1:20" ht="75" hidden="1" x14ac:dyDescent="0.3">
      <c r="A668" s="92"/>
      <c r="B668" s="93" t="s">
        <v>250</v>
      </c>
      <c r="C668" s="97" t="s">
        <v>251</v>
      </c>
      <c r="D668" s="644"/>
      <c r="E668" s="642">
        <f t="shared" si="54"/>
        <v>0</v>
      </c>
      <c r="F668" s="644"/>
      <c r="G668" s="644"/>
      <c r="H668" s="644"/>
      <c r="I668" s="642">
        <f t="shared" si="52"/>
        <v>0</v>
      </c>
      <c r="J668" s="644"/>
      <c r="K668" s="644"/>
      <c r="L668" s="644"/>
      <c r="M668" s="642">
        <f t="shared" si="53"/>
        <v>0</v>
      </c>
      <c r="N668" s="644"/>
      <c r="O668" s="644"/>
      <c r="P668" s="644"/>
      <c r="Q668" s="87" t="e">
        <f t="shared" si="51"/>
        <v>#DIV/0!</v>
      </c>
      <c r="R668" s="87" t="e">
        <f t="shared" si="51"/>
        <v>#DIV/0!</v>
      </c>
      <c r="S668" s="87" t="e">
        <f t="shared" si="51"/>
        <v>#DIV/0!</v>
      </c>
      <c r="T668" s="87" t="e">
        <f t="shared" si="51"/>
        <v>#DIV/0!</v>
      </c>
    </row>
    <row r="669" spans="1:20" ht="30" hidden="1" x14ac:dyDescent="0.3">
      <c r="A669" s="92"/>
      <c r="B669" s="93" t="s">
        <v>252</v>
      </c>
      <c r="C669" s="97" t="s">
        <v>253</v>
      </c>
      <c r="D669" s="644"/>
      <c r="E669" s="642">
        <f t="shared" si="54"/>
        <v>0</v>
      </c>
      <c r="F669" s="644"/>
      <c r="G669" s="644"/>
      <c r="H669" s="644"/>
      <c r="I669" s="642">
        <f t="shared" si="52"/>
        <v>0</v>
      </c>
      <c r="J669" s="644"/>
      <c r="K669" s="644"/>
      <c r="L669" s="644"/>
      <c r="M669" s="642">
        <f t="shared" si="53"/>
        <v>0</v>
      </c>
      <c r="N669" s="644"/>
      <c r="O669" s="644"/>
      <c r="P669" s="644"/>
      <c r="Q669" s="87" t="e">
        <f t="shared" si="51"/>
        <v>#DIV/0!</v>
      </c>
      <c r="R669" s="87" t="e">
        <f t="shared" si="51"/>
        <v>#DIV/0!</v>
      </c>
      <c r="S669" s="87" t="e">
        <f t="shared" si="51"/>
        <v>#DIV/0!</v>
      </c>
      <c r="T669" s="87" t="e">
        <f t="shared" si="51"/>
        <v>#DIV/0!</v>
      </c>
    </row>
    <row r="670" spans="1:20" ht="30" hidden="1" x14ac:dyDescent="0.3">
      <c r="A670" s="92"/>
      <c r="B670" s="93" t="s">
        <v>254</v>
      </c>
      <c r="C670" s="96" t="s">
        <v>255</v>
      </c>
      <c r="D670" s="644"/>
      <c r="E670" s="642">
        <f t="shared" si="54"/>
        <v>0</v>
      </c>
      <c r="F670" s="644"/>
      <c r="G670" s="644"/>
      <c r="H670" s="644"/>
      <c r="I670" s="642">
        <f t="shared" si="52"/>
        <v>0</v>
      </c>
      <c r="J670" s="644"/>
      <c r="K670" s="644"/>
      <c r="L670" s="644"/>
      <c r="M670" s="642">
        <f t="shared" si="53"/>
        <v>0</v>
      </c>
      <c r="N670" s="644"/>
      <c r="O670" s="644"/>
      <c r="P670" s="644"/>
      <c r="Q670" s="87" t="e">
        <f t="shared" si="51"/>
        <v>#DIV/0!</v>
      </c>
      <c r="R670" s="87" t="e">
        <f t="shared" si="51"/>
        <v>#DIV/0!</v>
      </c>
      <c r="S670" s="87" t="e">
        <f t="shared" si="51"/>
        <v>#DIV/0!</v>
      </c>
      <c r="T670" s="87" t="e">
        <f t="shared" si="51"/>
        <v>#DIV/0!</v>
      </c>
    </row>
    <row r="671" spans="1:20" hidden="1" x14ac:dyDescent="0.3">
      <c r="A671" s="92"/>
      <c r="B671" s="93" t="s">
        <v>256</v>
      </c>
      <c r="C671" s="96" t="s">
        <v>257</v>
      </c>
      <c r="D671" s="644"/>
      <c r="E671" s="642">
        <f t="shared" si="54"/>
        <v>0</v>
      </c>
      <c r="F671" s="644"/>
      <c r="G671" s="644"/>
      <c r="H671" s="644"/>
      <c r="I671" s="642">
        <f t="shared" si="52"/>
        <v>0</v>
      </c>
      <c r="J671" s="644"/>
      <c r="K671" s="644"/>
      <c r="L671" s="644"/>
      <c r="M671" s="642">
        <f t="shared" si="53"/>
        <v>0</v>
      </c>
      <c r="N671" s="644"/>
      <c r="O671" s="644"/>
      <c r="P671" s="644"/>
      <c r="Q671" s="87" t="e">
        <f t="shared" si="51"/>
        <v>#DIV/0!</v>
      </c>
      <c r="R671" s="87" t="e">
        <f t="shared" si="51"/>
        <v>#DIV/0!</v>
      </c>
      <c r="S671" s="87" t="e">
        <f t="shared" si="51"/>
        <v>#DIV/0!</v>
      </c>
      <c r="T671" s="87" t="e">
        <f t="shared" si="51"/>
        <v>#DIV/0!</v>
      </c>
    </row>
    <row r="672" spans="1:20" hidden="1" x14ac:dyDescent="0.3">
      <c r="A672" s="92"/>
      <c r="B672" s="93" t="s">
        <v>258</v>
      </c>
      <c r="C672" s="96" t="s">
        <v>259</v>
      </c>
      <c r="D672" s="644"/>
      <c r="E672" s="642">
        <f t="shared" si="54"/>
        <v>0</v>
      </c>
      <c r="F672" s="644"/>
      <c r="G672" s="644"/>
      <c r="H672" s="644"/>
      <c r="I672" s="642">
        <f t="shared" si="52"/>
        <v>0</v>
      </c>
      <c r="J672" s="644"/>
      <c r="K672" s="644"/>
      <c r="L672" s="644"/>
      <c r="M672" s="642">
        <f t="shared" si="53"/>
        <v>0</v>
      </c>
      <c r="N672" s="644"/>
      <c r="O672" s="644"/>
      <c r="P672" s="644"/>
      <c r="Q672" s="87" t="e">
        <f t="shared" si="51"/>
        <v>#DIV/0!</v>
      </c>
      <c r="R672" s="87" t="e">
        <f t="shared" si="51"/>
        <v>#DIV/0!</v>
      </c>
      <c r="S672" s="87" t="e">
        <f t="shared" si="51"/>
        <v>#DIV/0!</v>
      </c>
      <c r="T672" s="87" t="e">
        <f t="shared" si="51"/>
        <v>#DIV/0!</v>
      </c>
    </row>
    <row r="673" spans="1:20" ht="60" hidden="1" x14ac:dyDescent="0.3">
      <c r="A673" s="92"/>
      <c r="B673" s="93" t="s">
        <v>260</v>
      </c>
      <c r="C673" s="96" t="s">
        <v>261</v>
      </c>
      <c r="D673" s="644"/>
      <c r="E673" s="642">
        <f t="shared" si="54"/>
        <v>0</v>
      </c>
      <c r="F673" s="644"/>
      <c r="G673" s="644"/>
      <c r="H673" s="644"/>
      <c r="I673" s="642">
        <f t="shared" si="52"/>
        <v>0</v>
      </c>
      <c r="J673" s="644"/>
      <c r="K673" s="644"/>
      <c r="L673" s="644"/>
      <c r="M673" s="642">
        <f t="shared" si="53"/>
        <v>0</v>
      </c>
      <c r="N673" s="644"/>
      <c r="O673" s="644"/>
      <c r="P673" s="644"/>
      <c r="Q673" s="87" t="e">
        <f t="shared" si="51"/>
        <v>#DIV/0!</v>
      </c>
      <c r="R673" s="87" t="e">
        <f t="shared" si="51"/>
        <v>#DIV/0!</v>
      </c>
      <c r="S673" s="87" t="e">
        <f t="shared" si="51"/>
        <v>#DIV/0!</v>
      </c>
      <c r="T673" s="87" t="e">
        <f t="shared" si="51"/>
        <v>#DIV/0!</v>
      </c>
    </row>
    <row r="674" spans="1:20" ht="45" hidden="1" x14ac:dyDescent="0.3">
      <c r="A674" s="92"/>
      <c r="B674" s="93" t="s">
        <v>262</v>
      </c>
      <c r="C674" s="96" t="s">
        <v>263</v>
      </c>
      <c r="D674" s="644"/>
      <c r="E674" s="642">
        <f t="shared" si="54"/>
        <v>0</v>
      </c>
      <c r="F674" s="644"/>
      <c r="G674" s="644"/>
      <c r="H674" s="644"/>
      <c r="I674" s="642">
        <f t="shared" si="52"/>
        <v>0</v>
      </c>
      <c r="J674" s="644"/>
      <c r="K674" s="644"/>
      <c r="L674" s="644"/>
      <c r="M674" s="642">
        <f t="shared" si="53"/>
        <v>0</v>
      </c>
      <c r="N674" s="644"/>
      <c r="O674" s="644"/>
      <c r="P674" s="644"/>
      <c r="Q674" s="87" t="e">
        <f t="shared" si="51"/>
        <v>#DIV/0!</v>
      </c>
      <c r="R674" s="87" t="e">
        <f t="shared" si="51"/>
        <v>#DIV/0!</v>
      </c>
      <c r="S674" s="87" t="e">
        <f t="shared" si="51"/>
        <v>#DIV/0!</v>
      </c>
      <c r="T674" s="87" t="e">
        <f t="shared" si="51"/>
        <v>#DIV/0!</v>
      </c>
    </row>
    <row r="675" spans="1:20" ht="45" hidden="1" x14ac:dyDescent="0.3">
      <c r="A675" s="92"/>
      <c r="B675" s="93" t="s">
        <v>264</v>
      </c>
      <c r="C675" s="97" t="s">
        <v>265</v>
      </c>
      <c r="D675" s="644"/>
      <c r="E675" s="642">
        <f t="shared" si="54"/>
        <v>0</v>
      </c>
      <c r="F675" s="644"/>
      <c r="G675" s="644"/>
      <c r="H675" s="644"/>
      <c r="I675" s="642">
        <f t="shared" si="52"/>
        <v>0</v>
      </c>
      <c r="J675" s="644"/>
      <c r="K675" s="644"/>
      <c r="L675" s="644"/>
      <c r="M675" s="642">
        <f t="shared" si="53"/>
        <v>0</v>
      </c>
      <c r="N675" s="644"/>
      <c r="O675" s="644"/>
      <c r="P675" s="644"/>
      <c r="Q675" s="87" t="e">
        <f t="shared" si="51"/>
        <v>#DIV/0!</v>
      </c>
      <c r="R675" s="87" t="e">
        <f t="shared" si="51"/>
        <v>#DIV/0!</v>
      </c>
      <c r="S675" s="87" t="e">
        <f t="shared" si="51"/>
        <v>#DIV/0!</v>
      </c>
      <c r="T675" s="87" t="e">
        <f t="shared" si="51"/>
        <v>#DIV/0!</v>
      </c>
    </row>
    <row r="676" spans="1:20" ht="30" hidden="1" x14ac:dyDescent="0.3">
      <c r="A676" s="92"/>
      <c r="B676" s="93" t="s">
        <v>266</v>
      </c>
      <c r="C676" s="97" t="s">
        <v>267</v>
      </c>
      <c r="D676" s="644"/>
      <c r="E676" s="642">
        <f t="shared" si="54"/>
        <v>0</v>
      </c>
      <c r="F676" s="644"/>
      <c r="G676" s="644"/>
      <c r="H676" s="644"/>
      <c r="I676" s="642">
        <f t="shared" si="52"/>
        <v>0</v>
      </c>
      <c r="J676" s="644"/>
      <c r="K676" s="644"/>
      <c r="L676" s="644"/>
      <c r="M676" s="642">
        <f t="shared" si="53"/>
        <v>0</v>
      </c>
      <c r="N676" s="644"/>
      <c r="O676" s="644"/>
      <c r="P676" s="644"/>
      <c r="Q676" s="87" t="e">
        <f t="shared" si="51"/>
        <v>#DIV/0!</v>
      </c>
      <c r="R676" s="87" t="e">
        <f t="shared" si="51"/>
        <v>#DIV/0!</v>
      </c>
      <c r="S676" s="87" t="e">
        <f t="shared" si="51"/>
        <v>#DIV/0!</v>
      </c>
      <c r="T676" s="87" t="e">
        <f t="shared" si="51"/>
        <v>#DIV/0!</v>
      </c>
    </row>
    <row r="677" spans="1:20" ht="30" hidden="1" x14ac:dyDescent="0.3">
      <c r="A677" s="92"/>
      <c r="B677" s="93" t="s">
        <v>268</v>
      </c>
      <c r="C677" s="97" t="s">
        <v>269</v>
      </c>
      <c r="D677" s="644"/>
      <c r="E677" s="642">
        <f t="shared" si="54"/>
        <v>0</v>
      </c>
      <c r="F677" s="644"/>
      <c r="G677" s="644"/>
      <c r="H677" s="644"/>
      <c r="I677" s="642">
        <f t="shared" si="52"/>
        <v>0</v>
      </c>
      <c r="J677" s="644"/>
      <c r="K677" s="644"/>
      <c r="L677" s="644"/>
      <c r="M677" s="642">
        <f t="shared" si="53"/>
        <v>0</v>
      </c>
      <c r="N677" s="644"/>
      <c r="O677" s="644"/>
      <c r="P677" s="644"/>
      <c r="Q677" s="87" t="e">
        <f t="shared" si="51"/>
        <v>#DIV/0!</v>
      </c>
      <c r="R677" s="87" t="e">
        <f t="shared" si="51"/>
        <v>#DIV/0!</v>
      </c>
      <c r="S677" s="87" t="e">
        <f t="shared" si="51"/>
        <v>#DIV/0!</v>
      </c>
      <c r="T677" s="87" t="e">
        <f t="shared" si="51"/>
        <v>#DIV/0!</v>
      </c>
    </row>
    <row r="678" spans="1:20" ht="60" hidden="1" x14ac:dyDescent="0.3">
      <c r="A678" s="92"/>
      <c r="B678" s="93" t="s">
        <v>270</v>
      </c>
      <c r="C678" s="97" t="s">
        <v>271</v>
      </c>
      <c r="D678" s="644"/>
      <c r="E678" s="642">
        <f t="shared" si="54"/>
        <v>0</v>
      </c>
      <c r="F678" s="644"/>
      <c r="G678" s="644"/>
      <c r="H678" s="644"/>
      <c r="I678" s="642">
        <f t="shared" si="52"/>
        <v>0</v>
      </c>
      <c r="J678" s="644"/>
      <c r="K678" s="644"/>
      <c r="L678" s="644"/>
      <c r="M678" s="642">
        <f t="shared" si="53"/>
        <v>0</v>
      </c>
      <c r="N678" s="644"/>
      <c r="O678" s="644"/>
      <c r="P678" s="644"/>
      <c r="Q678" s="87" t="e">
        <f t="shared" si="51"/>
        <v>#DIV/0!</v>
      </c>
      <c r="R678" s="87" t="e">
        <f t="shared" si="51"/>
        <v>#DIV/0!</v>
      </c>
      <c r="S678" s="87" t="e">
        <f t="shared" si="51"/>
        <v>#DIV/0!</v>
      </c>
      <c r="T678" s="87" t="e">
        <f t="shared" si="51"/>
        <v>#DIV/0!</v>
      </c>
    </row>
    <row r="679" spans="1:20" ht="60" hidden="1" x14ac:dyDescent="0.3">
      <c r="A679" s="92"/>
      <c r="B679" s="93" t="s">
        <v>272</v>
      </c>
      <c r="C679" s="97" t="s">
        <v>273</v>
      </c>
      <c r="D679" s="644"/>
      <c r="E679" s="642">
        <f t="shared" si="54"/>
        <v>0</v>
      </c>
      <c r="F679" s="644"/>
      <c r="G679" s="644"/>
      <c r="H679" s="644"/>
      <c r="I679" s="642">
        <f t="shared" si="52"/>
        <v>0</v>
      </c>
      <c r="J679" s="644"/>
      <c r="K679" s="644"/>
      <c r="L679" s="644"/>
      <c r="M679" s="642">
        <f t="shared" si="53"/>
        <v>0</v>
      </c>
      <c r="N679" s="644"/>
      <c r="O679" s="644"/>
      <c r="P679" s="644"/>
      <c r="Q679" s="87" t="e">
        <f t="shared" si="51"/>
        <v>#DIV/0!</v>
      </c>
      <c r="R679" s="87" t="e">
        <f t="shared" si="51"/>
        <v>#DIV/0!</v>
      </c>
      <c r="S679" s="87" t="e">
        <f t="shared" si="51"/>
        <v>#DIV/0!</v>
      </c>
      <c r="T679" s="87" t="e">
        <f t="shared" si="51"/>
        <v>#DIV/0!</v>
      </c>
    </row>
    <row r="680" spans="1:20" ht="90" hidden="1" x14ac:dyDescent="0.3">
      <c r="A680" s="92"/>
      <c r="B680" s="93" t="s">
        <v>274</v>
      </c>
      <c r="C680" s="97" t="s">
        <v>275</v>
      </c>
      <c r="D680" s="644"/>
      <c r="E680" s="642">
        <f t="shared" si="54"/>
        <v>0</v>
      </c>
      <c r="F680" s="644"/>
      <c r="G680" s="644"/>
      <c r="H680" s="644"/>
      <c r="I680" s="642">
        <f t="shared" si="52"/>
        <v>0</v>
      </c>
      <c r="J680" s="644"/>
      <c r="K680" s="644"/>
      <c r="L680" s="644"/>
      <c r="M680" s="642">
        <f t="shared" si="53"/>
        <v>0</v>
      </c>
      <c r="N680" s="644"/>
      <c r="O680" s="644"/>
      <c r="P680" s="644"/>
      <c r="Q680" s="87" t="e">
        <f t="shared" si="51"/>
        <v>#DIV/0!</v>
      </c>
      <c r="R680" s="87" t="e">
        <f t="shared" si="51"/>
        <v>#DIV/0!</v>
      </c>
      <c r="S680" s="87" t="e">
        <f t="shared" si="51"/>
        <v>#DIV/0!</v>
      </c>
      <c r="T680" s="87" t="e">
        <f t="shared" si="51"/>
        <v>#DIV/0!</v>
      </c>
    </row>
    <row r="681" spans="1:20" ht="45" hidden="1" x14ac:dyDescent="0.3">
      <c r="A681" s="92"/>
      <c r="B681" s="93" t="s">
        <v>276</v>
      </c>
      <c r="C681" s="96" t="s">
        <v>277</v>
      </c>
      <c r="D681" s="644"/>
      <c r="E681" s="642">
        <f t="shared" si="54"/>
        <v>0</v>
      </c>
      <c r="F681" s="644"/>
      <c r="G681" s="644"/>
      <c r="H681" s="644"/>
      <c r="I681" s="642">
        <f t="shared" si="52"/>
        <v>0</v>
      </c>
      <c r="J681" s="644"/>
      <c r="K681" s="644"/>
      <c r="L681" s="644"/>
      <c r="M681" s="642">
        <f t="shared" si="53"/>
        <v>0</v>
      </c>
      <c r="N681" s="644"/>
      <c r="O681" s="644"/>
      <c r="P681" s="644"/>
      <c r="Q681" s="87" t="e">
        <f t="shared" si="51"/>
        <v>#DIV/0!</v>
      </c>
      <c r="R681" s="87" t="e">
        <f t="shared" si="51"/>
        <v>#DIV/0!</v>
      </c>
      <c r="S681" s="87" t="e">
        <f t="shared" si="51"/>
        <v>#DIV/0!</v>
      </c>
      <c r="T681" s="87" t="e">
        <f t="shared" si="51"/>
        <v>#DIV/0!</v>
      </c>
    </row>
    <row r="682" spans="1:20" ht="45" hidden="1" x14ac:dyDescent="0.3">
      <c r="A682" s="92"/>
      <c r="B682" s="93" t="s">
        <v>278</v>
      </c>
      <c r="C682" s="96" t="s">
        <v>279</v>
      </c>
      <c r="D682" s="644"/>
      <c r="E682" s="642">
        <f t="shared" si="54"/>
        <v>0</v>
      </c>
      <c r="F682" s="644"/>
      <c r="G682" s="644"/>
      <c r="H682" s="644"/>
      <c r="I682" s="642">
        <f t="shared" si="52"/>
        <v>0</v>
      </c>
      <c r="J682" s="644"/>
      <c r="K682" s="644"/>
      <c r="L682" s="644"/>
      <c r="M682" s="642">
        <f t="shared" si="53"/>
        <v>0</v>
      </c>
      <c r="N682" s="644"/>
      <c r="O682" s="644"/>
      <c r="P682" s="644"/>
      <c r="Q682" s="87" t="e">
        <f t="shared" si="51"/>
        <v>#DIV/0!</v>
      </c>
      <c r="R682" s="87" t="e">
        <f t="shared" si="51"/>
        <v>#DIV/0!</v>
      </c>
      <c r="S682" s="87" t="e">
        <f t="shared" si="51"/>
        <v>#DIV/0!</v>
      </c>
      <c r="T682" s="87" t="e">
        <f t="shared" si="51"/>
        <v>#DIV/0!</v>
      </c>
    </row>
    <row r="683" spans="1:20" ht="30" hidden="1" x14ac:dyDescent="0.3">
      <c r="A683" s="92"/>
      <c r="B683" s="93" t="s">
        <v>280</v>
      </c>
      <c r="C683" s="97" t="s">
        <v>281</v>
      </c>
      <c r="D683" s="644"/>
      <c r="E683" s="642">
        <f t="shared" si="54"/>
        <v>0</v>
      </c>
      <c r="F683" s="644"/>
      <c r="G683" s="644"/>
      <c r="H683" s="644"/>
      <c r="I683" s="642">
        <f t="shared" si="52"/>
        <v>0</v>
      </c>
      <c r="J683" s="644"/>
      <c r="K683" s="644"/>
      <c r="L683" s="644"/>
      <c r="M683" s="642">
        <f t="shared" si="53"/>
        <v>0</v>
      </c>
      <c r="N683" s="644"/>
      <c r="O683" s="644"/>
      <c r="P683" s="644"/>
      <c r="Q683" s="87" t="e">
        <f t="shared" si="51"/>
        <v>#DIV/0!</v>
      </c>
      <c r="R683" s="87" t="e">
        <f t="shared" si="51"/>
        <v>#DIV/0!</v>
      </c>
      <c r="S683" s="87" t="e">
        <f t="shared" si="51"/>
        <v>#DIV/0!</v>
      </c>
      <c r="T683" s="87" t="e">
        <f t="shared" si="51"/>
        <v>#DIV/0!</v>
      </c>
    </row>
    <row r="684" spans="1:20" ht="60" hidden="1" x14ac:dyDescent="0.3">
      <c r="A684" s="92"/>
      <c r="B684" s="93" t="s">
        <v>282</v>
      </c>
      <c r="C684" s="97" t="s">
        <v>283</v>
      </c>
      <c r="D684" s="644"/>
      <c r="E684" s="642">
        <f t="shared" si="54"/>
        <v>0</v>
      </c>
      <c r="F684" s="644"/>
      <c r="G684" s="644"/>
      <c r="H684" s="644"/>
      <c r="I684" s="642">
        <f t="shared" si="52"/>
        <v>0</v>
      </c>
      <c r="J684" s="644"/>
      <c r="K684" s="644"/>
      <c r="L684" s="644"/>
      <c r="M684" s="642">
        <f t="shared" si="53"/>
        <v>0</v>
      </c>
      <c r="N684" s="644"/>
      <c r="O684" s="644"/>
      <c r="P684" s="644"/>
      <c r="Q684" s="87" t="e">
        <f t="shared" si="51"/>
        <v>#DIV/0!</v>
      </c>
      <c r="R684" s="87" t="e">
        <f t="shared" si="51"/>
        <v>#DIV/0!</v>
      </c>
      <c r="S684" s="87" t="e">
        <f t="shared" si="51"/>
        <v>#DIV/0!</v>
      </c>
      <c r="T684" s="87" t="e">
        <f t="shared" si="51"/>
        <v>#DIV/0!</v>
      </c>
    </row>
    <row r="685" spans="1:20" ht="30" hidden="1" x14ac:dyDescent="0.3">
      <c r="A685" s="92"/>
      <c r="B685" s="93" t="s">
        <v>284</v>
      </c>
      <c r="C685" s="97" t="s">
        <v>285</v>
      </c>
      <c r="D685" s="644"/>
      <c r="E685" s="642">
        <f t="shared" si="54"/>
        <v>0</v>
      </c>
      <c r="F685" s="644"/>
      <c r="G685" s="644"/>
      <c r="H685" s="644"/>
      <c r="I685" s="642">
        <f t="shared" si="52"/>
        <v>0</v>
      </c>
      <c r="J685" s="644"/>
      <c r="K685" s="644"/>
      <c r="L685" s="644"/>
      <c r="M685" s="642">
        <f t="shared" si="53"/>
        <v>0</v>
      </c>
      <c r="N685" s="644"/>
      <c r="O685" s="644"/>
      <c r="P685" s="644"/>
      <c r="Q685" s="87" t="e">
        <f t="shared" si="51"/>
        <v>#DIV/0!</v>
      </c>
      <c r="R685" s="87" t="e">
        <f t="shared" si="51"/>
        <v>#DIV/0!</v>
      </c>
      <c r="S685" s="87" t="e">
        <f t="shared" si="51"/>
        <v>#DIV/0!</v>
      </c>
      <c r="T685" s="87" t="e">
        <f t="shared" si="51"/>
        <v>#DIV/0!</v>
      </c>
    </row>
    <row r="686" spans="1:20" ht="90" hidden="1" x14ac:dyDescent="0.3">
      <c r="A686" s="92"/>
      <c r="B686" s="93" t="s">
        <v>286</v>
      </c>
      <c r="C686" s="97" t="s">
        <v>287</v>
      </c>
      <c r="D686" s="644"/>
      <c r="E686" s="642">
        <f t="shared" si="54"/>
        <v>0</v>
      </c>
      <c r="F686" s="644"/>
      <c r="G686" s="644"/>
      <c r="H686" s="644"/>
      <c r="I686" s="642">
        <f t="shared" si="52"/>
        <v>0</v>
      </c>
      <c r="J686" s="644"/>
      <c r="K686" s="644"/>
      <c r="L686" s="644"/>
      <c r="M686" s="642">
        <f t="shared" si="53"/>
        <v>0</v>
      </c>
      <c r="N686" s="644"/>
      <c r="O686" s="644"/>
      <c r="P686" s="644"/>
      <c r="Q686" s="87" t="e">
        <f t="shared" si="51"/>
        <v>#DIV/0!</v>
      </c>
      <c r="R686" s="87" t="e">
        <f t="shared" si="51"/>
        <v>#DIV/0!</v>
      </c>
      <c r="S686" s="87" t="e">
        <f t="shared" si="51"/>
        <v>#DIV/0!</v>
      </c>
      <c r="T686" s="87" t="e">
        <f t="shared" si="51"/>
        <v>#DIV/0!</v>
      </c>
    </row>
    <row r="687" spans="1:20" ht="30" hidden="1" x14ac:dyDescent="0.3">
      <c r="A687" s="92"/>
      <c r="B687" s="93" t="s">
        <v>288</v>
      </c>
      <c r="C687" s="97" t="s">
        <v>289</v>
      </c>
      <c r="D687" s="644"/>
      <c r="E687" s="642">
        <f t="shared" si="54"/>
        <v>0</v>
      </c>
      <c r="F687" s="644"/>
      <c r="G687" s="644"/>
      <c r="H687" s="644"/>
      <c r="I687" s="642">
        <f t="shared" si="52"/>
        <v>0</v>
      </c>
      <c r="J687" s="644"/>
      <c r="K687" s="644"/>
      <c r="L687" s="644"/>
      <c r="M687" s="642">
        <f t="shared" si="53"/>
        <v>0</v>
      </c>
      <c r="N687" s="644"/>
      <c r="O687" s="644"/>
      <c r="P687" s="644"/>
      <c r="Q687" s="87" t="e">
        <f t="shared" si="51"/>
        <v>#DIV/0!</v>
      </c>
      <c r="R687" s="87" t="e">
        <f t="shared" si="51"/>
        <v>#DIV/0!</v>
      </c>
      <c r="S687" s="87" t="e">
        <f t="shared" si="51"/>
        <v>#DIV/0!</v>
      </c>
      <c r="T687" s="87" t="e">
        <f t="shared" si="51"/>
        <v>#DIV/0!</v>
      </c>
    </row>
    <row r="688" spans="1:20" ht="90" hidden="1" x14ac:dyDescent="0.3">
      <c r="A688" s="92"/>
      <c r="B688" s="93" t="s">
        <v>290</v>
      </c>
      <c r="C688" s="97" t="s">
        <v>291</v>
      </c>
      <c r="D688" s="644"/>
      <c r="E688" s="642">
        <f t="shared" si="54"/>
        <v>0</v>
      </c>
      <c r="F688" s="644"/>
      <c r="G688" s="644"/>
      <c r="H688" s="644"/>
      <c r="I688" s="642">
        <f t="shared" si="52"/>
        <v>0</v>
      </c>
      <c r="J688" s="644"/>
      <c r="K688" s="644"/>
      <c r="L688" s="644"/>
      <c r="M688" s="642">
        <f t="shared" si="53"/>
        <v>0</v>
      </c>
      <c r="N688" s="644"/>
      <c r="O688" s="644"/>
      <c r="P688" s="644"/>
      <c r="Q688" s="87" t="e">
        <f t="shared" si="51"/>
        <v>#DIV/0!</v>
      </c>
      <c r="R688" s="87" t="e">
        <f t="shared" si="51"/>
        <v>#DIV/0!</v>
      </c>
      <c r="S688" s="87" t="e">
        <f t="shared" si="51"/>
        <v>#DIV/0!</v>
      </c>
      <c r="T688" s="87" t="e">
        <f t="shared" si="51"/>
        <v>#DIV/0!</v>
      </c>
    </row>
    <row r="689" spans="1:20" ht="30" hidden="1" x14ac:dyDescent="0.3">
      <c r="A689" s="92"/>
      <c r="B689" s="93" t="s">
        <v>292</v>
      </c>
      <c r="C689" s="97" t="s">
        <v>293</v>
      </c>
      <c r="D689" s="644"/>
      <c r="E689" s="642">
        <f t="shared" si="54"/>
        <v>0</v>
      </c>
      <c r="F689" s="644"/>
      <c r="G689" s="644"/>
      <c r="H689" s="644"/>
      <c r="I689" s="642">
        <f t="shared" si="52"/>
        <v>0</v>
      </c>
      <c r="J689" s="644"/>
      <c r="K689" s="644"/>
      <c r="L689" s="644"/>
      <c r="M689" s="642">
        <f t="shared" si="53"/>
        <v>0</v>
      </c>
      <c r="N689" s="644"/>
      <c r="O689" s="644"/>
      <c r="P689" s="644"/>
      <c r="Q689" s="87" t="e">
        <f t="shared" si="51"/>
        <v>#DIV/0!</v>
      </c>
      <c r="R689" s="87" t="e">
        <f t="shared" si="51"/>
        <v>#DIV/0!</v>
      </c>
      <c r="S689" s="87" t="e">
        <f t="shared" si="51"/>
        <v>#DIV/0!</v>
      </c>
      <c r="T689" s="87" t="e">
        <f t="shared" si="51"/>
        <v>#DIV/0!</v>
      </c>
    </row>
    <row r="690" spans="1:20" ht="30" hidden="1" x14ac:dyDescent="0.3">
      <c r="A690" s="92"/>
      <c r="B690" s="93" t="s">
        <v>294</v>
      </c>
      <c r="C690" s="97" t="s">
        <v>295</v>
      </c>
      <c r="D690" s="644"/>
      <c r="E690" s="642">
        <f t="shared" si="54"/>
        <v>0</v>
      </c>
      <c r="F690" s="644"/>
      <c r="G690" s="644"/>
      <c r="H690" s="644"/>
      <c r="I690" s="642">
        <f t="shared" si="52"/>
        <v>0</v>
      </c>
      <c r="J690" s="644"/>
      <c r="K690" s="644"/>
      <c r="L690" s="644"/>
      <c r="M690" s="642">
        <f t="shared" si="53"/>
        <v>0</v>
      </c>
      <c r="N690" s="644"/>
      <c r="O690" s="644"/>
      <c r="P690" s="644"/>
      <c r="Q690" s="87" t="e">
        <f t="shared" si="51"/>
        <v>#DIV/0!</v>
      </c>
      <c r="R690" s="87" t="e">
        <f t="shared" si="51"/>
        <v>#DIV/0!</v>
      </c>
      <c r="S690" s="87" t="e">
        <f t="shared" si="51"/>
        <v>#DIV/0!</v>
      </c>
      <c r="T690" s="87" t="e">
        <f t="shared" si="51"/>
        <v>#DIV/0!</v>
      </c>
    </row>
    <row r="691" spans="1:20" ht="30" hidden="1" x14ac:dyDescent="0.3">
      <c r="A691" s="92"/>
      <c r="B691" s="93" t="s">
        <v>296</v>
      </c>
      <c r="C691" s="97" t="s">
        <v>297</v>
      </c>
      <c r="D691" s="644"/>
      <c r="E691" s="642">
        <f t="shared" si="54"/>
        <v>0</v>
      </c>
      <c r="F691" s="644"/>
      <c r="G691" s="644"/>
      <c r="H691" s="644"/>
      <c r="I691" s="642">
        <f t="shared" si="52"/>
        <v>0</v>
      </c>
      <c r="J691" s="644"/>
      <c r="K691" s="644"/>
      <c r="L691" s="644"/>
      <c r="M691" s="642">
        <f t="shared" si="53"/>
        <v>0</v>
      </c>
      <c r="N691" s="644"/>
      <c r="O691" s="644"/>
      <c r="P691" s="644"/>
      <c r="Q691" s="87" t="e">
        <f t="shared" si="51"/>
        <v>#DIV/0!</v>
      </c>
      <c r="R691" s="87" t="e">
        <f t="shared" si="51"/>
        <v>#DIV/0!</v>
      </c>
      <c r="S691" s="87" t="e">
        <f t="shared" si="51"/>
        <v>#DIV/0!</v>
      </c>
      <c r="T691" s="87" t="e">
        <f t="shared" si="51"/>
        <v>#DIV/0!</v>
      </c>
    </row>
    <row r="692" spans="1:20" ht="30" hidden="1" x14ac:dyDescent="0.3">
      <c r="A692" s="92"/>
      <c r="B692" s="93" t="s">
        <v>298</v>
      </c>
      <c r="C692" s="97" t="s">
        <v>299</v>
      </c>
      <c r="D692" s="644"/>
      <c r="E692" s="642">
        <f t="shared" si="54"/>
        <v>0</v>
      </c>
      <c r="F692" s="644"/>
      <c r="G692" s="644"/>
      <c r="H692" s="644"/>
      <c r="I692" s="642">
        <f t="shared" si="52"/>
        <v>0</v>
      </c>
      <c r="J692" s="644"/>
      <c r="K692" s="644"/>
      <c r="L692" s="644"/>
      <c r="M692" s="642">
        <f t="shared" si="53"/>
        <v>0</v>
      </c>
      <c r="N692" s="644"/>
      <c r="O692" s="644"/>
      <c r="P692" s="644"/>
      <c r="Q692" s="87" t="e">
        <f t="shared" si="51"/>
        <v>#DIV/0!</v>
      </c>
      <c r="R692" s="87" t="e">
        <f t="shared" si="51"/>
        <v>#DIV/0!</v>
      </c>
      <c r="S692" s="87" t="e">
        <f t="shared" si="51"/>
        <v>#DIV/0!</v>
      </c>
      <c r="T692" s="87" t="e">
        <f t="shared" si="51"/>
        <v>#DIV/0!</v>
      </c>
    </row>
    <row r="693" spans="1:20" ht="30" hidden="1" x14ac:dyDescent="0.3">
      <c r="A693" s="92"/>
      <c r="B693" s="93" t="s">
        <v>300</v>
      </c>
      <c r="C693" s="97" t="s">
        <v>301</v>
      </c>
      <c r="D693" s="644"/>
      <c r="E693" s="642">
        <f t="shared" si="54"/>
        <v>0</v>
      </c>
      <c r="F693" s="644"/>
      <c r="G693" s="644"/>
      <c r="H693" s="644"/>
      <c r="I693" s="642">
        <f t="shared" si="52"/>
        <v>0</v>
      </c>
      <c r="J693" s="644"/>
      <c r="K693" s="644"/>
      <c r="L693" s="644"/>
      <c r="M693" s="642">
        <f t="shared" si="53"/>
        <v>0</v>
      </c>
      <c r="N693" s="644"/>
      <c r="O693" s="644"/>
      <c r="P693" s="644"/>
      <c r="Q693" s="87" t="e">
        <f t="shared" si="51"/>
        <v>#DIV/0!</v>
      </c>
      <c r="R693" s="87" t="e">
        <f t="shared" si="51"/>
        <v>#DIV/0!</v>
      </c>
      <c r="S693" s="87" t="e">
        <f t="shared" si="51"/>
        <v>#DIV/0!</v>
      </c>
      <c r="T693" s="87" t="e">
        <f t="shared" si="51"/>
        <v>#DIV/0!</v>
      </c>
    </row>
    <row r="694" spans="1:20" ht="75" hidden="1" x14ac:dyDescent="0.3">
      <c r="A694" s="92"/>
      <c r="B694" s="93" t="s">
        <v>302</v>
      </c>
      <c r="C694" s="97" t="s">
        <v>303</v>
      </c>
      <c r="D694" s="644"/>
      <c r="E694" s="642">
        <f t="shared" si="54"/>
        <v>0</v>
      </c>
      <c r="F694" s="644"/>
      <c r="G694" s="644"/>
      <c r="H694" s="644"/>
      <c r="I694" s="642">
        <f t="shared" si="52"/>
        <v>0</v>
      </c>
      <c r="J694" s="644"/>
      <c r="K694" s="644"/>
      <c r="L694" s="644"/>
      <c r="M694" s="642">
        <f t="shared" si="53"/>
        <v>0</v>
      </c>
      <c r="N694" s="644"/>
      <c r="O694" s="644"/>
      <c r="P694" s="644"/>
      <c r="Q694" s="87" t="e">
        <f t="shared" si="51"/>
        <v>#DIV/0!</v>
      </c>
      <c r="R694" s="87" t="e">
        <f t="shared" si="51"/>
        <v>#DIV/0!</v>
      </c>
      <c r="S694" s="87" t="e">
        <f t="shared" si="51"/>
        <v>#DIV/0!</v>
      </c>
      <c r="T694" s="87" t="e">
        <f t="shared" si="51"/>
        <v>#DIV/0!</v>
      </c>
    </row>
    <row r="695" spans="1:20" hidden="1" x14ac:dyDescent="0.3">
      <c r="A695" s="92"/>
      <c r="B695" s="93" t="s">
        <v>307</v>
      </c>
      <c r="C695" s="95" t="s">
        <v>386</v>
      </c>
      <c r="D695" s="644"/>
      <c r="E695" s="642">
        <f t="shared" si="54"/>
        <v>0</v>
      </c>
      <c r="F695" s="644"/>
      <c r="G695" s="644"/>
      <c r="H695" s="644"/>
      <c r="I695" s="642">
        <f t="shared" si="52"/>
        <v>0</v>
      </c>
      <c r="J695" s="644"/>
      <c r="K695" s="644"/>
      <c r="L695" s="644"/>
      <c r="M695" s="642">
        <f t="shared" si="53"/>
        <v>0</v>
      </c>
      <c r="N695" s="644"/>
      <c r="O695" s="644"/>
      <c r="P695" s="644"/>
      <c r="Q695" s="87" t="e">
        <f t="shared" si="51"/>
        <v>#DIV/0!</v>
      </c>
      <c r="R695" s="87" t="e">
        <f t="shared" si="51"/>
        <v>#DIV/0!</v>
      </c>
      <c r="S695" s="87" t="e">
        <f t="shared" si="51"/>
        <v>#DIV/0!</v>
      </c>
      <c r="T695" s="87" t="e">
        <f t="shared" si="51"/>
        <v>#DIV/0!</v>
      </c>
    </row>
    <row r="696" spans="1:20" hidden="1" x14ac:dyDescent="0.3">
      <c r="A696" s="92"/>
      <c r="B696" s="93" t="s">
        <v>309</v>
      </c>
      <c r="C696" s="95" t="s">
        <v>387</v>
      </c>
      <c r="D696" s="644"/>
      <c r="E696" s="642">
        <f t="shared" si="54"/>
        <v>0</v>
      </c>
      <c r="F696" s="644"/>
      <c r="G696" s="644"/>
      <c r="H696" s="644"/>
      <c r="I696" s="642">
        <f t="shared" si="52"/>
        <v>0</v>
      </c>
      <c r="J696" s="644"/>
      <c r="K696" s="644"/>
      <c r="L696" s="644"/>
      <c r="M696" s="642">
        <f t="shared" si="53"/>
        <v>0</v>
      </c>
      <c r="N696" s="644"/>
      <c r="O696" s="644"/>
      <c r="P696" s="644"/>
      <c r="Q696" s="87" t="e">
        <f t="shared" si="51"/>
        <v>#DIV/0!</v>
      </c>
      <c r="R696" s="87" t="e">
        <f t="shared" si="51"/>
        <v>#DIV/0!</v>
      </c>
      <c r="S696" s="87" t="e">
        <f t="shared" si="51"/>
        <v>#DIV/0!</v>
      </c>
      <c r="T696" s="87" t="e">
        <f t="shared" si="51"/>
        <v>#DIV/0!</v>
      </c>
    </row>
    <row r="697" spans="1:20" hidden="1" x14ac:dyDescent="0.3">
      <c r="A697" s="92"/>
      <c r="B697" s="93" t="s">
        <v>310</v>
      </c>
      <c r="C697" s="96" t="s">
        <v>311</v>
      </c>
      <c r="D697" s="644"/>
      <c r="E697" s="642">
        <f t="shared" si="54"/>
        <v>0</v>
      </c>
      <c r="F697" s="644"/>
      <c r="G697" s="644"/>
      <c r="H697" s="644"/>
      <c r="I697" s="642">
        <f t="shared" si="52"/>
        <v>0</v>
      </c>
      <c r="J697" s="644"/>
      <c r="K697" s="644"/>
      <c r="L697" s="644"/>
      <c r="M697" s="642">
        <f t="shared" si="53"/>
        <v>0</v>
      </c>
      <c r="N697" s="644"/>
      <c r="O697" s="644"/>
      <c r="P697" s="644"/>
      <c r="Q697" s="87" t="e">
        <f t="shared" si="51"/>
        <v>#DIV/0!</v>
      </c>
      <c r="R697" s="87" t="e">
        <f t="shared" si="51"/>
        <v>#DIV/0!</v>
      </c>
      <c r="S697" s="87" t="e">
        <f t="shared" si="51"/>
        <v>#DIV/0!</v>
      </c>
      <c r="T697" s="87" t="e">
        <f t="shared" si="51"/>
        <v>#DIV/0!</v>
      </c>
    </row>
    <row r="698" spans="1:20" ht="30" hidden="1" x14ac:dyDescent="0.3">
      <c r="A698" s="92"/>
      <c r="B698" s="93" t="s">
        <v>312</v>
      </c>
      <c r="C698" s="97" t="s">
        <v>313</v>
      </c>
      <c r="D698" s="644"/>
      <c r="E698" s="642">
        <f t="shared" si="54"/>
        <v>0</v>
      </c>
      <c r="F698" s="644"/>
      <c r="G698" s="644"/>
      <c r="H698" s="644"/>
      <c r="I698" s="642">
        <f t="shared" si="52"/>
        <v>0</v>
      </c>
      <c r="J698" s="644"/>
      <c r="K698" s="644"/>
      <c r="L698" s="644"/>
      <c r="M698" s="642">
        <f t="shared" si="53"/>
        <v>0</v>
      </c>
      <c r="N698" s="644"/>
      <c r="O698" s="644"/>
      <c r="P698" s="644"/>
      <c r="Q698" s="87" t="e">
        <f t="shared" si="51"/>
        <v>#DIV/0!</v>
      </c>
      <c r="R698" s="87" t="e">
        <f t="shared" si="51"/>
        <v>#DIV/0!</v>
      </c>
      <c r="S698" s="87" t="e">
        <f t="shared" si="51"/>
        <v>#DIV/0!</v>
      </c>
      <c r="T698" s="87" t="e">
        <f t="shared" si="51"/>
        <v>#DIV/0!</v>
      </c>
    </row>
    <row r="699" spans="1:20" ht="30" hidden="1" x14ac:dyDescent="0.3">
      <c r="A699" s="92"/>
      <c r="B699" s="93" t="s">
        <v>314</v>
      </c>
      <c r="C699" s="97" t="s">
        <v>315</v>
      </c>
      <c r="D699" s="644"/>
      <c r="E699" s="642">
        <f t="shared" si="54"/>
        <v>0</v>
      </c>
      <c r="F699" s="644"/>
      <c r="G699" s="644"/>
      <c r="H699" s="644"/>
      <c r="I699" s="642">
        <f t="shared" si="52"/>
        <v>0</v>
      </c>
      <c r="J699" s="644"/>
      <c r="K699" s="644"/>
      <c r="L699" s="644"/>
      <c r="M699" s="642">
        <f t="shared" si="53"/>
        <v>0</v>
      </c>
      <c r="N699" s="644"/>
      <c r="O699" s="644"/>
      <c r="P699" s="644"/>
      <c r="Q699" s="87" t="e">
        <f t="shared" si="51"/>
        <v>#DIV/0!</v>
      </c>
      <c r="R699" s="87" t="e">
        <f t="shared" si="51"/>
        <v>#DIV/0!</v>
      </c>
      <c r="S699" s="87" t="e">
        <f t="shared" si="51"/>
        <v>#DIV/0!</v>
      </c>
      <c r="T699" s="87" t="e">
        <f t="shared" si="51"/>
        <v>#DIV/0!</v>
      </c>
    </row>
    <row r="700" spans="1:20" hidden="1" x14ac:dyDescent="0.3">
      <c r="A700" s="92"/>
      <c r="B700" s="93" t="s">
        <v>316</v>
      </c>
      <c r="C700" s="96" t="s">
        <v>317</v>
      </c>
      <c r="D700" s="644"/>
      <c r="E700" s="642">
        <f t="shared" si="54"/>
        <v>0</v>
      </c>
      <c r="F700" s="644"/>
      <c r="G700" s="644"/>
      <c r="H700" s="644"/>
      <c r="I700" s="642">
        <f t="shared" si="52"/>
        <v>0</v>
      </c>
      <c r="J700" s="644"/>
      <c r="K700" s="644"/>
      <c r="L700" s="644"/>
      <c r="M700" s="642">
        <f t="shared" si="53"/>
        <v>0</v>
      </c>
      <c r="N700" s="644"/>
      <c r="O700" s="644"/>
      <c r="P700" s="644"/>
      <c r="Q700" s="87" t="e">
        <f t="shared" si="51"/>
        <v>#DIV/0!</v>
      </c>
      <c r="R700" s="87" t="e">
        <f t="shared" si="51"/>
        <v>#DIV/0!</v>
      </c>
      <c r="S700" s="87" t="e">
        <f t="shared" si="51"/>
        <v>#DIV/0!</v>
      </c>
      <c r="T700" s="87" t="e">
        <f t="shared" si="51"/>
        <v>#DIV/0!</v>
      </c>
    </row>
    <row r="701" spans="1:20" ht="30" hidden="1" x14ac:dyDescent="0.3">
      <c r="A701" s="92"/>
      <c r="B701" s="93" t="s">
        <v>318</v>
      </c>
      <c r="C701" s="97" t="s">
        <v>313</v>
      </c>
      <c r="D701" s="644"/>
      <c r="E701" s="642">
        <f t="shared" si="54"/>
        <v>0</v>
      </c>
      <c r="F701" s="644"/>
      <c r="G701" s="644"/>
      <c r="H701" s="644"/>
      <c r="I701" s="642">
        <f t="shared" si="52"/>
        <v>0</v>
      </c>
      <c r="J701" s="644"/>
      <c r="K701" s="644"/>
      <c r="L701" s="644"/>
      <c r="M701" s="642">
        <f t="shared" si="53"/>
        <v>0</v>
      </c>
      <c r="N701" s="644"/>
      <c r="O701" s="644"/>
      <c r="P701" s="644"/>
      <c r="Q701" s="87" t="e">
        <f t="shared" si="51"/>
        <v>#DIV/0!</v>
      </c>
      <c r="R701" s="87" t="e">
        <f t="shared" si="51"/>
        <v>#DIV/0!</v>
      </c>
      <c r="S701" s="87" t="e">
        <f t="shared" si="51"/>
        <v>#DIV/0!</v>
      </c>
      <c r="T701" s="87" t="e">
        <f t="shared" si="51"/>
        <v>#DIV/0!</v>
      </c>
    </row>
    <row r="702" spans="1:20" ht="30" hidden="1" x14ac:dyDescent="0.3">
      <c r="A702" s="92"/>
      <c r="B702" s="93" t="s">
        <v>319</v>
      </c>
      <c r="C702" s="97" t="s">
        <v>315</v>
      </c>
      <c r="D702" s="644"/>
      <c r="E702" s="642">
        <f t="shared" si="54"/>
        <v>0</v>
      </c>
      <c r="F702" s="644"/>
      <c r="G702" s="644"/>
      <c r="H702" s="644"/>
      <c r="I702" s="642">
        <f t="shared" si="52"/>
        <v>0</v>
      </c>
      <c r="J702" s="644"/>
      <c r="K702" s="644"/>
      <c r="L702" s="644"/>
      <c r="M702" s="642">
        <f t="shared" si="53"/>
        <v>0</v>
      </c>
      <c r="N702" s="644"/>
      <c r="O702" s="644"/>
      <c r="P702" s="644"/>
      <c r="Q702" s="87" t="e">
        <f t="shared" si="51"/>
        <v>#DIV/0!</v>
      </c>
      <c r="R702" s="87" t="e">
        <f t="shared" si="51"/>
        <v>#DIV/0!</v>
      </c>
      <c r="S702" s="87" t="e">
        <f t="shared" si="51"/>
        <v>#DIV/0!</v>
      </c>
      <c r="T702" s="87" t="e">
        <f t="shared" si="51"/>
        <v>#DIV/0!</v>
      </c>
    </row>
    <row r="703" spans="1:20" ht="45" hidden="1" x14ac:dyDescent="0.3">
      <c r="A703" s="92"/>
      <c r="B703" s="93" t="s">
        <v>320</v>
      </c>
      <c r="C703" s="96" t="s">
        <v>321</v>
      </c>
      <c r="D703" s="644"/>
      <c r="E703" s="642">
        <f t="shared" si="54"/>
        <v>0</v>
      </c>
      <c r="F703" s="644"/>
      <c r="G703" s="644"/>
      <c r="H703" s="644"/>
      <c r="I703" s="642">
        <f t="shared" si="52"/>
        <v>0</v>
      </c>
      <c r="J703" s="644"/>
      <c r="K703" s="644"/>
      <c r="L703" s="644"/>
      <c r="M703" s="642">
        <f t="shared" si="53"/>
        <v>0</v>
      </c>
      <c r="N703" s="644"/>
      <c r="O703" s="644"/>
      <c r="P703" s="644"/>
      <c r="Q703" s="87" t="e">
        <f t="shared" si="51"/>
        <v>#DIV/0!</v>
      </c>
      <c r="R703" s="87" t="e">
        <f t="shared" si="51"/>
        <v>#DIV/0!</v>
      </c>
      <c r="S703" s="87" t="e">
        <f t="shared" si="51"/>
        <v>#DIV/0!</v>
      </c>
      <c r="T703" s="87" t="e">
        <f t="shared" si="51"/>
        <v>#DIV/0!</v>
      </c>
    </row>
    <row r="704" spans="1:20" ht="30" hidden="1" x14ac:dyDescent="0.3">
      <c r="A704" s="92"/>
      <c r="B704" s="93" t="s">
        <v>322</v>
      </c>
      <c r="C704" s="97" t="s">
        <v>313</v>
      </c>
      <c r="D704" s="644"/>
      <c r="E704" s="642">
        <f t="shared" si="54"/>
        <v>0</v>
      </c>
      <c r="F704" s="644"/>
      <c r="G704" s="644"/>
      <c r="H704" s="644"/>
      <c r="I704" s="642">
        <f t="shared" si="52"/>
        <v>0</v>
      </c>
      <c r="J704" s="644"/>
      <c r="K704" s="644"/>
      <c r="L704" s="644"/>
      <c r="M704" s="642">
        <f t="shared" si="53"/>
        <v>0</v>
      </c>
      <c r="N704" s="644"/>
      <c r="O704" s="644"/>
      <c r="P704" s="644"/>
      <c r="Q704" s="87" t="e">
        <f t="shared" si="51"/>
        <v>#DIV/0!</v>
      </c>
      <c r="R704" s="87" t="e">
        <f t="shared" si="51"/>
        <v>#DIV/0!</v>
      </c>
      <c r="S704" s="87" t="e">
        <f t="shared" si="51"/>
        <v>#DIV/0!</v>
      </c>
      <c r="T704" s="87" t="e">
        <f t="shared" si="51"/>
        <v>#DIV/0!</v>
      </c>
    </row>
    <row r="705" spans="1:20" ht="30" hidden="1" x14ac:dyDescent="0.3">
      <c r="A705" s="92"/>
      <c r="B705" s="93" t="s">
        <v>323</v>
      </c>
      <c r="C705" s="97" t="s">
        <v>315</v>
      </c>
      <c r="D705" s="644"/>
      <c r="E705" s="642">
        <f t="shared" si="54"/>
        <v>0</v>
      </c>
      <c r="F705" s="644"/>
      <c r="G705" s="644"/>
      <c r="H705" s="644"/>
      <c r="I705" s="642">
        <f t="shared" si="52"/>
        <v>0</v>
      </c>
      <c r="J705" s="644"/>
      <c r="K705" s="644"/>
      <c r="L705" s="644"/>
      <c r="M705" s="642">
        <f t="shared" si="53"/>
        <v>0</v>
      </c>
      <c r="N705" s="644"/>
      <c r="O705" s="644"/>
      <c r="P705" s="644"/>
      <c r="Q705" s="87" t="e">
        <f t="shared" si="51"/>
        <v>#DIV/0!</v>
      </c>
      <c r="R705" s="87" t="e">
        <f t="shared" si="51"/>
        <v>#DIV/0!</v>
      </c>
      <c r="S705" s="87" t="e">
        <f t="shared" si="51"/>
        <v>#DIV/0!</v>
      </c>
      <c r="T705" s="87" t="e">
        <f t="shared" si="51"/>
        <v>#DIV/0!</v>
      </c>
    </row>
    <row r="706" spans="1:20" hidden="1" x14ac:dyDescent="0.3">
      <c r="A706" s="92"/>
      <c r="B706" s="93" t="s">
        <v>324</v>
      </c>
      <c r="C706" s="95" t="s">
        <v>388</v>
      </c>
      <c r="D706" s="644"/>
      <c r="E706" s="642">
        <f t="shared" si="54"/>
        <v>0</v>
      </c>
      <c r="F706" s="644"/>
      <c r="G706" s="644"/>
      <c r="H706" s="644"/>
      <c r="I706" s="642">
        <f t="shared" si="52"/>
        <v>0</v>
      </c>
      <c r="J706" s="644"/>
      <c r="K706" s="644"/>
      <c r="L706" s="644"/>
      <c r="M706" s="642">
        <f t="shared" si="53"/>
        <v>0</v>
      </c>
      <c r="N706" s="644"/>
      <c r="O706" s="644"/>
      <c r="P706" s="644"/>
      <c r="Q706" s="87" t="e">
        <f t="shared" si="51"/>
        <v>#DIV/0!</v>
      </c>
      <c r="R706" s="87" t="e">
        <f t="shared" si="51"/>
        <v>#DIV/0!</v>
      </c>
      <c r="S706" s="87" t="e">
        <f t="shared" si="51"/>
        <v>#DIV/0!</v>
      </c>
      <c r="T706" s="87" t="e">
        <f t="shared" si="51"/>
        <v>#DIV/0!</v>
      </c>
    </row>
    <row r="707" spans="1:20" ht="45" hidden="1" x14ac:dyDescent="0.3">
      <c r="A707" s="92"/>
      <c r="B707" s="93" t="s">
        <v>325</v>
      </c>
      <c r="C707" s="96" t="s">
        <v>326</v>
      </c>
      <c r="D707" s="644"/>
      <c r="E707" s="642">
        <f t="shared" si="54"/>
        <v>0</v>
      </c>
      <c r="F707" s="644"/>
      <c r="G707" s="644"/>
      <c r="H707" s="644"/>
      <c r="I707" s="642">
        <f t="shared" si="52"/>
        <v>0</v>
      </c>
      <c r="J707" s="644"/>
      <c r="K707" s="644"/>
      <c r="L707" s="644"/>
      <c r="M707" s="642">
        <f t="shared" si="53"/>
        <v>0</v>
      </c>
      <c r="N707" s="644"/>
      <c r="O707" s="644"/>
      <c r="P707" s="644"/>
      <c r="Q707" s="87" t="e">
        <f t="shared" si="51"/>
        <v>#DIV/0!</v>
      </c>
      <c r="R707" s="87" t="e">
        <f t="shared" si="51"/>
        <v>#DIV/0!</v>
      </c>
      <c r="S707" s="87" t="e">
        <f t="shared" si="51"/>
        <v>#DIV/0!</v>
      </c>
      <c r="T707" s="87" t="e">
        <f t="shared" si="51"/>
        <v>#DIV/0!</v>
      </c>
    </row>
    <row r="708" spans="1:20" hidden="1" x14ac:dyDescent="0.3">
      <c r="A708" s="92"/>
      <c r="B708" s="93" t="s">
        <v>327</v>
      </c>
      <c r="C708" s="96" t="s">
        <v>328</v>
      </c>
      <c r="D708" s="644"/>
      <c r="E708" s="642">
        <f t="shared" si="54"/>
        <v>0</v>
      </c>
      <c r="F708" s="644"/>
      <c r="G708" s="644"/>
      <c r="H708" s="644"/>
      <c r="I708" s="642">
        <f t="shared" si="52"/>
        <v>0</v>
      </c>
      <c r="J708" s="644"/>
      <c r="K708" s="644"/>
      <c r="L708" s="644"/>
      <c r="M708" s="642">
        <f t="shared" si="53"/>
        <v>0</v>
      </c>
      <c r="N708" s="644"/>
      <c r="O708" s="644"/>
      <c r="P708" s="644"/>
      <c r="Q708" s="87" t="e">
        <f t="shared" si="51"/>
        <v>#DIV/0!</v>
      </c>
      <c r="R708" s="87" t="e">
        <f t="shared" si="51"/>
        <v>#DIV/0!</v>
      </c>
      <c r="S708" s="87" t="e">
        <f t="shared" si="51"/>
        <v>#DIV/0!</v>
      </c>
      <c r="T708" s="87" t="e">
        <f t="shared" si="51"/>
        <v>#DIV/0!</v>
      </c>
    </row>
    <row r="709" spans="1:20" ht="30" hidden="1" x14ac:dyDescent="0.3">
      <c r="A709" s="92"/>
      <c r="B709" s="93" t="s">
        <v>329</v>
      </c>
      <c r="C709" s="97" t="s">
        <v>330</v>
      </c>
      <c r="D709" s="644"/>
      <c r="E709" s="642">
        <f t="shared" si="54"/>
        <v>0</v>
      </c>
      <c r="F709" s="644"/>
      <c r="G709" s="644"/>
      <c r="H709" s="644"/>
      <c r="I709" s="642">
        <f t="shared" si="52"/>
        <v>0</v>
      </c>
      <c r="J709" s="644"/>
      <c r="K709" s="644"/>
      <c r="L709" s="644"/>
      <c r="M709" s="642">
        <f t="shared" si="53"/>
        <v>0</v>
      </c>
      <c r="N709" s="644"/>
      <c r="O709" s="644"/>
      <c r="P709" s="644"/>
      <c r="Q709" s="87" t="e">
        <f t="shared" si="51"/>
        <v>#DIV/0!</v>
      </c>
      <c r="R709" s="87" t="e">
        <f t="shared" si="51"/>
        <v>#DIV/0!</v>
      </c>
      <c r="S709" s="87" t="e">
        <f t="shared" si="51"/>
        <v>#DIV/0!</v>
      </c>
      <c r="T709" s="87" t="e">
        <f t="shared" si="51"/>
        <v>#DIV/0!</v>
      </c>
    </row>
    <row r="710" spans="1:20" ht="30" hidden="1" x14ac:dyDescent="0.3">
      <c r="A710" s="92"/>
      <c r="B710" s="93" t="s">
        <v>331</v>
      </c>
      <c r="C710" s="97" t="s">
        <v>332</v>
      </c>
      <c r="D710" s="644"/>
      <c r="E710" s="642">
        <f t="shared" si="54"/>
        <v>0</v>
      </c>
      <c r="F710" s="644"/>
      <c r="G710" s="644"/>
      <c r="H710" s="644"/>
      <c r="I710" s="642">
        <f t="shared" si="52"/>
        <v>0</v>
      </c>
      <c r="J710" s="644"/>
      <c r="K710" s="644"/>
      <c r="L710" s="644"/>
      <c r="M710" s="642">
        <f t="shared" si="53"/>
        <v>0</v>
      </c>
      <c r="N710" s="644"/>
      <c r="O710" s="644"/>
      <c r="P710" s="644"/>
      <c r="Q710" s="87" t="e">
        <f t="shared" si="51"/>
        <v>#DIV/0!</v>
      </c>
      <c r="R710" s="87" t="e">
        <f t="shared" si="51"/>
        <v>#DIV/0!</v>
      </c>
      <c r="S710" s="87" t="e">
        <f t="shared" si="51"/>
        <v>#DIV/0!</v>
      </c>
      <c r="T710" s="87" t="e">
        <f t="shared" si="51"/>
        <v>#DIV/0!</v>
      </c>
    </row>
    <row r="711" spans="1:20" hidden="1" x14ac:dyDescent="0.3">
      <c r="A711" s="92"/>
      <c r="B711" s="93" t="s">
        <v>138</v>
      </c>
      <c r="C711" s="94" t="s">
        <v>374</v>
      </c>
      <c r="D711" s="644"/>
      <c r="E711" s="642">
        <f t="shared" si="54"/>
        <v>0</v>
      </c>
      <c r="F711" s="644"/>
      <c r="G711" s="644"/>
      <c r="H711" s="644"/>
      <c r="I711" s="642">
        <f t="shared" si="52"/>
        <v>0</v>
      </c>
      <c r="J711" s="644"/>
      <c r="K711" s="644"/>
      <c r="L711" s="644"/>
      <c r="M711" s="642">
        <f t="shared" si="53"/>
        <v>0</v>
      </c>
      <c r="N711" s="644"/>
      <c r="O711" s="644"/>
      <c r="P711" s="644"/>
      <c r="Q711" s="87" t="e">
        <f t="shared" si="51"/>
        <v>#DIV/0!</v>
      </c>
      <c r="R711" s="87" t="e">
        <f t="shared" si="51"/>
        <v>#DIV/0!</v>
      </c>
      <c r="S711" s="87" t="e">
        <f t="shared" si="51"/>
        <v>#DIV/0!</v>
      </c>
      <c r="T711" s="87" t="e">
        <f t="shared" si="51"/>
        <v>#DIV/0!</v>
      </c>
    </row>
    <row r="712" spans="1:20" hidden="1" x14ac:dyDescent="0.3">
      <c r="A712" s="92"/>
      <c r="B712" s="93" t="s">
        <v>139</v>
      </c>
      <c r="C712" s="100" t="s">
        <v>334</v>
      </c>
      <c r="D712" s="644"/>
      <c r="E712" s="642">
        <f t="shared" si="54"/>
        <v>0</v>
      </c>
      <c r="F712" s="644"/>
      <c r="G712" s="644"/>
      <c r="H712" s="644"/>
      <c r="I712" s="642">
        <f t="shared" si="52"/>
        <v>0</v>
      </c>
      <c r="J712" s="644"/>
      <c r="K712" s="644"/>
      <c r="L712" s="644"/>
      <c r="M712" s="642">
        <f t="shared" si="53"/>
        <v>0</v>
      </c>
      <c r="N712" s="644"/>
      <c r="O712" s="644"/>
      <c r="P712" s="644"/>
      <c r="Q712" s="87" t="e">
        <f t="shared" si="51"/>
        <v>#DIV/0!</v>
      </c>
      <c r="R712" s="87" t="e">
        <f t="shared" si="51"/>
        <v>#DIV/0!</v>
      </c>
      <c r="S712" s="87" t="e">
        <f t="shared" si="51"/>
        <v>#DIV/0!</v>
      </c>
      <c r="T712" s="87" t="e">
        <f t="shared" si="51"/>
        <v>#DIV/0!</v>
      </c>
    </row>
    <row r="713" spans="1:20" ht="30" hidden="1" x14ac:dyDescent="0.3">
      <c r="A713" s="92"/>
      <c r="B713" s="93" t="s">
        <v>335</v>
      </c>
      <c r="C713" s="96" t="s">
        <v>336</v>
      </c>
      <c r="D713" s="644"/>
      <c r="E713" s="642">
        <f t="shared" si="54"/>
        <v>0</v>
      </c>
      <c r="F713" s="644"/>
      <c r="G713" s="644"/>
      <c r="H713" s="644"/>
      <c r="I713" s="642">
        <f t="shared" si="52"/>
        <v>0</v>
      </c>
      <c r="J713" s="644"/>
      <c r="K713" s="644"/>
      <c r="L713" s="644"/>
      <c r="M713" s="642">
        <f t="shared" si="53"/>
        <v>0</v>
      </c>
      <c r="N713" s="644"/>
      <c r="O713" s="644"/>
      <c r="P713" s="644"/>
      <c r="Q713" s="87" t="e">
        <f t="shared" si="51"/>
        <v>#DIV/0!</v>
      </c>
      <c r="R713" s="87" t="e">
        <f t="shared" si="51"/>
        <v>#DIV/0!</v>
      </c>
      <c r="S713" s="87" t="e">
        <f t="shared" si="51"/>
        <v>#DIV/0!</v>
      </c>
      <c r="T713" s="87" t="e">
        <f t="shared" ref="T713:T776" si="55">P713/L713*100</f>
        <v>#DIV/0!</v>
      </c>
    </row>
    <row r="714" spans="1:20" ht="30" hidden="1" x14ac:dyDescent="0.3">
      <c r="A714" s="92"/>
      <c r="B714" s="93" t="s">
        <v>337</v>
      </c>
      <c r="C714" s="97" t="s">
        <v>338</v>
      </c>
      <c r="D714" s="644"/>
      <c r="E714" s="642">
        <f t="shared" si="54"/>
        <v>0</v>
      </c>
      <c r="F714" s="644"/>
      <c r="G714" s="644"/>
      <c r="H714" s="644"/>
      <c r="I714" s="642">
        <f t="shared" si="52"/>
        <v>0</v>
      </c>
      <c r="J714" s="644"/>
      <c r="K714" s="644"/>
      <c r="L714" s="644"/>
      <c r="M714" s="642">
        <f t="shared" si="53"/>
        <v>0</v>
      </c>
      <c r="N714" s="644"/>
      <c r="O714" s="644"/>
      <c r="P714" s="644"/>
      <c r="Q714" s="87" t="e">
        <f t="shared" ref="Q714:T777" si="56">M714/I714*100</f>
        <v>#DIV/0!</v>
      </c>
      <c r="R714" s="87" t="e">
        <f t="shared" si="56"/>
        <v>#DIV/0!</v>
      </c>
      <c r="S714" s="87" t="e">
        <f t="shared" si="56"/>
        <v>#DIV/0!</v>
      </c>
      <c r="T714" s="87" t="e">
        <f t="shared" si="55"/>
        <v>#DIV/0!</v>
      </c>
    </row>
    <row r="715" spans="1:20" ht="30" hidden="1" x14ac:dyDescent="0.3">
      <c r="A715" s="92"/>
      <c r="B715" s="93" t="s">
        <v>339</v>
      </c>
      <c r="C715" s="97" t="s">
        <v>340</v>
      </c>
      <c r="D715" s="644"/>
      <c r="E715" s="642">
        <f t="shared" si="54"/>
        <v>0</v>
      </c>
      <c r="F715" s="644"/>
      <c r="G715" s="644"/>
      <c r="H715" s="644"/>
      <c r="I715" s="642">
        <f t="shared" ref="I715:I778" si="57">J715+K715</f>
        <v>0</v>
      </c>
      <c r="J715" s="644"/>
      <c r="K715" s="644"/>
      <c r="L715" s="644"/>
      <c r="M715" s="642">
        <f t="shared" ref="M715:M778" si="58">N715+O715</f>
        <v>0</v>
      </c>
      <c r="N715" s="644"/>
      <c r="O715" s="644"/>
      <c r="P715" s="644"/>
      <c r="Q715" s="87" t="e">
        <f t="shared" si="56"/>
        <v>#DIV/0!</v>
      </c>
      <c r="R715" s="87" t="e">
        <f t="shared" si="56"/>
        <v>#DIV/0!</v>
      </c>
      <c r="S715" s="87" t="e">
        <f t="shared" si="56"/>
        <v>#DIV/0!</v>
      </c>
      <c r="T715" s="87" t="e">
        <f t="shared" si="55"/>
        <v>#DIV/0!</v>
      </c>
    </row>
    <row r="716" spans="1:20" ht="30" hidden="1" x14ac:dyDescent="0.3">
      <c r="A716" s="92"/>
      <c r="B716" s="93" t="s">
        <v>341</v>
      </c>
      <c r="C716" s="97" t="s">
        <v>342</v>
      </c>
      <c r="D716" s="644"/>
      <c r="E716" s="642">
        <f t="shared" si="54"/>
        <v>0</v>
      </c>
      <c r="F716" s="644"/>
      <c r="G716" s="644"/>
      <c r="H716" s="644"/>
      <c r="I716" s="642">
        <f t="shared" si="57"/>
        <v>0</v>
      </c>
      <c r="J716" s="644"/>
      <c r="K716" s="644"/>
      <c r="L716" s="644"/>
      <c r="M716" s="642">
        <f t="shared" si="58"/>
        <v>0</v>
      </c>
      <c r="N716" s="644"/>
      <c r="O716" s="644"/>
      <c r="P716" s="644"/>
      <c r="Q716" s="87" t="e">
        <f t="shared" si="56"/>
        <v>#DIV/0!</v>
      </c>
      <c r="R716" s="87" t="e">
        <f t="shared" si="56"/>
        <v>#DIV/0!</v>
      </c>
      <c r="S716" s="87" t="e">
        <f t="shared" si="56"/>
        <v>#DIV/0!</v>
      </c>
      <c r="T716" s="87" t="e">
        <f t="shared" si="55"/>
        <v>#DIV/0!</v>
      </c>
    </row>
    <row r="717" spans="1:20" ht="30" hidden="1" x14ac:dyDescent="0.3">
      <c r="A717" s="92"/>
      <c r="B717" s="93" t="s">
        <v>343</v>
      </c>
      <c r="C717" s="97" t="s">
        <v>344</v>
      </c>
      <c r="D717" s="644"/>
      <c r="E717" s="642">
        <f t="shared" si="54"/>
        <v>0</v>
      </c>
      <c r="F717" s="644"/>
      <c r="G717" s="644"/>
      <c r="H717" s="644"/>
      <c r="I717" s="642">
        <f t="shared" si="57"/>
        <v>0</v>
      </c>
      <c r="J717" s="644"/>
      <c r="K717" s="644"/>
      <c r="L717" s="644"/>
      <c r="M717" s="642">
        <f t="shared" si="58"/>
        <v>0</v>
      </c>
      <c r="N717" s="644"/>
      <c r="O717" s="644"/>
      <c r="P717" s="644"/>
      <c r="Q717" s="87" t="e">
        <f t="shared" si="56"/>
        <v>#DIV/0!</v>
      </c>
      <c r="R717" s="87" t="e">
        <f t="shared" si="56"/>
        <v>#DIV/0!</v>
      </c>
      <c r="S717" s="87" t="e">
        <f t="shared" si="56"/>
        <v>#DIV/0!</v>
      </c>
      <c r="T717" s="87" t="e">
        <f t="shared" si="55"/>
        <v>#DIV/0!</v>
      </c>
    </row>
    <row r="718" spans="1:20" ht="45" hidden="1" x14ac:dyDescent="0.3">
      <c r="A718" s="92"/>
      <c r="B718" s="93" t="s">
        <v>345</v>
      </c>
      <c r="C718" s="97" t="s">
        <v>346</v>
      </c>
      <c r="D718" s="644"/>
      <c r="E718" s="642">
        <f t="shared" ref="E718:E781" si="59">F718+G718</f>
        <v>0</v>
      </c>
      <c r="F718" s="644"/>
      <c r="G718" s="644"/>
      <c r="H718" s="644"/>
      <c r="I718" s="642">
        <f t="shared" si="57"/>
        <v>0</v>
      </c>
      <c r="J718" s="644"/>
      <c r="K718" s="644"/>
      <c r="L718" s="644"/>
      <c r="M718" s="642">
        <f t="shared" si="58"/>
        <v>0</v>
      </c>
      <c r="N718" s="644"/>
      <c r="O718" s="644"/>
      <c r="P718" s="644"/>
      <c r="Q718" s="87" t="e">
        <f t="shared" si="56"/>
        <v>#DIV/0!</v>
      </c>
      <c r="R718" s="87" t="e">
        <f t="shared" si="56"/>
        <v>#DIV/0!</v>
      </c>
      <c r="S718" s="87" t="e">
        <f t="shared" si="56"/>
        <v>#DIV/0!</v>
      </c>
      <c r="T718" s="87" t="e">
        <f t="shared" si="55"/>
        <v>#DIV/0!</v>
      </c>
    </row>
    <row r="719" spans="1:20" ht="30" hidden="1" x14ac:dyDescent="0.3">
      <c r="A719" s="92"/>
      <c r="B719" s="93" t="s">
        <v>347</v>
      </c>
      <c r="C719" s="97" t="s">
        <v>348</v>
      </c>
      <c r="D719" s="644"/>
      <c r="E719" s="642">
        <f t="shared" si="59"/>
        <v>0</v>
      </c>
      <c r="F719" s="644"/>
      <c r="G719" s="644"/>
      <c r="H719" s="644"/>
      <c r="I719" s="642">
        <f t="shared" si="57"/>
        <v>0</v>
      </c>
      <c r="J719" s="644"/>
      <c r="K719" s="644"/>
      <c r="L719" s="644"/>
      <c r="M719" s="642">
        <f t="shared" si="58"/>
        <v>0</v>
      </c>
      <c r="N719" s="644"/>
      <c r="O719" s="644"/>
      <c r="P719" s="644"/>
      <c r="Q719" s="87" t="e">
        <f t="shared" si="56"/>
        <v>#DIV/0!</v>
      </c>
      <c r="R719" s="87" t="e">
        <f t="shared" si="56"/>
        <v>#DIV/0!</v>
      </c>
      <c r="S719" s="87" t="e">
        <f t="shared" si="56"/>
        <v>#DIV/0!</v>
      </c>
      <c r="T719" s="87" t="e">
        <f t="shared" si="55"/>
        <v>#DIV/0!</v>
      </c>
    </row>
    <row r="720" spans="1:20" ht="30" hidden="1" x14ac:dyDescent="0.3">
      <c r="A720" s="92"/>
      <c r="B720" s="93" t="s">
        <v>349</v>
      </c>
      <c r="C720" s="97" t="s">
        <v>350</v>
      </c>
      <c r="D720" s="644"/>
      <c r="E720" s="642">
        <f t="shared" si="59"/>
        <v>0</v>
      </c>
      <c r="F720" s="644"/>
      <c r="G720" s="644"/>
      <c r="H720" s="644"/>
      <c r="I720" s="642">
        <f t="shared" si="57"/>
        <v>0</v>
      </c>
      <c r="J720" s="644"/>
      <c r="K720" s="644"/>
      <c r="L720" s="644"/>
      <c r="M720" s="642">
        <f t="shared" si="58"/>
        <v>0</v>
      </c>
      <c r="N720" s="644"/>
      <c r="O720" s="644"/>
      <c r="P720" s="644"/>
      <c r="Q720" s="87" t="e">
        <f t="shared" si="56"/>
        <v>#DIV/0!</v>
      </c>
      <c r="R720" s="87" t="e">
        <f t="shared" si="56"/>
        <v>#DIV/0!</v>
      </c>
      <c r="S720" s="87" t="e">
        <f t="shared" si="56"/>
        <v>#DIV/0!</v>
      </c>
      <c r="T720" s="87" t="e">
        <f t="shared" si="55"/>
        <v>#DIV/0!</v>
      </c>
    </row>
    <row r="721" spans="1:20" ht="45" hidden="1" x14ac:dyDescent="0.3">
      <c r="A721" s="92"/>
      <c r="B721" s="93" t="s">
        <v>351</v>
      </c>
      <c r="C721" s="97" t="s">
        <v>352</v>
      </c>
      <c r="D721" s="644"/>
      <c r="E721" s="642">
        <f t="shared" si="59"/>
        <v>0</v>
      </c>
      <c r="F721" s="644"/>
      <c r="G721" s="644"/>
      <c r="H721" s="644"/>
      <c r="I721" s="642">
        <f t="shared" si="57"/>
        <v>0</v>
      </c>
      <c r="J721" s="644"/>
      <c r="K721" s="644"/>
      <c r="L721" s="644"/>
      <c r="M721" s="642">
        <f t="shared" si="58"/>
        <v>0</v>
      </c>
      <c r="N721" s="644"/>
      <c r="O721" s="644"/>
      <c r="P721" s="644"/>
      <c r="Q721" s="87" t="e">
        <f t="shared" si="56"/>
        <v>#DIV/0!</v>
      </c>
      <c r="R721" s="87" t="e">
        <f t="shared" si="56"/>
        <v>#DIV/0!</v>
      </c>
      <c r="S721" s="87" t="e">
        <f t="shared" si="56"/>
        <v>#DIV/0!</v>
      </c>
      <c r="T721" s="87" t="e">
        <f t="shared" si="55"/>
        <v>#DIV/0!</v>
      </c>
    </row>
    <row r="722" spans="1:20" ht="30" hidden="1" x14ac:dyDescent="0.3">
      <c r="A722" s="92"/>
      <c r="B722" s="93" t="s">
        <v>355</v>
      </c>
      <c r="C722" s="96" t="s">
        <v>356</v>
      </c>
      <c r="D722" s="644"/>
      <c r="E722" s="642">
        <f t="shared" si="59"/>
        <v>0</v>
      </c>
      <c r="F722" s="644"/>
      <c r="G722" s="644"/>
      <c r="H722" s="644"/>
      <c r="I722" s="642">
        <f t="shared" si="57"/>
        <v>0</v>
      </c>
      <c r="J722" s="644"/>
      <c r="K722" s="644"/>
      <c r="L722" s="644"/>
      <c r="M722" s="642">
        <f t="shared" si="58"/>
        <v>0</v>
      </c>
      <c r="N722" s="644"/>
      <c r="O722" s="644"/>
      <c r="P722" s="644"/>
      <c r="Q722" s="87" t="e">
        <f t="shared" si="56"/>
        <v>#DIV/0!</v>
      </c>
      <c r="R722" s="87" t="e">
        <f t="shared" si="56"/>
        <v>#DIV/0!</v>
      </c>
      <c r="S722" s="87" t="e">
        <f t="shared" si="56"/>
        <v>#DIV/0!</v>
      </c>
      <c r="T722" s="87" t="e">
        <f t="shared" si="55"/>
        <v>#DIV/0!</v>
      </c>
    </row>
    <row r="723" spans="1:20" ht="30" hidden="1" x14ac:dyDescent="0.3">
      <c r="A723" s="92"/>
      <c r="B723" s="93" t="s">
        <v>357</v>
      </c>
      <c r="C723" s="97" t="s">
        <v>358</v>
      </c>
      <c r="D723" s="644"/>
      <c r="E723" s="642">
        <f t="shared" si="59"/>
        <v>0</v>
      </c>
      <c r="F723" s="644"/>
      <c r="G723" s="644"/>
      <c r="H723" s="644"/>
      <c r="I723" s="642">
        <f t="shared" si="57"/>
        <v>0</v>
      </c>
      <c r="J723" s="644"/>
      <c r="K723" s="644"/>
      <c r="L723" s="644"/>
      <c r="M723" s="642">
        <f t="shared" si="58"/>
        <v>0</v>
      </c>
      <c r="N723" s="644"/>
      <c r="O723" s="644"/>
      <c r="P723" s="644"/>
      <c r="Q723" s="87" t="e">
        <f t="shared" si="56"/>
        <v>#DIV/0!</v>
      </c>
      <c r="R723" s="87" t="e">
        <f t="shared" si="56"/>
        <v>#DIV/0!</v>
      </c>
      <c r="S723" s="87" t="e">
        <f t="shared" si="56"/>
        <v>#DIV/0!</v>
      </c>
      <c r="T723" s="87" t="e">
        <f t="shared" si="55"/>
        <v>#DIV/0!</v>
      </c>
    </row>
    <row r="724" spans="1:20" ht="45" hidden="1" x14ac:dyDescent="0.3">
      <c r="A724" s="92" t="s">
        <v>402</v>
      </c>
      <c r="B724" s="93"/>
      <c r="C724" s="105" t="s">
        <v>403</v>
      </c>
      <c r="D724" s="644"/>
      <c r="E724" s="642">
        <f t="shared" si="59"/>
        <v>0</v>
      </c>
      <c r="F724" s="644"/>
      <c r="G724" s="644"/>
      <c r="H724" s="644"/>
      <c r="I724" s="642">
        <f t="shared" si="57"/>
        <v>0</v>
      </c>
      <c r="J724" s="644"/>
      <c r="K724" s="644"/>
      <c r="L724" s="644"/>
      <c r="M724" s="642">
        <f t="shared" si="58"/>
        <v>0</v>
      </c>
      <c r="N724" s="644"/>
      <c r="O724" s="644"/>
      <c r="P724" s="644"/>
      <c r="Q724" s="87" t="e">
        <f t="shared" si="56"/>
        <v>#DIV/0!</v>
      </c>
      <c r="R724" s="87" t="e">
        <f t="shared" si="56"/>
        <v>#DIV/0!</v>
      </c>
      <c r="S724" s="87" t="e">
        <f t="shared" si="56"/>
        <v>#DIV/0!</v>
      </c>
      <c r="T724" s="87" t="e">
        <f t="shared" si="55"/>
        <v>#DIV/0!</v>
      </c>
    </row>
    <row r="725" spans="1:20" hidden="1" x14ac:dyDescent="0.3">
      <c r="A725" s="92"/>
      <c r="B725" s="93" t="s">
        <v>192</v>
      </c>
      <c r="C725" s="94" t="s">
        <v>397</v>
      </c>
      <c r="D725" s="644"/>
      <c r="E725" s="642">
        <f t="shared" si="59"/>
        <v>0</v>
      </c>
      <c r="F725" s="644"/>
      <c r="G725" s="644"/>
      <c r="H725" s="644"/>
      <c r="I725" s="642">
        <f t="shared" si="57"/>
        <v>0</v>
      </c>
      <c r="J725" s="644"/>
      <c r="K725" s="644"/>
      <c r="L725" s="644"/>
      <c r="M725" s="642">
        <f t="shared" si="58"/>
        <v>0</v>
      </c>
      <c r="N725" s="644"/>
      <c r="O725" s="644"/>
      <c r="P725" s="644"/>
      <c r="Q725" s="87" t="e">
        <f t="shared" si="56"/>
        <v>#DIV/0!</v>
      </c>
      <c r="R725" s="87" t="e">
        <f t="shared" si="56"/>
        <v>#DIV/0!</v>
      </c>
      <c r="S725" s="87" t="e">
        <f t="shared" si="56"/>
        <v>#DIV/0!</v>
      </c>
      <c r="T725" s="87" t="e">
        <f t="shared" si="55"/>
        <v>#DIV/0!</v>
      </c>
    </row>
    <row r="726" spans="1:20" hidden="1" x14ac:dyDescent="0.3">
      <c r="A726" s="92"/>
      <c r="B726" s="93" t="s">
        <v>203</v>
      </c>
      <c r="C726" s="95" t="s">
        <v>385</v>
      </c>
      <c r="D726" s="644"/>
      <c r="E726" s="642">
        <f t="shared" si="59"/>
        <v>0</v>
      </c>
      <c r="F726" s="644"/>
      <c r="G726" s="644"/>
      <c r="H726" s="644"/>
      <c r="I726" s="642">
        <f t="shared" si="57"/>
        <v>0</v>
      </c>
      <c r="J726" s="644"/>
      <c r="K726" s="644"/>
      <c r="L726" s="644"/>
      <c r="M726" s="642">
        <f t="shared" si="58"/>
        <v>0</v>
      </c>
      <c r="N726" s="644"/>
      <c r="O726" s="644"/>
      <c r="P726" s="644"/>
      <c r="Q726" s="87" t="e">
        <f t="shared" si="56"/>
        <v>#DIV/0!</v>
      </c>
      <c r="R726" s="87" t="e">
        <f t="shared" si="56"/>
        <v>#DIV/0!</v>
      </c>
      <c r="S726" s="87" t="e">
        <f t="shared" si="56"/>
        <v>#DIV/0!</v>
      </c>
      <c r="T726" s="87" t="e">
        <f t="shared" si="55"/>
        <v>#DIV/0!</v>
      </c>
    </row>
    <row r="727" spans="1:20" hidden="1" x14ac:dyDescent="0.3">
      <c r="A727" s="92"/>
      <c r="B727" s="93" t="s">
        <v>207</v>
      </c>
      <c r="C727" s="96" t="s">
        <v>208</v>
      </c>
      <c r="D727" s="644"/>
      <c r="E727" s="642">
        <f t="shared" si="59"/>
        <v>0</v>
      </c>
      <c r="F727" s="644"/>
      <c r="G727" s="644"/>
      <c r="H727" s="644"/>
      <c r="I727" s="642">
        <f t="shared" si="57"/>
        <v>0</v>
      </c>
      <c r="J727" s="644"/>
      <c r="K727" s="644"/>
      <c r="L727" s="644"/>
      <c r="M727" s="642">
        <f t="shared" si="58"/>
        <v>0</v>
      </c>
      <c r="N727" s="644"/>
      <c r="O727" s="644"/>
      <c r="P727" s="644"/>
      <c r="Q727" s="87" t="e">
        <f t="shared" si="56"/>
        <v>#DIV/0!</v>
      </c>
      <c r="R727" s="87" t="e">
        <f t="shared" si="56"/>
        <v>#DIV/0!</v>
      </c>
      <c r="S727" s="87" t="e">
        <f t="shared" si="56"/>
        <v>#DIV/0!</v>
      </c>
      <c r="T727" s="87" t="e">
        <f t="shared" si="55"/>
        <v>#DIV/0!</v>
      </c>
    </row>
    <row r="728" spans="1:20" ht="30" hidden="1" x14ac:dyDescent="0.3">
      <c r="A728" s="92"/>
      <c r="B728" s="93" t="s">
        <v>209</v>
      </c>
      <c r="C728" s="97" t="s">
        <v>210</v>
      </c>
      <c r="D728" s="644"/>
      <c r="E728" s="642">
        <f t="shared" si="59"/>
        <v>0</v>
      </c>
      <c r="F728" s="644"/>
      <c r="G728" s="644"/>
      <c r="H728" s="644"/>
      <c r="I728" s="642">
        <f t="shared" si="57"/>
        <v>0</v>
      </c>
      <c r="J728" s="644"/>
      <c r="K728" s="644"/>
      <c r="L728" s="644"/>
      <c r="M728" s="642">
        <f t="shared" si="58"/>
        <v>0</v>
      </c>
      <c r="N728" s="644"/>
      <c r="O728" s="644"/>
      <c r="P728" s="644"/>
      <c r="Q728" s="87" t="e">
        <f t="shared" si="56"/>
        <v>#DIV/0!</v>
      </c>
      <c r="R728" s="87" t="e">
        <f t="shared" si="56"/>
        <v>#DIV/0!</v>
      </c>
      <c r="S728" s="87" t="e">
        <f t="shared" si="56"/>
        <v>#DIV/0!</v>
      </c>
      <c r="T728" s="87" t="e">
        <f t="shared" si="55"/>
        <v>#DIV/0!</v>
      </c>
    </row>
    <row r="729" spans="1:20" ht="12.75" hidden="1" customHeight="1" x14ac:dyDescent="0.3">
      <c r="A729" s="92"/>
      <c r="B729" s="93" t="s">
        <v>211</v>
      </c>
      <c r="C729" s="97" t="s">
        <v>212</v>
      </c>
      <c r="D729" s="644"/>
      <c r="E729" s="642">
        <f t="shared" si="59"/>
        <v>0</v>
      </c>
      <c r="F729" s="644"/>
      <c r="G729" s="644"/>
      <c r="H729" s="644"/>
      <c r="I729" s="642">
        <f t="shared" si="57"/>
        <v>0</v>
      </c>
      <c r="J729" s="644"/>
      <c r="K729" s="644"/>
      <c r="L729" s="644"/>
      <c r="M729" s="642">
        <f t="shared" si="58"/>
        <v>0</v>
      </c>
      <c r="N729" s="644"/>
      <c r="O729" s="644"/>
      <c r="P729" s="644"/>
      <c r="Q729" s="87" t="e">
        <f t="shared" si="56"/>
        <v>#DIV/0!</v>
      </c>
      <c r="R729" s="87" t="e">
        <f t="shared" si="56"/>
        <v>#DIV/0!</v>
      </c>
      <c r="S729" s="87" t="e">
        <f t="shared" si="56"/>
        <v>#DIV/0!</v>
      </c>
      <c r="T729" s="87" t="e">
        <f t="shared" si="55"/>
        <v>#DIV/0!</v>
      </c>
    </row>
    <row r="730" spans="1:20" hidden="1" x14ac:dyDescent="0.3">
      <c r="A730" s="92"/>
      <c r="B730" s="93" t="s">
        <v>213</v>
      </c>
      <c r="C730" s="96" t="s">
        <v>214</v>
      </c>
      <c r="D730" s="644"/>
      <c r="E730" s="642">
        <f t="shared" si="59"/>
        <v>0</v>
      </c>
      <c r="F730" s="644"/>
      <c r="G730" s="644"/>
      <c r="H730" s="644"/>
      <c r="I730" s="642">
        <f t="shared" si="57"/>
        <v>0</v>
      </c>
      <c r="J730" s="644"/>
      <c r="K730" s="644"/>
      <c r="L730" s="644"/>
      <c r="M730" s="642">
        <f t="shared" si="58"/>
        <v>0</v>
      </c>
      <c r="N730" s="644"/>
      <c r="O730" s="644"/>
      <c r="P730" s="644"/>
      <c r="Q730" s="87" t="e">
        <f t="shared" si="56"/>
        <v>#DIV/0!</v>
      </c>
      <c r="R730" s="87" t="e">
        <f t="shared" si="56"/>
        <v>#DIV/0!</v>
      </c>
      <c r="S730" s="87" t="e">
        <f t="shared" si="56"/>
        <v>#DIV/0!</v>
      </c>
      <c r="T730" s="87" t="e">
        <f t="shared" si="55"/>
        <v>#DIV/0!</v>
      </c>
    </row>
    <row r="731" spans="1:20" hidden="1" x14ac:dyDescent="0.3">
      <c r="A731" s="92"/>
      <c r="B731" s="93" t="s">
        <v>215</v>
      </c>
      <c r="C731" s="95" t="s">
        <v>391</v>
      </c>
      <c r="D731" s="644"/>
      <c r="E731" s="642">
        <f t="shared" si="59"/>
        <v>0</v>
      </c>
      <c r="F731" s="644"/>
      <c r="G731" s="644"/>
      <c r="H731" s="644"/>
      <c r="I731" s="642">
        <f t="shared" si="57"/>
        <v>0</v>
      </c>
      <c r="J731" s="644"/>
      <c r="K731" s="644"/>
      <c r="L731" s="644"/>
      <c r="M731" s="642">
        <f t="shared" si="58"/>
        <v>0</v>
      </c>
      <c r="N731" s="644"/>
      <c r="O731" s="644"/>
      <c r="P731" s="644"/>
      <c r="Q731" s="87" t="e">
        <f t="shared" si="56"/>
        <v>#DIV/0!</v>
      </c>
      <c r="R731" s="87" t="e">
        <f t="shared" si="56"/>
        <v>#DIV/0!</v>
      </c>
      <c r="S731" s="87" t="e">
        <f t="shared" si="56"/>
        <v>#DIV/0!</v>
      </c>
      <c r="T731" s="87" t="e">
        <f t="shared" si="55"/>
        <v>#DIV/0!</v>
      </c>
    </row>
    <row r="732" spans="1:20" ht="45" hidden="1" x14ac:dyDescent="0.3">
      <c r="A732" s="92"/>
      <c r="B732" s="93" t="s">
        <v>216</v>
      </c>
      <c r="C732" s="96" t="s">
        <v>217</v>
      </c>
      <c r="D732" s="644"/>
      <c r="E732" s="642">
        <f t="shared" si="59"/>
        <v>0</v>
      </c>
      <c r="F732" s="644"/>
      <c r="G732" s="644"/>
      <c r="H732" s="644"/>
      <c r="I732" s="642">
        <f t="shared" si="57"/>
        <v>0</v>
      </c>
      <c r="J732" s="644"/>
      <c r="K732" s="644"/>
      <c r="L732" s="644"/>
      <c r="M732" s="642">
        <f t="shared" si="58"/>
        <v>0</v>
      </c>
      <c r="N732" s="644"/>
      <c r="O732" s="644"/>
      <c r="P732" s="644"/>
      <c r="Q732" s="87" t="e">
        <f t="shared" si="56"/>
        <v>#DIV/0!</v>
      </c>
      <c r="R732" s="87" t="e">
        <f t="shared" si="56"/>
        <v>#DIV/0!</v>
      </c>
      <c r="S732" s="87" t="e">
        <f t="shared" si="56"/>
        <v>#DIV/0!</v>
      </c>
      <c r="T732" s="87" t="e">
        <f t="shared" si="55"/>
        <v>#DIV/0!</v>
      </c>
    </row>
    <row r="733" spans="1:20" hidden="1" x14ac:dyDescent="0.3">
      <c r="A733" s="92"/>
      <c r="B733" s="93" t="s">
        <v>218</v>
      </c>
      <c r="C733" s="96" t="s">
        <v>219</v>
      </c>
      <c r="D733" s="644"/>
      <c r="E733" s="642">
        <f t="shared" si="59"/>
        <v>0</v>
      </c>
      <c r="F733" s="644"/>
      <c r="G733" s="644"/>
      <c r="H733" s="644"/>
      <c r="I733" s="642">
        <f t="shared" si="57"/>
        <v>0</v>
      </c>
      <c r="J733" s="644"/>
      <c r="K733" s="644"/>
      <c r="L733" s="644"/>
      <c r="M733" s="642">
        <f t="shared" si="58"/>
        <v>0</v>
      </c>
      <c r="N733" s="644"/>
      <c r="O733" s="644"/>
      <c r="P733" s="644"/>
      <c r="Q733" s="87" t="e">
        <f t="shared" si="56"/>
        <v>#DIV/0!</v>
      </c>
      <c r="R733" s="87" t="e">
        <f t="shared" si="56"/>
        <v>#DIV/0!</v>
      </c>
      <c r="S733" s="87" t="e">
        <f t="shared" si="56"/>
        <v>#DIV/0!</v>
      </c>
      <c r="T733" s="87" t="e">
        <f t="shared" si="55"/>
        <v>#DIV/0!</v>
      </c>
    </row>
    <row r="734" spans="1:20" ht="30" hidden="1" x14ac:dyDescent="0.3">
      <c r="A734" s="92"/>
      <c r="B734" s="93" t="s">
        <v>220</v>
      </c>
      <c r="C734" s="97" t="s">
        <v>221</v>
      </c>
      <c r="D734" s="644"/>
      <c r="E734" s="642">
        <f t="shared" si="59"/>
        <v>0</v>
      </c>
      <c r="F734" s="644"/>
      <c r="G734" s="644"/>
      <c r="H734" s="644"/>
      <c r="I734" s="642">
        <f t="shared" si="57"/>
        <v>0</v>
      </c>
      <c r="J734" s="644"/>
      <c r="K734" s="644"/>
      <c r="L734" s="644"/>
      <c r="M734" s="642">
        <f t="shared" si="58"/>
        <v>0</v>
      </c>
      <c r="N734" s="644"/>
      <c r="O734" s="644"/>
      <c r="P734" s="644"/>
      <c r="Q734" s="87" t="e">
        <f t="shared" si="56"/>
        <v>#DIV/0!</v>
      </c>
      <c r="R734" s="87" t="e">
        <f t="shared" si="56"/>
        <v>#DIV/0!</v>
      </c>
      <c r="S734" s="87" t="e">
        <f t="shared" si="56"/>
        <v>#DIV/0!</v>
      </c>
      <c r="T734" s="87" t="e">
        <f t="shared" si="55"/>
        <v>#DIV/0!</v>
      </c>
    </row>
    <row r="735" spans="1:20" ht="30" hidden="1" x14ac:dyDescent="0.3">
      <c r="A735" s="92"/>
      <c r="B735" s="93" t="s">
        <v>222</v>
      </c>
      <c r="C735" s="97" t="s">
        <v>223</v>
      </c>
      <c r="D735" s="644"/>
      <c r="E735" s="642">
        <f t="shared" si="59"/>
        <v>0</v>
      </c>
      <c r="F735" s="644"/>
      <c r="G735" s="644"/>
      <c r="H735" s="644"/>
      <c r="I735" s="642">
        <f t="shared" si="57"/>
        <v>0</v>
      </c>
      <c r="J735" s="644"/>
      <c r="K735" s="644"/>
      <c r="L735" s="644"/>
      <c r="M735" s="642">
        <f t="shared" si="58"/>
        <v>0</v>
      </c>
      <c r="N735" s="644"/>
      <c r="O735" s="644"/>
      <c r="P735" s="644"/>
      <c r="Q735" s="87" t="e">
        <f t="shared" si="56"/>
        <v>#DIV/0!</v>
      </c>
      <c r="R735" s="87" t="e">
        <f t="shared" si="56"/>
        <v>#DIV/0!</v>
      </c>
      <c r="S735" s="87" t="e">
        <f t="shared" si="56"/>
        <v>#DIV/0!</v>
      </c>
      <c r="T735" s="87" t="e">
        <f t="shared" si="55"/>
        <v>#DIV/0!</v>
      </c>
    </row>
    <row r="736" spans="1:20" hidden="1" x14ac:dyDescent="0.3">
      <c r="A736" s="92"/>
      <c r="B736" s="93" t="s">
        <v>224</v>
      </c>
      <c r="C736" s="96" t="s">
        <v>225</v>
      </c>
      <c r="D736" s="644"/>
      <c r="E736" s="642">
        <f t="shared" si="59"/>
        <v>0</v>
      </c>
      <c r="F736" s="644"/>
      <c r="G736" s="644"/>
      <c r="H736" s="644"/>
      <c r="I736" s="642">
        <f t="shared" si="57"/>
        <v>0</v>
      </c>
      <c r="J736" s="644"/>
      <c r="K736" s="644"/>
      <c r="L736" s="644"/>
      <c r="M736" s="642">
        <f t="shared" si="58"/>
        <v>0</v>
      </c>
      <c r="N736" s="644"/>
      <c r="O736" s="644"/>
      <c r="P736" s="644"/>
      <c r="Q736" s="87" t="e">
        <f t="shared" si="56"/>
        <v>#DIV/0!</v>
      </c>
      <c r="R736" s="87" t="e">
        <f t="shared" si="56"/>
        <v>#DIV/0!</v>
      </c>
      <c r="S736" s="87" t="e">
        <f t="shared" si="56"/>
        <v>#DIV/0!</v>
      </c>
      <c r="T736" s="87" t="e">
        <f t="shared" si="55"/>
        <v>#DIV/0!</v>
      </c>
    </row>
    <row r="737" spans="1:20" ht="30" hidden="1" x14ac:dyDescent="0.3">
      <c r="A737" s="92"/>
      <c r="B737" s="93" t="s">
        <v>226</v>
      </c>
      <c r="C737" s="97" t="s">
        <v>227</v>
      </c>
      <c r="D737" s="644"/>
      <c r="E737" s="642">
        <f t="shared" si="59"/>
        <v>0</v>
      </c>
      <c r="F737" s="644"/>
      <c r="G737" s="644"/>
      <c r="H737" s="644"/>
      <c r="I737" s="642">
        <f t="shared" si="57"/>
        <v>0</v>
      </c>
      <c r="J737" s="644"/>
      <c r="K737" s="644"/>
      <c r="L737" s="644"/>
      <c r="M737" s="642">
        <f t="shared" si="58"/>
        <v>0</v>
      </c>
      <c r="N737" s="644"/>
      <c r="O737" s="644"/>
      <c r="P737" s="644"/>
      <c r="Q737" s="87" t="e">
        <f t="shared" si="56"/>
        <v>#DIV/0!</v>
      </c>
      <c r="R737" s="87" t="e">
        <f t="shared" si="56"/>
        <v>#DIV/0!</v>
      </c>
      <c r="S737" s="87" t="e">
        <f t="shared" si="56"/>
        <v>#DIV/0!</v>
      </c>
      <c r="T737" s="87" t="e">
        <f t="shared" si="55"/>
        <v>#DIV/0!</v>
      </c>
    </row>
    <row r="738" spans="1:20" ht="75" hidden="1" x14ac:dyDescent="0.3">
      <c r="A738" s="92"/>
      <c r="B738" s="93" t="s">
        <v>228</v>
      </c>
      <c r="C738" s="97" t="s">
        <v>229</v>
      </c>
      <c r="D738" s="644"/>
      <c r="E738" s="642">
        <f t="shared" si="59"/>
        <v>0</v>
      </c>
      <c r="F738" s="644"/>
      <c r="G738" s="644"/>
      <c r="H738" s="644"/>
      <c r="I738" s="642">
        <f t="shared" si="57"/>
        <v>0</v>
      </c>
      <c r="J738" s="644"/>
      <c r="K738" s="644"/>
      <c r="L738" s="644"/>
      <c r="M738" s="642">
        <f t="shared" si="58"/>
        <v>0</v>
      </c>
      <c r="N738" s="644"/>
      <c r="O738" s="644"/>
      <c r="P738" s="644"/>
      <c r="Q738" s="87" t="e">
        <f t="shared" si="56"/>
        <v>#DIV/0!</v>
      </c>
      <c r="R738" s="87" t="e">
        <f t="shared" si="56"/>
        <v>#DIV/0!</v>
      </c>
      <c r="S738" s="87" t="e">
        <f t="shared" si="56"/>
        <v>#DIV/0!</v>
      </c>
      <c r="T738" s="87" t="e">
        <f t="shared" si="55"/>
        <v>#DIV/0!</v>
      </c>
    </row>
    <row r="739" spans="1:20" ht="135" hidden="1" x14ac:dyDescent="0.3">
      <c r="A739" s="92"/>
      <c r="B739" s="93" t="s">
        <v>230</v>
      </c>
      <c r="C739" s="97" t="s">
        <v>231</v>
      </c>
      <c r="D739" s="644"/>
      <c r="E739" s="642">
        <f t="shared" si="59"/>
        <v>0</v>
      </c>
      <c r="F739" s="644"/>
      <c r="G739" s="644"/>
      <c r="H739" s="644"/>
      <c r="I739" s="642">
        <f t="shared" si="57"/>
        <v>0</v>
      </c>
      <c r="J739" s="644"/>
      <c r="K739" s="644"/>
      <c r="L739" s="644"/>
      <c r="M739" s="642">
        <f t="shared" si="58"/>
        <v>0</v>
      </c>
      <c r="N739" s="644"/>
      <c r="O739" s="644"/>
      <c r="P739" s="644"/>
      <c r="Q739" s="87" t="e">
        <f t="shared" si="56"/>
        <v>#DIV/0!</v>
      </c>
      <c r="R739" s="87" t="e">
        <f t="shared" si="56"/>
        <v>#DIV/0!</v>
      </c>
      <c r="S739" s="87" t="e">
        <f t="shared" si="56"/>
        <v>#DIV/0!</v>
      </c>
      <c r="T739" s="87" t="e">
        <f t="shared" si="55"/>
        <v>#DIV/0!</v>
      </c>
    </row>
    <row r="740" spans="1:20" ht="45" hidden="1" x14ac:dyDescent="0.3">
      <c r="A740" s="92"/>
      <c r="B740" s="93" t="s">
        <v>232</v>
      </c>
      <c r="C740" s="97" t="s">
        <v>233</v>
      </c>
      <c r="D740" s="644"/>
      <c r="E740" s="642">
        <f t="shared" si="59"/>
        <v>0</v>
      </c>
      <c r="F740" s="644"/>
      <c r="G740" s="644"/>
      <c r="H740" s="644"/>
      <c r="I740" s="642">
        <f t="shared" si="57"/>
        <v>0</v>
      </c>
      <c r="J740" s="644"/>
      <c r="K740" s="644"/>
      <c r="L740" s="644"/>
      <c r="M740" s="642">
        <f t="shared" si="58"/>
        <v>0</v>
      </c>
      <c r="N740" s="644"/>
      <c r="O740" s="644"/>
      <c r="P740" s="644"/>
      <c r="Q740" s="87" t="e">
        <f t="shared" si="56"/>
        <v>#DIV/0!</v>
      </c>
      <c r="R740" s="87" t="e">
        <f t="shared" si="56"/>
        <v>#DIV/0!</v>
      </c>
      <c r="S740" s="87" t="e">
        <f t="shared" si="56"/>
        <v>#DIV/0!</v>
      </c>
      <c r="T740" s="87" t="e">
        <f t="shared" si="55"/>
        <v>#DIV/0!</v>
      </c>
    </row>
    <row r="741" spans="1:20" ht="45" hidden="1" x14ac:dyDescent="0.3">
      <c r="A741" s="92"/>
      <c r="B741" s="93" t="s">
        <v>234</v>
      </c>
      <c r="C741" s="97" t="s">
        <v>235</v>
      </c>
      <c r="D741" s="644"/>
      <c r="E741" s="642">
        <f t="shared" si="59"/>
        <v>0</v>
      </c>
      <c r="F741" s="644"/>
      <c r="G741" s="644"/>
      <c r="H741" s="644"/>
      <c r="I741" s="642">
        <f t="shared" si="57"/>
        <v>0</v>
      </c>
      <c r="J741" s="644"/>
      <c r="K741" s="644"/>
      <c r="L741" s="644"/>
      <c r="M741" s="642">
        <f t="shared" si="58"/>
        <v>0</v>
      </c>
      <c r="N741" s="644"/>
      <c r="O741" s="644"/>
      <c r="P741" s="644"/>
      <c r="Q741" s="87" t="e">
        <f t="shared" si="56"/>
        <v>#DIV/0!</v>
      </c>
      <c r="R741" s="87" t="e">
        <f t="shared" si="56"/>
        <v>#DIV/0!</v>
      </c>
      <c r="S741" s="87" t="e">
        <f t="shared" si="56"/>
        <v>#DIV/0!</v>
      </c>
      <c r="T741" s="87" t="e">
        <f t="shared" si="55"/>
        <v>#DIV/0!</v>
      </c>
    </row>
    <row r="742" spans="1:20" ht="45" hidden="1" x14ac:dyDescent="0.3">
      <c r="A742" s="92"/>
      <c r="B742" s="93" t="s">
        <v>236</v>
      </c>
      <c r="C742" s="97" t="s">
        <v>237</v>
      </c>
      <c r="D742" s="644"/>
      <c r="E742" s="642">
        <f t="shared" si="59"/>
        <v>0</v>
      </c>
      <c r="F742" s="644"/>
      <c r="G742" s="644"/>
      <c r="H742" s="644"/>
      <c r="I742" s="642">
        <f t="shared" si="57"/>
        <v>0</v>
      </c>
      <c r="J742" s="644"/>
      <c r="K742" s="644"/>
      <c r="L742" s="644"/>
      <c r="M742" s="642">
        <f t="shared" si="58"/>
        <v>0</v>
      </c>
      <c r="N742" s="644"/>
      <c r="O742" s="644"/>
      <c r="P742" s="644"/>
      <c r="Q742" s="87" t="e">
        <f t="shared" si="56"/>
        <v>#DIV/0!</v>
      </c>
      <c r="R742" s="87" t="e">
        <f t="shared" si="56"/>
        <v>#DIV/0!</v>
      </c>
      <c r="S742" s="87" t="e">
        <f t="shared" si="56"/>
        <v>#DIV/0!</v>
      </c>
      <c r="T742" s="87" t="e">
        <f t="shared" si="55"/>
        <v>#DIV/0!</v>
      </c>
    </row>
    <row r="743" spans="1:20" ht="30" hidden="1" x14ac:dyDescent="0.3">
      <c r="A743" s="92"/>
      <c r="B743" s="93" t="s">
        <v>238</v>
      </c>
      <c r="C743" s="97" t="s">
        <v>239</v>
      </c>
      <c r="D743" s="644"/>
      <c r="E743" s="642">
        <f t="shared" si="59"/>
        <v>0</v>
      </c>
      <c r="F743" s="644"/>
      <c r="G743" s="644"/>
      <c r="H743" s="644"/>
      <c r="I743" s="642">
        <f t="shared" si="57"/>
        <v>0</v>
      </c>
      <c r="J743" s="644"/>
      <c r="K743" s="644"/>
      <c r="L743" s="644"/>
      <c r="M743" s="642">
        <f t="shared" si="58"/>
        <v>0</v>
      </c>
      <c r="N743" s="644"/>
      <c r="O743" s="644"/>
      <c r="P743" s="644"/>
      <c r="Q743" s="87" t="e">
        <f t="shared" si="56"/>
        <v>#DIV/0!</v>
      </c>
      <c r="R743" s="87" t="e">
        <f t="shared" si="56"/>
        <v>#DIV/0!</v>
      </c>
      <c r="S743" s="87" t="e">
        <f t="shared" si="56"/>
        <v>#DIV/0!</v>
      </c>
      <c r="T743" s="87" t="e">
        <f t="shared" si="55"/>
        <v>#DIV/0!</v>
      </c>
    </row>
    <row r="744" spans="1:20" ht="45" hidden="1" x14ac:dyDescent="0.3">
      <c r="A744" s="92"/>
      <c r="B744" s="93" t="s">
        <v>240</v>
      </c>
      <c r="C744" s="97" t="s">
        <v>241</v>
      </c>
      <c r="D744" s="644"/>
      <c r="E744" s="642">
        <f t="shared" si="59"/>
        <v>0</v>
      </c>
      <c r="F744" s="644"/>
      <c r="G744" s="644"/>
      <c r="H744" s="644"/>
      <c r="I744" s="642">
        <f t="shared" si="57"/>
        <v>0</v>
      </c>
      <c r="J744" s="644"/>
      <c r="K744" s="644"/>
      <c r="L744" s="644"/>
      <c r="M744" s="642">
        <f t="shared" si="58"/>
        <v>0</v>
      </c>
      <c r="N744" s="644"/>
      <c r="O744" s="644"/>
      <c r="P744" s="644"/>
      <c r="Q744" s="87" t="e">
        <f t="shared" si="56"/>
        <v>#DIV/0!</v>
      </c>
      <c r="R744" s="87" t="e">
        <f t="shared" si="56"/>
        <v>#DIV/0!</v>
      </c>
      <c r="S744" s="87" t="e">
        <f t="shared" si="56"/>
        <v>#DIV/0!</v>
      </c>
      <c r="T744" s="87" t="e">
        <f t="shared" si="55"/>
        <v>#DIV/0!</v>
      </c>
    </row>
    <row r="745" spans="1:20" ht="60" hidden="1" x14ac:dyDescent="0.3">
      <c r="A745" s="92"/>
      <c r="B745" s="93" t="s">
        <v>242</v>
      </c>
      <c r="C745" s="97" t="s">
        <v>243</v>
      </c>
      <c r="D745" s="644"/>
      <c r="E745" s="642">
        <f t="shared" si="59"/>
        <v>0</v>
      </c>
      <c r="F745" s="644"/>
      <c r="G745" s="644"/>
      <c r="H745" s="644"/>
      <c r="I745" s="642">
        <f t="shared" si="57"/>
        <v>0</v>
      </c>
      <c r="J745" s="644"/>
      <c r="K745" s="644"/>
      <c r="L745" s="644"/>
      <c r="M745" s="642">
        <f t="shared" si="58"/>
        <v>0</v>
      </c>
      <c r="N745" s="644"/>
      <c r="O745" s="644"/>
      <c r="P745" s="644"/>
      <c r="Q745" s="87" t="e">
        <f t="shared" si="56"/>
        <v>#DIV/0!</v>
      </c>
      <c r="R745" s="87" t="e">
        <f t="shared" si="56"/>
        <v>#DIV/0!</v>
      </c>
      <c r="S745" s="87" t="e">
        <f t="shared" si="56"/>
        <v>#DIV/0!</v>
      </c>
      <c r="T745" s="87" t="e">
        <f t="shared" si="55"/>
        <v>#DIV/0!</v>
      </c>
    </row>
    <row r="746" spans="1:20" ht="30" hidden="1" x14ac:dyDescent="0.3">
      <c r="A746" s="92"/>
      <c r="B746" s="93" t="s">
        <v>244</v>
      </c>
      <c r="C746" s="97" t="s">
        <v>245</v>
      </c>
      <c r="D746" s="644"/>
      <c r="E746" s="642">
        <f t="shared" si="59"/>
        <v>0</v>
      </c>
      <c r="F746" s="644"/>
      <c r="G746" s="644"/>
      <c r="H746" s="644"/>
      <c r="I746" s="642">
        <f t="shared" si="57"/>
        <v>0</v>
      </c>
      <c r="J746" s="644"/>
      <c r="K746" s="644"/>
      <c r="L746" s="644"/>
      <c r="M746" s="642">
        <f t="shared" si="58"/>
        <v>0</v>
      </c>
      <c r="N746" s="644"/>
      <c r="O746" s="644"/>
      <c r="P746" s="644"/>
      <c r="Q746" s="87" t="e">
        <f t="shared" si="56"/>
        <v>#DIV/0!</v>
      </c>
      <c r="R746" s="87" t="e">
        <f t="shared" si="56"/>
        <v>#DIV/0!</v>
      </c>
      <c r="S746" s="87" t="e">
        <f t="shared" si="56"/>
        <v>#DIV/0!</v>
      </c>
      <c r="T746" s="87" t="e">
        <f t="shared" si="55"/>
        <v>#DIV/0!</v>
      </c>
    </row>
    <row r="747" spans="1:20" ht="30" hidden="1" x14ac:dyDescent="0.3">
      <c r="A747" s="92"/>
      <c r="B747" s="93" t="s">
        <v>246</v>
      </c>
      <c r="C747" s="97" t="s">
        <v>247</v>
      </c>
      <c r="D747" s="644"/>
      <c r="E747" s="642">
        <f t="shared" si="59"/>
        <v>0</v>
      </c>
      <c r="F747" s="644"/>
      <c r="G747" s="644"/>
      <c r="H747" s="644"/>
      <c r="I747" s="642">
        <f t="shared" si="57"/>
        <v>0</v>
      </c>
      <c r="J747" s="644"/>
      <c r="K747" s="644"/>
      <c r="L747" s="644"/>
      <c r="M747" s="642">
        <f t="shared" si="58"/>
        <v>0</v>
      </c>
      <c r="N747" s="644"/>
      <c r="O747" s="644"/>
      <c r="P747" s="644"/>
      <c r="Q747" s="87" t="e">
        <f t="shared" si="56"/>
        <v>#DIV/0!</v>
      </c>
      <c r="R747" s="87" t="e">
        <f t="shared" si="56"/>
        <v>#DIV/0!</v>
      </c>
      <c r="S747" s="87" t="e">
        <f t="shared" si="56"/>
        <v>#DIV/0!</v>
      </c>
      <c r="T747" s="87" t="e">
        <f t="shared" si="55"/>
        <v>#DIV/0!</v>
      </c>
    </row>
    <row r="748" spans="1:20" ht="30" hidden="1" x14ac:dyDescent="0.3">
      <c r="A748" s="92"/>
      <c r="B748" s="93" t="s">
        <v>248</v>
      </c>
      <c r="C748" s="97" t="s">
        <v>249</v>
      </c>
      <c r="D748" s="644"/>
      <c r="E748" s="642">
        <f t="shared" si="59"/>
        <v>0</v>
      </c>
      <c r="F748" s="644"/>
      <c r="G748" s="644"/>
      <c r="H748" s="644"/>
      <c r="I748" s="642">
        <f t="shared" si="57"/>
        <v>0</v>
      </c>
      <c r="J748" s="644"/>
      <c r="K748" s="644"/>
      <c r="L748" s="644"/>
      <c r="M748" s="642">
        <f t="shared" si="58"/>
        <v>0</v>
      </c>
      <c r="N748" s="644"/>
      <c r="O748" s="644"/>
      <c r="P748" s="644"/>
      <c r="Q748" s="87" t="e">
        <f t="shared" si="56"/>
        <v>#DIV/0!</v>
      </c>
      <c r="R748" s="87" t="e">
        <f t="shared" si="56"/>
        <v>#DIV/0!</v>
      </c>
      <c r="S748" s="87" t="e">
        <f t="shared" si="56"/>
        <v>#DIV/0!</v>
      </c>
      <c r="T748" s="87" t="e">
        <f t="shared" si="55"/>
        <v>#DIV/0!</v>
      </c>
    </row>
    <row r="749" spans="1:20" ht="75" hidden="1" x14ac:dyDescent="0.3">
      <c r="A749" s="92"/>
      <c r="B749" s="93" t="s">
        <v>250</v>
      </c>
      <c r="C749" s="97" t="s">
        <v>251</v>
      </c>
      <c r="D749" s="644"/>
      <c r="E749" s="642">
        <f t="shared" si="59"/>
        <v>0</v>
      </c>
      <c r="F749" s="644"/>
      <c r="G749" s="644"/>
      <c r="H749" s="644"/>
      <c r="I749" s="642">
        <f t="shared" si="57"/>
        <v>0</v>
      </c>
      <c r="J749" s="644"/>
      <c r="K749" s="644"/>
      <c r="L749" s="644"/>
      <c r="M749" s="642">
        <f t="shared" si="58"/>
        <v>0</v>
      </c>
      <c r="N749" s="644"/>
      <c r="O749" s="644"/>
      <c r="P749" s="644"/>
      <c r="Q749" s="87" t="e">
        <f t="shared" si="56"/>
        <v>#DIV/0!</v>
      </c>
      <c r="R749" s="87" t="e">
        <f t="shared" si="56"/>
        <v>#DIV/0!</v>
      </c>
      <c r="S749" s="87" t="e">
        <f t="shared" si="56"/>
        <v>#DIV/0!</v>
      </c>
      <c r="T749" s="87" t="e">
        <f t="shared" si="55"/>
        <v>#DIV/0!</v>
      </c>
    </row>
    <row r="750" spans="1:20" ht="30" hidden="1" x14ac:dyDescent="0.3">
      <c r="A750" s="92"/>
      <c r="B750" s="93" t="s">
        <v>252</v>
      </c>
      <c r="C750" s="97" t="s">
        <v>253</v>
      </c>
      <c r="D750" s="644"/>
      <c r="E750" s="642">
        <f t="shared" si="59"/>
        <v>0</v>
      </c>
      <c r="F750" s="644"/>
      <c r="G750" s="644"/>
      <c r="H750" s="644"/>
      <c r="I750" s="642">
        <f t="shared" si="57"/>
        <v>0</v>
      </c>
      <c r="J750" s="644"/>
      <c r="K750" s="644"/>
      <c r="L750" s="644"/>
      <c r="M750" s="642">
        <f t="shared" si="58"/>
        <v>0</v>
      </c>
      <c r="N750" s="644"/>
      <c r="O750" s="644"/>
      <c r="P750" s="644"/>
      <c r="Q750" s="87" t="e">
        <f t="shared" si="56"/>
        <v>#DIV/0!</v>
      </c>
      <c r="R750" s="87" t="e">
        <f t="shared" si="56"/>
        <v>#DIV/0!</v>
      </c>
      <c r="S750" s="87" t="e">
        <f t="shared" si="56"/>
        <v>#DIV/0!</v>
      </c>
      <c r="T750" s="87" t="e">
        <f t="shared" si="55"/>
        <v>#DIV/0!</v>
      </c>
    </row>
    <row r="751" spans="1:20" ht="30" hidden="1" x14ac:dyDescent="0.3">
      <c r="A751" s="92"/>
      <c r="B751" s="93" t="s">
        <v>254</v>
      </c>
      <c r="C751" s="96" t="s">
        <v>255</v>
      </c>
      <c r="D751" s="644"/>
      <c r="E751" s="642">
        <f t="shared" si="59"/>
        <v>0</v>
      </c>
      <c r="F751" s="644"/>
      <c r="G751" s="644"/>
      <c r="H751" s="644"/>
      <c r="I751" s="642">
        <f t="shared" si="57"/>
        <v>0</v>
      </c>
      <c r="J751" s="644"/>
      <c r="K751" s="644"/>
      <c r="L751" s="644"/>
      <c r="M751" s="642">
        <f t="shared" si="58"/>
        <v>0</v>
      </c>
      <c r="N751" s="644"/>
      <c r="O751" s="644"/>
      <c r="P751" s="644"/>
      <c r="Q751" s="87" t="e">
        <f t="shared" si="56"/>
        <v>#DIV/0!</v>
      </c>
      <c r="R751" s="87" t="e">
        <f t="shared" si="56"/>
        <v>#DIV/0!</v>
      </c>
      <c r="S751" s="87" t="e">
        <f t="shared" si="56"/>
        <v>#DIV/0!</v>
      </c>
      <c r="T751" s="87" t="e">
        <f t="shared" si="55"/>
        <v>#DIV/0!</v>
      </c>
    </row>
    <row r="752" spans="1:20" hidden="1" x14ac:dyDescent="0.3">
      <c r="A752" s="92"/>
      <c r="B752" s="93" t="s">
        <v>256</v>
      </c>
      <c r="C752" s="96" t="s">
        <v>257</v>
      </c>
      <c r="D752" s="644"/>
      <c r="E752" s="642">
        <f t="shared" si="59"/>
        <v>0</v>
      </c>
      <c r="F752" s="644"/>
      <c r="G752" s="644"/>
      <c r="H752" s="644"/>
      <c r="I752" s="642">
        <f t="shared" si="57"/>
        <v>0</v>
      </c>
      <c r="J752" s="644"/>
      <c r="K752" s="644"/>
      <c r="L752" s="644"/>
      <c r="M752" s="642">
        <f t="shared" si="58"/>
        <v>0</v>
      </c>
      <c r="N752" s="644"/>
      <c r="O752" s="644"/>
      <c r="P752" s="644"/>
      <c r="Q752" s="87" t="e">
        <f t="shared" si="56"/>
        <v>#DIV/0!</v>
      </c>
      <c r="R752" s="87" t="e">
        <f t="shared" si="56"/>
        <v>#DIV/0!</v>
      </c>
      <c r="S752" s="87" t="e">
        <f t="shared" si="56"/>
        <v>#DIV/0!</v>
      </c>
      <c r="T752" s="87" t="e">
        <f t="shared" si="55"/>
        <v>#DIV/0!</v>
      </c>
    </row>
    <row r="753" spans="1:20" hidden="1" x14ac:dyDescent="0.3">
      <c r="A753" s="92"/>
      <c r="B753" s="93" t="s">
        <v>258</v>
      </c>
      <c r="C753" s="96" t="s">
        <v>259</v>
      </c>
      <c r="D753" s="644"/>
      <c r="E753" s="642">
        <f t="shared" si="59"/>
        <v>0</v>
      </c>
      <c r="F753" s="644"/>
      <c r="G753" s="644"/>
      <c r="H753" s="644"/>
      <c r="I753" s="642">
        <f t="shared" si="57"/>
        <v>0</v>
      </c>
      <c r="J753" s="644"/>
      <c r="K753" s="644"/>
      <c r="L753" s="644"/>
      <c r="M753" s="642">
        <f t="shared" si="58"/>
        <v>0</v>
      </c>
      <c r="N753" s="644"/>
      <c r="O753" s="644"/>
      <c r="P753" s="644"/>
      <c r="Q753" s="87" t="e">
        <f t="shared" si="56"/>
        <v>#DIV/0!</v>
      </c>
      <c r="R753" s="87" t="e">
        <f t="shared" si="56"/>
        <v>#DIV/0!</v>
      </c>
      <c r="S753" s="87" t="e">
        <f t="shared" si="56"/>
        <v>#DIV/0!</v>
      </c>
      <c r="T753" s="87" t="e">
        <f t="shared" si="55"/>
        <v>#DIV/0!</v>
      </c>
    </row>
    <row r="754" spans="1:20" ht="60" hidden="1" x14ac:dyDescent="0.3">
      <c r="A754" s="92"/>
      <c r="B754" s="93" t="s">
        <v>260</v>
      </c>
      <c r="C754" s="96" t="s">
        <v>261</v>
      </c>
      <c r="D754" s="644"/>
      <c r="E754" s="642">
        <f t="shared" si="59"/>
        <v>0</v>
      </c>
      <c r="F754" s="644"/>
      <c r="G754" s="644"/>
      <c r="H754" s="644"/>
      <c r="I754" s="642">
        <f t="shared" si="57"/>
        <v>0</v>
      </c>
      <c r="J754" s="644"/>
      <c r="K754" s="644"/>
      <c r="L754" s="644"/>
      <c r="M754" s="642">
        <f t="shared" si="58"/>
        <v>0</v>
      </c>
      <c r="N754" s="644"/>
      <c r="O754" s="644"/>
      <c r="P754" s="644"/>
      <c r="Q754" s="87" t="e">
        <f t="shared" si="56"/>
        <v>#DIV/0!</v>
      </c>
      <c r="R754" s="87" t="e">
        <f t="shared" si="56"/>
        <v>#DIV/0!</v>
      </c>
      <c r="S754" s="87" t="e">
        <f t="shared" si="56"/>
        <v>#DIV/0!</v>
      </c>
      <c r="T754" s="87" t="e">
        <f t="shared" si="55"/>
        <v>#DIV/0!</v>
      </c>
    </row>
    <row r="755" spans="1:20" ht="45" hidden="1" x14ac:dyDescent="0.3">
      <c r="A755" s="92"/>
      <c r="B755" s="93" t="s">
        <v>262</v>
      </c>
      <c r="C755" s="96" t="s">
        <v>263</v>
      </c>
      <c r="D755" s="644"/>
      <c r="E755" s="642">
        <f t="shared" si="59"/>
        <v>0</v>
      </c>
      <c r="F755" s="644"/>
      <c r="G755" s="644"/>
      <c r="H755" s="644"/>
      <c r="I755" s="642">
        <f t="shared" si="57"/>
        <v>0</v>
      </c>
      <c r="J755" s="644"/>
      <c r="K755" s="644"/>
      <c r="L755" s="644"/>
      <c r="M755" s="642">
        <f t="shared" si="58"/>
        <v>0</v>
      </c>
      <c r="N755" s="644"/>
      <c r="O755" s="644"/>
      <c r="P755" s="644"/>
      <c r="Q755" s="87" t="e">
        <f t="shared" si="56"/>
        <v>#DIV/0!</v>
      </c>
      <c r="R755" s="87" t="e">
        <f t="shared" si="56"/>
        <v>#DIV/0!</v>
      </c>
      <c r="S755" s="87" t="e">
        <f t="shared" si="56"/>
        <v>#DIV/0!</v>
      </c>
      <c r="T755" s="87" t="e">
        <f t="shared" si="55"/>
        <v>#DIV/0!</v>
      </c>
    </row>
    <row r="756" spans="1:20" ht="45" hidden="1" x14ac:dyDescent="0.3">
      <c r="A756" s="92"/>
      <c r="B756" s="93" t="s">
        <v>264</v>
      </c>
      <c r="C756" s="97" t="s">
        <v>265</v>
      </c>
      <c r="D756" s="644"/>
      <c r="E756" s="642">
        <f t="shared" si="59"/>
        <v>0</v>
      </c>
      <c r="F756" s="644"/>
      <c r="G756" s="644"/>
      <c r="H756" s="644"/>
      <c r="I756" s="642">
        <f t="shared" si="57"/>
        <v>0</v>
      </c>
      <c r="J756" s="644"/>
      <c r="K756" s="644"/>
      <c r="L756" s="644"/>
      <c r="M756" s="642">
        <f t="shared" si="58"/>
        <v>0</v>
      </c>
      <c r="N756" s="644"/>
      <c r="O756" s="644"/>
      <c r="P756" s="644"/>
      <c r="Q756" s="87" t="e">
        <f t="shared" si="56"/>
        <v>#DIV/0!</v>
      </c>
      <c r="R756" s="87" t="e">
        <f t="shared" si="56"/>
        <v>#DIV/0!</v>
      </c>
      <c r="S756" s="87" t="e">
        <f t="shared" si="56"/>
        <v>#DIV/0!</v>
      </c>
      <c r="T756" s="87" t="e">
        <f t="shared" si="55"/>
        <v>#DIV/0!</v>
      </c>
    </row>
    <row r="757" spans="1:20" ht="30" hidden="1" x14ac:dyDescent="0.3">
      <c r="A757" s="92"/>
      <c r="B757" s="93" t="s">
        <v>266</v>
      </c>
      <c r="C757" s="97" t="s">
        <v>267</v>
      </c>
      <c r="D757" s="644"/>
      <c r="E757" s="642">
        <f t="shared" si="59"/>
        <v>0</v>
      </c>
      <c r="F757" s="644"/>
      <c r="G757" s="644"/>
      <c r="H757" s="644"/>
      <c r="I757" s="642">
        <f t="shared" si="57"/>
        <v>0</v>
      </c>
      <c r="J757" s="644"/>
      <c r="K757" s="644"/>
      <c r="L757" s="644"/>
      <c r="M757" s="642">
        <f t="shared" si="58"/>
        <v>0</v>
      </c>
      <c r="N757" s="644"/>
      <c r="O757" s="644"/>
      <c r="P757" s="644"/>
      <c r="Q757" s="87" t="e">
        <f t="shared" si="56"/>
        <v>#DIV/0!</v>
      </c>
      <c r="R757" s="87" t="e">
        <f t="shared" si="56"/>
        <v>#DIV/0!</v>
      </c>
      <c r="S757" s="87" t="e">
        <f t="shared" si="56"/>
        <v>#DIV/0!</v>
      </c>
      <c r="T757" s="87" t="e">
        <f t="shared" si="55"/>
        <v>#DIV/0!</v>
      </c>
    </row>
    <row r="758" spans="1:20" ht="30" hidden="1" x14ac:dyDescent="0.3">
      <c r="A758" s="92"/>
      <c r="B758" s="93" t="s">
        <v>268</v>
      </c>
      <c r="C758" s="97" t="s">
        <v>269</v>
      </c>
      <c r="D758" s="644"/>
      <c r="E758" s="642">
        <f t="shared" si="59"/>
        <v>0</v>
      </c>
      <c r="F758" s="644"/>
      <c r="G758" s="644"/>
      <c r="H758" s="644"/>
      <c r="I758" s="642">
        <f t="shared" si="57"/>
        <v>0</v>
      </c>
      <c r="J758" s="644"/>
      <c r="K758" s="644"/>
      <c r="L758" s="644"/>
      <c r="M758" s="642">
        <f t="shared" si="58"/>
        <v>0</v>
      </c>
      <c r="N758" s="644"/>
      <c r="O758" s="644"/>
      <c r="P758" s="644"/>
      <c r="Q758" s="87" t="e">
        <f t="shared" si="56"/>
        <v>#DIV/0!</v>
      </c>
      <c r="R758" s="87" t="e">
        <f t="shared" si="56"/>
        <v>#DIV/0!</v>
      </c>
      <c r="S758" s="87" t="e">
        <f t="shared" si="56"/>
        <v>#DIV/0!</v>
      </c>
      <c r="T758" s="87" t="e">
        <f t="shared" si="55"/>
        <v>#DIV/0!</v>
      </c>
    </row>
    <row r="759" spans="1:20" ht="60" hidden="1" x14ac:dyDescent="0.3">
      <c r="A759" s="92"/>
      <c r="B759" s="93" t="s">
        <v>270</v>
      </c>
      <c r="C759" s="97" t="s">
        <v>271</v>
      </c>
      <c r="D759" s="644"/>
      <c r="E759" s="642">
        <f t="shared" si="59"/>
        <v>0</v>
      </c>
      <c r="F759" s="644"/>
      <c r="G759" s="644"/>
      <c r="H759" s="644"/>
      <c r="I759" s="642">
        <f t="shared" si="57"/>
        <v>0</v>
      </c>
      <c r="J759" s="644"/>
      <c r="K759" s="644"/>
      <c r="L759" s="644"/>
      <c r="M759" s="642">
        <f t="shared" si="58"/>
        <v>0</v>
      </c>
      <c r="N759" s="644"/>
      <c r="O759" s="644"/>
      <c r="P759" s="644"/>
      <c r="Q759" s="87" t="e">
        <f t="shared" si="56"/>
        <v>#DIV/0!</v>
      </c>
      <c r="R759" s="87" t="e">
        <f t="shared" si="56"/>
        <v>#DIV/0!</v>
      </c>
      <c r="S759" s="87" t="e">
        <f t="shared" si="56"/>
        <v>#DIV/0!</v>
      </c>
      <c r="T759" s="87" t="e">
        <f t="shared" si="55"/>
        <v>#DIV/0!</v>
      </c>
    </row>
    <row r="760" spans="1:20" ht="60" hidden="1" x14ac:dyDescent="0.3">
      <c r="A760" s="92"/>
      <c r="B760" s="93" t="s">
        <v>272</v>
      </c>
      <c r="C760" s="97" t="s">
        <v>273</v>
      </c>
      <c r="D760" s="644"/>
      <c r="E760" s="642">
        <f t="shared" si="59"/>
        <v>0</v>
      </c>
      <c r="F760" s="644"/>
      <c r="G760" s="644"/>
      <c r="H760" s="644"/>
      <c r="I760" s="642">
        <f t="shared" si="57"/>
        <v>0</v>
      </c>
      <c r="J760" s="644"/>
      <c r="K760" s="644"/>
      <c r="L760" s="644"/>
      <c r="M760" s="642">
        <f t="shared" si="58"/>
        <v>0</v>
      </c>
      <c r="N760" s="644"/>
      <c r="O760" s="644"/>
      <c r="P760" s="644"/>
      <c r="Q760" s="87" t="e">
        <f t="shared" si="56"/>
        <v>#DIV/0!</v>
      </c>
      <c r="R760" s="87" t="e">
        <f t="shared" si="56"/>
        <v>#DIV/0!</v>
      </c>
      <c r="S760" s="87" t="e">
        <f t="shared" si="56"/>
        <v>#DIV/0!</v>
      </c>
      <c r="T760" s="87" t="e">
        <f t="shared" si="55"/>
        <v>#DIV/0!</v>
      </c>
    </row>
    <row r="761" spans="1:20" ht="90" hidden="1" x14ac:dyDescent="0.3">
      <c r="A761" s="92"/>
      <c r="B761" s="93" t="s">
        <v>274</v>
      </c>
      <c r="C761" s="97" t="s">
        <v>275</v>
      </c>
      <c r="D761" s="644"/>
      <c r="E761" s="642">
        <f t="shared" si="59"/>
        <v>0</v>
      </c>
      <c r="F761" s="644"/>
      <c r="G761" s="644"/>
      <c r="H761" s="644"/>
      <c r="I761" s="642">
        <f t="shared" si="57"/>
        <v>0</v>
      </c>
      <c r="J761" s="644"/>
      <c r="K761" s="644"/>
      <c r="L761" s="644"/>
      <c r="M761" s="642">
        <f t="shared" si="58"/>
        <v>0</v>
      </c>
      <c r="N761" s="644"/>
      <c r="O761" s="644"/>
      <c r="P761" s="644"/>
      <c r="Q761" s="87" t="e">
        <f t="shared" si="56"/>
        <v>#DIV/0!</v>
      </c>
      <c r="R761" s="87" t="e">
        <f t="shared" si="56"/>
        <v>#DIV/0!</v>
      </c>
      <c r="S761" s="87" t="e">
        <f t="shared" si="56"/>
        <v>#DIV/0!</v>
      </c>
      <c r="T761" s="87" t="e">
        <f t="shared" si="55"/>
        <v>#DIV/0!</v>
      </c>
    </row>
    <row r="762" spans="1:20" ht="45" hidden="1" x14ac:dyDescent="0.3">
      <c r="A762" s="92"/>
      <c r="B762" s="93" t="s">
        <v>276</v>
      </c>
      <c r="C762" s="96" t="s">
        <v>277</v>
      </c>
      <c r="D762" s="644"/>
      <c r="E762" s="642">
        <f t="shared" si="59"/>
        <v>0</v>
      </c>
      <c r="F762" s="644"/>
      <c r="G762" s="644"/>
      <c r="H762" s="644"/>
      <c r="I762" s="642">
        <f t="shared" si="57"/>
        <v>0</v>
      </c>
      <c r="J762" s="644"/>
      <c r="K762" s="644"/>
      <c r="L762" s="644"/>
      <c r="M762" s="642">
        <f t="shared" si="58"/>
        <v>0</v>
      </c>
      <c r="N762" s="644"/>
      <c r="O762" s="644"/>
      <c r="P762" s="644"/>
      <c r="Q762" s="87" t="e">
        <f t="shared" si="56"/>
        <v>#DIV/0!</v>
      </c>
      <c r="R762" s="87" t="e">
        <f t="shared" si="56"/>
        <v>#DIV/0!</v>
      </c>
      <c r="S762" s="87" t="e">
        <f t="shared" si="56"/>
        <v>#DIV/0!</v>
      </c>
      <c r="T762" s="87" t="e">
        <f t="shared" si="55"/>
        <v>#DIV/0!</v>
      </c>
    </row>
    <row r="763" spans="1:20" ht="45" hidden="1" x14ac:dyDescent="0.3">
      <c r="A763" s="92"/>
      <c r="B763" s="93" t="s">
        <v>278</v>
      </c>
      <c r="C763" s="96" t="s">
        <v>279</v>
      </c>
      <c r="D763" s="644"/>
      <c r="E763" s="642">
        <f t="shared" si="59"/>
        <v>0</v>
      </c>
      <c r="F763" s="644"/>
      <c r="G763" s="644"/>
      <c r="H763" s="644"/>
      <c r="I763" s="642">
        <f t="shared" si="57"/>
        <v>0</v>
      </c>
      <c r="J763" s="644"/>
      <c r="K763" s="644"/>
      <c r="L763" s="644"/>
      <c r="M763" s="642">
        <f t="shared" si="58"/>
        <v>0</v>
      </c>
      <c r="N763" s="644"/>
      <c r="O763" s="644"/>
      <c r="P763" s="644"/>
      <c r="Q763" s="87" t="e">
        <f t="shared" si="56"/>
        <v>#DIV/0!</v>
      </c>
      <c r="R763" s="87" t="e">
        <f t="shared" si="56"/>
        <v>#DIV/0!</v>
      </c>
      <c r="S763" s="87" t="e">
        <f t="shared" si="56"/>
        <v>#DIV/0!</v>
      </c>
      <c r="T763" s="87" t="e">
        <f t="shared" si="55"/>
        <v>#DIV/0!</v>
      </c>
    </row>
    <row r="764" spans="1:20" ht="30" hidden="1" x14ac:dyDescent="0.3">
      <c r="A764" s="92"/>
      <c r="B764" s="93" t="s">
        <v>280</v>
      </c>
      <c r="C764" s="97" t="s">
        <v>281</v>
      </c>
      <c r="D764" s="644"/>
      <c r="E764" s="642">
        <f t="shared" si="59"/>
        <v>0</v>
      </c>
      <c r="F764" s="644"/>
      <c r="G764" s="644"/>
      <c r="H764" s="644"/>
      <c r="I764" s="642">
        <f t="shared" si="57"/>
        <v>0</v>
      </c>
      <c r="J764" s="644"/>
      <c r="K764" s="644"/>
      <c r="L764" s="644"/>
      <c r="M764" s="642">
        <f t="shared" si="58"/>
        <v>0</v>
      </c>
      <c r="N764" s="644"/>
      <c r="O764" s="644"/>
      <c r="P764" s="644"/>
      <c r="Q764" s="87" t="e">
        <f t="shared" si="56"/>
        <v>#DIV/0!</v>
      </c>
      <c r="R764" s="87" t="e">
        <f t="shared" si="56"/>
        <v>#DIV/0!</v>
      </c>
      <c r="S764" s="87" t="e">
        <f t="shared" si="56"/>
        <v>#DIV/0!</v>
      </c>
      <c r="T764" s="87" t="e">
        <f t="shared" si="55"/>
        <v>#DIV/0!</v>
      </c>
    </row>
    <row r="765" spans="1:20" ht="60" hidden="1" x14ac:dyDescent="0.3">
      <c r="A765" s="92"/>
      <c r="B765" s="93" t="s">
        <v>282</v>
      </c>
      <c r="C765" s="97" t="s">
        <v>283</v>
      </c>
      <c r="D765" s="644"/>
      <c r="E765" s="642">
        <f t="shared" si="59"/>
        <v>0</v>
      </c>
      <c r="F765" s="644"/>
      <c r="G765" s="644"/>
      <c r="H765" s="644"/>
      <c r="I765" s="642">
        <f t="shared" si="57"/>
        <v>0</v>
      </c>
      <c r="J765" s="644"/>
      <c r="K765" s="644"/>
      <c r="L765" s="644"/>
      <c r="M765" s="642">
        <f t="shared" si="58"/>
        <v>0</v>
      </c>
      <c r="N765" s="644"/>
      <c r="O765" s="644"/>
      <c r="P765" s="644"/>
      <c r="Q765" s="87" t="e">
        <f t="shared" si="56"/>
        <v>#DIV/0!</v>
      </c>
      <c r="R765" s="87" t="e">
        <f t="shared" si="56"/>
        <v>#DIV/0!</v>
      </c>
      <c r="S765" s="87" t="e">
        <f t="shared" si="56"/>
        <v>#DIV/0!</v>
      </c>
      <c r="T765" s="87" t="e">
        <f t="shared" si="55"/>
        <v>#DIV/0!</v>
      </c>
    </row>
    <row r="766" spans="1:20" ht="30" hidden="1" x14ac:dyDescent="0.3">
      <c r="A766" s="92"/>
      <c r="B766" s="93" t="s">
        <v>284</v>
      </c>
      <c r="C766" s="97" t="s">
        <v>285</v>
      </c>
      <c r="D766" s="644"/>
      <c r="E766" s="642">
        <f t="shared" si="59"/>
        <v>0</v>
      </c>
      <c r="F766" s="644"/>
      <c r="G766" s="644"/>
      <c r="H766" s="644"/>
      <c r="I766" s="642">
        <f t="shared" si="57"/>
        <v>0</v>
      </c>
      <c r="J766" s="644"/>
      <c r="K766" s="644"/>
      <c r="L766" s="644"/>
      <c r="M766" s="642">
        <f t="shared" si="58"/>
        <v>0</v>
      </c>
      <c r="N766" s="644"/>
      <c r="O766" s="644"/>
      <c r="P766" s="644"/>
      <c r="Q766" s="87" t="e">
        <f t="shared" si="56"/>
        <v>#DIV/0!</v>
      </c>
      <c r="R766" s="87" t="e">
        <f t="shared" si="56"/>
        <v>#DIV/0!</v>
      </c>
      <c r="S766" s="87" t="e">
        <f t="shared" si="56"/>
        <v>#DIV/0!</v>
      </c>
      <c r="T766" s="87" t="e">
        <f t="shared" si="55"/>
        <v>#DIV/0!</v>
      </c>
    </row>
    <row r="767" spans="1:20" ht="90" hidden="1" x14ac:dyDescent="0.3">
      <c r="A767" s="92"/>
      <c r="B767" s="93" t="s">
        <v>286</v>
      </c>
      <c r="C767" s="97" t="s">
        <v>287</v>
      </c>
      <c r="D767" s="644"/>
      <c r="E767" s="642">
        <f t="shared" si="59"/>
        <v>0</v>
      </c>
      <c r="F767" s="644"/>
      <c r="G767" s="644"/>
      <c r="H767" s="644"/>
      <c r="I767" s="642">
        <f t="shared" si="57"/>
        <v>0</v>
      </c>
      <c r="J767" s="644"/>
      <c r="K767" s="644"/>
      <c r="L767" s="644"/>
      <c r="M767" s="642">
        <f t="shared" si="58"/>
        <v>0</v>
      </c>
      <c r="N767" s="644"/>
      <c r="O767" s="644"/>
      <c r="P767" s="644"/>
      <c r="Q767" s="87" t="e">
        <f t="shared" si="56"/>
        <v>#DIV/0!</v>
      </c>
      <c r="R767" s="87" t="e">
        <f t="shared" si="56"/>
        <v>#DIV/0!</v>
      </c>
      <c r="S767" s="87" t="e">
        <f t="shared" si="56"/>
        <v>#DIV/0!</v>
      </c>
      <c r="T767" s="87" t="e">
        <f t="shared" si="55"/>
        <v>#DIV/0!</v>
      </c>
    </row>
    <row r="768" spans="1:20" ht="30" hidden="1" x14ac:dyDescent="0.3">
      <c r="A768" s="92"/>
      <c r="B768" s="93" t="s">
        <v>288</v>
      </c>
      <c r="C768" s="97" t="s">
        <v>289</v>
      </c>
      <c r="D768" s="644"/>
      <c r="E768" s="642">
        <f t="shared" si="59"/>
        <v>0</v>
      </c>
      <c r="F768" s="644"/>
      <c r="G768" s="644"/>
      <c r="H768" s="644"/>
      <c r="I768" s="642">
        <f t="shared" si="57"/>
        <v>0</v>
      </c>
      <c r="J768" s="644"/>
      <c r="K768" s="644"/>
      <c r="L768" s="644"/>
      <c r="M768" s="642">
        <f t="shared" si="58"/>
        <v>0</v>
      </c>
      <c r="N768" s="644"/>
      <c r="O768" s="644"/>
      <c r="P768" s="644"/>
      <c r="Q768" s="87" t="e">
        <f t="shared" si="56"/>
        <v>#DIV/0!</v>
      </c>
      <c r="R768" s="87" t="e">
        <f t="shared" si="56"/>
        <v>#DIV/0!</v>
      </c>
      <c r="S768" s="87" t="e">
        <f t="shared" si="56"/>
        <v>#DIV/0!</v>
      </c>
      <c r="T768" s="87" t="e">
        <f t="shared" si="55"/>
        <v>#DIV/0!</v>
      </c>
    </row>
    <row r="769" spans="1:20" ht="90" hidden="1" x14ac:dyDescent="0.3">
      <c r="A769" s="92"/>
      <c r="B769" s="93" t="s">
        <v>290</v>
      </c>
      <c r="C769" s="97" t="s">
        <v>291</v>
      </c>
      <c r="D769" s="644"/>
      <c r="E769" s="642">
        <f t="shared" si="59"/>
        <v>0</v>
      </c>
      <c r="F769" s="644"/>
      <c r="G769" s="644"/>
      <c r="H769" s="644"/>
      <c r="I769" s="642">
        <f t="shared" si="57"/>
        <v>0</v>
      </c>
      <c r="J769" s="644"/>
      <c r="K769" s="644"/>
      <c r="L769" s="644"/>
      <c r="M769" s="642">
        <f t="shared" si="58"/>
        <v>0</v>
      </c>
      <c r="N769" s="644"/>
      <c r="O769" s="644"/>
      <c r="P769" s="644"/>
      <c r="Q769" s="87" t="e">
        <f t="shared" si="56"/>
        <v>#DIV/0!</v>
      </c>
      <c r="R769" s="87" t="e">
        <f t="shared" si="56"/>
        <v>#DIV/0!</v>
      </c>
      <c r="S769" s="87" t="e">
        <f t="shared" si="56"/>
        <v>#DIV/0!</v>
      </c>
      <c r="T769" s="87" t="e">
        <f t="shared" si="55"/>
        <v>#DIV/0!</v>
      </c>
    </row>
    <row r="770" spans="1:20" ht="30" hidden="1" x14ac:dyDescent="0.3">
      <c r="A770" s="92"/>
      <c r="B770" s="93" t="s">
        <v>292</v>
      </c>
      <c r="C770" s="97" t="s">
        <v>293</v>
      </c>
      <c r="D770" s="644"/>
      <c r="E770" s="642">
        <f t="shared" si="59"/>
        <v>0</v>
      </c>
      <c r="F770" s="644"/>
      <c r="G770" s="644"/>
      <c r="H770" s="644"/>
      <c r="I770" s="642">
        <f t="shared" si="57"/>
        <v>0</v>
      </c>
      <c r="J770" s="644"/>
      <c r="K770" s="644"/>
      <c r="L770" s="644"/>
      <c r="M770" s="642">
        <f t="shared" si="58"/>
        <v>0</v>
      </c>
      <c r="N770" s="644"/>
      <c r="O770" s="644"/>
      <c r="P770" s="644"/>
      <c r="Q770" s="87" t="e">
        <f t="shared" si="56"/>
        <v>#DIV/0!</v>
      </c>
      <c r="R770" s="87" t="e">
        <f t="shared" si="56"/>
        <v>#DIV/0!</v>
      </c>
      <c r="S770" s="87" t="e">
        <f t="shared" si="56"/>
        <v>#DIV/0!</v>
      </c>
      <c r="T770" s="87" t="e">
        <f t="shared" si="55"/>
        <v>#DIV/0!</v>
      </c>
    </row>
    <row r="771" spans="1:20" ht="30" hidden="1" x14ac:dyDescent="0.3">
      <c r="A771" s="92"/>
      <c r="B771" s="93" t="s">
        <v>294</v>
      </c>
      <c r="C771" s="97" t="s">
        <v>295</v>
      </c>
      <c r="D771" s="644"/>
      <c r="E771" s="642">
        <f t="shared" si="59"/>
        <v>0</v>
      </c>
      <c r="F771" s="644"/>
      <c r="G771" s="644"/>
      <c r="H771" s="644"/>
      <c r="I771" s="642">
        <f t="shared" si="57"/>
        <v>0</v>
      </c>
      <c r="J771" s="644"/>
      <c r="K771" s="644"/>
      <c r="L771" s="644"/>
      <c r="M771" s="642">
        <f t="shared" si="58"/>
        <v>0</v>
      </c>
      <c r="N771" s="644"/>
      <c r="O771" s="644"/>
      <c r="P771" s="644"/>
      <c r="Q771" s="87" t="e">
        <f t="shared" si="56"/>
        <v>#DIV/0!</v>
      </c>
      <c r="R771" s="87" t="e">
        <f t="shared" si="56"/>
        <v>#DIV/0!</v>
      </c>
      <c r="S771" s="87" t="e">
        <f t="shared" si="56"/>
        <v>#DIV/0!</v>
      </c>
      <c r="T771" s="87" t="e">
        <f t="shared" si="55"/>
        <v>#DIV/0!</v>
      </c>
    </row>
    <row r="772" spans="1:20" ht="30" hidden="1" x14ac:dyDescent="0.3">
      <c r="A772" s="92"/>
      <c r="B772" s="93" t="s">
        <v>296</v>
      </c>
      <c r="C772" s="97" t="s">
        <v>297</v>
      </c>
      <c r="D772" s="644"/>
      <c r="E772" s="642">
        <f t="shared" si="59"/>
        <v>0</v>
      </c>
      <c r="F772" s="644"/>
      <c r="G772" s="644"/>
      <c r="H772" s="644"/>
      <c r="I772" s="642">
        <f t="shared" si="57"/>
        <v>0</v>
      </c>
      <c r="J772" s="644"/>
      <c r="K772" s="644"/>
      <c r="L772" s="644"/>
      <c r="M772" s="642">
        <f t="shared" si="58"/>
        <v>0</v>
      </c>
      <c r="N772" s="644"/>
      <c r="O772" s="644"/>
      <c r="P772" s="644"/>
      <c r="Q772" s="87" t="e">
        <f t="shared" si="56"/>
        <v>#DIV/0!</v>
      </c>
      <c r="R772" s="87" t="e">
        <f t="shared" si="56"/>
        <v>#DIV/0!</v>
      </c>
      <c r="S772" s="87" t="e">
        <f t="shared" si="56"/>
        <v>#DIV/0!</v>
      </c>
      <c r="T772" s="87" t="e">
        <f t="shared" si="55"/>
        <v>#DIV/0!</v>
      </c>
    </row>
    <row r="773" spans="1:20" ht="30" hidden="1" x14ac:dyDescent="0.3">
      <c r="A773" s="92"/>
      <c r="B773" s="93" t="s">
        <v>298</v>
      </c>
      <c r="C773" s="97" t="s">
        <v>299</v>
      </c>
      <c r="D773" s="644"/>
      <c r="E773" s="642">
        <f t="shared" si="59"/>
        <v>0</v>
      </c>
      <c r="F773" s="644"/>
      <c r="G773" s="644"/>
      <c r="H773" s="644"/>
      <c r="I773" s="642">
        <f t="shared" si="57"/>
        <v>0</v>
      </c>
      <c r="J773" s="644"/>
      <c r="K773" s="644"/>
      <c r="L773" s="644"/>
      <c r="M773" s="642">
        <f t="shared" si="58"/>
        <v>0</v>
      </c>
      <c r="N773" s="644"/>
      <c r="O773" s="644"/>
      <c r="P773" s="644"/>
      <c r="Q773" s="87" t="e">
        <f t="shared" si="56"/>
        <v>#DIV/0!</v>
      </c>
      <c r="R773" s="87" t="e">
        <f t="shared" si="56"/>
        <v>#DIV/0!</v>
      </c>
      <c r="S773" s="87" t="e">
        <f t="shared" si="56"/>
        <v>#DIV/0!</v>
      </c>
      <c r="T773" s="87" t="e">
        <f t="shared" si="55"/>
        <v>#DIV/0!</v>
      </c>
    </row>
    <row r="774" spans="1:20" ht="30" hidden="1" x14ac:dyDescent="0.3">
      <c r="A774" s="92"/>
      <c r="B774" s="93" t="s">
        <v>300</v>
      </c>
      <c r="C774" s="97" t="s">
        <v>301</v>
      </c>
      <c r="D774" s="644"/>
      <c r="E774" s="642">
        <f t="shared" si="59"/>
        <v>0</v>
      </c>
      <c r="F774" s="644"/>
      <c r="G774" s="644"/>
      <c r="H774" s="644"/>
      <c r="I774" s="642">
        <f t="shared" si="57"/>
        <v>0</v>
      </c>
      <c r="J774" s="644"/>
      <c r="K774" s="644"/>
      <c r="L774" s="644"/>
      <c r="M774" s="642">
        <f t="shared" si="58"/>
        <v>0</v>
      </c>
      <c r="N774" s="644"/>
      <c r="O774" s="644"/>
      <c r="P774" s="644"/>
      <c r="Q774" s="87" t="e">
        <f t="shared" si="56"/>
        <v>#DIV/0!</v>
      </c>
      <c r="R774" s="87" t="e">
        <f t="shared" si="56"/>
        <v>#DIV/0!</v>
      </c>
      <c r="S774" s="87" t="e">
        <f t="shared" si="56"/>
        <v>#DIV/0!</v>
      </c>
      <c r="T774" s="87" t="e">
        <f t="shared" si="55"/>
        <v>#DIV/0!</v>
      </c>
    </row>
    <row r="775" spans="1:20" ht="75" hidden="1" x14ac:dyDescent="0.3">
      <c r="A775" s="92"/>
      <c r="B775" s="93" t="s">
        <v>302</v>
      </c>
      <c r="C775" s="97" t="s">
        <v>303</v>
      </c>
      <c r="D775" s="644"/>
      <c r="E775" s="642">
        <f t="shared" si="59"/>
        <v>0</v>
      </c>
      <c r="F775" s="644"/>
      <c r="G775" s="644"/>
      <c r="H775" s="644"/>
      <c r="I775" s="642">
        <f t="shared" si="57"/>
        <v>0</v>
      </c>
      <c r="J775" s="644"/>
      <c r="K775" s="644"/>
      <c r="L775" s="644"/>
      <c r="M775" s="642">
        <f t="shared" si="58"/>
        <v>0</v>
      </c>
      <c r="N775" s="644"/>
      <c r="O775" s="644"/>
      <c r="P775" s="644"/>
      <c r="Q775" s="87" t="e">
        <f t="shared" si="56"/>
        <v>#DIV/0!</v>
      </c>
      <c r="R775" s="87" t="e">
        <f t="shared" si="56"/>
        <v>#DIV/0!</v>
      </c>
      <c r="S775" s="87" t="e">
        <f t="shared" si="56"/>
        <v>#DIV/0!</v>
      </c>
      <c r="T775" s="87" t="e">
        <f t="shared" si="55"/>
        <v>#DIV/0!</v>
      </c>
    </row>
    <row r="776" spans="1:20" hidden="1" x14ac:dyDescent="0.3">
      <c r="A776" s="92"/>
      <c r="B776" s="93" t="s">
        <v>307</v>
      </c>
      <c r="C776" s="95" t="s">
        <v>386</v>
      </c>
      <c r="D776" s="644"/>
      <c r="E776" s="642">
        <f t="shared" si="59"/>
        <v>0</v>
      </c>
      <c r="F776" s="644"/>
      <c r="G776" s="644"/>
      <c r="H776" s="644"/>
      <c r="I776" s="642">
        <f t="shared" si="57"/>
        <v>0</v>
      </c>
      <c r="J776" s="644"/>
      <c r="K776" s="644"/>
      <c r="L776" s="644"/>
      <c r="M776" s="642">
        <f t="shared" si="58"/>
        <v>0</v>
      </c>
      <c r="N776" s="644"/>
      <c r="O776" s="644"/>
      <c r="P776" s="644"/>
      <c r="Q776" s="87" t="e">
        <f t="shared" si="56"/>
        <v>#DIV/0!</v>
      </c>
      <c r="R776" s="87" t="e">
        <f t="shared" si="56"/>
        <v>#DIV/0!</v>
      </c>
      <c r="S776" s="87" t="e">
        <f t="shared" si="56"/>
        <v>#DIV/0!</v>
      </c>
      <c r="T776" s="87" t="e">
        <f t="shared" si="55"/>
        <v>#DIV/0!</v>
      </c>
    </row>
    <row r="777" spans="1:20" hidden="1" x14ac:dyDescent="0.3">
      <c r="A777" s="92"/>
      <c r="B777" s="93" t="s">
        <v>309</v>
      </c>
      <c r="C777" s="95" t="s">
        <v>387</v>
      </c>
      <c r="D777" s="644"/>
      <c r="E777" s="642">
        <f t="shared" si="59"/>
        <v>0</v>
      </c>
      <c r="F777" s="644"/>
      <c r="G777" s="644"/>
      <c r="H777" s="644"/>
      <c r="I777" s="642">
        <f t="shared" si="57"/>
        <v>0</v>
      </c>
      <c r="J777" s="644"/>
      <c r="K777" s="644"/>
      <c r="L777" s="644"/>
      <c r="M777" s="642">
        <f t="shared" si="58"/>
        <v>0</v>
      </c>
      <c r="N777" s="644"/>
      <c r="O777" s="644"/>
      <c r="P777" s="644"/>
      <c r="Q777" s="87" t="e">
        <f t="shared" si="56"/>
        <v>#DIV/0!</v>
      </c>
      <c r="R777" s="87" t="e">
        <f t="shared" si="56"/>
        <v>#DIV/0!</v>
      </c>
      <c r="S777" s="87" t="e">
        <f t="shared" si="56"/>
        <v>#DIV/0!</v>
      </c>
      <c r="T777" s="87" t="e">
        <f t="shared" si="56"/>
        <v>#DIV/0!</v>
      </c>
    </row>
    <row r="778" spans="1:20" hidden="1" x14ac:dyDescent="0.3">
      <c r="A778" s="92"/>
      <c r="B778" s="93" t="s">
        <v>310</v>
      </c>
      <c r="C778" s="96" t="s">
        <v>311</v>
      </c>
      <c r="D778" s="644"/>
      <c r="E778" s="642">
        <f t="shared" si="59"/>
        <v>0</v>
      </c>
      <c r="F778" s="644"/>
      <c r="G778" s="644"/>
      <c r="H778" s="644"/>
      <c r="I778" s="642">
        <f t="shared" si="57"/>
        <v>0</v>
      </c>
      <c r="J778" s="644"/>
      <c r="K778" s="644"/>
      <c r="L778" s="644"/>
      <c r="M778" s="642">
        <f t="shared" si="58"/>
        <v>0</v>
      </c>
      <c r="N778" s="644"/>
      <c r="O778" s="644"/>
      <c r="P778" s="644"/>
      <c r="Q778" s="87" t="e">
        <f t="shared" ref="Q778:T841" si="60">M778/I778*100</f>
        <v>#DIV/0!</v>
      </c>
      <c r="R778" s="87" t="e">
        <f t="shared" si="60"/>
        <v>#DIV/0!</v>
      </c>
      <c r="S778" s="87" t="e">
        <f t="shared" si="60"/>
        <v>#DIV/0!</v>
      </c>
      <c r="T778" s="87" t="e">
        <f t="shared" si="60"/>
        <v>#DIV/0!</v>
      </c>
    </row>
    <row r="779" spans="1:20" ht="30" hidden="1" x14ac:dyDescent="0.3">
      <c r="A779" s="92"/>
      <c r="B779" s="93" t="s">
        <v>312</v>
      </c>
      <c r="C779" s="97" t="s">
        <v>313</v>
      </c>
      <c r="D779" s="644"/>
      <c r="E779" s="642">
        <f t="shared" si="59"/>
        <v>0</v>
      </c>
      <c r="F779" s="644"/>
      <c r="G779" s="644"/>
      <c r="H779" s="644"/>
      <c r="I779" s="642">
        <f t="shared" ref="I779:I842" si="61">J779+K779</f>
        <v>0</v>
      </c>
      <c r="J779" s="644"/>
      <c r="K779" s="644"/>
      <c r="L779" s="644"/>
      <c r="M779" s="642">
        <f t="shared" ref="M779:M842" si="62">N779+O779</f>
        <v>0</v>
      </c>
      <c r="N779" s="644"/>
      <c r="O779" s="644"/>
      <c r="P779" s="644"/>
      <c r="Q779" s="87" t="e">
        <f t="shared" si="60"/>
        <v>#DIV/0!</v>
      </c>
      <c r="R779" s="87" t="e">
        <f t="shared" si="60"/>
        <v>#DIV/0!</v>
      </c>
      <c r="S779" s="87" t="e">
        <f t="shared" si="60"/>
        <v>#DIV/0!</v>
      </c>
      <c r="T779" s="87" t="e">
        <f t="shared" si="60"/>
        <v>#DIV/0!</v>
      </c>
    </row>
    <row r="780" spans="1:20" ht="30" hidden="1" x14ac:dyDescent="0.3">
      <c r="A780" s="92"/>
      <c r="B780" s="93" t="s">
        <v>314</v>
      </c>
      <c r="C780" s="97" t="s">
        <v>315</v>
      </c>
      <c r="D780" s="644"/>
      <c r="E780" s="642">
        <f t="shared" si="59"/>
        <v>0</v>
      </c>
      <c r="F780" s="644"/>
      <c r="G780" s="644"/>
      <c r="H780" s="644"/>
      <c r="I780" s="642">
        <f t="shared" si="61"/>
        <v>0</v>
      </c>
      <c r="J780" s="644"/>
      <c r="K780" s="644"/>
      <c r="L780" s="644"/>
      <c r="M780" s="642">
        <f t="shared" si="62"/>
        <v>0</v>
      </c>
      <c r="N780" s="644"/>
      <c r="O780" s="644"/>
      <c r="P780" s="644"/>
      <c r="Q780" s="87" t="e">
        <f t="shared" si="60"/>
        <v>#DIV/0!</v>
      </c>
      <c r="R780" s="87" t="e">
        <f t="shared" si="60"/>
        <v>#DIV/0!</v>
      </c>
      <c r="S780" s="87" t="e">
        <f t="shared" si="60"/>
        <v>#DIV/0!</v>
      </c>
      <c r="T780" s="87" t="e">
        <f t="shared" si="60"/>
        <v>#DIV/0!</v>
      </c>
    </row>
    <row r="781" spans="1:20" hidden="1" x14ac:dyDescent="0.3">
      <c r="A781" s="92"/>
      <c r="B781" s="93" t="s">
        <v>316</v>
      </c>
      <c r="C781" s="96" t="s">
        <v>317</v>
      </c>
      <c r="D781" s="644"/>
      <c r="E781" s="642">
        <f t="shared" si="59"/>
        <v>0</v>
      </c>
      <c r="F781" s="644"/>
      <c r="G781" s="644"/>
      <c r="H781" s="644"/>
      <c r="I781" s="642">
        <f t="shared" si="61"/>
        <v>0</v>
      </c>
      <c r="J781" s="644"/>
      <c r="K781" s="644"/>
      <c r="L781" s="644"/>
      <c r="M781" s="642">
        <f t="shared" si="62"/>
        <v>0</v>
      </c>
      <c r="N781" s="644"/>
      <c r="O781" s="644"/>
      <c r="P781" s="644"/>
      <c r="Q781" s="87" t="e">
        <f t="shared" si="60"/>
        <v>#DIV/0!</v>
      </c>
      <c r="R781" s="87" t="e">
        <f t="shared" si="60"/>
        <v>#DIV/0!</v>
      </c>
      <c r="S781" s="87" t="e">
        <f t="shared" si="60"/>
        <v>#DIV/0!</v>
      </c>
      <c r="T781" s="87" t="e">
        <f t="shared" si="60"/>
        <v>#DIV/0!</v>
      </c>
    </row>
    <row r="782" spans="1:20" ht="30" hidden="1" x14ac:dyDescent="0.3">
      <c r="A782" s="92"/>
      <c r="B782" s="93" t="s">
        <v>318</v>
      </c>
      <c r="C782" s="97" t="s">
        <v>313</v>
      </c>
      <c r="D782" s="644"/>
      <c r="E782" s="642">
        <f t="shared" ref="E782:E845" si="63">F782+G782</f>
        <v>0</v>
      </c>
      <c r="F782" s="644"/>
      <c r="G782" s="644"/>
      <c r="H782" s="644"/>
      <c r="I782" s="642">
        <f t="shared" si="61"/>
        <v>0</v>
      </c>
      <c r="J782" s="644"/>
      <c r="K782" s="644"/>
      <c r="L782" s="644"/>
      <c r="M782" s="642">
        <f t="shared" si="62"/>
        <v>0</v>
      </c>
      <c r="N782" s="644"/>
      <c r="O782" s="644"/>
      <c r="P782" s="644"/>
      <c r="Q782" s="87" t="e">
        <f t="shared" si="60"/>
        <v>#DIV/0!</v>
      </c>
      <c r="R782" s="87" t="e">
        <f t="shared" si="60"/>
        <v>#DIV/0!</v>
      </c>
      <c r="S782" s="87" t="e">
        <f t="shared" si="60"/>
        <v>#DIV/0!</v>
      </c>
      <c r="T782" s="87" t="e">
        <f t="shared" si="60"/>
        <v>#DIV/0!</v>
      </c>
    </row>
    <row r="783" spans="1:20" ht="30" hidden="1" x14ac:dyDescent="0.3">
      <c r="A783" s="92"/>
      <c r="B783" s="93" t="s">
        <v>319</v>
      </c>
      <c r="C783" s="97" t="s">
        <v>315</v>
      </c>
      <c r="D783" s="644"/>
      <c r="E783" s="642">
        <f t="shared" si="63"/>
        <v>0</v>
      </c>
      <c r="F783" s="644"/>
      <c r="G783" s="644"/>
      <c r="H783" s="644"/>
      <c r="I783" s="642">
        <f t="shared" si="61"/>
        <v>0</v>
      </c>
      <c r="J783" s="644"/>
      <c r="K783" s="644"/>
      <c r="L783" s="644"/>
      <c r="M783" s="642">
        <f t="shared" si="62"/>
        <v>0</v>
      </c>
      <c r="N783" s="644"/>
      <c r="O783" s="644"/>
      <c r="P783" s="644"/>
      <c r="Q783" s="87" t="e">
        <f t="shared" si="60"/>
        <v>#DIV/0!</v>
      </c>
      <c r="R783" s="87" t="e">
        <f t="shared" si="60"/>
        <v>#DIV/0!</v>
      </c>
      <c r="S783" s="87" t="e">
        <f t="shared" si="60"/>
        <v>#DIV/0!</v>
      </c>
      <c r="T783" s="87" t="e">
        <f t="shared" si="60"/>
        <v>#DIV/0!</v>
      </c>
    </row>
    <row r="784" spans="1:20" ht="45" hidden="1" x14ac:dyDescent="0.3">
      <c r="A784" s="92"/>
      <c r="B784" s="93" t="s">
        <v>320</v>
      </c>
      <c r="C784" s="96" t="s">
        <v>321</v>
      </c>
      <c r="D784" s="644"/>
      <c r="E784" s="642">
        <f t="shared" si="63"/>
        <v>0</v>
      </c>
      <c r="F784" s="644"/>
      <c r="G784" s="644"/>
      <c r="H784" s="644"/>
      <c r="I784" s="642">
        <f t="shared" si="61"/>
        <v>0</v>
      </c>
      <c r="J784" s="644"/>
      <c r="K784" s="644"/>
      <c r="L784" s="644"/>
      <c r="M784" s="642">
        <f t="shared" si="62"/>
        <v>0</v>
      </c>
      <c r="N784" s="644"/>
      <c r="O784" s="644"/>
      <c r="P784" s="644"/>
      <c r="Q784" s="87" t="e">
        <f t="shared" si="60"/>
        <v>#DIV/0!</v>
      </c>
      <c r="R784" s="87" t="e">
        <f t="shared" si="60"/>
        <v>#DIV/0!</v>
      </c>
      <c r="S784" s="87" t="e">
        <f t="shared" si="60"/>
        <v>#DIV/0!</v>
      </c>
      <c r="T784" s="87" t="e">
        <f t="shared" si="60"/>
        <v>#DIV/0!</v>
      </c>
    </row>
    <row r="785" spans="1:20" ht="30" hidden="1" x14ac:dyDescent="0.3">
      <c r="A785" s="92"/>
      <c r="B785" s="93" t="s">
        <v>322</v>
      </c>
      <c r="C785" s="97" t="s">
        <v>313</v>
      </c>
      <c r="D785" s="644"/>
      <c r="E785" s="642">
        <f t="shared" si="63"/>
        <v>0</v>
      </c>
      <c r="F785" s="644"/>
      <c r="G785" s="644"/>
      <c r="H785" s="644"/>
      <c r="I785" s="642">
        <f t="shared" si="61"/>
        <v>0</v>
      </c>
      <c r="J785" s="644"/>
      <c r="K785" s="644"/>
      <c r="L785" s="644"/>
      <c r="M785" s="642">
        <f t="shared" si="62"/>
        <v>0</v>
      </c>
      <c r="N785" s="644"/>
      <c r="O785" s="644"/>
      <c r="P785" s="644"/>
      <c r="Q785" s="87" t="e">
        <f t="shared" si="60"/>
        <v>#DIV/0!</v>
      </c>
      <c r="R785" s="87" t="e">
        <f t="shared" si="60"/>
        <v>#DIV/0!</v>
      </c>
      <c r="S785" s="87" t="e">
        <f t="shared" si="60"/>
        <v>#DIV/0!</v>
      </c>
      <c r="T785" s="87" t="e">
        <f t="shared" si="60"/>
        <v>#DIV/0!</v>
      </c>
    </row>
    <row r="786" spans="1:20" ht="30" hidden="1" x14ac:dyDescent="0.3">
      <c r="A786" s="92"/>
      <c r="B786" s="93" t="s">
        <v>323</v>
      </c>
      <c r="C786" s="97" t="s">
        <v>315</v>
      </c>
      <c r="D786" s="644"/>
      <c r="E786" s="642">
        <f t="shared" si="63"/>
        <v>0</v>
      </c>
      <c r="F786" s="644"/>
      <c r="G786" s="644"/>
      <c r="H786" s="644"/>
      <c r="I786" s="642">
        <f t="shared" si="61"/>
        <v>0</v>
      </c>
      <c r="J786" s="644"/>
      <c r="K786" s="644"/>
      <c r="L786" s="644"/>
      <c r="M786" s="642">
        <f t="shared" si="62"/>
        <v>0</v>
      </c>
      <c r="N786" s="644"/>
      <c r="O786" s="644"/>
      <c r="P786" s="644"/>
      <c r="Q786" s="87" t="e">
        <f t="shared" si="60"/>
        <v>#DIV/0!</v>
      </c>
      <c r="R786" s="87" t="e">
        <f t="shared" si="60"/>
        <v>#DIV/0!</v>
      </c>
      <c r="S786" s="87" t="e">
        <f t="shared" si="60"/>
        <v>#DIV/0!</v>
      </c>
      <c r="T786" s="87" t="e">
        <f t="shared" si="60"/>
        <v>#DIV/0!</v>
      </c>
    </row>
    <row r="787" spans="1:20" hidden="1" x14ac:dyDescent="0.3">
      <c r="A787" s="92"/>
      <c r="B787" s="93" t="s">
        <v>324</v>
      </c>
      <c r="C787" s="95" t="s">
        <v>388</v>
      </c>
      <c r="D787" s="644"/>
      <c r="E787" s="642">
        <f t="shared" si="63"/>
        <v>0</v>
      </c>
      <c r="F787" s="644"/>
      <c r="G787" s="644"/>
      <c r="H787" s="644"/>
      <c r="I787" s="642">
        <f t="shared" si="61"/>
        <v>0</v>
      </c>
      <c r="J787" s="644"/>
      <c r="K787" s="644"/>
      <c r="L787" s="644"/>
      <c r="M787" s="642">
        <f t="shared" si="62"/>
        <v>0</v>
      </c>
      <c r="N787" s="644"/>
      <c r="O787" s="644"/>
      <c r="P787" s="644"/>
      <c r="Q787" s="87" t="e">
        <f t="shared" si="60"/>
        <v>#DIV/0!</v>
      </c>
      <c r="R787" s="87" t="e">
        <f t="shared" si="60"/>
        <v>#DIV/0!</v>
      </c>
      <c r="S787" s="87" t="e">
        <f t="shared" si="60"/>
        <v>#DIV/0!</v>
      </c>
      <c r="T787" s="87" t="e">
        <f t="shared" si="60"/>
        <v>#DIV/0!</v>
      </c>
    </row>
    <row r="788" spans="1:20" ht="45" hidden="1" x14ac:dyDescent="0.3">
      <c r="A788" s="92"/>
      <c r="B788" s="93" t="s">
        <v>325</v>
      </c>
      <c r="C788" s="96" t="s">
        <v>326</v>
      </c>
      <c r="D788" s="644"/>
      <c r="E788" s="642">
        <f t="shared" si="63"/>
        <v>0</v>
      </c>
      <c r="F788" s="644"/>
      <c r="G788" s="644"/>
      <c r="H788" s="644"/>
      <c r="I788" s="642">
        <f t="shared" si="61"/>
        <v>0</v>
      </c>
      <c r="J788" s="644"/>
      <c r="K788" s="644"/>
      <c r="L788" s="644"/>
      <c r="M788" s="642">
        <f t="shared" si="62"/>
        <v>0</v>
      </c>
      <c r="N788" s="644"/>
      <c r="O788" s="644"/>
      <c r="P788" s="644"/>
      <c r="Q788" s="87" t="e">
        <f t="shared" si="60"/>
        <v>#DIV/0!</v>
      </c>
      <c r="R788" s="87" t="e">
        <f t="shared" si="60"/>
        <v>#DIV/0!</v>
      </c>
      <c r="S788" s="87" t="e">
        <f t="shared" si="60"/>
        <v>#DIV/0!</v>
      </c>
      <c r="T788" s="87" t="e">
        <f t="shared" si="60"/>
        <v>#DIV/0!</v>
      </c>
    </row>
    <row r="789" spans="1:20" hidden="1" x14ac:dyDescent="0.3">
      <c r="A789" s="92"/>
      <c r="B789" s="93" t="s">
        <v>327</v>
      </c>
      <c r="C789" s="96" t="s">
        <v>328</v>
      </c>
      <c r="D789" s="644"/>
      <c r="E789" s="642">
        <f t="shared" si="63"/>
        <v>0</v>
      </c>
      <c r="F789" s="644"/>
      <c r="G789" s="644"/>
      <c r="H789" s="644"/>
      <c r="I789" s="642">
        <f t="shared" si="61"/>
        <v>0</v>
      </c>
      <c r="J789" s="644"/>
      <c r="K789" s="644"/>
      <c r="L789" s="644"/>
      <c r="M789" s="642">
        <f t="shared" si="62"/>
        <v>0</v>
      </c>
      <c r="N789" s="644"/>
      <c r="O789" s="644"/>
      <c r="P789" s="644"/>
      <c r="Q789" s="87" t="e">
        <f t="shared" si="60"/>
        <v>#DIV/0!</v>
      </c>
      <c r="R789" s="87" t="e">
        <f t="shared" si="60"/>
        <v>#DIV/0!</v>
      </c>
      <c r="S789" s="87" t="e">
        <f t="shared" si="60"/>
        <v>#DIV/0!</v>
      </c>
      <c r="T789" s="87" t="e">
        <f t="shared" si="60"/>
        <v>#DIV/0!</v>
      </c>
    </row>
    <row r="790" spans="1:20" ht="30" hidden="1" x14ac:dyDescent="0.3">
      <c r="A790" s="92"/>
      <c r="B790" s="93" t="s">
        <v>329</v>
      </c>
      <c r="C790" s="97" t="s">
        <v>330</v>
      </c>
      <c r="D790" s="644"/>
      <c r="E790" s="642">
        <f t="shared" si="63"/>
        <v>0</v>
      </c>
      <c r="F790" s="644"/>
      <c r="G790" s="644"/>
      <c r="H790" s="644"/>
      <c r="I790" s="642">
        <f t="shared" si="61"/>
        <v>0</v>
      </c>
      <c r="J790" s="644"/>
      <c r="K790" s="644"/>
      <c r="L790" s="644"/>
      <c r="M790" s="642">
        <f t="shared" si="62"/>
        <v>0</v>
      </c>
      <c r="N790" s="644"/>
      <c r="O790" s="644"/>
      <c r="P790" s="644"/>
      <c r="Q790" s="87" t="e">
        <f t="shared" si="60"/>
        <v>#DIV/0!</v>
      </c>
      <c r="R790" s="87" t="e">
        <f t="shared" si="60"/>
        <v>#DIV/0!</v>
      </c>
      <c r="S790" s="87" t="e">
        <f t="shared" si="60"/>
        <v>#DIV/0!</v>
      </c>
      <c r="T790" s="87" t="e">
        <f t="shared" si="60"/>
        <v>#DIV/0!</v>
      </c>
    </row>
    <row r="791" spans="1:20" ht="30" hidden="1" x14ac:dyDescent="0.3">
      <c r="A791" s="92"/>
      <c r="B791" s="93" t="s">
        <v>331</v>
      </c>
      <c r="C791" s="97" t="s">
        <v>332</v>
      </c>
      <c r="D791" s="644"/>
      <c r="E791" s="642">
        <f t="shared" si="63"/>
        <v>0</v>
      </c>
      <c r="F791" s="644"/>
      <c r="G791" s="644"/>
      <c r="H791" s="644"/>
      <c r="I791" s="642">
        <f t="shared" si="61"/>
        <v>0</v>
      </c>
      <c r="J791" s="644"/>
      <c r="K791" s="644"/>
      <c r="L791" s="644"/>
      <c r="M791" s="642">
        <f t="shared" si="62"/>
        <v>0</v>
      </c>
      <c r="N791" s="644"/>
      <c r="O791" s="644"/>
      <c r="P791" s="644"/>
      <c r="Q791" s="87" t="e">
        <f t="shared" si="60"/>
        <v>#DIV/0!</v>
      </c>
      <c r="R791" s="87" t="e">
        <f t="shared" si="60"/>
        <v>#DIV/0!</v>
      </c>
      <c r="S791" s="87" t="e">
        <f t="shared" si="60"/>
        <v>#DIV/0!</v>
      </c>
      <c r="T791" s="87" t="e">
        <f t="shared" si="60"/>
        <v>#DIV/0!</v>
      </c>
    </row>
    <row r="792" spans="1:20" hidden="1" x14ac:dyDescent="0.3">
      <c r="A792" s="92"/>
      <c r="B792" s="93" t="s">
        <v>138</v>
      </c>
      <c r="C792" s="94" t="s">
        <v>374</v>
      </c>
      <c r="D792" s="644"/>
      <c r="E792" s="642">
        <f t="shared" si="63"/>
        <v>0</v>
      </c>
      <c r="F792" s="644"/>
      <c r="G792" s="644"/>
      <c r="H792" s="644"/>
      <c r="I792" s="642">
        <f t="shared" si="61"/>
        <v>0</v>
      </c>
      <c r="J792" s="644"/>
      <c r="K792" s="644"/>
      <c r="L792" s="644"/>
      <c r="M792" s="642">
        <f t="shared" si="62"/>
        <v>0</v>
      </c>
      <c r="N792" s="644"/>
      <c r="O792" s="644"/>
      <c r="P792" s="644"/>
      <c r="Q792" s="87" t="e">
        <f t="shared" si="60"/>
        <v>#DIV/0!</v>
      </c>
      <c r="R792" s="87" t="e">
        <f t="shared" si="60"/>
        <v>#DIV/0!</v>
      </c>
      <c r="S792" s="87" t="e">
        <f t="shared" si="60"/>
        <v>#DIV/0!</v>
      </c>
      <c r="T792" s="87" t="e">
        <f t="shared" si="60"/>
        <v>#DIV/0!</v>
      </c>
    </row>
    <row r="793" spans="1:20" hidden="1" x14ac:dyDescent="0.3">
      <c r="A793" s="92"/>
      <c r="B793" s="93" t="s">
        <v>139</v>
      </c>
      <c r="C793" s="100" t="s">
        <v>334</v>
      </c>
      <c r="D793" s="644"/>
      <c r="E793" s="642">
        <f t="shared" si="63"/>
        <v>0</v>
      </c>
      <c r="F793" s="644"/>
      <c r="G793" s="644"/>
      <c r="H793" s="644"/>
      <c r="I793" s="642">
        <f t="shared" si="61"/>
        <v>0</v>
      </c>
      <c r="J793" s="644"/>
      <c r="K793" s="644"/>
      <c r="L793" s="644"/>
      <c r="M793" s="642">
        <f t="shared" si="62"/>
        <v>0</v>
      </c>
      <c r="N793" s="644"/>
      <c r="O793" s="644"/>
      <c r="P793" s="644"/>
      <c r="Q793" s="87" t="e">
        <f t="shared" si="60"/>
        <v>#DIV/0!</v>
      </c>
      <c r="R793" s="87" t="e">
        <f t="shared" si="60"/>
        <v>#DIV/0!</v>
      </c>
      <c r="S793" s="87" t="e">
        <f t="shared" si="60"/>
        <v>#DIV/0!</v>
      </c>
      <c r="T793" s="87" t="e">
        <f t="shared" si="60"/>
        <v>#DIV/0!</v>
      </c>
    </row>
    <row r="794" spans="1:20" ht="30" hidden="1" x14ac:dyDescent="0.3">
      <c r="A794" s="92"/>
      <c r="B794" s="93" t="s">
        <v>335</v>
      </c>
      <c r="C794" s="96" t="s">
        <v>336</v>
      </c>
      <c r="D794" s="644"/>
      <c r="E794" s="642">
        <f t="shared" si="63"/>
        <v>0</v>
      </c>
      <c r="F794" s="644"/>
      <c r="G794" s="644"/>
      <c r="H794" s="644"/>
      <c r="I794" s="642">
        <f t="shared" si="61"/>
        <v>0</v>
      </c>
      <c r="J794" s="644"/>
      <c r="K794" s="644"/>
      <c r="L794" s="644"/>
      <c r="M794" s="642">
        <f t="shared" si="62"/>
        <v>0</v>
      </c>
      <c r="N794" s="644"/>
      <c r="O794" s="644"/>
      <c r="P794" s="644"/>
      <c r="Q794" s="87" t="e">
        <f t="shared" si="60"/>
        <v>#DIV/0!</v>
      </c>
      <c r="R794" s="87" t="e">
        <f t="shared" si="60"/>
        <v>#DIV/0!</v>
      </c>
      <c r="S794" s="87" t="e">
        <f t="shared" si="60"/>
        <v>#DIV/0!</v>
      </c>
      <c r="T794" s="87" t="e">
        <f t="shared" si="60"/>
        <v>#DIV/0!</v>
      </c>
    </row>
    <row r="795" spans="1:20" ht="30" hidden="1" x14ac:dyDescent="0.3">
      <c r="A795" s="92"/>
      <c r="B795" s="93" t="s">
        <v>337</v>
      </c>
      <c r="C795" s="97" t="s">
        <v>338</v>
      </c>
      <c r="D795" s="644"/>
      <c r="E795" s="642">
        <f t="shared" si="63"/>
        <v>0</v>
      </c>
      <c r="F795" s="644"/>
      <c r="G795" s="644"/>
      <c r="H795" s="644"/>
      <c r="I795" s="642">
        <f t="shared" si="61"/>
        <v>0</v>
      </c>
      <c r="J795" s="644"/>
      <c r="K795" s="644"/>
      <c r="L795" s="644"/>
      <c r="M795" s="642">
        <f t="shared" si="62"/>
        <v>0</v>
      </c>
      <c r="N795" s="644"/>
      <c r="O795" s="644"/>
      <c r="P795" s="644"/>
      <c r="Q795" s="87" t="e">
        <f t="shared" si="60"/>
        <v>#DIV/0!</v>
      </c>
      <c r="R795" s="87" t="e">
        <f t="shared" si="60"/>
        <v>#DIV/0!</v>
      </c>
      <c r="S795" s="87" t="e">
        <f t="shared" si="60"/>
        <v>#DIV/0!</v>
      </c>
      <c r="T795" s="87" t="e">
        <f t="shared" si="60"/>
        <v>#DIV/0!</v>
      </c>
    </row>
    <row r="796" spans="1:20" ht="30" hidden="1" x14ac:dyDescent="0.3">
      <c r="A796" s="92"/>
      <c r="B796" s="93" t="s">
        <v>339</v>
      </c>
      <c r="C796" s="97" t="s">
        <v>340</v>
      </c>
      <c r="D796" s="644"/>
      <c r="E796" s="642">
        <f t="shared" si="63"/>
        <v>0</v>
      </c>
      <c r="F796" s="644"/>
      <c r="G796" s="644"/>
      <c r="H796" s="644"/>
      <c r="I796" s="642">
        <f t="shared" si="61"/>
        <v>0</v>
      </c>
      <c r="J796" s="644"/>
      <c r="K796" s="644"/>
      <c r="L796" s="644"/>
      <c r="M796" s="642">
        <f t="shared" si="62"/>
        <v>0</v>
      </c>
      <c r="N796" s="644"/>
      <c r="O796" s="644"/>
      <c r="P796" s="644"/>
      <c r="Q796" s="87" t="e">
        <f t="shared" si="60"/>
        <v>#DIV/0!</v>
      </c>
      <c r="R796" s="87" t="e">
        <f t="shared" si="60"/>
        <v>#DIV/0!</v>
      </c>
      <c r="S796" s="87" t="e">
        <f t="shared" si="60"/>
        <v>#DIV/0!</v>
      </c>
      <c r="T796" s="87" t="e">
        <f t="shared" si="60"/>
        <v>#DIV/0!</v>
      </c>
    </row>
    <row r="797" spans="1:20" ht="30" hidden="1" x14ac:dyDescent="0.3">
      <c r="A797" s="92"/>
      <c r="B797" s="93" t="s">
        <v>341</v>
      </c>
      <c r="C797" s="97" t="s">
        <v>342</v>
      </c>
      <c r="D797" s="644"/>
      <c r="E797" s="642">
        <f t="shared" si="63"/>
        <v>0</v>
      </c>
      <c r="F797" s="644"/>
      <c r="G797" s="644"/>
      <c r="H797" s="644"/>
      <c r="I797" s="642">
        <f t="shared" si="61"/>
        <v>0</v>
      </c>
      <c r="J797" s="644"/>
      <c r="K797" s="644"/>
      <c r="L797" s="644"/>
      <c r="M797" s="642">
        <f t="shared" si="62"/>
        <v>0</v>
      </c>
      <c r="N797" s="644"/>
      <c r="O797" s="644"/>
      <c r="P797" s="644"/>
      <c r="Q797" s="87" t="e">
        <f t="shared" si="60"/>
        <v>#DIV/0!</v>
      </c>
      <c r="R797" s="87" t="e">
        <f t="shared" si="60"/>
        <v>#DIV/0!</v>
      </c>
      <c r="S797" s="87" t="e">
        <f t="shared" si="60"/>
        <v>#DIV/0!</v>
      </c>
      <c r="T797" s="87" t="e">
        <f t="shared" si="60"/>
        <v>#DIV/0!</v>
      </c>
    </row>
    <row r="798" spans="1:20" ht="30" hidden="1" x14ac:dyDescent="0.3">
      <c r="A798" s="92"/>
      <c r="B798" s="93" t="s">
        <v>343</v>
      </c>
      <c r="C798" s="97" t="s">
        <v>344</v>
      </c>
      <c r="D798" s="644"/>
      <c r="E798" s="642">
        <f t="shared" si="63"/>
        <v>0</v>
      </c>
      <c r="F798" s="644"/>
      <c r="G798" s="644"/>
      <c r="H798" s="644"/>
      <c r="I798" s="642">
        <f t="shared" si="61"/>
        <v>0</v>
      </c>
      <c r="J798" s="644"/>
      <c r="K798" s="644"/>
      <c r="L798" s="644"/>
      <c r="M798" s="642">
        <f t="shared" si="62"/>
        <v>0</v>
      </c>
      <c r="N798" s="644"/>
      <c r="O798" s="644"/>
      <c r="P798" s="644"/>
      <c r="Q798" s="87" t="e">
        <f t="shared" si="60"/>
        <v>#DIV/0!</v>
      </c>
      <c r="R798" s="87" t="e">
        <f t="shared" si="60"/>
        <v>#DIV/0!</v>
      </c>
      <c r="S798" s="87" t="e">
        <f t="shared" si="60"/>
        <v>#DIV/0!</v>
      </c>
      <c r="T798" s="87" t="e">
        <f t="shared" si="60"/>
        <v>#DIV/0!</v>
      </c>
    </row>
    <row r="799" spans="1:20" ht="45" hidden="1" x14ac:dyDescent="0.3">
      <c r="A799" s="92"/>
      <c r="B799" s="93" t="s">
        <v>345</v>
      </c>
      <c r="C799" s="97" t="s">
        <v>346</v>
      </c>
      <c r="D799" s="644"/>
      <c r="E799" s="642">
        <f t="shared" si="63"/>
        <v>0</v>
      </c>
      <c r="F799" s="644"/>
      <c r="G799" s="644"/>
      <c r="H799" s="644"/>
      <c r="I799" s="642">
        <f t="shared" si="61"/>
        <v>0</v>
      </c>
      <c r="J799" s="644"/>
      <c r="K799" s="644"/>
      <c r="L799" s="644"/>
      <c r="M799" s="642">
        <f t="shared" si="62"/>
        <v>0</v>
      </c>
      <c r="N799" s="644"/>
      <c r="O799" s="644"/>
      <c r="P799" s="644"/>
      <c r="Q799" s="87" t="e">
        <f t="shared" si="60"/>
        <v>#DIV/0!</v>
      </c>
      <c r="R799" s="87" t="e">
        <f t="shared" si="60"/>
        <v>#DIV/0!</v>
      </c>
      <c r="S799" s="87" t="e">
        <f t="shared" si="60"/>
        <v>#DIV/0!</v>
      </c>
      <c r="T799" s="87" t="e">
        <f t="shared" si="60"/>
        <v>#DIV/0!</v>
      </c>
    </row>
    <row r="800" spans="1:20" ht="30" hidden="1" x14ac:dyDescent="0.3">
      <c r="A800" s="92"/>
      <c r="B800" s="93" t="s">
        <v>347</v>
      </c>
      <c r="C800" s="97" t="s">
        <v>348</v>
      </c>
      <c r="D800" s="644"/>
      <c r="E800" s="642">
        <f t="shared" si="63"/>
        <v>0</v>
      </c>
      <c r="F800" s="644"/>
      <c r="G800" s="644"/>
      <c r="H800" s="644"/>
      <c r="I800" s="642">
        <f t="shared" si="61"/>
        <v>0</v>
      </c>
      <c r="J800" s="644"/>
      <c r="K800" s="644"/>
      <c r="L800" s="644"/>
      <c r="M800" s="642">
        <f t="shared" si="62"/>
        <v>0</v>
      </c>
      <c r="N800" s="644"/>
      <c r="O800" s="644"/>
      <c r="P800" s="644"/>
      <c r="Q800" s="87" t="e">
        <f t="shared" si="60"/>
        <v>#DIV/0!</v>
      </c>
      <c r="R800" s="87" t="e">
        <f t="shared" si="60"/>
        <v>#DIV/0!</v>
      </c>
      <c r="S800" s="87" t="e">
        <f t="shared" si="60"/>
        <v>#DIV/0!</v>
      </c>
      <c r="T800" s="87" t="e">
        <f t="shared" si="60"/>
        <v>#DIV/0!</v>
      </c>
    </row>
    <row r="801" spans="1:20" ht="30" hidden="1" x14ac:dyDescent="0.3">
      <c r="A801" s="92"/>
      <c r="B801" s="93" t="s">
        <v>349</v>
      </c>
      <c r="C801" s="97" t="s">
        <v>350</v>
      </c>
      <c r="D801" s="644"/>
      <c r="E801" s="642">
        <f t="shared" si="63"/>
        <v>0</v>
      </c>
      <c r="F801" s="644"/>
      <c r="G801" s="644"/>
      <c r="H801" s="644"/>
      <c r="I801" s="642">
        <f t="shared" si="61"/>
        <v>0</v>
      </c>
      <c r="J801" s="644"/>
      <c r="K801" s="644"/>
      <c r="L801" s="644"/>
      <c r="M801" s="642">
        <f t="shared" si="62"/>
        <v>0</v>
      </c>
      <c r="N801" s="644"/>
      <c r="O801" s="644"/>
      <c r="P801" s="644"/>
      <c r="Q801" s="87" t="e">
        <f t="shared" si="60"/>
        <v>#DIV/0!</v>
      </c>
      <c r="R801" s="87" t="e">
        <f t="shared" si="60"/>
        <v>#DIV/0!</v>
      </c>
      <c r="S801" s="87" t="e">
        <f t="shared" si="60"/>
        <v>#DIV/0!</v>
      </c>
      <c r="T801" s="87" t="e">
        <f t="shared" si="60"/>
        <v>#DIV/0!</v>
      </c>
    </row>
    <row r="802" spans="1:20" ht="45" hidden="1" x14ac:dyDescent="0.3">
      <c r="A802" s="92"/>
      <c r="B802" s="93" t="s">
        <v>351</v>
      </c>
      <c r="C802" s="97" t="s">
        <v>352</v>
      </c>
      <c r="D802" s="644"/>
      <c r="E802" s="642">
        <f t="shared" si="63"/>
        <v>0</v>
      </c>
      <c r="F802" s="644"/>
      <c r="G802" s="644"/>
      <c r="H802" s="644"/>
      <c r="I802" s="642">
        <f t="shared" si="61"/>
        <v>0</v>
      </c>
      <c r="J802" s="644"/>
      <c r="K802" s="644"/>
      <c r="L802" s="644"/>
      <c r="M802" s="642">
        <f t="shared" si="62"/>
        <v>0</v>
      </c>
      <c r="N802" s="644"/>
      <c r="O802" s="644"/>
      <c r="P802" s="644"/>
      <c r="Q802" s="87" t="e">
        <f t="shared" si="60"/>
        <v>#DIV/0!</v>
      </c>
      <c r="R802" s="87" t="e">
        <f t="shared" si="60"/>
        <v>#DIV/0!</v>
      </c>
      <c r="S802" s="87" t="e">
        <f t="shared" si="60"/>
        <v>#DIV/0!</v>
      </c>
      <c r="T802" s="87" t="e">
        <f t="shared" si="60"/>
        <v>#DIV/0!</v>
      </c>
    </row>
    <row r="803" spans="1:20" ht="30" hidden="1" x14ac:dyDescent="0.3">
      <c r="A803" s="92"/>
      <c r="B803" s="93" t="s">
        <v>355</v>
      </c>
      <c r="C803" s="96" t="s">
        <v>356</v>
      </c>
      <c r="D803" s="644"/>
      <c r="E803" s="642">
        <f t="shared" si="63"/>
        <v>0</v>
      </c>
      <c r="F803" s="644"/>
      <c r="G803" s="644"/>
      <c r="H803" s="644"/>
      <c r="I803" s="642">
        <f t="shared" si="61"/>
        <v>0</v>
      </c>
      <c r="J803" s="644"/>
      <c r="K803" s="644"/>
      <c r="L803" s="644"/>
      <c r="M803" s="642">
        <f t="shared" si="62"/>
        <v>0</v>
      </c>
      <c r="N803" s="644"/>
      <c r="O803" s="644"/>
      <c r="P803" s="644"/>
      <c r="Q803" s="87" t="e">
        <f t="shared" si="60"/>
        <v>#DIV/0!</v>
      </c>
      <c r="R803" s="87" t="e">
        <f t="shared" si="60"/>
        <v>#DIV/0!</v>
      </c>
      <c r="S803" s="87" t="e">
        <f t="shared" si="60"/>
        <v>#DIV/0!</v>
      </c>
      <c r="T803" s="87" t="e">
        <f t="shared" si="60"/>
        <v>#DIV/0!</v>
      </c>
    </row>
    <row r="804" spans="1:20" ht="30" hidden="1" x14ac:dyDescent="0.3">
      <c r="A804" s="92"/>
      <c r="B804" s="93" t="s">
        <v>357</v>
      </c>
      <c r="C804" s="97" t="s">
        <v>358</v>
      </c>
      <c r="D804" s="644"/>
      <c r="E804" s="642">
        <f t="shared" si="63"/>
        <v>0</v>
      </c>
      <c r="F804" s="644"/>
      <c r="G804" s="644"/>
      <c r="H804" s="644"/>
      <c r="I804" s="642">
        <f t="shared" si="61"/>
        <v>0</v>
      </c>
      <c r="J804" s="644"/>
      <c r="K804" s="644"/>
      <c r="L804" s="644"/>
      <c r="M804" s="642">
        <f t="shared" si="62"/>
        <v>0</v>
      </c>
      <c r="N804" s="644"/>
      <c r="O804" s="644"/>
      <c r="P804" s="644"/>
      <c r="Q804" s="87" t="e">
        <f t="shared" si="60"/>
        <v>#DIV/0!</v>
      </c>
      <c r="R804" s="87" t="e">
        <f t="shared" si="60"/>
        <v>#DIV/0!</v>
      </c>
      <c r="S804" s="87" t="e">
        <f t="shared" si="60"/>
        <v>#DIV/0!</v>
      </c>
      <c r="T804" s="87" t="e">
        <f t="shared" si="60"/>
        <v>#DIV/0!</v>
      </c>
    </row>
    <row r="805" spans="1:20" hidden="1" x14ac:dyDescent="0.3">
      <c r="A805" s="92"/>
      <c r="B805" s="93"/>
      <c r="C805" s="97"/>
      <c r="D805" s="644"/>
      <c r="E805" s="642">
        <f t="shared" si="63"/>
        <v>0</v>
      </c>
      <c r="F805" s="644"/>
      <c r="G805" s="644"/>
      <c r="H805" s="644"/>
      <c r="I805" s="642">
        <f t="shared" si="61"/>
        <v>0</v>
      </c>
      <c r="J805" s="644"/>
      <c r="K805" s="644"/>
      <c r="L805" s="644"/>
      <c r="M805" s="642">
        <f t="shared" si="62"/>
        <v>0</v>
      </c>
      <c r="N805" s="644"/>
      <c r="O805" s="644"/>
      <c r="P805" s="644"/>
      <c r="Q805" s="87" t="e">
        <f t="shared" si="60"/>
        <v>#DIV/0!</v>
      </c>
      <c r="R805" s="87" t="e">
        <f t="shared" si="60"/>
        <v>#DIV/0!</v>
      </c>
      <c r="S805" s="87" t="e">
        <f t="shared" si="60"/>
        <v>#DIV/0!</v>
      </c>
      <c r="T805" s="87" t="e">
        <f t="shared" si="60"/>
        <v>#DIV/0!</v>
      </c>
    </row>
    <row r="806" spans="1:20" ht="60" hidden="1" x14ac:dyDescent="0.3">
      <c r="A806" s="92"/>
      <c r="B806" s="93"/>
      <c r="C806" s="119" t="s">
        <v>404</v>
      </c>
      <c r="D806" s="644"/>
      <c r="E806" s="642">
        <f t="shared" si="63"/>
        <v>0</v>
      </c>
      <c r="F806" s="644"/>
      <c r="G806" s="644"/>
      <c r="H806" s="644"/>
      <c r="I806" s="642">
        <f t="shared" si="61"/>
        <v>0</v>
      </c>
      <c r="J806" s="644"/>
      <c r="K806" s="644"/>
      <c r="L806" s="644"/>
      <c r="M806" s="642">
        <f t="shared" si="62"/>
        <v>0</v>
      </c>
      <c r="N806" s="644"/>
      <c r="O806" s="644"/>
      <c r="P806" s="644"/>
      <c r="Q806" s="87" t="e">
        <f t="shared" si="60"/>
        <v>#DIV/0!</v>
      </c>
      <c r="R806" s="87" t="e">
        <f t="shared" si="60"/>
        <v>#DIV/0!</v>
      </c>
      <c r="S806" s="87" t="e">
        <f t="shared" si="60"/>
        <v>#DIV/0!</v>
      </c>
      <c r="T806" s="87" t="e">
        <f t="shared" si="60"/>
        <v>#DIV/0!</v>
      </c>
    </row>
    <row r="807" spans="1:20" hidden="1" x14ac:dyDescent="0.3">
      <c r="A807" s="92"/>
      <c r="B807" s="93"/>
      <c r="C807" s="94" t="s">
        <v>397</v>
      </c>
      <c r="D807" s="647"/>
      <c r="E807" s="642">
        <f t="shared" si="63"/>
        <v>0</v>
      </c>
      <c r="F807" s="647"/>
      <c r="G807" s="647"/>
      <c r="H807" s="647"/>
      <c r="I807" s="642">
        <f t="shared" si="61"/>
        <v>0</v>
      </c>
      <c r="J807" s="647"/>
      <c r="K807" s="647"/>
      <c r="L807" s="647"/>
      <c r="M807" s="642">
        <f t="shared" si="62"/>
        <v>0</v>
      </c>
      <c r="N807" s="647"/>
      <c r="O807" s="647"/>
      <c r="P807" s="647"/>
      <c r="Q807" s="87" t="e">
        <f t="shared" si="60"/>
        <v>#DIV/0!</v>
      </c>
      <c r="R807" s="87" t="e">
        <f t="shared" si="60"/>
        <v>#DIV/0!</v>
      </c>
      <c r="S807" s="87" t="e">
        <f t="shared" si="60"/>
        <v>#DIV/0!</v>
      </c>
      <c r="T807" s="87" t="e">
        <f t="shared" si="60"/>
        <v>#DIV/0!</v>
      </c>
    </row>
    <row r="808" spans="1:20" hidden="1" x14ac:dyDescent="0.3">
      <c r="A808" s="92"/>
      <c r="B808" s="93"/>
      <c r="C808" s="95" t="s">
        <v>385</v>
      </c>
      <c r="D808" s="644"/>
      <c r="E808" s="642">
        <f t="shared" si="63"/>
        <v>0</v>
      </c>
      <c r="F808" s="644"/>
      <c r="G808" s="644"/>
      <c r="H808" s="644"/>
      <c r="I808" s="642">
        <f t="shared" si="61"/>
        <v>0</v>
      </c>
      <c r="J808" s="644"/>
      <c r="K808" s="644"/>
      <c r="L808" s="644"/>
      <c r="M808" s="642">
        <f t="shared" si="62"/>
        <v>0</v>
      </c>
      <c r="N808" s="644"/>
      <c r="O808" s="644"/>
      <c r="P808" s="644"/>
      <c r="Q808" s="87" t="e">
        <f t="shared" si="60"/>
        <v>#DIV/0!</v>
      </c>
      <c r="R808" s="87" t="e">
        <f t="shared" si="60"/>
        <v>#DIV/0!</v>
      </c>
      <c r="S808" s="87" t="e">
        <f t="shared" si="60"/>
        <v>#DIV/0!</v>
      </c>
      <c r="T808" s="87" t="e">
        <f t="shared" si="60"/>
        <v>#DIV/0!</v>
      </c>
    </row>
    <row r="809" spans="1:20" hidden="1" x14ac:dyDescent="0.3">
      <c r="A809" s="92"/>
      <c r="B809" s="93"/>
      <c r="C809" s="96" t="s">
        <v>208</v>
      </c>
      <c r="D809" s="644"/>
      <c r="E809" s="642">
        <f t="shared" si="63"/>
        <v>0</v>
      </c>
      <c r="F809" s="644"/>
      <c r="G809" s="644"/>
      <c r="H809" s="644"/>
      <c r="I809" s="642">
        <f t="shared" si="61"/>
        <v>0</v>
      </c>
      <c r="J809" s="644"/>
      <c r="K809" s="644"/>
      <c r="L809" s="644"/>
      <c r="M809" s="642">
        <f t="shared" si="62"/>
        <v>0</v>
      </c>
      <c r="N809" s="644"/>
      <c r="O809" s="644"/>
      <c r="P809" s="644"/>
      <c r="Q809" s="87" t="e">
        <f t="shared" si="60"/>
        <v>#DIV/0!</v>
      </c>
      <c r="R809" s="87" t="e">
        <f t="shared" si="60"/>
        <v>#DIV/0!</v>
      </c>
      <c r="S809" s="87" t="e">
        <f t="shared" si="60"/>
        <v>#DIV/0!</v>
      </c>
      <c r="T809" s="87" t="e">
        <f t="shared" si="60"/>
        <v>#DIV/0!</v>
      </c>
    </row>
    <row r="810" spans="1:20" ht="30" hidden="1" x14ac:dyDescent="0.3">
      <c r="A810" s="92"/>
      <c r="B810" s="93"/>
      <c r="C810" s="97" t="s">
        <v>210</v>
      </c>
      <c r="D810" s="644"/>
      <c r="E810" s="642">
        <f t="shared" si="63"/>
        <v>0</v>
      </c>
      <c r="F810" s="644"/>
      <c r="G810" s="644"/>
      <c r="H810" s="644"/>
      <c r="I810" s="642">
        <f t="shared" si="61"/>
        <v>0</v>
      </c>
      <c r="J810" s="644"/>
      <c r="K810" s="644"/>
      <c r="L810" s="644"/>
      <c r="M810" s="642">
        <f t="shared" si="62"/>
        <v>0</v>
      </c>
      <c r="N810" s="644"/>
      <c r="O810" s="644"/>
      <c r="P810" s="644"/>
      <c r="Q810" s="87" t="e">
        <f t="shared" si="60"/>
        <v>#DIV/0!</v>
      </c>
      <c r="R810" s="87" t="e">
        <f t="shared" si="60"/>
        <v>#DIV/0!</v>
      </c>
      <c r="S810" s="87" t="e">
        <f t="shared" si="60"/>
        <v>#DIV/0!</v>
      </c>
      <c r="T810" s="87" t="e">
        <f t="shared" si="60"/>
        <v>#DIV/0!</v>
      </c>
    </row>
    <row r="811" spans="1:20" ht="30" hidden="1" x14ac:dyDescent="0.3">
      <c r="A811" s="92"/>
      <c r="B811" s="93"/>
      <c r="C811" s="97" t="s">
        <v>212</v>
      </c>
      <c r="D811" s="644"/>
      <c r="E811" s="642">
        <f t="shared" si="63"/>
        <v>0</v>
      </c>
      <c r="F811" s="644"/>
      <c r="G811" s="644"/>
      <c r="H811" s="644"/>
      <c r="I811" s="642">
        <f t="shared" si="61"/>
        <v>0</v>
      </c>
      <c r="J811" s="644"/>
      <c r="K811" s="644"/>
      <c r="L811" s="644"/>
      <c r="M811" s="642">
        <f t="shared" si="62"/>
        <v>0</v>
      </c>
      <c r="N811" s="644"/>
      <c r="O811" s="644"/>
      <c r="P811" s="644"/>
      <c r="Q811" s="87" t="e">
        <f t="shared" si="60"/>
        <v>#DIV/0!</v>
      </c>
      <c r="R811" s="87" t="e">
        <f t="shared" si="60"/>
        <v>#DIV/0!</v>
      </c>
      <c r="S811" s="87" t="e">
        <f t="shared" si="60"/>
        <v>#DIV/0!</v>
      </c>
      <c r="T811" s="87" t="e">
        <f t="shared" si="60"/>
        <v>#DIV/0!</v>
      </c>
    </row>
    <row r="812" spans="1:20" hidden="1" x14ac:dyDescent="0.3">
      <c r="A812" s="92"/>
      <c r="B812" s="93"/>
      <c r="C812" s="96" t="s">
        <v>214</v>
      </c>
      <c r="D812" s="644"/>
      <c r="E812" s="642">
        <f t="shared" si="63"/>
        <v>0</v>
      </c>
      <c r="F812" s="644"/>
      <c r="G812" s="644"/>
      <c r="H812" s="644"/>
      <c r="I812" s="642">
        <f t="shared" si="61"/>
        <v>0</v>
      </c>
      <c r="J812" s="644"/>
      <c r="K812" s="644"/>
      <c r="L812" s="644"/>
      <c r="M812" s="642">
        <f t="shared" si="62"/>
        <v>0</v>
      </c>
      <c r="N812" s="644"/>
      <c r="O812" s="644"/>
      <c r="P812" s="644"/>
      <c r="Q812" s="87" t="e">
        <f t="shared" si="60"/>
        <v>#DIV/0!</v>
      </c>
      <c r="R812" s="87" t="e">
        <f t="shared" si="60"/>
        <v>#DIV/0!</v>
      </c>
      <c r="S812" s="87" t="e">
        <f t="shared" si="60"/>
        <v>#DIV/0!</v>
      </c>
      <c r="T812" s="87" t="e">
        <f t="shared" si="60"/>
        <v>#DIV/0!</v>
      </c>
    </row>
    <row r="813" spans="1:20" hidden="1" x14ac:dyDescent="0.3">
      <c r="A813" s="92"/>
      <c r="B813" s="93"/>
      <c r="C813" s="95" t="s">
        <v>391</v>
      </c>
      <c r="D813" s="644"/>
      <c r="E813" s="642">
        <f t="shared" si="63"/>
        <v>0</v>
      </c>
      <c r="F813" s="644"/>
      <c r="G813" s="644"/>
      <c r="H813" s="644"/>
      <c r="I813" s="642">
        <f t="shared" si="61"/>
        <v>0</v>
      </c>
      <c r="J813" s="644"/>
      <c r="K813" s="644"/>
      <c r="L813" s="644"/>
      <c r="M813" s="642">
        <f t="shared" si="62"/>
        <v>0</v>
      </c>
      <c r="N813" s="644"/>
      <c r="O813" s="644"/>
      <c r="P813" s="644"/>
      <c r="Q813" s="87" t="e">
        <f t="shared" si="60"/>
        <v>#DIV/0!</v>
      </c>
      <c r="R813" s="87" t="e">
        <f t="shared" si="60"/>
        <v>#DIV/0!</v>
      </c>
      <c r="S813" s="87" t="e">
        <f t="shared" si="60"/>
        <v>#DIV/0!</v>
      </c>
      <c r="T813" s="87" t="e">
        <f t="shared" si="60"/>
        <v>#DIV/0!</v>
      </c>
    </row>
    <row r="814" spans="1:20" ht="45" hidden="1" x14ac:dyDescent="0.3">
      <c r="A814" s="92"/>
      <c r="B814" s="93"/>
      <c r="C814" s="96" t="s">
        <v>217</v>
      </c>
      <c r="D814" s="644"/>
      <c r="E814" s="642">
        <f t="shared" si="63"/>
        <v>0</v>
      </c>
      <c r="F814" s="644"/>
      <c r="G814" s="644"/>
      <c r="H814" s="644"/>
      <c r="I814" s="642">
        <f t="shared" si="61"/>
        <v>0</v>
      </c>
      <c r="J814" s="644"/>
      <c r="K814" s="644"/>
      <c r="L814" s="644"/>
      <c r="M814" s="642">
        <f t="shared" si="62"/>
        <v>0</v>
      </c>
      <c r="N814" s="644"/>
      <c r="O814" s="644"/>
      <c r="P814" s="644"/>
      <c r="Q814" s="87" t="e">
        <f t="shared" si="60"/>
        <v>#DIV/0!</v>
      </c>
      <c r="R814" s="87" t="e">
        <f t="shared" si="60"/>
        <v>#DIV/0!</v>
      </c>
      <c r="S814" s="87" t="e">
        <f t="shared" si="60"/>
        <v>#DIV/0!</v>
      </c>
      <c r="T814" s="87" t="e">
        <f t="shared" si="60"/>
        <v>#DIV/0!</v>
      </c>
    </row>
    <row r="815" spans="1:20" hidden="1" x14ac:dyDescent="0.3">
      <c r="A815" s="92"/>
      <c r="B815" s="93"/>
      <c r="C815" s="96" t="s">
        <v>219</v>
      </c>
      <c r="D815" s="644"/>
      <c r="E815" s="642">
        <f t="shared" si="63"/>
        <v>0</v>
      </c>
      <c r="F815" s="644"/>
      <c r="G815" s="644"/>
      <c r="H815" s="644"/>
      <c r="I815" s="642">
        <f t="shared" si="61"/>
        <v>0</v>
      </c>
      <c r="J815" s="644"/>
      <c r="K815" s="644"/>
      <c r="L815" s="644"/>
      <c r="M815" s="642">
        <f t="shared" si="62"/>
        <v>0</v>
      </c>
      <c r="N815" s="644"/>
      <c r="O815" s="644"/>
      <c r="P815" s="644"/>
      <c r="Q815" s="87" t="e">
        <f t="shared" si="60"/>
        <v>#DIV/0!</v>
      </c>
      <c r="R815" s="87" t="e">
        <f t="shared" si="60"/>
        <v>#DIV/0!</v>
      </c>
      <c r="S815" s="87" t="e">
        <f t="shared" si="60"/>
        <v>#DIV/0!</v>
      </c>
      <c r="T815" s="87" t="e">
        <f t="shared" si="60"/>
        <v>#DIV/0!</v>
      </c>
    </row>
    <row r="816" spans="1:20" ht="30" hidden="1" x14ac:dyDescent="0.3">
      <c r="A816" s="92"/>
      <c r="B816" s="93"/>
      <c r="C816" s="97" t="s">
        <v>221</v>
      </c>
      <c r="D816" s="644"/>
      <c r="E816" s="642">
        <f t="shared" si="63"/>
        <v>0</v>
      </c>
      <c r="F816" s="644"/>
      <c r="G816" s="644"/>
      <c r="H816" s="644"/>
      <c r="I816" s="642">
        <f t="shared" si="61"/>
        <v>0</v>
      </c>
      <c r="J816" s="644"/>
      <c r="K816" s="644"/>
      <c r="L816" s="644"/>
      <c r="M816" s="642">
        <f t="shared" si="62"/>
        <v>0</v>
      </c>
      <c r="N816" s="644"/>
      <c r="O816" s="644"/>
      <c r="P816" s="644"/>
      <c r="Q816" s="87" t="e">
        <f t="shared" si="60"/>
        <v>#DIV/0!</v>
      </c>
      <c r="R816" s="87" t="e">
        <f t="shared" si="60"/>
        <v>#DIV/0!</v>
      </c>
      <c r="S816" s="87" t="e">
        <f t="shared" si="60"/>
        <v>#DIV/0!</v>
      </c>
      <c r="T816" s="87" t="e">
        <f t="shared" si="60"/>
        <v>#DIV/0!</v>
      </c>
    </row>
    <row r="817" spans="1:20" ht="30" hidden="1" x14ac:dyDescent="0.3">
      <c r="A817" s="92"/>
      <c r="B817" s="93"/>
      <c r="C817" s="97" t="s">
        <v>223</v>
      </c>
      <c r="D817" s="644"/>
      <c r="E817" s="642">
        <f t="shared" si="63"/>
        <v>0</v>
      </c>
      <c r="F817" s="644"/>
      <c r="G817" s="644"/>
      <c r="H817" s="644"/>
      <c r="I817" s="642">
        <f t="shared" si="61"/>
        <v>0</v>
      </c>
      <c r="J817" s="644"/>
      <c r="K817" s="644"/>
      <c r="L817" s="644"/>
      <c r="M817" s="642">
        <f t="shared" si="62"/>
        <v>0</v>
      </c>
      <c r="N817" s="644"/>
      <c r="O817" s="644"/>
      <c r="P817" s="644"/>
      <c r="Q817" s="87" t="e">
        <f t="shared" si="60"/>
        <v>#DIV/0!</v>
      </c>
      <c r="R817" s="87" t="e">
        <f t="shared" si="60"/>
        <v>#DIV/0!</v>
      </c>
      <c r="S817" s="87" t="e">
        <f t="shared" si="60"/>
        <v>#DIV/0!</v>
      </c>
      <c r="T817" s="87" t="e">
        <f t="shared" si="60"/>
        <v>#DIV/0!</v>
      </c>
    </row>
    <row r="818" spans="1:20" hidden="1" x14ac:dyDescent="0.3">
      <c r="A818" s="92"/>
      <c r="B818" s="93"/>
      <c r="C818" s="96" t="s">
        <v>225</v>
      </c>
      <c r="D818" s="644"/>
      <c r="E818" s="642">
        <f t="shared" si="63"/>
        <v>0</v>
      </c>
      <c r="F818" s="644"/>
      <c r="G818" s="644"/>
      <c r="H818" s="644"/>
      <c r="I818" s="642">
        <f t="shared" si="61"/>
        <v>0</v>
      </c>
      <c r="J818" s="644"/>
      <c r="K818" s="644"/>
      <c r="L818" s="644"/>
      <c r="M818" s="642">
        <f t="shared" si="62"/>
        <v>0</v>
      </c>
      <c r="N818" s="644"/>
      <c r="O818" s="644"/>
      <c r="P818" s="644"/>
      <c r="Q818" s="87" t="e">
        <f t="shared" si="60"/>
        <v>#DIV/0!</v>
      </c>
      <c r="R818" s="87" t="e">
        <f t="shared" si="60"/>
        <v>#DIV/0!</v>
      </c>
      <c r="S818" s="87" t="e">
        <f t="shared" si="60"/>
        <v>#DIV/0!</v>
      </c>
      <c r="T818" s="87" t="e">
        <f t="shared" si="60"/>
        <v>#DIV/0!</v>
      </c>
    </row>
    <row r="819" spans="1:20" ht="30" hidden="1" x14ac:dyDescent="0.3">
      <c r="A819" s="92"/>
      <c r="B819" s="93"/>
      <c r="C819" s="97" t="s">
        <v>227</v>
      </c>
      <c r="D819" s="644"/>
      <c r="E819" s="642">
        <f t="shared" si="63"/>
        <v>0</v>
      </c>
      <c r="F819" s="644"/>
      <c r="G819" s="644"/>
      <c r="H819" s="644"/>
      <c r="I819" s="642">
        <f t="shared" si="61"/>
        <v>0</v>
      </c>
      <c r="J819" s="644"/>
      <c r="K819" s="644"/>
      <c r="L819" s="644"/>
      <c r="M819" s="642">
        <f t="shared" si="62"/>
        <v>0</v>
      </c>
      <c r="N819" s="644"/>
      <c r="O819" s="644"/>
      <c r="P819" s="644"/>
      <c r="Q819" s="87" t="e">
        <f t="shared" si="60"/>
        <v>#DIV/0!</v>
      </c>
      <c r="R819" s="87" t="e">
        <f t="shared" si="60"/>
        <v>#DIV/0!</v>
      </c>
      <c r="S819" s="87" t="e">
        <f t="shared" si="60"/>
        <v>#DIV/0!</v>
      </c>
      <c r="T819" s="87" t="e">
        <f t="shared" si="60"/>
        <v>#DIV/0!</v>
      </c>
    </row>
    <row r="820" spans="1:20" ht="75" hidden="1" x14ac:dyDescent="0.3">
      <c r="A820" s="92"/>
      <c r="B820" s="93"/>
      <c r="C820" s="97" t="s">
        <v>229</v>
      </c>
      <c r="D820" s="644"/>
      <c r="E820" s="642">
        <f t="shared" si="63"/>
        <v>0</v>
      </c>
      <c r="F820" s="644"/>
      <c r="G820" s="644"/>
      <c r="H820" s="644"/>
      <c r="I820" s="642">
        <f t="shared" si="61"/>
        <v>0</v>
      </c>
      <c r="J820" s="644"/>
      <c r="K820" s="644"/>
      <c r="L820" s="644"/>
      <c r="M820" s="642">
        <f t="shared" si="62"/>
        <v>0</v>
      </c>
      <c r="N820" s="644"/>
      <c r="O820" s="644"/>
      <c r="P820" s="644"/>
      <c r="Q820" s="87" t="e">
        <f t="shared" si="60"/>
        <v>#DIV/0!</v>
      </c>
      <c r="R820" s="87" t="e">
        <f t="shared" si="60"/>
        <v>#DIV/0!</v>
      </c>
      <c r="S820" s="87" t="e">
        <f t="shared" si="60"/>
        <v>#DIV/0!</v>
      </c>
      <c r="T820" s="87" t="e">
        <f t="shared" si="60"/>
        <v>#DIV/0!</v>
      </c>
    </row>
    <row r="821" spans="1:20" ht="135" hidden="1" x14ac:dyDescent="0.3">
      <c r="A821" s="92"/>
      <c r="B821" s="93"/>
      <c r="C821" s="97" t="s">
        <v>231</v>
      </c>
      <c r="D821" s="644"/>
      <c r="E821" s="642">
        <f t="shared" si="63"/>
        <v>0</v>
      </c>
      <c r="F821" s="644"/>
      <c r="G821" s="644"/>
      <c r="H821" s="644"/>
      <c r="I821" s="642">
        <f t="shared" si="61"/>
        <v>0</v>
      </c>
      <c r="J821" s="644"/>
      <c r="K821" s="644"/>
      <c r="L821" s="644"/>
      <c r="M821" s="642">
        <f t="shared" si="62"/>
        <v>0</v>
      </c>
      <c r="N821" s="644"/>
      <c r="O821" s="644"/>
      <c r="P821" s="644"/>
      <c r="Q821" s="87" t="e">
        <f t="shared" si="60"/>
        <v>#DIV/0!</v>
      </c>
      <c r="R821" s="87" t="e">
        <f t="shared" si="60"/>
        <v>#DIV/0!</v>
      </c>
      <c r="S821" s="87" t="e">
        <f t="shared" si="60"/>
        <v>#DIV/0!</v>
      </c>
      <c r="T821" s="87" t="e">
        <f t="shared" si="60"/>
        <v>#DIV/0!</v>
      </c>
    </row>
    <row r="822" spans="1:20" ht="45" hidden="1" x14ac:dyDescent="0.3">
      <c r="A822" s="92"/>
      <c r="B822" s="93"/>
      <c r="C822" s="97" t="s">
        <v>233</v>
      </c>
      <c r="D822" s="644"/>
      <c r="E822" s="642">
        <f t="shared" si="63"/>
        <v>0</v>
      </c>
      <c r="F822" s="644"/>
      <c r="G822" s="644"/>
      <c r="H822" s="644"/>
      <c r="I822" s="642">
        <f t="shared" si="61"/>
        <v>0</v>
      </c>
      <c r="J822" s="644"/>
      <c r="K822" s="644"/>
      <c r="L822" s="644"/>
      <c r="M822" s="642">
        <f t="shared" si="62"/>
        <v>0</v>
      </c>
      <c r="N822" s="644"/>
      <c r="O822" s="644"/>
      <c r="P822" s="644"/>
      <c r="Q822" s="87" t="e">
        <f t="shared" si="60"/>
        <v>#DIV/0!</v>
      </c>
      <c r="R822" s="87" t="e">
        <f t="shared" si="60"/>
        <v>#DIV/0!</v>
      </c>
      <c r="S822" s="87" t="e">
        <f t="shared" si="60"/>
        <v>#DIV/0!</v>
      </c>
      <c r="T822" s="87" t="e">
        <f t="shared" si="60"/>
        <v>#DIV/0!</v>
      </c>
    </row>
    <row r="823" spans="1:20" ht="45" hidden="1" x14ac:dyDescent="0.3">
      <c r="A823" s="92"/>
      <c r="B823" s="93"/>
      <c r="C823" s="97" t="s">
        <v>235</v>
      </c>
      <c r="D823" s="644"/>
      <c r="E823" s="642">
        <f t="shared" si="63"/>
        <v>0</v>
      </c>
      <c r="F823" s="644"/>
      <c r="G823" s="644"/>
      <c r="H823" s="644"/>
      <c r="I823" s="642">
        <f t="shared" si="61"/>
        <v>0</v>
      </c>
      <c r="J823" s="644"/>
      <c r="K823" s="644"/>
      <c r="L823" s="644"/>
      <c r="M823" s="642">
        <f t="shared" si="62"/>
        <v>0</v>
      </c>
      <c r="N823" s="644"/>
      <c r="O823" s="644"/>
      <c r="P823" s="644"/>
      <c r="Q823" s="87" t="e">
        <f t="shared" si="60"/>
        <v>#DIV/0!</v>
      </c>
      <c r="R823" s="87" t="e">
        <f t="shared" si="60"/>
        <v>#DIV/0!</v>
      </c>
      <c r="S823" s="87" t="e">
        <f t="shared" si="60"/>
        <v>#DIV/0!</v>
      </c>
      <c r="T823" s="87" t="e">
        <f t="shared" si="60"/>
        <v>#DIV/0!</v>
      </c>
    </row>
    <row r="824" spans="1:20" ht="45" hidden="1" x14ac:dyDescent="0.3">
      <c r="A824" s="92"/>
      <c r="B824" s="93"/>
      <c r="C824" s="97" t="s">
        <v>237</v>
      </c>
      <c r="D824" s="644"/>
      <c r="E824" s="642">
        <f t="shared" si="63"/>
        <v>0</v>
      </c>
      <c r="F824" s="644"/>
      <c r="G824" s="644"/>
      <c r="H824" s="644"/>
      <c r="I824" s="642">
        <f t="shared" si="61"/>
        <v>0</v>
      </c>
      <c r="J824" s="644"/>
      <c r="K824" s="644"/>
      <c r="L824" s="644"/>
      <c r="M824" s="642">
        <f t="shared" si="62"/>
        <v>0</v>
      </c>
      <c r="N824" s="644"/>
      <c r="O824" s="644"/>
      <c r="P824" s="644"/>
      <c r="Q824" s="87" t="e">
        <f t="shared" si="60"/>
        <v>#DIV/0!</v>
      </c>
      <c r="R824" s="87" t="e">
        <f t="shared" si="60"/>
        <v>#DIV/0!</v>
      </c>
      <c r="S824" s="87" t="e">
        <f t="shared" si="60"/>
        <v>#DIV/0!</v>
      </c>
      <c r="T824" s="87" t="e">
        <f t="shared" si="60"/>
        <v>#DIV/0!</v>
      </c>
    </row>
    <row r="825" spans="1:20" ht="30" hidden="1" x14ac:dyDescent="0.3">
      <c r="A825" s="92"/>
      <c r="B825" s="93"/>
      <c r="C825" s="97" t="s">
        <v>239</v>
      </c>
      <c r="D825" s="644"/>
      <c r="E825" s="642">
        <f t="shared" si="63"/>
        <v>0</v>
      </c>
      <c r="F825" s="644"/>
      <c r="G825" s="644"/>
      <c r="H825" s="644"/>
      <c r="I825" s="642">
        <f t="shared" si="61"/>
        <v>0</v>
      </c>
      <c r="J825" s="644"/>
      <c r="K825" s="644"/>
      <c r="L825" s="644"/>
      <c r="M825" s="642">
        <f t="shared" si="62"/>
        <v>0</v>
      </c>
      <c r="N825" s="644"/>
      <c r="O825" s="644"/>
      <c r="P825" s="644"/>
      <c r="Q825" s="87" t="e">
        <f t="shared" si="60"/>
        <v>#DIV/0!</v>
      </c>
      <c r="R825" s="87" t="e">
        <f t="shared" si="60"/>
        <v>#DIV/0!</v>
      </c>
      <c r="S825" s="87" t="e">
        <f t="shared" si="60"/>
        <v>#DIV/0!</v>
      </c>
      <c r="T825" s="87" t="e">
        <f t="shared" si="60"/>
        <v>#DIV/0!</v>
      </c>
    </row>
    <row r="826" spans="1:20" ht="45" hidden="1" x14ac:dyDescent="0.3">
      <c r="A826" s="92"/>
      <c r="B826" s="93"/>
      <c r="C826" s="97" t="s">
        <v>241</v>
      </c>
      <c r="D826" s="644"/>
      <c r="E826" s="642">
        <f t="shared" si="63"/>
        <v>0</v>
      </c>
      <c r="F826" s="644"/>
      <c r="G826" s="644"/>
      <c r="H826" s="644"/>
      <c r="I826" s="642">
        <f t="shared" si="61"/>
        <v>0</v>
      </c>
      <c r="J826" s="644"/>
      <c r="K826" s="644"/>
      <c r="L826" s="644"/>
      <c r="M826" s="642">
        <f t="shared" si="62"/>
        <v>0</v>
      </c>
      <c r="N826" s="644"/>
      <c r="O826" s="644"/>
      <c r="P826" s="644"/>
      <c r="Q826" s="87" t="e">
        <f t="shared" si="60"/>
        <v>#DIV/0!</v>
      </c>
      <c r="R826" s="87" t="e">
        <f t="shared" si="60"/>
        <v>#DIV/0!</v>
      </c>
      <c r="S826" s="87" t="e">
        <f t="shared" si="60"/>
        <v>#DIV/0!</v>
      </c>
      <c r="T826" s="87" t="e">
        <f t="shared" si="60"/>
        <v>#DIV/0!</v>
      </c>
    </row>
    <row r="827" spans="1:20" ht="60" hidden="1" x14ac:dyDescent="0.3">
      <c r="A827" s="92"/>
      <c r="B827" s="93"/>
      <c r="C827" s="97" t="s">
        <v>243</v>
      </c>
      <c r="D827" s="644"/>
      <c r="E827" s="642">
        <f t="shared" si="63"/>
        <v>0</v>
      </c>
      <c r="F827" s="644"/>
      <c r="G827" s="644"/>
      <c r="H827" s="644"/>
      <c r="I827" s="642">
        <f t="shared" si="61"/>
        <v>0</v>
      </c>
      <c r="J827" s="644"/>
      <c r="K827" s="644"/>
      <c r="L827" s="644"/>
      <c r="M827" s="642">
        <f t="shared" si="62"/>
        <v>0</v>
      </c>
      <c r="N827" s="644"/>
      <c r="O827" s="644"/>
      <c r="P827" s="644"/>
      <c r="Q827" s="87" t="e">
        <f t="shared" si="60"/>
        <v>#DIV/0!</v>
      </c>
      <c r="R827" s="87" t="e">
        <f t="shared" si="60"/>
        <v>#DIV/0!</v>
      </c>
      <c r="S827" s="87" t="e">
        <f t="shared" si="60"/>
        <v>#DIV/0!</v>
      </c>
      <c r="T827" s="87" t="e">
        <f t="shared" si="60"/>
        <v>#DIV/0!</v>
      </c>
    </row>
    <row r="828" spans="1:20" ht="30" hidden="1" x14ac:dyDescent="0.3">
      <c r="A828" s="92"/>
      <c r="B828" s="93"/>
      <c r="C828" s="97" t="s">
        <v>245</v>
      </c>
      <c r="D828" s="644"/>
      <c r="E828" s="642">
        <f t="shared" si="63"/>
        <v>0</v>
      </c>
      <c r="F828" s="644"/>
      <c r="G828" s="644"/>
      <c r="H828" s="644"/>
      <c r="I828" s="642">
        <f t="shared" si="61"/>
        <v>0</v>
      </c>
      <c r="J828" s="644"/>
      <c r="K828" s="644"/>
      <c r="L828" s="644"/>
      <c r="M828" s="642">
        <f t="shared" si="62"/>
        <v>0</v>
      </c>
      <c r="N828" s="644"/>
      <c r="O828" s="644"/>
      <c r="P828" s="644"/>
      <c r="Q828" s="87" t="e">
        <f t="shared" si="60"/>
        <v>#DIV/0!</v>
      </c>
      <c r="R828" s="87" t="e">
        <f t="shared" si="60"/>
        <v>#DIV/0!</v>
      </c>
      <c r="S828" s="87" t="e">
        <f t="shared" si="60"/>
        <v>#DIV/0!</v>
      </c>
      <c r="T828" s="87" t="e">
        <f t="shared" si="60"/>
        <v>#DIV/0!</v>
      </c>
    </row>
    <row r="829" spans="1:20" ht="30" hidden="1" x14ac:dyDescent="0.3">
      <c r="A829" s="92"/>
      <c r="B829" s="93"/>
      <c r="C829" s="97" t="s">
        <v>247</v>
      </c>
      <c r="D829" s="644"/>
      <c r="E829" s="642">
        <f t="shared" si="63"/>
        <v>0</v>
      </c>
      <c r="F829" s="644"/>
      <c r="G829" s="644"/>
      <c r="H829" s="644"/>
      <c r="I829" s="642">
        <f t="shared" si="61"/>
        <v>0</v>
      </c>
      <c r="J829" s="644"/>
      <c r="K829" s="644"/>
      <c r="L829" s="644"/>
      <c r="M829" s="642">
        <f t="shared" si="62"/>
        <v>0</v>
      </c>
      <c r="N829" s="644"/>
      <c r="O829" s="644"/>
      <c r="P829" s="644"/>
      <c r="Q829" s="87" t="e">
        <f t="shared" si="60"/>
        <v>#DIV/0!</v>
      </c>
      <c r="R829" s="87" t="e">
        <f t="shared" si="60"/>
        <v>#DIV/0!</v>
      </c>
      <c r="S829" s="87" t="e">
        <f t="shared" si="60"/>
        <v>#DIV/0!</v>
      </c>
      <c r="T829" s="87" t="e">
        <f t="shared" si="60"/>
        <v>#DIV/0!</v>
      </c>
    </row>
    <row r="830" spans="1:20" hidden="1" x14ac:dyDescent="0.3">
      <c r="A830" s="92"/>
      <c r="B830" s="93"/>
      <c r="C830" s="97" t="s">
        <v>249</v>
      </c>
      <c r="D830" s="644"/>
      <c r="E830" s="642">
        <f t="shared" si="63"/>
        <v>0</v>
      </c>
      <c r="F830" s="644"/>
      <c r="G830" s="644"/>
      <c r="H830" s="644"/>
      <c r="I830" s="642">
        <f t="shared" si="61"/>
        <v>0</v>
      </c>
      <c r="J830" s="644"/>
      <c r="K830" s="644"/>
      <c r="L830" s="644"/>
      <c r="M830" s="642">
        <f t="shared" si="62"/>
        <v>0</v>
      </c>
      <c r="N830" s="644"/>
      <c r="O830" s="644"/>
      <c r="P830" s="644"/>
      <c r="Q830" s="87" t="e">
        <f t="shared" si="60"/>
        <v>#DIV/0!</v>
      </c>
      <c r="R830" s="87" t="e">
        <f t="shared" si="60"/>
        <v>#DIV/0!</v>
      </c>
      <c r="S830" s="87" t="e">
        <f t="shared" si="60"/>
        <v>#DIV/0!</v>
      </c>
      <c r="T830" s="87" t="e">
        <f t="shared" si="60"/>
        <v>#DIV/0!</v>
      </c>
    </row>
    <row r="831" spans="1:20" ht="75" hidden="1" x14ac:dyDescent="0.3">
      <c r="A831" s="92"/>
      <c r="B831" s="93"/>
      <c r="C831" s="97" t="s">
        <v>251</v>
      </c>
      <c r="D831" s="644"/>
      <c r="E831" s="642">
        <f t="shared" si="63"/>
        <v>0</v>
      </c>
      <c r="F831" s="644"/>
      <c r="G831" s="644"/>
      <c r="H831" s="644"/>
      <c r="I831" s="642">
        <f t="shared" si="61"/>
        <v>0</v>
      </c>
      <c r="J831" s="644"/>
      <c r="K831" s="644"/>
      <c r="L831" s="644"/>
      <c r="M831" s="642">
        <f t="shared" si="62"/>
        <v>0</v>
      </c>
      <c r="N831" s="644"/>
      <c r="O831" s="644"/>
      <c r="P831" s="644"/>
      <c r="Q831" s="87" t="e">
        <f t="shared" si="60"/>
        <v>#DIV/0!</v>
      </c>
      <c r="R831" s="87" t="e">
        <f t="shared" si="60"/>
        <v>#DIV/0!</v>
      </c>
      <c r="S831" s="87" t="e">
        <f t="shared" si="60"/>
        <v>#DIV/0!</v>
      </c>
      <c r="T831" s="87" t="e">
        <f t="shared" si="60"/>
        <v>#DIV/0!</v>
      </c>
    </row>
    <row r="832" spans="1:20" ht="30" hidden="1" x14ac:dyDescent="0.3">
      <c r="A832" s="92"/>
      <c r="B832" s="93"/>
      <c r="C832" s="97" t="s">
        <v>253</v>
      </c>
      <c r="D832" s="644"/>
      <c r="E832" s="642">
        <f t="shared" si="63"/>
        <v>0</v>
      </c>
      <c r="F832" s="644"/>
      <c r="G832" s="644"/>
      <c r="H832" s="644"/>
      <c r="I832" s="642">
        <f t="shared" si="61"/>
        <v>0</v>
      </c>
      <c r="J832" s="644"/>
      <c r="K832" s="644"/>
      <c r="L832" s="644"/>
      <c r="M832" s="642">
        <f t="shared" si="62"/>
        <v>0</v>
      </c>
      <c r="N832" s="644"/>
      <c r="O832" s="644"/>
      <c r="P832" s="644"/>
      <c r="Q832" s="87" t="e">
        <f t="shared" si="60"/>
        <v>#DIV/0!</v>
      </c>
      <c r="R832" s="87" t="e">
        <f t="shared" si="60"/>
        <v>#DIV/0!</v>
      </c>
      <c r="S832" s="87" t="e">
        <f t="shared" si="60"/>
        <v>#DIV/0!</v>
      </c>
      <c r="T832" s="87" t="e">
        <f t="shared" si="60"/>
        <v>#DIV/0!</v>
      </c>
    </row>
    <row r="833" spans="1:20" ht="30" hidden="1" x14ac:dyDescent="0.3">
      <c r="A833" s="92"/>
      <c r="B833" s="93"/>
      <c r="C833" s="96" t="s">
        <v>255</v>
      </c>
      <c r="D833" s="644"/>
      <c r="E833" s="642">
        <f t="shared" si="63"/>
        <v>0</v>
      </c>
      <c r="F833" s="644"/>
      <c r="G833" s="644"/>
      <c r="H833" s="644"/>
      <c r="I833" s="642">
        <f t="shared" si="61"/>
        <v>0</v>
      </c>
      <c r="J833" s="644"/>
      <c r="K833" s="644"/>
      <c r="L833" s="644"/>
      <c r="M833" s="642">
        <f t="shared" si="62"/>
        <v>0</v>
      </c>
      <c r="N833" s="644"/>
      <c r="O833" s="644"/>
      <c r="P833" s="644"/>
      <c r="Q833" s="87" t="e">
        <f t="shared" si="60"/>
        <v>#DIV/0!</v>
      </c>
      <c r="R833" s="87" t="e">
        <f t="shared" si="60"/>
        <v>#DIV/0!</v>
      </c>
      <c r="S833" s="87" t="e">
        <f t="shared" si="60"/>
        <v>#DIV/0!</v>
      </c>
      <c r="T833" s="87" t="e">
        <f t="shared" si="60"/>
        <v>#DIV/0!</v>
      </c>
    </row>
    <row r="834" spans="1:20" hidden="1" x14ac:dyDescent="0.3">
      <c r="A834" s="92"/>
      <c r="B834" s="93"/>
      <c r="C834" s="96" t="s">
        <v>257</v>
      </c>
      <c r="D834" s="644"/>
      <c r="E834" s="642">
        <f t="shared" si="63"/>
        <v>0</v>
      </c>
      <c r="F834" s="644"/>
      <c r="G834" s="644"/>
      <c r="H834" s="644"/>
      <c r="I834" s="642">
        <f t="shared" si="61"/>
        <v>0</v>
      </c>
      <c r="J834" s="644"/>
      <c r="K834" s="644"/>
      <c r="L834" s="644"/>
      <c r="M834" s="642">
        <f t="shared" si="62"/>
        <v>0</v>
      </c>
      <c r="N834" s="644"/>
      <c r="O834" s="644"/>
      <c r="P834" s="644"/>
      <c r="Q834" s="87" t="e">
        <f t="shared" si="60"/>
        <v>#DIV/0!</v>
      </c>
      <c r="R834" s="87" t="e">
        <f t="shared" si="60"/>
        <v>#DIV/0!</v>
      </c>
      <c r="S834" s="87" t="e">
        <f t="shared" si="60"/>
        <v>#DIV/0!</v>
      </c>
      <c r="T834" s="87" t="e">
        <f t="shared" si="60"/>
        <v>#DIV/0!</v>
      </c>
    </row>
    <row r="835" spans="1:20" hidden="1" x14ac:dyDescent="0.3">
      <c r="A835" s="92"/>
      <c r="B835" s="93"/>
      <c r="C835" s="96" t="s">
        <v>259</v>
      </c>
      <c r="D835" s="644"/>
      <c r="E835" s="642">
        <f t="shared" si="63"/>
        <v>0</v>
      </c>
      <c r="F835" s="644"/>
      <c r="G835" s="644"/>
      <c r="H835" s="644"/>
      <c r="I835" s="642">
        <f t="shared" si="61"/>
        <v>0</v>
      </c>
      <c r="J835" s="644"/>
      <c r="K835" s="644"/>
      <c r="L835" s="644"/>
      <c r="M835" s="642">
        <f t="shared" si="62"/>
        <v>0</v>
      </c>
      <c r="N835" s="644"/>
      <c r="O835" s="644"/>
      <c r="P835" s="644"/>
      <c r="Q835" s="87" t="e">
        <f t="shared" si="60"/>
        <v>#DIV/0!</v>
      </c>
      <c r="R835" s="87" t="e">
        <f t="shared" si="60"/>
        <v>#DIV/0!</v>
      </c>
      <c r="S835" s="87" t="e">
        <f t="shared" si="60"/>
        <v>#DIV/0!</v>
      </c>
      <c r="T835" s="87" t="e">
        <f t="shared" si="60"/>
        <v>#DIV/0!</v>
      </c>
    </row>
    <row r="836" spans="1:20" ht="60" hidden="1" x14ac:dyDescent="0.3">
      <c r="A836" s="92"/>
      <c r="B836" s="93"/>
      <c r="C836" s="96" t="s">
        <v>261</v>
      </c>
      <c r="D836" s="644"/>
      <c r="E836" s="642">
        <f t="shared" si="63"/>
        <v>0</v>
      </c>
      <c r="F836" s="644"/>
      <c r="G836" s="644"/>
      <c r="H836" s="644"/>
      <c r="I836" s="642">
        <f t="shared" si="61"/>
        <v>0</v>
      </c>
      <c r="J836" s="644"/>
      <c r="K836" s="644"/>
      <c r="L836" s="644"/>
      <c r="M836" s="642">
        <f t="shared" si="62"/>
        <v>0</v>
      </c>
      <c r="N836" s="644"/>
      <c r="O836" s="644"/>
      <c r="P836" s="644"/>
      <c r="Q836" s="87" t="e">
        <f t="shared" si="60"/>
        <v>#DIV/0!</v>
      </c>
      <c r="R836" s="87" t="e">
        <f t="shared" si="60"/>
        <v>#DIV/0!</v>
      </c>
      <c r="S836" s="87" t="e">
        <f t="shared" si="60"/>
        <v>#DIV/0!</v>
      </c>
      <c r="T836" s="87" t="e">
        <f t="shared" si="60"/>
        <v>#DIV/0!</v>
      </c>
    </row>
    <row r="837" spans="1:20" ht="45" hidden="1" x14ac:dyDescent="0.3">
      <c r="A837" s="92"/>
      <c r="B837" s="93"/>
      <c r="C837" s="96" t="s">
        <v>263</v>
      </c>
      <c r="D837" s="644"/>
      <c r="E837" s="642">
        <f t="shared" si="63"/>
        <v>0</v>
      </c>
      <c r="F837" s="644"/>
      <c r="G837" s="644"/>
      <c r="H837" s="644"/>
      <c r="I837" s="642">
        <f t="shared" si="61"/>
        <v>0</v>
      </c>
      <c r="J837" s="644"/>
      <c r="K837" s="644"/>
      <c r="L837" s="644"/>
      <c r="M837" s="642">
        <f t="shared" si="62"/>
        <v>0</v>
      </c>
      <c r="N837" s="644"/>
      <c r="O837" s="644"/>
      <c r="P837" s="644"/>
      <c r="Q837" s="87" t="e">
        <f t="shared" si="60"/>
        <v>#DIV/0!</v>
      </c>
      <c r="R837" s="87" t="e">
        <f t="shared" si="60"/>
        <v>#DIV/0!</v>
      </c>
      <c r="S837" s="87" t="e">
        <f t="shared" si="60"/>
        <v>#DIV/0!</v>
      </c>
      <c r="T837" s="87" t="e">
        <f t="shared" si="60"/>
        <v>#DIV/0!</v>
      </c>
    </row>
    <row r="838" spans="1:20" ht="45" hidden="1" x14ac:dyDescent="0.3">
      <c r="A838" s="92"/>
      <c r="B838" s="93"/>
      <c r="C838" s="97" t="s">
        <v>265</v>
      </c>
      <c r="D838" s="644"/>
      <c r="E838" s="642">
        <f t="shared" si="63"/>
        <v>0</v>
      </c>
      <c r="F838" s="644"/>
      <c r="G838" s="644"/>
      <c r="H838" s="644"/>
      <c r="I838" s="642">
        <f t="shared" si="61"/>
        <v>0</v>
      </c>
      <c r="J838" s="644"/>
      <c r="K838" s="644"/>
      <c r="L838" s="644"/>
      <c r="M838" s="642">
        <f t="shared" si="62"/>
        <v>0</v>
      </c>
      <c r="N838" s="644"/>
      <c r="O838" s="644"/>
      <c r="P838" s="644"/>
      <c r="Q838" s="87" t="e">
        <f t="shared" si="60"/>
        <v>#DIV/0!</v>
      </c>
      <c r="R838" s="87" t="e">
        <f t="shared" si="60"/>
        <v>#DIV/0!</v>
      </c>
      <c r="S838" s="87" t="e">
        <f t="shared" si="60"/>
        <v>#DIV/0!</v>
      </c>
      <c r="T838" s="87" t="e">
        <f t="shared" si="60"/>
        <v>#DIV/0!</v>
      </c>
    </row>
    <row r="839" spans="1:20" ht="30" hidden="1" x14ac:dyDescent="0.3">
      <c r="A839" s="92"/>
      <c r="B839" s="93"/>
      <c r="C839" s="97" t="s">
        <v>267</v>
      </c>
      <c r="D839" s="644"/>
      <c r="E839" s="642">
        <f t="shared" si="63"/>
        <v>0</v>
      </c>
      <c r="F839" s="644"/>
      <c r="G839" s="644"/>
      <c r="H839" s="644"/>
      <c r="I839" s="642">
        <f t="shared" si="61"/>
        <v>0</v>
      </c>
      <c r="J839" s="644"/>
      <c r="K839" s="644"/>
      <c r="L839" s="644"/>
      <c r="M839" s="642">
        <f t="shared" si="62"/>
        <v>0</v>
      </c>
      <c r="N839" s="644"/>
      <c r="O839" s="644"/>
      <c r="P839" s="644"/>
      <c r="Q839" s="87" t="e">
        <f t="shared" si="60"/>
        <v>#DIV/0!</v>
      </c>
      <c r="R839" s="87" t="e">
        <f t="shared" si="60"/>
        <v>#DIV/0!</v>
      </c>
      <c r="S839" s="87" t="e">
        <f t="shared" si="60"/>
        <v>#DIV/0!</v>
      </c>
      <c r="T839" s="87" t="e">
        <f t="shared" si="60"/>
        <v>#DIV/0!</v>
      </c>
    </row>
    <row r="840" spans="1:20" ht="30" hidden="1" x14ac:dyDescent="0.3">
      <c r="A840" s="92"/>
      <c r="B840" s="93"/>
      <c r="C840" s="97" t="s">
        <v>269</v>
      </c>
      <c r="D840" s="644"/>
      <c r="E840" s="642">
        <f t="shared" si="63"/>
        <v>0</v>
      </c>
      <c r="F840" s="644"/>
      <c r="G840" s="644"/>
      <c r="H840" s="644"/>
      <c r="I840" s="642">
        <f t="shared" si="61"/>
        <v>0</v>
      </c>
      <c r="J840" s="644"/>
      <c r="K840" s="644"/>
      <c r="L840" s="644"/>
      <c r="M840" s="642">
        <f t="shared" si="62"/>
        <v>0</v>
      </c>
      <c r="N840" s="644"/>
      <c r="O840" s="644"/>
      <c r="P840" s="644"/>
      <c r="Q840" s="87" t="e">
        <f t="shared" si="60"/>
        <v>#DIV/0!</v>
      </c>
      <c r="R840" s="87" t="e">
        <f t="shared" si="60"/>
        <v>#DIV/0!</v>
      </c>
      <c r="S840" s="87" t="e">
        <f t="shared" si="60"/>
        <v>#DIV/0!</v>
      </c>
      <c r="T840" s="87" t="e">
        <f t="shared" si="60"/>
        <v>#DIV/0!</v>
      </c>
    </row>
    <row r="841" spans="1:20" ht="60" hidden="1" x14ac:dyDescent="0.3">
      <c r="A841" s="92"/>
      <c r="B841" s="93"/>
      <c r="C841" s="97" t="s">
        <v>271</v>
      </c>
      <c r="D841" s="644"/>
      <c r="E841" s="642">
        <f t="shared" si="63"/>
        <v>0</v>
      </c>
      <c r="F841" s="644"/>
      <c r="G841" s="644"/>
      <c r="H841" s="644"/>
      <c r="I841" s="642">
        <f t="shared" si="61"/>
        <v>0</v>
      </c>
      <c r="J841" s="644"/>
      <c r="K841" s="644"/>
      <c r="L841" s="644"/>
      <c r="M841" s="642">
        <f t="shared" si="62"/>
        <v>0</v>
      </c>
      <c r="N841" s="644"/>
      <c r="O841" s="644"/>
      <c r="P841" s="644"/>
      <c r="Q841" s="87" t="e">
        <f t="shared" si="60"/>
        <v>#DIV/0!</v>
      </c>
      <c r="R841" s="87" t="e">
        <f t="shared" si="60"/>
        <v>#DIV/0!</v>
      </c>
      <c r="S841" s="87" t="e">
        <f t="shared" si="60"/>
        <v>#DIV/0!</v>
      </c>
      <c r="T841" s="87" t="e">
        <f t="shared" ref="T841:T904" si="64">P841/L841*100</f>
        <v>#DIV/0!</v>
      </c>
    </row>
    <row r="842" spans="1:20" ht="60" hidden="1" x14ac:dyDescent="0.3">
      <c r="A842" s="92"/>
      <c r="B842" s="93"/>
      <c r="C842" s="97" t="s">
        <v>273</v>
      </c>
      <c r="D842" s="644"/>
      <c r="E842" s="642">
        <f t="shared" si="63"/>
        <v>0</v>
      </c>
      <c r="F842" s="644"/>
      <c r="G842" s="644"/>
      <c r="H842" s="644"/>
      <c r="I842" s="642">
        <f t="shared" si="61"/>
        <v>0</v>
      </c>
      <c r="J842" s="644"/>
      <c r="K842" s="644"/>
      <c r="L842" s="644"/>
      <c r="M842" s="642">
        <f t="shared" si="62"/>
        <v>0</v>
      </c>
      <c r="N842" s="644"/>
      <c r="O842" s="644"/>
      <c r="P842" s="644"/>
      <c r="Q842" s="87" t="e">
        <f t="shared" ref="Q842:T905" si="65">M842/I842*100</f>
        <v>#DIV/0!</v>
      </c>
      <c r="R842" s="87" t="e">
        <f t="shared" si="65"/>
        <v>#DIV/0!</v>
      </c>
      <c r="S842" s="87" t="e">
        <f t="shared" si="65"/>
        <v>#DIV/0!</v>
      </c>
      <c r="T842" s="87" t="e">
        <f t="shared" si="64"/>
        <v>#DIV/0!</v>
      </c>
    </row>
    <row r="843" spans="1:20" ht="90" hidden="1" x14ac:dyDescent="0.3">
      <c r="A843" s="92"/>
      <c r="B843" s="93"/>
      <c r="C843" s="97" t="s">
        <v>275</v>
      </c>
      <c r="D843" s="644"/>
      <c r="E843" s="642">
        <f t="shared" si="63"/>
        <v>0</v>
      </c>
      <c r="F843" s="644"/>
      <c r="G843" s="644"/>
      <c r="H843" s="644"/>
      <c r="I843" s="642">
        <f t="shared" ref="I843:I906" si="66">J843+K843</f>
        <v>0</v>
      </c>
      <c r="J843" s="644"/>
      <c r="K843" s="644"/>
      <c r="L843" s="644"/>
      <c r="M843" s="642">
        <f t="shared" ref="M843:M906" si="67">N843+O843</f>
        <v>0</v>
      </c>
      <c r="N843" s="644"/>
      <c r="O843" s="644"/>
      <c r="P843" s="644"/>
      <c r="Q843" s="87" t="e">
        <f t="shared" si="65"/>
        <v>#DIV/0!</v>
      </c>
      <c r="R843" s="87" t="e">
        <f t="shared" si="65"/>
        <v>#DIV/0!</v>
      </c>
      <c r="S843" s="87" t="e">
        <f t="shared" si="65"/>
        <v>#DIV/0!</v>
      </c>
      <c r="T843" s="87" t="e">
        <f t="shared" si="64"/>
        <v>#DIV/0!</v>
      </c>
    </row>
    <row r="844" spans="1:20" ht="45" hidden="1" x14ac:dyDescent="0.3">
      <c r="A844" s="92"/>
      <c r="B844" s="93"/>
      <c r="C844" s="96" t="s">
        <v>277</v>
      </c>
      <c r="D844" s="644"/>
      <c r="E844" s="642">
        <f t="shared" si="63"/>
        <v>0</v>
      </c>
      <c r="F844" s="644"/>
      <c r="G844" s="644"/>
      <c r="H844" s="644"/>
      <c r="I844" s="642">
        <f t="shared" si="66"/>
        <v>0</v>
      </c>
      <c r="J844" s="644"/>
      <c r="K844" s="644"/>
      <c r="L844" s="644"/>
      <c r="M844" s="642">
        <f t="shared" si="67"/>
        <v>0</v>
      </c>
      <c r="N844" s="644"/>
      <c r="O844" s="644"/>
      <c r="P844" s="644"/>
      <c r="Q844" s="87" t="e">
        <f t="shared" si="65"/>
        <v>#DIV/0!</v>
      </c>
      <c r="R844" s="87" t="e">
        <f t="shared" si="65"/>
        <v>#DIV/0!</v>
      </c>
      <c r="S844" s="87" t="e">
        <f t="shared" si="65"/>
        <v>#DIV/0!</v>
      </c>
      <c r="T844" s="87" t="e">
        <f t="shared" si="64"/>
        <v>#DIV/0!</v>
      </c>
    </row>
    <row r="845" spans="1:20" ht="45" hidden="1" x14ac:dyDescent="0.3">
      <c r="A845" s="92"/>
      <c r="B845" s="93"/>
      <c r="C845" s="96" t="s">
        <v>279</v>
      </c>
      <c r="D845" s="644"/>
      <c r="E845" s="642">
        <f t="shared" si="63"/>
        <v>0</v>
      </c>
      <c r="F845" s="644"/>
      <c r="G845" s="644"/>
      <c r="H845" s="644"/>
      <c r="I845" s="642">
        <f t="shared" si="66"/>
        <v>0</v>
      </c>
      <c r="J845" s="644"/>
      <c r="K845" s="644"/>
      <c r="L845" s="644"/>
      <c r="M845" s="642">
        <f t="shared" si="67"/>
        <v>0</v>
      </c>
      <c r="N845" s="644"/>
      <c r="O845" s="644"/>
      <c r="P845" s="644"/>
      <c r="Q845" s="87" t="e">
        <f t="shared" si="65"/>
        <v>#DIV/0!</v>
      </c>
      <c r="R845" s="87" t="e">
        <f t="shared" si="65"/>
        <v>#DIV/0!</v>
      </c>
      <c r="S845" s="87" t="e">
        <f t="shared" si="65"/>
        <v>#DIV/0!</v>
      </c>
      <c r="T845" s="87" t="e">
        <f t="shared" si="64"/>
        <v>#DIV/0!</v>
      </c>
    </row>
    <row r="846" spans="1:20" ht="30" hidden="1" x14ac:dyDescent="0.3">
      <c r="A846" s="92"/>
      <c r="B846" s="93"/>
      <c r="C846" s="97" t="s">
        <v>281</v>
      </c>
      <c r="D846" s="644"/>
      <c r="E846" s="642">
        <f t="shared" ref="E846:E909" si="68">F846+G846</f>
        <v>0</v>
      </c>
      <c r="F846" s="644"/>
      <c r="G846" s="644"/>
      <c r="H846" s="644"/>
      <c r="I846" s="642">
        <f t="shared" si="66"/>
        <v>0</v>
      </c>
      <c r="J846" s="644"/>
      <c r="K846" s="644"/>
      <c r="L846" s="644"/>
      <c r="M846" s="642">
        <f t="shared" si="67"/>
        <v>0</v>
      </c>
      <c r="N846" s="644"/>
      <c r="O846" s="644"/>
      <c r="P846" s="644"/>
      <c r="Q846" s="87" t="e">
        <f t="shared" si="65"/>
        <v>#DIV/0!</v>
      </c>
      <c r="R846" s="87" t="e">
        <f t="shared" si="65"/>
        <v>#DIV/0!</v>
      </c>
      <c r="S846" s="87" t="e">
        <f t="shared" si="65"/>
        <v>#DIV/0!</v>
      </c>
      <c r="T846" s="87" t="e">
        <f t="shared" si="64"/>
        <v>#DIV/0!</v>
      </c>
    </row>
    <row r="847" spans="1:20" ht="60" hidden="1" x14ac:dyDescent="0.3">
      <c r="A847" s="92"/>
      <c r="B847" s="93"/>
      <c r="C847" s="97" t="s">
        <v>283</v>
      </c>
      <c r="D847" s="644"/>
      <c r="E847" s="642">
        <f t="shared" si="68"/>
        <v>0</v>
      </c>
      <c r="F847" s="644"/>
      <c r="G847" s="644"/>
      <c r="H847" s="644"/>
      <c r="I847" s="642">
        <f t="shared" si="66"/>
        <v>0</v>
      </c>
      <c r="J847" s="644"/>
      <c r="K847" s="644"/>
      <c r="L847" s="644"/>
      <c r="M847" s="642">
        <f t="shared" si="67"/>
        <v>0</v>
      </c>
      <c r="N847" s="644"/>
      <c r="O847" s="644"/>
      <c r="P847" s="644"/>
      <c r="Q847" s="87" t="e">
        <f t="shared" si="65"/>
        <v>#DIV/0!</v>
      </c>
      <c r="R847" s="87" t="e">
        <f t="shared" si="65"/>
        <v>#DIV/0!</v>
      </c>
      <c r="S847" s="87" t="e">
        <f t="shared" si="65"/>
        <v>#DIV/0!</v>
      </c>
      <c r="T847" s="87" t="e">
        <f t="shared" si="64"/>
        <v>#DIV/0!</v>
      </c>
    </row>
    <row r="848" spans="1:20" ht="30" hidden="1" x14ac:dyDescent="0.3">
      <c r="A848" s="92"/>
      <c r="B848" s="93"/>
      <c r="C848" s="97" t="s">
        <v>285</v>
      </c>
      <c r="D848" s="644"/>
      <c r="E848" s="642">
        <f t="shared" si="68"/>
        <v>0</v>
      </c>
      <c r="F848" s="644"/>
      <c r="G848" s="644"/>
      <c r="H848" s="644"/>
      <c r="I848" s="642">
        <f t="shared" si="66"/>
        <v>0</v>
      </c>
      <c r="J848" s="644"/>
      <c r="K848" s="644"/>
      <c r="L848" s="644"/>
      <c r="M848" s="642">
        <f t="shared" si="67"/>
        <v>0</v>
      </c>
      <c r="N848" s="644"/>
      <c r="O848" s="644"/>
      <c r="P848" s="644"/>
      <c r="Q848" s="87" t="e">
        <f t="shared" si="65"/>
        <v>#DIV/0!</v>
      </c>
      <c r="R848" s="87" t="e">
        <f t="shared" si="65"/>
        <v>#DIV/0!</v>
      </c>
      <c r="S848" s="87" t="e">
        <f t="shared" si="65"/>
        <v>#DIV/0!</v>
      </c>
      <c r="T848" s="87" t="e">
        <f t="shared" si="64"/>
        <v>#DIV/0!</v>
      </c>
    </row>
    <row r="849" spans="1:20" ht="90" hidden="1" x14ac:dyDescent="0.3">
      <c r="A849" s="92"/>
      <c r="B849" s="93"/>
      <c r="C849" s="97" t="s">
        <v>287</v>
      </c>
      <c r="D849" s="644"/>
      <c r="E849" s="642">
        <f t="shared" si="68"/>
        <v>0</v>
      </c>
      <c r="F849" s="644"/>
      <c r="G849" s="644"/>
      <c r="H849" s="644"/>
      <c r="I849" s="642">
        <f t="shared" si="66"/>
        <v>0</v>
      </c>
      <c r="J849" s="644"/>
      <c r="K849" s="644"/>
      <c r="L849" s="644"/>
      <c r="M849" s="642">
        <f t="shared" si="67"/>
        <v>0</v>
      </c>
      <c r="N849" s="644"/>
      <c r="O849" s="644"/>
      <c r="P849" s="644"/>
      <c r="Q849" s="87" t="e">
        <f t="shared" si="65"/>
        <v>#DIV/0!</v>
      </c>
      <c r="R849" s="87" t="e">
        <f t="shared" si="65"/>
        <v>#DIV/0!</v>
      </c>
      <c r="S849" s="87" t="e">
        <f t="shared" si="65"/>
        <v>#DIV/0!</v>
      </c>
      <c r="T849" s="87" t="e">
        <f t="shared" si="64"/>
        <v>#DIV/0!</v>
      </c>
    </row>
    <row r="850" spans="1:20" hidden="1" x14ac:dyDescent="0.3">
      <c r="A850" s="92"/>
      <c r="B850" s="93"/>
      <c r="C850" s="97" t="s">
        <v>289</v>
      </c>
      <c r="D850" s="644"/>
      <c r="E850" s="642">
        <f t="shared" si="68"/>
        <v>0</v>
      </c>
      <c r="F850" s="644"/>
      <c r="G850" s="644"/>
      <c r="H850" s="644"/>
      <c r="I850" s="642">
        <f t="shared" si="66"/>
        <v>0</v>
      </c>
      <c r="J850" s="644"/>
      <c r="K850" s="644"/>
      <c r="L850" s="644"/>
      <c r="M850" s="642">
        <f t="shared" si="67"/>
        <v>0</v>
      </c>
      <c r="N850" s="644"/>
      <c r="O850" s="644"/>
      <c r="P850" s="644"/>
      <c r="Q850" s="87" t="e">
        <f t="shared" si="65"/>
        <v>#DIV/0!</v>
      </c>
      <c r="R850" s="87" t="e">
        <f t="shared" si="65"/>
        <v>#DIV/0!</v>
      </c>
      <c r="S850" s="87" t="e">
        <f t="shared" si="65"/>
        <v>#DIV/0!</v>
      </c>
      <c r="T850" s="87" t="e">
        <f t="shared" si="64"/>
        <v>#DIV/0!</v>
      </c>
    </row>
    <row r="851" spans="1:20" ht="90" hidden="1" x14ac:dyDescent="0.3">
      <c r="A851" s="92"/>
      <c r="B851" s="93"/>
      <c r="C851" s="97" t="s">
        <v>291</v>
      </c>
      <c r="D851" s="644"/>
      <c r="E851" s="642">
        <f t="shared" si="68"/>
        <v>0</v>
      </c>
      <c r="F851" s="644"/>
      <c r="G851" s="644"/>
      <c r="H851" s="644"/>
      <c r="I851" s="642">
        <f t="shared" si="66"/>
        <v>0</v>
      </c>
      <c r="J851" s="644"/>
      <c r="K851" s="644"/>
      <c r="L851" s="644"/>
      <c r="M851" s="642">
        <f t="shared" si="67"/>
        <v>0</v>
      </c>
      <c r="N851" s="644"/>
      <c r="O851" s="644"/>
      <c r="P851" s="644"/>
      <c r="Q851" s="87" t="e">
        <f t="shared" si="65"/>
        <v>#DIV/0!</v>
      </c>
      <c r="R851" s="87" t="e">
        <f t="shared" si="65"/>
        <v>#DIV/0!</v>
      </c>
      <c r="S851" s="87" t="e">
        <f t="shared" si="65"/>
        <v>#DIV/0!</v>
      </c>
      <c r="T851" s="87" t="e">
        <f t="shared" si="64"/>
        <v>#DIV/0!</v>
      </c>
    </row>
    <row r="852" spans="1:20" ht="30" hidden="1" x14ac:dyDescent="0.3">
      <c r="A852" s="92"/>
      <c r="B852" s="93"/>
      <c r="C852" s="97" t="s">
        <v>293</v>
      </c>
      <c r="D852" s="644"/>
      <c r="E852" s="642">
        <f t="shared" si="68"/>
        <v>0</v>
      </c>
      <c r="F852" s="644"/>
      <c r="G852" s="644"/>
      <c r="H852" s="644"/>
      <c r="I852" s="642">
        <f t="shared" si="66"/>
        <v>0</v>
      </c>
      <c r="J852" s="644"/>
      <c r="K852" s="644"/>
      <c r="L852" s="644"/>
      <c r="M852" s="642">
        <f t="shared" si="67"/>
        <v>0</v>
      </c>
      <c r="N852" s="644"/>
      <c r="O852" s="644"/>
      <c r="P852" s="644"/>
      <c r="Q852" s="87" t="e">
        <f t="shared" si="65"/>
        <v>#DIV/0!</v>
      </c>
      <c r="R852" s="87" t="e">
        <f t="shared" si="65"/>
        <v>#DIV/0!</v>
      </c>
      <c r="S852" s="87" t="e">
        <f t="shared" si="65"/>
        <v>#DIV/0!</v>
      </c>
      <c r="T852" s="87" t="e">
        <f t="shared" si="64"/>
        <v>#DIV/0!</v>
      </c>
    </row>
    <row r="853" spans="1:20" ht="30" hidden="1" x14ac:dyDescent="0.3">
      <c r="A853" s="92"/>
      <c r="B853" s="93"/>
      <c r="C853" s="97" t="s">
        <v>295</v>
      </c>
      <c r="D853" s="644"/>
      <c r="E853" s="642">
        <f t="shared" si="68"/>
        <v>0</v>
      </c>
      <c r="F853" s="644"/>
      <c r="G853" s="644"/>
      <c r="H853" s="644"/>
      <c r="I853" s="642">
        <f t="shared" si="66"/>
        <v>0</v>
      </c>
      <c r="J853" s="644"/>
      <c r="K853" s="644"/>
      <c r="L853" s="644"/>
      <c r="M853" s="642">
        <f t="shared" si="67"/>
        <v>0</v>
      </c>
      <c r="N853" s="644"/>
      <c r="O853" s="644"/>
      <c r="P853" s="644"/>
      <c r="Q853" s="87" t="e">
        <f t="shared" si="65"/>
        <v>#DIV/0!</v>
      </c>
      <c r="R853" s="87" t="e">
        <f t="shared" si="65"/>
        <v>#DIV/0!</v>
      </c>
      <c r="S853" s="87" t="e">
        <f t="shared" si="65"/>
        <v>#DIV/0!</v>
      </c>
      <c r="T853" s="87" t="e">
        <f t="shared" si="64"/>
        <v>#DIV/0!</v>
      </c>
    </row>
    <row r="854" spans="1:20" ht="30" hidden="1" x14ac:dyDescent="0.3">
      <c r="A854" s="92"/>
      <c r="B854" s="93"/>
      <c r="C854" s="97" t="s">
        <v>297</v>
      </c>
      <c r="D854" s="644"/>
      <c r="E854" s="642">
        <f t="shared" si="68"/>
        <v>0</v>
      </c>
      <c r="F854" s="644"/>
      <c r="G854" s="644"/>
      <c r="H854" s="644"/>
      <c r="I854" s="642">
        <f t="shared" si="66"/>
        <v>0</v>
      </c>
      <c r="J854" s="644"/>
      <c r="K854" s="644"/>
      <c r="L854" s="644"/>
      <c r="M854" s="642">
        <f t="shared" si="67"/>
        <v>0</v>
      </c>
      <c r="N854" s="644"/>
      <c r="O854" s="644"/>
      <c r="P854" s="644"/>
      <c r="Q854" s="87" t="e">
        <f t="shared" si="65"/>
        <v>#DIV/0!</v>
      </c>
      <c r="R854" s="87" t="e">
        <f t="shared" si="65"/>
        <v>#DIV/0!</v>
      </c>
      <c r="S854" s="87" t="e">
        <f t="shared" si="65"/>
        <v>#DIV/0!</v>
      </c>
      <c r="T854" s="87" t="e">
        <f t="shared" si="64"/>
        <v>#DIV/0!</v>
      </c>
    </row>
    <row r="855" spans="1:20" ht="30" hidden="1" x14ac:dyDescent="0.3">
      <c r="A855" s="92"/>
      <c r="B855" s="93"/>
      <c r="C855" s="97" t="s">
        <v>299</v>
      </c>
      <c r="D855" s="644"/>
      <c r="E855" s="642">
        <f t="shared" si="68"/>
        <v>0</v>
      </c>
      <c r="F855" s="644"/>
      <c r="G855" s="644"/>
      <c r="H855" s="644"/>
      <c r="I855" s="642">
        <f t="shared" si="66"/>
        <v>0</v>
      </c>
      <c r="J855" s="644"/>
      <c r="K855" s="644"/>
      <c r="L855" s="644"/>
      <c r="M855" s="642">
        <f t="shared" si="67"/>
        <v>0</v>
      </c>
      <c r="N855" s="644"/>
      <c r="O855" s="644"/>
      <c r="P855" s="644"/>
      <c r="Q855" s="87" t="e">
        <f t="shared" si="65"/>
        <v>#DIV/0!</v>
      </c>
      <c r="R855" s="87" t="e">
        <f t="shared" si="65"/>
        <v>#DIV/0!</v>
      </c>
      <c r="S855" s="87" t="e">
        <f t="shared" si="65"/>
        <v>#DIV/0!</v>
      </c>
      <c r="T855" s="87" t="e">
        <f t="shared" si="64"/>
        <v>#DIV/0!</v>
      </c>
    </row>
    <row r="856" spans="1:20" hidden="1" x14ac:dyDescent="0.3">
      <c r="A856" s="92"/>
      <c r="B856" s="93"/>
      <c r="C856" s="97" t="s">
        <v>301</v>
      </c>
      <c r="D856" s="644"/>
      <c r="E856" s="642">
        <f t="shared" si="68"/>
        <v>0</v>
      </c>
      <c r="F856" s="644"/>
      <c r="G856" s="644"/>
      <c r="H856" s="644"/>
      <c r="I856" s="642">
        <f t="shared" si="66"/>
        <v>0</v>
      </c>
      <c r="J856" s="644"/>
      <c r="K856" s="644"/>
      <c r="L856" s="644"/>
      <c r="M856" s="642">
        <f t="shared" si="67"/>
        <v>0</v>
      </c>
      <c r="N856" s="644"/>
      <c r="O856" s="644"/>
      <c r="P856" s="644"/>
      <c r="Q856" s="87" t="e">
        <f t="shared" si="65"/>
        <v>#DIV/0!</v>
      </c>
      <c r="R856" s="87" t="e">
        <f t="shared" si="65"/>
        <v>#DIV/0!</v>
      </c>
      <c r="S856" s="87" t="e">
        <f t="shared" si="65"/>
        <v>#DIV/0!</v>
      </c>
      <c r="T856" s="87" t="e">
        <f t="shared" si="64"/>
        <v>#DIV/0!</v>
      </c>
    </row>
    <row r="857" spans="1:20" ht="75" hidden="1" x14ac:dyDescent="0.3">
      <c r="A857" s="92"/>
      <c r="B857" s="93"/>
      <c r="C857" s="97" t="s">
        <v>303</v>
      </c>
      <c r="D857" s="644"/>
      <c r="E857" s="642">
        <f t="shared" si="68"/>
        <v>0</v>
      </c>
      <c r="F857" s="644"/>
      <c r="G857" s="644"/>
      <c r="H857" s="644"/>
      <c r="I857" s="642">
        <f t="shared" si="66"/>
        <v>0</v>
      </c>
      <c r="J857" s="644"/>
      <c r="K857" s="644"/>
      <c r="L857" s="644"/>
      <c r="M857" s="642">
        <f t="shared" si="67"/>
        <v>0</v>
      </c>
      <c r="N857" s="644"/>
      <c r="O857" s="644"/>
      <c r="P857" s="644"/>
      <c r="Q857" s="87" t="e">
        <f t="shared" si="65"/>
        <v>#DIV/0!</v>
      </c>
      <c r="R857" s="87" t="e">
        <f t="shared" si="65"/>
        <v>#DIV/0!</v>
      </c>
      <c r="S857" s="87" t="e">
        <f t="shared" si="65"/>
        <v>#DIV/0!</v>
      </c>
      <c r="T857" s="87" t="e">
        <f t="shared" si="64"/>
        <v>#DIV/0!</v>
      </c>
    </row>
    <row r="858" spans="1:20" hidden="1" x14ac:dyDescent="0.3">
      <c r="A858" s="92"/>
      <c r="B858" s="93"/>
      <c r="C858" s="95" t="s">
        <v>386</v>
      </c>
      <c r="D858" s="644"/>
      <c r="E858" s="642">
        <f t="shared" si="68"/>
        <v>0</v>
      </c>
      <c r="F858" s="644"/>
      <c r="G858" s="644"/>
      <c r="H858" s="644"/>
      <c r="I858" s="642">
        <f t="shared" si="66"/>
        <v>0</v>
      </c>
      <c r="J858" s="644"/>
      <c r="K858" s="644"/>
      <c r="L858" s="644"/>
      <c r="M858" s="642">
        <f t="shared" si="67"/>
        <v>0</v>
      </c>
      <c r="N858" s="644"/>
      <c r="O858" s="644"/>
      <c r="P858" s="644"/>
      <c r="Q858" s="87" t="e">
        <f t="shared" si="65"/>
        <v>#DIV/0!</v>
      </c>
      <c r="R858" s="87" t="e">
        <f t="shared" si="65"/>
        <v>#DIV/0!</v>
      </c>
      <c r="S858" s="87" t="e">
        <f t="shared" si="65"/>
        <v>#DIV/0!</v>
      </c>
      <c r="T858" s="87" t="e">
        <f t="shared" si="64"/>
        <v>#DIV/0!</v>
      </c>
    </row>
    <row r="859" spans="1:20" hidden="1" x14ac:dyDescent="0.3">
      <c r="A859" s="92"/>
      <c r="B859" s="93"/>
      <c r="C859" s="95" t="s">
        <v>405</v>
      </c>
      <c r="D859" s="648"/>
      <c r="E859" s="642">
        <f t="shared" si="68"/>
        <v>0</v>
      </c>
      <c r="F859" s="648"/>
      <c r="G859" s="648"/>
      <c r="H859" s="648"/>
      <c r="I859" s="642">
        <f t="shared" si="66"/>
        <v>0</v>
      </c>
      <c r="J859" s="648"/>
      <c r="K859" s="648"/>
      <c r="L859" s="648"/>
      <c r="M859" s="642">
        <f t="shared" si="67"/>
        <v>0</v>
      </c>
      <c r="N859" s="648"/>
      <c r="O859" s="648"/>
      <c r="P859" s="648"/>
      <c r="Q859" s="87" t="e">
        <f t="shared" si="65"/>
        <v>#DIV/0!</v>
      </c>
      <c r="R859" s="87" t="e">
        <f t="shared" si="65"/>
        <v>#DIV/0!</v>
      </c>
      <c r="S859" s="87" t="e">
        <f t="shared" si="65"/>
        <v>#DIV/0!</v>
      </c>
      <c r="T859" s="87" t="e">
        <f t="shared" si="64"/>
        <v>#DIV/0!</v>
      </c>
    </row>
    <row r="860" spans="1:20" ht="30" hidden="1" x14ac:dyDescent="0.3">
      <c r="A860" s="92"/>
      <c r="B860" s="93"/>
      <c r="C860" s="96" t="s">
        <v>406</v>
      </c>
      <c r="D860" s="649"/>
      <c r="E860" s="642">
        <f t="shared" si="68"/>
        <v>0</v>
      </c>
      <c r="F860" s="649"/>
      <c r="G860" s="649"/>
      <c r="H860" s="649"/>
      <c r="I860" s="642">
        <f t="shared" si="66"/>
        <v>0</v>
      </c>
      <c r="J860" s="649"/>
      <c r="K860" s="649"/>
      <c r="L860" s="649"/>
      <c r="M860" s="642">
        <f t="shared" si="67"/>
        <v>0</v>
      </c>
      <c r="N860" s="649"/>
      <c r="O860" s="649"/>
      <c r="P860" s="649"/>
      <c r="Q860" s="87" t="e">
        <f t="shared" si="65"/>
        <v>#DIV/0!</v>
      </c>
      <c r="R860" s="87" t="e">
        <f t="shared" si="65"/>
        <v>#DIV/0!</v>
      </c>
      <c r="S860" s="87" t="e">
        <f t="shared" si="65"/>
        <v>#DIV/0!</v>
      </c>
      <c r="T860" s="87" t="e">
        <f t="shared" si="64"/>
        <v>#DIV/0!</v>
      </c>
    </row>
    <row r="861" spans="1:20" hidden="1" x14ac:dyDescent="0.3">
      <c r="A861" s="92"/>
      <c r="B861" s="93"/>
      <c r="C861" s="97" t="s">
        <v>407</v>
      </c>
      <c r="D861" s="650"/>
      <c r="E861" s="642">
        <f t="shared" si="68"/>
        <v>0</v>
      </c>
      <c r="F861" s="650"/>
      <c r="G861" s="650"/>
      <c r="H861" s="650"/>
      <c r="I861" s="642">
        <f t="shared" si="66"/>
        <v>0</v>
      </c>
      <c r="J861" s="650"/>
      <c r="K861" s="650"/>
      <c r="L861" s="650"/>
      <c r="M861" s="642">
        <f t="shared" si="67"/>
        <v>0</v>
      </c>
      <c r="N861" s="650"/>
      <c r="O861" s="650"/>
      <c r="P861" s="650"/>
      <c r="Q861" s="87" t="e">
        <f t="shared" si="65"/>
        <v>#DIV/0!</v>
      </c>
      <c r="R861" s="87" t="e">
        <f t="shared" si="65"/>
        <v>#DIV/0!</v>
      </c>
      <c r="S861" s="87" t="e">
        <f t="shared" si="65"/>
        <v>#DIV/0!</v>
      </c>
      <c r="T861" s="87" t="e">
        <f t="shared" si="64"/>
        <v>#DIV/0!</v>
      </c>
    </row>
    <row r="862" spans="1:20" hidden="1" x14ac:dyDescent="0.3">
      <c r="A862" s="92"/>
      <c r="B862" s="93"/>
      <c r="C862" s="97" t="s">
        <v>408</v>
      </c>
      <c r="D862" s="651"/>
      <c r="E862" s="642">
        <f t="shared" si="68"/>
        <v>0</v>
      </c>
      <c r="F862" s="651"/>
      <c r="G862" s="651"/>
      <c r="H862" s="651"/>
      <c r="I862" s="642">
        <f t="shared" si="66"/>
        <v>0</v>
      </c>
      <c r="J862" s="651"/>
      <c r="K862" s="651"/>
      <c r="L862" s="651"/>
      <c r="M862" s="642">
        <f t="shared" si="67"/>
        <v>0</v>
      </c>
      <c r="N862" s="651"/>
      <c r="O862" s="651"/>
      <c r="P862" s="651"/>
      <c r="Q862" s="87" t="e">
        <f t="shared" si="65"/>
        <v>#DIV/0!</v>
      </c>
      <c r="R862" s="87" t="e">
        <f t="shared" si="65"/>
        <v>#DIV/0!</v>
      </c>
      <c r="S862" s="87" t="e">
        <f t="shared" si="65"/>
        <v>#DIV/0!</v>
      </c>
      <c r="T862" s="87" t="e">
        <f t="shared" si="64"/>
        <v>#DIV/0!</v>
      </c>
    </row>
    <row r="863" spans="1:20" ht="45" hidden="1" x14ac:dyDescent="0.3">
      <c r="A863" s="92" t="s">
        <v>409</v>
      </c>
      <c r="B863" s="93"/>
      <c r="C863" s="105" t="s">
        <v>410</v>
      </c>
      <c r="D863" s="644"/>
      <c r="E863" s="642">
        <f t="shared" si="68"/>
        <v>0</v>
      </c>
      <c r="F863" s="644"/>
      <c r="G863" s="644"/>
      <c r="H863" s="644"/>
      <c r="I863" s="642">
        <f t="shared" si="66"/>
        <v>0</v>
      </c>
      <c r="J863" s="644"/>
      <c r="K863" s="644"/>
      <c r="L863" s="644"/>
      <c r="M863" s="642">
        <f t="shared" si="67"/>
        <v>0</v>
      </c>
      <c r="N863" s="644"/>
      <c r="O863" s="644"/>
      <c r="P863" s="644"/>
      <c r="Q863" s="87" t="e">
        <f t="shared" si="65"/>
        <v>#DIV/0!</v>
      </c>
      <c r="R863" s="87" t="e">
        <f t="shared" si="65"/>
        <v>#DIV/0!</v>
      </c>
      <c r="S863" s="87" t="e">
        <f t="shared" si="65"/>
        <v>#DIV/0!</v>
      </c>
      <c r="T863" s="87" t="e">
        <f t="shared" si="64"/>
        <v>#DIV/0!</v>
      </c>
    </row>
    <row r="864" spans="1:20" hidden="1" x14ac:dyDescent="0.3">
      <c r="A864" s="92"/>
      <c r="B864" s="93"/>
      <c r="C864" s="113" t="s">
        <v>411</v>
      </c>
      <c r="D864" s="644"/>
      <c r="E864" s="642">
        <f t="shared" si="68"/>
        <v>0</v>
      </c>
      <c r="F864" s="644"/>
      <c r="G864" s="644"/>
      <c r="H864" s="644"/>
      <c r="I864" s="642">
        <f t="shared" si="66"/>
        <v>0</v>
      </c>
      <c r="J864" s="644"/>
      <c r="K864" s="644"/>
      <c r="L864" s="644"/>
      <c r="M864" s="642">
        <f t="shared" si="67"/>
        <v>0</v>
      </c>
      <c r="N864" s="644"/>
      <c r="O864" s="644"/>
      <c r="P864" s="644"/>
      <c r="Q864" s="87" t="e">
        <f t="shared" si="65"/>
        <v>#DIV/0!</v>
      </c>
      <c r="R864" s="87" t="e">
        <f t="shared" si="65"/>
        <v>#DIV/0!</v>
      </c>
      <c r="S864" s="87" t="e">
        <f t="shared" si="65"/>
        <v>#DIV/0!</v>
      </c>
      <c r="T864" s="87" t="e">
        <f t="shared" si="64"/>
        <v>#DIV/0!</v>
      </c>
    </row>
    <row r="865" spans="1:20" hidden="1" x14ac:dyDescent="0.3">
      <c r="A865" s="92"/>
      <c r="B865" s="93" t="s">
        <v>192</v>
      </c>
      <c r="C865" s="94" t="s">
        <v>397</v>
      </c>
      <c r="D865" s="644"/>
      <c r="E865" s="642">
        <f t="shared" si="68"/>
        <v>0</v>
      </c>
      <c r="F865" s="644"/>
      <c r="G865" s="644"/>
      <c r="H865" s="644"/>
      <c r="I865" s="642">
        <f t="shared" si="66"/>
        <v>0</v>
      </c>
      <c r="J865" s="644"/>
      <c r="K865" s="644"/>
      <c r="L865" s="644"/>
      <c r="M865" s="642">
        <f t="shared" si="67"/>
        <v>0</v>
      </c>
      <c r="N865" s="644"/>
      <c r="O865" s="644"/>
      <c r="P865" s="644"/>
      <c r="Q865" s="87" t="e">
        <f t="shared" si="65"/>
        <v>#DIV/0!</v>
      </c>
      <c r="R865" s="87" t="e">
        <f t="shared" si="65"/>
        <v>#DIV/0!</v>
      </c>
      <c r="S865" s="87" t="e">
        <f t="shared" si="65"/>
        <v>#DIV/0!</v>
      </c>
      <c r="T865" s="87" t="e">
        <f t="shared" si="64"/>
        <v>#DIV/0!</v>
      </c>
    </row>
    <row r="866" spans="1:20" ht="24" hidden="1" customHeight="1" x14ac:dyDescent="0.3">
      <c r="A866" s="92"/>
      <c r="B866" s="93" t="s">
        <v>203</v>
      </c>
      <c r="C866" s="95" t="s">
        <v>385</v>
      </c>
      <c r="D866" s="644"/>
      <c r="E866" s="642">
        <f t="shared" si="68"/>
        <v>0</v>
      </c>
      <c r="F866" s="644"/>
      <c r="G866" s="644"/>
      <c r="H866" s="644"/>
      <c r="I866" s="642">
        <f t="shared" si="66"/>
        <v>0</v>
      </c>
      <c r="J866" s="644"/>
      <c r="K866" s="644"/>
      <c r="L866" s="644"/>
      <c r="M866" s="642">
        <f t="shared" si="67"/>
        <v>0</v>
      </c>
      <c r="N866" s="644"/>
      <c r="O866" s="644"/>
      <c r="P866" s="644"/>
      <c r="Q866" s="87" t="e">
        <f t="shared" si="65"/>
        <v>#DIV/0!</v>
      </c>
      <c r="R866" s="87" t="e">
        <f t="shared" si="65"/>
        <v>#DIV/0!</v>
      </c>
      <c r="S866" s="87" t="e">
        <f t="shared" si="65"/>
        <v>#DIV/0!</v>
      </c>
      <c r="T866" s="87" t="e">
        <f t="shared" si="64"/>
        <v>#DIV/0!</v>
      </c>
    </row>
    <row r="867" spans="1:20" ht="24" hidden="1" customHeight="1" x14ac:dyDescent="0.3">
      <c r="A867" s="92"/>
      <c r="B867" s="93" t="s">
        <v>207</v>
      </c>
      <c r="C867" s="96" t="s">
        <v>208</v>
      </c>
      <c r="D867" s="644"/>
      <c r="E867" s="642">
        <f t="shared" si="68"/>
        <v>0</v>
      </c>
      <c r="F867" s="644"/>
      <c r="G867" s="644"/>
      <c r="H867" s="644"/>
      <c r="I867" s="642">
        <f t="shared" si="66"/>
        <v>0</v>
      </c>
      <c r="J867" s="644"/>
      <c r="K867" s="644"/>
      <c r="L867" s="644"/>
      <c r="M867" s="642">
        <f t="shared" si="67"/>
        <v>0</v>
      </c>
      <c r="N867" s="644"/>
      <c r="O867" s="644"/>
      <c r="P867" s="644"/>
      <c r="Q867" s="87" t="e">
        <f t="shared" si="65"/>
        <v>#DIV/0!</v>
      </c>
      <c r="R867" s="87" t="e">
        <f t="shared" si="65"/>
        <v>#DIV/0!</v>
      </c>
      <c r="S867" s="87" t="e">
        <f t="shared" si="65"/>
        <v>#DIV/0!</v>
      </c>
      <c r="T867" s="87" t="e">
        <f t="shared" si="64"/>
        <v>#DIV/0!</v>
      </c>
    </row>
    <row r="868" spans="1:20" ht="24" hidden="1" customHeight="1" x14ac:dyDescent="0.3">
      <c r="A868" s="92"/>
      <c r="B868" s="93" t="s">
        <v>209</v>
      </c>
      <c r="C868" s="97" t="s">
        <v>210</v>
      </c>
      <c r="D868" s="644"/>
      <c r="E868" s="642">
        <f t="shared" si="68"/>
        <v>0</v>
      </c>
      <c r="F868" s="644"/>
      <c r="G868" s="644"/>
      <c r="H868" s="644"/>
      <c r="I868" s="642">
        <f t="shared" si="66"/>
        <v>0</v>
      </c>
      <c r="J868" s="644"/>
      <c r="K868" s="644"/>
      <c r="L868" s="644"/>
      <c r="M868" s="642">
        <f t="shared" si="67"/>
        <v>0</v>
      </c>
      <c r="N868" s="644"/>
      <c r="O868" s="644"/>
      <c r="P868" s="644"/>
      <c r="Q868" s="87" t="e">
        <f t="shared" si="65"/>
        <v>#DIV/0!</v>
      </c>
      <c r="R868" s="87" t="e">
        <f t="shared" si="65"/>
        <v>#DIV/0!</v>
      </c>
      <c r="S868" s="87" t="e">
        <f t="shared" si="65"/>
        <v>#DIV/0!</v>
      </c>
      <c r="T868" s="87" t="e">
        <f t="shared" si="64"/>
        <v>#DIV/0!</v>
      </c>
    </row>
    <row r="869" spans="1:20" ht="24" hidden="1" customHeight="1" x14ac:dyDescent="0.3">
      <c r="A869" s="92"/>
      <c r="B869" s="93" t="s">
        <v>211</v>
      </c>
      <c r="C869" s="97" t="s">
        <v>212</v>
      </c>
      <c r="D869" s="644"/>
      <c r="E869" s="642">
        <f t="shared" si="68"/>
        <v>0</v>
      </c>
      <c r="F869" s="644"/>
      <c r="G869" s="644"/>
      <c r="H869" s="644"/>
      <c r="I869" s="642">
        <f t="shared" si="66"/>
        <v>0</v>
      </c>
      <c r="J869" s="644"/>
      <c r="K869" s="644"/>
      <c r="L869" s="644"/>
      <c r="M869" s="642">
        <f t="shared" si="67"/>
        <v>0</v>
      </c>
      <c r="N869" s="644"/>
      <c r="O869" s="644"/>
      <c r="P869" s="644"/>
      <c r="Q869" s="87" t="e">
        <f t="shared" si="65"/>
        <v>#DIV/0!</v>
      </c>
      <c r="R869" s="87" t="e">
        <f t="shared" si="65"/>
        <v>#DIV/0!</v>
      </c>
      <c r="S869" s="87" t="e">
        <f t="shared" si="65"/>
        <v>#DIV/0!</v>
      </c>
      <c r="T869" s="87" t="e">
        <f t="shared" si="64"/>
        <v>#DIV/0!</v>
      </c>
    </row>
    <row r="870" spans="1:20" ht="24" hidden="1" customHeight="1" x14ac:dyDescent="0.3">
      <c r="A870" s="92"/>
      <c r="B870" s="93" t="s">
        <v>213</v>
      </c>
      <c r="C870" s="96" t="s">
        <v>214</v>
      </c>
      <c r="D870" s="644"/>
      <c r="E870" s="642">
        <f t="shared" si="68"/>
        <v>0</v>
      </c>
      <c r="F870" s="644"/>
      <c r="G870" s="644"/>
      <c r="H870" s="644"/>
      <c r="I870" s="642">
        <f t="shared" si="66"/>
        <v>0</v>
      </c>
      <c r="J870" s="644"/>
      <c r="K870" s="644"/>
      <c r="L870" s="644"/>
      <c r="M870" s="642">
        <f t="shared" si="67"/>
        <v>0</v>
      </c>
      <c r="N870" s="644"/>
      <c r="O870" s="644"/>
      <c r="P870" s="644"/>
      <c r="Q870" s="87" t="e">
        <f t="shared" si="65"/>
        <v>#DIV/0!</v>
      </c>
      <c r="R870" s="87" t="e">
        <f t="shared" si="65"/>
        <v>#DIV/0!</v>
      </c>
      <c r="S870" s="87" t="e">
        <f t="shared" si="65"/>
        <v>#DIV/0!</v>
      </c>
      <c r="T870" s="87" t="e">
        <f t="shared" si="64"/>
        <v>#DIV/0!</v>
      </c>
    </row>
    <row r="871" spans="1:20" hidden="1" x14ac:dyDescent="0.3">
      <c r="A871" s="92"/>
      <c r="B871" s="93" t="s">
        <v>215</v>
      </c>
      <c r="C871" s="95" t="s">
        <v>391</v>
      </c>
      <c r="D871" s="644"/>
      <c r="E871" s="642">
        <f t="shared" si="68"/>
        <v>0</v>
      </c>
      <c r="F871" s="644"/>
      <c r="G871" s="644"/>
      <c r="H871" s="644"/>
      <c r="I871" s="642">
        <f t="shared" si="66"/>
        <v>0</v>
      </c>
      <c r="J871" s="644"/>
      <c r="K871" s="644"/>
      <c r="L871" s="644"/>
      <c r="M871" s="642">
        <f t="shared" si="67"/>
        <v>0</v>
      </c>
      <c r="N871" s="644"/>
      <c r="O871" s="644"/>
      <c r="P871" s="644"/>
      <c r="Q871" s="87" t="e">
        <f t="shared" si="65"/>
        <v>#DIV/0!</v>
      </c>
      <c r="R871" s="87" t="e">
        <f t="shared" si="65"/>
        <v>#DIV/0!</v>
      </c>
      <c r="S871" s="87" t="e">
        <f t="shared" si="65"/>
        <v>#DIV/0!</v>
      </c>
      <c r="T871" s="87" t="e">
        <f t="shared" si="64"/>
        <v>#DIV/0!</v>
      </c>
    </row>
    <row r="872" spans="1:20" ht="45" hidden="1" x14ac:dyDescent="0.3">
      <c r="A872" s="92"/>
      <c r="B872" s="93"/>
      <c r="C872" s="96" t="s">
        <v>217</v>
      </c>
      <c r="D872" s="644"/>
      <c r="E872" s="642">
        <f t="shared" si="68"/>
        <v>0</v>
      </c>
      <c r="F872" s="644"/>
      <c r="G872" s="644"/>
      <c r="H872" s="644"/>
      <c r="I872" s="642">
        <f t="shared" si="66"/>
        <v>0</v>
      </c>
      <c r="J872" s="644"/>
      <c r="K872" s="644"/>
      <c r="L872" s="644"/>
      <c r="M872" s="642">
        <f t="shared" si="67"/>
        <v>0</v>
      </c>
      <c r="N872" s="644"/>
      <c r="O872" s="644"/>
      <c r="P872" s="644"/>
      <c r="Q872" s="87" t="e">
        <f t="shared" si="65"/>
        <v>#DIV/0!</v>
      </c>
      <c r="R872" s="87" t="e">
        <f t="shared" si="65"/>
        <v>#DIV/0!</v>
      </c>
      <c r="S872" s="87" t="e">
        <f t="shared" si="65"/>
        <v>#DIV/0!</v>
      </c>
      <c r="T872" s="87" t="e">
        <f t="shared" si="64"/>
        <v>#DIV/0!</v>
      </c>
    </row>
    <row r="873" spans="1:20" hidden="1" x14ac:dyDescent="0.3">
      <c r="A873" s="92"/>
      <c r="B873" s="93" t="s">
        <v>218</v>
      </c>
      <c r="C873" s="96" t="s">
        <v>219</v>
      </c>
      <c r="D873" s="644"/>
      <c r="E873" s="642">
        <f t="shared" si="68"/>
        <v>0</v>
      </c>
      <c r="F873" s="644"/>
      <c r="G873" s="644"/>
      <c r="H873" s="644"/>
      <c r="I873" s="642">
        <f t="shared" si="66"/>
        <v>0</v>
      </c>
      <c r="J873" s="644"/>
      <c r="K873" s="644"/>
      <c r="L873" s="644"/>
      <c r="M873" s="642">
        <f t="shared" si="67"/>
        <v>0</v>
      </c>
      <c r="N873" s="644"/>
      <c r="O873" s="644"/>
      <c r="P873" s="644"/>
      <c r="Q873" s="87" t="e">
        <f t="shared" si="65"/>
        <v>#DIV/0!</v>
      </c>
      <c r="R873" s="87" t="e">
        <f t="shared" si="65"/>
        <v>#DIV/0!</v>
      </c>
      <c r="S873" s="87" t="e">
        <f t="shared" si="65"/>
        <v>#DIV/0!</v>
      </c>
      <c r="T873" s="87" t="e">
        <f t="shared" si="64"/>
        <v>#DIV/0!</v>
      </c>
    </row>
    <row r="874" spans="1:20" ht="30" hidden="1" x14ac:dyDescent="0.3">
      <c r="A874" s="92"/>
      <c r="B874" s="93" t="s">
        <v>220</v>
      </c>
      <c r="C874" s="97" t="s">
        <v>221</v>
      </c>
      <c r="D874" s="644"/>
      <c r="E874" s="642">
        <f t="shared" si="68"/>
        <v>0</v>
      </c>
      <c r="F874" s="644"/>
      <c r="G874" s="644"/>
      <c r="H874" s="644"/>
      <c r="I874" s="642">
        <f t="shared" si="66"/>
        <v>0</v>
      </c>
      <c r="J874" s="644"/>
      <c r="K874" s="644"/>
      <c r="L874" s="644"/>
      <c r="M874" s="642">
        <f t="shared" si="67"/>
        <v>0</v>
      </c>
      <c r="N874" s="644"/>
      <c r="O874" s="644"/>
      <c r="P874" s="644"/>
      <c r="Q874" s="87" t="e">
        <f t="shared" si="65"/>
        <v>#DIV/0!</v>
      </c>
      <c r="R874" s="87" t="e">
        <f t="shared" si="65"/>
        <v>#DIV/0!</v>
      </c>
      <c r="S874" s="87" t="e">
        <f t="shared" si="65"/>
        <v>#DIV/0!</v>
      </c>
      <c r="T874" s="87" t="e">
        <f t="shared" si="64"/>
        <v>#DIV/0!</v>
      </c>
    </row>
    <row r="875" spans="1:20" ht="30" hidden="1" x14ac:dyDescent="0.3">
      <c r="A875" s="92"/>
      <c r="B875" s="93" t="s">
        <v>222</v>
      </c>
      <c r="C875" s="97" t="s">
        <v>223</v>
      </c>
      <c r="D875" s="644"/>
      <c r="E875" s="642">
        <f t="shared" si="68"/>
        <v>0</v>
      </c>
      <c r="F875" s="644"/>
      <c r="G875" s="644"/>
      <c r="H875" s="644"/>
      <c r="I875" s="642">
        <f t="shared" si="66"/>
        <v>0</v>
      </c>
      <c r="J875" s="644"/>
      <c r="K875" s="644"/>
      <c r="L875" s="644"/>
      <c r="M875" s="642">
        <f t="shared" si="67"/>
        <v>0</v>
      </c>
      <c r="N875" s="644"/>
      <c r="O875" s="644"/>
      <c r="P875" s="644"/>
      <c r="Q875" s="87" t="e">
        <f t="shared" si="65"/>
        <v>#DIV/0!</v>
      </c>
      <c r="R875" s="87" t="e">
        <f t="shared" si="65"/>
        <v>#DIV/0!</v>
      </c>
      <c r="S875" s="87" t="e">
        <f t="shared" si="65"/>
        <v>#DIV/0!</v>
      </c>
      <c r="T875" s="87" t="e">
        <f t="shared" si="64"/>
        <v>#DIV/0!</v>
      </c>
    </row>
    <row r="876" spans="1:20" hidden="1" x14ac:dyDescent="0.3">
      <c r="A876" s="92"/>
      <c r="B876" s="93" t="s">
        <v>224</v>
      </c>
      <c r="C876" s="96" t="s">
        <v>225</v>
      </c>
      <c r="D876" s="644"/>
      <c r="E876" s="642">
        <f t="shared" si="68"/>
        <v>0</v>
      </c>
      <c r="F876" s="644"/>
      <c r="G876" s="644"/>
      <c r="H876" s="644"/>
      <c r="I876" s="642">
        <f t="shared" si="66"/>
        <v>0</v>
      </c>
      <c r="J876" s="644"/>
      <c r="K876" s="644"/>
      <c r="L876" s="644"/>
      <c r="M876" s="642">
        <f t="shared" si="67"/>
        <v>0</v>
      </c>
      <c r="N876" s="644"/>
      <c r="O876" s="644"/>
      <c r="P876" s="644"/>
      <c r="Q876" s="87" t="e">
        <f t="shared" si="65"/>
        <v>#DIV/0!</v>
      </c>
      <c r="R876" s="87" t="e">
        <f t="shared" si="65"/>
        <v>#DIV/0!</v>
      </c>
      <c r="S876" s="87" t="e">
        <f t="shared" si="65"/>
        <v>#DIV/0!</v>
      </c>
      <c r="T876" s="87" t="e">
        <f t="shared" si="64"/>
        <v>#DIV/0!</v>
      </c>
    </row>
    <row r="877" spans="1:20" ht="30" hidden="1" x14ac:dyDescent="0.3">
      <c r="A877" s="92"/>
      <c r="B877" s="93" t="s">
        <v>226</v>
      </c>
      <c r="C877" s="97" t="s">
        <v>227</v>
      </c>
      <c r="D877" s="644"/>
      <c r="E877" s="642">
        <f t="shared" si="68"/>
        <v>0</v>
      </c>
      <c r="F877" s="644"/>
      <c r="G877" s="644"/>
      <c r="H877" s="644"/>
      <c r="I877" s="642">
        <f t="shared" si="66"/>
        <v>0</v>
      </c>
      <c r="J877" s="644"/>
      <c r="K877" s="644"/>
      <c r="L877" s="644"/>
      <c r="M877" s="642">
        <f t="shared" si="67"/>
        <v>0</v>
      </c>
      <c r="N877" s="644"/>
      <c r="O877" s="644"/>
      <c r="P877" s="644"/>
      <c r="Q877" s="87" t="e">
        <f t="shared" si="65"/>
        <v>#DIV/0!</v>
      </c>
      <c r="R877" s="87" t="e">
        <f t="shared" si="65"/>
        <v>#DIV/0!</v>
      </c>
      <c r="S877" s="87" t="e">
        <f t="shared" si="65"/>
        <v>#DIV/0!</v>
      </c>
      <c r="T877" s="87" t="e">
        <f t="shared" si="64"/>
        <v>#DIV/0!</v>
      </c>
    </row>
    <row r="878" spans="1:20" ht="75" hidden="1" x14ac:dyDescent="0.3">
      <c r="A878" s="92"/>
      <c r="B878" s="93" t="s">
        <v>228</v>
      </c>
      <c r="C878" s="97" t="s">
        <v>229</v>
      </c>
      <c r="D878" s="644"/>
      <c r="E878" s="642">
        <f t="shared" si="68"/>
        <v>0</v>
      </c>
      <c r="F878" s="644"/>
      <c r="G878" s="644"/>
      <c r="H878" s="644"/>
      <c r="I878" s="642">
        <f t="shared" si="66"/>
        <v>0</v>
      </c>
      <c r="J878" s="644"/>
      <c r="K878" s="644"/>
      <c r="L878" s="644"/>
      <c r="M878" s="642">
        <f t="shared" si="67"/>
        <v>0</v>
      </c>
      <c r="N878" s="644"/>
      <c r="O878" s="644"/>
      <c r="P878" s="644"/>
      <c r="Q878" s="87" t="e">
        <f t="shared" si="65"/>
        <v>#DIV/0!</v>
      </c>
      <c r="R878" s="87" t="e">
        <f t="shared" si="65"/>
        <v>#DIV/0!</v>
      </c>
      <c r="S878" s="87" t="e">
        <f t="shared" si="65"/>
        <v>#DIV/0!</v>
      </c>
      <c r="T878" s="87" t="e">
        <f t="shared" si="64"/>
        <v>#DIV/0!</v>
      </c>
    </row>
    <row r="879" spans="1:20" ht="135" hidden="1" x14ac:dyDescent="0.3">
      <c r="A879" s="92"/>
      <c r="B879" s="93" t="s">
        <v>230</v>
      </c>
      <c r="C879" s="97" t="s">
        <v>231</v>
      </c>
      <c r="D879" s="644"/>
      <c r="E879" s="642">
        <f t="shared" si="68"/>
        <v>0</v>
      </c>
      <c r="F879" s="644"/>
      <c r="G879" s="644"/>
      <c r="H879" s="644"/>
      <c r="I879" s="642">
        <f t="shared" si="66"/>
        <v>0</v>
      </c>
      <c r="J879" s="644"/>
      <c r="K879" s="644"/>
      <c r="L879" s="644"/>
      <c r="M879" s="642">
        <f t="shared" si="67"/>
        <v>0</v>
      </c>
      <c r="N879" s="644"/>
      <c r="O879" s="644"/>
      <c r="P879" s="644"/>
      <c r="Q879" s="87" t="e">
        <f t="shared" si="65"/>
        <v>#DIV/0!</v>
      </c>
      <c r="R879" s="87" t="e">
        <f t="shared" si="65"/>
        <v>#DIV/0!</v>
      </c>
      <c r="S879" s="87" t="e">
        <f t="shared" si="65"/>
        <v>#DIV/0!</v>
      </c>
      <c r="T879" s="87" t="e">
        <f t="shared" si="64"/>
        <v>#DIV/0!</v>
      </c>
    </row>
    <row r="880" spans="1:20" ht="45" hidden="1" x14ac:dyDescent="0.3">
      <c r="A880" s="92"/>
      <c r="B880" s="93" t="s">
        <v>232</v>
      </c>
      <c r="C880" s="97" t="s">
        <v>233</v>
      </c>
      <c r="D880" s="644"/>
      <c r="E880" s="642">
        <f t="shared" si="68"/>
        <v>0</v>
      </c>
      <c r="F880" s="644"/>
      <c r="G880" s="644"/>
      <c r="H880" s="644"/>
      <c r="I880" s="642">
        <f t="shared" si="66"/>
        <v>0</v>
      </c>
      <c r="J880" s="644"/>
      <c r="K880" s="644"/>
      <c r="L880" s="644"/>
      <c r="M880" s="642">
        <f t="shared" si="67"/>
        <v>0</v>
      </c>
      <c r="N880" s="644"/>
      <c r="O880" s="644"/>
      <c r="P880" s="644"/>
      <c r="Q880" s="87" t="e">
        <f t="shared" si="65"/>
        <v>#DIV/0!</v>
      </c>
      <c r="R880" s="87" t="e">
        <f t="shared" si="65"/>
        <v>#DIV/0!</v>
      </c>
      <c r="S880" s="87" t="e">
        <f t="shared" si="65"/>
        <v>#DIV/0!</v>
      </c>
      <c r="T880" s="87" t="e">
        <f t="shared" si="64"/>
        <v>#DIV/0!</v>
      </c>
    </row>
    <row r="881" spans="1:20" ht="45" hidden="1" x14ac:dyDescent="0.3">
      <c r="A881" s="92"/>
      <c r="B881" s="93" t="s">
        <v>236</v>
      </c>
      <c r="C881" s="97" t="s">
        <v>237</v>
      </c>
      <c r="D881" s="644"/>
      <c r="E881" s="642">
        <f t="shared" si="68"/>
        <v>0</v>
      </c>
      <c r="F881" s="644"/>
      <c r="G881" s="644"/>
      <c r="H881" s="644"/>
      <c r="I881" s="642">
        <f t="shared" si="66"/>
        <v>0</v>
      </c>
      <c r="J881" s="644"/>
      <c r="K881" s="644"/>
      <c r="L881" s="644"/>
      <c r="M881" s="642">
        <f t="shared" si="67"/>
        <v>0</v>
      </c>
      <c r="N881" s="644"/>
      <c r="O881" s="644"/>
      <c r="P881" s="644"/>
      <c r="Q881" s="87" t="e">
        <f t="shared" si="65"/>
        <v>#DIV/0!</v>
      </c>
      <c r="R881" s="87" t="e">
        <f t="shared" si="65"/>
        <v>#DIV/0!</v>
      </c>
      <c r="S881" s="87" t="e">
        <f t="shared" si="65"/>
        <v>#DIV/0!</v>
      </c>
      <c r="T881" s="87" t="e">
        <f t="shared" si="64"/>
        <v>#DIV/0!</v>
      </c>
    </row>
    <row r="882" spans="1:20" ht="30" hidden="1" x14ac:dyDescent="0.3">
      <c r="A882" s="92"/>
      <c r="B882" s="93" t="s">
        <v>238</v>
      </c>
      <c r="C882" s="97" t="s">
        <v>239</v>
      </c>
      <c r="D882" s="644"/>
      <c r="E882" s="642">
        <f t="shared" si="68"/>
        <v>0</v>
      </c>
      <c r="F882" s="644"/>
      <c r="G882" s="644"/>
      <c r="H882" s="644"/>
      <c r="I882" s="642">
        <f t="shared" si="66"/>
        <v>0</v>
      </c>
      <c r="J882" s="644"/>
      <c r="K882" s="644"/>
      <c r="L882" s="644"/>
      <c r="M882" s="642">
        <f t="shared" si="67"/>
        <v>0</v>
      </c>
      <c r="N882" s="644"/>
      <c r="O882" s="644"/>
      <c r="P882" s="644"/>
      <c r="Q882" s="87" t="e">
        <f t="shared" si="65"/>
        <v>#DIV/0!</v>
      </c>
      <c r="R882" s="87" t="e">
        <f t="shared" si="65"/>
        <v>#DIV/0!</v>
      </c>
      <c r="S882" s="87" t="e">
        <f t="shared" si="65"/>
        <v>#DIV/0!</v>
      </c>
      <c r="T882" s="87" t="e">
        <f t="shared" si="64"/>
        <v>#DIV/0!</v>
      </c>
    </row>
    <row r="883" spans="1:20" ht="45" hidden="1" x14ac:dyDescent="0.3">
      <c r="A883" s="92"/>
      <c r="B883" s="93" t="s">
        <v>240</v>
      </c>
      <c r="C883" s="97" t="s">
        <v>241</v>
      </c>
      <c r="D883" s="644"/>
      <c r="E883" s="642">
        <f t="shared" si="68"/>
        <v>0</v>
      </c>
      <c r="F883" s="644"/>
      <c r="G883" s="644"/>
      <c r="H883" s="644"/>
      <c r="I883" s="642">
        <f t="shared" si="66"/>
        <v>0</v>
      </c>
      <c r="J883" s="644"/>
      <c r="K883" s="644"/>
      <c r="L883" s="644"/>
      <c r="M883" s="642">
        <f t="shared" si="67"/>
        <v>0</v>
      </c>
      <c r="N883" s="644"/>
      <c r="O883" s="644"/>
      <c r="P883" s="644"/>
      <c r="Q883" s="87" t="e">
        <f t="shared" si="65"/>
        <v>#DIV/0!</v>
      </c>
      <c r="R883" s="87" t="e">
        <f t="shared" si="65"/>
        <v>#DIV/0!</v>
      </c>
      <c r="S883" s="87" t="e">
        <f t="shared" si="65"/>
        <v>#DIV/0!</v>
      </c>
      <c r="T883" s="87" t="e">
        <f t="shared" si="64"/>
        <v>#DIV/0!</v>
      </c>
    </row>
    <row r="884" spans="1:20" ht="60" hidden="1" x14ac:dyDescent="0.3">
      <c r="A884" s="92"/>
      <c r="B884" s="93" t="s">
        <v>242</v>
      </c>
      <c r="C884" s="97" t="s">
        <v>243</v>
      </c>
      <c r="D884" s="644"/>
      <c r="E884" s="642">
        <f t="shared" si="68"/>
        <v>0</v>
      </c>
      <c r="F884" s="644"/>
      <c r="G884" s="644"/>
      <c r="H884" s="644"/>
      <c r="I884" s="642">
        <f t="shared" si="66"/>
        <v>0</v>
      </c>
      <c r="J884" s="644"/>
      <c r="K884" s="644"/>
      <c r="L884" s="644"/>
      <c r="M884" s="642">
        <f t="shared" si="67"/>
        <v>0</v>
      </c>
      <c r="N884" s="644"/>
      <c r="O884" s="644"/>
      <c r="P884" s="644"/>
      <c r="Q884" s="87" t="e">
        <f t="shared" si="65"/>
        <v>#DIV/0!</v>
      </c>
      <c r="R884" s="87" t="e">
        <f t="shared" si="65"/>
        <v>#DIV/0!</v>
      </c>
      <c r="S884" s="87" t="e">
        <f t="shared" si="65"/>
        <v>#DIV/0!</v>
      </c>
      <c r="T884" s="87" t="e">
        <f t="shared" si="64"/>
        <v>#DIV/0!</v>
      </c>
    </row>
    <row r="885" spans="1:20" ht="30" hidden="1" x14ac:dyDescent="0.3">
      <c r="A885" s="92"/>
      <c r="B885" s="93" t="s">
        <v>244</v>
      </c>
      <c r="C885" s="97" t="s">
        <v>245</v>
      </c>
      <c r="D885" s="644"/>
      <c r="E885" s="642">
        <f t="shared" si="68"/>
        <v>0</v>
      </c>
      <c r="F885" s="644"/>
      <c r="G885" s="644"/>
      <c r="H885" s="644"/>
      <c r="I885" s="642">
        <f t="shared" si="66"/>
        <v>0</v>
      </c>
      <c r="J885" s="644"/>
      <c r="K885" s="644"/>
      <c r="L885" s="644"/>
      <c r="M885" s="642">
        <f t="shared" si="67"/>
        <v>0</v>
      </c>
      <c r="N885" s="644"/>
      <c r="O885" s="644"/>
      <c r="P885" s="644"/>
      <c r="Q885" s="87" t="e">
        <f t="shared" si="65"/>
        <v>#DIV/0!</v>
      </c>
      <c r="R885" s="87" t="e">
        <f t="shared" si="65"/>
        <v>#DIV/0!</v>
      </c>
      <c r="S885" s="87" t="e">
        <f t="shared" si="65"/>
        <v>#DIV/0!</v>
      </c>
      <c r="T885" s="87" t="e">
        <f t="shared" si="64"/>
        <v>#DIV/0!</v>
      </c>
    </row>
    <row r="886" spans="1:20" ht="30" hidden="1" x14ac:dyDescent="0.3">
      <c r="A886" s="92"/>
      <c r="B886" s="93" t="s">
        <v>246</v>
      </c>
      <c r="C886" s="97" t="s">
        <v>247</v>
      </c>
      <c r="D886" s="644"/>
      <c r="E886" s="642">
        <f t="shared" si="68"/>
        <v>0</v>
      </c>
      <c r="F886" s="644"/>
      <c r="G886" s="644"/>
      <c r="H886" s="644"/>
      <c r="I886" s="642">
        <f t="shared" si="66"/>
        <v>0</v>
      </c>
      <c r="J886" s="644"/>
      <c r="K886" s="644"/>
      <c r="L886" s="644"/>
      <c r="M886" s="642">
        <f t="shared" si="67"/>
        <v>0</v>
      </c>
      <c r="N886" s="644"/>
      <c r="O886" s="644"/>
      <c r="P886" s="644"/>
      <c r="Q886" s="87" t="e">
        <f t="shared" si="65"/>
        <v>#DIV/0!</v>
      </c>
      <c r="R886" s="87" t="e">
        <f t="shared" si="65"/>
        <v>#DIV/0!</v>
      </c>
      <c r="S886" s="87" t="e">
        <f t="shared" si="65"/>
        <v>#DIV/0!</v>
      </c>
      <c r="T886" s="87" t="e">
        <f t="shared" si="64"/>
        <v>#DIV/0!</v>
      </c>
    </row>
    <row r="887" spans="1:20" ht="30" hidden="1" x14ac:dyDescent="0.3">
      <c r="A887" s="92"/>
      <c r="B887" s="93" t="s">
        <v>248</v>
      </c>
      <c r="C887" s="97" t="s">
        <v>249</v>
      </c>
      <c r="D887" s="644"/>
      <c r="E887" s="642">
        <f t="shared" si="68"/>
        <v>0</v>
      </c>
      <c r="F887" s="644"/>
      <c r="G887" s="644"/>
      <c r="H887" s="644"/>
      <c r="I887" s="642">
        <f t="shared" si="66"/>
        <v>0</v>
      </c>
      <c r="J887" s="644"/>
      <c r="K887" s="644"/>
      <c r="L887" s="644"/>
      <c r="M887" s="642">
        <f t="shared" si="67"/>
        <v>0</v>
      </c>
      <c r="N887" s="644"/>
      <c r="O887" s="644"/>
      <c r="P887" s="644"/>
      <c r="Q887" s="87" t="e">
        <f t="shared" si="65"/>
        <v>#DIV/0!</v>
      </c>
      <c r="R887" s="87" t="e">
        <f t="shared" si="65"/>
        <v>#DIV/0!</v>
      </c>
      <c r="S887" s="87" t="e">
        <f t="shared" si="65"/>
        <v>#DIV/0!</v>
      </c>
      <c r="T887" s="87" t="e">
        <f t="shared" si="64"/>
        <v>#DIV/0!</v>
      </c>
    </row>
    <row r="888" spans="1:20" ht="75" hidden="1" x14ac:dyDescent="0.3">
      <c r="A888" s="92"/>
      <c r="B888" s="93" t="s">
        <v>250</v>
      </c>
      <c r="C888" s="97" t="s">
        <v>251</v>
      </c>
      <c r="D888" s="644"/>
      <c r="E888" s="642">
        <f t="shared" si="68"/>
        <v>0</v>
      </c>
      <c r="F888" s="644"/>
      <c r="G888" s="644"/>
      <c r="H888" s="644"/>
      <c r="I888" s="642">
        <f t="shared" si="66"/>
        <v>0</v>
      </c>
      <c r="J888" s="644"/>
      <c r="K888" s="644"/>
      <c r="L888" s="644"/>
      <c r="M888" s="642">
        <f t="shared" si="67"/>
        <v>0</v>
      </c>
      <c r="N888" s="644"/>
      <c r="O888" s="644"/>
      <c r="P888" s="644"/>
      <c r="Q888" s="87" t="e">
        <f t="shared" si="65"/>
        <v>#DIV/0!</v>
      </c>
      <c r="R888" s="87" t="e">
        <f t="shared" si="65"/>
        <v>#DIV/0!</v>
      </c>
      <c r="S888" s="87" t="e">
        <f t="shared" si="65"/>
        <v>#DIV/0!</v>
      </c>
      <c r="T888" s="87" t="e">
        <f t="shared" si="64"/>
        <v>#DIV/0!</v>
      </c>
    </row>
    <row r="889" spans="1:20" ht="30" hidden="1" x14ac:dyDescent="0.3">
      <c r="A889" s="92"/>
      <c r="B889" s="93" t="s">
        <v>252</v>
      </c>
      <c r="C889" s="97" t="s">
        <v>253</v>
      </c>
      <c r="D889" s="644"/>
      <c r="E889" s="642">
        <f t="shared" si="68"/>
        <v>0</v>
      </c>
      <c r="F889" s="644"/>
      <c r="G889" s="644"/>
      <c r="H889" s="644"/>
      <c r="I889" s="642">
        <f t="shared" si="66"/>
        <v>0</v>
      </c>
      <c r="J889" s="644"/>
      <c r="K889" s="644"/>
      <c r="L889" s="644"/>
      <c r="M889" s="642">
        <f t="shared" si="67"/>
        <v>0</v>
      </c>
      <c r="N889" s="644"/>
      <c r="O889" s="644"/>
      <c r="P889" s="644"/>
      <c r="Q889" s="87" t="e">
        <f t="shared" si="65"/>
        <v>#DIV/0!</v>
      </c>
      <c r="R889" s="87" t="e">
        <f t="shared" si="65"/>
        <v>#DIV/0!</v>
      </c>
      <c r="S889" s="87" t="e">
        <f t="shared" si="65"/>
        <v>#DIV/0!</v>
      </c>
      <c r="T889" s="87" t="e">
        <f t="shared" si="64"/>
        <v>#DIV/0!</v>
      </c>
    </row>
    <row r="890" spans="1:20" ht="30" hidden="1" x14ac:dyDescent="0.3">
      <c r="A890" s="92"/>
      <c r="B890" s="93" t="s">
        <v>254</v>
      </c>
      <c r="C890" s="97" t="s">
        <v>253</v>
      </c>
      <c r="D890" s="644"/>
      <c r="E890" s="642">
        <f t="shared" si="68"/>
        <v>0</v>
      </c>
      <c r="F890" s="644"/>
      <c r="G890" s="644"/>
      <c r="H890" s="644"/>
      <c r="I890" s="642">
        <f t="shared" si="66"/>
        <v>0</v>
      </c>
      <c r="J890" s="644"/>
      <c r="K890" s="644"/>
      <c r="L890" s="644"/>
      <c r="M890" s="642">
        <f t="shared" si="67"/>
        <v>0</v>
      </c>
      <c r="N890" s="644"/>
      <c r="O890" s="644"/>
      <c r="P890" s="644"/>
      <c r="Q890" s="87" t="e">
        <f t="shared" si="65"/>
        <v>#DIV/0!</v>
      </c>
      <c r="R890" s="87" t="e">
        <f t="shared" si="65"/>
        <v>#DIV/0!</v>
      </c>
      <c r="S890" s="87" t="e">
        <f t="shared" si="65"/>
        <v>#DIV/0!</v>
      </c>
      <c r="T890" s="87" t="e">
        <f t="shared" si="64"/>
        <v>#DIV/0!</v>
      </c>
    </row>
    <row r="891" spans="1:20" ht="30" hidden="1" x14ac:dyDescent="0.3">
      <c r="A891" s="92"/>
      <c r="B891" s="93" t="s">
        <v>256</v>
      </c>
      <c r="C891" s="97" t="s">
        <v>253</v>
      </c>
      <c r="D891" s="644"/>
      <c r="E891" s="642">
        <f t="shared" si="68"/>
        <v>0</v>
      </c>
      <c r="F891" s="644"/>
      <c r="G891" s="644"/>
      <c r="H891" s="644"/>
      <c r="I891" s="642">
        <f t="shared" si="66"/>
        <v>0</v>
      </c>
      <c r="J891" s="644"/>
      <c r="K891" s="644"/>
      <c r="L891" s="644"/>
      <c r="M891" s="642">
        <f t="shared" si="67"/>
        <v>0</v>
      </c>
      <c r="N891" s="644"/>
      <c r="O891" s="644"/>
      <c r="P891" s="644"/>
      <c r="Q891" s="87" t="e">
        <f t="shared" si="65"/>
        <v>#DIV/0!</v>
      </c>
      <c r="R891" s="87" t="e">
        <f t="shared" si="65"/>
        <v>#DIV/0!</v>
      </c>
      <c r="S891" s="87" t="e">
        <f t="shared" si="65"/>
        <v>#DIV/0!</v>
      </c>
      <c r="T891" s="87" t="e">
        <f t="shared" si="64"/>
        <v>#DIV/0!</v>
      </c>
    </row>
    <row r="892" spans="1:20" ht="30" hidden="1" x14ac:dyDescent="0.3">
      <c r="A892" s="92"/>
      <c r="B892" s="93" t="s">
        <v>258</v>
      </c>
      <c r="C892" s="97" t="s">
        <v>253</v>
      </c>
      <c r="D892" s="644"/>
      <c r="E892" s="642">
        <f t="shared" si="68"/>
        <v>0</v>
      </c>
      <c r="F892" s="644"/>
      <c r="G892" s="644"/>
      <c r="H892" s="644"/>
      <c r="I892" s="642">
        <f t="shared" si="66"/>
        <v>0</v>
      </c>
      <c r="J892" s="644"/>
      <c r="K892" s="644"/>
      <c r="L892" s="644"/>
      <c r="M892" s="642">
        <f t="shared" si="67"/>
        <v>0</v>
      </c>
      <c r="N892" s="644"/>
      <c r="O892" s="644"/>
      <c r="P892" s="644"/>
      <c r="Q892" s="87" t="e">
        <f t="shared" si="65"/>
        <v>#DIV/0!</v>
      </c>
      <c r="R892" s="87" t="e">
        <f t="shared" si="65"/>
        <v>#DIV/0!</v>
      </c>
      <c r="S892" s="87" t="e">
        <f t="shared" si="65"/>
        <v>#DIV/0!</v>
      </c>
      <c r="T892" s="87" t="e">
        <f t="shared" si="64"/>
        <v>#DIV/0!</v>
      </c>
    </row>
    <row r="893" spans="1:20" ht="30" hidden="1" x14ac:dyDescent="0.3">
      <c r="A893" s="92"/>
      <c r="B893" s="93" t="s">
        <v>260</v>
      </c>
      <c r="C893" s="97" t="s">
        <v>253</v>
      </c>
      <c r="D893" s="644"/>
      <c r="E893" s="642">
        <f t="shared" si="68"/>
        <v>0</v>
      </c>
      <c r="F893" s="644"/>
      <c r="G893" s="644"/>
      <c r="H893" s="644"/>
      <c r="I893" s="642">
        <f t="shared" si="66"/>
        <v>0</v>
      </c>
      <c r="J893" s="644"/>
      <c r="K893" s="644"/>
      <c r="L893" s="644"/>
      <c r="M893" s="642">
        <f t="shared" si="67"/>
        <v>0</v>
      </c>
      <c r="N893" s="644"/>
      <c r="O893" s="644"/>
      <c r="P893" s="644"/>
      <c r="Q893" s="87" t="e">
        <f t="shared" si="65"/>
        <v>#DIV/0!</v>
      </c>
      <c r="R893" s="87" t="e">
        <f t="shared" si="65"/>
        <v>#DIV/0!</v>
      </c>
      <c r="S893" s="87" t="e">
        <f t="shared" si="65"/>
        <v>#DIV/0!</v>
      </c>
      <c r="T893" s="87" t="e">
        <f t="shared" si="64"/>
        <v>#DIV/0!</v>
      </c>
    </row>
    <row r="894" spans="1:20" ht="60" hidden="1" x14ac:dyDescent="0.3">
      <c r="A894" s="92"/>
      <c r="B894" s="93" t="s">
        <v>260</v>
      </c>
      <c r="C894" s="96" t="s">
        <v>261</v>
      </c>
      <c r="D894" s="644"/>
      <c r="E894" s="642">
        <f t="shared" si="68"/>
        <v>0</v>
      </c>
      <c r="F894" s="644"/>
      <c r="G894" s="644"/>
      <c r="H894" s="644"/>
      <c r="I894" s="642">
        <f t="shared" si="66"/>
        <v>0</v>
      </c>
      <c r="J894" s="644"/>
      <c r="K894" s="644"/>
      <c r="L894" s="644"/>
      <c r="M894" s="642">
        <f t="shared" si="67"/>
        <v>0</v>
      </c>
      <c r="N894" s="644"/>
      <c r="O894" s="644"/>
      <c r="P894" s="644"/>
      <c r="Q894" s="87" t="e">
        <f t="shared" si="65"/>
        <v>#DIV/0!</v>
      </c>
      <c r="R894" s="87" t="e">
        <f t="shared" si="65"/>
        <v>#DIV/0!</v>
      </c>
      <c r="S894" s="87" t="e">
        <f t="shared" si="65"/>
        <v>#DIV/0!</v>
      </c>
      <c r="T894" s="87" t="e">
        <f t="shared" si="64"/>
        <v>#DIV/0!</v>
      </c>
    </row>
    <row r="895" spans="1:20" ht="45" hidden="1" x14ac:dyDescent="0.3">
      <c r="A895" s="92"/>
      <c r="B895" s="93" t="s">
        <v>262</v>
      </c>
      <c r="C895" s="96" t="s">
        <v>263</v>
      </c>
      <c r="D895" s="644"/>
      <c r="E895" s="642">
        <f t="shared" si="68"/>
        <v>0</v>
      </c>
      <c r="F895" s="644"/>
      <c r="G895" s="644"/>
      <c r="H895" s="644"/>
      <c r="I895" s="642">
        <f t="shared" si="66"/>
        <v>0</v>
      </c>
      <c r="J895" s="644"/>
      <c r="K895" s="644"/>
      <c r="L895" s="644"/>
      <c r="M895" s="642">
        <f t="shared" si="67"/>
        <v>0</v>
      </c>
      <c r="N895" s="644"/>
      <c r="O895" s="644"/>
      <c r="P895" s="644"/>
      <c r="Q895" s="87" t="e">
        <f t="shared" si="65"/>
        <v>#DIV/0!</v>
      </c>
      <c r="R895" s="87" t="e">
        <f t="shared" si="65"/>
        <v>#DIV/0!</v>
      </c>
      <c r="S895" s="87" t="e">
        <f t="shared" si="65"/>
        <v>#DIV/0!</v>
      </c>
      <c r="T895" s="87" t="e">
        <f t="shared" si="64"/>
        <v>#DIV/0!</v>
      </c>
    </row>
    <row r="896" spans="1:20" ht="45" hidden="1" x14ac:dyDescent="0.3">
      <c r="A896" s="92"/>
      <c r="B896" s="93" t="s">
        <v>264</v>
      </c>
      <c r="C896" s="97" t="s">
        <v>265</v>
      </c>
      <c r="D896" s="644"/>
      <c r="E896" s="642">
        <f t="shared" si="68"/>
        <v>0</v>
      </c>
      <c r="F896" s="644"/>
      <c r="G896" s="644"/>
      <c r="H896" s="644"/>
      <c r="I896" s="642">
        <f t="shared" si="66"/>
        <v>0</v>
      </c>
      <c r="J896" s="644"/>
      <c r="K896" s="644"/>
      <c r="L896" s="644"/>
      <c r="M896" s="642">
        <f t="shared" si="67"/>
        <v>0</v>
      </c>
      <c r="N896" s="644"/>
      <c r="O896" s="644"/>
      <c r="P896" s="644"/>
      <c r="Q896" s="87" t="e">
        <f t="shared" si="65"/>
        <v>#DIV/0!</v>
      </c>
      <c r="R896" s="87" t="e">
        <f t="shared" si="65"/>
        <v>#DIV/0!</v>
      </c>
      <c r="S896" s="87" t="e">
        <f t="shared" si="65"/>
        <v>#DIV/0!</v>
      </c>
      <c r="T896" s="87" t="e">
        <f t="shared" si="64"/>
        <v>#DIV/0!</v>
      </c>
    </row>
    <row r="897" spans="1:20" ht="30" hidden="1" x14ac:dyDescent="0.3">
      <c r="A897" s="92"/>
      <c r="B897" s="93" t="s">
        <v>266</v>
      </c>
      <c r="C897" s="97" t="s">
        <v>267</v>
      </c>
      <c r="D897" s="644"/>
      <c r="E897" s="642">
        <f t="shared" si="68"/>
        <v>0</v>
      </c>
      <c r="F897" s="644"/>
      <c r="G897" s="644"/>
      <c r="H897" s="644"/>
      <c r="I897" s="642">
        <f t="shared" si="66"/>
        <v>0</v>
      </c>
      <c r="J897" s="644"/>
      <c r="K897" s="644"/>
      <c r="L897" s="644"/>
      <c r="M897" s="642">
        <f t="shared" si="67"/>
        <v>0</v>
      </c>
      <c r="N897" s="644"/>
      <c r="O897" s="644"/>
      <c r="P897" s="644"/>
      <c r="Q897" s="87" t="e">
        <f t="shared" si="65"/>
        <v>#DIV/0!</v>
      </c>
      <c r="R897" s="87" t="e">
        <f t="shared" si="65"/>
        <v>#DIV/0!</v>
      </c>
      <c r="S897" s="87" t="e">
        <f t="shared" si="65"/>
        <v>#DIV/0!</v>
      </c>
      <c r="T897" s="87" t="e">
        <f t="shared" si="64"/>
        <v>#DIV/0!</v>
      </c>
    </row>
    <row r="898" spans="1:20" ht="30" hidden="1" x14ac:dyDescent="0.3">
      <c r="A898" s="92"/>
      <c r="B898" s="93" t="s">
        <v>268</v>
      </c>
      <c r="C898" s="97" t="s">
        <v>269</v>
      </c>
      <c r="D898" s="644"/>
      <c r="E898" s="642">
        <f t="shared" si="68"/>
        <v>0</v>
      </c>
      <c r="F898" s="644"/>
      <c r="G898" s="644"/>
      <c r="H898" s="644"/>
      <c r="I898" s="642">
        <f t="shared" si="66"/>
        <v>0</v>
      </c>
      <c r="J898" s="644"/>
      <c r="K898" s="644"/>
      <c r="L898" s="644"/>
      <c r="M898" s="642">
        <f t="shared" si="67"/>
        <v>0</v>
      </c>
      <c r="N898" s="644"/>
      <c r="O898" s="644"/>
      <c r="P898" s="644"/>
      <c r="Q898" s="87" t="e">
        <f t="shared" si="65"/>
        <v>#DIV/0!</v>
      </c>
      <c r="R898" s="87" t="e">
        <f t="shared" si="65"/>
        <v>#DIV/0!</v>
      </c>
      <c r="S898" s="87" t="e">
        <f t="shared" si="65"/>
        <v>#DIV/0!</v>
      </c>
      <c r="T898" s="87" t="e">
        <f t="shared" si="64"/>
        <v>#DIV/0!</v>
      </c>
    </row>
    <row r="899" spans="1:20" ht="60" hidden="1" x14ac:dyDescent="0.3">
      <c r="A899" s="92"/>
      <c r="B899" s="93" t="s">
        <v>270</v>
      </c>
      <c r="C899" s="97" t="s">
        <v>271</v>
      </c>
      <c r="D899" s="644"/>
      <c r="E899" s="642">
        <f t="shared" si="68"/>
        <v>0</v>
      </c>
      <c r="F899" s="644"/>
      <c r="G899" s="644"/>
      <c r="H899" s="644"/>
      <c r="I899" s="642">
        <f t="shared" si="66"/>
        <v>0</v>
      </c>
      <c r="J899" s="644"/>
      <c r="K899" s="644"/>
      <c r="L899" s="644"/>
      <c r="M899" s="642">
        <f t="shared" si="67"/>
        <v>0</v>
      </c>
      <c r="N899" s="644"/>
      <c r="O899" s="644"/>
      <c r="P899" s="644"/>
      <c r="Q899" s="87" t="e">
        <f t="shared" si="65"/>
        <v>#DIV/0!</v>
      </c>
      <c r="R899" s="87" t="e">
        <f t="shared" si="65"/>
        <v>#DIV/0!</v>
      </c>
      <c r="S899" s="87" t="e">
        <f t="shared" si="65"/>
        <v>#DIV/0!</v>
      </c>
      <c r="T899" s="87" t="e">
        <f t="shared" si="64"/>
        <v>#DIV/0!</v>
      </c>
    </row>
    <row r="900" spans="1:20" ht="60" hidden="1" x14ac:dyDescent="0.3">
      <c r="A900" s="92"/>
      <c r="B900" s="93" t="s">
        <v>272</v>
      </c>
      <c r="C900" s="97" t="s">
        <v>273</v>
      </c>
      <c r="D900" s="644"/>
      <c r="E900" s="642">
        <f t="shared" si="68"/>
        <v>0</v>
      </c>
      <c r="F900" s="644"/>
      <c r="G900" s="644"/>
      <c r="H900" s="644"/>
      <c r="I900" s="642">
        <f t="shared" si="66"/>
        <v>0</v>
      </c>
      <c r="J900" s="644"/>
      <c r="K900" s="644"/>
      <c r="L900" s="644"/>
      <c r="M900" s="642">
        <f t="shared" si="67"/>
        <v>0</v>
      </c>
      <c r="N900" s="644"/>
      <c r="O900" s="644"/>
      <c r="P900" s="644"/>
      <c r="Q900" s="87" t="e">
        <f t="shared" si="65"/>
        <v>#DIV/0!</v>
      </c>
      <c r="R900" s="87" t="e">
        <f t="shared" si="65"/>
        <v>#DIV/0!</v>
      </c>
      <c r="S900" s="87" t="e">
        <f t="shared" si="65"/>
        <v>#DIV/0!</v>
      </c>
      <c r="T900" s="87" t="e">
        <f t="shared" si="64"/>
        <v>#DIV/0!</v>
      </c>
    </row>
    <row r="901" spans="1:20" ht="90" hidden="1" x14ac:dyDescent="0.3">
      <c r="A901" s="92"/>
      <c r="B901" s="93" t="s">
        <v>274</v>
      </c>
      <c r="C901" s="97" t="s">
        <v>275</v>
      </c>
      <c r="D901" s="644"/>
      <c r="E901" s="642">
        <f t="shared" si="68"/>
        <v>0</v>
      </c>
      <c r="F901" s="644"/>
      <c r="G901" s="644"/>
      <c r="H901" s="644"/>
      <c r="I901" s="642">
        <f t="shared" si="66"/>
        <v>0</v>
      </c>
      <c r="J901" s="644"/>
      <c r="K901" s="644"/>
      <c r="L901" s="644"/>
      <c r="M901" s="642">
        <f t="shared" si="67"/>
        <v>0</v>
      </c>
      <c r="N901" s="644"/>
      <c r="O901" s="644"/>
      <c r="P901" s="644"/>
      <c r="Q901" s="87" t="e">
        <f t="shared" si="65"/>
        <v>#DIV/0!</v>
      </c>
      <c r="R901" s="87" t="e">
        <f t="shared" si="65"/>
        <v>#DIV/0!</v>
      </c>
      <c r="S901" s="87" t="e">
        <f t="shared" si="65"/>
        <v>#DIV/0!</v>
      </c>
      <c r="T901" s="87" t="e">
        <f t="shared" si="64"/>
        <v>#DIV/0!</v>
      </c>
    </row>
    <row r="902" spans="1:20" ht="45" hidden="1" x14ac:dyDescent="0.3">
      <c r="A902" s="92"/>
      <c r="B902" s="93" t="s">
        <v>276</v>
      </c>
      <c r="C902" s="96" t="s">
        <v>277</v>
      </c>
      <c r="D902" s="644"/>
      <c r="E902" s="642">
        <f t="shared" si="68"/>
        <v>0</v>
      </c>
      <c r="F902" s="644"/>
      <c r="G902" s="644"/>
      <c r="H902" s="644"/>
      <c r="I902" s="642">
        <f t="shared" si="66"/>
        <v>0</v>
      </c>
      <c r="J902" s="644"/>
      <c r="K902" s="644"/>
      <c r="L902" s="644"/>
      <c r="M902" s="642">
        <f t="shared" si="67"/>
        <v>0</v>
      </c>
      <c r="N902" s="644"/>
      <c r="O902" s="644"/>
      <c r="P902" s="644"/>
      <c r="Q902" s="87" t="e">
        <f t="shared" si="65"/>
        <v>#DIV/0!</v>
      </c>
      <c r="R902" s="87" t="e">
        <f t="shared" si="65"/>
        <v>#DIV/0!</v>
      </c>
      <c r="S902" s="87" t="e">
        <f t="shared" si="65"/>
        <v>#DIV/0!</v>
      </c>
      <c r="T902" s="87" t="e">
        <f t="shared" si="64"/>
        <v>#DIV/0!</v>
      </c>
    </row>
    <row r="903" spans="1:20" ht="45" hidden="1" x14ac:dyDescent="0.3">
      <c r="A903" s="92"/>
      <c r="B903" s="93" t="s">
        <v>278</v>
      </c>
      <c r="C903" s="96" t="s">
        <v>279</v>
      </c>
      <c r="D903" s="644"/>
      <c r="E903" s="642">
        <f t="shared" si="68"/>
        <v>0</v>
      </c>
      <c r="F903" s="644"/>
      <c r="G903" s="644"/>
      <c r="H903" s="644"/>
      <c r="I903" s="642">
        <f t="shared" si="66"/>
        <v>0</v>
      </c>
      <c r="J903" s="644"/>
      <c r="K903" s="644"/>
      <c r="L903" s="644"/>
      <c r="M903" s="642">
        <f t="shared" si="67"/>
        <v>0</v>
      </c>
      <c r="N903" s="644"/>
      <c r="O903" s="644"/>
      <c r="P903" s="644"/>
      <c r="Q903" s="87" t="e">
        <f t="shared" si="65"/>
        <v>#DIV/0!</v>
      </c>
      <c r="R903" s="87" t="e">
        <f t="shared" si="65"/>
        <v>#DIV/0!</v>
      </c>
      <c r="S903" s="87" t="e">
        <f t="shared" si="65"/>
        <v>#DIV/0!</v>
      </c>
      <c r="T903" s="87" t="e">
        <f t="shared" si="64"/>
        <v>#DIV/0!</v>
      </c>
    </row>
    <row r="904" spans="1:20" ht="30" hidden="1" x14ac:dyDescent="0.3">
      <c r="A904" s="92"/>
      <c r="B904" s="93" t="s">
        <v>280</v>
      </c>
      <c r="C904" s="97" t="s">
        <v>281</v>
      </c>
      <c r="D904" s="644"/>
      <c r="E904" s="642">
        <f t="shared" si="68"/>
        <v>0</v>
      </c>
      <c r="F904" s="644"/>
      <c r="G904" s="644"/>
      <c r="H904" s="644"/>
      <c r="I904" s="642">
        <f t="shared" si="66"/>
        <v>0</v>
      </c>
      <c r="J904" s="644"/>
      <c r="K904" s="644"/>
      <c r="L904" s="644"/>
      <c r="M904" s="642">
        <f t="shared" si="67"/>
        <v>0</v>
      </c>
      <c r="N904" s="644"/>
      <c r="O904" s="644"/>
      <c r="P904" s="644"/>
      <c r="Q904" s="87" t="e">
        <f t="shared" si="65"/>
        <v>#DIV/0!</v>
      </c>
      <c r="R904" s="87" t="e">
        <f t="shared" si="65"/>
        <v>#DIV/0!</v>
      </c>
      <c r="S904" s="87" t="e">
        <f t="shared" si="65"/>
        <v>#DIV/0!</v>
      </c>
      <c r="T904" s="87" t="e">
        <f t="shared" si="64"/>
        <v>#DIV/0!</v>
      </c>
    </row>
    <row r="905" spans="1:20" ht="60" hidden="1" x14ac:dyDescent="0.3">
      <c r="A905" s="92"/>
      <c r="B905" s="93" t="s">
        <v>282</v>
      </c>
      <c r="C905" s="97" t="s">
        <v>283</v>
      </c>
      <c r="D905" s="644"/>
      <c r="E905" s="642">
        <f t="shared" si="68"/>
        <v>0</v>
      </c>
      <c r="F905" s="644"/>
      <c r="G905" s="644"/>
      <c r="H905" s="644"/>
      <c r="I905" s="642">
        <f t="shared" si="66"/>
        <v>0</v>
      </c>
      <c r="J905" s="644"/>
      <c r="K905" s="644"/>
      <c r="L905" s="644"/>
      <c r="M905" s="642">
        <f t="shared" si="67"/>
        <v>0</v>
      </c>
      <c r="N905" s="644"/>
      <c r="O905" s="644"/>
      <c r="P905" s="644"/>
      <c r="Q905" s="87" t="e">
        <f t="shared" si="65"/>
        <v>#DIV/0!</v>
      </c>
      <c r="R905" s="87" t="e">
        <f t="shared" si="65"/>
        <v>#DIV/0!</v>
      </c>
      <c r="S905" s="87" t="e">
        <f t="shared" si="65"/>
        <v>#DIV/0!</v>
      </c>
      <c r="T905" s="87" t="e">
        <f t="shared" si="65"/>
        <v>#DIV/0!</v>
      </c>
    </row>
    <row r="906" spans="1:20" ht="30" hidden="1" x14ac:dyDescent="0.3">
      <c r="A906" s="92"/>
      <c r="B906" s="93" t="s">
        <v>284</v>
      </c>
      <c r="C906" s="97" t="s">
        <v>285</v>
      </c>
      <c r="D906" s="644"/>
      <c r="E906" s="642">
        <f t="shared" si="68"/>
        <v>0</v>
      </c>
      <c r="F906" s="644"/>
      <c r="G906" s="644"/>
      <c r="H906" s="644"/>
      <c r="I906" s="642">
        <f t="shared" si="66"/>
        <v>0</v>
      </c>
      <c r="J906" s="644"/>
      <c r="K906" s="644"/>
      <c r="L906" s="644"/>
      <c r="M906" s="642">
        <f t="shared" si="67"/>
        <v>0</v>
      </c>
      <c r="N906" s="644"/>
      <c r="O906" s="644"/>
      <c r="P906" s="644"/>
      <c r="Q906" s="87" t="e">
        <f t="shared" ref="Q906:T969" si="69">M906/I906*100</f>
        <v>#DIV/0!</v>
      </c>
      <c r="R906" s="87" t="e">
        <f t="shared" si="69"/>
        <v>#DIV/0!</v>
      </c>
      <c r="S906" s="87" t="e">
        <f t="shared" si="69"/>
        <v>#DIV/0!</v>
      </c>
      <c r="T906" s="87" t="e">
        <f t="shared" si="69"/>
        <v>#DIV/0!</v>
      </c>
    </row>
    <row r="907" spans="1:20" ht="90" hidden="1" x14ac:dyDescent="0.3">
      <c r="A907" s="92"/>
      <c r="B907" s="93" t="s">
        <v>286</v>
      </c>
      <c r="C907" s="97" t="s">
        <v>287</v>
      </c>
      <c r="D907" s="644"/>
      <c r="E907" s="642">
        <f t="shared" si="68"/>
        <v>0</v>
      </c>
      <c r="F907" s="644"/>
      <c r="G907" s="644"/>
      <c r="H907" s="644"/>
      <c r="I907" s="642">
        <f t="shared" ref="I907:I970" si="70">J907+K907</f>
        <v>0</v>
      </c>
      <c r="J907" s="644"/>
      <c r="K907" s="644"/>
      <c r="L907" s="644"/>
      <c r="M907" s="642">
        <f t="shared" ref="M907:M970" si="71">N907+O907</f>
        <v>0</v>
      </c>
      <c r="N907" s="644"/>
      <c r="O907" s="644"/>
      <c r="P907" s="644"/>
      <c r="Q907" s="87" t="e">
        <f t="shared" si="69"/>
        <v>#DIV/0!</v>
      </c>
      <c r="R907" s="87" t="e">
        <f t="shared" si="69"/>
        <v>#DIV/0!</v>
      </c>
      <c r="S907" s="87" t="e">
        <f t="shared" si="69"/>
        <v>#DIV/0!</v>
      </c>
      <c r="T907" s="87" t="e">
        <f t="shared" si="69"/>
        <v>#DIV/0!</v>
      </c>
    </row>
    <row r="908" spans="1:20" ht="30" hidden="1" x14ac:dyDescent="0.3">
      <c r="A908" s="92"/>
      <c r="B908" s="93" t="s">
        <v>288</v>
      </c>
      <c r="C908" s="97" t="s">
        <v>289</v>
      </c>
      <c r="D908" s="644"/>
      <c r="E908" s="642">
        <f t="shared" si="68"/>
        <v>0</v>
      </c>
      <c r="F908" s="644"/>
      <c r="G908" s="644"/>
      <c r="H908" s="644"/>
      <c r="I908" s="642">
        <f t="shared" si="70"/>
        <v>0</v>
      </c>
      <c r="J908" s="644"/>
      <c r="K908" s="644"/>
      <c r="L908" s="644"/>
      <c r="M908" s="642">
        <f t="shared" si="71"/>
        <v>0</v>
      </c>
      <c r="N908" s="644"/>
      <c r="O908" s="644"/>
      <c r="P908" s="644"/>
      <c r="Q908" s="87" t="e">
        <f t="shared" si="69"/>
        <v>#DIV/0!</v>
      </c>
      <c r="R908" s="87" t="e">
        <f t="shared" si="69"/>
        <v>#DIV/0!</v>
      </c>
      <c r="S908" s="87" t="e">
        <f t="shared" si="69"/>
        <v>#DIV/0!</v>
      </c>
      <c r="T908" s="87" t="e">
        <f t="shared" si="69"/>
        <v>#DIV/0!</v>
      </c>
    </row>
    <row r="909" spans="1:20" ht="90" hidden="1" x14ac:dyDescent="0.3">
      <c r="A909" s="92"/>
      <c r="B909" s="93" t="s">
        <v>290</v>
      </c>
      <c r="C909" s="97" t="s">
        <v>291</v>
      </c>
      <c r="D909" s="644"/>
      <c r="E909" s="642">
        <f t="shared" si="68"/>
        <v>0</v>
      </c>
      <c r="F909" s="644"/>
      <c r="G909" s="644"/>
      <c r="H909" s="644"/>
      <c r="I909" s="642">
        <f t="shared" si="70"/>
        <v>0</v>
      </c>
      <c r="J909" s="644"/>
      <c r="K909" s="644"/>
      <c r="L909" s="644"/>
      <c r="M909" s="642">
        <f t="shared" si="71"/>
        <v>0</v>
      </c>
      <c r="N909" s="644"/>
      <c r="O909" s="644"/>
      <c r="P909" s="644"/>
      <c r="Q909" s="87" t="e">
        <f t="shared" si="69"/>
        <v>#DIV/0!</v>
      </c>
      <c r="R909" s="87" t="e">
        <f t="shared" si="69"/>
        <v>#DIV/0!</v>
      </c>
      <c r="S909" s="87" t="e">
        <f t="shared" si="69"/>
        <v>#DIV/0!</v>
      </c>
      <c r="T909" s="87" t="e">
        <f t="shared" si="69"/>
        <v>#DIV/0!</v>
      </c>
    </row>
    <row r="910" spans="1:20" ht="30" hidden="1" x14ac:dyDescent="0.3">
      <c r="A910" s="92"/>
      <c r="B910" s="93" t="s">
        <v>292</v>
      </c>
      <c r="C910" s="97" t="s">
        <v>293</v>
      </c>
      <c r="D910" s="644"/>
      <c r="E910" s="642">
        <f t="shared" ref="E910:E973" si="72">F910+G910</f>
        <v>0</v>
      </c>
      <c r="F910" s="644"/>
      <c r="G910" s="644"/>
      <c r="H910" s="644"/>
      <c r="I910" s="642">
        <f t="shared" si="70"/>
        <v>0</v>
      </c>
      <c r="J910" s="644"/>
      <c r="K910" s="644"/>
      <c r="L910" s="644"/>
      <c r="M910" s="642">
        <f t="shared" si="71"/>
        <v>0</v>
      </c>
      <c r="N910" s="644"/>
      <c r="O910" s="644"/>
      <c r="P910" s="644"/>
      <c r="Q910" s="87" t="e">
        <f t="shared" si="69"/>
        <v>#DIV/0!</v>
      </c>
      <c r="R910" s="87" t="e">
        <f t="shared" si="69"/>
        <v>#DIV/0!</v>
      </c>
      <c r="S910" s="87" t="e">
        <f t="shared" si="69"/>
        <v>#DIV/0!</v>
      </c>
      <c r="T910" s="87" t="e">
        <f t="shared" si="69"/>
        <v>#DIV/0!</v>
      </c>
    </row>
    <row r="911" spans="1:20" ht="30" hidden="1" x14ac:dyDescent="0.3">
      <c r="A911" s="92"/>
      <c r="B911" s="93" t="s">
        <v>294</v>
      </c>
      <c r="C911" s="97" t="s">
        <v>295</v>
      </c>
      <c r="D911" s="644"/>
      <c r="E911" s="642">
        <f t="shared" si="72"/>
        <v>0</v>
      </c>
      <c r="F911" s="644"/>
      <c r="G911" s="644"/>
      <c r="H911" s="644"/>
      <c r="I911" s="642">
        <f t="shared" si="70"/>
        <v>0</v>
      </c>
      <c r="J911" s="644"/>
      <c r="K911" s="644"/>
      <c r="L911" s="644"/>
      <c r="M911" s="642">
        <f t="shared" si="71"/>
        <v>0</v>
      </c>
      <c r="N911" s="644"/>
      <c r="O911" s="644"/>
      <c r="P911" s="644"/>
      <c r="Q911" s="87" t="e">
        <f t="shared" si="69"/>
        <v>#DIV/0!</v>
      </c>
      <c r="R911" s="87" t="e">
        <f t="shared" si="69"/>
        <v>#DIV/0!</v>
      </c>
      <c r="S911" s="87" t="e">
        <f t="shared" si="69"/>
        <v>#DIV/0!</v>
      </c>
      <c r="T911" s="87" t="e">
        <f t="shared" si="69"/>
        <v>#DIV/0!</v>
      </c>
    </row>
    <row r="912" spans="1:20" ht="30" hidden="1" x14ac:dyDescent="0.3">
      <c r="A912" s="92"/>
      <c r="B912" s="93" t="s">
        <v>296</v>
      </c>
      <c r="C912" s="97" t="s">
        <v>297</v>
      </c>
      <c r="D912" s="644"/>
      <c r="E912" s="642">
        <f t="shared" si="72"/>
        <v>0</v>
      </c>
      <c r="F912" s="644"/>
      <c r="G912" s="644"/>
      <c r="H912" s="644"/>
      <c r="I912" s="642">
        <f t="shared" si="70"/>
        <v>0</v>
      </c>
      <c r="J912" s="644"/>
      <c r="K912" s="644"/>
      <c r="L912" s="644"/>
      <c r="M912" s="642">
        <f t="shared" si="71"/>
        <v>0</v>
      </c>
      <c r="N912" s="644"/>
      <c r="O912" s="644"/>
      <c r="P912" s="644"/>
      <c r="Q912" s="87" t="e">
        <f t="shared" si="69"/>
        <v>#DIV/0!</v>
      </c>
      <c r="R912" s="87" t="e">
        <f t="shared" si="69"/>
        <v>#DIV/0!</v>
      </c>
      <c r="S912" s="87" t="e">
        <f t="shared" si="69"/>
        <v>#DIV/0!</v>
      </c>
      <c r="T912" s="87" t="e">
        <f t="shared" si="69"/>
        <v>#DIV/0!</v>
      </c>
    </row>
    <row r="913" spans="1:20" ht="30" hidden="1" x14ac:dyDescent="0.3">
      <c r="A913" s="92"/>
      <c r="B913" s="93" t="s">
        <v>298</v>
      </c>
      <c r="C913" s="97" t="s">
        <v>299</v>
      </c>
      <c r="D913" s="644"/>
      <c r="E913" s="642">
        <f t="shared" si="72"/>
        <v>0</v>
      </c>
      <c r="F913" s="644"/>
      <c r="G913" s="644"/>
      <c r="H913" s="644"/>
      <c r="I913" s="642">
        <f t="shared" si="70"/>
        <v>0</v>
      </c>
      <c r="J913" s="644"/>
      <c r="K913" s="644"/>
      <c r="L913" s="644"/>
      <c r="M913" s="642">
        <f t="shared" si="71"/>
        <v>0</v>
      </c>
      <c r="N913" s="644"/>
      <c r="O913" s="644"/>
      <c r="P913" s="644"/>
      <c r="Q913" s="87" t="e">
        <f t="shared" si="69"/>
        <v>#DIV/0!</v>
      </c>
      <c r="R913" s="87" t="e">
        <f t="shared" si="69"/>
        <v>#DIV/0!</v>
      </c>
      <c r="S913" s="87" t="e">
        <f t="shared" si="69"/>
        <v>#DIV/0!</v>
      </c>
      <c r="T913" s="87" t="e">
        <f t="shared" si="69"/>
        <v>#DIV/0!</v>
      </c>
    </row>
    <row r="914" spans="1:20" ht="30" hidden="1" x14ac:dyDescent="0.3">
      <c r="A914" s="92"/>
      <c r="B914" s="93" t="s">
        <v>300</v>
      </c>
      <c r="C914" s="97" t="s">
        <v>301</v>
      </c>
      <c r="D914" s="644"/>
      <c r="E914" s="642">
        <f t="shared" si="72"/>
        <v>0</v>
      </c>
      <c r="F914" s="644"/>
      <c r="G914" s="644"/>
      <c r="H914" s="644"/>
      <c r="I914" s="642">
        <f t="shared" si="70"/>
        <v>0</v>
      </c>
      <c r="J914" s="644"/>
      <c r="K914" s="644"/>
      <c r="L914" s="644"/>
      <c r="M914" s="642">
        <f t="shared" si="71"/>
        <v>0</v>
      </c>
      <c r="N914" s="644"/>
      <c r="O914" s="644"/>
      <c r="P914" s="644"/>
      <c r="Q914" s="87" t="e">
        <f t="shared" si="69"/>
        <v>#DIV/0!</v>
      </c>
      <c r="R914" s="87" t="e">
        <f t="shared" si="69"/>
        <v>#DIV/0!</v>
      </c>
      <c r="S914" s="87" t="e">
        <f t="shared" si="69"/>
        <v>#DIV/0!</v>
      </c>
      <c r="T914" s="87" t="e">
        <f t="shared" si="69"/>
        <v>#DIV/0!</v>
      </c>
    </row>
    <row r="915" spans="1:20" ht="75" hidden="1" x14ac:dyDescent="0.3">
      <c r="A915" s="92"/>
      <c r="B915" s="93" t="s">
        <v>302</v>
      </c>
      <c r="C915" s="97" t="s">
        <v>303</v>
      </c>
      <c r="D915" s="644"/>
      <c r="E915" s="642">
        <f t="shared" si="72"/>
        <v>0</v>
      </c>
      <c r="F915" s="644"/>
      <c r="G915" s="644"/>
      <c r="H915" s="644"/>
      <c r="I915" s="642">
        <f t="shared" si="70"/>
        <v>0</v>
      </c>
      <c r="J915" s="644"/>
      <c r="K915" s="644"/>
      <c r="L915" s="644"/>
      <c r="M915" s="642">
        <f t="shared" si="71"/>
        <v>0</v>
      </c>
      <c r="N915" s="644"/>
      <c r="O915" s="644"/>
      <c r="P915" s="644"/>
      <c r="Q915" s="87" t="e">
        <f t="shared" si="69"/>
        <v>#DIV/0!</v>
      </c>
      <c r="R915" s="87" t="e">
        <f t="shared" si="69"/>
        <v>#DIV/0!</v>
      </c>
      <c r="S915" s="87" t="e">
        <f t="shared" si="69"/>
        <v>#DIV/0!</v>
      </c>
      <c r="T915" s="87" t="e">
        <f t="shared" si="69"/>
        <v>#DIV/0!</v>
      </c>
    </row>
    <row r="916" spans="1:20" hidden="1" x14ac:dyDescent="0.3">
      <c r="A916" s="92"/>
      <c r="B916" s="93"/>
      <c r="C916" s="97" t="s">
        <v>385</v>
      </c>
      <c r="D916" s="644"/>
      <c r="E916" s="642">
        <f t="shared" si="72"/>
        <v>0</v>
      </c>
      <c r="F916" s="644"/>
      <c r="G916" s="644"/>
      <c r="H916" s="644"/>
      <c r="I916" s="642">
        <f t="shared" si="70"/>
        <v>0</v>
      </c>
      <c r="J916" s="644"/>
      <c r="K916" s="644"/>
      <c r="L916" s="644"/>
      <c r="M916" s="642">
        <f t="shared" si="71"/>
        <v>0</v>
      </c>
      <c r="N916" s="644"/>
      <c r="O916" s="644"/>
      <c r="P916" s="644"/>
      <c r="Q916" s="87" t="e">
        <f t="shared" si="69"/>
        <v>#DIV/0!</v>
      </c>
      <c r="R916" s="87" t="e">
        <f t="shared" si="69"/>
        <v>#DIV/0!</v>
      </c>
      <c r="S916" s="87" t="e">
        <f t="shared" si="69"/>
        <v>#DIV/0!</v>
      </c>
      <c r="T916" s="87" t="e">
        <f t="shared" si="69"/>
        <v>#DIV/0!</v>
      </c>
    </row>
    <row r="917" spans="1:20" hidden="1" x14ac:dyDescent="0.3">
      <c r="A917" s="92"/>
      <c r="B917" s="93"/>
      <c r="C917" s="95" t="s">
        <v>391</v>
      </c>
      <c r="D917" s="644"/>
      <c r="E917" s="642">
        <f t="shared" si="72"/>
        <v>0</v>
      </c>
      <c r="F917" s="644"/>
      <c r="G917" s="644"/>
      <c r="H917" s="644"/>
      <c r="I917" s="642">
        <f t="shared" si="70"/>
        <v>0</v>
      </c>
      <c r="J917" s="644"/>
      <c r="K917" s="644"/>
      <c r="L917" s="644"/>
      <c r="M917" s="642">
        <f t="shared" si="71"/>
        <v>0</v>
      </c>
      <c r="N917" s="644"/>
      <c r="O917" s="644"/>
      <c r="P917" s="644"/>
      <c r="Q917" s="87" t="e">
        <f t="shared" si="69"/>
        <v>#DIV/0!</v>
      </c>
      <c r="R917" s="87" t="e">
        <f t="shared" si="69"/>
        <v>#DIV/0!</v>
      </c>
      <c r="S917" s="87" t="e">
        <f t="shared" si="69"/>
        <v>#DIV/0!</v>
      </c>
      <c r="T917" s="87" t="e">
        <f t="shared" si="69"/>
        <v>#DIV/0!</v>
      </c>
    </row>
    <row r="918" spans="1:20" hidden="1" x14ac:dyDescent="0.3">
      <c r="A918" s="92"/>
      <c r="B918" s="93" t="s">
        <v>307</v>
      </c>
      <c r="C918" s="95" t="s">
        <v>405</v>
      </c>
      <c r="D918" s="644"/>
      <c r="E918" s="642">
        <f t="shared" si="72"/>
        <v>0</v>
      </c>
      <c r="F918" s="644"/>
      <c r="G918" s="644"/>
      <c r="H918" s="644"/>
      <c r="I918" s="642">
        <f t="shared" si="70"/>
        <v>0</v>
      </c>
      <c r="J918" s="644"/>
      <c r="K918" s="644"/>
      <c r="L918" s="644"/>
      <c r="M918" s="642">
        <f t="shared" si="71"/>
        <v>0</v>
      </c>
      <c r="N918" s="644"/>
      <c r="O918" s="644"/>
      <c r="P918" s="644"/>
      <c r="Q918" s="87" t="e">
        <f t="shared" si="69"/>
        <v>#DIV/0!</v>
      </c>
      <c r="R918" s="87" t="e">
        <f t="shared" si="69"/>
        <v>#DIV/0!</v>
      </c>
      <c r="S918" s="87" t="e">
        <f t="shared" si="69"/>
        <v>#DIV/0!</v>
      </c>
      <c r="T918" s="87" t="e">
        <f t="shared" si="69"/>
        <v>#DIV/0!</v>
      </c>
    </row>
    <row r="919" spans="1:20" hidden="1" x14ac:dyDescent="0.3">
      <c r="A919" s="92"/>
      <c r="B919" s="93" t="s">
        <v>309</v>
      </c>
      <c r="C919" s="95" t="s">
        <v>387</v>
      </c>
      <c r="D919" s="644"/>
      <c r="E919" s="642">
        <f t="shared" si="72"/>
        <v>0</v>
      </c>
      <c r="F919" s="644"/>
      <c r="G919" s="644"/>
      <c r="H919" s="644"/>
      <c r="I919" s="642">
        <f t="shared" si="70"/>
        <v>0</v>
      </c>
      <c r="J919" s="644"/>
      <c r="K919" s="644"/>
      <c r="L919" s="644"/>
      <c r="M919" s="642">
        <f t="shared" si="71"/>
        <v>0</v>
      </c>
      <c r="N919" s="644"/>
      <c r="O919" s="644"/>
      <c r="P919" s="644"/>
      <c r="Q919" s="87" t="e">
        <f t="shared" si="69"/>
        <v>#DIV/0!</v>
      </c>
      <c r="R919" s="87" t="e">
        <f t="shared" si="69"/>
        <v>#DIV/0!</v>
      </c>
      <c r="S919" s="87" t="e">
        <f t="shared" si="69"/>
        <v>#DIV/0!</v>
      </c>
      <c r="T919" s="87" t="e">
        <f t="shared" si="69"/>
        <v>#DIV/0!</v>
      </c>
    </row>
    <row r="920" spans="1:20" hidden="1" x14ac:dyDescent="0.3">
      <c r="A920" s="92"/>
      <c r="B920" s="93" t="s">
        <v>310</v>
      </c>
      <c r="C920" s="96" t="s">
        <v>311</v>
      </c>
      <c r="D920" s="644"/>
      <c r="E920" s="642">
        <f t="shared" si="72"/>
        <v>0</v>
      </c>
      <c r="F920" s="644"/>
      <c r="G920" s="644"/>
      <c r="H920" s="644"/>
      <c r="I920" s="642">
        <f t="shared" si="70"/>
        <v>0</v>
      </c>
      <c r="J920" s="644"/>
      <c r="K920" s="644"/>
      <c r="L920" s="644"/>
      <c r="M920" s="642">
        <f t="shared" si="71"/>
        <v>0</v>
      </c>
      <c r="N920" s="644"/>
      <c r="O920" s="644"/>
      <c r="P920" s="644"/>
      <c r="Q920" s="87" t="e">
        <f t="shared" si="69"/>
        <v>#DIV/0!</v>
      </c>
      <c r="R920" s="87" t="e">
        <f t="shared" si="69"/>
        <v>#DIV/0!</v>
      </c>
      <c r="S920" s="87" t="e">
        <f t="shared" si="69"/>
        <v>#DIV/0!</v>
      </c>
      <c r="T920" s="87" t="e">
        <f t="shared" si="69"/>
        <v>#DIV/0!</v>
      </c>
    </row>
    <row r="921" spans="1:20" ht="30" hidden="1" x14ac:dyDescent="0.3">
      <c r="A921" s="92"/>
      <c r="B921" s="93" t="s">
        <v>312</v>
      </c>
      <c r="C921" s="97" t="s">
        <v>313</v>
      </c>
      <c r="D921" s="644"/>
      <c r="E921" s="642">
        <f t="shared" si="72"/>
        <v>0</v>
      </c>
      <c r="F921" s="644"/>
      <c r="G921" s="644"/>
      <c r="H921" s="644"/>
      <c r="I921" s="642">
        <f t="shared" si="70"/>
        <v>0</v>
      </c>
      <c r="J921" s="644"/>
      <c r="K921" s="644"/>
      <c r="L921" s="644"/>
      <c r="M921" s="642">
        <f t="shared" si="71"/>
        <v>0</v>
      </c>
      <c r="N921" s="644"/>
      <c r="O921" s="644"/>
      <c r="P921" s="644"/>
      <c r="Q921" s="87" t="e">
        <f t="shared" si="69"/>
        <v>#DIV/0!</v>
      </c>
      <c r="R921" s="87" t="e">
        <f t="shared" si="69"/>
        <v>#DIV/0!</v>
      </c>
      <c r="S921" s="87" t="e">
        <f t="shared" si="69"/>
        <v>#DIV/0!</v>
      </c>
      <c r="T921" s="87" t="e">
        <f t="shared" si="69"/>
        <v>#DIV/0!</v>
      </c>
    </row>
    <row r="922" spans="1:20" ht="30" hidden="1" x14ac:dyDescent="0.3">
      <c r="A922" s="92"/>
      <c r="B922" s="93" t="s">
        <v>314</v>
      </c>
      <c r="C922" s="97" t="s">
        <v>315</v>
      </c>
      <c r="D922" s="644"/>
      <c r="E922" s="642">
        <f t="shared" si="72"/>
        <v>0</v>
      </c>
      <c r="F922" s="644"/>
      <c r="G922" s="644"/>
      <c r="H922" s="644"/>
      <c r="I922" s="642">
        <f t="shared" si="70"/>
        <v>0</v>
      </c>
      <c r="J922" s="644"/>
      <c r="K922" s="644"/>
      <c r="L922" s="644"/>
      <c r="M922" s="642">
        <f t="shared" si="71"/>
        <v>0</v>
      </c>
      <c r="N922" s="644"/>
      <c r="O922" s="644"/>
      <c r="P922" s="644"/>
      <c r="Q922" s="87" t="e">
        <f t="shared" si="69"/>
        <v>#DIV/0!</v>
      </c>
      <c r="R922" s="87" t="e">
        <f t="shared" si="69"/>
        <v>#DIV/0!</v>
      </c>
      <c r="S922" s="87" t="e">
        <f t="shared" si="69"/>
        <v>#DIV/0!</v>
      </c>
      <c r="T922" s="87" t="e">
        <f t="shared" si="69"/>
        <v>#DIV/0!</v>
      </c>
    </row>
    <row r="923" spans="1:20" hidden="1" x14ac:dyDescent="0.3">
      <c r="A923" s="92"/>
      <c r="B923" s="93" t="s">
        <v>316</v>
      </c>
      <c r="C923" s="96" t="s">
        <v>317</v>
      </c>
      <c r="D923" s="644"/>
      <c r="E923" s="642">
        <f t="shared" si="72"/>
        <v>0</v>
      </c>
      <c r="F923" s="644"/>
      <c r="G923" s="644"/>
      <c r="H923" s="644"/>
      <c r="I923" s="642">
        <f t="shared" si="70"/>
        <v>0</v>
      </c>
      <c r="J923" s="644"/>
      <c r="K923" s="644"/>
      <c r="L923" s="644"/>
      <c r="M923" s="642">
        <f t="shared" si="71"/>
        <v>0</v>
      </c>
      <c r="N923" s="644"/>
      <c r="O923" s="644"/>
      <c r="P923" s="644"/>
      <c r="Q923" s="87" t="e">
        <f t="shared" si="69"/>
        <v>#DIV/0!</v>
      </c>
      <c r="R923" s="87" t="e">
        <f t="shared" si="69"/>
        <v>#DIV/0!</v>
      </c>
      <c r="S923" s="87" t="e">
        <f t="shared" si="69"/>
        <v>#DIV/0!</v>
      </c>
      <c r="T923" s="87" t="e">
        <f t="shared" si="69"/>
        <v>#DIV/0!</v>
      </c>
    </row>
    <row r="924" spans="1:20" ht="30" hidden="1" x14ac:dyDescent="0.3">
      <c r="A924" s="92"/>
      <c r="B924" s="93" t="s">
        <v>318</v>
      </c>
      <c r="C924" s="97" t="s">
        <v>313</v>
      </c>
      <c r="D924" s="644"/>
      <c r="E924" s="642">
        <f t="shared" si="72"/>
        <v>0</v>
      </c>
      <c r="F924" s="644"/>
      <c r="G924" s="644"/>
      <c r="H924" s="644"/>
      <c r="I924" s="642">
        <f t="shared" si="70"/>
        <v>0</v>
      </c>
      <c r="J924" s="644"/>
      <c r="K924" s="644"/>
      <c r="L924" s="644"/>
      <c r="M924" s="642">
        <f t="shared" si="71"/>
        <v>0</v>
      </c>
      <c r="N924" s="644"/>
      <c r="O924" s="644"/>
      <c r="P924" s="644"/>
      <c r="Q924" s="87" t="e">
        <f t="shared" si="69"/>
        <v>#DIV/0!</v>
      </c>
      <c r="R924" s="87" t="e">
        <f t="shared" si="69"/>
        <v>#DIV/0!</v>
      </c>
      <c r="S924" s="87" t="e">
        <f t="shared" si="69"/>
        <v>#DIV/0!</v>
      </c>
      <c r="T924" s="87" t="e">
        <f t="shared" si="69"/>
        <v>#DIV/0!</v>
      </c>
    </row>
    <row r="925" spans="1:20" ht="30" hidden="1" x14ac:dyDescent="0.3">
      <c r="A925" s="92"/>
      <c r="B925" s="93" t="s">
        <v>319</v>
      </c>
      <c r="C925" s="97" t="s">
        <v>315</v>
      </c>
      <c r="D925" s="644"/>
      <c r="E925" s="642">
        <f t="shared" si="72"/>
        <v>0</v>
      </c>
      <c r="F925" s="644"/>
      <c r="G925" s="644"/>
      <c r="H925" s="644"/>
      <c r="I925" s="642">
        <f t="shared" si="70"/>
        <v>0</v>
      </c>
      <c r="J925" s="644"/>
      <c r="K925" s="644"/>
      <c r="L925" s="644"/>
      <c r="M925" s="642">
        <f t="shared" si="71"/>
        <v>0</v>
      </c>
      <c r="N925" s="644"/>
      <c r="O925" s="644"/>
      <c r="P925" s="644"/>
      <c r="Q925" s="87" t="e">
        <f t="shared" si="69"/>
        <v>#DIV/0!</v>
      </c>
      <c r="R925" s="87" t="e">
        <f t="shared" si="69"/>
        <v>#DIV/0!</v>
      </c>
      <c r="S925" s="87" t="e">
        <f t="shared" si="69"/>
        <v>#DIV/0!</v>
      </c>
      <c r="T925" s="87" t="e">
        <f t="shared" si="69"/>
        <v>#DIV/0!</v>
      </c>
    </row>
    <row r="926" spans="1:20" ht="45" hidden="1" x14ac:dyDescent="0.3">
      <c r="A926" s="92"/>
      <c r="B926" s="93" t="s">
        <v>320</v>
      </c>
      <c r="C926" s="96" t="s">
        <v>321</v>
      </c>
      <c r="D926" s="644"/>
      <c r="E926" s="642">
        <f t="shared" si="72"/>
        <v>0</v>
      </c>
      <c r="F926" s="644"/>
      <c r="G926" s="644"/>
      <c r="H926" s="644"/>
      <c r="I926" s="642">
        <f t="shared" si="70"/>
        <v>0</v>
      </c>
      <c r="J926" s="644"/>
      <c r="K926" s="644"/>
      <c r="L926" s="644"/>
      <c r="M926" s="642">
        <f t="shared" si="71"/>
        <v>0</v>
      </c>
      <c r="N926" s="644"/>
      <c r="O926" s="644"/>
      <c r="P926" s="644"/>
      <c r="Q926" s="87" t="e">
        <f t="shared" si="69"/>
        <v>#DIV/0!</v>
      </c>
      <c r="R926" s="87" t="e">
        <f t="shared" si="69"/>
        <v>#DIV/0!</v>
      </c>
      <c r="S926" s="87" t="e">
        <f t="shared" si="69"/>
        <v>#DIV/0!</v>
      </c>
      <c r="T926" s="87" t="e">
        <f t="shared" si="69"/>
        <v>#DIV/0!</v>
      </c>
    </row>
    <row r="927" spans="1:20" ht="30" hidden="1" x14ac:dyDescent="0.3">
      <c r="A927" s="92"/>
      <c r="B927" s="93" t="s">
        <v>322</v>
      </c>
      <c r="C927" s="97" t="s">
        <v>313</v>
      </c>
      <c r="D927" s="644"/>
      <c r="E927" s="642">
        <f t="shared" si="72"/>
        <v>0</v>
      </c>
      <c r="F927" s="644"/>
      <c r="G927" s="644"/>
      <c r="H927" s="644"/>
      <c r="I927" s="642">
        <f t="shared" si="70"/>
        <v>0</v>
      </c>
      <c r="J927" s="644"/>
      <c r="K927" s="644"/>
      <c r="L927" s="644"/>
      <c r="M927" s="642">
        <f t="shared" si="71"/>
        <v>0</v>
      </c>
      <c r="N927" s="644"/>
      <c r="O927" s="644"/>
      <c r="P927" s="644"/>
      <c r="Q927" s="87" t="e">
        <f t="shared" si="69"/>
        <v>#DIV/0!</v>
      </c>
      <c r="R927" s="87" t="e">
        <f t="shared" si="69"/>
        <v>#DIV/0!</v>
      </c>
      <c r="S927" s="87" t="e">
        <f t="shared" si="69"/>
        <v>#DIV/0!</v>
      </c>
      <c r="T927" s="87" t="e">
        <f t="shared" si="69"/>
        <v>#DIV/0!</v>
      </c>
    </row>
    <row r="928" spans="1:20" ht="30" hidden="1" x14ac:dyDescent="0.3">
      <c r="A928" s="92"/>
      <c r="B928" s="93" t="s">
        <v>323</v>
      </c>
      <c r="C928" s="97" t="s">
        <v>315</v>
      </c>
      <c r="D928" s="644"/>
      <c r="E928" s="642">
        <f t="shared" si="72"/>
        <v>0</v>
      </c>
      <c r="F928" s="644"/>
      <c r="G928" s="644"/>
      <c r="H928" s="644"/>
      <c r="I928" s="642">
        <f t="shared" si="70"/>
        <v>0</v>
      </c>
      <c r="J928" s="644"/>
      <c r="K928" s="644"/>
      <c r="L928" s="644"/>
      <c r="M928" s="642">
        <f t="shared" si="71"/>
        <v>0</v>
      </c>
      <c r="N928" s="644"/>
      <c r="O928" s="644"/>
      <c r="P928" s="644"/>
      <c r="Q928" s="87" t="e">
        <f t="shared" si="69"/>
        <v>#DIV/0!</v>
      </c>
      <c r="R928" s="87" t="e">
        <f t="shared" si="69"/>
        <v>#DIV/0!</v>
      </c>
      <c r="S928" s="87" t="e">
        <f t="shared" si="69"/>
        <v>#DIV/0!</v>
      </c>
      <c r="T928" s="87" t="e">
        <f t="shared" si="69"/>
        <v>#DIV/0!</v>
      </c>
    </row>
    <row r="929" spans="1:20" hidden="1" x14ac:dyDescent="0.3">
      <c r="A929" s="92"/>
      <c r="B929" s="93" t="s">
        <v>324</v>
      </c>
      <c r="C929" s="95" t="s">
        <v>388</v>
      </c>
      <c r="D929" s="644"/>
      <c r="E929" s="642">
        <f t="shared" si="72"/>
        <v>0</v>
      </c>
      <c r="F929" s="644"/>
      <c r="G929" s="644"/>
      <c r="H929" s="644"/>
      <c r="I929" s="642">
        <f t="shared" si="70"/>
        <v>0</v>
      </c>
      <c r="J929" s="644"/>
      <c r="K929" s="644"/>
      <c r="L929" s="644"/>
      <c r="M929" s="642">
        <f t="shared" si="71"/>
        <v>0</v>
      </c>
      <c r="N929" s="644"/>
      <c r="O929" s="644"/>
      <c r="P929" s="644"/>
      <c r="Q929" s="87" t="e">
        <f t="shared" si="69"/>
        <v>#DIV/0!</v>
      </c>
      <c r="R929" s="87" t="e">
        <f t="shared" si="69"/>
        <v>#DIV/0!</v>
      </c>
      <c r="S929" s="87" t="e">
        <f t="shared" si="69"/>
        <v>#DIV/0!</v>
      </c>
      <c r="T929" s="87" t="e">
        <f t="shared" si="69"/>
        <v>#DIV/0!</v>
      </c>
    </row>
    <row r="930" spans="1:20" ht="45" hidden="1" x14ac:dyDescent="0.3">
      <c r="A930" s="92"/>
      <c r="B930" s="93" t="s">
        <v>325</v>
      </c>
      <c r="C930" s="96" t="s">
        <v>326</v>
      </c>
      <c r="D930" s="644"/>
      <c r="E930" s="642">
        <f t="shared" si="72"/>
        <v>0</v>
      </c>
      <c r="F930" s="644"/>
      <c r="G930" s="644"/>
      <c r="H930" s="644"/>
      <c r="I930" s="642">
        <f t="shared" si="70"/>
        <v>0</v>
      </c>
      <c r="J930" s="644"/>
      <c r="K930" s="644"/>
      <c r="L930" s="644"/>
      <c r="M930" s="642">
        <f t="shared" si="71"/>
        <v>0</v>
      </c>
      <c r="N930" s="644"/>
      <c r="O930" s="644"/>
      <c r="P930" s="644"/>
      <c r="Q930" s="87" t="e">
        <f t="shared" si="69"/>
        <v>#DIV/0!</v>
      </c>
      <c r="R930" s="87" t="e">
        <f t="shared" si="69"/>
        <v>#DIV/0!</v>
      </c>
      <c r="S930" s="87" t="e">
        <f t="shared" si="69"/>
        <v>#DIV/0!</v>
      </c>
      <c r="T930" s="87" t="e">
        <f t="shared" si="69"/>
        <v>#DIV/0!</v>
      </c>
    </row>
    <row r="931" spans="1:20" hidden="1" x14ac:dyDescent="0.3">
      <c r="A931" s="92"/>
      <c r="B931" s="93" t="s">
        <v>327</v>
      </c>
      <c r="C931" s="96" t="s">
        <v>328</v>
      </c>
      <c r="D931" s="644"/>
      <c r="E931" s="642">
        <f t="shared" si="72"/>
        <v>0</v>
      </c>
      <c r="F931" s="644"/>
      <c r="G931" s="644"/>
      <c r="H931" s="644"/>
      <c r="I931" s="642">
        <f t="shared" si="70"/>
        <v>0</v>
      </c>
      <c r="J931" s="644"/>
      <c r="K931" s="644"/>
      <c r="L931" s="644"/>
      <c r="M931" s="642">
        <f t="shared" si="71"/>
        <v>0</v>
      </c>
      <c r="N931" s="644"/>
      <c r="O931" s="644"/>
      <c r="P931" s="644"/>
      <c r="Q931" s="87" t="e">
        <f t="shared" si="69"/>
        <v>#DIV/0!</v>
      </c>
      <c r="R931" s="87" t="e">
        <f t="shared" si="69"/>
        <v>#DIV/0!</v>
      </c>
      <c r="S931" s="87" t="e">
        <f t="shared" si="69"/>
        <v>#DIV/0!</v>
      </c>
      <c r="T931" s="87" t="e">
        <f t="shared" si="69"/>
        <v>#DIV/0!</v>
      </c>
    </row>
    <row r="932" spans="1:20" ht="30" hidden="1" x14ac:dyDescent="0.3">
      <c r="A932" s="92"/>
      <c r="B932" s="93" t="s">
        <v>329</v>
      </c>
      <c r="C932" s="97" t="s">
        <v>330</v>
      </c>
      <c r="D932" s="644"/>
      <c r="E932" s="642">
        <f t="shared" si="72"/>
        <v>0</v>
      </c>
      <c r="F932" s="644"/>
      <c r="G932" s="644"/>
      <c r="H932" s="644"/>
      <c r="I932" s="642">
        <f t="shared" si="70"/>
        <v>0</v>
      </c>
      <c r="J932" s="644"/>
      <c r="K932" s="644"/>
      <c r="L932" s="644"/>
      <c r="M932" s="642">
        <f t="shared" si="71"/>
        <v>0</v>
      </c>
      <c r="N932" s="644"/>
      <c r="O932" s="644"/>
      <c r="P932" s="644"/>
      <c r="Q932" s="87" t="e">
        <f t="shared" si="69"/>
        <v>#DIV/0!</v>
      </c>
      <c r="R932" s="87" t="e">
        <f t="shared" si="69"/>
        <v>#DIV/0!</v>
      </c>
      <c r="S932" s="87" t="e">
        <f t="shared" si="69"/>
        <v>#DIV/0!</v>
      </c>
      <c r="T932" s="87" t="e">
        <f t="shared" si="69"/>
        <v>#DIV/0!</v>
      </c>
    </row>
    <row r="933" spans="1:20" ht="30" hidden="1" x14ac:dyDescent="0.3">
      <c r="A933" s="92"/>
      <c r="B933" s="93" t="s">
        <v>331</v>
      </c>
      <c r="C933" s="97" t="s">
        <v>332</v>
      </c>
      <c r="D933" s="644"/>
      <c r="E933" s="642">
        <f t="shared" si="72"/>
        <v>0</v>
      </c>
      <c r="F933" s="644"/>
      <c r="G933" s="644"/>
      <c r="H933" s="644"/>
      <c r="I933" s="642">
        <f t="shared" si="70"/>
        <v>0</v>
      </c>
      <c r="J933" s="644"/>
      <c r="K933" s="644"/>
      <c r="L933" s="644"/>
      <c r="M933" s="642">
        <f t="shared" si="71"/>
        <v>0</v>
      </c>
      <c r="N933" s="644"/>
      <c r="O933" s="644"/>
      <c r="P933" s="644"/>
      <c r="Q933" s="87" t="e">
        <f t="shared" si="69"/>
        <v>#DIV/0!</v>
      </c>
      <c r="R933" s="87" t="e">
        <f t="shared" si="69"/>
        <v>#DIV/0!</v>
      </c>
      <c r="S933" s="87" t="e">
        <f t="shared" si="69"/>
        <v>#DIV/0!</v>
      </c>
      <c r="T933" s="87" t="e">
        <f t="shared" si="69"/>
        <v>#DIV/0!</v>
      </c>
    </row>
    <row r="934" spans="1:20" hidden="1" x14ac:dyDescent="0.3">
      <c r="A934" s="92"/>
      <c r="B934" s="93" t="s">
        <v>138</v>
      </c>
      <c r="C934" s="94" t="s">
        <v>374</v>
      </c>
      <c r="D934" s="644"/>
      <c r="E934" s="642">
        <f t="shared" si="72"/>
        <v>0</v>
      </c>
      <c r="F934" s="644"/>
      <c r="G934" s="644"/>
      <c r="H934" s="644"/>
      <c r="I934" s="642">
        <f t="shared" si="70"/>
        <v>0</v>
      </c>
      <c r="J934" s="644"/>
      <c r="K934" s="644"/>
      <c r="L934" s="644"/>
      <c r="M934" s="642">
        <f t="shared" si="71"/>
        <v>0</v>
      </c>
      <c r="N934" s="644"/>
      <c r="O934" s="644"/>
      <c r="P934" s="644"/>
      <c r="Q934" s="87" t="e">
        <f t="shared" si="69"/>
        <v>#DIV/0!</v>
      </c>
      <c r="R934" s="87" t="e">
        <f t="shared" si="69"/>
        <v>#DIV/0!</v>
      </c>
      <c r="S934" s="87" t="e">
        <f t="shared" si="69"/>
        <v>#DIV/0!</v>
      </c>
      <c r="T934" s="87" t="e">
        <f t="shared" si="69"/>
        <v>#DIV/0!</v>
      </c>
    </row>
    <row r="935" spans="1:20" hidden="1" x14ac:dyDescent="0.3">
      <c r="A935" s="92"/>
      <c r="B935" s="93" t="s">
        <v>139</v>
      </c>
      <c r="C935" s="100" t="s">
        <v>334</v>
      </c>
      <c r="D935" s="644"/>
      <c r="E935" s="642">
        <f t="shared" si="72"/>
        <v>0</v>
      </c>
      <c r="F935" s="644"/>
      <c r="G935" s="644"/>
      <c r="H935" s="644"/>
      <c r="I935" s="642">
        <f t="shared" si="70"/>
        <v>0</v>
      </c>
      <c r="J935" s="644"/>
      <c r="K935" s="644"/>
      <c r="L935" s="644"/>
      <c r="M935" s="642">
        <f t="shared" si="71"/>
        <v>0</v>
      </c>
      <c r="N935" s="644"/>
      <c r="O935" s="644"/>
      <c r="P935" s="644"/>
      <c r="Q935" s="87" t="e">
        <f t="shared" si="69"/>
        <v>#DIV/0!</v>
      </c>
      <c r="R935" s="87" t="e">
        <f t="shared" si="69"/>
        <v>#DIV/0!</v>
      </c>
      <c r="S935" s="87" t="e">
        <f t="shared" si="69"/>
        <v>#DIV/0!</v>
      </c>
      <c r="T935" s="87" t="e">
        <f t="shared" si="69"/>
        <v>#DIV/0!</v>
      </c>
    </row>
    <row r="936" spans="1:20" ht="30" hidden="1" x14ac:dyDescent="0.3">
      <c r="A936" s="92"/>
      <c r="B936" s="93" t="s">
        <v>335</v>
      </c>
      <c r="C936" s="96" t="s">
        <v>336</v>
      </c>
      <c r="D936" s="644"/>
      <c r="E936" s="642">
        <f t="shared" si="72"/>
        <v>0</v>
      </c>
      <c r="F936" s="644"/>
      <c r="G936" s="644"/>
      <c r="H936" s="644"/>
      <c r="I936" s="642">
        <f t="shared" si="70"/>
        <v>0</v>
      </c>
      <c r="J936" s="644"/>
      <c r="K936" s="644"/>
      <c r="L936" s="644"/>
      <c r="M936" s="642">
        <f t="shared" si="71"/>
        <v>0</v>
      </c>
      <c r="N936" s="644"/>
      <c r="O936" s="644"/>
      <c r="P936" s="644"/>
      <c r="Q936" s="87" t="e">
        <f t="shared" si="69"/>
        <v>#DIV/0!</v>
      </c>
      <c r="R936" s="87" t="e">
        <f t="shared" si="69"/>
        <v>#DIV/0!</v>
      </c>
      <c r="S936" s="87" t="e">
        <f t="shared" si="69"/>
        <v>#DIV/0!</v>
      </c>
      <c r="T936" s="87" t="e">
        <f t="shared" si="69"/>
        <v>#DIV/0!</v>
      </c>
    </row>
    <row r="937" spans="1:20" ht="30" hidden="1" x14ac:dyDescent="0.3">
      <c r="A937" s="92"/>
      <c r="B937" s="93" t="s">
        <v>339</v>
      </c>
      <c r="C937" s="97" t="s">
        <v>340</v>
      </c>
      <c r="D937" s="644"/>
      <c r="E937" s="642">
        <f t="shared" si="72"/>
        <v>0</v>
      </c>
      <c r="F937" s="644"/>
      <c r="G937" s="644"/>
      <c r="H937" s="644"/>
      <c r="I937" s="642">
        <f t="shared" si="70"/>
        <v>0</v>
      </c>
      <c r="J937" s="644"/>
      <c r="K937" s="644"/>
      <c r="L937" s="644"/>
      <c r="M937" s="642">
        <f t="shared" si="71"/>
        <v>0</v>
      </c>
      <c r="N937" s="644"/>
      <c r="O937" s="644"/>
      <c r="P937" s="644"/>
      <c r="Q937" s="87" t="e">
        <f t="shared" si="69"/>
        <v>#DIV/0!</v>
      </c>
      <c r="R937" s="87" t="e">
        <f t="shared" si="69"/>
        <v>#DIV/0!</v>
      </c>
      <c r="S937" s="87" t="e">
        <f t="shared" si="69"/>
        <v>#DIV/0!</v>
      </c>
      <c r="T937" s="87" t="e">
        <f t="shared" si="69"/>
        <v>#DIV/0!</v>
      </c>
    </row>
    <row r="938" spans="1:20" ht="45" hidden="1" x14ac:dyDescent="0.3">
      <c r="A938" s="92"/>
      <c r="B938" s="93" t="s">
        <v>351</v>
      </c>
      <c r="C938" s="97" t="s">
        <v>352</v>
      </c>
      <c r="D938" s="644"/>
      <c r="E938" s="642">
        <f t="shared" si="72"/>
        <v>0</v>
      </c>
      <c r="F938" s="644"/>
      <c r="G938" s="644"/>
      <c r="H938" s="644"/>
      <c r="I938" s="642">
        <f t="shared" si="70"/>
        <v>0</v>
      </c>
      <c r="J938" s="644"/>
      <c r="K938" s="644"/>
      <c r="L938" s="644"/>
      <c r="M938" s="642">
        <f t="shared" si="71"/>
        <v>0</v>
      </c>
      <c r="N938" s="644"/>
      <c r="O938" s="644"/>
      <c r="P938" s="644"/>
      <c r="Q938" s="87" t="e">
        <f t="shared" si="69"/>
        <v>#DIV/0!</v>
      </c>
      <c r="R938" s="87" t="e">
        <f t="shared" si="69"/>
        <v>#DIV/0!</v>
      </c>
      <c r="S938" s="87" t="e">
        <f t="shared" si="69"/>
        <v>#DIV/0!</v>
      </c>
      <c r="T938" s="87" t="e">
        <f t="shared" si="69"/>
        <v>#DIV/0!</v>
      </c>
    </row>
    <row r="939" spans="1:20" hidden="1" x14ac:dyDescent="0.3">
      <c r="A939" s="92"/>
      <c r="B939" s="85"/>
      <c r="C939" s="97"/>
      <c r="D939" s="644"/>
      <c r="E939" s="642">
        <f t="shared" si="72"/>
        <v>0</v>
      </c>
      <c r="F939" s="644"/>
      <c r="G939" s="644"/>
      <c r="H939" s="644"/>
      <c r="I939" s="642">
        <f t="shared" si="70"/>
        <v>0</v>
      </c>
      <c r="J939" s="644"/>
      <c r="K939" s="644"/>
      <c r="L939" s="644"/>
      <c r="M939" s="642">
        <f t="shared" si="71"/>
        <v>0</v>
      </c>
      <c r="N939" s="644"/>
      <c r="O939" s="644"/>
      <c r="P939" s="644"/>
      <c r="Q939" s="87" t="e">
        <f t="shared" si="69"/>
        <v>#DIV/0!</v>
      </c>
      <c r="R939" s="87" t="e">
        <f t="shared" si="69"/>
        <v>#DIV/0!</v>
      </c>
      <c r="S939" s="87" t="e">
        <f t="shared" si="69"/>
        <v>#DIV/0!</v>
      </c>
      <c r="T939" s="87" t="e">
        <f t="shared" si="69"/>
        <v>#DIV/0!</v>
      </c>
    </row>
    <row r="940" spans="1:20" ht="45" hidden="1" x14ac:dyDescent="0.3">
      <c r="A940" s="92" t="s">
        <v>412</v>
      </c>
      <c r="B940" s="85"/>
      <c r="C940" s="120" t="s">
        <v>413</v>
      </c>
      <c r="D940" s="644"/>
      <c r="E940" s="642">
        <f t="shared" si="72"/>
        <v>0</v>
      </c>
      <c r="F940" s="644"/>
      <c r="G940" s="644"/>
      <c r="H940" s="644"/>
      <c r="I940" s="642">
        <f t="shared" si="70"/>
        <v>0</v>
      </c>
      <c r="J940" s="644"/>
      <c r="K940" s="644"/>
      <c r="L940" s="644"/>
      <c r="M940" s="642">
        <f t="shared" si="71"/>
        <v>0</v>
      </c>
      <c r="N940" s="644"/>
      <c r="O940" s="644"/>
      <c r="P940" s="644"/>
      <c r="Q940" s="87" t="e">
        <f t="shared" si="69"/>
        <v>#DIV/0!</v>
      </c>
      <c r="R940" s="87" t="e">
        <f t="shared" si="69"/>
        <v>#DIV/0!</v>
      </c>
      <c r="S940" s="87" t="e">
        <f t="shared" si="69"/>
        <v>#DIV/0!</v>
      </c>
      <c r="T940" s="87" t="e">
        <f t="shared" si="69"/>
        <v>#DIV/0!</v>
      </c>
    </row>
    <row r="941" spans="1:20" hidden="1" x14ac:dyDescent="0.3">
      <c r="A941" s="92"/>
      <c r="B941" s="85" t="s">
        <v>192</v>
      </c>
      <c r="C941" s="94" t="s">
        <v>397</v>
      </c>
      <c r="D941" s="644"/>
      <c r="E941" s="642">
        <f t="shared" si="72"/>
        <v>0</v>
      </c>
      <c r="F941" s="644"/>
      <c r="G941" s="644"/>
      <c r="H941" s="644"/>
      <c r="I941" s="642">
        <f t="shared" si="70"/>
        <v>0</v>
      </c>
      <c r="J941" s="644"/>
      <c r="K941" s="644"/>
      <c r="L941" s="644"/>
      <c r="M941" s="642">
        <f t="shared" si="71"/>
        <v>0</v>
      </c>
      <c r="N941" s="644"/>
      <c r="O941" s="644"/>
      <c r="P941" s="644"/>
      <c r="Q941" s="87" t="e">
        <f t="shared" si="69"/>
        <v>#DIV/0!</v>
      </c>
      <c r="R941" s="87" t="e">
        <f t="shared" si="69"/>
        <v>#DIV/0!</v>
      </c>
      <c r="S941" s="87" t="e">
        <f t="shared" si="69"/>
        <v>#DIV/0!</v>
      </c>
      <c r="T941" s="87" t="e">
        <f t="shared" si="69"/>
        <v>#DIV/0!</v>
      </c>
    </row>
    <row r="942" spans="1:20" hidden="1" x14ac:dyDescent="0.3">
      <c r="A942" s="92"/>
      <c r="B942" s="85" t="s">
        <v>215</v>
      </c>
      <c r="C942" s="95" t="s">
        <v>391</v>
      </c>
      <c r="D942" s="644"/>
      <c r="E942" s="642">
        <f t="shared" si="72"/>
        <v>0</v>
      </c>
      <c r="F942" s="644"/>
      <c r="G942" s="644"/>
      <c r="H942" s="644"/>
      <c r="I942" s="642">
        <f t="shared" si="70"/>
        <v>0</v>
      </c>
      <c r="J942" s="644"/>
      <c r="K942" s="644"/>
      <c r="L942" s="644"/>
      <c r="M942" s="642">
        <f t="shared" si="71"/>
        <v>0</v>
      </c>
      <c r="N942" s="644"/>
      <c r="O942" s="644"/>
      <c r="P942" s="644"/>
      <c r="Q942" s="87" t="e">
        <f t="shared" si="69"/>
        <v>#DIV/0!</v>
      </c>
      <c r="R942" s="87" t="e">
        <f t="shared" si="69"/>
        <v>#DIV/0!</v>
      </c>
      <c r="S942" s="87" t="e">
        <f t="shared" si="69"/>
        <v>#DIV/0!</v>
      </c>
      <c r="T942" s="87" t="e">
        <f t="shared" si="69"/>
        <v>#DIV/0!</v>
      </c>
    </row>
    <row r="943" spans="1:20" hidden="1" x14ac:dyDescent="0.3">
      <c r="A943" s="92"/>
      <c r="B943" s="85" t="s">
        <v>224</v>
      </c>
      <c r="C943" s="96" t="s">
        <v>225</v>
      </c>
      <c r="D943" s="644"/>
      <c r="E943" s="642">
        <f t="shared" si="72"/>
        <v>0</v>
      </c>
      <c r="F943" s="644"/>
      <c r="G943" s="644"/>
      <c r="H943" s="644"/>
      <c r="I943" s="642">
        <f t="shared" si="70"/>
        <v>0</v>
      </c>
      <c r="J943" s="644"/>
      <c r="K943" s="644"/>
      <c r="L943" s="644"/>
      <c r="M943" s="642">
        <f t="shared" si="71"/>
        <v>0</v>
      </c>
      <c r="N943" s="644"/>
      <c r="O943" s="644"/>
      <c r="P943" s="644"/>
      <c r="Q943" s="87" t="e">
        <f t="shared" si="69"/>
        <v>#DIV/0!</v>
      </c>
      <c r="R943" s="87" t="e">
        <f t="shared" si="69"/>
        <v>#DIV/0!</v>
      </c>
      <c r="S943" s="87" t="e">
        <f t="shared" si="69"/>
        <v>#DIV/0!</v>
      </c>
      <c r="T943" s="87" t="e">
        <f t="shared" si="69"/>
        <v>#DIV/0!</v>
      </c>
    </row>
    <row r="944" spans="1:20" ht="30" hidden="1" x14ac:dyDescent="0.3">
      <c r="A944" s="92"/>
      <c r="B944" s="85" t="s">
        <v>244</v>
      </c>
      <c r="C944" s="97" t="s">
        <v>245</v>
      </c>
      <c r="D944" s="644"/>
      <c r="E944" s="642">
        <f t="shared" si="72"/>
        <v>0</v>
      </c>
      <c r="F944" s="644"/>
      <c r="G944" s="644"/>
      <c r="H944" s="644"/>
      <c r="I944" s="642">
        <f t="shared" si="70"/>
        <v>0</v>
      </c>
      <c r="J944" s="644"/>
      <c r="K944" s="644"/>
      <c r="L944" s="644"/>
      <c r="M944" s="642">
        <f t="shared" si="71"/>
        <v>0</v>
      </c>
      <c r="N944" s="644"/>
      <c r="O944" s="644"/>
      <c r="P944" s="644"/>
      <c r="Q944" s="87" t="e">
        <f t="shared" si="69"/>
        <v>#DIV/0!</v>
      </c>
      <c r="R944" s="87" t="e">
        <f t="shared" si="69"/>
        <v>#DIV/0!</v>
      </c>
      <c r="S944" s="87" t="e">
        <f t="shared" si="69"/>
        <v>#DIV/0!</v>
      </c>
      <c r="T944" s="87" t="e">
        <f t="shared" si="69"/>
        <v>#DIV/0!</v>
      </c>
    </row>
    <row r="945" spans="1:21" ht="30" hidden="1" x14ac:dyDescent="0.3">
      <c r="A945" s="92"/>
      <c r="B945" s="85" t="s">
        <v>248</v>
      </c>
      <c r="C945" s="97" t="s">
        <v>249</v>
      </c>
      <c r="D945" s="644"/>
      <c r="E945" s="642">
        <f t="shared" si="72"/>
        <v>0</v>
      </c>
      <c r="F945" s="644"/>
      <c r="G945" s="644"/>
      <c r="H945" s="644"/>
      <c r="I945" s="642">
        <f t="shared" si="70"/>
        <v>0</v>
      </c>
      <c r="J945" s="644"/>
      <c r="K945" s="644"/>
      <c r="L945" s="644"/>
      <c r="M945" s="642">
        <f t="shared" si="71"/>
        <v>0</v>
      </c>
      <c r="N945" s="644"/>
      <c r="O945" s="644"/>
      <c r="P945" s="644"/>
      <c r="Q945" s="87" t="e">
        <f t="shared" si="69"/>
        <v>#DIV/0!</v>
      </c>
      <c r="R945" s="87" t="e">
        <f t="shared" si="69"/>
        <v>#DIV/0!</v>
      </c>
      <c r="S945" s="87" t="e">
        <f t="shared" si="69"/>
        <v>#DIV/0!</v>
      </c>
      <c r="T945" s="87" t="e">
        <f t="shared" si="69"/>
        <v>#DIV/0!</v>
      </c>
    </row>
    <row r="946" spans="1:21" hidden="1" x14ac:dyDescent="0.3">
      <c r="A946" s="92"/>
      <c r="B946" s="93" t="s">
        <v>138</v>
      </c>
      <c r="C946" s="94" t="s">
        <v>374</v>
      </c>
      <c r="D946" s="644"/>
      <c r="E946" s="642">
        <f t="shared" si="72"/>
        <v>0</v>
      </c>
      <c r="F946" s="644"/>
      <c r="G946" s="644"/>
      <c r="H946" s="644"/>
      <c r="I946" s="642">
        <f t="shared" si="70"/>
        <v>0</v>
      </c>
      <c r="J946" s="644"/>
      <c r="K946" s="644"/>
      <c r="L946" s="644"/>
      <c r="M946" s="642">
        <f t="shared" si="71"/>
        <v>0</v>
      </c>
      <c r="N946" s="644"/>
      <c r="O946" s="644"/>
      <c r="P946" s="644"/>
      <c r="Q946" s="87" t="e">
        <f t="shared" si="69"/>
        <v>#DIV/0!</v>
      </c>
      <c r="R946" s="87" t="e">
        <f t="shared" si="69"/>
        <v>#DIV/0!</v>
      </c>
      <c r="S946" s="87" t="e">
        <f t="shared" si="69"/>
        <v>#DIV/0!</v>
      </c>
      <c r="T946" s="87" t="e">
        <f t="shared" si="69"/>
        <v>#DIV/0!</v>
      </c>
    </row>
    <row r="947" spans="1:21" hidden="1" x14ac:dyDescent="0.3">
      <c r="A947" s="92"/>
      <c r="B947" s="93" t="s">
        <v>139</v>
      </c>
      <c r="C947" s="100" t="s">
        <v>334</v>
      </c>
      <c r="D947" s="644"/>
      <c r="E947" s="642">
        <f t="shared" si="72"/>
        <v>0</v>
      </c>
      <c r="F947" s="644"/>
      <c r="G947" s="644"/>
      <c r="H947" s="644"/>
      <c r="I947" s="642">
        <f t="shared" si="70"/>
        <v>0</v>
      </c>
      <c r="J947" s="644"/>
      <c r="K947" s="644"/>
      <c r="L947" s="644"/>
      <c r="M947" s="642">
        <f t="shared" si="71"/>
        <v>0</v>
      </c>
      <c r="N947" s="644"/>
      <c r="O947" s="644"/>
      <c r="P947" s="644"/>
      <c r="Q947" s="87" t="e">
        <f t="shared" si="69"/>
        <v>#DIV/0!</v>
      </c>
      <c r="R947" s="87" t="e">
        <f t="shared" si="69"/>
        <v>#DIV/0!</v>
      </c>
      <c r="S947" s="87" t="e">
        <f t="shared" si="69"/>
        <v>#DIV/0!</v>
      </c>
      <c r="T947" s="87" t="e">
        <f t="shared" si="69"/>
        <v>#DIV/0!</v>
      </c>
    </row>
    <row r="948" spans="1:21" ht="30" hidden="1" x14ac:dyDescent="0.3">
      <c r="A948" s="92"/>
      <c r="B948" s="85" t="s">
        <v>353</v>
      </c>
      <c r="C948" s="97" t="s">
        <v>414</v>
      </c>
      <c r="D948" s="644"/>
      <c r="E948" s="642">
        <f t="shared" si="72"/>
        <v>0</v>
      </c>
      <c r="F948" s="644"/>
      <c r="G948" s="644"/>
      <c r="H948" s="644"/>
      <c r="I948" s="642">
        <f t="shared" si="70"/>
        <v>0</v>
      </c>
      <c r="J948" s="644"/>
      <c r="K948" s="644"/>
      <c r="L948" s="644"/>
      <c r="M948" s="642">
        <f t="shared" si="71"/>
        <v>0</v>
      </c>
      <c r="N948" s="644"/>
      <c r="O948" s="644"/>
      <c r="P948" s="644"/>
      <c r="Q948" s="87" t="e">
        <f t="shared" si="69"/>
        <v>#DIV/0!</v>
      </c>
      <c r="R948" s="87" t="e">
        <f t="shared" si="69"/>
        <v>#DIV/0!</v>
      </c>
      <c r="S948" s="87" t="e">
        <f t="shared" si="69"/>
        <v>#DIV/0!</v>
      </c>
      <c r="T948" s="87" t="e">
        <f t="shared" si="69"/>
        <v>#DIV/0!</v>
      </c>
    </row>
    <row r="949" spans="1:21" ht="30" hidden="1" x14ac:dyDescent="0.3">
      <c r="A949" s="92"/>
      <c r="B949" s="85"/>
      <c r="C949" s="121" t="s">
        <v>415</v>
      </c>
      <c r="D949" s="644"/>
      <c r="E949" s="642">
        <f t="shared" si="72"/>
        <v>0</v>
      </c>
      <c r="F949" s="644"/>
      <c r="G949" s="644"/>
      <c r="H949" s="644"/>
      <c r="I949" s="642">
        <f t="shared" si="70"/>
        <v>0</v>
      </c>
      <c r="J949" s="644"/>
      <c r="K949" s="644"/>
      <c r="L949" s="644"/>
      <c r="M949" s="642">
        <f t="shared" si="71"/>
        <v>0</v>
      </c>
      <c r="N949" s="644"/>
      <c r="O949" s="644"/>
      <c r="P949" s="644"/>
      <c r="Q949" s="87" t="e">
        <f t="shared" si="69"/>
        <v>#DIV/0!</v>
      </c>
      <c r="R949" s="87" t="e">
        <f t="shared" si="69"/>
        <v>#DIV/0!</v>
      </c>
      <c r="S949" s="87" t="e">
        <f t="shared" si="69"/>
        <v>#DIV/0!</v>
      </c>
      <c r="T949" s="87" t="e">
        <f t="shared" si="69"/>
        <v>#DIV/0!</v>
      </c>
    </row>
    <row r="950" spans="1:21" hidden="1" x14ac:dyDescent="0.3">
      <c r="A950" s="92"/>
      <c r="B950" s="85"/>
      <c r="C950" s="94" t="s">
        <v>374</v>
      </c>
      <c r="D950" s="644"/>
      <c r="E950" s="642">
        <f t="shared" si="72"/>
        <v>0</v>
      </c>
      <c r="F950" s="644"/>
      <c r="G950" s="644"/>
      <c r="H950" s="644"/>
      <c r="I950" s="642">
        <f t="shared" si="70"/>
        <v>0</v>
      </c>
      <c r="J950" s="644"/>
      <c r="K950" s="644"/>
      <c r="L950" s="644"/>
      <c r="M950" s="642">
        <f t="shared" si="71"/>
        <v>0</v>
      </c>
      <c r="N950" s="644"/>
      <c r="O950" s="644"/>
      <c r="P950" s="644"/>
      <c r="Q950" s="87" t="e">
        <f t="shared" si="69"/>
        <v>#DIV/0!</v>
      </c>
      <c r="R950" s="87" t="e">
        <f t="shared" si="69"/>
        <v>#DIV/0!</v>
      </c>
      <c r="S950" s="87" t="e">
        <f t="shared" si="69"/>
        <v>#DIV/0!</v>
      </c>
      <c r="T950" s="87" t="e">
        <f t="shared" si="69"/>
        <v>#DIV/0!</v>
      </c>
    </row>
    <row r="951" spans="1:21" hidden="1" x14ac:dyDescent="0.3">
      <c r="A951" s="92"/>
      <c r="B951" s="85"/>
      <c r="C951" s="100" t="s">
        <v>334</v>
      </c>
      <c r="D951" s="644"/>
      <c r="E951" s="642">
        <f t="shared" si="72"/>
        <v>0</v>
      </c>
      <c r="F951" s="644"/>
      <c r="G951" s="644"/>
      <c r="H951" s="644"/>
      <c r="I951" s="642">
        <f t="shared" si="70"/>
        <v>0</v>
      </c>
      <c r="J951" s="644"/>
      <c r="K951" s="644"/>
      <c r="L951" s="644"/>
      <c r="M951" s="642">
        <f t="shared" si="71"/>
        <v>0</v>
      </c>
      <c r="N951" s="644"/>
      <c r="O951" s="644"/>
      <c r="P951" s="644"/>
      <c r="Q951" s="87" t="e">
        <f t="shared" si="69"/>
        <v>#DIV/0!</v>
      </c>
      <c r="R951" s="87" t="e">
        <f t="shared" si="69"/>
        <v>#DIV/0!</v>
      </c>
      <c r="S951" s="87" t="e">
        <f t="shared" si="69"/>
        <v>#DIV/0!</v>
      </c>
      <c r="T951" s="87" t="e">
        <f t="shared" si="69"/>
        <v>#DIV/0!</v>
      </c>
    </row>
    <row r="952" spans="1:21" ht="30" hidden="1" x14ac:dyDescent="0.3">
      <c r="A952" s="92"/>
      <c r="B952" s="85"/>
      <c r="C952" s="97" t="s">
        <v>416</v>
      </c>
      <c r="D952" s="644"/>
      <c r="E952" s="642">
        <f t="shared" si="72"/>
        <v>0</v>
      </c>
      <c r="F952" s="644"/>
      <c r="G952" s="644"/>
      <c r="H952" s="644"/>
      <c r="I952" s="642">
        <f t="shared" si="70"/>
        <v>0</v>
      </c>
      <c r="J952" s="644"/>
      <c r="K952" s="644"/>
      <c r="L952" s="644"/>
      <c r="M952" s="642">
        <f t="shared" si="71"/>
        <v>0</v>
      </c>
      <c r="N952" s="644"/>
      <c r="O952" s="644"/>
      <c r="P952" s="644"/>
      <c r="Q952" s="87" t="e">
        <f t="shared" si="69"/>
        <v>#DIV/0!</v>
      </c>
      <c r="R952" s="87" t="e">
        <f t="shared" si="69"/>
        <v>#DIV/0!</v>
      </c>
      <c r="S952" s="87" t="e">
        <f t="shared" si="69"/>
        <v>#DIV/0!</v>
      </c>
      <c r="T952" s="87" t="e">
        <f t="shared" si="69"/>
        <v>#DIV/0!</v>
      </c>
    </row>
    <row r="953" spans="1:21" ht="30" hidden="1" x14ac:dyDescent="0.3">
      <c r="A953" s="92"/>
      <c r="B953" s="85"/>
      <c r="C953" s="97" t="s">
        <v>414</v>
      </c>
      <c r="D953" s="644"/>
      <c r="E953" s="642">
        <f t="shared" si="72"/>
        <v>0</v>
      </c>
      <c r="F953" s="644"/>
      <c r="G953" s="644"/>
      <c r="H953" s="644"/>
      <c r="I953" s="642">
        <f t="shared" si="70"/>
        <v>0</v>
      </c>
      <c r="J953" s="644"/>
      <c r="K953" s="644"/>
      <c r="L953" s="644"/>
      <c r="M953" s="642">
        <f t="shared" si="71"/>
        <v>0</v>
      </c>
      <c r="N953" s="644"/>
      <c r="O953" s="644"/>
      <c r="P953" s="644"/>
      <c r="Q953" s="87" t="e">
        <f t="shared" si="69"/>
        <v>#DIV/0!</v>
      </c>
      <c r="R953" s="87" t="e">
        <f t="shared" si="69"/>
        <v>#DIV/0!</v>
      </c>
      <c r="S953" s="87" t="e">
        <f t="shared" si="69"/>
        <v>#DIV/0!</v>
      </c>
      <c r="T953" s="87" t="e">
        <f t="shared" si="69"/>
        <v>#DIV/0!</v>
      </c>
    </row>
    <row r="954" spans="1:21" ht="45" hidden="1" x14ac:dyDescent="0.3">
      <c r="A954" s="92"/>
      <c r="B954" s="85"/>
      <c r="C954" s="97" t="s">
        <v>417</v>
      </c>
      <c r="D954" s="644"/>
      <c r="E954" s="642">
        <f t="shared" si="72"/>
        <v>0</v>
      </c>
      <c r="F954" s="644"/>
      <c r="G954" s="644"/>
      <c r="H954" s="644"/>
      <c r="I954" s="642">
        <f t="shared" si="70"/>
        <v>0</v>
      </c>
      <c r="J954" s="644"/>
      <c r="K954" s="644"/>
      <c r="L954" s="644"/>
      <c r="M954" s="642">
        <f t="shared" si="71"/>
        <v>0</v>
      </c>
      <c r="N954" s="644"/>
      <c r="O954" s="644"/>
      <c r="P954" s="644"/>
      <c r="Q954" s="87" t="e">
        <f t="shared" si="69"/>
        <v>#DIV/0!</v>
      </c>
      <c r="R954" s="87" t="e">
        <f t="shared" si="69"/>
        <v>#DIV/0!</v>
      </c>
      <c r="S954" s="87" t="e">
        <f t="shared" si="69"/>
        <v>#DIV/0!</v>
      </c>
      <c r="T954" s="87" t="e">
        <f t="shared" si="69"/>
        <v>#DIV/0!</v>
      </c>
    </row>
    <row r="955" spans="1:21" ht="45" hidden="1" x14ac:dyDescent="0.3">
      <c r="A955" s="103" t="s">
        <v>409</v>
      </c>
      <c r="B955" s="116" t="s">
        <v>191</v>
      </c>
      <c r="C955" s="105" t="s">
        <v>418</v>
      </c>
      <c r="D955" s="643"/>
      <c r="E955" s="642">
        <f t="shared" si="72"/>
        <v>0</v>
      </c>
      <c r="F955" s="643"/>
      <c r="G955" s="643"/>
      <c r="H955" s="643"/>
      <c r="I955" s="642">
        <f t="shared" si="70"/>
        <v>0</v>
      </c>
      <c r="J955" s="643"/>
      <c r="K955" s="643"/>
      <c r="L955" s="643"/>
      <c r="M955" s="642">
        <f t="shared" si="71"/>
        <v>0</v>
      </c>
      <c r="N955" s="643"/>
      <c r="O955" s="643"/>
      <c r="P955" s="643"/>
      <c r="Q955" s="87" t="e">
        <f t="shared" si="69"/>
        <v>#DIV/0!</v>
      </c>
      <c r="R955" s="87" t="e">
        <f t="shared" si="69"/>
        <v>#DIV/0!</v>
      </c>
      <c r="S955" s="87" t="e">
        <f t="shared" si="69"/>
        <v>#DIV/0!</v>
      </c>
      <c r="T955" s="87" t="e">
        <f t="shared" si="69"/>
        <v>#DIV/0!</v>
      </c>
      <c r="U955" s="2"/>
    </row>
    <row r="956" spans="1:21" ht="30" hidden="1" x14ac:dyDescent="0.3">
      <c r="A956" s="103"/>
      <c r="B956" s="104"/>
      <c r="C956" s="113" t="s">
        <v>205</v>
      </c>
      <c r="D956" s="643"/>
      <c r="E956" s="642">
        <f t="shared" si="72"/>
        <v>0</v>
      </c>
      <c r="F956" s="643"/>
      <c r="G956" s="643"/>
      <c r="H956" s="643"/>
      <c r="I956" s="642">
        <f t="shared" si="70"/>
        <v>0</v>
      </c>
      <c r="J956" s="643"/>
      <c r="K956" s="643"/>
      <c r="L956" s="643"/>
      <c r="M956" s="642">
        <f t="shared" si="71"/>
        <v>0</v>
      </c>
      <c r="N956" s="643"/>
      <c r="O956" s="643"/>
      <c r="P956" s="643"/>
      <c r="Q956" s="87" t="e">
        <f t="shared" si="69"/>
        <v>#DIV/0!</v>
      </c>
      <c r="R956" s="87" t="e">
        <f t="shared" si="69"/>
        <v>#DIV/0!</v>
      </c>
      <c r="S956" s="87" t="e">
        <f t="shared" si="69"/>
        <v>#DIV/0!</v>
      </c>
      <c r="T956" s="87" t="e">
        <f t="shared" si="69"/>
        <v>#DIV/0!</v>
      </c>
      <c r="U956" s="2"/>
    </row>
    <row r="957" spans="1:21" hidden="1" x14ac:dyDescent="0.3">
      <c r="A957" s="103"/>
      <c r="B957" s="104" t="s">
        <v>192</v>
      </c>
      <c r="C957" s="94" t="s">
        <v>206</v>
      </c>
      <c r="D957" s="643"/>
      <c r="E957" s="642">
        <f t="shared" si="72"/>
        <v>0</v>
      </c>
      <c r="F957" s="643"/>
      <c r="G957" s="643"/>
      <c r="H957" s="643"/>
      <c r="I957" s="642">
        <f t="shared" si="70"/>
        <v>0</v>
      </c>
      <c r="J957" s="643"/>
      <c r="K957" s="643"/>
      <c r="L957" s="643"/>
      <c r="M957" s="642">
        <f t="shared" si="71"/>
        <v>0</v>
      </c>
      <c r="N957" s="643"/>
      <c r="O957" s="643"/>
      <c r="P957" s="643"/>
      <c r="Q957" s="87" t="e">
        <f t="shared" si="69"/>
        <v>#DIV/0!</v>
      </c>
      <c r="R957" s="87" t="e">
        <f t="shared" si="69"/>
        <v>#DIV/0!</v>
      </c>
      <c r="S957" s="87" t="e">
        <f t="shared" si="69"/>
        <v>#DIV/0!</v>
      </c>
      <c r="T957" s="87" t="e">
        <f t="shared" si="69"/>
        <v>#DIV/0!</v>
      </c>
      <c r="U957" s="2"/>
    </row>
    <row r="958" spans="1:21" hidden="1" x14ac:dyDescent="0.3">
      <c r="A958" s="103"/>
      <c r="B958" s="104" t="s">
        <v>203</v>
      </c>
      <c r="C958" s="95" t="s">
        <v>379</v>
      </c>
      <c r="D958" s="643"/>
      <c r="E958" s="642">
        <f t="shared" si="72"/>
        <v>0</v>
      </c>
      <c r="F958" s="643"/>
      <c r="G958" s="643"/>
      <c r="H958" s="643"/>
      <c r="I958" s="642">
        <f t="shared" si="70"/>
        <v>0</v>
      </c>
      <c r="J958" s="643"/>
      <c r="K958" s="643"/>
      <c r="L958" s="643"/>
      <c r="M958" s="642">
        <f t="shared" si="71"/>
        <v>0</v>
      </c>
      <c r="N958" s="643"/>
      <c r="O958" s="643"/>
      <c r="P958" s="643"/>
      <c r="Q958" s="87" t="e">
        <f t="shared" si="69"/>
        <v>#DIV/0!</v>
      </c>
      <c r="R958" s="87" t="e">
        <f t="shared" si="69"/>
        <v>#DIV/0!</v>
      </c>
      <c r="S958" s="87" t="e">
        <f t="shared" si="69"/>
        <v>#DIV/0!</v>
      </c>
      <c r="T958" s="87" t="e">
        <f t="shared" si="69"/>
        <v>#DIV/0!</v>
      </c>
    </row>
    <row r="959" spans="1:21" hidden="1" x14ac:dyDescent="0.3">
      <c r="A959" s="103"/>
      <c r="B959" s="104" t="s">
        <v>207</v>
      </c>
      <c r="C959" s="96" t="s">
        <v>208</v>
      </c>
      <c r="D959" s="643"/>
      <c r="E959" s="642">
        <f t="shared" si="72"/>
        <v>0</v>
      </c>
      <c r="F959" s="643"/>
      <c r="G959" s="643"/>
      <c r="H959" s="643"/>
      <c r="I959" s="642">
        <f t="shared" si="70"/>
        <v>0</v>
      </c>
      <c r="J959" s="643"/>
      <c r="K959" s="643"/>
      <c r="L959" s="643"/>
      <c r="M959" s="642">
        <f t="shared" si="71"/>
        <v>0</v>
      </c>
      <c r="N959" s="643"/>
      <c r="O959" s="643"/>
      <c r="P959" s="643"/>
      <c r="Q959" s="87" t="e">
        <f t="shared" si="69"/>
        <v>#DIV/0!</v>
      </c>
      <c r="R959" s="87" t="e">
        <f t="shared" si="69"/>
        <v>#DIV/0!</v>
      </c>
      <c r="S959" s="87" t="e">
        <f t="shared" si="69"/>
        <v>#DIV/0!</v>
      </c>
      <c r="T959" s="87" t="e">
        <f t="shared" si="69"/>
        <v>#DIV/0!</v>
      </c>
    </row>
    <row r="960" spans="1:21" ht="30" hidden="1" x14ac:dyDescent="0.3">
      <c r="A960" s="103"/>
      <c r="B960" s="104" t="s">
        <v>209</v>
      </c>
      <c r="C960" s="97" t="s">
        <v>210</v>
      </c>
      <c r="D960" s="643"/>
      <c r="E960" s="642">
        <f t="shared" si="72"/>
        <v>0</v>
      </c>
      <c r="F960" s="643"/>
      <c r="G960" s="643"/>
      <c r="H960" s="643"/>
      <c r="I960" s="642">
        <f t="shared" si="70"/>
        <v>0</v>
      </c>
      <c r="J960" s="643"/>
      <c r="K960" s="643"/>
      <c r="L960" s="643"/>
      <c r="M960" s="642">
        <f t="shared" si="71"/>
        <v>0</v>
      </c>
      <c r="N960" s="643"/>
      <c r="O960" s="643"/>
      <c r="P960" s="643"/>
      <c r="Q960" s="87" t="e">
        <f t="shared" si="69"/>
        <v>#DIV/0!</v>
      </c>
      <c r="R960" s="87" t="e">
        <f t="shared" si="69"/>
        <v>#DIV/0!</v>
      </c>
      <c r="S960" s="87" t="e">
        <f t="shared" si="69"/>
        <v>#DIV/0!</v>
      </c>
      <c r="T960" s="87" t="e">
        <f t="shared" si="69"/>
        <v>#DIV/0!</v>
      </c>
    </row>
    <row r="961" spans="1:20" ht="30" hidden="1" x14ac:dyDescent="0.3">
      <c r="A961" s="103"/>
      <c r="B961" s="104" t="s">
        <v>211</v>
      </c>
      <c r="C961" s="97" t="s">
        <v>212</v>
      </c>
      <c r="D961" s="643"/>
      <c r="E961" s="642">
        <f t="shared" si="72"/>
        <v>0</v>
      </c>
      <c r="F961" s="643"/>
      <c r="G961" s="643"/>
      <c r="H961" s="643"/>
      <c r="I961" s="642">
        <f t="shared" si="70"/>
        <v>0</v>
      </c>
      <c r="J961" s="643"/>
      <c r="K961" s="643"/>
      <c r="L961" s="643"/>
      <c r="M961" s="642">
        <f t="shared" si="71"/>
        <v>0</v>
      </c>
      <c r="N961" s="643"/>
      <c r="O961" s="643"/>
      <c r="P961" s="643"/>
      <c r="Q961" s="87" t="e">
        <f t="shared" si="69"/>
        <v>#DIV/0!</v>
      </c>
      <c r="R961" s="87" t="e">
        <f t="shared" si="69"/>
        <v>#DIV/0!</v>
      </c>
      <c r="S961" s="87" t="e">
        <f t="shared" si="69"/>
        <v>#DIV/0!</v>
      </c>
      <c r="T961" s="87" t="e">
        <f t="shared" si="69"/>
        <v>#DIV/0!</v>
      </c>
    </row>
    <row r="962" spans="1:20" hidden="1" x14ac:dyDescent="0.3">
      <c r="A962" s="103"/>
      <c r="B962" s="104" t="s">
        <v>213</v>
      </c>
      <c r="C962" s="96" t="s">
        <v>214</v>
      </c>
      <c r="D962" s="643"/>
      <c r="E962" s="642">
        <f t="shared" si="72"/>
        <v>0</v>
      </c>
      <c r="F962" s="643"/>
      <c r="G962" s="643"/>
      <c r="H962" s="643"/>
      <c r="I962" s="642">
        <f t="shared" si="70"/>
        <v>0</v>
      </c>
      <c r="J962" s="643"/>
      <c r="K962" s="643"/>
      <c r="L962" s="643"/>
      <c r="M962" s="642">
        <f t="shared" si="71"/>
        <v>0</v>
      </c>
      <c r="N962" s="643"/>
      <c r="O962" s="643"/>
      <c r="P962" s="643"/>
      <c r="Q962" s="87" t="e">
        <f t="shared" si="69"/>
        <v>#DIV/0!</v>
      </c>
      <c r="R962" s="87" t="e">
        <f t="shared" si="69"/>
        <v>#DIV/0!</v>
      </c>
      <c r="S962" s="87" t="e">
        <f t="shared" si="69"/>
        <v>#DIV/0!</v>
      </c>
      <c r="T962" s="87" t="e">
        <f t="shared" si="69"/>
        <v>#DIV/0!</v>
      </c>
    </row>
    <row r="963" spans="1:20" ht="30" hidden="1" x14ac:dyDescent="0.3">
      <c r="A963" s="103"/>
      <c r="B963" s="104" t="s">
        <v>215</v>
      </c>
      <c r="C963" s="95" t="s">
        <v>19</v>
      </c>
      <c r="D963" s="643"/>
      <c r="E963" s="642">
        <f t="shared" si="72"/>
        <v>0</v>
      </c>
      <c r="F963" s="643"/>
      <c r="G963" s="643"/>
      <c r="H963" s="643"/>
      <c r="I963" s="642">
        <f t="shared" si="70"/>
        <v>0</v>
      </c>
      <c r="J963" s="643"/>
      <c r="K963" s="643"/>
      <c r="L963" s="643"/>
      <c r="M963" s="642">
        <f t="shared" si="71"/>
        <v>0</v>
      </c>
      <c r="N963" s="643"/>
      <c r="O963" s="643"/>
      <c r="P963" s="643"/>
      <c r="Q963" s="87" t="e">
        <f t="shared" si="69"/>
        <v>#DIV/0!</v>
      </c>
      <c r="R963" s="87" t="e">
        <f t="shared" si="69"/>
        <v>#DIV/0!</v>
      </c>
      <c r="S963" s="87" t="e">
        <f t="shared" si="69"/>
        <v>#DIV/0!</v>
      </c>
      <c r="T963" s="87" t="e">
        <f t="shared" si="69"/>
        <v>#DIV/0!</v>
      </c>
    </row>
    <row r="964" spans="1:20" hidden="1" x14ac:dyDescent="0.3">
      <c r="A964" s="103"/>
      <c r="B964" s="104" t="s">
        <v>216</v>
      </c>
      <c r="C964" s="95" t="s">
        <v>391</v>
      </c>
      <c r="D964" s="643"/>
      <c r="E964" s="642">
        <f t="shared" si="72"/>
        <v>0</v>
      </c>
      <c r="F964" s="643"/>
      <c r="G964" s="643"/>
      <c r="H964" s="643"/>
      <c r="I964" s="642">
        <f t="shared" si="70"/>
        <v>0</v>
      </c>
      <c r="J964" s="643"/>
      <c r="K964" s="643"/>
      <c r="L964" s="643"/>
      <c r="M964" s="642">
        <f t="shared" si="71"/>
        <v>0</v>
      </c>
      <c r="N964" s="643"/>
      <c r="O964" s="643"/>
      <c r="P964" s="643"/>
      <c r="Q964" s="87" t="e">
        <f t="shared" si="69"/>
        <v>#DIV/0!</v>
      </c>
      <c r="R964" s="87" t="e">
        <f t="shared" si="69"/>
        <v>#DIV/0!</v>
      </c>
      <c r="S964" s="87" t="e">
        <f t="shared" si="69"/>
        <v>#DIV/0!</v>
      </c>
      <c r="T964" s="87" t="e">
        <f t="shared" si="69"/>
        <v>#DIV/0!</v>
      </c>
    </row>
    <row r="965" spans="1:20" hidden="1" x14ac:dyDescent="0.3">
      <c r="A965" s="103"/>
      <c r="B965" s="104" t="s">
        <v>218</v>
      </c>
      <c r="C965" s="95" t="s">
        <v>391</v>
      </c>
      <c r="D965" s="643"/>
      <c r="E965" s="642">
        <f t="shared" si="72"/>
        <v>0</v>
      </c>
      <c r="F965" s="643"/>
      <c r="G965" s="643"/>
      <c r="H965" s="643"/>
      <c r="I965" s="642">
        <f t="shared" si="70"/>
        <v>0</v>
      </c>
      <c r="J965" s="643"/>
      <c r="K965" s="643"/>
      <c r="L965" s="643"/>
      <c r="M965" s="642">
        <f t="shared" si="71"/>
        <v>0</v>
      </c>
      <c r="N965" s="643"/>
      <c r="O965" s="643"/>
      <c r="P965" s="643"/>
      <c r="Q965" s="87" t="e">
        <f t="shared" si="69"/>
        <v>#DIV/0!</v>
      </c>
      <c r="R965" s="87" t="e">
        <f t="shared" si="69"/>
        <v>#DIV/0!</v>
      </c>
      <c r="S965" s="87" t="e">
        <f t="shared" si="69"/>
        <v>#DIV/0!</v>
      </c>
      <c r="T965" s="87" t="e">
        <f t="shared" si="69"/>
        <v>#DIV/0!</v>
      </c>
    </row>
    <row r="966" spans="1:20" ht="30" hidden="1" x14ac:dyDescent="0.3">
      <c r="A966" s="103"/>
      <c r="B966" s="104" t="s">
        <v>220</v>
      </c>
      <c r="C966" s="95" t="s">
        <v>391</v>
      </c>
      <c r="D966" s="643"/>
      <c r="E966" s="642">
        <f t="shared" si="72"/>
        <v>0</v>
      </c>
      <c r="F966" s="643"/>
      <c r="G966" s="643"/>
      <c r="H966" s="643"/>
      <c r="I966" s="642">
        <f t="shared" si="70"/>
        <v>0</v>
      </c>
      <c r="J966" s="643"/>
      <c r="K966" s="643"/>
      <c r="L966" s="643"/>
      <c r="M966" s="642">
        <f t="shared" si="71"/>
        <v>0</v>
      </c>
      <c r="N966" s="643"/>
      <c r="O966" s="643"/>
      <c r="P966" s="643"/>
      <c r="Q966" s="87" t="e">
        <f t="shared" si="69"/>
        <v>#DIV/0!</v>
      </c>
      <c r="R966" s="87" t="e">
        <f t="shared" si="69"/>
        <v>#DIV/0!</v>
      </c>
      <c r="S966" s="87" t="e">
        <f t="shared" si="69"/>
        <v>#DIV/0!</v>
      </c>
      <c r="T966" s="87" t="e">
        <f t="shared" si="69"/>
        <v>#DIV/0!</v>
      </c>
    </row>
    <row r="967" spans="1:20" ht="30" hidden="1" x14ac:dyDescent="0.3">
      <c r="A967" s="103"/>
      <c r="B967" s="104" t="s">
        <v>222</v>
      </c>
      <c r="C967" s="95" t="s">
        <v>391</v>
      </c>
      <c r="D967" s="643"/>
      <c r="E967" s="642">
        <f t="shared" si="72"/>
        <v>0</v>
      </c>
      <c r="F967" s="643"/>
      <c r="G967" s="643"/>
      <c r="H967" s="643"/>
      <c r="I967" s="642">
        <f t="shared" si="70"/>
        <v>0</v>
      </c>
      <c r="J967" s="643"/>
      <c r="K967" s="643"/>
      <c r="L967" s="643"/>
      <c r="M967" s="642">
        <f t="shared" si="71"/>
        <v>0</v>
      </c>
      <c r="N967" s="643"/>
      <c r="O967" s="643"/>
      <c r="P967" s="643"/>
      <c r="Q967" s="87" t="e">
        <f t="shared" si="69"/>
        <v>#DIV/0!</v>
      </c>
      <c r="R967" s="87" t="e">
        <f t="shared" si="69"/>
        <v>#DIV/0!</v>
      </c>
      <c r="S967" s="87" t="e">
        <f t="shared" si="69"/>
        <v>#DIV/0!</v>
      </c>
      <c r="T967" s="87" t="e">
        <f t="shared" si="69"/>
        <v>#DIV/0!</v>
      </c>
    </row>
    <row r="968" spans="1:20" hidden="1" x14ac:dyDescent="0.3">
      <c r="A968" s="103"/>
      <c r="B968" s="104" t="s">
        <v>224</v>
      </c>
      <c r="C968" s="95" t="s">
        <v>391</v>
      </c>
      <c r="D968" s="643"/>
      <c r="E968" s="642">
        <f t="shared" si="72"/>
        <v>0</v>
      </c>
      <c r="F968" s="643"/>
      <c r="G968" s="643"/>
      <c r="H968" s="643"/>
      <c r="I968" s="642">
        <f t="shared" si="70"/>
        <v>0</v>
      </c>
      <c r="J968" s="643"/>
      <c r="K968" s="643"/>
      <c r="L968" s="643"/>
      <c r="M968" s="642">
        <f t="shared" si="71"/>
        <v>0</v>
      </c>
      <c r="N968" s="643"/>
      <c r="O968" s="643"/>
      <c r="P968" s="643"/>
      <c r="Q968" s="87" t="e">
        <f t="shared" si="69"/>
        <v>#DIV/0!</v>
      </c>
      <c r="R968" s="87" t="e">
        <f t="shared" si="69"/>
        <v>#DIV/0!</v>
      </c>
      <c r="S968" s="87" t="e">
        <f t="shared" si="69"/>
        <v>#DIV/0!</v>
      </c>
      <c r="T968" s="87" t="e">
        <f t="shared" si="69"/>
        <v>#DIV/0!</v>
      </c>
    </row>
    <row r="969" spans="1:20" ht="30" hidden="1" x14ac:dyDescent="0.3">
      <c r="A969" s="103"/>
      <c r="B969" s="104" t="s">
        <v>226</v>
      </c>
      <c r="C969" s="95" t="s">
        <v>391</v>
      </c>
      <c r="D969" s="643"/>
      <c r="E969" s="642">
        <f t="shared" si="72"/>
        <v>0</v>
      </c>
      <c r="F969" s="643"/>
      <c r="G969" s="643"/>
      <c r="H969" s="643"/>
      <c r="I969" s="642">
        <f t="shared" si="70"/>
        <v>0</v>
      </c>
      <c r="J969" s="643"/>
      <c r="K969" s="643"/>
      <c r="L969" s="643"/>
      <c r="M969" s="642">
        <f t="shared" si="71"/>
        <v>0</v>
      </c>
      <c r="N969" s="643"/>
      <c r="O969" s="643"/>
      <c r="P969" s="643"/>
      <c r="Q969" s="87" t="e">
        <f t="shared" si="69"/>
        <v>#DIV/0!</v>
      </c>
      <c r="R969" s="87" t="e">
        <f t="shared" si="69"/>
        <v>#DIV/0!</v>
      </c>
      <c r="S969" s="87" t="e">
        <f t="shared" si="69"/>
        <v>#DIV/0!</v>
      </c>
      <c r="T969" s="87" t="e">
        <f t="shared" ref="T969:T1032" si="73">P969/L969*100</f>
        <v>#DIV/0!</v>
      </c>
    </row>
    <row r="970" spans="1:20" ht="30" hidden="1" x14ac:dyDescent="0.3">
      <c r="A970" s="103"/>
      <c r="B970" s="104" t="s">
        <v>228</v>
      </c>
      <c r="C970" s="95" t="s">
        <v>391</v>
      </c>
      <c r="D970" s="643"/>
      <c r="E970" s="642">
        <f t="shared" si="72"/>
        <v>0</v>
      </c>
      <c r="F970" s="643"/>
      <c r="G970" s="643"/>
      <c r="H970" s="643"/>
      <c r="I970" s="642">
        <f t="shared" si="70"/>
        <v>0</v>
      </c>
      <c r="J970" s="643"/>
      <c r="K970" s="643"/>
      <c r="L970" s="643"/>
      <c r="M970" s="642">
        <f t="shared" si="71"/>
        <v>0</v>
      </c>
      <c r="N970" s="643"/>
      <c r="O970" s="643"/>
      <c r="P970" s="643"/>
      <c r="Q970" s="87" t="e">
        <f t="shared" ref="Q970:T1033" si="74">M970/I970*100</f>
        <v>#DIV/0!</v>
      </c>
      <c r="R970" s="87" t="e">
        <f t="shared" si="74"/>
        <v>#DIV/0!</v>
      </c>
      <c r="S970" s="87" t="e">
        <f t="shared" si="74"/>
        <v>#DIV/0!</v>
      </c>
      <c r="T970" s="87" t="e">
        <f t="shared" si="73"/>
        <v>#DIV/0!</v>
      </c>
    </row>
    <row r="971" spans="1:20" ht="30" hidden="1" x14ac:dyDescent="0.3">
      <c r="A971" s="103"/>
      <c r="B971" s="104" t="s">
        <v>230</v>
      </c>
      <c r="C971" s="95" t="s">
        <v>391</v>
      </c>
      <c r="D971" s="643"/>
      <c r="E971" s="642">
        <f t="shared" si="72"/>
        <v>0</v>
      </c>
      <c r="F971" s="643"/>
      <c r="G971" s="643"/>
      <c r="H971" s="643"/>
      <c r="I971" s="642">
        <f t="shared" ref="I971:I1034" si="75">J971+K971</f>
        <v>0</v>
      </c>
      <c r="J971" s="643"/>
      <c r="K971" s="643"/>
      <c r="L971" s="643"/>
      <c r="M971" s="642">
        <f t="shared" ref="M971:M1034" si="76">N971+O971</f>
        <v>0</v>
      </c>
      <c r="N971" s="643"/>
      <c r="O971" s="643"/>
      <c r="P971" s="643"/>
      <c r="Q971" s="87" t="e">
        <f t="shared" si="74"/>
        <v>#DIV/0!</v>
      </c>
      <c r="R971" s="87" t="e">
        <f t="shared" si="74"/>
        <v>#DIV/0!</v>
      </c>
      <c r="S971" s="87" t="e">
        <f t="shared" si="74"/>
        <v>#DIV/0!</v>
      </c>
      <c r="T971" s="87" t="e">
        <f t="shared" si="73"/>
        <v>#DIV/0!</v>
      </c>
    </row>
    <row r="972" spans="1:20" ht="30" hidden="1" x14ac:dyDescent="0.3">
      <c r="A972" s="103"/>
      <c r="B972" s="104" t="s">
        <v>232</v>
      </c>
      <c r="C972" s="95" t="s">
        <v>391</v>
      </c>
      <c r="D972" s="643"/>
      <c r="E972" s="642">
        <f t="shared" si="72"/>
        <v>0</v>
      </c>
      <c r="F972" s="643"/>
      <c r="G972" s="643"/>
      <c r="H972" s="643"/>
      <c r="I972" s="642">
        <f t="shared" si="75"/>
        <v>0</v>
      </c>
      <c r="J972" s="643"/>
      <c r="K972" s="643"/>
      <c r="L972" s="643"/>
      <c r="M972" s="642">
        <f t="shared" si="76"/>
        <v>0</v>
      </c>
      <c r="N972" s="643"/>
      <c r="O972" s="643"/>
      <c r="P972" s="643"/>
      <c r="Q972" s="87" t="e">
        <f t="shared" si="74"/>
        <v>#DIV/0!</v>
      </c>
      <c r="R972" s="87" t="e">
        <f t="shared" si="74"/>
        <v>#DIV/0!</v>
      </c>
      <c r="S972" s="87" t="e">
        <f t="shared" si="74"/>
        <v>#DIV/0!</v>
      </c>
      <c r="T972" s="87" t="e">
        <f t="shared" si="73"/>
        <v>#DIV/0!</v>
      </c>
    </row>
    <row r="973" spans="1:20" ht="30" hidden="1" x14ac:dyDescent="0.3">
      <c r="A973" s="103"/>
      <c r="B973" s="104" t="s">
        <v>234</v>
      </c>
      <c r="C973" s="95" t="s">
        <v>391</v>
      </c>
      <c r="D973" s="643"/>
      <c r="E973" s="642">
        <f t="shared" si="72"/>
        <v>0</v>
      </c>
      <c r="F973" s="643"/>
      <c r="G973" s="643"/>
      <c r="H973" s="643"/>
      <c r="I973" s="642">
        <f t="shared" si="75"/>
        <v>0</v>
      </c>
      <c r="J973" s="643"/>
      <c r="K973" s="643"/>
      <c r="L973" s="643"/>
      <c r="M973" s="642">
        <f t="shared" si="76"/>
        <v>0</v>
      </c>
      <c r="N973" s="643"/>
      <c r="O973" s="643"/>
      <c r="P973" s="643"/>
      <c r="Q973" s="87" t="e">
        <f t="shared" si="74"/>
        <v>#DIV/0!</v>
      </c>
      <c r="R973" s="87" t="e">
        <f t="shared" si="74"/>
        <v>#DIV/0!</v>
      </c>
      <c r="S973" s="87" t="e">
        <f t="shared" si="74"/>
        <v>#DIV/0!</v>
      </c>
      <c r="T973" s="87" t="e">
        <f t="shared" si="73"/>
        <v>#DIV/0!</v>
      </c>
    </row>
    <row r="974" spans="1:20" ht="30" hidden="1" x14ac:dyDescent="0.3">
      <c r="A974" s="103"/>
      <c r="B974" s="104" t="s">
        <v>236</v>
      </c>
      <c r="C974" s="95" t="s">
        <v>391</v>
      </c>
      <c r="D974" s="643"/>
      <c r="E974" s="642">
        <f t="shared" ref="E974:E1037" si="77">F974+G974</f>
        <v>0</v>
      </c>
      <c r="F974" s="643"/>
      <c r="G974" s="643"/>
      <c r="H974" s="643"/>
      <c r="I974" s="642">
        <f t="shared" si="75"/>
        <v>0</v>
      </c>
      <c r="J974" s="643"/>
      <c r="K974" s="643"/>
      <c r="L974" s="643"/>
      <c r="M974" s="642">
        <f t="shared" si="76"/>
        <v>0</v>
      </c>
      <c r="N974" s="643"/>
      <c r="O974" s="643"/>
      <c r="P974" s="643"/>
      <c r="Q974" s="87" t="e">
        <f t="shared" si="74"/>
        <v>#DIV/0!</v>
      </c>
      <c r="R974" s="87" t="e">
        <f t="shared" si="74"/>
        <v>#DIV/0!</v>
      </c>
      <c r="S974" s="87" t="e">
        <f t="shared" si="74"/>
        <v>#DIV/0!</v>
      </c>
      <c r="T974" s="87" t="e">
        <f t="shared" si="73"/>
        <v>#DIV/0!</v>
      </c>
    </row>
    <row r="975" spans="1:20" ht="30" hidden="1" x14ac:dyDescent="0.3">
      <c r="A975" s="103"/>
      <c r="B975" s="104" t="s">
        <v>238</v>
      </c>
      <c r="C975" s="95" t="s">
        <v>391</v>
      </c>
      <c r="D975" s="643"/>
      <c r="E975" s="642">
        <f t="shared" si="77"/>
        <v>0</v>
      </c>
      <c r="F975" s="643"/>
      <c r="G975" s="643"/>
      <c r="H975" s="643"/>
      <c r="I975" s="642">
        <f t="shared" si="75"/>
        <v>0</v>
      </c>
      <c r="J975" s="643"/>
      <c r="K975" s="643"/>
      <c r="L975" s="643"/>
      <c r="M975" s="642">
        <f t="shared" si="76"/>
        <v>0</v>
      </c>
      <c r="N975" s="643"/>
      <c r="O975" s="643"/>
      <c r="P975" s="643"/>
      <c r="Q975" s="87" t="e">
        <f t="shared" si="74"/>
        <v>#DIV/0!</v>
      </c>
      <c r="R975" s="87" t="e">
        <f t="shared" si="74"/>
        <v>#DIV/0!</v>
      </c>
      <c r="S975" s="87" t="e">
        <f t="shared" si="74"/>
        <v>#DIV/0!</v>
      </c>
      <c r="T975" s="87" t="e">
        <f t="shared" si="73"/>
        <v>#DIV/0!</v>
      </c>
    </row>
    <row r="976" spans="1:20" ht="30" hidden="1" x14ac:dyDescent="0.3">
      <c r="A976" s="103"/>
      <c r="B976" s="104" t="s">
        <v>240</v>
      </c>
      <c r="C976" s="95" t="s">
        <v>391</v>
      </c>
      <c r="D976" s="643"/>
      <c r="E976" s="642">
        <f t="shared" si="77"/>
        <v>0</v>
      </c>
      <c r="F976" s="643"/>
      <c r="G976" s="643"/>
      <c r="H976" s="643"/>
      <c r="I976" s="642">
        <f t="shared" si="75"/>
        <v>0</v>
      </c>
      <c r="J976" s="643"/>
      <c r="K976" s="643"/>
      <c r="L976" s="643"/>
      <c r="M976" s="642">
        <f t="shared" si="76"/>
        <v>0</v>
      </c>
      <c r="N976" s="643"/>
      <c r="O976" s="643"/>
      <c r="P976" s="643"/>
      <c r="Q976" s="87" t="e">
        <f t="shared" si="74"/>
        <v>#DIV/0!</v>
      </c>
      <c r="R976" s="87" t="e">
        <f t="shared" si="74"/>
        <v>#DIV/0!</v>
      </c>
      <c r="S976" s="87" t="e">
        <f t="shared" si="74"/>
        <v>#DIV/0!</v>
      </c>
      <c r="T976" s="87" t="e">
        <f t="shared" si="73"/>
        <v>#DIV/0!</v>
      </c>
    </row>
    <row r="977" spans="1:20" ht="30" hidden="1" x14ac:dyDescent="0.3">
      <c r="A977" s="103"/>
      <c r="B977" s="104" t="s">
        <v>242</v>
      </c>
      <c r="C977" s="95" t="s">
        <v>391</v>
      </c>
      <c r="D977" s="643"/>
      <c r="E977" s="642">
        <f t="shared" si="77"/>
        <v>0</v>
      </c>
      <c r="F977" s="643"/>
      <c r="G977" s="643"/>
      <c r="H977" s="643"/>
      <c r="I977" s="642">
        <f t="shared" si="75"/>
        <v>0</v>
      </c>
      <c r="J977" s="643"/>
      <c r="K977" s="643"/>
      <c r="L977" s="643"/>
      <c r="M977" s="642">
        <f t="shared" si="76"/>
        <v>0</v>
      </c>
      <c r="N977" s="643"/>
      <c r="O977" s="643"/>
      <c r="P977" s="643"/>
      <c r="Q977" s="87" t="e">
        <f t="shared" si="74"/>
        <v>#DIV/0!</v>
      </c>
      <c r="R977" s="87" t="e">
        <f t="shared" si="74"/>
        <v>#DIV/0!</v>
      </c>
      <c r="S977" s="87" t="e">
        <f t="shared" si="74"/>
        <v>#DIV/0!</v>
      </c>
      <c r="T977" s="87" t="e">
        <f t="shared" si="73"/>
        <v>#DIV/0!</v>
      </c>
    </row>
    <row r="978" spans="1:20" ht="30" hidden="1" x14ac:dyDescent="0.3">
      <c r="A978" s="103"/>
      <c r="B978" s="104" t="s">
        <v>244</v>
      </c>
      <c r="C978" s="95" t="s">
        <v>391</v>
      </c>
      <c r="D978" s="643"/>
      <c r="E978" s="642">
        <f t="shared" si="77"/>
        <v>0</v>
      </c>
      <c r="F978" s="643"/>
      <c r="G978" s="643"/>
      <c r="H978" s="643"/>
      <c r="I978" s="642">
        <f t="shared" si="75"/>
        <v>0</v>
      </c>
      <c r="J978" s="643"/>
      <c r="K978" s="643"/>
      <c r="L978" s="643"/>
      <c r="M978" s="642">
        <f t="shared" si="76"/>
        <v>0</v>
      </c>
      <c r="N978" s="643"/>
      <c r="O978" s="643"/>
      <c r="P978" s="643"/>
      <c r="Q978" s="87" t="e">
        <f t="shared" si="74"/>
        <v>#DIV/0!</v>
      </c>
      <c r="R978" s="87" t="e">
        <f t="shared" si="74"/>
        <v>#DIV/0!</v>
      </c>
      <c r="S978" s="87" t="e">
        <f t="shared" si="74"/>
        <v>#DIV/0!</v>
      </c>
      <c r="T978" s="87" t="e">
        <f t="shared" si="73"/>
        <v>#DIV/0!</v>
      </c>
    </row>
    <row r="979" spans="1:20" ht="30" hidden="1" x14ac:dyDescent="0.3">
      <c r="A979" s="103"/>
      <c r="B979" s="104" t="s">
        <v>246</v>
      </c>
      <c r="C979" s="95" t="s">
        <v>391</v>
      </c>
      <c r="D979" s="643"/>
      <c r="E979" s="642">
        <f t="shared" si="77"/>
        <v>0</v>
      </c>
      <c r="F979" s="643"/>
      <c r="G979" s="643"/>
      <c r="H979" s="643"/>
      <c r="I979" s="642">
        <f t="shared" si="75"/>
        <v>0</v>
      </c>
      <c r="J979" s="643"/>
      <c r="K979" s="643"/>
      <c r="L979" s="643"/>
      <c r="M979" s="642">
        <f t="shared" si="76"/>
        <v>0</v>
      </c>
      <c r="N979" s="643"/>
      <c r="O979" s="643"/>
      <c r="P979" s="643"/>
      <c r="Q979" s="87" t="e">
        <f t="shared" si="74"/>
        <v>#DIV/0!</v>
      </c>
      <c r="R979" s="87" t="e">
        <f t="shared" si="74"/>
        <v>#DIV/0!</v>
      </c>
      <c r="S979" s="87" t="e">
        <f t="shared" si="74"/>
        <v>#DIV/0!</v>
      </c>
      <c r="T979" s="87" t="e">
        <f t="shared" si="73"/>
        <v>#DIV/0!</v>
      </c>
    </row>
    <row r="980" spans="1:20" ht="30" hidden="1" x14ac:dyDescent="0.3">
      <c r="A980" s="103"/>
      <c r="B980" s="104" t="s">
        <v>248</v>
      </c>
      <c r="C980" s="95" t="s">
        <v>391</v>
      </c>
      <c r="D980" s="643"/>
      <c r="E980" s="642">
        <f t="shared" si="77"/>
        <v>0</v>
      </c>
      <c r="F980" s="643"/>
      <c r="G980" s="643"/>
      <c r="H980" s="643"/>
      <c r="I980" s="642">
        <f t="shared" si="75"/>
        <v>0</v>
      </c>
      <c r="J980" s="643"/>
      <c r="K980" s="643"/>
      <c r="L980" s="643"/>
      <c r="M980" s="642">
        <f t="shared" si="76"/>
        <v>0</v>
      </c>
      <c r="N980" s="643"/>
      <c r="O980" s="643"/>
      <c r="P980" s="643"/>
      <c r="Q980" s="87" t="e">
        <f t="shared" si="74"/>
        <v>#DIV/0!</v>
      </c>
      <c r="R980" s="87" t="e">
        <f t="shared" si="74"/>
        <v>#DIV/0!</v>
      </c>
      <c r="S980" s="87" t="e">
        <f t="shared" si="74"/>
        <v>#DIV/0!</v>
      </c>
      <c r="T980" s="87" t="e">
        <f t="shared" si="73"/>
        <v>#DIV/0!</v>
      </c>
    </row>
    <row r="981" spans="1:20" ht="30" hidden="1" x14ac:dyDescent="0.3">
      <c r="A981" s="103"/>
      <c r="B981" s="104" t="s">
        <v>250</v>
      </c>
      <c r="C981" s="95" t="s">
        <v>391</v>
      </c>
      <c r="D981" s="643"/>
      <c r="E981" s="642">
        <f t="shared" si="77"/>
        <v>0</v>
      </c>
      <c r="F981" s="643"/>
      <c r="G981" s="643"/>
      <c r="H981" s="643"/>
      <c r="I981" s="642">
        <f t="shared" si="75"/>
        <v>0</v>
      </c>
      <c r="J981" s="643"/>
      <c r="K981" s="643"/>
      <c r="L981" s="643"/>
      <c r="M981" s="642">
        <f t="shared" si="76"/>
        <v>0</v>
      </c>
      <c r="N981" s="643"/>
      <c r="O981" s="643"/>
      <c r="P981" s="643"/>
      <c r="Q981" s="87" t="e">
        <f t="shared" si="74"/>
        <v>#DIV/0!</v>
      </c>
      <c r="R981" s="87" t="e">
        <f t="shared" si="74"/>
        <v>#DIV/0!</v>
      </c>
      <c r="S981" s="87" t="e">
        <f t="shared" si="74"/>
        <v>#DIV/0!</v>
      </c>
      <c r="T981" s="87" t="e">
        <f t="shared" si="73"/>
        <v>#DIV/0!</v>
      </c>
    </row>
    <row r="982" spans="1:20" ht="30" hidden="1" x14ac:dyDescent="0.3">
      <c r="A982" s="103"/>
      <c r="B982" s="104" t="s">
        <v>252</v>
      </c>
      <c r="C982" s="95" t="s">
        <v>391</v>
      </c>
      <c r="D982" s="643"/>
      <c r="E982" s="642">
        <f t="shared" si="77"/>
        <v>0</v>
      </c>
      <c r="F982" s="643"/>
      <c r="G982" s="643"/>
      <c r="H982" s="643"/>
      <c r="I982" s="642">
        <f t="shared" si="75"/>
        <v>0</v>
      </c>
      <c r="J982" s="643"/>
      <c r="K982" s="643"/>
      <c r="L982" s="643"/>
      <c r="M982" s="642">
        <f t="shared" si="76"/>
        <v>0</v>
      </c>
      <c r="N982" s="643"/>
      <c r="O982" s="643"/>
      <c r="P982" s="643"/>
      <c r="Q982" s="87" t="e">
        <f t="shared" si="74"/>
        <v>#DIV/0!</v>
      </c>
      <c r="R982" s="87" t="e">
        <f t="shared" si="74"/>
        <v>#DIV/0!</v>
      </c>
      <c r="S982" s="87" t="e">
        <f t="shared" si="74"/>
        <v>#DIV/0!</v>
      </c>
      <c r="T982" s="87" t="e">
        <f t="shared" si="73"/>
        <v>#DIV/0!</v>
      </c>
    </row>
    <row r="983" spans="1:20" hidden="1" x14ac:dyDescent="0.3">
      <c r="A983" s="103"/>
      <c r="B983" s="104" t="s">
        <v>254</v>
      </c>
      <c r="C983" s="95" t="s">
        <v>391</v>
      </c>
      <c r="D983" s="643"/>
      <c r="E983" s="642">
        <f t="shared" si="77"/>
        <v>0</v>
      </c>
      <c r="F983" s="643"/>
      <c r="G983" s="643"/>
      <c r="H983" s="643"/>
      <c r="I983" s="642">
        <f t="shared" si="75"/>
        <v>0</v>
      </c>
      <c r="J983" s="643"/>
      <c r="K983" s="643"/>
      <c r="L983" s="643"/>
      <c r="M983" s="642">
        <f t="shared" si="76"/>
        <v>0</v>
      </c>
      <c r="N983" s="643"/>
      <c r="O983" s="643"/>
      <c r="P983" s="643"/>
      <c r="Q983" s="87" t="e">
        <f t="shared" si="74"/>
        <v>#DIV/0!</v>
      </c>
      <c r="R983" s="87" t="e">
        <f t="shared" si="74"/>
        <v>#DIV/0!</v>
      </c>
      <c r="S983" s="87" t="e">
        <f t="shared" si="74"/>
        <v>#DIV/0!</v>
      </c>
      <c r="T983" s="87" t="e">
        <f t="shared" si="73"/>
        <v>#DIV/0!</v>
      </c>
    </row>
    <row r="984" spans="1:20" hidden="1" x14ac:dyDescent="0.3">
      <c r="A984" s="103"/>
      <c r="B984" s="104" t="s">
        <v>256</v>
      </c>
      <c r="C984" s="95" t="s">
        <v>391</v>
      </c>
      <c r="D984" s="643"/>
      <c r="E984" s="642">
        <f t="shared" si="77"/>
        <v>0</v>
      </c>
      <c r="F984" s="643"/>
      <c r="G984" s="643"/>
      <c r="H984" s="643"/>
      <c r="I984" s="642">
        <f t="shared" si="75"/>
        <v>0</v>
      </c>
      <c r="J984" s="643"/>
      <c r="K984" s="643"/>
      <c r="L984" s="643"/>
      <c r="M984" s="642">
        <f t="shared" si="76"/>
        <v>0</v>
      </c>
      <c r="N984" s="643"/>
      <c r="O984" s="643"/>
      <c r="P984" s="643"/>
      <c r="Q984" s="87" t="e">
        <f t="shared" si="74"/>
        <v>#DIV/0!</v>
      </c>
      <c r="R984" s="87" t="e">
        <f t="shared" si="74"/>
        <v>#DIV/0!</v>
      </c>
      <c r="S984" s="87" t="e">
        <f t="shared" si="74"/>
        <v>#DIV/0!</v>
      </c>
      <c r="T984" s="87" t="e">
        <f t="shared" si="73"/>
        <v>#DIV/0!</v>
      </c>
    </row>
    <row r="985" spans="1:20" hidden="1" x14ac:dyDescent="0.3">
      <c r="A985" s="103"/>
      <c r="B985" s="104" t="s">
        <v>258</v>
      </c>
      <c r="C985" s="95" t="s">
        <v>391</v>
      </c>
      <c r="D985" s="643"/>
      <c r="E985" s="642">
        <f t="shared" si="77"/>
        <v>0</v>
      </c>
      <c r="F985" s="643"/>
      <c r="G985" s="643"/>
      <c r="H985" s="643"/>
      <c r="I985" s="642">
        <f t="shared" si="75"/>
        <v>0</v>
      </c>
      <c r="J985" s="643"/>
      <c r="K985" s="643"/>
      <c r="L985" s="643"/>
      <c r="M985" s="642">
        <f t="shared" si="76"/>
        <v>0</v>
      </c>
      <c r="N985" s="643"/>
      <c r="O985" s="643"/>
      <c r="P985" s="643"/>
      <c r="Q985" s="87" t="e">
        <f t="shared" si="74"/>
        <v>#DIV/0!</v>
      </c>
      <c r="R985" s="87" t="e">
        <f t="shared" si="74"/>
        <v>#DIV/0!</v>
      </c>
      <c r="S985" s="87" t="e">
        <f t="shared" si="74"/>
        <v>#DIV/0!</v>
      </c>
      <c r="T985" s="87" t="e">
        <f t="shared" si="73"/>
        <v>#DIV/0!</v>
      </c>
    </row>
    <row r="986" spans="1:20" hidden="1" x14ac:dyDescent="0.3">
      <c r="A986" s="103"/>
      <c r="B986" s="104" t="s">
        <v>260</v>
      </c>
      <c r="C986" s="95" t="s">
        <v>391</v>
      </c>
      <c r="D986" s="643"/>
      <c r="E986" s="642">
        <f t="shared" si="77"/>
        <v>0</v>
      </c>
      <c r="F986" s="643"/>
      <c r="G986" s="643"/>
      <c r="H986" s="643"/>
      <c r="I986" s="642">
        <f t="shared" si="75"/>
        <v>0</v>
      </c>
      <c r="J986" s="643"/>
      <c r="K986" s="643"/>
      <c r="L986" s="643"/>
      <c r="M986" s="642">
        <f t="shared" si="76"/>
        <v>0</v>
      </c>
      <c r="N986" s="643"/>
      <c r="O986" s="643"/>
      <c r="P986" s="643"/>
      <c r="Q986" s="87" t="e">
        <f t="shared" si="74"/>
        <v>#DIV/0!</v>
      </c>
      <c r="R986" s="87" t="e">
        <f t="shared" si="74"/>
        <v>#DIV/0!</v>
      </c>
      <c r="S986" s="87" t="e">
        <f t="shared" si="74"/>
        <v>#DIV/0!</v>
      </c>
      <c r="T986" s="87" t="e">
        <f t="shared" si="73"/>
        <v>#DIV/0!</v>
      </c>
    </row>
    <row r="987" spans="1:20" hidden="1" x14ac:dyDescent="0.3">
      <c r="A987" s="103"/>
      <c r="B987" s="104" t="s">
        <v>262</v>
      </c>
      <c r="C987" s="95" t="s">
        <v>391</v>
      </c>
      <c r="D987" s="643"/>
      <c r="E987" s="642">
        <f t="shared" si="77"/>
        <v>0</v>
      </c>
      <c r="F987" s="643"/>
      <c r="G987" s="643"/>
      <c r="H987" s="643"/>
      <c r="I987" s="642">
        <f t="shared" si="75"/>
        <v>0</v>
      </c>
      <c r="J987" s="643"/>
      <c r="K987" s="643"/>
      <c r="L987" s="643"/>
      <c r="M987" s="642">
        <f t="shared" si="76"/>
        <v>0</v>
      </c>
      <c r="N987" s="643"/>
      <c r="O987" s="643"/>
      <c r="P987" s="643"/>
      <c r="Q987" s="87" t="e">
        <f t="shared" si="74"/>
        <v>#DIV/0!</v>
      </c>
      <c r="R987" s="87" t="e">
        <f t="shared" si="74"/>
        <v>#DIV/0!</v>
      </c>
      <c r="S987" s="87" t="e">
        <f t="shared" si="74"/>
        <v>#DIV/0!</v>
      </c>
      <c r="T987" s="87" t="e">
        <f t="shared" si="73"/>
        <v>#DIV/0!</v>
      </c>
    </row>
    <row r="988" spans="1:20" ht="30" hidden="1" x14ac:dyDescent="0.3">
      <c r="A988" s="103"/>
      <c r="B988" s="104" t="s">
        <v>264</v>
      </c>
      <c r="C988" s="95" t="s">
        <v>391</v>
      </c>
      <c r="D988" s="643"/>
      <c r="E988" s="642">
        <f t="shared" si="77"/>
        <v>0</v>
      </c>
      <c r="F988" s="643"/>
      <c r="G988" s="643"/>
      <c r="H988" s="643"/>
      <c r="I988" s="642">
        <f t="shared" si="75"/>
        <v>0</v>
      </c>
      <c r="J988" s="643"/>
      <c r="K988" s="643"/>
      <c r="L988" s="643"/>
      <c r="M988" s="642">
        <f t="shared" si="76"/>
        <v>0</v>
      </c>
      <c r="N988" s="643"/>
      <c r="O988" s="643"/>
      <c r="P988" s="643"/>
      <c r="Q988" s="87" t="e">
        <f t="shared" si="74"/>
        <v>#DIV/0!</v>
      </c>
      <c r="R988" s="87" t="e">
        <f t="shared" si="74"/>
        <v>#DIV/0!</v>
      </c>
      <c r="S988" s="87" t="e">
        <f t="shared" si="74"/>
        <v>#DIV/0!</v>
      </c>
      <c r="T988" s="87" t="e">
        <f t="shared" si="73"/>
        <v>#DIV/0!</v>
      </c>
    </row>
    <row r="989" spans="1:20" ht="30" hidden="1" x14ac:dyDescent="0.3">
      <c r="A989" s="103"/>
      <c r="B989" s="104" t="s">
        <v>266</v>
      </c>
      <c r="C989" s="95" t="s">
        <v>391</v>
      </c>
      <c r="D989" s="643"/>
      <c r="E989" s="642">
        <f t="shared" si="77"/>
        <v>0</v>
      </c>
      <c r="F989" s="643"/>
      <c r="G989" s="643"/>
      <c r="H989" s="643"/>
      <c r="I989" s="642">
        <f t="shared" si="75"/>
        <v>0</v>
      </c>
      <c r="J989" s="643"/>
      <c r="K989" s="643"/>
      <c r="L989" s="643"/>
      <c r="M989" s="642">
        <f t="shared" si="76"/>
        <v>0</v>
      </c>
      <c r="N989" s="643"/>
      <c r="O989" s="643"/>
      <c r="P989" s="643"/>
      <c r="Q989" s="87" t="e">
        <f t="shared" si="74"/>
        <v>#DIV/0!</v>
      </c>
      <c r="R989" s="87" t="e">
        <f t="shared" si="74"/>
        <v>#DIV/0!</v>
      </c>
      <c r="S989" s="87" t="e">
        <f t="shared" si="74"/>
        <v>#DIV/0!</v>
      </c>
      <c r="T989" s="87" t="e">
        <f t="shared" si="73"/>
        <v>#DIV/0!</v>
      </c>
    </row>
    <row r="990" spans="1:20" ht="30" hidden="1" x14ac:dyDescent="0.3">
      <c r="A990" s="103"/>
      <c r="B990" s="104" t="s">
        <v>268</v>
      </c>
      <c r="C990" s="95" t="s">
        <v>391</v>
      </c>
      <c r="D990" s="643"/>
      <c r="E990" s="642">
        <f t="shared" si="77"/>
        <v>0</v>
      </c>
      <c r="F990" s="643"/>
      <c r="G990" s="643"/>
      <c r="H990" s="643"/>
      <c r="I990" s="642">
        <f t="shared" si="75"/>
        <v>0</v>
      </c>
      <c r="J990" s="643"/>
      <c r="K990" s="643"/>
      <c r="L990" s="643"/>
      <c r="M990" s="642">
        <f t="shared" si="76"/>
        <v>0</v>
      </c>
      <c r="N990" s="643"/>
      <c r="O990" s="643"/>
      <c r="P990" s="643"/>
      <c r="Q990" s="87" t="e">
        <f t="shared" si="74"/>
        <v>#DIV/0!</v>
      </c>
      <c r="R990" s="87" t="e">
        <f t="shared" si="74"/>
        <v>#DIV/0!</v>
      </c>
      <c r="S990" s="87" t="e">
        <f t="shared" si="74"/>
        <v>#DIV/0!</v>
      </c>
      <c r="T990" s="87" t="e">
        <f t="shared" si="73"/>
        <v>#DIV/0!</v>
      </c>
    </row>
    <row r="991" spans="1:20" ht="30" hidden="1" x14ac:dyDescent="0.3">
      <c r="A991" s="103"/>
      <c r="B991" s="104" t="s">
        <v>270</v>
      </c>
      <c r="C991" s="95" t="s">
        <v>391</v>
      </c>
      <c r="D991" s="643"/>
      <c r="E991" s="642">
        <f t="shared" si="77"/>
        <v>0</v>
      </c>
      <c r="F991" s="643"/>
      <c r="G991" s="643"/>
      <c r="H991" s="643"/>
      <c r="I991" s="642">
        <f t="shared" si="75"/>
        <v>0</v>
      </c>
      <c r="J991" s="643"/>
      <c r="K991" s="643"/>
      <c r="L991" s="643"/>
      <c r="M991" s="642">
        <f t="shared" si="76"/>
        <v>0</v>
      </c>
      <c r="N991" s="643"/>
      <c r="O991" s="643"/>
      <c r="P991" s="643"/>
      <c r="Q991" s="87" t="e">
        <f t="shared" si="74"/>
        <v>#DIV/0!</v>
      </c>
      <c r="R991" s="87" t="e">
        <f t="shared" si="74"/>
        <v>#DIV/0!</v>
      </c>
      <c r="S991" s="87" t="e">
        <f t="shared" si="74"/>
        <v>#DIV/0!</v>
      </c>
      <c r="T991" s="87" t="e">
        <f t="shared" si="73"/>
        <v>#DIV/0!</v>
      </c>
    </row>
    <row r="992" spans="1:20" ht="30" hidden="1" x14ac:dyDescent="0.3">
      <c r="A992" s="103"/>
      <c r="B992" s="104" t="s">
        <v>272</v>
      </c>
      <c r="C992" s="95" t="s">
        <v>391</v>
      </c>
      <c r="D992" s="643"/>
      <c r="E992" s="642">
        <f t="shared" si="77"/>
        <v>0</v>
      </c>
      <c r="F992" s="643"/>
      <c r="G992" s="643"/>
      <c r="H992" s="643"/>
      <c r="I992" s="642">
        <f t="shared" si="75"/>
        <v>0</v>
      </c>
      <c r="J992" s="643"/>
      <c r="K992" s="643"/>
      <c r="L992" s="643"/>
      <c r="M992" s="642">
        <f t="shared" si="76"/>
        <v>0</v>
      </c>
      <c r="N992" s="643"/>
      <c r="O992" s="643"/>
      <c r="P992" s="643"/>
      <c r="Q992" s="87" t="e">
        <f t="shared" si="74"/>
        <v>#DIV/0!</v>
      </c>
      <c r="R992" s="87" t="e">
        <f t="shared" si="74"/>
        <v>#DIV/0!</v>
      </c>
      <c r="S992" s="87" t="e">
        <f t="shared" si="74"/>
        <v>#DIV/0!</v>
      </c>
      <c r="T992" s="87" t="e">
        <f t="shared" si="73"/>
        <v>#DIV/0!</v>
      </c>
    </row>
    <row r="993" spans="1:20" ht="30" hidden="1" x14ac:dyDescent="0.3">
      <c r="A993" s="103"/>
      <c r="B993" s="104" t="s">
        <v>274</v>
      </c>
      <c r="C993" s="95" t="s">
        <v>391</v>
      </c>
      <c r="D993" s="643"/>
      <c r="E993" s="642">
        <f t="shared" si="77"/>
        <v>0</v>
      </c>
      <c r="F993" s="643"/>
      <c r="G993" s="643"/>
      <c r="H993" s="643"/>
      <c r="I993" s="642">
        <f t="shared" si="75"/>
        <v>0</v>
      </c>
      <c r="J993" s="643"/>
      <c r="K993" s="643"/>
      <c r="L993" s="643"/>
      <c r="M993" s="642">
        <f t="shared" si="76"/>
        <v>0</v>
      </c>
      <c r="N993" s="643"/>
      <c r="O993" s="643"/>
      <c r="P993" s="643"/>
      <c r="Q993" s="87" t="e">
        <f t="shared" si="74"/>
        <v>#DIV/0!</v>
      </c>
      <c r="R993" s="87" t="e">
        <f t="shared" si="74"/>
        <v>#DIV/0!</v>
      </c>
      <c r="S993" s="87" t="e">
        <f t="shared" si="74"/>
        <v>#DIV/0!</v>
      </c>
      <c r="T993" s="87" t="e">
        <f t="shared" si="73"/>
        <v>#DIV/0!</v>
      </c>
    </row>
    <row r="994" spans="1:20" hidden="1" x14ac:dyDescent="0.3">
      <c r="A994" s="103"/>
      <c r="B994" s="104" t="s">
        <v>276</v>
      </c>
      <c r="C994" s="95" t="s">
        <v>391</v>
      </c>
      <c r="D994" s="643"/>
      <c r="E994" s="642">
        <f t="shared" si="77"/>
        <v>0</v>
      </c>
      <c r="F994" s="643"/>
      <c r="G994" s="643"/>
      <c r="H994" s="643"/>
      <c r="I994" s="642">
        <f t="shared" si="75"/>
        <v>0</v>
      </c>
      <c r="J994" s="643"/>
      <c r="K994" s="643"/>
      <c r="L994" s="643"/>
      <c r="M994" s="642">
        <f t="shared" si="76"/>
        <v>0</v>
      </c>
      <c r="N994" s="643"/>
      <c r="O994" s="643"/>
      <c r="P994" s="643"/>
      <c r="Q994" s="87" t="e">
        <f t="shared" si="74"/>
        <v>#DIV/0!</v>
      </c>
      <c r="R994" s="87" t="e">
        <f t="shared" si="74"/>
        <v>#DIV/0!</v>
      </c>
      <c r="S994" s="87" t="e">
        <f t="shared" si="74"/>
        <v>#DIV/0!</v>
      </c>
      <c r="T994" s="87" t="e">
        <f t="shared" si="73"/>
        <v>#DIV/0!</v>
      </c>
    </row>
    <row r="995" spans="1:20" ht="30" hidden="1" x14ac:dyDescent="0.3">
      <c r="A995" s="103"/>
      <c r="B995" s="104" t="s">
        <v>278</v>
      </c>
      <c r="C995" s="95" t="s">
        <v>391</v>
      </c>
      <c r="D995" s="643"/>
      <c r="E995" s="642">
        <f t="shared" si="77"/>
        <v>0</v>
      </c>
      <c r="F995" s="643"/>
      <c r="G995" s="643"/>
      <c r="H995" s="643"/>
      <c r="I995" s="642">
        <f t="shared" si="75"/>
        <v>0</v>
      </c>
      <c r="J995" s="643"/>
      <c r="K995" s="643"/>
      <c r="L995" s="643"/>
      <c r="M995" s="642">
        <f t="shared" si="76"/>
        <v>0</v>
      </c>
      <c r="N995" s="643"/>
      <c r="O995" s="643"/>
      <c r="P995" s="643"/>
      <c r="Q995" s="87" t="e">
        <f t="shared" si="74"/>
        <v>#DIV/0!</v>
      </c>
      <c r="R995" s="87" t="e">
        <f t="shared" si="74"/>
        <v>#DIV/0!</v>
      </c>
      <c r="S995" s="87" t="e">
        <f t="shared" si="74"/>
        <v>#DIV/0!</v>
      </c>
      <c r="T995" s="87" t="e">
        <f t="shared" si="73"/>
        <v>#DIV/0!</v>
      </c>
    </row>
    <row r="996" spans="1:20" ht="30" hidden="1" x14ac:dyDescent="0.3">
      <c r="A996" s="103"/>
      <c r="B996" s="104" t="s">
        <v>280</v>
      </c>
      <c r="C996" s="95" t="s">
        <v>391</v>
      </c>
      <c r="D996" s="643"/>
      <c r="E996" s="642">
        <f t="shared" si="77"/>
        <v>0</v>
      </c>
      <c r="F996" s="643"/>
      <c r="G996" s="643"/>
      <c r="H996" s="643"/>
      <c r="I996" s="642">
        <f t="shared" si="75"/>
        <v>0</v>
      </c>
      <c r="J996" s="643"/>
      <c r="K996" s="643"/>
      <c r="L996" s="643"/>
      <c r="M996" s="642">
        <f t="shared" si="76"/>
        <v>0</v>
      </c>
      <c r="N996" s="643"/>
      <c r="O996" s="643"/>
      <c r="P996" s="643"/>
      <c r="Q996" s="87" t="e">
        <f t="shared" si="74"/>
        <v>#DIV/0!</v>
      </c>
      <c r="R996" s="87" t="e">
        <f t="shared" si="74"/>
        <v>#DIV/0!</v>
      </c>
      <c r="S996" s="87" t="e">
        <f t="shared" si="74"/>
        <v>#DIV/0!</v>
      </c>
      <c r="T996" s="87" t="e">
        <f t="shared" si="73"/>
        <v>#DIV/0!</v>
      </c>
    </row>
    <row r="997" spans="1:20" ht="30" hidden="1" x14ac:dyDescent="0.3">
      <c r="A997" s="103"/>
      <c r="B997" s="104" t="s">
        <v>282</v>
      </c>
      <c r="C997" s="95" t="s">
        <v>391</v>
      </c>
      <c r="D997" s="643"/>
      <c r="E997" s="642">
        <f t="shared" si="77"/>
        <v>0</v>
      </c>
      <c r="F997" s="643"/>
      <c r="G997" s="643"/>
      <c r="H997" s="643"/>
      <c r="I997" s="642">
        <f t="shared" si="75"/>
        <v>0</v>
      </c>
      <c r="J997" s="643"/>
      <c r="K997" s="643"/>
      <c r="L997" s="643"/>
      <c r="M997" s="642">
        <f t="shared" si="76"/>
        <v>0</v>
      </c>
      <c r="N997" s="643"/>
      <c r="O997" s="643"/>
      <c r="P997" s="643"/>
      <c r="Q997" s="87" t="e">
        <f t="shared" si="74"/>
        <v>#DIV/0!</v>
      </c>
      <c r="R997" s="87" t="e">
        <f t="shared" si="74"/>
        <v>#DIV/0!</v>
      </c>
      <c r="S997" s="87" t="e">
        <f t="shared" si="74"/>
        <v>#DIV/0!</v>
      </c>
      <c r="T997" s="87" t="e">
        <f t="shared" si="73"/>
        <v>#DIV/0!</v>
      </c>
    </row>
    <row r="998" spans="1:20" ht="30" hidden="1" x14ac:dyDescent="0.3">
      <c r="A998" s="103"/>
      <c r="B998" s="104" t="s">
        <v>284</v>
      </c>
      <c r="C998" s="95" t="s">
        <v>391</v>
      </c>
      <c r="D998" s="643"/>
      <c r="E998" s="642">
        <f t="shared" si="77"/>
        <v>0</v>
      </c>
      <c r="F998" s="643"/>
      <c r="G998" s="643"/>
      <c r="H998" s="643"/>
      <c r="I998" s="642">
        <f t="shared" si="75"/>
        <v>0</v>
      </c>
      <c r="J998" s="643"/>
      <c r="K998" s="643"/>
      <c r="L998" s="643"/>
      <c r="M998" s="642">
        <f t="shared" si="76"/>
        <v>0</v>
      </c>
      <c r="N998" s="643"/>
      <c r="O998" s="643"/>
      <c r="P998" s="643"/>
      <c r="Q998" s="87" t="e">
        <f t="shared" si="74"/>
        <v>#DIV/0!</v>
      </c>
      <c r="R998" s="87" t="e">
        <f t="shared" si="74"/>
        <v>#DIV/0!</v>
      </c>
      <c r="S998" s="87" t="e">
        <f t="shared" si="74"/>
        <v>#DIV/0!</v>
      </c>
      <c r="T998" s="87" t="e">
        <f t="shared" si="73"/>
        <v>#DIV/0!</v>
      </c>
    </row>
    <row r="999" spans="1:20" ht="30" hidden="1" x14ac:dyDescent="0.3">
      <c r="A999" s="103"/>
      <c r="B999" s="104" t="s">
        <v>286</v>
      </c>
      <c r="C999" s="95" t="s">
        <v>391</v>
      </c>
      <c r="D999" s="643"/>
      <c r="E999" s="642">
        <f t="shared" si="77"/>
        <v>0</v>
      </c>
      <c r="F999" s="643"/>
      <c r="G999" s="643"/>
      <c r="H999" s="643"/>
      <c r="I999" s="642">
        <f t="shared" si="75"/>
        <v>0</v>
      </c>
      <c r="J999" s="643"/>
      <c r="K999" s="643"/>
      <c r="L999" s="643"/>
      <c r="M999" s="642">
        <f t="shared" si="76"/>
        <v>0</v>
      </c>
      <c r="N999" s="643"/>
      <c r="O999" s="643"/>
      <c r="P999" s="643"/>
      <c r="Q999" s="87" t="e">
        <f t="shared" si="74"/>
        <v>#DIV/0!</v>
      </c>
      <c r="R999" s="87" t="e">
        <f t="shared" si="74"/>
        <v>#DIV/0!</v>
      </c>
      <c r="S999" s="87" t="e">
        <f t="shared" si="74"/>
        <v>#DIV/0!</v>
      </c>
      <c r="T999" s="87" t="e">
        <f t="shared" si="73"/>
        <v>#DIV/0!</v>
      </c>
    </row>
    <row r="1000" spans="1:20" ht="30" hidden="1" x14ac:dyDescent="0.3">
      <c r="A1000" s="103"/>
      <c r="B1000" s="104" t="s">
        <v>288</v>
      </c>
      <c r="C1000" s="95" t="s">
        <v>391</v>
      </c>
      <c r="D1000" s="643"/>
      <c r="E1000" s="642">
        <f t="shared" si="77"/>
        <v>0</v>
      </c>
      <c r="F1000" s="643"/>
      <c r="G1000" s="643"/>
      <c r="H1000" s="643"/>
      <c r="I1000" s="642">
        <f t="shared" si="75"/>
        <v>0</v>
      </c>
      <c r="J1000" s="643"/>
      <c r="K1000" s="643"/>
      <c r="L1000" s="643"/>
      <c r="M1000" s="642">
        <f t="shared" si="76"/>
        <v>0</v>
      </c>
      <c r="N1000" s="643"/>
      <c r="O1000" s="643"/>
      <c r="P1000" s="643"/>
      <c r="Q1000" s="87" t="e">
        <f t="shared" si="74"/>
        <v>#DIV/0!</v>
      </c>
      <c r="R1000" s="87" t="e">
        <f t="shared" si="74"/>
        <v>#DIV/0!</v>
      </c>
      <c r="S1000" s="87" t="e">
        <f t="shared" si="74"/>
        <v>#DIV/0!</v>
      </c>
      <c r="T1000" s="87" t="e">
        <f t="shared" si="73"/>
        <v>#DIV/0!</v>
      </c>
    </row>
    <row r="1001" spans="1:20" ht="30" hidden="1" x14ac:dyDescent="0.3">
      <c r="A1001" s="103"/>
      <c r="B1001" s="104" t="s">
        <v>290</v>
      </c>
      <c r="C1001" s="95" t="s">
        <v>391</v>
      </c>
      <c r="D1001" s="643"/>
      <c r="E1001" s="642">
        <f t="shared" si="77"/>
        <v>0</v>
      </c>
      <c r="F1001" s="643"/>
      <c r="G1001" s="643"/>
      <c r="H1001" s="643"/>
      <c r="I1001" s="642">
        <f t="shared" si="75"/>
        <v>0</v>
      </c>
      <c r="J1001" s="643"/>
      <c r="K1001" s="643"/>
      <c r="L1001" s="643"/>
      <c r="M1001" s="642">
        <f t="shared" si="76"/>
        <v>0</v>
      </c>
      <c r="N1001" s="643"/>
      <c r="O1001" s="643"/>
      <c r="P1001" s="643"/>
      <c r="Q1001" s="87" t="e">
        <f t="shared" si="74"/>
        <v>#DIV/0!</v>
      </c>
      <c r="R1001" s="87" t="e">
        <f t="shared" si="74"/>
        <v>#DIV/0!</v>
      </c>
      <c r="S1001" s="87" t="e">
        <f t="shared" si="74"/>
        <v>#DIV/0!</v>
      </c>
      <c r="T1001" s="87" t="e">
        <f t="shared" si="73"/>
        <v>#DIV/0!</v>
      </c>
    </row>
    <row r="1002" spans="1:20" ht="30" hidden="1" x14ac:dyDescent="0.3">
      <c r="A1002" s="103"/>
      <c r="B1002" s="104" t="s">
        <v>292</v>
      </c>
      <c r="C1002" s="95" t="s">
        <v>391</v>
      </c>
      <c r="D1002" s="643"/>
      <c r="E1002" s="642">
        <f t="shared" si="77"/>
        <v>0</v>
      </c>
      <c r="F1002" s="643"/>
      <c r="G1002" s="643"/>
      <c r="H1002" s="643"/>
      <c r="I1002" s="642">
        <f t="shared" si="75"/>
        <v>0</v>
      </c>
      <c r="J1002" s="643"/>
      <c r="K1002" s="643"/>
      <c r="L1002" s="643"/>
      <c r="M1002" s="642">
        <f t="shared" si="76"/>
        <v>0</v>
      </c>
      <c r="N1002" s="643"/>
      <c r="O1002" s="643"/>
      <c r="P1002" s="643"/>
      <c r="Q1002" s="87" t="e">
        <f t="shared" si="74"/>
        <v>#DIV/0!</v>
      </c>
      <c r="R1002" s="87" t="e">
        <f t="shared" si="74"/>
        <v>#DIV/0!</v>
      </c>
      <c r="S1002" s="87" t="e">
        <f t="shared" si="74"/>
        <v>#DIV/0!</v>
      </c>
      <c r="T1002" s="87" t="e">
        <f t="shared" si="73"/>
        <v>#DIV/0!</v>
      </c>
    </row>
    <row r="1003" spans="1:20" ht="30" hidden="1" x14ac:dyDescent="0.3">
      <c r="A1003" s="103"/>
      <c r="B1003" s="104" t="s">
        <v>294</v>
      </c>
      <c r="C1003" s="95" t="s">
        <v>391</v>
      </c>
      <c r="D1003" s="643"/>
      <c r="E1003" s="642">
        <f t="shared" si="77"/>
        <v>0</v>
      </c>
      <c r="F1003" s="643"/>
      <c r="G1003" s="643"/>
      <c r="H1003" s="643"/>
      <c r="I1003" s="642">
        <f t="shared" si="75"/>
        <v>0</v>
      </c>
      <c r="J1003" s="643"/>
      <c r="K1003" s="643"/>
      <c r="L1003" s="643"/>
      <c r="M1003" s="642">
        <f t="shared" si="76"/>
        <v>0</v>
      </c>
      <c r="N1003" s="643"/>
      <c r="O1003" s="643"/>
      <c r="P1003" s="643"/>
      <c r="Q1003" s="87" t="e">
        <f t="shared" si="74"/>
        <v>#DIV/0!</v>
      </c>
      <c r="R1003" s="87" t="e">
        <f t="shared" si="74"/>
        <v>#DIV/0!</v>
      </c>
      <c r="S1003" s="87" t="e">
        <f t="shared" si="74"/>
        <v>#DIV/0!</v>
      </c>
      <c r="T1003" s="87" t="e">
        <f t="shared" si="73"/>
        <v>#DIV/0!</v>
      </c>
    </row>
    <row r="1004" spans="1:20" ht="30" hidden="1" x14ac:dyDescent="0.3">
      <c r="A1004" s="103"/>
      <c r="B1004" s="104" t="s">
        <v>296</v>
      </c>
      <c r="C1004" s="95" t="s">
        <v>391</v>
      </c>
      <c r="D1004" s="643"/>
      <c r="E1004" s="642">
        <f t="shared" si="77"/>
        <v>0</v>
      </c>
      <c r="F1004" s="643"/>
      <c r="G1004" s="643"/>
      <c r="H1004" s="643"/>
      <c r="I1004" s="642">
        <f t="shared" si="75"/>
        <v>0</v>
      </c>
      <c r="J1004" s="643"/>
      <c r="K1004" s="643"/>
      <c r="L1004" s="643"/>
      <c r="M1004" s="642">
        <f t="shared" si="76"/>
        <v>0</v>
      </c>
      <c r="N1004" s="643"/>
      <c r="O1004" s="643"/>
      <c r="P1004" s="643"/>
      <c r="Q1004" s="87" t="e">
        <f t="shared" si="74"/>
        <v>#DIV/0!</v>
      </c>
      <c r="R1004" s="87" t="e">
        <f t="shared" si="74"/>
        <v>#DIV/0!</v>
      </c>
      <c r="S1004" s="87" t="e">
        <f t="shared" si="74"/>
        <v>#DIV/0!</v>
      </c>
      <c r="T1004" s="87" t="e">
        <f t="shared" si="73"/>
        <v>#DIV/0!</v>
      </c>
    </row>
    <row r="1005" spans="1:20" ht="30" hidden="1" x14ac:dyDescent="0.3">
      <c r="A1005" s="103"/>
      <c r="B1005" s="104" t="s">
        <v>298</v>
      </c>
      <c r="C1005" s="95" t="s">
        <v>391</v>
      </c>
      <c r="D1005" s="643"/>
      <c r="E1005" s="642">
        <f t="shared" si="77"/>
        <v>0</v>
      </c>
      <c r="F1005" s="643"/>
      <c r="G1005" s="643"/>
      <c r="H1005" s="643"/>
      <c r="I1005" s="642">
        <f t="shared" si="75"/>
        <v>0</v>
      </c>
      <c r="J1005" s="643"/>
      <c r="K1005" s="643"/>
      <c r="L1005" s="643"/>
      <c r="M1005" s="642">
        <f t="shared" si="76"/>
        <v>0</v>
      </c>
      <c r="N1005" s="643"/>
      <c r="O1005" s="643"/>
      <c r="P1005" s="643"/>
      <c r="Q1005" s="87" t="e">
        <f t="shared" si="74"/>
        <v>#DIV/0!</v>
      </c>
      <c r="R1005" s="87" t="e">
        <f t="shared" si="74"/>
        <v>#DIV/0!</v>
      </c>
      <c r="S1005" s="87" t="e">
        <f t="shared" si="74"/>
        <v>#DIV/0!</v>
      </c>
      <c r="T1005" s="87" t="e">
        <f t="shared" si="73"/>
        <v>#DIV/0!</v>
      </c>
    </row>
    <row r="1006" spans="1:20" ht="30" hidden="1" x14ac:dyDescent="0.3">
      <c r="A1006" s="103"/>
      <c r="B1006" s="104" t="s">
        <v>300</v>
      </c>
      <c r="C1006" s="95" t="s">
        <v>391</v>
      </c>
      <c r="D1006" s="643"/>
      <c r="E1006" s="642">
        <f t="shared" si="77"/>
        <v>0</v>
      </c>
      <c r="F1006" s="643"/>
      <c r="G1006" s="643"/>
      <c r="H1006" s="643"/>
      <c r="I1006" s="642">
        <f t="shared" si="75"/>
        <v>0</v>
      </c>
      <c r="J1006" s="643"/>
      <c r="K1006" s="643"/>
      <c r="L1006" s="643"/>
      <c r="M1006" s="642">
        <f t="shared" si="76"/>
        <v>0</v>
      </c>
      <c r="N1006" s="643"/>
      <c r="O1006" s="643"/>
      <c r="P1006" s="643"/>
      <c r="Q1006" s="87" t="e">
        <f t="shared" si="74"/>
        <v>#DIV/0!</v>
      </c>
      <c r="R1006" s="87" t="e">
        <f t="shared" si="74"/>
        <v>#DIV/0!</v>
      </c>
      <c r="S1006" s="87" t="e">
        <f t="shared" si="74"/>
        <v>#DIV/0!</v>
      </c>
      <c r="T1006" s="87" t="e">
        <f t="shared" si="73"/>
        <v>#DIV/0!</v>
      </c>
    </row>
    <row r="1007" spans="1:20" ht="30" hidden="1" x14ac:dyDescent="0.3">
      <c r="A1007" s="103"/>
      <c r="B1007" s="104" t="s">
        <v>302</v>
      </c>
      <c r="C1007" s="95" t="s">
        <v>391</v>
      </c>
      <c r="D1007" s="643"/>
      <c r="E1007" s="642">
        <f t="shared" si="77"/>
        <v>0</v>
      </c>
      <c r="F1007" s="643"/>
      <c r="G1007" s="643"/>
      <c r="H1007" s="643"/>
      <c r="I1007" s="642">
        <f t="shared" si="75"/>
        <v>0</v>
      </c>
      <c r="J1007" s="643"/>
      <c r="K1007" s="643"/>
      <c r="L1007" s="643"/>
      <c r="M1007" s="642">
        <f t="shared" si="76"/>
        <v>0</v>
      </c>
      <c r="N1007" s="643"/>
      <c r="O1007" s="643"/>
      <c r="P1007" s="643"/>
      <c r="Q1007" s="87" t="e">
        <f t="shared" si="74"/>
        <v>#DIV/0!</v>
      </c>
      <c r="R1007" s="87" t="e">
        <f t="shared" si="74"/>
        <v>#DIV/0!</v>
      </c>
      <c r="S1007" s="87" t="e">
        <f t="shared" si="74"/>
        <v>#DIV/0!</v>
      </c>
      <c r="T1007" s="87" t="e">
        <f t="shared" si="73"/>
        <v>#DIV/0!</v>
      </c>
    </row>
    <row r="1008" spans="1:20" ht="18.75" hidden="1" customHeight="1" x14ac:dyDescent="0.3">
      <c r="A1008" s="103"/>
      <c r="B1008" s="104" t="s">
        <v>307</v>
      </c>
      <c r="C1008" s="95" t="s">
        <v>391</v>
      </c>
      <c r="D1008" s="643"/>
      <c r="E1008" s="642">
        <f t="shared" si="77"/>
        <v>0</v>
      </c>
      <c r="F1008" s="643"/>
      <c r="G1008" s="643"/>
      <c r="H1008" s="643"/>
      <c r="I1008" s="642">
        <f t="shared" si="75"/>
        <v>0</v>
      </c>
      <c r="J1008" s="643"/>
      <c r="K1008" s="643"/>
      <c r="L1008" s="643"/>
      <c r="M1008" s="642">
        <f t="shared" si="76"/>
        <v>0</v>
      </c>
      <c r="N1008" s="643"/>
      <c r="O1008" s="643"/>
      <c r="P1008" s="643"/>
      <c r="Q1008" s="87" t="e">
        <f t="shared" si="74"/>
        <v>#DIV/0!</v>
      </c>
      <c r="R1008" s="87" t="e">
        <f t="shared" si="74"/>
        <v>#DIV/0!</v>
      </c>
      <c r="S1008" s="87" t="e">
        <f t="shared" si="74"/>
        <v>#DIV/0!</v>
      </c>
      <c r="T1008" s="87" t="e">
        <f t="shared" si="73"/>
        <v>#DIV/0!</v>
      </c>
    </row>
    <row r="1009" spans="1:20" hidden="1" x14ac:dyDescent="0.3">
      <c r="A1009" s="103"/>
      <c r="B1009" s="104" t="s">
        <v>309</v>
      </c>
      <c r="C1009" s="95" t="s">
        <v>391</v>
      </c>
      <c r="D1009" s="643"/>
      <c r="E1009" s="642">
        <f t="shared" si="77"/>
        <v>0</v>
      </c>
      <c r="F1009" s="643"/>
      <c r="G1009" s="643"/>
      <c r="H1009" s="643"/>
      <c r="I1009" s="642">
        <f t="shared" si="75"/>
        <v>0</v>
      </c>
      <c r="J1009" s="643"/>
      <c r="K1009" s="643"/>
      <c r="L1009" s="643"/>
      <c r="M1009" s="642">
        <f t="shared" si="76"/>
        <v>0</v>
      </c>
      <c r="N1009" s="643"/>
      <c r="O1009" s="643"/>
      <c r="P1009" s="643"/>
      <c r="Q1009" s="87" t="e">
        <f t="shared" si="74"/>
        <v>#DIV/0!</v>
      </c>
      <c r="R1009" s="87" t="e">
        <f t="shared" si="74"/>
        <v>#DIV/0!</v>
      </c>
      <c r="S1009" s="87" t="e">
        <f t="shared" si="74"/>
        <v>#DIV/0!</v>
      </c>
      <c r="T1009" s="87" t="e">
        <f t="shared" si="73"/>
        <v>#DIV/0!</v>
      </c>
    </row>
    <row r="1010" spans="1:20" hidden="1" x14ac:dyDescent="0.3">
      <c r="A1010" s="103"/>
      <c r="B1010" s="104" t="s">
        <v>310</v>
      </c>
      <c r="C1010" s="95" t="s">
        <v>391</v>
      </c>
      <c r="D1010" s="643"/>
      <c r="E1010" s="642">
        <f t="shared" si="77"/>
        <v>0</v>
      </c>
      <c r="F1010" s="643"/>
      <c r="G1010" s="643"/>
      <c r="H1010" s="643"/>
      <c r="I1010" s="642">
        <f t="shared" si="75"/>
        <v>0</v>
      </c>
      <c r="J1010" s="643"/>
      <c r="K1010" s="643"/>
      <c r="L1010" s="643"/>
      <c r="M1010" s="642">
        <f t="shared" si="76"/>
        <v>0</v>
      </c>
      <c r="N1010" s="643"/>
      <c r="O1010" s="643"/>
      <c r="P1010" s="643"/>
      <c r="Q1010" s="87" t="e">
        <f t="shared" si="74"/>
        <v>#DIV/0!</v>
      </c>
      <c r="R1010" s="87" t="e">
        <f t="shared" si="74"/>
        <v>#DIV/0!</v>
      </c>
      <c r="S1010" s="87" t="e">
        <f t="shared" si="74"/>
        <v>#DIV/0!</v>
      </c>
      <c r="T1010" s="87" t="e">
        <f t="shared" si="73"/>
        <v>#DIV/0!</v>
      </c>
    </row>
    <row r="1011" spans="1:20" ht="30" hidden="1" x14ac:dyDescent="0.3">
      <c r="A1011" s="103"/>
      <c r="B1011" s="104" t="s">
        <v>312</v>
      </c>
      <c r="C1011" s="95" t="s">
        <v>391</v>
      </c>
      <c r="D1011" s="643"/>
      <c r="E1011" s="642">
        <f t="shared" si="77"/>
        <v>0</v>
      </c>
      <c r="F1011" s="643"/>
      <c r="G1011" s="643"/>
      <c r="H1011" s="643"/>
      <c r="I1011" s="642">
        <f t="shared" si="75"/>
        <v>0</v>
      </c>
      <c r="J1011" s="643"/>
      <c r="K1011" s="643"/>
      <c r="L1011" s="643"/>
      <c r="M1011" s="642">
        <f t="shared" si="76"/>
        <v>0</v>
      </c>
      <c r="N1011" s="643"/>
      <c r="O1011" s="643"/>
      <c r="P1011" s="643"/>
      <c r="Q1011" s="87" t="e">
        <f t="shared" si="74"/>
        <v>#DIV/0!</v>
      </c>
      <c r="R1011" s="87" t="e">
        <f t="shared" si="74"/>
        <v>#DIV/0!</v>
      </c>
      <c r="S1011" s="87" t="e">
        <f t="shared" si="74"/>
        <v>#DIV/0!</v>
      </c>
      <c r="T1011" s="87" t="e">
        <f t="shared" si="73"/>
        <v>#DIV/0!</v>
      </c>
    </row>
    <row r="1012" spans="1:20" ht="30" hidden="1" x14ac:dyDescent="0.3">
      <c r="A1012" s="103"/>
      <c r="B1012" s="104" t="s">
        <v>314</v>
      </c>
      <c r="C1012" s="95" t="s">
        <v>391</v>
      </c>
      <c r="D1012" s="643"/>
      <c r="E1012" s="642">
        <f t="shared" si="77"/>
        <v>0</v>
      </c>
      <c r="F1012" s="643"/>
      <c r="G1012" s="643"/>
      <c r="H1012" s="643"/>
      <c r="I1012" s="642">
        <f t="shared" si="75"/>
        <v>0</v>
      </c>
      <c r="J1012" s="643"/>
      <c r="K1012" s="643"/>
      <c r="L1012" s="643"/>
      <c r="M1012" s="642">
        <f t="shared" si="76"/>
        <v>0</v>
      </c>
      <c r="N1012" s="643"/>
      <c r="O1012" s="643"/>
      <c r="P1012" s="643"/>
      <c r="Q1012" s="87" t="e">
        <f t="shared" si="74"/>
        <v>#DIV/0!</v>
      </c>
      <c r="R1012" s="87" t="e">
        <f t="shared" si="74"/>
        <v>#DIV/0!</v>
      </c>
      <c r="S1012" s="87" t="e">
        <f t="shared" si="74"/>
        <v>#DIV/0!</v>
      </c>
      <c r="T1012" s="87" t="e">
        <f t="shared" si="73"/>
        <v>#DIV/0!</v>
      </c>
    </row>
    <row r="1013" spans="1:20" hidden="1" x14ac:dyDescent="0.3">
      <c r="A1013" s="103"/>
      <c r="B1013" s="104" t="s">
        <v>316</v>
      </c>
      <c r="C1013" s="95" t="s">
        <v>391</v>
      </c>
      <c r="D1013" s="643"/>
      <c r="E1013" s="642">
        <f t="shared" si="77"/>
        <v>0</v>
      </c>
      <c r="F1013" s="643"/>
      <c r="G1013" s="643"/>
      <c r="H1013" s="643"/>
      <c r="I1013" s="642">
        <f t="shared" si="75"/>
        <v>0</v>
      </c>
      <c r="J1013" s="643"/>
      <c r="K1013" s="643"/>
      <c r="L1013" s="643"/>
      <c r="M1013" s="642">
        <f t="shared" si="76"/>
        <v>0</v>
      </c>
      <c r="N1013" s="643"/>
      <c r="O1013" s="643"/>
      <c r="P1013" s="643"/>
      <c r="Q1013" s="87" t="e">
        <f t="shared" si="74"/>
        <v>#DIV/0!</v>
      </c>
      <c r="R1013" s="87" t="e">
        <f t="shared" si="74"/>
        <v>#DIV/0!</v>
      </c>
      <c r="S1013" s="87" t="e">
        <f t="shared" si="74"/>
        <v>#DIV/0!</v>
      </c>
      <c r="T1013" s="87" t="e">
        <f t="shared" si="73"/>
        <v>#DIV/0!</v>
      </c>
    </row>
    <row r="1014" spans="1:20" ht="30" hidden="1" x14ac:dyDescent="0.3">
      <c r="A1014" s="103"/>
      <c r="B1014" s="104" t="s">
        <v>318</v>
      </c>
      <c r="C1014" s="95" t="s">
        <v>391</v>
      </c>
      <c r="D1014" s="643"/>
      <c r="E1014" s="642">
        <f t="shared" si="77"/>
        <v>0</v>
      </c>
      <c r="F1014" s="643"/>
      <c r="G1014" s="643"/>
      <c r="H1014" s="643"/>
      <c r="I1014" s="642">
        <f t="shared" si="75"/>
        <v>0</v>
      </c>
      <c r="J1014" s="643"/>
      <c r="K1014" s="643"/>
      <c r="L1014" s="643"/>
      <c r="M1014" s="642">
        <f t="shared" si="76"/>
        <v>0</v>
      </c>
      <c r="N1014" s="643"/>
      <c r="O1014" s="643"/>
      <c r="P1014" s="643"/>
      <c r="Q1014" s="87" t="e">
        <f t="shared" si="74"/>
        <v>#DIV/0!</v>
      </c>
      <c r="R1014" s="87" t="e">
        <f t="shared" si="74"/>
        <v>#DIV/0!</v>
      </c>
      <c r="S1014" s="87" t="e">
        <f t="shared" si="74"/>
        <v>#DIV/0!</v>
      </c>
      <c r="T1014" s="87" t="e">
        <f t="shared" si="73"/>
        <v>#DIV/0!</v>
      </c>
    </row>
    <row r="1015" spans="1:20" ht="30" hidden="1" x14ac:dyDescent="0.3">
      <c r="A1015" s="103"/>
      <c r="B1015" s="104" t="s">
        <v>319</v>
      </c>
      <c r="C1015" s="95" t="s">
        <v>391</v>
      </c>
      <c r="D1015" s="643"/>
      <c r="E1015" s="642">
        <f t="shared" si="77"/>
        <v>0</v>
      </c>
      <c r="F1015" s="643"/>
      <c r="G1015" s="643"/>
      <c r="H1015" s="643"/>
      <c r="I1015" s="642">
        <f t="shared" si="75"/>
        <v>0</v>
      </c>
      <c r="J1015" s="643"/>
      <c r="K1015" s="643"/>
      <c r="L1015" s="643"/>
      <c r="M1015" s="642">
        <f t="shared" si="76"/>
        <v>0</v>
      </c>
      <c r="N1015" s="643"/>
      <c r="O1015" s="643"/>
      <c r="P1015" s="643"/>
      <c r="Q1015" s="87" t="e">
        <f t="shared" si="74"/>
        <v>#DIV/0!</v>
      </c>
      <c r="R1015" s="87" t="e">
        <f t="shared" si="74"/>
        <v>#DIV/0!</v>
      </c>
      <c r="S1015" s="87" t="e">
        <f t="shared" si="74"/>
        <v>#DIV/0!</v>
      </c>
      <c r="T1015" s="87" t="e">
        <f t="shared" si="73"/>
        <v>#DIV/0!</v>
      </c>
    </row>
    <row r="1016" spans="1:20" hidden="1" x14ac:dyDescent="0.3">
      <c r="A1016" s="103"/>
      <c r="B1016" s="104" t="s">
        <v>320</v>
      </c>
      <c r="C1016" s="95" t="s">
        <v>391</v>
      </c>
      <c r="D1016" s="643"/>
      <c r="E1016" s="642">
        <f t="shared" si="77"/>
        <v>0</v>
      </c>
      <c r="F1016" s="643"/>
      <c r="G1016" s="643"/>
      <c r="H1016" s="643"/>
      <c r="I1016" s="642">
        <f t="shared" si="75"/>
        <v>0</v>
      </c>
      <c r="J1016" s="643"/>
      <c r="K1016" s="643"/>
      <c r="L1016" s="643"/>
      <c r="M1016" s="642">
        <f t="shared" si="76"/>
        <v>0</v>
      </c>
      <c r="N1016" s="643"/>
      <c r="O1016" s="643"/>
      <c r="P1016" s="643"/>
      <c r="Q1016" s="87" t="e">
        <f t="shared" si="74"/>
        <v>#DIV/0!</v>
      </c>
      <c r="R1016" s="87" t="e">
        <f t="shared" si="74"/>
        <v>#DIV/0!</v>
      </c>
      <c r="S1016" s="87" t="e">
        <f t="shared" si="74"/>
        <v>#DIV/0!</v>
      </c>
      <c r="T1016" s="87" t="e">
        <f t="shared" si="73"/>
        <v>#DIV/0!</v>
      </c>
    </row>
    <row r="1017" spans="1:20" ht="30" hidden="1" x14ac:dyDescent="0.3">
      <c r="A1017" s="103"/>
      <c r="B1017" s="104" t="s">
        <v>322</v>
      </c>
      <c r="C1017" s="95" t="s">
        <v>391</v>
      </c>
      <c r="D1017" s="643"/>
      <c r="E1017" s="642">
        <f t="shared" si="77"/>
        <v>0</v>
      </c>
      <c r="F1017" s="643"/>
      <c r="G1017" s="643"/>
      <c r="H1017" s="643"/>
      <c r="I1017" s="642">
        <f t="shared" si="75"/>
        <v>0</v>
      </c>
      <c r="J1017" s="643"/>
      <c r="K1017" s="643"/>
      <c r="L1017" s="643"/>
      <c r="M1017" s="642">
        <f t="shared" si="76"/>
        <v>0</v>
      </c>
      <c r="N1017" s="643"/>
      <c r="O1017" s="643"/>
      <c r="P1017" s="643"/>
      <c r="Q1017" s="87" t="e">
        <f t="shared" si="74"/>
        <v>#DIV/0!</v>
      </c>
      <c r="R1017" s="87" t="e">
        <f t="shared" si="74"/>
        <v>#DIV/0!</v>
      </c>
      <c r="S1017" s="87" t="e">
        <f t="shared" si="74"/>
        <v>#DIV/0!</v>
      </c>
      <c r="T1017" s="87" t="e">
        <f t="shared" si="73"/>
        <v>#DIV/0!</v>
      </c>
    </row>
    <row r="1018" spans="1:20" ht="30" hidden="1" x14ac:dyDescent="0.3">
      <c r="A1018" s="103"/>
      <c r="B1018" s="104" t="s">
        <v>323</v>
      </c>
      <c r="C1018" s="95" t="s">
        <v>391</v>
      </c>
      <c r="D1018" s="643"/>
      <c r="E1018" s="642">
        <f t="shared" si="77"/>
        <v>0</v>
      </c>
      <c r="F1018" s="643"/>
      <c r="G1018" s="643"/>
      <c r="H1018" s="643"/>
      <c r="I1018" s="642">
        <f t="shared" si="75"/>
        <v>0</v>
      </c>
      <c r="J1018" s="643"/>
      <c r="K1018" s="643"/>
      <c r="L1018" s="643"/>
      <c r="M1018" s="642">
        <f t="shared" si="76"/>
        <v>0</v>
      </c>
      <c r="N1018" s="643"/>
      <c r="O1018" s="643"/>
      <c r="P1018" s="643"/>
      <c r="Q1018" s="87" t="e">
        <f t="shared" si="74"/>
        <v>#DIV/0!</v>
      </c>
      <c r="R1018" s="87" t="e">
        <f t="shared" si="74"/>
        <v>#DIV/0!</v>
      </c>
      <c r="S1018" s="87" t="e">
        <f t="shared" si="74"/>
        <v>#DIV/0!</v>
      </c>
      <c r="T1018" s="87" t="e">
        <f t="shared" si="73"/>
        <v>#DIV/0!</v>
      </c>
    </row>
    <row r="1019" spans="1:20" ht="30" hidden="1" x14ac:dyDescent="0.3">
      <c r="A1019" s="103"/>
      <c r="B1019" s="104" t="s">
        <v>309</v>
      </c>
      <c r="C1019" s="95" t="s">
        <v>22</v>
      </c>
      <c r="D1019" s="643"/>
      <c r="E1019" s="642">
        <f t="shared" si="77"/>
        <v>0</v>
      </c>
      <c r="F1019" s="643"/>
      <c r="G1019" s="643"/>
      <c r="H1019" s="643"/>
      <c r="I1019" s="642">
        <f t="shared" si="75"/>
        <v>0</v>
      </c>
      <c r="J1019" s="643"/>
      <c r="K1019" s="643"/>
      <c r="L1019" s="643"/>
      <c r="M1019" s="642">
        <f t="shared" si="76"/>
        <v>0</v>
      </c>
      <c r="N1019" s="643"/>
      <c r="O1019" s="643"/>
      <c r="P1019" s="643"/>
      <c r="Q1019" s="87" t="e">
        <f t="shared" si="74"/>
        <v>#DIV/0!</v>
      </c>
      <c r="R1019" s="87" t="e">
        <f t="shared" si="74"/>
        <v>#DIV/0!</v>
      </c>
      <c r="S1019" s="87" t="e">
        <f t="shared" si="74"/>
        <v>#DIV/0!</v>
      </c>
      <c r="T1019" s="87" t="e">
        <f t="shared" si="73"/>
        <v>#DIV/0!</v>
      </c>
    </row>
    <row r="1020" spans="1:20" hidden="1" x14ac:dyDescent="0.3">
      <c r="A1020" s="103"/>
      <c r="B1020" s="104" t="s">
        <v>324</v>
      </c>
      <c r="C1020" s="95" t="s">
        <v>23</v>
      </c>
      <c r="D1020" s="643"/>
      <c r="E1020" s="642">
        <f t="shared" si="77"/>
        <v>0</v>
      </c>
      <c r="F1020" s="643"/>
      <c r="G1020" s="643"/>
      <c r="H1020" s="643"/>
      <c r="I1020" s="642">
        <f t="shared" si="75"/>
        <v>0</v>
      </c>
      <c r="J1020" s="643"/>
      <c r="K1020" s="643"/>
      <c r="L1020" s="643"/>
      <c r="M1020" s="642">
        <f t="shared" si="76"/>
        <v>0</v>
      </c>
      <c r="N1020" s="643"/>
      <c r="O1020" s="643"/>
      <c r="P1020" s="643"/>
      <c r="Q1020" s="87" t="e">
        <f t="shared" si="74"/>
        <v>#DIV/0!</v>
      </c>
      <c r="R1020" s="87" t="e">
        <f t="shared" si="74"/>
        <v>#DIV/0!</v>
      </c>
      <c r="S1020" s="87" t="e">
        <f t="shared" si="74"/>
        <v>#DIV/0!</v>
      </c>
      <c r="T1020" s="87" t="e">
        <f t="shared" si="73"/>
        <v>#DIV/0!</v>
      </c>
    </row>
    <row r="1021" spans="1:20" ht="45" hidden="1" x14ac:dyDescent="0.3">
      <c r="A1021" s="103"/>
      <c r="B1021" s="104" t="s">
        <v>325</v>
      </c>
      <c r="C1021" s="96" t="s">
        <v>326</v>
      </c>
      <c r="D1021" s="643"/>
      <c r="E1021" s="642">
        <f t="shared" si="77"/>
        <v>0</v>
      </c>
      <c r="F1021" s="643"/>
      <c r="G1021" s="643"/>
      <c r="H1021" s="643"/>
      <c r="I1021" s="642">
        <f t="shared" si="75"/>
        <v>0</v>
      </c>
      <c r="J1021" s="643"/>
      <c r="K1021" s="643"/>
      <c r="L1021" s="643"/>
      <c r="M1021" s="642">
        <f t="shared" si="76"/>
        <v>0</v>
      </c>
      <c r="N1021" s="643"/>
      <c r="O1021" s="643"/>
      <c r="P1021" s="643"/>
      <c r="Q1021" s="87" t="e">
        <f t="shared" si="74"/>
        <v>#DIV/0!</v>
      </c>
      <c r="R1021" s="87" t="e">
        <f t="shared" si="74"/>
        <v>#DIV/0!</v>
      </c>
      <c r="S1021" s="87" t="e">
        <f t="shared" si="74"/>
        <v>#DIV/0!</v>
      </c>
      <c r="T1021" s="87" t="e">
        <f t="shared" si="73"/>
        <v>#DIV/0!</v>
      </c>
    </row>
    <row r="1022" spans="1:20" hidden="1" x14ac:dyDescent="0.3">
      <c r="A1022" s="103"/>
      <c r="B1022" s="104" t="s">
        <v>327</v>
      </c>
      <c r="C1022" s="96" t="s">
        <v>328</v>
      </c>
      <c r="D1022" s="643"/>
      <c r="E1022" s="642">
        <f t="shared" si="77"/>
        <v>0</v>
      </c>
      <c r="F1022" s="643"/>
      <c r="G1022" s="643"/>
      <c r="H1022" s="643"/>
      <c r="I1022" s="642">
        <f t="shared" si="75"/>
        <v>0</v>
      </c>
      <c r="J1022" s="643"/>
      <c r="K1022" s="643"/>
      <c r="L1022" s="643"/>
      <c r="M1022" s="642">
        <f t="shared" si="76"/>
        <v>0</v>
      </c>
      <c r="N1022" s="643"/>
      <c r="O1022" s="643"/>
      <c r="P1022" s="643"/>
      <c r="Q1022" s="87" t="e">
        <f t="shared" si="74"/>
        <v>#DIV/0!</v>
      </c>
      <c r="R1022" s="87" t="e">
        <f t="shared" si="74"/>
        <v>#DIV/0!</v>
      </c>
      <c r="S1022" s="87" t="e">
        <f t="shared" si="74"/>
        <v>#DIV/0!</v>
      </c>
      <c r="T1022" s="87" t="e">
        <f t="shared" si="73"/>
        <v>#DIV/0!</v>
      </c>
    </row>
    <row r="1023" spans="1:20" ht="30" hidden="1" x14ac:dyDescent="0.3">
      <c r="A1023" s="103"/>
      <c r="B1023" s="104" t="s">
        <v>329</v>
      </c>
      <c r="C1023" s="97" t="s">
        <v>330</v>
      </c>
      <c r="D1023" s="643"/>
      <c r="E1023" s="642">
        <f t="shared" si="77"/>
        <v>0</v>
      </c>
      <c r="F1023" s="643"/>
      <c r="G1023" s="643"/>
      <c r="H1023" s="643"/>
      <c r="I1023" s="642">
        <f t="shared" si="75"/>
        <v>0</v>
      </c>
      <c r="J1023" s="643"/>
      <c r="K1023" s="643"/>
      <c r="L1023" s="643"/>
      <c r="M1023" s="642">
        <f t="shared" si="76"/>
        <v>0</v>
      </c>
      <c r="N1023" s="643"/>
      <c r="O1023" s="643"/>
      <c r="P1023" s="643"/>
      <c r="Q1023" s="87" t="e">
        <f t="shared" si="74"/>
        <v>#DIV/0!</v>
      </c>
      <c r="R1023" s="87" t="e">
        <f t="shared" si="74"/>
        <v>#DIV/0!</v>
      </c>
      <c r="S1023" s="87" t="e">
        <f t="shared" si="74"/>
        <v>#DIV/0!</v>
      </c>
      <c r="T1023" s="87" t="e">
        <f t="shared" si="73"/>
        <v>#DIV/0!</v>
      </c>
    </row>
    <row r="1024" spans="1:20" ht="30" hidden="1" x14ac:dyDescent="0.3">
      <c r="A1024" s="103"/>
      <c r="B1024" s="104" t="s">
        <v>331</v>
      </c>
      <c r="C1024" s="97" t="s">
        <v>332</v>
      </c>
      <c r="D1024" s="643"/>
      <c r="E1024" s="642">
        <f t="shared" si="77"/>
        <v>0</v>
      </c>
      <c r="F1024" s="643"/>
      <c r="G1024" s="643"/>
      <c r="H1024" s="643"/>
      <c r="I1024" s="642">
        <f t="shared" si="75"/>
        <v>0</v>
      </c>
      <c r="J1024" s="643"/>
      <c r="K1024" s="643"/>
      <c r="L1024" s="643"/>
      <c r="M1024" s="642">
        <f t="shared" si="76"/>
        <v>0</v>
      </c>
      <c r="N1024" s="643"/>
      <c r="O1024" s="643"/>
      <c r="P1024" s="643"/>
      <c r="Q1024" s="87" t="e">
        <f t="shared" si="74"/>
        <v>#DIV/0!</v>
      </c>
      <c r="R1024" s="87" t="e">
        <f t="shared" si="74"/>
        <v>#DIV/0!</v>
      </c>
      <c r="S1024" s="87" t="e">
        <f t="shared" si="74"/>
        <v>#DIV/0!</v>
      </c>
      <c r="T1024" s="87" t="e">
        <f t="shared" si="73"/>
        <v>#DIV/0!</v>
      </c>
    </row>
    <row r="1025" spans="1:22" ht="30" hidden="1" x14ac:dyDescent="0.3">
      <c r="A1025" s="103"/>
      <c r="B1025" s="104" t="s">
        <v>138</v>
      </c>
      <c r="C1025" s="94" t="s">
        <v>333</v>
      </c>
      <c r="D1025" s="215"/>
      <c r="E1025" s="642">
        <f t="shared" si="77"/>
        <v>0</v>
      </c>
      <c r="F1025" s="215"/>
      <c r="G1025" s="215"/>
      <c r="H1025" s="215"/>
      <c r="I1025" s="642">
        <f t="shared" si="75"/>
        <v>0</v>
      </c>
      <c r="J1025" s="215"/>
      <c r="K1025" s="215"/>
      <c r="L1025" s="215"/>
      <c r="M1025" s="642">
        <f t="shared" si="76"/>
        <v>0</v>
      </c>
      <c r="N1025" s="215"/>
      <c r="O1025" s="215"/>
      <c r="P1025" s="215"/>
      <c r="Q1025" s="87" t="e">
        <f t="shared" si="74"/>
        <v>#DIV/0!</v>
      </c>
      <c r="R1025" s="87" t="e">
        <f t="shared" si="74"/>
        <v>#DIV/0!</v>
      </c>
      <c r="S1025" s="87" t="e">
        <f t="shared" si="74"/>
        <v>#DIV/0!</v>
      </c>
      <c r="T1025" s="87" t="e">
        <f t="shared" si="73"/>
        <v>#DIV/0!</v>
      </c>
    </row>
    <row r="1026" spans="1:22" hidden="1" x14ac:dyDescent="0.3">
      <c r="A1026" s="92"/>
      <c r="B1026" s="93" t="s">
        <v>139</v>
      </c>
      <c r="C1026" s="100" t="s">
        <v>334</v>
      </c>
      <c r="D1026" s="217"/>
      <c r="E1026" s="642">
        <f t="shared" si="77"/>
        <v>0</v>
      </c>
      <c r="F1026" s="217"/>
      <c r="G1026" s="217"/>
      <c r="H1026" s="217"/>
      <c r="I1026" s="642">
        <f t="shared" si="75"/>
        <v>0</v>
      </c>
      <c r="J1026" s="640"/>
      <c r="K1026" s="640"/>
      <c r="L1026" s="640"/>
      <c r="M1026" s="642">
        <f t="shared" si="76"/>
        <v>0</v>
      </c>
      <c r="N1026" s="640"/>
      <c r="O1026" s="640"/>
      <c r="P1026" s="640"/>
      <c r="Q1026" s="87" t="e">
        <f t="shared" si="74"/>
        <v>#DIV/0!</v>
      </c>
      <c r="R1026" s="87" t="e">
        <f t="shared" si="74"/>
        <v>#DIV/0!</v>
      </c>
      <c r="S1026" s="87" t="e">
        <f t="shared" si="74"/>
        <v>#DIV/0!</v>
      </c>
      <c r="T1026" s="87" t="e">
        <f t="shared" si="73"/>
        <v>#DIV/0!</v>
      </c>
    </row>
    <row r="1027" spans="1:22" ht="30" hidden="1" x14ac:dyDescent="0.3">
      <c r="A1027" s="92"/>
      <c r="B1027" s="93" t="s">
        <v>335</v>
      </c>
      <c r="C1027" s="96" t="s">
        <v>336</v>
      </c>
      <c r="D1027" s="217"/>
      <c r="E1027" s="642">
        <f t="shared" si="77"/>
        <v>0</v>
      </c>
      <c r="F1027" s="217"/>
      <c r="G1027" s="217"/>
      <c r="H1027" s="217"/>
      <c r="I1027" s="642">
        <f t="shared" si="75"/>
        <v>0</v>
      </c>
      <c r="J1027" s="640"/>
      <c r="K1027" s="640"/>
      <c r="L1027" s="640"/>
      <c r="M1027" s="642">
        <f t="shared" si="76"/>
        <v>0</v>
      </c>
      <c r="N1027" s="640"/>
      <c r="O1027" s="640"/>
      <c r="P1027" s="640"/>
      <c r="Q1027" s="87" t="e">
        <f t="shared" si="74"/>
        <v>#DIV/0!</v>
      </c>
      <c r="R1027" s="87" t="e">
        <f t="shared" si="74"/>
        <v>#DIV/0!</v>
      </c>
      <c r="S1027" s="87" t="e">
        <f t="shared" si="74"/>
        <v>#DIV/0!</v>
      </c>
      <c r="T1027" s="87" t="e">
        <f t="shared" si="73"/>
        <v>#DIV/0!</v>
      </c>
    </row>
    <row r="1028" spans="1:22" ht="30" hidden="1" x14ac:dyDescent="0.3">
      <c r="A1028" s="92"/>
      <c r="B1028" s="93" t="s">
        <v>337</v>
      </c>
      <c r="C1028" s="97" t="s">
        <v>338</v>
      </c>
      <c r="D1028" s="644"/>
      <c r="E1028" s="642">
        <f t="shared" si="77"/>
        <v>0</v>
      </c>
      <c r="F1028" s="644"/>
      <c r="G1028" s="644"/>
      <c r="H1028" s="644"/>
      <c r="I1028" s="642">
        <f t="shared" si="75"/>
        <v>0</v>
      </c>
      <c r="J1028" s="644"/>
      <c r="K1028" s="644"/>
      <c r="L1028" s="644"/>
      <c r="M1028" s="642">
        <f t="shared" si="76"/>
        <v>0</v>
      </c>
      <c r="N1028" s="644"/>
      <c r="O1028" s="644"/>
      <c r="P1028" s="644"/>
      <c r="Q1028" s="87" t="e">
        <f t="shared" si="74"/>
        <v>#DIV/0!</v>
      </c>
      <c r="R1028" s="87" t="e">
        <f t="shared" si="74"/>
        <v>#DIV/0!</v>
      </c>
      <c r="S1028" s="87" t="e">
        <f t="shared" si="74"/>
        <v>#DIV/0!</v>
      </c>
      <c r="T1028" s="87" t="e">
        <f t="shared" si="73"/>
        <v>#DIV/0!</v>
      </c>
    </row>
    <row r="1029" spans="1:22" ht="30" hidden="1" x14ac:dyDescent="0.3">
      <c r="A1029" s="92"/>
      <c r="B1029" s="93" t="s">
        <v>339</v>
      </c>
      <c r="C1029" s="97" t="s">
        <v>340</v>
      </c>
      <c r="D1029" s="644"/>
      <c r="E1029" s="642">
        <f t="shared" si="77"/>
        <v>0</v>
      </c>
      <c r="F1029" s="644"/>
      <c r="G1029" s="644"/>
      <c r="H1029" s="644"/>
      <c r="I1029" s="642">
        <f t="shared" si="75"/>
        <v>0</v>
      </c>
      <c r="J1029" s="644"/>
      <c r="K1029" s="644"/>
      <c r="L1029" s="644"/>
      <c r="M1029" s="642">
        <f t="shared" si="76"/>
        <v>0</v>
      </c>
      <c r="N1029" s="644"/>
      <c r="O1029" s="644"/>
      <c r="P1029" s="644"/>
      <c r="Q1029" s="87" t="e">
        <f t="shared" si="74"/>
        <v>#DIV/0!</v>
      </c>
      <c r="R1029" s="87" t="e">
        <f t="shared" si="74"/>
        <v>#DIV/0!</v>
      </c>
      <c r="S1029" s="87" t="e">
        <f t="shared" si="74"/>
        <v>#DIV/0!</v>
      </c>
      <c r="T1029" s="87" t="e">
        <f t="shared" si="73"/>
        <v>#DIV/0!</v>
      </c>
    </row>
    <row r="1030" spans="1:22" ht="30" hidden="1" x14ac:dyDescent="0.3">
      <c r="A1030" s="92"/>
      <c r="B1030" s="93" t="s">
        <v>341</v>
      </c>
      <c r="C1030" s="97" t="s">
        <v>342</v>
      </c>
      <c r="D1030" s="644"/>
      <c r="E1030" s="642">
        <f t="shared" si="77"/>
        <v>0</v>
      </c>
      <c r="F1030" s="644"/>
      <c r="G1030" s="644"/>
      <c r="H1030" s="644"/>
      <c r="I1030" s="642">
        <f t="shared" si="75"/>
        <v>0</v>
      </c>
      <c r="J1030" s="644"/>
      <c r="K1030" s="644"/>
      <c r="L1030" s="644"/>
      <c r="M1030" s="642">
        <f t="shared" si="76"/>
        <v>0</v>
      </c>
      <c r="N1030" s="644"/>
      <c r="O1030" s="644"/>
      <c r="P1030" s="644"/>
      <c r="Q1030" s="87" t="e">
        <f t="shared" si="74"/>
        <v>#DIV/0!</v>
      </c>
      <c r="R1030" s="87" t="e">
        <f t="shared" si="74"/>
        <v>#DIV/0!</v>
      </c>
      <c r="S1030" s="87" t="e">
        <f t="shared" si="74"/>
        <v>#DIV/0!</v>
      </c>
      <c r="T1030" s="87" t="e">
        <f t="shared" si="73"/>
        <v>#DIV/0!</v>
      </c>
    </row>
    <row r="1031" spans="1:22" ht="30" hidden="1" x14ac:dyDescent="0.3">
      <c r="A1031" s="92"/>
      <c r="B1031" s="93" t="s">
        <v>343</v>
      </c>
      <c r="C1031" s="97" t="s">
        <v>344</v>
      </c>
      <c r="D1031" s="644"/>
      <c r="E1031" s="642">
        <f t="shared" si="77"/>
        <v>0</v>
      </c>
      <c r="F1031" s="644"/>
      <c r="G1031" s="644"/>
      <c r="H1031" s="644"/>
      <c r="I1031" s="642">
        <f t="shared" si="75"/>
        <v>0</v>
      </c>
      <c r="J1031" s="644"/>
      <c r="K1031" s="644"/>
      <c r="L1031" s="644"/>
      <c r="M1031" s="642">
        <f t="shared" si="76"/>
        <v>0</v>
      </c>
      <c r="N1031" s="644"/>
      <c r="O1031" s="644"/>
      <c r="P1031" s="644"/>
      <c r="Q1031" s="87" t="e">
        <f t="shared" si="74"/>
        <v>#DIV/0!</v>
      </c>
      <c r="R1031" s="87" t="e">
        <f t="shared" si="74"/>
        <v>#DIV/0!</v>
      </c>
      <c r="S1031" s="87" t="e">
        <f t="shared" si="74"/>
        <v>#DIV/0!</v>
      </c>
      <c r="T1031" s="87" t="e">
        <f t="shared" si="73"/>
        <v>#DIV/0!</v>
      </c>
    </row>
    <row r="1032" spans="1:22" ht="45" hidden="1" x14ac:dyDescent="0.3">
      <c r="A1032" s="92"/>
      <c r="B1032" s="93" t="s">
        <v>345</v>
      </c>
      <c r="C1032" s="97" t="s">
        <v>346</v>
      </c>
      <c r="D1032" s="644"/>
      <c r="E1032" s="642">
        <f t="shared" si="77"/>
        <v>0</v>
      </c>
      <c r="F1032" s="644"/>
      <c r="G1032" s="644"/>
      <c r="H1032" s="644"/>
      <c r="I1032" s="642">
        <f t="shared" si="75"/>
        <v>0</v>
      </c>
      <c r="J1032" s="644"/>
      <c r="K1032" s="644"/>
      <c r="L1032" s="644"/>
      <c r="M1032" s="642">
        <f t="shared" si="76"/>
        <v>0</v>
      </c>
      <c r="N1032" s="644"/>
      <c r="O1032" s="644"/>
      <c r="P1032" s="644"/>
      <c r="Q1032" s="87" t="e">
        <f t="shared" si="74"/>
        <v>#DIV/0!</v>
      </c>
      <c r="R1032" s="87" t="e">
        <f t="shared" si="74"/>
        <v>#DIV/0!</v>
      </c>
      <c r="S1032" s="87" t="e">
        <f t="shared" si="74"/>
        <v>#DIV/0!</v>
      </c>
      <c r="T1032" s="87" t="e">
        <f t="shared" si="73"/>
        <v>#DIV/0!</v>
      </c>
    </row>
    <row r="1033" spans="1:22" ht="30" hidden="1" x14ac:dyDescent="0.3">
      <c r="A1033" s="92"/>
      <c r="B1033" s="93" t="s">
        <v>347</v>
      </c>
      <c r="C1033" s="97" t="s">
        <v>348</v>
      </c>
      <c r="D1033" s="644"/>
      <c r="E1033" s="642">
        <f t="shared" si="77"/>
        <v>0</v>
      </c>
      <c r="F1033" s="644"/>
      <c r="G1033" s="644"/>
      <c r="H1033" s="644"/>
      <c r="I1033" s="642">
        <f t="shared" si="75"/>
        <v>0</v>
      </c>
      <c r="J1033" s="644"/>
      <c r="K1033" s="644"/>
      <c r="L1033" s="644"/>
      <c r="M1033" s="642">
        <f t="shared" si="76"/>
        <v>0</v>
      </c>
      <c r="N1033" s="644"/>
      <c r="O1033" s="644"/>
      <c r="P1033" s="644"/>
      <c r="Q1033" s="87" t="e">
        <f t="shared" si="74"/>
        <v>#DIV/0!</v>
      </c>
      <c r="R1033" s="87" t="e">
        <f t="shared" si="74"/>
        <v>#DIV/0!</v>
      </c>
      <c r="S1033" s="87" t="e">
        <f t="shared" si="74"/>
        <v>#DIV/0!</v>
      </c>
      <c r="T1033" s="87" t="e">
        <f t="shared" si="74"/>
        <v>#DIV/0!</v>
      </c>
    </row>
    <row r="1034" spans="1:22" ht="30" hidden="1" x14ac:dyDescent="0.3">
      <c r="A1034" s="92"/>
      <c r="B1034" s="93" t="s">
        <v>349</v>
      </c>
      <c r="C1034" s="97" t="s">
        <v>350</v>
      </c>
      <c r="D1034" s="644"/>
      <c r="E1034" s="642">
        <f t="shared" si="77"/>
        <v>0</v>
      </c>
      <c r="F1034" s="644"/>
      <c r="G1034" s="644"/>
      <c r="H1034" s="644"/>
      <c r="I1034" s="642">
        <f t="shared" si="75"/>
        <v>0</v>
      </c>
      <c r="J1034" s="644"/>
      <c r="K1034" s="644"/>
      <c r="L1034" s="644"/>
      <c r="M1034" s="642">
        <f t="shared" si="76"/>
        <v>0</v>
      </c>
      <c r="N1034" s="644"/>
      <c r="O1034" s="644"/>
      <c r="P1034" s="644"/>
      <c r="Q1034" s="87" t="e">
        <f t="shared" ref="Q1034:T1097" si="78">M1034/I1034*100</f>
        <v>#DIV/0!</v>
      </c>
      <c r="R1034" s="87" t="e">
        <f t="shared" si="78"/>
        <v>#DIV/0!</v>
      </c>
      <c r="S1034" s="87" t="e">
        <f t="shared" si="78"/>
        <v>#DIV/0!</v>
      </c>
      <c r="T1034" s="87" t="e">
        <f t="shared" si="78"/>
        <v>#DIV/0!</v>
      </c>
    </row>
    <row r="1035" spans="1:22" ht="45" hidden="1" x14ac:dyDescent="0.3">
      <c r="A1035" s="92"/>
      <c r="B1035" s="93" t="s">
        <v>351</v>
      </c>
      <c r="C1035" s="122" t="s">
        <v>352</v>
      </c>
      <c r="D1035" s="644"/>
      <c r="E1035" s="642">
        <f t="shared" si="77"/>
        <v>0</v>
      </c>
      <c r="F1035" s="644"/>
      <c r="G1035" s="644"/>
      <c r="H1035" s="644"/>
      <c r="I1035" s="642">
        <f t="shared" ref="I1035:I1098" si="79">J1035+K1035</f>
        <v>0</v>
      </c>
      <c r="J1035" s="644"/>
      <c r="K1035" s="644"/>
      <c r="L1035" s="644"/>
      <c r="M1035" s="642">
        <f t="shared" ref="M1035:M1098" si="80">N1035+O1035</f>
        <v>0</v>
      </c>
      <c r="N1035" s="644"/>
      <c r="O1035" s="644"/>
      <c r="P1035" s="644"/>
      <c r="Q1035" s="87" t="e">
        <f t="shared" si="78"/>
        <v>#DIV/0!</v>
      </c>
      <c r="R1035" s="87" t="e">
        <f t="shared" si="78"/>
        <v>#DIV/0!</v>
      </c>
      <c r="S1035" s="87" t="e">
        <f t="shared" si="78"/>
        <v>#DIV/0!</v>
      </c>
      <c r="T1035" s="87" t="e">
        <f t="shared" si="78"/>
        <v>#DIV/0!</v>
      </c>
    </row>
    <row r="1036" spans="1:22" ht="30" hidden="1" x14ac:dyDescent="0.3">
      <c r="A1036" s="92"/>
      <c r="B1036" s="93" t="s">
        <v>355</v>
      </c>
      <c r="C1036" s="96" t="s">
        <v>356</v>
      </c>
      <c r="D1036" s="644"/>
      <c r="E1036" s="642">
        <f t="shared" si="77"/>
        <v>0</v>
      </c>
      <c r="F1036" s="644"/>
      <c r="G1036" s="644"/>
      <c r="H1036" s="644"/>
      <c r="I1036" s="642">
        <f t="shared" si="79"/>
        <v>0</v>
      </c>
      <c r="J1036" s="644"/>
      <c r="K1036" s="644"/>
      <c r="L1036" s="644"/>
      <c r="M1036" s="642">
        <f t="shared" si="80"/>
        <v>0</v>
      </c>
      <c r="N1036" s="644"/>
      <c r="O1036" s="644"/>
      <c r="P1036" s="644"/>
      <c r="Q1036" s="87" t="e">
        <f t="shared" si="78"/>
        <v>#DIV/0!</v>
      </c>
      <c r="R1036" s="87" t="e">
        <f t="shared" si="78"/>
        <v>#DIV/0!</v>
      </c>
      <c r="S1036" s="87" t="e">
        <f t="shared" si="78"/>
        <v>#DIV/0!</v>
      </c>
      <c r="T1036" s="87" t="e">
        <f t="shared" si="78"/>
        <v>#DIV/0!</v>
      </c>
    </row>
    <row r="1037" spans="1:22" ht="30" hidden="1" x14ac:dyDescent="0.3">
      <c r="A1037" s="92"/>
      <c r="B1037" s="93" t="s">
        <v>357</v>
      </c>
      <c r="C1037" s="97" t="s">
        <v>358</v>
      </c>
      <c r="D1037" s="644"/>
      <c r="E1037" s="642">
        <f t="shared" si="77"/>
        <v>0</v>
      </c>
      <c r="F1037" s="644"/>
      <c r="G1037" s="644"/>
      <c r="H1037" s="644"/>
      <c r="I1037" s="642">
        <f t="shared" si="79"/>
        <v>0</v>
      </c>
      <c r="J1037" s="644"/>
      <c r="K1037" s="644"/>
      <c r="L1037" s="644"/>
      <c r="M1037" s="642">
        <f t="shared" si="80"/>
        <v>0</v>
      </c>
      <c r="N1037" s="644"/>
      <c r="O1037" s="644"/>
      <c r="P1037" s="644"/>
      <c r="Q1037" s="87" t="e">
        <f t="shared" si="78"/>
        <v>#DIV/0!</v>
      </c>
      <c r="R1037" s="87" t="e">
        <f t="shared" si="78"/>
        <v>#DIV/0!</v>
      </c>
      <c r="S1037" s="87" t="e">
        <f t="shared" si="78"/>
        <v>#DIV/0!</v>
      </c>
      <c r="T1037" s="87" t="e">
        <f t="shared" si="78"/>
        <v>#DIV/0!</v>
      </c>
    </row>
    <row r="1038" spans="1:22" ht="45" x14ac:dyDescent="0.3">
      <c r="A1038" s="103" t="s">
        <v>419</v>
      </c>
      <c r="B1038" s="104" t="s">
        <v>191</v>
      </c>
      <c r="C1038" s="105" t="s">
        <v>420</v>
      </c>
      <c r="D1038" s="643">
        <f>D1112+D1159+D1174+D1191+D1415+D1435+D1531+D1541</f>
        <v>4381.5999999999995</v>
      </c>
      <c r="E1038" s="642">
        <f t="shared" ref="E1038:E1101" si="81">F1038+G1038</f>
        <v>19645.81223</v>
      </c>
      <c r="F1038" s="643">
        <f t="shared" ref="F1038:H1040" si="82">F1112+F1159+F1174+F1191+F1415+F1435+F1531+F1541</f>
        <v>10170.23906</v>
      </c>
      <c r="G1038" s="643">
        <f t="shared" si="82"/>
        <v>9475.5731699999997</v>
      </c>
      <c r="H1038" s="643">
        <f t="shared" si="82"/>
        <v>0</v>
      </c>
      <c r="I1038" s="642">
        <f t="shared" si="79"/>
        <v>14795.116050000001</v>
      </c>
      <c r="J1038" s="643">
        <f t="shared" ref="J1038:L1040" si="83">J1112+J1159+J1174+J1191+J1415+J1435+J1531+J1541</f>
        <v>6722.8658800000003</v>
      </c>
      <c r="K1038" s="643">
        <f>K1039+K1110</f>
        <v>8072.2501700000003</v>
      </c>
      <c r="L1038" s="643">
        <f t="shared" si="83"/>
        <v>0</v>
      </c>
      <c r="M1038" s="642">
        <f t="shared" si="80"/>
        <v>10617.162819999998</v>
      </c>
      <c r="N1038" s="643">
        <f t="shared" ref="N1038:P1040" si="84">N1112+N1159+N1174+N1191+N1415+N1435+N1531+N1541</f>
        <v>4746.8312899999992</v>
      </c>
      <c r="O1038" s="643">
        <f t="shared" si="84"/>
        <v>5870.3315299999995</v>
      </c>
      <c r="P1038" s="643">
        <f t="shared" si="84"/>
        <v>0</v>
      </c>
      <c r="Q1038" s="87">
        <f t="shared" si="78"/>
        <v>71.761267597492065</v>
      </c>
      <c r="R1038" s="87">
        <f t="shared" si="78"/>
        <v>70.607258492564171</v>
      </c>
      <c r="S1038" s="87">
        <f t="shared" si="78"/>
        <v>72.722368687441204</v>
      </c>
      <c r="T1038" s="87" t="e">
        <f t="shared" si="78"/>
        <v>#DIV/0!</v>
      </c>
      <c r="U1038" s="2"/>
    </row>
    <row r="1039" spans="1:22" x14ac:dyDescent="0.3">
      <c r="A1039" s="103"/>
      <c r="B1039" s="104" t="s">
        <v>192</v>
      </c>
      <c r="C1039" s="94" t="s">
        <v>206</v>
      </c>
      <c r="D1039" s="643">
        <f>D1113+D1160+D1175+D1192+D1416+D1436+D1532+D1542</f>
        <v>1547.9</v>
      </c>
      <c r="E1039" s="642">
        <f t="shared" si="81"/>
        <v>3633.3510699999997</v>
      </c>
      <c r="F1039" s="643">
        <f t="shared" si="82"/>
        <v>2385.2002199999997</v>
      </c>
      <c r="G1039" s="643">
        <f t="shared" si="82"/>
        <v>1248.15085</v>
      </c>
      <c r="H1039" s="643">
        <f t="shared" si="82"/>
        <v>0</v>
      </c>
      <c r="I1039" s="642">
        <f t="shared" si="79"/>
        <v>2393.3835300000001</v>
      </c>
      <c r="J1039" s="643">
        <f t="shared" si="83"/>
        <v>1895.2326800000001</v>
      </c>
      <c r="K1039" s="643">
        <f t="shared" si="83"/>
        <v>498.15084999999999</v>
      </c>
      <c r="L1039" s="643">
        <f t="shared" si="83"/>
        <v>0</v>
      </c>
      <c r="M1039" s="642">
        <f t="shared" si="80"/>
        <v>1841.2083600000003</v>
      </c>
      <c r="N1039" s="643">
        <f t="shared" si="84"/>
        <v>1631.6074400000002</v>
      </c>
      <c r="O1039" s="643">
        <f t="shared" si="84"/>
        <v>209.60092</v>
      </c>
      <c r="P1039" s="643">
        <f t="shared" si="84"/>
        <v>0</v>
      </c>
      <c r="Q1039" s="87">
        <f t="shared" si="78"/>
        <v>76.929097945284198</v>
      </c>
      <c r="R1039" s="87">
        <f t="shared" si="78"/>
        <v>86.090085783029039</v>
      </c>
      <c r="S1039" s="87">
        <f t="shared" si="78"/>
        <v>42.075792904900197</v>
      </c>
      <c r="T1039" s="87" t="e">
        <f t="shared" si="78"/>
        <v>#DIV/0!</v>
      </c>
      <c r="U1039" s="2"/>
      <c r="V1039" s="2"/>
    </row>
    <row r="1040" spans="1:22" hidden="1" x14ac:dyDescent="0.3">
      <c r="A1040" s="103"/>
      <c r="B1040" s="104" t="s">
        <v>203</v>
      </c>
      <c r="C1040" s="95" t="s">
        <v>385</v>
      </c>
      <c r="D1040" s="643">
        <f>D1114+D1161+D1176+D1193+D1417+D1437+D1533+D1543</f>
        <v>967</v>
      </c>
      <c r="E1040" s="642">
        <f t="shared" si="81"/>
        <v>1267</v>
      </c>
      <c r="F1040" s="643">
        <f t="shared" si="82"/>
        <v>1267</v>
      </c>
      <c r="G1040" s="643">
        <f t="shared" si="82"/>
        <v>0</v>
      </c>
      <c r="H1040" s="643">
        <f t="shared" si="82"/>
        <v>0</v>
      </c>
      <c r="I1040" s="642">
        <f t="shared" si="79"/>
        <v>1047.6890000000001</v>
      </c>
      <c r="J1040" s="643">
        <f t="shared" si="83"/>
        <v>1047.6890000000001</v>
      </c>
      <c r="K1040" s="643">
        <f t="shared" si="83"/>
        <v>0</v>
      </c>
      <c r="L1040" s="643">
        <f t="shared" si="83"/>
        <v>0</v>
      </c>
      <c r="M1040" s="642">
        <f t="shared" si="80"/>
        <v>1030.6999500000002</v>
      </c>
      <c r="N1040" s="643">
        <f t="shared" si="84"/>
        <v>1030.6999500000002</v>
      </c>
      <c r="O1040" s="643">
        <f t="shared" si="84"/>
        <v>0</v>
      </c>
      <c r="P1040" s="643">
        <f t="shared" si="84"/>
        <v>0</v>
      </c>
      <c r="Q1040" s="87">
        <f t="shared" si="78"/>
        <v>98.378426231448472</v>
      </c>
      <c r="R1040" s="87">
        <f t="shared" si="78"/>
        <v>98.378426231448472</v>
      </c>
      <c r="S1040" s="87" t="e">
        <f t="shared" si="78"/>
        <v>#DIV/0!</v>
      </c>
      <c r="T1040" s="87" t="e">
        <f t="shared" si="78"/>
        <v>#DIV/0!</v>
      </c>
      <c r="U1040" s="2"/>
    </row>
    <row r="1041" spans="1:21" hidden="1" x14ac:dyDescent="0.3">
      <c r="A1041" s="103"/>
      <c r="B1041" s="104" t="s">
        <v>207</v>
      </c>
      <c r="C1041" s="96" t="s">
        <v>208</v>
      </c>
      <c r="D1041" s="643">
        <f>D1115+D1162+D1177+D1194+D1419+D1439+D1535+D1545</f>
        <v>503.79999999999995</v>
      </c>
      <c r="E1041" s="642">
        <f t="shared" si="81"/>
        <v>1522.1542400000001</v>
      </c>
      <c r="F1041" s="643">
        <f t="shared" ref="F1041:H1044" si="85">F1115+F1162+F1177+F1194+F1419+F1439+F1535+F1545</f>
        <v>809.08343000000002</v>
      </c>
      <c r="G1041" s="643">
        <f t="shared" si="85"/>
        <v>713.07081000000005</v>
      </c>
      <c r="H1041" s="643">
        <f t="shared" si="85"/>
        <v>0</v>
      </c>
      <c r="I1041" s="642">
        <f t="shared" si="79"/>
        <v>1499.2559700000002</v>
      </c>
      <c r="J1041" s="643">
        <f t="shared" ref="J1041:L1044" si="86">J1115+J1162+J1177+J1194+J1419+J1439+J1535+J1545</f>
        <v>786.18516</v>
      </c>
      <c r="K1041" s="643">
        <f t="shared" si="86"/>
        <v>713.07081000000005</v>
      </c>
      <c r="L1041" s="643">
        <f t="shared" si="86"/>
        <v>0</v>
      </c>
      <c r="M1041" s="642">
        <f t="shared" si="80"/>
        <v>1128.2316799999999</v>
      </c>
      <c r="N1041" s="643">
        <f t="shared" ref="N1041:P1044" si="87">N1115+N1162+N1177+N1194+N1419+N1439+N1535+N1545</f>
        <v>523.13788999999997</v>
      </c>
      <c r="O1041" s="643">
        <f t="shared" si="87"/>
        <v>605.09379000000001</v>
      </c>
      <c r="P1041" s="643">
        <f t="shared" si="87"/>
        <v>0</v>
      </c>
      <c r="Q1041" s="87">
        <f t="shared" si="78"/>
        <v>75.252772213406615</v>
      </c>
      <c r="R1041" s="87">
        <f t="shared" si="78"/>
        <v>66.541308156974111</v>
      </c>
      <c r="S1041" s="87">
        <f t="shared" si="78"/>
        <v>84.857461771573554</v>
      </c>
      <c r="T1041" s="87" t="e">
        <f t="shared" si="78"/>
        <v>#DIV/0!</v>
      </c>
      <c r="U1041" s="2"/>
    </row>
    <row r="1042" spans="1:21" ht="30" hidden="1" x14ac:dyDescent="0.3">
      <c r="A1042" s="103"/>
      <c r="B1042" s="104" t="s">
        <v>209</v>
      </c>
      <c r="C1042" s="97" t="s">
        <v>210</v>
      </c>
      <c r="D1042" s="643">
        <f>D1116+D1163+D1178+D1195+D1420+D1440+D1536+D1546</f>
        <v>97</v>
      </c>
      <c r="E1042" s="642">
        <f t="shared" si="81"/>
        <v>480.66111000000001</v>
      </c>
      <c r="F1042" s="643">
        <f t="shared" si="85"/>
        <v>447.08300000000003</v>
      </c>
      <c r="G1042" s="643">
        <f t="shared" si="85"/>
        <v>33.578110000000002</v>
      </c>
      <c r="H1042" s="643">
        <f t="shared" si="85"/>
        <v>0</v>
      </c>
      <c r="I1042" s="642">
        <f t="shared" si="79"/>
        <v>211.99205000000001</v>
      </c>
      <c r="J1042" s="643">
        <f t="shared" si="86"/>
        <v>178.41394</v>
      </c>
      <c r="K1042" s="643">
        <f t="shared" si="86"/>
        <v>33.578110000000002</v>
      </c>
      <c r="L1042" s="643">
        <f t="shared" si="86"/>
        <v>0</v>
      </c>
      <c r="M1042" s="642">
        <f t="shared" si="80"/>
        <v>52.366680000000002</v>
      </c>
      <c r="N1042" s="643">
        <f t="shared" si="87"/>
        <v>52.366680000000002</v>
      </c>
      <c r="O1042" s="643">
        <f t="shared" si="87"/>
        <v>0</v>
      </c>
      <c r="P1042" s="643">
        <f t="shared" si="87"/>
        <v>0</v>
      </c>
      <c r="Q1042" s="87">
        <f t="shared" si="78"/>
        <v>24.702190483086511</v>
      </c>
      <c r="R1042" s="87">
        <f t="shared" si="78"/>
        <v>29.351226703473959</v>
      </c>
      <c r="S1042" s="87">
        <f t="shared" si="78"/>
        <v>0</v>
      </c>
      <c r="T1042" s="87" t="e">
        <f t="shared" si="78"/>
        <v>#DIV/0!</v>
      </c>
      <c r="U1042" s="2"/>
    </row>
    <row r="1043" spans="1:21" ht="30" hidden="1" x14ac:dyDescent="0.3">
      <c r="A1043" s="103"/>
      <c r="B1043" s="104" t="s">
        <v>211</v>
      </c>
      <c r="C1043" s="97" t="s">
        <v>212</v>
      </c>
      <c r="D1043" s="643">
        <f>D1117+D1164+D1179+D1196+D1421+D1441+D1537+D1547</f>
        <v>1927.6</v>
      </c>
      <c r="E1043" s="642">
        <f t="shared" si="81"/>
        <v>5359.1575300000004</v>
      </c>
      <c r="F1043" s="643">
        <f t="shared" si="85"/>
        <v>4027.1822099999999</v>
      </c>
      <c r="G1043" s="643">
        <f t="shared" si="85"/>
        <v>1331.97532</v>
      </c>
      <c r="H1043" s="643">
        <f t="shared" si="85"/>
        <v>0</v>
      </c>
      <c r="I1043" s="642">
        <f t="shared" si="79"/>
        <v>4059.8877400000001</v>
      </c>
      <c r="J1043" s="643">
        <f t="shared" si="86"/>
        <v>2773.5722100000003</v>
      </c>
      <c r="K1043" s="643">
        <f t="shared" si="86"/>
        <v>1286.3155299999999</v>
      </c>
      <c r="L1043" s="643">
        <f t="shared" si="86"/>
        <v>0</v>
      </c>
      <c r="M1043" s="642">
        <f t="shared" si="80"/>
        <v>3474.1939700000003</v>
      </c>
      <c r="N1043" s="643">
        <f t="shared" si="87"/>
        <v>2322.2334300000002</v>
      </c>
      <c r="O1043" s="643">
        <f t="shared" si="87"/>
        <v>1151.96054</v>
      </c>
      <c r="P1043" s="643">
        <f t="shared" si="87"/>
        <v>0</v>
      </c>
      <c r="Q1043" s="87">
        <f t="shared" si="78"/>
        <v>85.573646181655263</v>
      </c>
      <c r="R1043" s="87">
        <f t="shared" si="78"/>
        <v>83.727166778902799</v>
      </c>
      <c r="S1043" s="87">
        <f t="shared" si="78"/>
        <v>89.555051861964245</v>
      </c>
      <c r="T1043" s="87" t="e">
        <f t="shared" si="78"/>
        <v>#DIV/0!</v>
      </c>
      <c r="U1043" s="2"/>
    </row>
    <row r="1044" spans="1:21" hidden="1" x14ac:dyDescent="0.3">
      <c r="A1044" s="103"/>
      <c r="B1044" s="104" t="s">
        <v>213</v>
      </c>
      <c r="C1044" s="96" t="s">
        <v>214</v>
      </c>
      <c r="D1044" s="643">
        <f>D1118+D1165+D1180+D1197+D1422+D1442+D1538+D1548</f>
        <v>1927.6</v>
      </c>
      <c r="E1044" s="642">
        <f t="shared" si="81"/>
        <v>5656.9675299999999</v>
      </c>
      <c r="F1044" s="643">
        <f t="shared" si="85"/>
        <v>4324.9922100000003</v>
      </c>
      <c r="G1044" s="643">
        <f t="shared" si="85"/>
        <v>1331.97532</v>
      </c>
      <c r="H1044" s="643">
        <f t="shared" si="85"/>
        <v>0</v>
      </c>
      <c r="I1044" s="642">
        <f t="shared" si="79"/>
        <v>4339.68253</v>
      </c>
      <c r="J1044" s="643">
        <f t="shared" si="86"/>
        <v>3053.3672100000003</v>
      </c>
      <c r="K1044" s="643">
        <f t="shared" si="86"/>
        <v>1286.3153199999999</v>
      </c>
      <c r="L1044" s="643">
        <f t="shared" si="86"/>
        <v>0</v>
      </c>
      <c r="M1044" s="642">
        <f t="shared" si="80"/>
        <v>3747.05935</v>
      </c>
      <c r="N1044" s="643">
        <f t="shared" si="87"/>
        <v>2595.09881</v>
      </c>
      <c r="O1044" s="643">
        <f t="shared" si="87"/>
        <v>1151.96054</v>
      </c>
      <c r="P1044" s="643">
        <f t="shared" si="87"/>
        <v>0</v>
      </c>
      <c r="Q1044" s="87">
        <f t="shared" si="78"/>
        <v>86.344089091696759</v>
      </c>
      <c r="R1044" s="87">
        <f t="shared" si="78"/>
        <v>84.991376127341056</v>
      </c>
      <c r="S1044" s="87">
        <f t="shared" si="78"/>
        <v>89.55506648245472</v>
      </c>
      <c r="T1044" s="87" t="e">
        <f t="shared" si="78"/>
        <v>#DIV/0!</v>
      </c>
      <c r="U1044" s="2"/>
    </row>
    <row r="1045" spans="1:21" ht="30" x14ac:dyDescent="0.3">
      <c r="A1045" s="103"/>
      <c r="B1045" s="104" t="s">
        <v>215</v>
      </c>
      <c r="C1045" s="95" t="s">
        <v>19</v>
      </c>
      <c r="D1045" s="643">
        <f>D1119+D1161+D1176+D1198+D1417+D1437+D1533+D1543</f>
        <v>967</v>
      </c>
      <c r="E1045" s="642">
        <f t="shared" si="81"/>
        <v>1267</v>
      </c>
      <c r="F1045" s="643">
        <f>F1119+F1161+F1176+F1198+F1417+F1437+F1533+F1543</f>
        <v>1267</v>
      </c>
      <c r="G1045" s="643">
        <f>G1119+G1161+G1176+G1198+G1417+G1437+G1533+G1543</f>
        <v>0</v>
      </c>
      <c r="H1045" s="643">
        <f>H1119+H1161+H1176+H1198+H1417+H1437+H1533+H1543</f>
        <v>0</v>
      </c>
      <c r="I1045" s="642">
        <f t="shared" si="79"/>
        <v>1056.4958000000001</v>
      </c>
      <c r="J1045" s="643">
        <f>J1119+J1161+J1176+J1198+J1417+J1437+J1533+J1543</f>
        <v>1056.4958000000001</v>
      </c>
      <c r="K1045" s="643">
        <f>K1119+K1161+K1176+K1198+K1417+K1437+K1533+K1543</f>
        <v>0</v>
      </c>
      <c r="L1045" s="643">
        <f>L1119+L1161+L1176+L1198+L1417+L1437+L1533+L1543</f>
        <v>0</v>
      </c>
      <c r="M1045" s="642">
        <f t="shared" si="80"/>
        <v>1030.9999500000001</v>
      </c>
      <c r="N1045" s="643">
        <f>N1119+N1161+N1176+N1198+N1417+N1437+N1533+N1543</f>
        <v>1030.9999500000001</v>
      </c>
      <c r="O1045" s="643">
        <f>O1119+O1161+O1176+O1198+O1417+O1437+O1533+O1543</f>
        <v>0</v>
      </c>
      <c r="P1045" s="643">
        <f>P1119+P1161+P1176+P1198+P1417+P1437+P1533+P1543</f>
        <v>0</v>
      </c>
      <c r="Q1045" s="87">
        <f t="shared" si="78"/>
        <v>97.586753302758041</v>
      </c>
      <c r="R1045" s="87">
        <f t="shared" si="78"/>
        <v>97.586753302758041</v>
      </c>
      <c r="S1045" s="87" t="e">
        <f t="shared" si="78"/>
        <v>#DIV/0!</v>
      </c>
      <c r="T1045" s="87" t="e">
        <f t="shared" si="78"/>
        <v>#DIV/0!</v>
      </c>
      <c r="U1045" s="2"/>
    </row>
    <row r="1046" spans="1:21" ht="45" hidden="1" x14ac:dyDescent="0.3">
      <c r="A1046" s="103"/>
      <c r="B1046" s="104" t="s">
        <v>216</v>
      </c>
      <c r="C1046" s="96" t="s">
        <v>217</v>
      </c>
      <c r="D1046" s="643">
        <f>D1120+D1167+D1182+D1199+D1425+D1444+D1540+D1550</f>
        <v>490.9</v>
      </c>
      <c r="E1046" s="642">
        <f t="shared" si="81"/>
        <v>820.60343</v>
      </c>
      <c r="F1046" s="643">
        <f t="shared" ref="F1046:H1048" si="88">F1120+F1167+F1182+F1199+F1425+F1444+F1540+F1550</f>
        <v>820.60343</v>
      </c>
      <c r="G1046" s="643">
        <f t="shared" si="88"/>
        <v>0</v>
      </c>
      <c r="H1046" s="643">
        <f t="shared" si="88"/>
        <v>0</v>
      </c>
      <c r="I1046" s="642">
        <f t="shared" si="79"/>
        <v>742.56137000000001</v>
      </c>
      <c r="J1046" s="643">
        <f t="shared" ref="J1046:L1048" si="89">J1120+J1167+J1182+J1199+J1425+J1444+J1540+J1550</f>
        <v>742.56137000000001</v>
      </c>
      <c r="K1046" s="643">
        <f t="shared" si="89"/>
        <v>0</v>
      </c>
      <c r="L1046" s="643">
        <f t="shared" si="89"/>
        <v>0</v>
      </c>
      <c r="M1046" s="642">
        <f t="shared" si="80"/>
        <v>582.59918000000005</v>
      </c>
      <c r="N1046" s="643">
        <f t="shared" ref="N1046:P1048" si="90">N1120+N1167+N1182+N1199+N1425+N1444+N1540+N1550</f>
        <v>582.59918000000005</v>
      </c>
      <c r="O1046" s="643">
        <f t="shared" si="90"/>
        <v>0</v>
      </c>
      <c r="P1046" s="643">
        <f t="shared" si="90"/>
        <v>0</v>
      </c>
      <c r="Q1046" s="87">
        <f t="shared" si="78"/>
        <v>78.458051218042769</v>
      </c>
      <c r="R1046" s="87">
        <f t="shared" si="78"/>
        <v>78.458051218042769</v>
      </c>
      <c r="S1046" s="87" t="e">
        <f t="shared" si="78"/>
        <v>#DIV/0!</v>
      </c>
      <c r="T1046" s="87" t="e">
        <f t="shared" si="78"/>
        <v>#DIV/0!</v>
      </c>
      <c r="U1046" s="2"/>
    </row>
    <row r="1047" spans="1:21" ht="17.25" hidden="1" customHeight="1" x14ac:dyDescent="0.3">
      <c r="A1047" s="103"/>
      <c r="B1047" s="104" t="s">
        <v>218</v>
      </c>
      <c r="C1047" s="96" t="s">
        <v>219</v>
      </c>
      <c r="D1047" s="643">
        <f>D1121+D1168+D1183+D1200+D1426+D1445+D1541+D1551</f>
        <v>0</v>
      </c>
      <c r="E1047" s="642">
        <f t="shared" si="81"/>
        <v>780.70131000000003</v>
      </c>
      <c r="F1047" s="643">
        <f t="shared" si="88"/>
        <v>101.21</v>
      </c>
      <c r="G1047" s="643">
        <f t="shared" si="88"/>
        <v>679.49131</v>
      </c>
      <c r="H1047" s="643">
        <f t="shared" si="88"/>
        <v>0</v>
      </c>
      <c r="I1047" s="642">
        <f t="shared" si="79"/>
        <v>789.66522000000009</v>
      </c>
      <c r="J1047" s="643">
        <f t="shared" si="89"/>
        <v>110.1737</v>
      </c>
      <c r="K1047" s="643">
        <f t="shared" si="89"/>
        <v>679.49152000000004</v>
      </c>
      <c r="L1047" s="643">
        <f t="shared" si="89"/>
        <v>0</v>
      </c>
      <c r="M1047" s="642">
        <f t="shared" si="80"/>
        <v>712.69672000000003</v>
      </c>
      <c r="N1047" s="643">
        <f t="shared" si="90"/>
        <v>107.60293</v>
      </c>
      <c r="O1047" s="643">
        <f t="shared" si="90"/>
        <v>605.09379000000001</v>
      </c>
      <c r="P1047" s="643">
        <f t="shared" si="90"/>
        <v>0</v>
      </c>
      <c r="Q1047" s="87">
        <f t="shared" si="78"/>
        <v>90.253021400638616</v>
      </c>
      <c r="R1047" s="87">
        <f t="shared" si="78"/>
        <v>97.66662098123237</v>
      </c>
      <c r="S1047" s="87">
        <f t="shared" si="78"/>
        <v>89.0509700547845</v>
      </c>
      <c r="T1047" s="87" t="e">
        <f t="shared" si="78"/>
        <v>#DIV/0!</v>
      </c>
      <c r="U1047" s="2"/>
    </row>
    <row r="1048" spans="1:21" ht="30" hidden="1" x14ac:dyDescent="0.3">
      <c r="A1048" s="103"/>
      <c r="B1048" s="104" t="s">
        <v>220</v>
      </c>
      <c r="C1048" s="97" t="s">
        <v>221</v>
      </c>
      <c r="D1048" s="643">
        <f>D1122+D1169+D1184+D1201+D1427+D1446+D1542+D1552</f>
        <v>2367.9</v>
      </c>
      <c r="E1048" s="642">
        <f t="shared" si="81"/>
        <v>14523.92664</v>
      </c>
      <c r="F1048" s="643">
        <f t="shared" si="88"/>
        <v>7009.5754099999995</v>
      </c>
      <c r="G1048" s="643">
        <f t="shared" si="88"/>
        <v>7514.3512300000002</v>
      </c>
      <c r="H1048" s="643">
        <f t="shared" si="88"/>
        <v>0</v>
      </c>
      <c r="I1048" s="642">
        <f t="shared" si="79"/>
        <v>10939.796899999999</v>
      </c>
      <c r="J1048" s="643">
        <f t="shared" si="89"/>
        <v>4078.7688800000001</v>
      </c>
      <c r="K1048" s="643">
        <f t="shared" si="89"/>
        <v>6861.0280199999997</v>
      </c>
      <c r="L1048" s="643">
        <f t="shared" si="89"/>
        <v>0</v>
      </c>
      <c r="M1048" s="642">
        <f t="shared" si="80"/>
        <v>7878.599549999999</v>
      </c>
      <c r="N1048" s="643">
        <f t="shared" si="90"/>
        <v>2822.9627299999997</v>
      </c>
      <c r="O1048" s="643">
        <f t="shared" si="90"/>
        <v>5055.6368199999997</v>
      </c>
      <c r="P1048" s="643">
        <f t="shared" si="90"/>
        <v>0</v>
      </c>
      <c r="Q1048" s="87">
        <f t="shared" si="78"/>
        <v>72.017786271699421</v>
      </c>
      <c r="R1048" s="87">
        <f t="shared" si="78"/>
        <v>69.211147114567567</v>
      </c>
      <c r="S1048" s="87">
        <f t="shared" si="78"/>
        <v>73.686287321123629</v>
      </c>
      <c r="T1048" s="87" t="e">
        <f t="shared" si="78"/>
        <v>#DIV/0!</v>
      </c>
      <c r="U1048" s="2"/>
    </row>
    <row r="1049" spans="1:21" ht="30" hidden="1" x14ac:dyDescent="0.3">
      <c r="A1049" s="103"/>
      <c r="B1049" s="104" t="s">
        <v>222</v>
      </c>
      <c r="C1049" s="97" t="s">
        <v>223</v>
      </c>
      <c r="D1049" s="643">
        <f>D1123+D1170+D1185+D1202+D1429+D1447+D1543+D1553</f>
        <v>503.79999999999995</v>
      </c>
      <c r="E1049" s="642">
        <f t="shared" si="81"/>
        <v>500.14342999999997</v>
      </c>
      <c r="F1049" s="643">
        <f>F1123+F1170+F1185+F1202+F1429+F1447+F1543+F1553</f>
        <v>500.14342999999997</v>
      </c>
      <c r="G1049" s="643">
        <f>G1123+G1170+G1185+G1202+G1429+G1447+G1543+G1553</f>
        <v>0</v>
      </c>
      <c r="H1049" s="643">
        <f>H1123+H1170+H1185+H1202+H1429+H1447+H1543+H1553</f>
        <v>0</v>
      </c>
      <c r="I1049" s="642">
        <f t="shared" si="79"/>
        <v>480.94342999999998</v>
      </c>
      <c r="J1049" s="643">
        <f>J1123+J1170+J1185+J1202+J1429+J1447+J1543+J1553</f>
        <v>480.94342999999998</v>
      </c>
      <c r="K1049" s="643">
        <f>K1123+K1170+K1185+K1202+K1429+K1447+K1543+K1553</f>
        <v>0</v>
      </c>
      <c r="L1049" s="643">
        <f>L1123+L1170+L1185+L1202+L1429+L1447+L1543+L1553</f>
        <v>0</v>
      </c>
      <c r="M1049" s="642">
        <f t="shared" si="80"/>
        <v>320.33416</v>
      </c>
      <c r="N1049" s="643">
        <f>N1123+N1170+N1185+N1202+N1429+N1447+N1543+N1553</f>
        <v>320.33416</v>
      </c>
      <c r="O1049" s="643">
        <f>O1123+O1170+O1185+O1202+O1429+O1447+O1543+O1553</f>
        <v>0</v>
      </c>
      <c r="P1049" s="643">
        <f>P1123+P1170+P1185+P1202+P1429+P1447+P1543+P1553</f>
        <v>0</v>
      </c>
      <c r="Q1049" s="87">
        <f t="shared" si="78"/>
        <v>66.605371862549418</v>
      </c>
      <c r="R1049" s="87">
        <f t="shared" si="78"/>
        <v>66.605371862549418</v>
      </c>
      <c r="S1049" s="87" t="e">
        <f t="shared" si="78"/>
        <v>#DIV/0!</v>
      </c>
      <c r="T1049" s="87" t="e">
        <f t="shared" si="78"/>
        <v>#DIV/0!</v>
      </c>
      <c r="U1049" s="2"/>
    </row>
    <row r="1050" spans="1:21" hidden="1" x14ac:dyDescent="0.3">
      <c r="A1050" s="103"/>
      <c r="B1050" s="104" t="s">
        <v>224</v>
      </c>
      <c r="C1050" s="96" t="s">
        <v>225</v>
      </c>
      <c r="D1050" s="643">
        <f>D1124+D1171+D1186+D1203+D1430+D1448+D1545+D1554</f>
        <v>296.89999999999998</v>
      </c>
      <c r="E1050" s="642">
        <f t="shared" si="81"/>
        <v>1075.41131</v>
      </c>
      <c r="F1050" s="643">
        <f t="shared" ref="F1050:H1052" si="91">F1124+F1171+F1186+F1203+F1430+F1448+F1545+F1554</f>
        <v>395.91999999999996</v>
      </c>
      <c r="G1050" s="643">
        <f t="shared" si="91"/>
        <v>679.49131</v>
      </c>
      <c r="H1050" s="643">
        <f t="shared" si="91"/>
        <v>0</v>
      </c>
      <c r="I1050" s="642">
        <f t="shared" si="79"/>
        <v>1056.21101</v>
      </c>
      <c r="J1050" s="643">
        <f t="shared" ref="J1050:L1052" si="92">J1124+J1171+J1186+J1203+J1430+J1448+J1545+J1554</f>
        <v>376.71969999999999</v>
      </c>
      <c r="K1050" s="643">
        <f t="shared" si="92"/>
        <v>679.49131</v>
      </c>
      <c r="L1050" s="643">
        <f t="shared" si="92"/>
        <v>0</v>
      </c>
      <c r="M1050" s="642">
        <f t="shared" si="80"/>
        <v>965.94056999999998</v>
      </c>
      <c r="N1050" s="643">
        <f t="shared" ref="N1050:P1052" si="93">N1124+N1171+N1186+N1203+N1430+N1448+N1545+N1554</f>
        <v>360.84678000000002</v>
      </c>
      <c r="O1050" s="643">
        <f t="shared" si="93"/>
        <v>605.09379000000001</v>
      </c>
      <c r="P1050" s="643">
        <f t="shared" si="93"/>
        <v>0</v>
      </c>
      <c r="Q1050" s="87">
        <f t="shared" si="78"/>
        <v>91.453370666908683</v>
      </c>
      <c r="R1050" s="87">
        <f t="shared" si="78"/>
        <v>95.786543682212539</v>
      </c>
      <c r="S1050" s="87">
        <f t="shared" si="78"/>
        <v>89.050997576407568</v>
      </c>
      <c r="T1050" s="87" t="e">
        <f t="shared" si="78"/>
        <v>#DIV/0!</v>
      </c>
      <c r="U1050" s="2"/>
    </row>
    <row r="1051" spans="1:21" ht="30" hidden="1" x14ac:dyDescent="0.3">
      <c r="A1051" s="103"/>
      <c r="B1051" s="104" t="s">
        <v>226</v>
      </c>
      <c r="C1051" s="97" t="s">
        <v>227</v>
      </c>
      <c r="D1051" s="643">
        <f>D1125+D1172+D1187+D1204+D1431+D1449+D1546+D1555</f>
        <v>296.89999999999998</v>
      </c>
      <c r="E1051" s="642">
        <f t="shared" si="81"/>
        <v>294.70999999999998</v>
      </c>
      <c r="F1051" s="643">
        <f t="shared" si="91"/>
        <v>294.70999999999998</v>
      </c>
      <c r="G1051" s="643">
        <f t="shared" si="91"/>
        <v>0</v>
      </c>
      <c r="H1051" s="643">
        <f t="shared" si="91"/>
        <v>0</v>
      </c>
      <c r="I1051" s="642">
        <f t="shared" si="79"/>
        <v>275.51</v>
      </c>
      <c r="J1051" s="643">
        <f t="shared" si="92"/>
        <v>275.51</v>
      </c>
      <c r="K1051" s="643">
        <f t="shared" si="92"/>
        <v>0</v>
      </c>
      <c r="L1051" s="643">
        <f t="shared" si="92"/>
        <v>0</v>
      </c>
      <c r="M1051" s="642">
        <f t="shared" si="80"/>
        <v>262.20785000000001</v>
      </c>
      <c r="N1051" s="643">
        <f t="shared" si="93"/>
        <v>262.20785000000001</v>
      </c>
      <c r="O1051" s="643">
        <f t="shared" si="93"/>
        <v>0</v>
      </c>
      <c r="P1051" s="643">
        <f t="shared" si="93"/>
        <v>0</v>
      </c>
      <c r="Q1051" s="87">
        <f t="shared" si="78"/>
        <v>95.171808645784182</v>
      </c>
      <c r="R1051" s="87">
        <f t="shared" si="78"/>
        <v>95.171808645784182</v>
      </c>
      <c r="S1051" s="87" t="e">
        <f t="shared" si="78"/>
        <v>#DIV/0!</v>
      </c>
      <c r="T1051" s="87" t="e">
        <f t="shared" si="78"/>
        <v>#DIV/0!</v>
      </c>
      <c r="U1051" s="2"/>
    </row>
    <row r="1052" spans="1:21" ht="75" hidden="1" x14ac:dyDescent="0.3">
      <c r="A1052" s="103"/>
      <c r="B1052" s="104" t="s">
        <v>228</v>
      </c>
      <c r="C1052" s="97" t="s">
        <v>229</v>
      </c>
      <c r="D1052" s="643">
        <f>D1126+D1173+D1188+D1205+D1432+D1450+D1547+D1556</f>
        <v>0</v>
      </c>
      <c r="E1052" s="642">
        <f t="shared" si="81"/>
        <v>2.19</v>
      </c>
      <c r="F1052" s="643">
        <f t="shared" si="91"/>
        <v>2.19</v>
      </c>
      <c r="G1052" s="643">
        <f t="shared" si="91"/>
        <v>0</v>
      </c>
      <c r="H1052" s="643">
        <f t="shared" si="91"/>
        <v>0</v>
      </c>
      <c r="I1052" s="642">
        <f t="shared" si="79"/>
        <v>2.19</v>
      </c>
      <c r="J1052" s="643">
        <f t="shared" si="92"/>
        <v>2.19</v>
      </c>
      <c r="K1052" s="643">
        <f t="shared" si="92"/>
        <v>0</v>
      </c>
      <c r="L1052" s="643">
        <f t="shared" si="92"/>
        <v>0</v>
      </c>
      <c r="M1052" s="642">
        <f t="shared" si="80"/>
        <v>2.19</v>
      </c>
      <c r="N1052" s="643">
        <f t="shared" si="93"/>
        <v>2.19</v>
      </c>
      <c r="O1052" s="643">
        <f t="shared" si="93"/>
        <v>0</v>
      </c>
      <c r="P1052" s="643">
        <f t="shared" si="93"/>
        <v>0</v>
      </c>
      <c r="Q1052" s="87">
        <f t="shared" si="78"/>
        <v>100</v>
      </c>
      <c r="R1052" s="87">
        <f t="shared" si="78"/>
        <v>100</v>
      </c>
      <c r="S1052" s="87" t="e">
        <f t="shared" si="78"/>
        <v>#DIV/0!</v>
      </c>
      <c r="T1052" s="87" t="e">
        <f t="shared" si="78"/>
        <v>#DIV/0!</v>
      </c>
      <c r="U1052" s="2"/>
    </row>
    <row r="1053" spans="1:21" ht="135" hidden="1" x14ac:dyDescent="0.3">
      <c r="A1053" s="103"/>
      <c r="B1053" s="104" t="s">
        <v>230</v>
      </c>
      <c r="C1053" s="97" t="s">
        <v>231</v>
      </c>
      <c r="D1053" s="643">
        <f>D1127+D1174+D1189+D1206+D1434+D1451+D1548+D1557</f>
        <v>1030</v>
      </c>
      <c r="E1053" s="642">
        <f t="shared" si="81"/>
        <v>1365.6072099999999</v>
      </c>
      <c r="F1053" s="643">
        <f t="shared" ref="F1053:H1056" si="94">F1127+F1174+F1189+F1206+F1434+F1451+F1548+F1557</f>
        <v>1365.607</v>
      </c>
      <c r="G1053" s="643">
        <f t="shared" si="94"/>
        <v>2.1000000000000001E-4</v>
      </c>
      <c r="H1053" s="643">
        <f t="shared" si="94"/>
        <v>0</v>
      </c>
      <c r="I1053" s="642">
        <f t="shared" si="79"/>
        <v>903.81521000000009</v>
      </c>
      <c r="J1053" s="643">
        <f t="shared" ref="J1053:L1056" si="95">J1127+J1174+J1189+J1206+J1434+J1451+J1548+J1557</f>
        <v>903.81500000000005</v>
      </c>
      <c r="K1053" s="643">
        <f t="shared" si="95"/>
        <v>2.1000000000000001E-4</v>
      </c>
      <c r="L1053" s="643">
        <f t="shared" si="95"/>
        <v>0</v>
      </c>
      <c r="M1053" s="642">
        <f t="shared" si="80"/>
        <v>783.64956000000006</v>
      </c>
      <c r="N1053" s="643">
        <f t="shared" ref="N1053:P1056" si="96">N1127+N1174+N1189+N1206+N1434+N1451+N1548+N1557</f>
        <v>783.64956000000006</v>
      </c>
      <c r="O1053" s="643">
        <f t="shared" si="96"/>
        <v>0</v>
      </c>
      <c r="P1053" s="643">
        <f t="shared" si="96"/>
        <v>0</v>
      </c>
      <c r="Q1053" s="87">
        <f t="shared" si="78"/>
        <v>86.704621844104608</v>
      </c>
      <c r="R1053" s="87">
        <f t="shared" si="78"/>
        <v>86.704641989787731</v>
      </c>
      <c r="S1053" s="87">
        <f t="shared" si="78"/>
        <v>0</v>
      </c>
      <c r="T1053" s="87" t="e">
        <f t="shared" si="78"/>
        <v>#DIV/0!</v>
      </c>
      <c r="U1053" s="2"/>
    </row>
    <row r="1054" spans="1:21" ht="45" hidden="1" x14ac:dyDescent="0.3">
      <c r="A1054" s="103"/>
      <c r="B1054" s="104" t="s">
        <v>232</v>
      </c>
      <c r="C1054" s="97" t="s">
        <v>233</v>
      </c>
      <c r="D1054" s="643">
        <f>D1128+D1175+D1190+D1207+D1435+D1452+D1549+D1558</f>
        <v>1030</v>
      </c>
      <c r="E1054" s="642">
        <f t="shared" si="81"/>
        <v>1561.0528099999999</v>
      </c>
      <c r="F1054" s="643">
        <f t="shared" si="94"/>
        <v>1561.0509999999999</v>
      </c>
      <c r="G1054" s="643">
        <f t="shared" si="94"/>
        <v>1.81E-3</v>
      </c>
      <c r="H1054" s="643">
        <f t="shared" si="94"/>
        <v>0</v>
      </c>
      <c r="I1054" s="642">
        <f t="shared" si="79"/>
        <v>1094.65569</v>
      </c>
      <c r="J1054" s="643">
        <f t="shared" si="95"/>
        <v>1094.65409</v>
      </c>
      <c r="K1054" s="643">
        <f t="shared" si="95"/>
        <v>1.6000000000000001E-3</v>
      </c>
      <c r="L1054" s="643">
        <f t="shared" si="95"/>
        <v>0</v>
      </c>
      <c r="M1054" s="642">
        <f t="shared" si="80"/>
        <v>874.74687000000006</v>
      </c>
      <c r="N1054" s="643">
        <f t="shared" si="96"/>
        <v>874.74687000000006</v>
      </c>
      <c r="O1054" s="643">
        <f t="shared" si="96"/>
        <v>0</v>
      </c>
      <c r="P1054" s="643">
        <f t="shared" si="96"/>
        <v>0</v>
      </c>
      <c r="Q1054" s="87">
        <f t="shared" si="78"/>
        <v>79.910685888820439</v>
      </c>
      <c r="R1054" s="87">
        <f t="shared" si="78"/>
        <v>79.910802690190479</v>
      </c>
      <c r="S1054" s="87">
        <f t="shared" si="78"/>
        <v>0</v>
      </c>
      <c r="T1054" s="87" t="e">
        <f t="shared" si="78"/>
        <v>#DIV/0!</v>
      </c>
      <c r="U1054" s="2"/>
    </row>
    <row r="1055" spans="1:21" ht="45" hidden="1" x14ac:dyDescent="0.3">
      <c r="A1055" s="103"/>
      <c r="B1055" s="104" t="s">
        <v>234</v>
      </c>
      <c r="C1055" s="97" t="s">
        <v>235</v>
      </c>
      <c r="D1055" s="643">
        <f>D1129+D1176+D1191+D1208+D1436+D1453+D1550+D1559</f>
        <v>1208.9000000000001</v>
      </c>
      <c r="E1055" s="642">
        <f t="shared" si="81"/>
        <v>2976.4413500000001</v>
      </c>
      <c r="F1055" s="643">
        <f t="shared" si="94"/>
        <v>1728.2902199999999</v>
      </c>
      <c r="G1055" s="643">
        <f t="shared" si="94"/>
        <v>1248.15113</v>
      </c>
      <c r="H1055" s="643">
        <f t="shared" si="94"/>
        <v>0</v>
      </c>
      <c r="I1055" s="642">
        <f t="shared" si="79"/>
        <v>1797.7561699999999</v>
      </c>
      <c r="J1055" s="643">
        <f t="shared" si="95"/>
        <v>1299.6050399999999</v>
      </c>
      <c r="K1055" s="643">
        <f t="shared" si="95"/>
        <v>498.15112999999997</v>
      </c>
      <c r="L1055" s="643">
        <f t="shared" si="95"/>
        <v>0</v>
      </c>
      <c r="M1055" s="642">
        <f t="shared" si="80"/>
        <v>1080.96911</v>
      </c>
      <c r="N1055" s="643">
        <f t="shared" si="96"/>
        <v>871.36819000000003</v>
      </c>
      <c r="O1055" s="643">
        <f t="shared" si="96"/>
        <v>209.60092</v>
      </c>
      <c r="P1055" s="643">
        <f t="shared" si="96"/>
        <v>0</v>
      </c>
      <c r="Q1055" s="87">
        <f t="shared" si="78"/>
        <v>60.128794329210955</v>
      </c>
      <c r="R1055" s="87">
        <f t="shared" si="78"/>
        <v>67.048692732062662</v>
      </c>
      <c r="S1055" s="87">
        <f t="shared" si="78"/>
        <v>42.075769255005007</v>
      </c>
      <c r="T1055" s="87" t="e">
        <f t="shared" si="78"/>
        <v>#DIV/0!</v>
      </c>
      <c r="U1055" s="2"/>
    </row>
    <row r="1056" spans="1:21" ht="45" hidden="1" x14ac:dyDescent="0.3">
      <c r="A1056" s="103"/>
      <c r="B1056" s="104" t="s">
        <v>236</v>
      </c>
      <c r="C1056" s="97" t="s">
        <v>237</v>
      </c>
      <c r="D1056" s="643">
        <f>D1130+D1177+D1192+D1209+D1437+D1454+D1551+D1560</f>
        <v>0</v>
      </c>
      <c r="E1056" s="642">
        <f t="shared" si="81"/>
        <v>1767.54107</v>
      </c>
      <c r="F1056" s="643">
        <f t="shared" si="94"/>
        <v>519.39022</v>
      </c>
      <c r="G1056" s="643">
        <f t="shared" si="94"/>
        <v>1248.15085</v>
      </c>
      <c r="H1056" s="643">
        <f t="shared" si="94"/>
        <v>0</v>
      </c>
      <c r="I1056" s="642">
        <f t="shared" si="79"/>
        <v>808.51272999999992</v>
      </c>
      <c r="J1056" s="643">
        <f t="shared" si="95"/>
        <v>310.36187999999999</v>
      </c>
      <c r="K1056" s="643">
        <f t="shared" si="95"/>
        <v>498.15084999999999</v>
      </c>
      <c r="L1056" s="643">
        <f t="shared" si="95"/>
        <v>0</v>
      </c>
      <c r="M1056" s="642">
        <f t="shared" si="80"/>
        <v>300.73556000000002</v>
      </c>
      <c r="N1056" s="643">
        <f t="shared" si="96"/>
        <v>91.134640000000005</v>
      </c>
      <c r="O1056" s="643">
        <f t="shared" si="96"/>
        <v>209.60092</v>
      </c>
      <c r="P1056" s="643">
        <f t="shared" si="96"/>
        <v>0</v>
      </c>
      <c r="Q1056" s="87">
        <f t="shared" si="78"/>
        <v>37.196144085449347</v>
      </c>
      <c r="R1056" s="87">
        <f t="shared" si="78"/>
        <v>29.363992768699561</v>
      </c>
      <c r="S1056" s="87">
        <f t="shared" si="78"/>
        <v>42.075792904900197</v>
      </c>
      <c r="T1056" s="87" t="e">
        <f t="shared" si="78"/>
        <v>#DIV/0!</v>
      </c>
      <c r="U1056" s="2"/>
    </row>
    <row r="1057" spans="1:21" ht="30" hidden="1" x14ac:dyDescent="0.3">
      <c r="A1057" s="103"/>
      <c r="B1057" s="104" t="s">
        <v>238</v>
      </c>
      <c r="C1057" s="97" t="s">
        <v>239</v>
      </c>
      <c r="D1057" s="643">
        <f t="shared" ref="D1057:D1081" si="97">D1131+D1178+D1193+D1210+D1439+D1455+D1552+D1561</f>
        <v>80</v>
      </c>
      <c r="E1057" s="642">
        <f t="shared" si="81"/>
        <v>611.05281000000002</v>
      </c>
      <c r="F1057" s="643">
        <f t="shared" ref="F1057:H1072" si="98">F1131+F1178+F1193+F1210+F1439+F1455+F1552+F1561</f>
        <v>611.05100000000004</v>
      </c>
      <c r="G1057" s="643">
        <f t="shared" si="98"/>
        <v>1.81E-3</v>
      </c>
      <c r="H1057" s="643">
        <f t="shared" si="98"/>
        <v>0</v>
      </c>
      <c r="I1057" s="642">
        <f t="shared" si="79"/>
        <v>341.41189999999995</v>
      </c>
      <c r="J1057" s="643">
        <f t="shared" ref="J1057:L1072" si="99">J1131+J1178+J1193+J1210+J1439+J1455+J1552+J1561</f>
        <v>341.41008999999997</v>
      </c>
      <c r="K1057" s="643">
        <f t="shared" si="99"/>
        <v>1.81E-3</v>
      </c>
      <c r="L1057" s="643">
        <f t="shared" si="99"/>
        <v>0</v>
      </c>
      <c r="M1057" s="642">
        <f t="shared" si="80"/>
        <v>123.6544</v>
      </c>
      <c r="N1057" s="643">
        <f t="shared" ref="N1057:P1072" si="100">N1131+N1178+N1193+N1210+N1439+N1455+N1552+N1561</f>
        <v>123.6544</v>
      </c>
      <c r="O1057" s="643">
        <f t="shared" si="100"/>
        <v>0</v>
      </c>
      <c r="P1057" s="643">
        <f t="shared" si="100"/>
        <v>0</v>
      </c>
      <c r="Q1057" s="87">
        <f t="shared" si="78"/>
        <v>36.218538369635041</v>
      </c>
      <c r="R1057" s="87">
        <f t="shared" si="78"/>
        <v>36.218730383744663</v>
      </c>
      <c r="S1057" s="87">
        <f t="shared" si="78"/>
        <v>0</v>
      </c>
      <c r="T1057" s="87" t="e">
        <f t="shared" si="78"/>
        <v>#DIV/0!</v>
      </c>
      <c r="U1057" s="2"/>
    </row>
    <row r="1058" spans="1:21" ht="45" hidden="1" x14ac:dyDescent="0.3">
      <c r="A1058" s="103"/>
      <c r="B1058" s="104" t="s">
        <v>240</v>
      </c>
      <c r="C1058" s="97" t="s">
        <v>241</v>
      </c>
      <c r="D1058" s="643">
        <f t="shared" si="97"/>
        <v>950</v>
      </c>
      <c r="E1058" s="642">
        <f t="shared" si="81"/>
        <v>950</v>
      </c>
      <c r="F1058" s="643">
        <f t="shared" si="98"/>
        <v>950</v>
      </c>
      <c r="G1058" s="643">
        <f t="shared" si="98"/>
        <v>0</v>
      </c>
      <c r="H1058" s="643">
        <f t="shared" si="98"/>
        <v>0</v>
      </c>
      <c r="I1058" s="642">
        <f t="shared" si="79"/>
        <v>753.24421000000007</v>
      </c>
      <c r="J1058" s="643">
        <f t="shared" si="99"/>
        <v>753.24400000000003</v>
      </c>
      <c r="K1058" s="643">
        <f t="shared" si="99"/>
        <v>2.1000000000000001E-4</v>
      </c>
      <c r="L1058" s="643">
        <f t="shared" si="99"/>
        <v>0</v>
      </c>
      <c r="M1058" s="642">
        <f t="shared" si="80"/>
        <v>751.09247000000005</v>
      </c>
      <c r="N1058" s="643">
        <f t="shared" si="100"/>
        <v>751.09247000000005</v>
      </c>
      <c r="O1058" s="643">
        <f t="shared" si="100"/>
        <v>0</v>
      </c>
      <c r="P1058" s="643">
        <f t="shared" si="100"/>
        <v>0</v>
      </c>
      <c r="Q1058" s="87">
        <f t="shared" si="78"/>
        <v>99.714337001010605</v>
      </c>
      <c r="R1058" s="87">
        <f t="shared" si="78"/>
        <v>99.714364800781681</v>
      </c>
      <c r="S1058" s="87">
        <f t="shared" si="78"/>
        <v>0</v>
      </c>
      <c r="T1058" s="87" t="e">
        <f t="shared" si="78"/>
        <v>#DIV/0!</v>
      </c>
      <c r="U1058" s="2"/>
    </row>
    <row r="1059" spans="1:21" ht="60" hidden="1" x14ac:dyDescent="0.3">
      <c r="A1059" s="103"/>
      <c r="B1059" s="104" t="s">
        <v>242</v>
      </c>
      <c r="C1059" s="97" t="s">
        <v>243</v>
      </c>
      <c r="D1059" s="643">
        <f t="shared" si="97"/>
        <v>950</v>
      </c>
      <c r="E1059" s="642">
        <f t="shared" si="81"/>
        <v>950</v>
      </c>
      <c r="F1059" s="643">
        <f t="shared" si="98"/>
        <v>950</v>
      </c>
      <c r="G1059" s="643">
        <f t="shared" si="98"/>
        <v>0</v>
      </c>
      <c r="H1059" s="643">
        <f t="shared" si="98"/>
        <v>0</v>
      </c>
      <c r="I1059" s="642">
        <f t="shared" si="79"/>
        <v>753.24400000000003</v>
      </c>
      <c r="J1059" s="643">
        <f t="shared" si="99"/>
        <v>753.24400000000003</v>
      </c>
      <c r="K1059" s="643">
        <f t="shared" si="99"/>
        <v>0</v>
      </c>
      <c r="L1059" s="643">
        <f t="shared" si="99"/>
        <v>0</v>
      </c>
      <c r="M1059" s="642">
        <f t="shared" si="80"/>
        <v>751.09247000000005</v>
      </c>
      <c r="N1059" s="643">
        <f t="shared" si="100"/>
        <v>751.09247000000005</v>
      </c>
      <c r="O1059" s="643">
        <f t="shared" si="100"/>
        <v>0</v>
      </c>
      <c r="P1059" s="643">
        <f t="shared" si="100"/>
        <v>0</v>
      </c>
      <c r="Q1059" s="87">
        <f t="shared" si="78"/>
        <v>99.714364800781681</v>
      </c>
      <c r="R1059" s="87">
        <f t="shared" si="78"/>
        <v>99.714364800781681</v>
      </c>
      <c r="S1059" s="87" t="e">
        <f t="shared" si="78"/>
        <v>#DIV/0!</v>
      </c>
      <c r="T1059" s="87" t="e">
        <f t="shared" si="78"/>
        <v>#DIV/0!</v>
      </c>
      <c r="U1059" s="2"/>
    </row>
    <row r="1060" spans="1:21" ht="30" hidden="1" x14ac:dyDescent="0.3">
      <c r="A1060" s="103"/>
      <c r="B1060" s="104" t="s">
        <v>244</v>
      </c>
      <c r="C1060" s="97" t="s">
        <v>245</v>
      </c>
      <c r="D1060" s="643">
        <f t="shared" si="97"/>
        <v>950</v>
      </c>
      <c r="E1060" s="642">
        <f t="shared" si="81"/>
        <v>950</v>
      </c>
      <c r="F1060" s="643">
        <f t="shared" si="98"/>
        <v>950</v>
      </c>
      <c r="G1060" s="643">
        <f t="shared" si="98"/>
        <v>0</v>
      </c>
      <c r="H1060" s="643">
        <f t="shared" si="98"/>
        <v>0</v>
      </c>
      <c r="I1060" s="642">
        <f t="shared" si="79"/>
        <v>753.24400000000003</v>
      </c>
      <c r="J1060" s="643">
        <f t="shared" si="99"/>
        <v>753.24400000000003</v>
      </c>
      <c r="K1060" s="643">
        <f t="shared" si="99"/>
        <v>0</v>
      </c>
      <c r="L1060" s="643">
        <f t="shared" si="99"/>
        <v>0</v>
      </c>
      <c r="M1060" s="642">
        <f t="shared" si="80"/>
        <v>751.09247000000005</v>
      </c>
      <c r="N1060" s="643">
        <f t="shared" si="100"/>
        <v>751.09247000000005</v>
      </c>
      <c r="O1060" s="643">
        <f t="shared" si="100"/>
        <v>0</v>
      </c>
      <c r="P1060" s="643">
        <f t="shared" si="100"/>
        <v>0</v>
      </c>
      <c r="Q1060" s="87">
        <f t="shared" si="78"/>
        <v>99.714364800781681</v>
      </c>
      <c r="R1060" s="87">
        <f t="shared" si="78"/>
        <v>99.714364800781681</v>
      </c>
      <c r="S1060" s="87" t="e">
        <f t="shared" si="78"/>
        <v>#DIV/0!</v>
      </c>
      <c r="T1060" s="87" t="e">
        <f t="shared" si="78"/>
        <v>#DIV/0!</v>
      </c>
      <c r="U1060" s="2"/>
    </row>
    <row r="1061" spans="1:21" ht="30" hidden="1" x14ac:dyDescent="0.3">
      <c r="A1061" s="103"/>
      <c r="B1061" s="104" t="s">
        <v>246</v>
      </c>
      <c r="C1061" s="97" t="s">
        <v>247</v>
      </c>
      <c r="D1061" s="643">
        <f t="shared" si="97"/>
        <v>599.5</v>
      </c>
      <c r="E1061" s="642">
        <f t="shared" si="81"/>
        <v>947.08744999999999</v>
      </c>
      <c r="F1061" s="643">
        <f t="shared" si="98"/>
        <v>947.08744999999999</v>
      </c>
      <c r="G1061" s="643">
        <f t="shared" si="98"/>
        <v>0</v>
      </c>
      <c r="H1061" s="643">
        <f t="shared" si="98"/>
        <v>0</v>
      </c>
      <c r="I1061" s="642">
        <f t="shared" si="79"/>
        <v>765.26375000000007</v>
      </c>
      <c r="J1061" s="643">
        <f t="shared" si="99"/>
        <v>765.26375000000007</v>
      </c>
      <c r="K1061" s="643">
        <f t="shared" si="99"/>
        <v>0</v>
      </c>
      <c r="L1061" s="643">
        <f t="shared" si="99"/>
        <v>0</v>
      </c>
      <c r="M1061" s="642">
        <f t="shared" si="80"/>
        <v>474.80435999999997</v>
      </c>
      <c r="N1061" s="643">
        <f t="shared" si="100"/>
        <v>474.80435999999997</v>
      </c>
      <c r="O1061" s="643">
        <f t="shared" si="100"/>
        <v>0</v>
      </c>
      <c r="P1061" s="643">
        <f t="shared" si="100"/>
        <v>0</v>
      </c>
      <c r="Q1061" s="87">
        <f t="shared" si="78"/>
        <v>62.044538239267169</v>
      </c>
      <c r="R1061" s="87">
        <f t="shared" si="78"/>
        <v>62.044538239267169</v>
      </c>
      <c r="S1061" s="87" t="e">
        <f t="shared" si="78"/>
        <v>#DIV/0!</v>
      </c>
      <c r="T1061" s="87" t="e">
        <f t="shared" si="78"/>
        <v>#DIV/0!</v>
      </c>
      <c r="U1061" s="2"/>
    </row>
    <row r="1062" spans="1:21" ht="30" hidden="1" x14ac:dyDescent="0.3">
      <c r="A1062" s="103"/>
      <c r="B1062" s="104" t="s">
        <v>248</v>
      </c>
      <c r="C1062" s="97" t="s">
        <v>249</v>
      </c>
      <c r="D1062" s="643">
        <f t="shared" si="97"/>
        <v>284</v>
      </c>
      <c r="E1062" s="642">
        <f t="shared" si="81"/>
        <v>304.10000000000002</v>
      </c>
      <c r="F1062" s="643">
        <f t="shared" si="98"/>
        <v>304.10000000000002</v>
      </c>
      <c r="G1062" s="643">
        <f t="shared" si="98"/>
        <v>0</v>
      </c>
      <c r="H1062" s="643">
        <f t="shared" si="98"/>
        <v>0</v>
      </c>
      <c r="I1062" s="642">
        <f t="shared" si="79"/>
        <v>257.92320999999998</v>
      </c>
      <c r="J1062" s="643">
        <f t="shared" si="99"/>
        <v>257.923</v>
      </c>
      <c r="K1062" s="643">
        <f t="shared" si="99"/>
        <v>2.1000000000000001E-4</v>
      </c>
      <c r="L1062" s="643">
        <f t="shared" si="99"/>
        <v>0</v>
      </c>
      <c r="M1062" s="642">
        <f t="shared" si="80"/>
        <v>247.565</v>
      </c>
      <c r="N1062" s="643">
        <f t="shared" si="100"/>
        <v>247.565</v>
      </c>
      <c r="O1062" s="643">
        <f t="shared" si="100"/>
        <v>0</v>
      </c>
      <c r="P1062" s="643">
        <f t="shared" si="100"/>
        <v>0</v>
      </c>
      <c r="Q1062" s="87">
        <f t="shared" si="78"/>
        <v>95.983994616071982</v>
      </c>
      <c r="R1062" s="87">
        <f t="shared" si="78"/>
        <v>95.984072765903008</v>
      </c>
      <c r="S1062" s="87">
        <f t="shared" si="78"/>
        <v>0</v>
      </c>
      <c r="T1062" s="87" t="e">
        <f t="shared" si="78"/>
        <v>#DIV/0!</v>
      </c>
      <c r="U1062" s="2"/>
    </row>
    <row r="1063" spans="1:21" ht="75" hidden="1" x14ac:dyDescent="0.3">
      <c r="A1063" s="103"/>
      <c r="B1063" s="104" t="s">
        <v>250</v>
      </c>
      <c r="C1063" s="97" t="s">
        <v>251</v>
      </c>
      <c r="D1063" s="643">
        <f t="shared" si="97"/>
        <v>80</v>
      </c>
      <c r="E1063" s="642">
        <f t="shared" si="81"/>
        <v>415.60721000000001</v>
      </c>
      <c r="F1063" s="643">
        <f t="shared" si="98"/>
        <v>415.60700000000003</v>
      </c>
      <c r="G1063" s="643">
        <f t="shared" si="98"/>
        <v>2.1000000000000001E-4</v>
      </c>
      <c r="H1063" s="643">
        <f t="shared" si="98"/>
        <v>0</v>
      </c>
      <c r="I1063" s="642">
        <f t="shared" si="79"/>
        <v>155.62899999999999</v>
      </c>
      <c r="J1063" s="643">
        <f t="shared" si="99"/>
        <v>155.62899999999999</v>
      </c>
      <c r="K1063" s="643">
        <f t="shared" si="99"/>
        <v>0</v>
      </c>
      <c r="L1063" s="643">
        <f t="shared" si="99"/>
        <v>0</v>
      </c>
      <c r="M1063" s="642">
        <f t="shared" si="80"/>
        <v>32.857089999999999</v>
      </c>
      <c r="N1063" s="643">
        <f t="shared" si="100"/>
        <v>32.857089999999999</v>
      </c>
      <c r="O1063" s="643">
        <f t="shared" si="100"/>
        <v>0</v>
      </c>
      <c r="P1063" s="643">
        <f t="shared" si="100"/>
        <v>0</v>
      </c>
      <c r="Q1063" s="87">
        <f t="shared" si="78"/>
        <v>21.112446908995111</v>
      </c>
      <c r="R1063" s="87">
        <f t="shared" si="78"/>
        <v>21.112446908995111</v>
      </c>
      <c r="S1063" s="87" t="e">
        <f t="shared" si="78"/>
        <v>#DIV/0!</v>
      </c>
      <c r="T1063" s="87" t="e">
        <f t="shared" si="78"/>
        <v>#DIV/0!</v>
      </c>
      <c r="U1063" s="2"/>
    </row>
    <row r="1064" spans="1:21" ht="30" hidden="1" x14ac:dyDescent="0.3">
      <c r="A1064" s="103"/>
      <c r="B1064" s="104" t="s">
        <v>252</v>
      </c>
      <c r="C1064" s="97" t="s">
        <v>253</v>
      </c>
      <c r="D1064" s="643">
        <f t="shared" si="97"/>
        <v>284</v>
      </c>
      <c r="E1064" s="642">
        <f t="shared" si="81"/>
        <v>304.10000000000002</v>
      </c>
      <c r="F1064" s="643">
        <f t="shared" si="98"/>
        <v>304.10000000000002</v>
      </c>
      <c r="G1064" s="643">
        <f t="shared" si="98"/>
        <v>0</v>
      </c>
      <c r="H1064" s="643">
        <f t="shared" si="98"/>
        <v>0</v>
      </c>
      <c r="I1064" s="642">
        <f t="shared" si="79"/>
        <v>243.90100000000001</v>
      </c>
      <c r="J1064" s="643">
        <f t="shared" si="99"/>
        <v>243.90100000000001</v>
      </c>
      <c r="K1064" s="643">
        <f t="shared" si="99"/>
        <v>0</v>
      </c>
      <c r="L1064" s="643">
        <f t="shared" si="99"/>
        <v>0</v>
      </c>
      <c r="M1064" s="642">
        <f t="shared" si="80"/>
        <v>238.30099999999999</v>
      </c>
      <c r="N1064" s="643">
        <f t="shared" si="100"/>
        <v>238.30099999999999</v>
      </c>
      <c r="O1064" s="643">
        <f t="shared" si="100"/>
        <v>0</v>
      </c>
      <c r="P1064" s="643">
        <f t="shared" si="100"/>
        <v>0</v>
      </c>
      <c r="Q1064" s="87">
        <f t="shared" si="78"/>
        <v>97.703986453520059</v>
      </c>
      <c r="R1064" s="87">
        <f t="shared" si="78"/>
        <v>97.703986453520059</v>
      </c>
      <c r="S1064" s="87" t="e">
        <f t="shared" si="78"/>
        <v>#DIV/0!</v>
      </c>
      <c r="T1064" s="87" t="e">
        <f t="shared" si="78"/>
        <v>#DIV/0!</v>
      </c>
      <c r="U1064" s="2"/>
    </row>
    <row r="1065" spans="1:21" ht="30" hidden="1" x14ac:dyDescent="0.3">
      <c r="A1065" s="103"/>
      <c r="B1065" s="104" t="s">
        <v>254</v>
      </c>
      <c r="C1065" s="96" t="s">
        <v>255</v>
      </c>
      <c r="D1065" s="643">
        <f t="shared" si="97"/>
        <v>0</v>
      </c>
      <c r="E1065" s="642">
        <f t="shared" si="81"/>
        <v>0</v>
      </c>
      <c r="F1065" s="643">
        <f t="shared" si="98"/>
        <v>0</v>
      </c>
      <c r="G1065" s="643">
        <f t="shared" si="98"/>
        <v>0</v>
      </c>
      <c r="H1065" s="643">
        <f t="shared" si="98"/>
        <v>0</v>
      </c>
      <c r="I1065" s="642">
        <f t="shared" si="79"/>
        <v>8.9640000000000004</v>
      </c>
      <c r="J1065" s="643">
        <f t="shared" si="99"/>
        <v>8.9640000000000004</v>
      </c>
      <c r="K1065" s="643">
        <f t="shared" si="99"/>
        <v>0</v>
      </c>
      <c r="L1065" s="643">
        <f t="shared" si="99"/>
        <v>0</v>
      </c>
      <c r="M1065" s="642">
        <f t="shared" si="80"/>
        <v>8.9640000000000004</v>
      </c>
      <c r="N1065" s="643">
        <f t="shared" si="100"/>
        <v>8.9640000000000004</v>
      </c>
      <c r="O1065" s="643">
        <f t="shared" si="100"/>
        <v>0</v>
      </c>
      <c r="P1065" s="643">
        <f t="shared" si="100"/>
        <v>0</v>
      </c>
      <c r="Q1065" s="87">
        <f t="shared" si="78"/>
        <v>100</v>
      </c>
      <c r="R1065" s="87">
        <f t="shared" si="78"/>
        <v>100</v>
      </c>
      <c r="S1065" s="87" t="e">
        <f t="shared" si="78"/>
        <v>#DIV/0!</v>
      </c>
      <c r="T1065" s="87" t="e">
        <f t="shared" si="78"/>
        <v>#DIV/0!</v>
      </c>
      <c r="U1065" s="2"/>
    </row>
    <row r="1066" spans="1:21" hidden="1" x14ac:dyDescent="0.3">
      <c r="A1066" s="103"/>
      <c r="B1066" s="104" t="s">
        <v>256</v>
      </c>
      <c r="C1066" s="96" t="s">
        <v>257</v>
      </c>
      <c r="D1066" s="643">
        <f t="shared" si="97"/>
        <v>315.5</v>
      </c>
      <c r="E1066" s="642">
        <f t="shared" si="81"/>
        <v>642.98744999999997</v>
      </c>
      <c r="F1066" s="643">
        <f t="shared" si="98"/>
        <v>642.98744999999997</v>
      </c>
      <c r="G1066" s="643">
        <f t="shared" si="98"/>
        <v>0</v>
      </c>
      <c r="H1066" s="643">
        <f t="shared" si="98"/>
        <v>0</v>
      </c>
      <c r="I1066" s="642">
        <f t="shared" si="79"/>
        <v>507.34075000000001</v>
      </c>
      <c r="J1066" s="643">
        <f t="shared" si="99"/>
        <v>507.34075000000001</v>
      </c>
      <c r="K1066" s="643">
        <f t="shared" si="99"/>
        <v>0</v>
      </c>
      <c r="L1066" s="643">
        <f t="shared" si="99"/>
        <v>0</v>
      </c>
      <c r="M1066" s="642">
        <f t="shared" si="80"/>
        <v>227.23936</v>
      </c>
      <c r="N1066" s="643">
        <f t="shared" si="100"/>
        <v>227.23936</v>
      </c>
      <c r="O1066" s="643">
        <f t="shared" si="100"/>
        <v>0</v>
      </c>
      <c r="P1066" s="643">
        <f t="shared" si="100"/>
        <v>0</v>
      </c>
      <c r="Q1066" s="87">
        <f t="shared" si="78"/>
        <v>44.790283453477763</v>
      </c>
      <c r="R1066" s="87">
        <f t="shared" si="78"/>
        <v>44.790283453477763</v>
      </c>
      <c r="S1066" s="87" t="e">
        <f t="shared" si="78"/>
        <v>#DIV/0!</v>
      </c>
      <c r="T1066" s="87" t="e">
        <f t="shared" si="78"/>
        <v>#DIV/0!</v>
      </c>
      <c r="U1066" s="2"/>
    </row>
    <row r="1067" spans="1:21" hidden="1" x14ac:dyDescent="0.3">
      <c r="A1067" s="103"/>
      <c r="B1067" s="104" t="s">
        <v>258</v>
      </c>
      <c r="C1067" s="96" t="s">
        <v>259</v>
      </c>
      <c r="D1067" s="643">
        <f t="shared" si="97"/>
        <v>314.5</v>
      </c>
      <c r="E1067" s="642">
        <f t="shared" si="81"/>
        <v>641.98744999999997</v>
      </c>
      <c r="F1067" s="643">
        <f t="shared" si="98"/>
        <v>641.98744999999997</v>
      </c>
      <c r="G1067" s="643">
        <f t="shared" si="98"/>
        <v>0</v>
      </c>
      <c r="H1067" s="643">
        <f t="shared" si="98"/>
        <v>0</v>
      </c>
      <c r="I1067" s="642">
        <f t="shared" si="79"/>
        <v>521.36275000000001</v>
      </c>
      <c r="J1067" s="643">
        <f t="shared" si="99"/>
        <v>521.36275000000001</v>
      </c>
      <c r="K1067" s="643">
        <f t="shared" si="99"/>
        <v>0</v>
      </c>
      <c r="L1067" s="643">
        <f t="shared" si="99"/>
        <v>0</v>
      </c>
      <c r="M1067" s="642">
        <f t="shared" si="80"/>
        <v>236.50336000000001</v>
      </c>
      <c r="N1067" s="643">
        <f t="shared" si="100"/>
        <v>236.50336000000001</v>
      </c>
      <c r="O1067" s="643">
        <f t="shared" si="100"/>
        <v>0</v>
      </c>
      <c r="P1067" s="643">
        <f t="shared" si="100"/>
        <v>0</v>
      </c>
      <c r="Q1067" s="87">
        <f t="shared" si="78"/>
        <v>45.362535010412621</v>
      </c>
      <c r="R1067" s="87">
        <f t="shared" si="78"/>
        <v>45.362535010412621</v>
      </c>
      <c r="S1067" s="87" t="e">
        <f t="shared" si="78"/>
        <v>#DIV/0!</v>
      </c>
      <c r="T1067" s="87" t="e">
        <f t="shared" si="78"/>
        <v>#DIV/0!</v>
      </c>
      <c r="U1067" s="2"/>
    </row>
    <row r="1068" spans="1:21" ht="60" hidden="1" x14ac:dyDescent="0.3">
      <c r="A1068" s="103"/>
      <c r="B1068" s="104" t="s">
        <v>260</v>
      </c>
      <c r="C1068" s="96" t="s">
        <v>261</v>
      </c>
      <c r="D1068" s="643">
        <f t="shared" si="97"/>
        <v>0</v>
      </c>
      <c r="E1068" s="642">
        <f t="shared" si="81"/>
        <v>0</v>
      </c>
      <c r="F1068" s="643">
        <f t="shared" si="98"/>
        <v>0</v>
      </c>
      <c r="G1068" s="643">
        <f t="shared" si="98"/>
        <v>0</v>
      </c>
      <c r="H1068" s="643">
        <f t="shared" si="98"/>
        <v>0</v>
      </c>
      <c r="I1068" s="642">
        <f t="shared" si="79"/>
        <v>14.022</v>
      </c>
      <c r="J1068" s="643">
        <f t="shared" si="99"/>
        <v>14.022</v>
      </c>
      <c r="K1068" s="643">
        <f t="shared" si="99"/>
        <v>0</v>
      </c>
      <c r="L1068" s="643">
        <f t="shared" si="99"/>
        <v>0</v>
      </c>
      <c r="M1068" s="642">
        <f t="shared" si="80"/>
        <v>9.2640000000000011</v>
      </c>
      <c r="N1068" s="643">
        <f t="shared" si="100"/>
        <v>9.2640000000000011</v>
      </c>
      <c r="O1068" s="643">
        <f t="shared" si="100"/>
        <v>0</v>
      </c>
      <c r="P1068" s="643">
        <f t="shared" si="100"/>
        <v>0</v>
      </c>
      <c r="Q1068" s="87">
        <f t="shared" si="78"/>
        <v>66.067608044501497</v>
      </c>
      <c r="R1068" s="87">
        <f t="shared" si="78"/>
        <v>66.067608044501497</v>
      </c>
      <c r="S1068" s="87" t="e">
        <f t="shared" si="78"/>
        <v>#DIV/0!</v>
      </c>
      <c r="T1068" s="87" t="e">
        <f t="shared" si="78"/>
        <v>#DIV/0!</v>
      </c>
      <c r="U1068" s="2"/>
    </row>
    <row r="1069" spans="1:21" ht="45" hidden="1" x14ac:dyDescent="0.3">
      <c r="A1069" s="103"/>
      <c r="B1069" s="104" t="s">
        <v>262</v>
      </c>
      <c r="C1069" s="96" t="s">
        <v>263</v>
      </c>
      <c r="D1069" s="643">
        <f t="shared" si="97"/>
        <v>80</v>
      </c>
      <c r="E1069" s="642">
        <f t="shared" si="81"/>
        <v>415.60721000000001</v>
      </c>
      <c r="F1069" s="643">
        <f t="shared" si="98"/>
        <v>415.60700000000003</v>
      </c>
      <c r="G1069" s="643">
        <f t="shared" si="98"/>
        <v>2.1000000000000001E-4</v>
      </c>
      <c r="H1069" s="643">
        <f t="shared" si="98"/>
        <v>0</v>
      </c>
      <c r="I1069" s="642">
        <f t="shared" si="79"/>
        <v>155.62899999999999</v>
      </c>
      <c r="J1069" s="643">
        <f t="shared" si="99"/>
        <v>155.62899999999999</v>
      </c>
      <c r="K1069" s="643">
        <f t="shared" si="99"/>
        <v>0</v>
      </c>
      <c r="L1069" s="643">
        <f t="shared" si="99"/>
        <v>0</v>
      </c>
      <c r="M1069" s="642">
        <f t="shared" si="80"/>
        <v>32.857089999999999</v>
      </c>
      <c r="N1069" s="643">
        <f t="shared" si="100"/>
        <v>32.857089999999999</v>
      </c>
      <c r="O1069" s="643">
        <f t="shared" si="100"/>
        <v>0</v>
      </c>
      <c r="P1069" s="643">
        <f t="shared" si="100"/>
        <v>0</v>
      </c>
      <c r="Q1069" s="87">
        <f t="shared" si="78"/>
        <v>21.112446908995111</v>
      </c>
      <c r="R1069" s="87">
        <f t="shared" si="78"/>
        <v>21.112446908995111</v>
      </c>
      <c r="S1069" s="87" t="e">
        <f t="shared" si="78"/>
        <v>#DIV/0!</v>
      </c>
      <c r="T1069" s="87" t="e">
        <f t="shared" si="78"/>
        <v>#DIV/0!</v>
      </c>
      <c r="U1069" s="2"/>
    </row>
    <row r="1070" spans="1:21" ht="45" hidden="1" x14ac:dyDescent="0.3">
      <c r="A1070" s="103"/>
      <c r="B1070" s="104" t="s">
        <v>264</v>
      </c>
      <c r="C1070" s="97" t="s">
        <v>265</v>
      </c>
      <c r="D1070" s="643">
        <f t="shared" si="97"/>
        <v>258.89999999999998</v>
      </c>
      <c r="E1070" s="642">
        <f t="shared" si="81"/>
        <v>2026.4413500000001</v>
      </c>
      <c r="F1070" s="643">
        <f t="shared" si="98"/>
        <v>778.29021999999998</v>
      </c>
      <c r="G1070" s="643">
        <f t="shared" si="98"/>
        <v>1248.15113</v>
      </c>
      <c r="H1070" s="643">
        <f t="shared" si="98"/>
        <v>0</v>
      </c>
      <c r="I1070" s="642">
        <f t="shared" si="79"/>
        <v>1053.4761699999999</v>
      </c>
      <c r="J1070" s="643">
        <f t="shared" si="99"/>
        <v>555.32504000000006</v>
      </c>
      <c r="K1070" s="643">
        <f t="shared" si="99"/>
        <v>498.15112999999997</v>
      </c>
      <c r="L1070" s="643">
        <f t="shared" si="99"/>
        <v>0</v>
      </c>
      <c r="M1070" s="642">
        <f t="shared" si="80"/>
        <v>338.84064000000001</v>
      </c>
      <c r="N1070" s="643">
        <f t="shared" si="100"/>
        <v>129.23972000000001</v>
      </c>
      <c r="O1070" s="643">
        <f t="shared" si="100"/>
        <v>209.60092</v>
      </c>
      <c r="P1070" s="643">
        <f t="shared" si="100"/>
        <v>0</v>
      </c>
      <c r="Q1070" s="87">
        <f t="shared" si="78"/>
        <v>32.164053601706058</v>
      </c>
      <c r="R1070" s="87">
        <f t="shared" si="78"/>
        <v>23.272806138905601</v>
      </c>
      <c r="S1070" s="87">
        <f t="shared" si="78"/>
        <v>42.075769255005007</v>
      </c>
      <c r="T1070" s="87" t="e">
        <f t="shared" si="78"/>
        <v>#DIV/0!</v>
      </c>
      <c r="U1070" s="2"/>
    </row>
    <row r="1071" spans="1:21" ht="30" hidden="1" x14ac:dyDescent="0.3">
      <c r="A1071" s="103"/>
      <c r="B1071" s="104" t="s">
        <v>266</v>
      </c>
      <c r="C1071" s="97" t="s">
        <v>267</v>
      </c>
      <c r="D1071" s="643">
        <f t="shared" si="97"/>
        <v>314.5</v>
      </c>
      <c r="E1071" s="642">
        <f t="shared" si="81"/>
        <v>2409.5285199999998</v>
      </c>
      <c r="F1071" s="643">
        <f t="shared" si="98"/>
        <v>1161.3776699999999</v>
      </c>
      <c r="G1071" s="643">
        <f t="shared" si="98"/>
        <v>1248.15085</v>
      </c>
      <c r="H1071" s="643">
        <f t="shared" si="98"/>
        <v>0</v>
      </c>
      <c r="I1071" s="642">
        <f t="shared" si="79"/>
        <v>1315.85348</v>
      </c>
      <c r="J1071" s="643">
        <f t="shared" si="99"/>
        <v>817.70263</v>
      </c>
      <c r="K1071" s="643">
        <f t="shared" si="99"/>
        <v>498.15084999999999</v>
      </c>
      <c r="L1071" s="643">
        <f t="shared" si="99"/>
        <v>0</v>
      </c>
      <c r="M1071" s="642">
        <f t="shared" si="80"/>
        <v>527.97492</v>
      </c>
      <c r="N1071" s="643">
        <f t="shared" si="100"/>
        <v>318.37400000000002</v>
      </c>
      <c r="O1071" s="643">
        <f t="shared" si="100"/>
        <v>209.60092</v>
      </c>
      <c r="P1071" s="643">
        <f t="shared" si="100"/>
        <v>0</v>
      </c>
      <c r="Q1071" s="87">
        <f t="shared" si="78"/>
        <v>40.124142089132903</v>
      </c>
      <c r="R1071" s="87">
        <f t="shared" si="78"/>
        <v>38.935181118348609</v>
      </c>
      <c r="S1071" s="87">
        <f t="shared" si="78"/>
        <v>42.075792904900197</v>
      </c>
      <c r="T1071" s="87" t="e">
        <f t="shared" si="78"/>
        <v>#DIV/0!</v>
      </c>
      <c r="U1071" s="2"/>
    </row>
    <row r="1072" spans="1:21" ht="30" hidden="1" x14ac:dyDescent="0.3">
      <c r="A1072" s="103"/>
      <c r="B1072" s="104" t="s">
        <v>268</v>
      </c>
      <c r="C1072" s="97" t="s">
        <v>269</v>
      </c>
      <c r="D1072" s="643">
        <f t="shared" si="97"/>
        <v>285</v>
      </c>
      <c r="E1072" s="642">
        <f t="shared" si="81"/>
        <v>305.10000000000002</v>
      </c>
      <c r="F1072" s="643">
        <f t="shared" si="98"/>
        <v>305.10000000000002</v>
      </c>
      <c r="G1072" s="643">
        <f t="shared" si="98"/>
        <v>0</v>
      </c>
      <c r="H1072" s="643">
        <f t="shared" si="98"/>
        <v>0</v>
      </c>
      <c r="I1072" s="642">
        <f t="shared" si="79"/>
        <v>243.90100000000001</v>
      </c>
      <c r="J1072" s="643">
        <f t="shared" si="99"/>
        <v>243.90100000000001</v>
      </c>
      <c r="K1072" s="643">
        <f t="shared" si="99"/>
        <v>0</v>
      </c>
      <c r="L1072" s="643">
        <f t="shared" si="99"/>
        <v>0</v>
      </c>
      <c r="M1072" s="642">
        <f t="shared" si="80"/>
        <v>238.30099999999999</v>
      </c>
      <c r="N1072" s="643">
        <f t="shared" si="100"/>
        <v>238.30099999999999</v>
      </c>
      <c r="O1072" s="643">
        <f t="shared" si="100"/>
        <v>0</v>
      </c>
      <c r="P1072" s="643">
        <f t="shared" si="100"/>
        <v>0</v>
      </c>
      <c r="Q1072" s="87">
        <f t="shared" si="78"/>
        <v>97.703986453520059</v>
      </c>
      <c r="R1072" s="87">
        <f t="shared" si="78"/>
        <v>97.703986453520059</v>
      </c>
      <c r="S1072" s="87" t="e">
        <f t="shared" si="78"/>
        <v>#DIV/0!</v>
      </c>
      <c r="T1072" s="87" t="e">
        <f t="shared" si="78"/>
        <v>#DIV/0!</v>
      </c>
      <c r="U1072" s="2"/>
    </row>
    <row r="1073" spans="1:21" ht="60" hidden="1" x14ac:dyDescent="0.3">
      <c r="A1073" s="103"/>
      <c r="B1073" s="104" t="s">
        <v>270</v>
      </c>
      <c r="C1073" s="97" t="s">
        <v>271</v>
      </c>
      <c r="D1073" s="643">
        <f t="shared" si="97"/>
        <v>284</v>
      </c>
      <c r="E1073" s="642">
        <f t="shared" si="81"/>
        <v>304.10000000000002</v>
      </c>
      <c r="F1073" s="643">
        <f t="shared" ref="F1073:H1081" si="101">F1147+F1194+F1209+F1226+F1455+F1471+F1568+F1577</f>
        <v>304.10000000000002</v>
      </c>
      <c r="G1073" s="643">
        <f t="shared" si="101"/>
        <v>0</v>
      </c>
      <c r="H1073" s="643">
        <f t="shared" si="101"/>
        <v>0</v>
      </c>
      <c r="I1073" s="642">
        <f t="shared" si="79"/>
        <v>243.90100000000001</v>
      </c>
      <c r="J1073" s="643">
        <f t="shared" ref="J1073:L1081" si="102">J1147+J1194+J1209+J1226+J1455+J1471+J1568+J1577</f>
        <v>243.90100000000001</v>
      </c>
      <c r="K1073" s="643">
        <f t="shared" si="102"/>
        <v>0</v>
      </c>
      <c r="L1073" s="643">
        <f t="shared" si="102"/>
        <v>0</v>
      </c>
      <c r="M1073" s="642">
        <f t="shared" si="80"/>
        <v>238.30099999999999</v>
      </c>
      <c r="N1073" s="643">
        <f t="shared" ref="N1073:P1081" si="103">N1147+N1194+N1209+N1226+N1455+N1471+N1568+N1577</f>
        <v>238.30099999999999</v>
      </c>
      <c r="O1073" s="643">
        <f t="shared" si="103"/>
        <v>0</v>
      </c>
      <c r="P1073" s="643">
        <f t="shared" si="103"/>
        <v>0</v>
      </c>
      <c r="Q1073" s="87">
        <f t="shared" si="78"/>
        <v>97.703986453520059</v>
      </c>
      <c r="R1073" s="87">
        <f t="shared" si="78"/>
        <v>97.703986453520059</v>
      </c>
      <c r="S1073" s="87" t="e">
        <f t="shared" si="78"/>
        <v>#DIV/0!</v>
      </c>
      <c r="T1073" s="87" t="e">
        <f t="shared" si="78"/>
        <v>#DIV/0!</v>
      </c>
      <c r="U1073" s="2"/>
    </row>
    <row r="1074" spans="1:21" ht="60" hidden="1" x14ac:dyDescent="0.3">
      <c r="A1074" s="103"/>
      <c r="B1074" s="104" t="s">
        <v>272</v>
      </c>
      <c r="C1074" s="97" t="s">
        <v>273</v>
      </c>
      <c r="D1074" s="643">
        <f t="shared" si="97"/>
        <v>284</v>
      </c>
      <c r="E1074" s="642">
        <f t="shared" si="81"/>
        <v>304.10000000000002</v>
      </c>
      <c r="F1074" s="643">
        <f t="shared" si="101"/>
        <v>304.10000000000002</v>
      </c>
      <c r="G1074" s="643">
        <f t="shared" si="101"/>
        <v>0</v>
      </c>
      <c r="H1074" s="643">
        <f t="shared" si="101"/>
        <v>0</v>
      </c>
      <c r="I1074" s="642">
        <f t="shared" si="79"/>
        <v>243.90100000000001</v>
      </c>
      <c r="J1074" s="643">
        <f t="shared" si="102"/>
        <v>243.90100000000001</v>
      </c>
      <c r="K1074" s="643">
        <f t="shared" si="102"/>
        <v>0</v>
      </c>
      <c r="L1074" s="643">
        <f t="shared" si="102"/>
        <v>0</v>
      </c>
      <c r="M1074" s="642">
        <f t="shared" si="80"/>
        <v>238.30099999999999</v>
      </c>
      <c r="N1074" s="643">
        <f t="shared" si="103"/>
        <v>238.30099999999999</v>
      </c>
      <c r="O1074" s="643">
        <f t="shared" si="103"/>
        <v>0</v>
      </c>
      <c r="P1074" s="643">
        <f t="shared" si="103"/>
        <v>0</v>
      </c>
      <c r="Q1074" s="87">
        <f t="shared" si="78"/>
        <v>97.703986453520059</v>
      </c>
      <c r="R1074" s="87">
        <f t="shared" si="78"/>
        <v>97.703986453520059</v>
      </c>
      <c r="S1074" s="87" t="e">
        <f t="shared" si="78"/>
        <v>#DIV/0!</v>
      </c>
      <c r="T1074" s="87" t="e">
        <f t="shared" si="78"/>
        <v>#DIV/0!</v>
      </c>
      <c r="U1074" s="2"/>
    </row>
    <row r="1075" spans="1:21" ht="90" hidden="1" x14ac:dyDescent="0.3">
      <c r="A1075" s="103"/>
      <c r="B1075" s="104" t="s">
        <v>274</v>
      </c>
      <c r="C1075" s="97" t="s">
        <v>275</v>
      </c>
      <c r="D1075" s="643">
        <f t="shared" si="97"/>
        <v>1</v>
      </c>
      <c r="E1075" s="642">
        <f t="shared" si="81"/>
        <v>1</v>
      </c>
      <c r="F1075" s="643">
        <f t="shared" si="101"/>
        <v>1</v>
      </c>
      <c r="G1075" s="643">
        <f t="shared" si="101"/>
        <v>0</v>
      </c>
      <c r="H1075" s="643">
        <f t="shared" si="101"/>
        <v>0</v>
      </c>
      <c r="I1075" s="642">
        <f t="shared" si="79"/>
        <v>0</v>
      </c>
      <c r="J1075" s="643">
        <f t="shared" si="102"/>
        <v>0</v>
      </c>
      <c r="K1075" s="643">
        <f t="shared" si="102"/>
        <v>0</v>
      </c>
      <c r="L1075" s="643">
        <f t="shared" si="102"/>
        <v>0</v>
      </c>
      <c r="M1075" s="642">
        <f t="shared" si="80"/>
        <v>0</v>
      </c>
      <c r="N1075" s="643">
        <f t="shared" si="103"/>
        <v>0</v>
      </c>
      <c r="O1075" s="643">
        <f t="shared" si="103"/>
        <v>0</v>
      </c>
      <c r="P1075" s="643">
        <f t="shared" si="103"/>
        <v>0</v>
      </c>
      <c r="Q1075" s="87" t="e">
        <f t="shared" si="78"/>
        <v>#DIV/0!</v>
      </c>
      <c r="R1075" s="87" t="e">
        <f t="shared" si="78"/>
        <v>#DIV/0!</v>
      </c>
      <c r="S1075" s="87" t="e">
        <f t="shared" si="78"/>
        <v>#DIV/0!</v>
      </c>
      <c r="T1075" s="87" t="e">
        <f t="shared" si="78"/>
        <v>#DIV/0!</v>
      </c>
      <c r="U1075" s="2"/>
    </row>
    <row r="1076" spans="1:21" ht="45" hidden="1" x14ac:dyDescent="0.3">
      <c r="A1076" s="103"/>
      <c r="B1076" s="104" t="s">
        <v>276</v>
      </c>
      <c r="C1076" s="96" t="s">
        <v>277</v>
      </c>
      <c r="D1076" s="643">
        <f t="shared" si="97"/>
        <v>961.8</v>
      </c>
      <c r="E1076" s="642">
        <f t="shared" si="81"/>
        <v>9024.9164500000006</v>
      </c>
      <c r="F1076" s="643">
        <f t="shared" si="101"/>
        <v>2842.5407500000001</v>
      </c>
      <c r="G1076" s="643">
        <f t="shared" si="101"/>
        <v>6182.3756999999996</v>
      </c>
      <c r="H1076" s="643">
        <f t="shared" si="101"/>
        <v>0</v>
      </c>
      <c r="I1076" s="642">
        <f t="shared" si="79"/>
        <v>6944.15542</v>
      </c>
      <c r="J1076" s="643">
        <f t="shared" si="102"/>
        <v>1369.44272</v>
      </c>
      <c r="K1076" s="643">
        <f t="shared" si="102"/>
        <v>5574.7127</v>
      </c>
      <c r="L1076" s="643">
        <f t="shared" si="102"/>
        <v>0</v>
      </c>
      <c r="M1076" s="642">
        <f t="shared" si="80"/>
        <v>4878.8037299999996</v>
      </c>
      <c r="N1076" s="643">
        <f t="shared" si="103"/>
        <v>975.12744999999995</v>
      </c>
      <c r="O1076" s="643">
        <f t="shared" si="103"/>
        <v>3903.6762800000001</v>
      </c>
      <c r="P1076" s="643">
        <f t="shared" si="103"/>
        <v>0</v>
      </c>
      <c r="Q1076" s="87">
        <f t="shared" si="78"/>
        <v>70.257697803658886</v>
      </c>
      <c r="R1076" s="87">
        <f t="shared" si="78"/>
        <v>71.206150922471579</v>
      </c>
      <c r="S1076" s="87">
        <f t="shared" si="78"/>
        <v>70.024707820368931</v>
      </c>
      <c r="T1076" s="87" t="e">
        <f t="shared" si="78"/>
        <v>#DIV/0!</v>
      </c>
      <c r="U1076" s="2"/>
    </row>
    <row r="1077" spans="1:21" ht="45" hidden="1" x14ac:dyDescent="0.3">
      <c r="A1077" s="103"/>
      <c r="B1077" s="104" t="s">
        <v>278</v>
      </c>
      <c r="C1077" s="96" t="s">
        <v>279</v>
      </c>
      <c r="D1077" s="643">
        <f t="shared" si="97"/>
        <v>0</v>
      </c>
      <c r="E1077" s="642">
        <f t="shared" si="81"/>
        <v>0</v>
      </c>
      <c r="F1077" s="643">
        <f t="shared" si="101"/>
        <v>0</v>
      </c>
      <c r="G1077" s="643">
        <f t="shared" si="101"/>
        <v>0</v>
      </c>
      <c r="H1077" s="643">
        <f t="shared" si="101"/>
        <v>0</v>
      </c>
      <c r="I1077" s="642">
        <f t="shared" si="79"/>
        <v>0</v>
      </c>
      <c r="J1077" s="643">
        <f t="shared" si="102"/>
        <v>0</v>
      </c>
      <c r="K1077" s="643">
        <f t="shared" si="102"/>
        <v>0</v>
      </c>
      <c r="L1077" s="643">
        <f t="shared" si="102"/>
        <v>0</v>
      </c>
      <c r="M1077" s="642">
        <f t="shared" si="80"/>
        <v>0</v>
      </c>
      <c r="N1077" s="643">
        <f t="shared" si="103"/>
        <v>0</v>
      </c>
      <c r="O1077" s="643">
        <f t="shared" si="103"/>
        <v>0</v>
      </c>
      <c r="P1077" s="643">
        <f t="shared" si="103"/>
        <v>0</v>
      </c>
      <c r="Q1077" s="87" t="e">
        <f t="shared" si="78"/>
        <v>#DIV/0!</v>
      </c>
      <c r="R1077" s="87" t="e">
        <f t="shared" si="78"/>
        <v>#DIV/0!</v>
      </c>
      <c r="S1077" s="87" t="e">
        <f t="shared" si="78"/>
        <v>#DIV/0!</v>
      </c>
      <c r="T1077" s="87" t="e">
        <f t="shared" si="78"/>
        <v>#DIV/0!</v>
      </c>
      <c r="U1077" s="2"/>
    </row>
    <row r="1078" spans="1:21" ht="30" hidden="1" x14ac:dyDescent="0.3">
      <c r="A1078" s="103"/>
      <c r="B1078" s="104" t="s">
        <v>280</v>
      </c>
      <c r="C1078" s="97" t="s">
        <v>281</v>
      </c>
      <c r="D1078" s="643">
        <f t="shared" si="97"/>
        <v>0</v>
      </c>
      <c r="E1078" s="642">
        <f t="shared" si="81"/>
        <v>0</v>
      </c>
      <c r="F1078" s="643">
        <f t="shared" si="101"/>
        <v>0</v>
      </c>
      <c r="G1078" s="643">
        <f t="shared" si="101"/>
        <v>0</v>
      </c>
      <c r="H1078" s="643">
        <f t="shared" si="101"/>
        <v>0</v>
      </c>
      <c r="I1078" s="642">
        <f t="shared" si="79"/>
        <v>0</v>
      </c>
      <c r="J1078" s="643">
        <f t="shared" si="102"/>
        <v>0</v>
      </c>
      <c r="K1078" s="643">
        <f t="shared" si="102"/>
        <v>0</v>
      </c>
      <c r="L1078" s="643">
        <f t="shared" si="102"/>
        <v>0</v>
      </c>
      <c r="M1078" s="642">
        <f t="shared" si="80"/>
        <v>0</v>
      </c>
      <c r="N1078" s="643">
        <f t="shared" si="103"/>
        <v>0</v>
      </c>
      <c r="O1078" s="643">
        <f t="shared" si="103"/>
        <v>0</v>
      </c>
      <c r="P1078" s="643">
        <f t="shared" si="103"/>
        <v>0</v>
      </c>
      <c r="Q1078" s="87" t="e">
        <f t="shared" si="78"/>
        <v>#DIV/0!</v>
      </c>
      <c r="R1078" s="87" t="e">
        <f t="shared" si="78"/>
        <v>#DIV/0!</v>
      </c>
      <c r="S1078" s="87" t="e">
        <f t="shared" si="78"/>
        <v>#DIV/0!</v>
      </c>
      <c r="T1078" s="87" t="e">
        <f t="shared" si="78"/>
        <v>#DIV/0!</v>
      </c>
      <c r="U1078" s="2"/>
    </row>
    <row r="1079" spans="1:21" ht="60" hidden="1" x14ac:dyDescent="0.3">
      <c r="A1079" s="103"/>
      <c r="B1079" s="104" t="s">
        <v>282</v>
      </c>
      <c r="C1079" s="97" t="s">
        <v>283</v>
      </c>
      <c r="D1079" s="643">
        <f t="shared" si="97"/>
        <v>0</v>
      </c>
      <c r="E1079" s="642">
        <f t="shared" si="81"/>
        <v>0</v>
      </c>
      <c r="F1079" s="643">
        <f t="shared" si="101"/>
        <v>0</v>
      </c>
      <c r="G1079" s="643">
        <f t="shared" si="101"/>
        <v>0</v>
      </c>
      <c r="H1079" s="643">
        <f t="shared" si="101"/>
        <v>0</v>
      </c>
      <c r="I1079" s="642">
        <f t="shared" si="79"/>
        <v>0</v>
      </c>
      <c r="J1079" s="643">
        <f t="shared" si="102"/>
        <v>0</v>
      </c>
      <c r="K1079" s="643">
        <f t="shared" si="102"/>
        <v>0</v>
      </c>
      <c r="L1079" s="643">
        <f t="shared" si="102"/>
        <v>0</v>
      </c>
      <c r="M1079" s="642">
        <f t="shared" si="80"/>
        <v>0</v>
      </c>
      <c r="N1079" s="643">
        <f t="shared" si="103"/>
        <v>0</v>
      </c>
      <c r="O1079" s="643">
        <f t="shared" si="103"/>
        <v>0</v>
      </c>
      <c r="P1079" s="643">
        <f t="shared" si="103"/>
        <v>0</v>
      </c>
      <c r="Q1079" s="87" t="e">
        <f t="shared" si="78"/>
        <v>#DIV/0!</v>
      </c>
      <c r="R1079" s="87" t="e">
        <f t="shared" si="78"/>
        <v>#DIV/0!</v>
      </c>
      <c r="S1079" s="87" t="e">
        <f t="shared" si="78"/>
        <v>#DIV/0!</v>
      </c>
      <c r="T1079" s="87" t="e">
        <f t="shared" si="78"/>
        <v>#DIV/0!</v>
      </c>
      <c r="U1079" s="2"/>
    </row>
    <row r="1080" spans="1:21" ht="30" hidden="1" x14ac:dyDescent="0.3">
      <c r="A1080" s="103"/>
      <c r="B1080" s="104" t="s">
        <v>284</v>
      </c>
      <c r="C1080" s="97" t="s">
        <v>285</v>
      </c>
      <c r="D1080" s="643">
        <f t="shared" si="97"/>
        <v>961.8</v>
      </c>
      <c r="E1080" s="642">
        <f t="shared" si="81"/>
        <v>10792.45752</v>
      </c>
      <c r="F1080" s="643">
        <f t="shared" si="101"/>
        <v>3361.9309700000003</v>
      </c>
      <c r="G1080" s="643">
        <f t="shared" si="101"/>
        <v>7430.5265499999996</v>
      </c>
      <c r="H1080" s="643">
        <f t="shared" si="101"/>
        <v>0</v>
      </c>
      <c r="I1080" s="642">
        <f t="shared" si="79"/>
        <v>7752.6681499999995</v>
      </c>
      <c r="J1080" s="643">
        <f t="shared" si="102"/>
        <v>1679.8045999999999</v>
      </c>
      <c r="K1080" s="643">
        <f t="shared" si="102"/>
        <v>6072.86355</v>
      </c>
      <c r="L1080" s="643">
        <f t="shared" si="102"/>
        <v>0</v>
      </c>
      <c r="M1080" s="642">
        <f t="shared" si="80"/>
        <v>5179.5392900000006</v>
      </c>
      <c r="N1080" s="643">
        <f t="shared" si="103"/>
        <v>1066.2620899999999</v>
      </c>
      <c r="O1080" s="643">
        <f t="shared" si="103"/>
        <v>4113.2772000000004</v>
      </c>
      <c r="P1080" s="643">
        <f t="shared" si="103"/>
        <v>0</v>
      </c>
      <c r="Q1080" s="87">
        <f t="shared" si="78"/>
        <v>66.809763939141391</v>
      </c>
      <c r="R1080" s="87">
        <f t="shared" si="78"/>
        <v>63.475364337018725</v>
      </c>
      <c r="S1080" s="87">
        <f t="shared" si="78"/>
        <v>67.732086619993311</v>
      </c>
      <c r="T1080" s="87" t="e">
        <f t="shared" si="78"/>
        <v>#DIV/0!</v>
      </c>
      <c r="U1080" s="2"/>
    </row>
    <row r="1081" spans="1:21" ht="90" hidden="1" x14ac:dyDescent="0.3">
      <c r="A1081" s="103"/>
      <c r="B1081" s="104" t="s">
        <v>286</v>
      </c>
      <c r="C1081" s="97" t="s">
        <v>287</v>
      </c>
      <c r="D1081" s="643">
        <f t="shared" si="97"/>
        <v>50</v>
      </c>
      <c r="E1081" s="642">
        <f t="shared" si="81"/>
        <v>50.448</v>
      </c>
      <c r="F1081" s="643">
        <f t="shared" si="101"/>
        <v>50.448</v>
      </c>
      <c r="G1081" s="643">
        <f t="shared" si="101"/>
        <v>0</v>
      </c>
      <c r="H1081" s="643">
        <f t="shared" si="101"/>
        <v>0</v>
      </c>
      <c r="I1081" s="642">
        <f t="shared" si="79"/>
        <v>49.484999999999999</v>
      </c>
      <c r="J1081" s="643">
        <f t="shared" si="102"/>
        <v>49.484999999999999</v>
      </c>
      <c r="K1081" s="643">
        <f t="shared" si="102"/>
        <v>0</v>
      </c>
      <c r="L1081" s="643">
        <f t="shared" si="102"/>
        <v>0</v>
      </c>
      <c r="M1081" s="642">
        <f t="shared" si="80"/>
        <v>23.639970000000002</v>
      </c>
      <c r="N1081" s="643">
        <f t="shared" si="103"/>
        <v>23.639970000000002</v>
      </c>
      <c r="O1081" s="643">
        <f t="shared" si="103"/>
        <v>0</v>
      </c>
      <c r="P1081" s="643">
        <f t="shared" si="103"/>
        <v>0</v>
      </c>
      <c r="Q1081" s="87">
        <f t="shared" si="78"/>
        <v>47.771991512579575</v>
      </c>
      <c r="R1081" s="87">
        <f t="shared" si="78"/>
        <v>47.771991512579575</v>
      </c>
      <c r="S1081" s="87" t="e">
        <f t="shared" si="78"/>
        <v>#DIV/0!</v>
      </c>
      <c r="T1081" s="87" t="e">
        <f t="shared" si="78"/>
        <v>#DIV/0!</v>
      </c>
      <c r="U1081" s="2"/>
    </row>
    <row r="1082" spans="1:21" ht="30" hidden="1" x14ac:dyDescent="0.3">
      <c r="A1082" s="103"/>
      <c r="B1082" s="104" t="s">
        <v>288</v>
      </c>
      <c r="C1082" s="97" t="s">
        <v>289</v>
      </c>
      <c r="D1082" s="643">
        <f t="shared" ref="D1082:D1089" si="104">D1158+D1203+D1218+D1235+D1464+D1480+D1577+D1586</f>
        <v>50</v>
      </c>
      <c r="E1082" s="642">
        <f t="shared" si="81"/>
        <v>50.448</v>
      </c>
      <c r="F1082" s="643">
        <f t="shared" ref="F1082:H1089" si="105">F1158+F1203+F1218+F1235+F1464+F1480+F1577+F1586</f>
        <v>50.448</v>
      </c>
      <c r="G1082" s="643">
        <f t="shared" si="105"/>
        <v>0</v>
      </c>
      <c r="H1082" s="643">
        <f t="shared" si="105"/>
        <v>0</v>
      </c>
      <c r="I1082" s="642">
        <f t="shared" si="79"/>
        <v>45.736199999999997</v>
      </c>
      <c r="J1082" s="643">
        <f t="shared" ref="J1082:L1089" si="106">J1158+J1203+J1218+J1235+J1464+J1480+J1577+J1586</f>
        <v>45.736199999999997</v>
      </c>
      <c r="K1082" s="643">
        <f t="shared" si="106"/>
        <v>0</v>
      </c>
      <c r="L1082" s="643">
        <f t="shared" si="106"/>
        <v>0</v>
      </c>
      <c r="M1082" s="642">
        <f t="shared" si="80"/>
        <v>23.639970000000002</v>
      </c>
      <c r="N1082" s="643">
        <f t="shared" ref="N1082:P1089" si="107">N1158+N1203+N1218+N1235+N1464+N1480+N1577+N1586</f>
        <v>23.639970000000002</v>
      </c>
      <c r="O1082" s="643">
        <f t="shared" si="107"/>
        <v>0</v>
      </c>
      <c r="P1082" s="643">
        <f t="shared" si="107"/>
        <v>0</v>
      </c>
      <c r="Q1082" s="87">
        <f t="shared" si="78"/>
        <v>51.687656604615171</v>
      </c>
      <c r="R1082" s="87">
        <f t="shared" si="78"/>
        <v>51.687656604615171</v>
      </c>
      <c r="S1082" s="87" t="e">
        <f t="shared" si="78"/>
        <v>#DIV/0!</v>
      </c>
      <c r="T1082" s="87" t="e">
        <f t="shared" si="78"/>
        <v>#DIV/0!</v>
      </c>
      <c r="U1082" s="2"/>
    </row>
    <row r="1083" spans="1:21" ht="90" hidden="1" x14ac:dyDescent="0.3">
      <c r="A1083" s="103"/>
      <c r="B1083" s="104" t="s">
        <v>290</v>
      </c>
      <c r="C1083" s="97" t="s">
        <v>291</v>
      </c>
      <c r="D1083" s="643">
        <f t="shared" si="104"/>
        <v>1257.5</v>
      </c>
      <c r="E1083" s="642">
        <f t="shared" si="81"/>
        <v>4986.8675299999995</v>
      </c>
      <c r="F1083" s="643">
        <f t="shared" si="105"/>
        <v>3654.89221</v>
      </c>
      <c r="G1083" s="643">
        <f t="shared" si="105"/>
        <v>1331.97532</v>
      </c>
      <c r="H1083" s="643">
        <f t="shared" si="105"/>
        <v>0</v>
      </c>
      <c r="I1083" s="642">
        <f t="shared" si="79"/>
        <v>3851.6785300000001</v>
      </c>
      <c r="J1083" s="643">
        <f t="shared" si="106"/>
        <v>2565.36321</v>
      </c>
      <c r="K1083" s="643">
        <f t="shared" si="106"/>
        <v>1286.3153199999999</v>
      </c>
      <c r="L1083" s="643">
        <f t="shared" si="106"/>
        <v>0</v>
      </c>
      <c r="M1083" s="642">
        <f t="shared" si="80"/>
        <v>3255.8126299999999</v>
      </c>
      <c r="N1083" s="643">
        <f t="shared" si="107"/>
        <v>2103.8520899999999</v>
      </c>
      <c r="O1083" s="643">
        <f t="shared" si="107"/>
        <v>1151.96054</v>
      </c>
      <c r="P1083" s="643">
        <f t="shared" si="107"/>
        <v>0</v>
      </c>
      <c r="Q1083" s="87">
        <f t="shared" si="78"/>
        <v>84.529708402222241</v>
      </c>
      <c r="R1083" s="87">
        <f t="shared" si="78"/>
        <v>82.009911181348855</v>
      </c>
      <c r="S1083" s="87">
        <f t="shared" si="78"/>
        <v>89.55506648245472</v>
      </c>
      <c r="T1083" s="87" t="e">
        <f t="shared" si="78"/>
        <v>#DIV/0!</v>
      </c>
      <c r="U1083" s="2"/>
    </row>
    <row r="1084" spans="1:21" ht="30" hidden="1" x14ac:dyDescent="0.3">
      <c r="A1084" s="103"/>
      <c r="B1084" s="104" t="s">
        <v>292</v>
      </c>
      <c r="C1084" s="97" t="s">
        <v>293</v>
      </c>
      <c r="D1084" s="643">
        <f t="shared" si="104"/>
        <v>296.89999999999998</v>
      </c>
      <c r="E1084" s="642">
        <f t="shared" si="81"/>
        <v>594.71</v>
      </c>
      <c r="F1084" s="643">
        <f t="shared" si="105"/>
        <v>594.71</v>
      </c>
      <c r="G1084" s="643">
        <f t="shared" si="105"/>
        <v>0</v>
      </c>
      <c r="H1084" s="643">
        <f t="shared" si="105"/>
        <v>0</v>
      </c>
      <c r="I1084" s="642">
        <f t="shared" si="79"/>
        <v>557.495</v>
      </c>
      <c r="J1084" s="643">
        <f t="shared" si="106"/>
        <v>557.495</v>
      </c>
      <c r="K1084" s="643">
        <f t="shared" si="106"/>
        <v>0</v>
      </c>
      <c r="L1084" s="643">
        <f t="shared" si="106"/>
        <v>0</v>
      </c>
      <c r="M1084" s="642">
        <f t="shared" si="80"/>
        <v>537.26323000000002</v>
      </c>
      <c r="N1084" s="643">
        <f t="shared" si="107"/>
        <v>537.26323000000002</v>
      </c>
      <c r="O1084" s="643">
        <f t="shared" si="107"/>
        <v>0</v>
      </c>
      <c r="P1084" s="643">
        <f t="shared" si="107"/>
        <v>0</v>
      </c>
      <c r="Q1084" s="87">
        <f t="shared" si="78"/>
        <v>96.370950412111327</v>
      </c>
      <c r="R1084" s="87">
        <f t="shared" si="78"/>
        <v>96.370950412111327</v>
      </c>
      <c r="S1084" s="87" t="e">
        <f t="shared" si="78"/>
        <v>#DIV/0!</v>
      </c>
      <c r="T1084" s="87" t="e">
        <f t="shared" si="78"/>
        <v>#DIV/0!</v>
      </c>
      <c r="U1084" s="2"/>
    </row>
    <row r="1085" spans="1:21" ht="30" hidden="1" x14ac:dyDescent="0.3">
      <c r="A1085" s="103"/>
      <c r="B1085" s="104" t="s">
        <v>294</v>
      </c>
      <c r="C1085" s="97" t="s">
        <v>295</v>
      </c>
      <c r="D1085" s="643">
        <f t="shared" si="104"/>
        <v>258.89999999999998</v>
      </c>
      <c r="E1085" s="642">
        <f t="shared" si="81"/>
        <v>558.90027999999995</v>
      </c>
      <c r="F1085" s="643">
        <f t="shared" si="105"/>
        <v>558.9</v>
      </c>
      <c r="G1085" s="643">
        <f t="shared" si="105"/>
        <v>2.7999999999999998E-4</v>
      </c>
      <c r="H1085" s="643">
        <f t="shared" si="105"/>
        <v>0</v>
      </c>
      <c r="I1085" s="642">
        <f t="shared" si="79"/>
        <v>517.98443999999995</v>
      </c>
      <c r="J1085" s="643">
        <f t="shared" si="106"/>
        <v>517.98415999999997</v>
      </c>
      <c r="K1085" s="643">
        <f t="shared" si="106"/>
        <v>2.7999999999999998E-4</v>
      </c>
      <c r="L1085" s="643">
        <f t="shared" si="106"/>
        <v>0</v>
      </c>
      <c r="M1085" s="642">
        <f t="shared" si="80"/>
        <v>304.19646</v>
      </c>
      <c r="N1085" s="643">
        <f t="shared" si="107"/>
        <v>304.19646</v>
      </c>
      <c r="O1085" s="643">
        <f t="shared" si="107"/>
        <v>0</v>
      </c>
      <c r="P1085" s="643">
        <f t="shared" si="107"/>
        <v>0</v>
      </c>
      <c r="Q1085" s="87">
        <f t="shared" si="78"/>
        <v>58.726949404117249</v>
      </c>
      <c r="R1085" s="87">
        <f t="shared" si="78"/>
        <v>58.726981149384962</v>
      </c>
      <c r="S1085" s="87">
        <f t="shared" si="78"/>
        <v>0</v>
      </c>
      <c r="T1085" s="87" t="e">
        <f t="shared" si="78"/>
        <v>#DIV/0!</v>
      </c>
      <c r="U1085" s="2"/>
    </row>
    <row r="1086" spans="1:21" ht="30" hidden="1" x14ac:dyDescent="0.3">
      <c r="A1086" s="103"/>
      <c r="B1086" s="104" t="s">
        <v>296</v>
      </c>
      <c r="C1086" s="97" t="s">
        <v>297</v>
      </c>
      <c r="D1086" s="643">
        <f t="shared" si="104"/>
        <v>296.89999999999998</v>
      </c>
      <c r="E1086" s="642">
        <f t="shared" si="81"/>
        <v>294.70999999999998</v>
      </c>
      <c r="F1086" s="643">
        <f t="shared" si="105"/>
        <v>294.70999999999998</v>
      </c>
      <c r="G1086" s="643">
        <f t="shared" si="105"/>
        <v>0</v>
      </c>
      <c r="H1086" s="643">
        <f t="shared" si="105"/>
        <v>0</v>
      </c>
      <c r="I1086" s="642">
        <f t="shared" si="79"/>
        <v>275.51</v>
      </c>
      <c r="J1086" s="643">
        <f t="shared" si="106"/>
        <v>275.51</v>
      </c>
      <c r="K1086" s="643">
        <f t="shared" si="106"/>
        <v>0</v>
      </c>
      <c r="L1086" s="643">
        <f t="shared" si="106"/>
        <v>0</v>
      </c>
      <c r="M1086" s="642">
        <f t="shared" si="80"/>
        <v>262.20785000000001</v>
      </c>
      <c r="N1086" s="643">
        <f t="shared" si="107"/>
        <v>262.20785000000001</v>
      </c>
      <c r="O1086" s="643">
        <f t="shared" si="107"/>
        <v>0</v>
      </c>
      <c r="P1086" s="643">
        <f t="shared" si="107"/>
        <v>0</v>
      </c>
      <c r="Q1086" s="87">
        <f t="shared" si="78"/>
        <v>95.171808645784182</v>
      </c>
      <c r="R1086" s="87">
        <f t="shared" si="78"/>
        <v>95.171808645784182</v>
      </c>
      <c r="S1086" s="87" t="e">
        <f t="shared" si="78"/>
        <v>#DIV/0!</v>
      </c>
      <c r="T1086" s="87" t="e">
        <f t="shared" si="78"/>
        <v>#DIV/0!</v>
      </c>
      <c r="U1086" s="2"/>
    </row>
    <row r="1087" spans="1:21" ht="30" hidden="1" x14ac:dyDescent="0.3">
      <c r="A1087" s="103"/>
      <c r="B1087" s="104" t="s">
        <v>298</v>
      </c>
      <c r="C1087" s="97" t="s">
        <v>299</v>
      </c>
      <c r="D1087" s="643">
        <f t="shared" si="104"/>
        <v>0</v>
      </c>
      <c r="E1087" s="642">
        <f t="shared" si="81"/>
        <v>0</v>
      </c>
      <c r="F1087" s="643">
        <f t="shared" si="105"/>
        <v>0</v>
      </c>
      <c r="G1087" s="643">
        <f t="shared" si="105"/>
        <v>0</v>
      </c>
      <c r="H1087" s="643">
        <f t="shared" si="105"/>
        <v>0</v>
      </c>
      <c r="I1087" s="642">
        <f t="shared" si="79"/>
        <v>0</v>
      </c>
      <c r="J1087" s="643">
        <f t="shared" si="106"/>
        <v>0</v>
      </c>
      <c r="K1087" s="643">
        <f t="shared" si="106"/>
        <v>0</v>
      </c>
      <c r="L1087" s="643">
        <f t="shared" si="106"/>
        <v>0</v>
      </c>
      <c r="M1087" s="642">
        <f t="shared" si="80"/>
        <v>0</v>
      </c>
      <c r="N1087" s="643">
        <f t="shared" si="107"/>
        <v>0</v>
      </c>
      <c r="O1087" s="643">
        <f t="shared" si="107"/>
        <v>0</v>
      </c>
      <c r="P1087" s="643">
        <f t="shared" si="107"/>
        <v>0</v>
      </c>
      <c r="Q1087" s="87" t="e">
        <f t="shared" si="78"/>
        <v>#DIV/0!</v>
      </c>
      <c r="R1087" s="87" t="e">
        <f t="shared" si="78"/>
        <v>#DIV/0!</v>
      </c>
      <c r="S1087" s="87" t="e">
        <f t="shared" si="78"/>
        <v>#DIV/0!</v>
      </c>
      <c r="T1087" s="87" t="e">
        <f t="shared" si="78"/>
        <v>#DIV/0!</v>
      </c>
      <c r="U1087" s="2"/>
    </row>
    <row r="1088" spans="1:21" ht="30" hidden="1" x14ac:dyDescent="0.3">
      <c r="A1088" s="103"/>
      <c r="B1088" s="104" t="s">
        <v>300</v>
      </c>
      <c r="C1088" s="97" t="s">
        <v>301</v>
      </c>
      <c r="D1088" s="643">
        <f t="shared" si="104"/>
        <v>960.6</v>
      </c>
      <c r="E1088" s="642">
        <f t="shared" si="81"/>
        <v>4392.1575300000004</v>
      </c>
      <c r="F1088" s="643">
        <f t="shared" si="105"/>
        <v>3060.1822099999999</v>
      </c>
      <c r="G1088" s="643">
        <f t="shared" si="105"/>
        <v>1331.97532</v>
      </c>
      <c r="H1088" s="643">
        <f t="shared" si="105"/>
        <v>0</v>
      </c>
      <c r="I1088" s="642">
        <f t="shared" si="79"/>
        <v>3294.1835300000002</v>
      </c>
      <c r="J1088" s="643">
        <f t="shared" si="106"/>
        <v>2007.8682100000001</v>
      </c>
      <c r="K1088" s="643">
        <f t="shared" si="106"/>
        <v>1286.3153199999999</v>
      </c>
      <c r="L1088" s="643">
        <f t="shared" si="106"/>
        <v>0</v>
      </c>
      <c r="M1088" s="642">
        <f t="shared" si="80"/>
        <v>2718.5493999999999</v>
      </c>
      <c r="N1088" s="643">
        <f t="shared" si="107"/>
        <v>1566.5888600000001</v>
      </c>
      <c r="O1088" s="643">
        <f t="shared" si="107"/>
        <v>1151.96054</v>
      </c>
      <c r="P1088" s="643">
        <f t="shared" si="107"/>
        <v>0</v>
      </c>
      <c r="Q1088" s="87">
        <f t="shared" si="78"/>
        <v>82.525741970423837</v>
      </c>
      <c r="R1088" s="87">
        <f t="shared" si="78"/>
        <v>78.022494315002874</v>
      </c>
      <c r="S1088" s="87">
        <f t="shared" si="78"/>
        <v>89.55506648245472</v>
      </c>
      <c r="T1088" s="87" t="e">
        <f t="shared" si="78"/>
        <v>#DIV/0!</v>
      </c>
      <c r="U1088" s="2"/>
    </row>
    <row r="1089" spans="1:21" ht="75" hidden="1" x14ac:dyDescent="0.3">
      <c r="A1089" s="103"/>
      <c r="B1089" s="104" t="s">
        <v>302</v>
      </c>
      <c r="C1089" s="97" t="s">
        <v>303</v>
      </c>
      <c r="D1089" s="643">
        <f t="shared" si="104"/>
        <v>960.6</v>
      </c>
      <c r="E1089" s="642">
        <f t="shared" si="81"/>
        <v>4689.9675299999999</v>
      </c>
      <c r="F1089" s="643">
        <f t="shared" si="105"/>
        <v>3357.9922099999999</v>
      </c>
      <c r="G1089" s="643">
        <f t="shared" si="105"/>
        <v>1331.97532</v>
      </c>
      <c r="H1089" s="643">
        <f t="shared" si="105"/>
        <v>0</v>
      </c>
      <c r="I1089" s="642">
        <f t="shared" si="79"/>
        <v>3573.9785300000003</v>
      </c>
      <c r="J1089" s="643">
        <f t="shared" si="106"/>
        <v>2287.6632100000002</v>
      </c>
      <c r="K1089" s="643">
        <f t="shared" si="106"/>
        <v>1286.3153199999999</v>
      </c>
      <c r="L1089" s="643">
        <f t="shared" si="106"/>
        <v>0</v>
      </c>
      <c r="M1089" s="642">
        <f t="shared" si="80"/>
        <v>2991.4147800000001</v>
      </c>
      <c r="N1089" s="643">
        <f t="shared" si="107"/>
        <v>1839.45424</v>
      </c>
      <c r="O1089" s="643">
        <f t="shared" si="107"/>
        <v>1151.96054</v>
      </c>
      <c r="P1089" s="643">
        <f t="shared" si="107"/>
        <v>0</v>
      </c>
      <c r="Q1089" s="87">
        <f t="shared" si="78"/>
        <v>83.699853115793616</v>
      </c>
      <c r="R1089" s="87">
        <f t="shared" si="78"/>
        <v>80.40756313950601</v>
      </c>
      <c r="S1089" s="87">
        <f t="shared" si="78"/>
        <v>89.55506648245472</v>
      </c>
      <c r="T1089" s="87" t="e">
        <f t="shared" si="78"/>
        <v>#DIV/0!</v>
      </c>
      <c r="U1089" s="2"/>
    </row>
    <row r="1090" spans="1:21" x14ac:dyDescent="0.3">
      <c r="A1090" s="103"/>
      <c r="B1090" s="104" t="s">
        <v>307</v>
      </c>
      <c r="C1090" s="95" t="s">
        <v>21</v>
      </c>
      <c r="D1090" s="643">
        <f>D1120+D1162</f>
        <v>580.9</v>
      </c>
      <c r="E1090" s="642">
        <f t="shared" si="81"/>
        <v>598.80999999999995</v>
      </c>
      <c r="F1090" s="643">
        <f>F1120+F1162</f>
        <v>598.80999999999995</v>
      </c>
      <c r="G1090" s="643">
        <f>G1120+G1162</f>
        <v>0</v>
      </c>
      <c r="H1090" s="643">
        <f>H1120+H1162</f>
        <v>0</v>
      </c>
      <c r="I1090" s="642">
        <f t="shared" si="79"/>
        <v>519.41100000000006</v>
      </c>
      <c r="J1090" s="643">
        <f>J1120+J1162</f>
        <v>519.41100000000006</v>
      </c>
      <c r="K1090" s="643">
        <f>K1120+K1162</f>
        <v>0</v>
      </c>
      <c r="L1090" s="643">
        <f>L1120+L1162</f>
        <v>0</v>
      </c>
      <c r="M1090" s="642">
        <f t="shared" si="80"/>
        <v>500.50885</v>
      </c>
      <c r="N1090" s="643">
        <f>N1120+N1162</f>
        <v>500.50885</v>
      </c>
      <c r="O1090" s="643">
        <f>O1120+O1162</f>
        <v>0</v>
      </c>
      <c r="P1090" s="643">
        <f>P1120+P1162</f>
        <v>0</v>
      </c>
      <c r="Q1090" s="87">
        <f t="shared" si="78"/>
        <v>96.360849115632888</v>
      </c>
      <c r="R1090" s="87">
        <f t="shared" si="78"/>
        <v>96.360849115632888</v>
      </c>
      <c r="S1090" s="87" t="e">
        <f t="shared" si="78"/>
        <v>#DIV/0!</v>
      </c>
      <c r="T1090" s="87" t="e">
        <f t="shared" si="78"/>
        <v>#DIV/0!</v>
      </c>
      <c r="U1090" s="2"/>
    </row>
    <row r="1091" spans="1:21" hidden="1" x14ac:dyDescent="0.3">
      <c r="A1091" s="103"/>
      <c r="B1091" s="104"/>
      <c r="C1091" s="95" t="s">
        <v>405</v>
      </c>
      <c r="D1091" s="643">
        <f t="shared" ref="D1091:H1104" si="108">D1167+D1212+D1227+D1244+D1473+D1489+D1586+D1595</f>
        <v>0</v>
      </c>
      <c r="E1091" s="642">
        <f t="shared" si="81"/>
        <v>300</v>
      </c>
      <c r="F1091" s="643">
        <f t="shared" si="108"/>
        <v>300</v>
      </c>
      <c r="G1091" s="643">
        <f t="shared" si="108"/>
        <v>0</v>
      </c>
      <c r="H1091" s="643">
        <f t="shared" si="108"/>
        <v>0</v>
      </c>
      <c r="I1091" s="642">
        <f t="shared" si="79"/>
        <v>281.98500000000001</v>
      </c>
      <c r="J1091" s="643">
        <f t="shared" ref="J1091:L1104" si="109">J1167+J1212+J1227+J1244+J1473+J1489+J1586+J1595</f>
        <v>281.98500000000001</v>
      </c>
      <c r="K1091" s="643">
        <f t="shared" si="109"/>
        <v>0</v>
      </c>
      <c r="L1091" s="643">
        <f t="shared" si="109"/>
        <v>0</v>
      </c>
      <c r="M1091" s="642">
        <f t="shared" si="80"/>
        <v>275.05538000000001</v>
      </c>
      <c r="N1091" s="643">
        <f t="shared" ref="N1091:P1104" si="110">N1167+N1212+N1227+N1244+N1473+N1489+N1586+N1595</f>
        <v>275.05538000000001</v>
      </c>
      <c r="O1091" s="643">
        <f t="shared" si="110"/>
        <v>0</v>
      </c>
      <c r="P1091" s="643">
        <f t="shared" si="110"/>
        <v>0</v>
      </c>
      <c r="Q1091" s="87">
        <f t="shared" si="78"/>
        <v>97.542557228221355</v>
      </c>
      <c r="R1091" s="87">
        <f t="shared" si="78"/>
        <v>97.542557228221355</v>
      </c>
      <c r="S1091" s="87" t="e">
        <f t="shared" si="78"/>
        <v>#DIV/0!</v>
      </c>
      <c r="T1091" s="87" t="e">
        <f t="shared" si="78"/>
        <v>#DIV/0!</v>
      </c>
      <c r="U1091" s="2"/>
    </row>
    <row r="1092" spans="1:21" ht="30" hidden="1" x14ac:dyDescent="0.3">
      <c r="A1092" s="103"/>
      <c r="B1092" s="104"/>
      <c r="C1092" s="96" t="s">
        <v>406</v>
      </c>
      <c r="D1092" s="643">
        <f t="shared" si="108"/>
        <v>0</v>
      </c>
      <c r="E1092" s="642">
        <f t="shared" si="81"/>
        <v>0</v>
      </c>
      <c r="F1092" s="643">
        <f>F1168+F1213+F1228+F1245+F1474+F1490+F1587+F1596</f>
        <v>0</v>
      </c>
      <c r="G1092" s="643">
        <f>G1168+G1213+G1228+G1245+G1474+G1490+G1587+G1596</f>
        <v>0</v>
      </c>
      <c r="H1092" s="643">
        <f t="shared" si="108"/>
        <v>0</v>
      </c>
      <c r="I1092" s="642">
        <f t="shared" si="79"/>
        <v>0</v>
      </c>
      <c r="J1092" s="643">
        <f t="shared" si="109"/>
        <v>0</v>
      </c>
      <c r="K1092" s="643">
        <f t="shared" si="109"/>
        <v>0</v>
      </c>
      <c r="L1092" s="643">
        <f t="shared" si="109"/>
        <v>0</v>
      </c>
      <c r="M1092" s="642">
        <f t="shared" si="80"/>
        <v>0</v>
      </c>
      <c r="N1092" s="643">
        <f t="shared" si="110"/>
        <v>0</v>
      </c>
      <c r="O1092" s="643">
        <f t="shared" si="110"/>
        <v>0</v>
      </c>
      <c r="P1092" s="643">
        <f t="shared" si="110"/>
        <v>0</v>
      </c>
      <c r="Q1092" s="87" t="e">
        <f t="shared" si="78"/>
        <v>#DIV/0!</v>
      </c>
      <c r="R1092" s="87" t="e">
        <f t="shared" si="78"/>
        <v>#DIV/0!</v>
      </c>
      <c r="S1092" s="87" t="e">
        <f t="shared" si="78"/>
        <v>#DIV/0!</v>
      </c>
      <c r="T1092" s="87" t="e">
        <f t="shared" si="78"/>
        <v>#DIV/0!</v>
      </c>
      <c r="U1092" s="2"/>
    </row>
    <row r="1093" spans="1:21" hidden="1" x14ac:dyDescent="0.3">
      <c r="A1093" s="103"/>
      <c r="B1093" s="104"/>
      <c r="C1093" s="97" t="s">
        <v>407</v>
      </c>
      <c r="D1093" s="643">
        <f t="shared" si="108"/>
        <v>960.6</v>
      </c>
      <c r="E1093" s="642">
        <f t="shared" si="81"/>
        <v>4389.9675299999999</v>
      </c>
      <c r="F1093" s="643">
        <f>F1169+F1214+F1229+F1246+F1475+F1491+F1588+F1597</f>
        <v>3057.9922099999999</v>
      </c>
      <c r="G1093" s="643">
        <f>G1169+G1214+G1229+G1246+G1475+G1491+G1588+G1597</f>
        <v>1331.97532</v>
      </c>
      <c r="H1093" s="643">
        <f t="shared" si="108"/>
        <v>0</v>
      </c>
      <c r="I1093" s="642">
        <f t="shared" si="79"/>
        <v>3291.9935299999997</v>
      </c>
      <c r="J1093" s="643">
        <f t="shared" si="109"/>
        <v>2005.67821</v>
      </c>
      <c r="K1093" s="643">
        <f t="shared" si="109"/>
        <v>1286.3153199999999</v>
      </c>
      <c r="L1093" s="643">
        <f t="shared" si="109"/>
        <v>0</v>
      </c>
      <c r="M1093" s="642">
        <f t="shared" si="80"/>
        <v>2716.3594000000003</v>
      </c>
      <c r="N1093" s="643">
        <f t="shared" si="110"/>
        <v>1564.39886</v>
      </c>
      <c r="O1093" s="643">
        <f t="shared" si="110"/>
        <v>1151.96054</v>
      </c>
      <c r="P1093" s="643">
        <f t="shared" si="110"/>
        <v>0</v>
      </c>
      <c r="Q1093" s="87">
        <f t="shared" si="78"/>
        <v>82.514117213347021</v>
      </c>
      <c r="R1093" s="87">
        <f t="shared" si="78"/>
        <v>77.998497076956326</v>
      </c>
      <c r="S1093" s="87">
        <f t="shared" si="78"/>
        <v>89.55506648245472</v>
      </c>
      <c r="T1093" s="87" t="e">
        <f t="shared" si="78"/>
        <v>#DIV/0!</v>
      </c>
      <c r="U1093" s="2"/>
    </row>
    <row r="1094" spans="1:21" hidden="1" x14ac:dyDescent="0.3">
      <c r="A1094" s="103"/>
      <c r="B1094" s="104"/>
      <c r="C1094" s="97" t="s">
        <v>408</v>
      </c>
      <c r="D1094" s="643">
        <f t="shared" si="108"/>
        <v>296.89999999999998</v>
      </c>
      <c r="E1094" s="642">
        <f t="shared" si="81"/>
        <v>296.89999999999998</v>
      </c>
      <c r="F1094" s="643">
        <f t="shared" si="108"/>
        <v>296.89999999999998</v>
      </c>
      <c r="G1094" s="643">
        <f t="shared" si="108"/>
        <v>0</v>
      </c>
      <c r="H1094" s="643">
        <f t="shared" si="108"/>
        <v>0</v>
      </c>
      <c r="I1094" s="642">
        <f t="shared" si="79"/>
        <v>277.7</v>
      </c>
      <c r="J1094" s="643">
        <f t="shared" si="109"/>
        <v>277.7</v>
      </c>
      <c r="K1094" s="643">
        <f t="shared" si="109"/>
        <v>0</v>
      </c>
      <c r="L1094" s="643">
        <f t="shared" si="109"/>
        <v>0</v>
      </c>
      <c r="M1094" s="642">
        <f t="shared" si="80"/>
        <v>264.39785000000001</v>
      </c>
      <c r="N1094" s="643">
        <f t="shared" si="110"/>
        <v>264.39785000000001</v>
      </c>
      <c r="O1094" s="643">
        <f t="shared" si="110"/>
        <v>0</v>
      </c>
      <c r="P1094" s="643">
        <f t="shared" si="110"/>
        <v>0</v>
      </c>
      <c r="Q1094" s="87">
        <f t="shared" si="78"/>
        <v>95.209884767734977</v>
      </c>
      <c r="R1094" s="87">
        <f t="shared" si="78"/>
        <v>95.209884767734977</v>
      </c>
      <c r="S1094" s="87" t="e">
        <f t="shared" si="78"/>
        <v>#DIV/0!</v>
      </c>
      <c r="T1094" s="87" t="e">
        <f t="shared" si="78"/>
        <v>#DIV/0!</v>
      </c>
      <c r="U1094" s="2"/>
    </row>
    <row r="1095" spans="1:21" hidden="1" x14ac:dyDescent="0.3">
      <c r="A1095" s="103"/>
      <c r="B1095" s="104" t="s">
        <v>309</v>
      </c>
      <c r="C1095" s="95" t="s">
        <v>387</v>
      </c>
      <c r="D1095" s="643">
        <f t="shared" si="108"/>
        <v>296.89999999999998</v>
      </c>
      <c r="E1095" s="642">
        <f t="shared" si="81"/>
        <v>294.70999999999998</v>
      </c>
      <c r="F1095" s="643">
        <f t="shared" si="108"/>
        <v>294.70999999999998</v>
      </c>
      <c r="G1095" s="643">
        <f t="shared" si="108"/>
        <v>0</v>
      </c>
      <c r="H1095" s="643">
        <f t="shared" si="108"/>
        <v>0</v>
      </c>
      <c r="I1095" s="642">
        <f t="shared" si="79"/>
        <v>275.51</v>
      </c>
      <c r="J1095" s="643">
        <f t="shared" si="109"/>
        <v>275.51</v>
      </c>
      <c r="K1095" s="643">
        <f t="shared" si="109"/>
        <v>0</v>
      </c>
      <c r="L1095" s="643">
        <f t="shared" si="109"/>
        <v>0</v>
      </c>
      <c r="M1095" s="642">
        <f t="shared" si="80"/>
        <v>262.20785000000001</v>
      </c>
      <c r="N1095" s="643">
        <f t="shared" si="110"/>
        <v>262.20785000000001</v>
      </c>
      <c r="O1095" s="643">
        <f t="shared" si="110"/>
        <v>0</v>
      </c>
      <c r="P1095" s="643">
        <f t="shared" si="110"/>
        <v>0</v>
      </c>
      <c r="Q1095" s="87">
        <f t="shared" si="78"/>
        <v>95.171808645784182</v>
      </c>
      <c r="R1095" s="87">
        <f t="shared" si="78"/>
        <v>95.171808645784182</v>
      </c>
      <c r="S1095" s="87" t="e">
        <f t="shared" si="78"/>
        <v>#DIV/0!</v>
      </c>
      <c r="T1095" s="87" t="e">
        <f t="shared" si="78"/>
        <v>#DIV/0!</v>
      </c>
      <c r="U1095" s="2"/>
    </row>
    <row r="1096" spans="1:21" hidden="1" x14ac:dyDescent="0.3">
      <c r="A1096" s="103"/>
      <c r="B1096" s="104" t="s">
        <v>310</v>
      </c>
      <c r="C1096" s="96" t="s">
        <v>311</v>
      </c>
      <c r="D1096" s="643">
        <f t="shared" si="108"/>
        <v>296.89999999999998</v>
      </c>
      <c r="E1096" s="642">
        <f t="shared" si="81"/>
        <v>294.70999999999998</v>
      </c>
      <c r="F1096" s="643">
        <f t="shared" si="108"/>
        <v>294.70999999999998</v>
      </c>
      <c r="G1096" s="643">
        <f t="shared" si="108"/>
        <v>0</v>
      </c>
      <c r="H1096" s="643">
        <f t="shared" si="108"/>
        <v>0</v>
      </c>
      <c r="I1096" s="642">
        <f t="shared" si="79"/>
        <v>275.51</v>
      </c>
      <c r="J1096" s="643">
        <f t="shared" si="109"/>
        <v>275.51</v>
      </c>
      <c r="K1096" s="643">
        <f t="shared" si="109"/>
        <v>0</v>
      </c>
      <c r="L1096" s="643">
        <f t="shared" si="109"/>
        <v>0</v>
      </c>
      <c r="M1096" s="642">
        <f t="shared" si="80"/>
        <v>262.20785000000001</v>
      </c>
      <c r="N1096" s="643">
        <f t="shared" si="110"/>
        <v>262.20785000000001</v>
      </c>
      <c r="O1096" s="643">
        <f t="shared" si="110"/>
        <v>0</v>
      </c>
      <c r="P1096" s="643">
        <f t="shared" si="110"/>
        <v>0</v>
      </c>
      <c r="Q1096" s="87">
        <f t="shared" si="78"/>
        <v>95.171808645784182</v>
      </c>
      <c r="R1096" s="87">
        <f t="shared" si="78"/>
        <v>95.171808645784182</v>
      </c>
      <c r="S1096" s="87" t="e">
        <f t="shared" si="78"/>
        <v>#DIV/0!</v>
      </c>
      <c r="T1096" s="87" t="e">
        <f t="shared" si="78"/>
        <v>#DIV/0!</v>
      </c>
      <c r="U1096" s="2"/>
    </row>
    <row r="1097" spans="1:21" ht="30" hidden="1" x14ac:dyDescent="0.3">
      <c r="A1097" s="103"/>
      <c r="B1097" s="104" t="s">
        <v>312</v>
      </c>
      <c r="C1097" s="97" t="s">
        <v>313</v>
      </c>
      <c r="D1097" s="643">
        <f t="shared" si="108"/>
        <v>0</v>
      </c>
      <c r="E1097" s="642">
        <f t="shared" si="81"/>
        <v>1769.73107</v>
      </c>
      <c r="F1097" s="643">
        <f t="shared" si="108"/>
        <v>521.58022000000005</v>
      </c>
      <c r="G1097" s="643">
        <f t="shared" si="108"/>
        <v>1248.15085</v>
      </c>
      <c r="H1097" s="643">
        <f t="shared" si="108"/>
        <v>0</v>
      </c>
      <c r="I1097" s="642">
        <f t="shared" si="79"/>
        <v>810.70272999999997</v>
      </c>
      <c r="J1097" s="643">
        <f t="shared" si="109"/>
        <v>312.55187999999998</v>
      </c>
      <c r="K1097" s="643">
        <f t="shared" si="109"/>
        <v>498.15084999999999</v>
      </c>
      <c r="L1097" s="643">
        <f t="shared" si="109"/>
        <v>0</v>
      </c>
      <c r="M1097" s="642">
        <f t="shared" si="80"/>
        <v>302.92556000000002</v>
      </c>
      <c r="N1097" s="643">
        <f t="shared" si="110"/>
        <v>93.324640000000002</v>
      </c>
      <c r="O1097" s="643">
        <f t="shared" si="110"/>
        <v>209.60092</v>
      </c>
      <c r="P1097" s="643">
        <f t="shared" si="110"/>
        <v>0</v>
      </c>
      <c r="Q1097" s="87">
        <f t="shared" si="78"/>
        <v>37.365799915340119</v>
      </c>
      <c r="R1097" s="87">
        <f t="shared" si="78"/>
        <v>29.858927740252277</v>
      </c>
      <c r="S1097" s="87">
        <f t="shared" si="78"/>
        <v>42.075792904900197</v>
      </c>
      <c r="T1097" s="87" t="e">
        <f t="shared" ref="T1097:T1160" si="111">P1097/L1097*100</f>
        <v>#DIV/0!</v>
      </c>
      <c r="U1097" s="2"/>
    </row>
    <row r="1098" spans="1:21" ht="30" hidden="1" x14ac:dyDescent="0.3">
      <c r="A1098" s="103"/>
      <c r="B1098" s="104" t="s">
        <v>314</v>
      </c>
      <c r="C1098" s="97" t="s">
        <v>315</v>
      </c>
      <c r="D1098" s="643">
        <f t="shared" si="108"/>
        <v>1030</v>
      </c>
      <c r="E1098" s="642">
        <f t="shared" si="81"/>
        <v>1365.6072099999999</v>
      </c>
      <c r="F1098" s="643">
        <f t="shared" si="108"/>
        <v>1365.607</v>
      </c>
      <c r="G1098" s="643">
        <f t="shared" si="108"/>
        <v>2.1000000000000001E-4</v>
      </c>
      <c r="H1098" s="643">
        <f t="shared" si="108"/>
        <v>0</v>
      </c>
      <c r="I1098" s="642">
        <f t="shared" si="79"/>
        <v>903.81521000000009</v>
      </c>
      <c r="J1098" s="643">
        <f t="shared" si="109"/>
        <v>903.81500000000005</v>
      </c>
      <c r="K1098" s="643">
        <f t="shared" si="109"/>
        <v>2.1000000000000001E-4</v>
      </c>
      <c r="L1098" s="643">
        <f t="shared" si="109"/>
        <v>0</v>
      </c>
      <c r="M1098" s="642">
        <f t="shared" si="80"/>
        <v>783.64956000000006</v>
      </c>
      <c r="N1098" s="643">
        <f t="shared" si="110"/>
        <v>783.64956000000006</v>
      </c>
      <c r="O1098" s="643">
        <f t="shared" si="110"/>
        <v>0</v>
      </c>
      <c r="P1098" s="643">
        <f t="shared" si="110"/>
        <v>0</v>
      </c>
      <c r="Q1098" s="87">
        <f t="shared" ref="Q1098:T1163" si="112">M1098/I1098*100</f>
        <v>86.704621844104608</v>
      </c>
      <c r="R1098" s="87">
        <f t="shared" si="112"/>
        <v>86.704641989787731</v>
      </c>
      <c r="S1098" s="87">
        <f t="shared" si="112"/>
        <v>0</v>
      </c>
      <c r="T1098" s="87" t="e">
        <f t="shared" si="111"/>
        <v>#DIV/0!</v>
      </c>
      <c r="U1098" s="2"/>
    </row>
    <row r="1099" spans="1:21" hidden="1" x14ac:dyDescent="0.3">
      <c r="A1099" s="103"/>
      <c r="B1099" s="104" t="s">
        <v>316</v>
      </c>
      <c r="C1099" s="96" t="s">
        <v>317</v>
      </c>
      <c r="D1099" s="643">
        <f t="shared" si="108"/>
        <v>950</v>
      </c>
      <c r="E1099" s="642">
        <f t="shared" si="81"/>
        <v>950</v>
      </c>
      <c r="F1099" s="643">
        <f t="shared" si="108"/>
        <v>950</v>
      </c>
      <c r="G1099" s="643">
        <f t="shared" si="108"/>
        <v>0</v>
      </c>
      <c r="H1099" s="643">
        <f t="shared" si="108"/>
        <v>0</v>
      </c>
      <c r="I1099" s="642">
        <f t="shared" ref="I1099:I1164" si="113">J1099+K1099</f>
        <v>753.24400000000003</v>
      </c>
      <c r="J1099" s="643">
        <f t="shared" si="109"/>
        <v>753.24400000000003</v>
      </c>
      <c r="K1099" s="643">
        <f t="shared" si="109"/>
        <v>0</v>
      </c>
      <c r="L1099" s="643">
        <f t="shared" si="109"/>
        <v>0</v>
      </c>
      <c r="M1099" s="642">
        <f t="shared" ref="M1099:M1164" si="114">N1099+O1099</f>
        <v>751.09247000000005</v>
      </c>
      <c r="N1099" s="643">
        <f t="shared" si="110"/>
        <v>751.09247000000005</v>
      </c>
      <c r="O1099" s="643">
        <f t="shared" si="110"/>
        <v>0</v>
      </c>
      <c r="P1099" s="643">
        <f t="shared" si="110"/>
        <v>0</v>
      </c>
      <c r="Q1099" s="87">
        <f t="shared" si="112"/>
        <v>99.714364800781681</v>
      </c>
      <c r="R1099" s="87">
        <f t="shared" si="112"/>
        <v>99.714364800781681</v>
      </c>
      <c r="S1099" s="87" t="e">
        <f t="shared" si="112"/>
        <v>#DIV/0!</v>
      </c>
      <c r="T1099" s="87" t="e">
        <f t="shared" si="111"/>
        <v>#DIV/0!</v>
      </c>
      <c r="U1099" s="2"/>
    </row>
    <row r="1100" spans="1:21" ht="30" hidden="1" x14ac:dyDescent="0.3">
      <c r="A1100" s="103"/>
      <c r="B1100" s="104" t="s">
        <v>318</v>
      </c>
      <c r="C1100" s="97" t="s">
        <v>313</v>
      </c>
      <c r="D1100" s="643">
        <f t="shared" si="108"/>
        <v>950</v>
      </c>
      <c r="E1100" s="642">
        <f t="shared" si="81"/>
        <v>950</v>
      </c>
      <c r="F1100" s="643">
        <f t="shared" si="108"/>
        <v>950</v>
      </c>
      <c r="G1100" s="643">
        <f t="shared" si="108"/>
        <v>0</v>
      </c>
      <c r="H1100" s="643">
        <f t="shared" si="108"/>
        <v>0</v>
      </c>
      <c r="I1100" s="642">
        <f t="shared" si="113"/>
        <v>753.24400000000003</v>
      </c>
      <c r="J1100" s="643">
        <f t="shared" si="109"/>
        <v>753.24400000000003</v>
      </c>
      <c r="K1100" s="643">
        <f t="shared" si="109"/>
        <v>0</v>
      </c>
      <c r="L1100" s="643">
        <f t="shared" si="109"/>
        <v>0</v>
      </c>
      <c r="M1100" s="642">
        <f t="shared" si="114"/>
        <v>751.09247000000005</v>
      </c>
      <c r="N1100" s="643">
        <f t="shared" si="110"/>
        <v>751.09247000000005</v>
      </c>
      <c r="O1100" s="643">
        <f t="shared" si="110"/>
        <v>0</v>
      </c>
      <c r="P1100" s="643">
        <f t="shared" si="110"/>
        <v>0</v>
      </c>
      <c r="Q1100" s="87">
        <f t="shared" si="112"/>
        <v>99.714364800781681</v>
      </c>
      <c r="R1100" s="87">
        <f t="shared" si="112"/>
        <v>99.714364800781681</v>
      </c>
      <c r="S1100" s="87" t="e">
        <f t="shared" si="112"/>
        <v>#DIV/0!</v>
      </c>
      <c r="T1100" s="87" t="e">
        <f t="shared" si="111"/>
        <v>#DIV/0!</v>
      </c>
      <c r="U1100" s="2"/>
    </row>
    <row r="1101" spans="1:21" ht="30" hidden="1" x14ac:dyDescent="0.3">
      <c r="A1101" s="103"/>
      <c r="B1101" s="104" t="s">
        <v>319</v>
      </c>
      <c r="C1101" s="97" t="s">
        <v>315</v>
      </c>
      <c r="D1101" s="643">
        <f t="shared" si="108"/>
        <v>0</v>
      </c>
      <c r="E1101" s="642">
        <f t="shared" si="81"/>
        <v>0</v>
      </c>
      <c r="F1101" s="643">
        <f t="shared" si="108"/>
        <v>0</v>
      </c>
      <c r="G1101" s="643">
        <f t="shared" si="108"/>
        <v>0</v>
      </c>
      <c r="H1101" s="643">
        <f t="shared" si="108"/>
        <v>0</v>
      </c>
      <c r="I1101" s="642">
        <f t="shared" si="113"/>
        <v>0</v>
      </c>
      <c r="J1101" s="643">
        <f t="shared" si="109"/>
        <v>0</v>
      </c>
      <c r="K1101" s="643">
        <f t="shared" si="109"/>
        <v>0</v>
      </c>
      <c r="L1101" s="643">
        <f t="shared" si="109"/>
        <v>0</v>
      </c>
      <c r="M1101" s="642">
        <f t="shared" si="114"/>
        <v>0</v>
      </c>
      <c r="N1101" s="643">
        <f t="shared" si="110"/>
        <v>0</v>
      </c>
      <c r="O1101" s="643">
        <f t="shared" si="110"/>
        <v>0</v>
      </c>
      <c r="P1101" s="643">
        <f t="shared" si="110"/>
        <v>0</v>
      </c>
      <c r="Q1101" s="87" t="e">
        <f t="shared" si="112"/>
        <v>#DIV/0!</v>
      </c>
      <c r="R1101" s="87" t="e">
        <f t="shared" si="112"/>
        <v>#DIV/0!</v>
      </c>
      <c r="S1101" s="87" t="e">
        <f t="shared" si="112"/>
        <v>#DIV/0!</v>
      </c>
      <c r="T1101" s="87" t="e">
        <f t="shared" si="111"/>
        <v>#DIV/0!</v>
      </c>
      <c r="U1101" s="2"/>
    </row>
    <row r="1102" spans="1:21" ht="45" hidden="1" x14ac:dyDescent="0.3">
      <c r="A1102" s="103"/>
      <c r="B1102" s="104" t="s">
        <v>320</v>
      </c>
      <c r="C1102" s="96" t="s">
        <v>321</v>
      </c>
      <c r="D1102" s="643">
        <f t="shared" si="108"/>
        <v>338.9</v>
      </c>
      <c r="E1102" s="642">
        <f t="shared" ref="E1102:E1167" si="115">F1102+G1102</f>
        <v>674.50749000000008</v>
      </c>
      <c r="F1102" s="643">
        <f t="shared" si="108"/>
        <v>674.50700000000006</v>
      </c>
      <c r="G1102" s="643">
        <f t="shared" si="108"/>
        <v>4.8999999999999998E-4</v>
      </c>
      <c r="H1102" s="643">
        <f t="shared" si="108"/>
        <v>0</v>
      </c>
      <c r="I1102" s="642">
        <f t="shared" si="113"/>
        <v>386.57065</v>
      </c>
      <c r="J1102" s="643">
        <f t="shared" si="109"/>
        <v>386.57015999999999</v>
      </c>
      <c r="K1102" s="643">
        <f t="shared" si="109"/>
        <v>4.8999999999999998E-4</v>
      </c>
      <c r="L1102" s="643">
        <f t="shared" si="109"/>
        <v>0</v>
      </c>
      <c r="M1102" s="642">
        <f t="shared" si="114"/>
        <v>61.698170000000005</v>
      </c>
      <c r="N1102" s="643">
        <f t="shared" si="110"/>
        <v>61.698170000000005</v>
      </c>
      <c r="O1102" s="643">
        <f t="shared" si="110"/>
        <v>0</v>
      </c>
      <c r="P1102" s="643">
        <f t="shared" si="110"/>
        <v>0</v>
      </c>
      <c r="Q1102" s="87">
        <f t="shared" si="112"/>
        <v>15.960386542537568</v>
      </c>
      <c r="R1102" s="87">
        <f t="shared" si="112"/>
        <v>15.960406773249131</v>
      </c>
      <c r="S1102" s="87">
        <f t="shared" si="112"/>
        <v>0</v>
      </c>
      <c r="T1102" s="87" t="e">
        <f t="shared" si="111"/>
        <v>#DIV/0!</v>
      </c>
      <c r="U1102" s="2"/>
    </row>
    <row r="1103" spans="1:21" ht="30" hidden="1" x14ac:dyDescent="0.3">
      <c r="A1103" s="103"/>
      <c r="B1103" s="104" t="s">
        <v>322</v>
      </c>
      <c r="C1103" s="97" t="s">
        <v>313</v>
      </c>
      <c r="D1103" s="643">
        <f t="shared" si="108"/>
        <v>950</v>
      </c>
      <c r="E1103" s="642">
        <f t="shared" si="115"/>
        <v>950</v>
      </c>
      <c r="F1103" s="643">
        <f t="shared" si="108"/>
        <v>950</v>
      </c>
      <c r="G1103" s="643">
        <f t="shared" si="108"/>
        <v>0</v>
      </c>
      <c r="H1103" s="643">
        <f t="shared" si="108"/>
        <v>0</v>
      </c>
      <c r="I1103" s="642">
        <f t="shared" si="113"/>
        <v>753.24421000000007</v>
      </c>
      <c r="J1103" s="643">
        <f t="shared" si="109"/>
        <v>753.24400000000003</v>
      </c>
      <c r="K1103" s="643">
        <f t="shared" si="109"/>
        <v>2.1000000000000001E-4</v>
      </c>
      <c r="L1103" s="643">
        <f t="shared" si="109"/>
        <v>0</v>
      </c>
      <c r="M1103" s="642">
        <f t="shared" si="114"/>
        <v>751.09247000000005</v>
      </c>
      <c r="N1103" s="643">
        <f t="shared" si="110"/>
        <v>751.09247000000005</v>
      </c>
      <c r="O1103" s="643">
        <f t="shared" si="110"/>
        <v>0</v>
      </c>
      <c r="P1103" s="643">
        <f t="shared" si="110"/>
        <v>0</v>
      </c>
      <c r="Q1103" s="87">
        <f t="shared" si="112"/>
        <v>99.714337001010605</v>
      </c>
      <c r="R1103" s="87">
        <f t="shared" si="112"/>
        <v>99.714364800781681</v>
      </c>
      <c r="S1103" s="87">
        <f t="shared" si="112"/>
        <v>0</v>
      </c>
      <c r="T1103" s="87" t="e">
        <f t="shared" si="111"/>
        <v>#DIV/0!</v>
      </c>
      <c r="U1103" s="2"/>
    </row>
    <row r="1104" spans="1:21" ht="30" hidden="1" x14ac:dyDescent="0.3">
      <c r="A1104" s="103"/>
      <c r="B1104" s="104" t="s">
        <v>323</v>
      </c>
      <c r="C1104" s="97" t="s">
        <v>315</v>
      </c>
      <c r="D1104" s="643">
        <f t="shared" si="108"/>
        <v>950</v>
      </c>
      <c r="E1104" s="642">
        <f t="shared" si="115"/>
        <v>950</v>
      </c>
      <c r="F1104" s="643">
        <f t="shared" si="108"/>
        <v>950</v>
      </c>
      <c r="G1104" s="643">
        <f t="shared" si="108"/>
        <v>0</v>
      </c>
      <c r="H1104" s="643">
        <f t="shared" si="108"/>
        <v>0</v>
      </c>
      <c r="I1104" s="642">
        <f t="shared" si="113"/>
        <v>753.24400000000003</v>
      </c>
      <c r="J1104" s="643">
        <f t="shared" si="109"/>
        <v>753.24400000000003</v>
      </c>
      <c r="K1104" s="643">
        <f t="shared" si="109"/>
        <v>0</v>
      </c>
      <c r="L1104" s="643">
        <f t="shared" si="109"/>
        <v>0</v>
      </c>
      <c r="M1104" s="642">
        <f t="shared" si="114"/>
        <v>751.09247000000005</v>
      </c>
      <c r="N1104" s="643">
        <f t="shared" si="110"/>
        <v>751.09247000000005</v>
      </c>
      <c r="O1104" s="643">
        <f t="shared" si="110"/>
        <v>0</v>
      </c>
      <c r="P1104" s="643">
        <f t="shared" si="110"/>
        <v>0</v>
      </c>
      <c r="Q1104" s="87">
        <f t="shared" si="112"/>
        <v>99.714364800781681</v>
      </c>
      <c r="R1104" s="87">
        <f t="shared" si="112"/>
        <v>99.714364800781681</v>
      </c>
      <c r="S1104" s="87" t="e">
        <f t="shared" si="112"/>
        <v>#DIV/0!</v>
      </c>
      <c r="T1104" s="87" t="e">
        <f t="shared" si="111"/>
        <v>#DIV/0!</v>
      </c>
      <c r="U1104" s="2"/>
    </row>
    <row r="1105" spans="1:21" x14ac:dyDescent="0.3">
      <c r="A1105" s="103"/>
      <c r="B1105" s="104" t="s">
        <v>324</v>
      </c>
      <c r="C1105" s="95" t="s">
        <v>23</v>
      </c>
      <c r="D1105" s="643">
        <f>D1121+D1163+D1177+D1233+D1418+D1438+D1534+D1544</f>
        <v>0</v>
      </c>
      <c r="E1105" s="642">
        <f t="shared" si="115"/>
        <v>1767.54107</v>
      </c>
      <c r="F1105" s="643">
        <f>F1121+F1163+F1177+F1233+F1418+F1438+F1534+F1544</f>
        <v>519.39022</v>
      </c>
      <c r="G1105" s="643">
        <f>G1121+G1163+G1177+G1233+G1418+G1438+G1534+G1544</f>
        <v>1248.15085</v>
      </c>
      <c r="H1105" s="643">
        <f>H1121+H1163+H1177+H1233+H1418+H1438+H1534+H1544</f>
        <v>0</v>
      </c>
      <c r="I1105" s="642">
        <f t="shared" si="113"/>
        <v>817.47672999999998</v>
      </c>
      <c r="J1105" s="643">
        <f>J1121+J1163+J1177+J1233+J1418+J1438+J1534+J1544</f>
        <v>319.32587999999998</v>
      </c>
      <c r="K1105" s="643">
        <f>K1121+K1163+K1177+K1233+K1418+K1438+K1534+K1544</f>
        <v>498.15084999999999</v>
      </c>
      <c r="L1105" s="643">
        <f>L1121+L1163+L1177+L1233+L1418+L1438+L1534+L1544</f>
        <v>0</v>
      </c>
      <c r="M1105" s="642">
        <f t="shared" si="114"/>
        <v>309.69956000000002</v>
      </c>
      <c r="N1105" s="643">
        <f>N1121+N1163+N1177+N1233+N1418+N1438+N1534+N1544</f>
        <v>100.09864</v>
      </c>
      <c r="O1105" s="643">
        <f>O1121+O1163+O1177+O1233+O1418+O1438+O1534+O1544</f>
        <v>209.60092</v>
      </c>
      <c r="P1105" s="643">
        <f>P1121+P1163+P1177+P1233+P1418+P1438+P1534+P1544</f>
        <v>0</v>
      </c>
      <c r="Q1105" s="87">
        <f t="shared" si="112"/>
        <v>37.884816611232473</v>
      </c>
      <c r="R1105" s="87">
        <f t="shared" si="112"/>
        <v>31.346861081225242</v>
      </c>
      <c r="S1105" s="87">
        <f t="shared" si="112"/>
        <v>42.075792904900197</v>
      </c>
      <c r="T1105" s="87" t="e">
        <f t="shared" si="111"/>
        <v>#DIV/0!</v>
      </c>
      <c r="U1105" s="2"/>
    </row>
    <row r="1106" spans="1:21" ht="45" hidden="1" x14ac:dyDescent="0.3">
      <c r="A1106" s="103"/>
      <c r="B1106" s="104" t="s">
        <v>325</v>
      </c>
      <c r="C1106" s="96" t="s">
        <v>326</v>
      </c>
      <c r="D1106" s="643">
        <f>D1182+D1227+D1242+D1259+D1488+D1504+D1601+D1610</f>
        <v>0</v>
      </c>
      <c r="E1106" s="642">
        <f t="shared" si="115"/>
        <v>0</v>
      </c>
      <c r="F1106" s="643">
        <f t="shared" ref="F1106:H1109" si="116">F1182+F1227+F1242+F1259+F1488+F1504+F1601+F1610</f>
        <v>0</v>
      </c>
      <c r="G1106" s="643">
        <f t="shared" si="116"/>
        <v>0</v>
      </c>
      <c r="H1106" s="643">
        <f t="shared" si="116"/>
        <v>0</v>
      </c>
      <c r="I1106" s="642">
        <f t="shared" si="113"/>
        <v>0</v>
      </c>
      <c r="J1106" s="643">
        <f t="shared" ref="J1106:L1109" si="117">J1182+J1227+J1242+J1259+J1488+J1504+J1601+J1610</f>
        <v>0</v>
      </c>
      <c r="K1106" s="643">
        <f t="shared" si="117"/>
        <v>0</v>
      </c>
      <c r="L1106" s="643">
        <f t="shared" si="117"/>
        <v>0</v>
      </c>
      <c r="M1106" s="642">
        <f t="shared" si="114"/>
        <v>0</v>
      </c>
      <c r="N1106" s="643">
        <f t="shared" ref="N1106:P1109" si="118">N1182+N1227+N1242+N1259+N1488+N1504+N1601+N1610</f>
        <v>0</v>
      </c>
      <c r="O1106" s="643">
        <f t="shared" si="118"/>
        <v>0</v>
      </c>
      <c r="P1106" s="643">
        <f t="shared" si="118"/>
        <v>0</v>
      </c>
      <c r="Q1106" s="87" t="e">
        <f t="shared" si="112"/>
        <v>#DIV/0!</v>
      </c>
      <c r="R1106" s="87" t="e">
        <f t="shared" si="112"/>
        <v>#DIV/0!</v>
      </c>
      <c r="S1106" s="87" t="e">
        <f t="shared" si="112"/>
        <v>#DIV/0!</v>
      </c>
      <c r="T1106" s="87" t="e">
        <f t="shared" si="111"/>
        <v>#DIV/0!</v>
      </c>
      <c r="U1106" s="2"/>
    </row>
    <row r="1107" spans="1:21" hidden="1" x14ac:dyDescent="0.3">
      <c r="A1107" s="103"/>
      <c r="B1107" s="104" t="s">
        <v>327</v>
      </c>
      <c r="C1107" s="96" t="s">
        <v>328</v>
      </c>
      <c r="D1107" s="643">
        <f>D1183+D1228+D1243+D1260+D1489+D1505+D1602+D1611</f>
        <v>0</v>
      </c>
      <c r="E1107" s="642">
        <f t="shared" si="115"/>
        <v>0</v>
      </c>
      <c r="F1107" s="643">
        <f t="shared" si="116"/>
        <v>0</v>
      </c>
      <c r="G1107" s="643">
        <f t="shared" si="116"/>
        <v>0</v>
      </c>
      <c r="H1107" s="643">
        <f t="shared" si="116"/>
        <v>0</v>
      </c>
      <c r="I1107" s="642">
        <f t="shared" si="113"/>
        <v>2.1000000000000001E-4</v>
      </c>
      <c r="J1107" s="643">
        <f t="shared" si="117"/>
        <v>0</v>
      </c>
      <c r="K1107" s="643">
        <f t="shared" si="117"/>
        <v>2.1000000000000001E-4</v>
      </c>
      <c r="L1107" s="643">
        <f t="shared" si="117"/>
        <v>0</v>
      </c>
      <c r="M1107" s="642">
        <f t="shared" si="114"/>
        <v>0</v>
      </c>
      <c r="N1107" s="643">
        <f t="shared" si="118"/>
        <v>0</v>
      </c>
      <c r="O1107" s="643">
        <f t="shared" si="118"/>
        <v>0</v>
      </c>
      <c r="P1107" s="643">
        <f t="shared" si="118"/>
        <v>0</v>
      </c>
      <c r="Q1107" s="87">
        <f t="shared" si="112"/>
        <v>0</v>
      </c>
      <c r="R1107" s="87" t="e">
        <f t="shared" si="112"/>
        <v>#DIV/0!</v>
      </c>
      <c r="S1107" s="87">
        <f t="shared" si="112"/>
        <v>0</v>
      </c>
      <c r="T1107" s="87" t="e">
        <f t="shared" si="111"/>
        <v>#DIV/0!</v>
      </c>
      <c r="U1107" s="2"/>
    </row>
    <row r="1108" spans="1:21" ht="30" hidden="1" x14ac:dyDescent="0.3">
      <c r="A1108" s="103"/>
      <c r="B1108" s="104" t="s">
        <v>329</v>
      </c>
      <c r="C1108" s="97" t="s">
        <v>330</v>
      </c>
      <c r="D1108" s="643">
        <f>D1184+D1229+D1244+D1261+D1490+D1506+D1603+D1612</f>
        <v>80</v>
      </c>
      <c r="E1108" s="642">
        <f t="shared" si="115"/>
        <v>415.60721000000001</v>
      </c>
      <c r="F1108" s="643">
        <f t="shared" si="116"/>
        <v>415.60700000000003</v>
      </c>
      <c r="G1108" s="643">
        <f t="shared" si="116"/>
        <v>2.1000000000000001E-4</v>
      </c>
      <c r="H1108" s="643">
        <f t="shared" si="116"/>
        <v>0</v>
      </c>
      <c r="I1108" s="642">
        <f t="shared" si="113"/>
        <v>150.571</v>
      </c>
      <c r="J1108" s="643">
        <f t="shared" si="117"/>
        <v>150.571</v>
      </c>
      <c r="K1108" s="643">
        <f t="shared" si="117"/>
        <v>0</v>
      </c>
      <c r="L1108" s="643">
        <f t="shared" si="117"/>
        <v>0</v>
      </c>
      <c r="M1108" s="642">
        <f t="shared" si="114"/>
        <v>32.557090000000002</v>
      </c>
      <c r="N1108" s="643">
        <f t="shared" si="118"/>
        <v>32.557090000000002</v>
      </c>
      <c r="O1108" s="643">
        <f t="shared" si="118"/>
        <v>0</v>
      </c>
      <c r="P1108" s="643">
        <f t="shared" si="118"/>
        <v>0</v>
      </c>
      <c r="Q1108" s="87">
        <f t="shared" si="112"/>
        <v>21.62241733135863</v>
      </c>
      <c r="R1108" s="87">
        <f t="shared" si="112"/>
        <v>21.62241733135863</v>
      </c>
      <c r="S1108" s="87" t="e">
        <f t="shared" si="112"/>
        <v>#DIV/0!</v>
      </c>
      <c r="T1108" s="87" t="e">
        <f t="shared" si="111"/>
        <v>#DIV/0!</v>
      </c>
      <c r="U1108" s="2"/>
    </row>
    <row r="1109" spans="1:21" ht="30" hidden="1" x14ac:dyDescent="0.3">
      <c r="A1109" s="103"/>
      <c r="B1109" s="104" t="s">
        <v>331</v>
      </c>
      <c r="C1109" s="97" t="s">
        <v>332</v>
      </c>
      <c r="D1109" s="643">
        <f>D1185+D1230+D1245+D1262+D1491+D1507+D1604+D1613</f>
        <v>0</v>
      </c>
      <c r="E1109" s="642">
        <f t="shared" si="115"/>
        <v>0</v>
      </c>
      <c r="F1109" s="643">
        <f t="shared" si="116"/>
        <v>0</v>
      </c>
      <c r="G1109" s="643">
        <f t="shared" si="116"/>
        <v>0</v>
      </c>
      <c r="H1109" s="643">
        <f t="shared" si="116"/>
        <v>0</v>
      </c>
      <c r="I1109" s="642">
        <f t="shared" si="113"/>
        <v>0</v>
      </c>
      <c r="J1109" s="643">
        <f t="shared" si="117"/>
        <v>0</v>
      </c>
      <c r="K1109" s="643">
        <f t="shared" si="117"/>
        <v>0</v>
      </c>
      <c r="L1109" s="643">
        <f t="shared" si="117"/>
        <v>0</v>
      </c>
      <c r="M1109" s="642">
        <f t="shared" si="114"/>
        <v>0</v>
      </c>
      <c r="N1109" s="643">
        <f t="shared" si="118"/>
        <v>0</v>
      </c>
      <c r="O1109" s="643">
        <f t="shared" si="118"/>
        <v>0</v>
      </c>
      <c r="P1109" s="643">
        <f t="shared" si="118"/>
        <v>0</v>
      </c>
      <c r="Q1109" s="87" t="e">
        <f t="shared" si="112"/>
        <v>#DIV/0!</v>
      </c>
      <c r="R1109" s="87" t="e">
        <f t="shared" si="112"/>
        <v>#DIV/0!</v>
      </c>
      <c r="S1109" s="87" t="e">
        <f t="shared" si="112"/>
        <v>#DIV/0!</v>
      </c>
      <c r="T1109" s="87" t="e">
        <f t="shared" si="111"/>
        <v>#DIV/0!</v>
      </c>
      <c r="U1109" s="2"/>
    </row>
    <row r="1110" spans="1:21" ht="30" x14ac:dyDescent="0.3">
      <c r="A1110" s="103"/>
      <c r="B1110" s="104" t="s">
        <v>138</v>
      </c>
      <c r="C1110" s="94" t="s">
        <v>333</v>
      </c>
      <c r="D1110" s="643">
        <f>D1122+D1164+D1178+D1238+D1419+D1439+D1535+D1545</f>
        <v>2833.7000000000003</v>
      </c>
      <c r="E1110" s="642">
        <f t="shared" si="115"/>
        <v>16012.461159999999</v>
      </c>
      <c r="F1110" s="643">
        <f>F1122+F1164+F1178+F1238+F1419+F1439+F1535+F1545</f>
        <v>7785.0388400000002</v>
      </c>
      <c r="G1110" s="643">
        <f>G1122+G1164+G1178+G1238+G1419+G1439+G1535+G1545</f>
        <v>8227.4223199999997</v>
      </c>
      <c r="H1110" s="643">
        <f>H1122+H1164+H1178+H1238+H1419+H1439+H1535+H1545</f>
        <v>0</v>
      </c>
      <c r="I1110" s="642">
        <f t="shared" si="113"/>
        <v>12401.732520000001</v>
      </c>
      <c r="J1110" s="643">
        <f>J1122+J1164+J1178+J1238+J1419+J1439+J1535+J1545</f>
        <v>4827.6332000000011</v>
      </c>
      <c r="K1110" s="643">
        <f>K1122+K1164+K1178+K1238+K1419+K1439+K1535+K1545</f>
        <v>7574.0993200000003</v>
      </c>
      <c r="L1110" s="643">
        <f>L1122+L1164+L1178+L1238+L1419+L1439+L1535+L1545</f>
        <v>0</v>
      </c>
      <c r="M1110" s="642">
        <f t="shared" si="114"/>
        <v>8775.954459999999</v>
      </c>
      <c r="N1110" s="643">
        <f>N1122+N1164+N1178+N1238+N1419+N1439+N1535+N1545</f>
        <v>3115.2238499999999</v>
      </c>
      <c r="O1110" s="643">
        <f>O1122+O1164+O1178+O1238+O1419+O1439+O1535+O1545</f>
        <v>5660.7306099999996</v>
      </c>
      <c r="P1110" s="643">
        <f>P1122+P1164+P1178+P1238+P1419+P1439+P1535+P1545</f>
        <v>0</v>
      </c>
      <c r="Q1110" s="87">
        <f t="shared" si="112"/>
        <v>70.763939198391924</v>
      </c>
      <c r="R1110" s="87">
        <f t="shared" si="112"/>
        <v>64.529008749049098</v>
      </c>
      <c r="S1110" s="87">
        <f t="shared" si="112"/>
        <v>74.738003435634894</v>
      </c>
      <c r="T1110" s="87" t="e">
        <f t="shared" si="111"/>
        <v>#DIV/0!</v>
      </c>
      <c r="U1110" s="2"/>
    </row>
    <row r="1111" spans="1:21" hidden="1" x14ac:dyDescent="0.3">
      <c r="A1111" s="103"/>
      <c r="B1111" s="104" t="s">
        <v>359</v>
      </c>
      <c r="C1111" s="94" t="s">
        <v>360</v>
      </c>
      <c r="D1111" s="643"/>
      <c r="E1111" s="642">
        <f t="shared" si="115"/>
        <v>0</v>
      </c>
      <c r="F1111" s="643"/>
      <c r="G1111" s="643"/>
      <c r="H1111" s="643"/>
      <c r="I1111" s="642">
        <f t="shared" si="113"/>
        <v>0</v>
      </c>
      <c r="J1111" s="643"/>
      <c r="K1111" s="643"/>
      <c r="L1111" s="643"/>
      <c r="M1111" s="642">
        <f t="shared" si="114"/>
        <v>0</v>
      </c>
      <c r="N1111" s="643"/>
      <c r="O1111" s="643"/>
      <c r="P1111" s="643"/>
      <c r="Q1111" s="87" t="e">
        <f t="shared" si="112"/>
        <v>#DIV/0!</v>
      </c>
      <c r="R1111" s="87" t="e">
        <f t="shared" si="112"/>
        <v>#DIV/0!</v>
      </c>
      <c r="S1111" s="87" t="e">
        <f t="shared" si="112"/>
        <v>#DIV/0!</v>
      </c>
      <c r="T1111" s="87" t="e">
        <f t="shared" si="111"/>
        <v>#DIV/0!</v>
      </c>
    </row>
    <row r="1112" spans="1:21" ht="34.5" customHeight="1" x14ac:dyDescent="0.3">
      <c r="A1112" s="92" t="s">
        <v>421</v>
      </c>
      <c r="B1112" s="93"/>
      <c r="C1112" s="123" t="s">
        <v>422</v>
      </c>
      <c r="D1112" s="643">
        <f>D1135+D1150+D1155</f>
        <v>1611.3</v>
      </c>
      <c r="E1112" s="642">
        <f t="shared" si="115"/>
        <v>10022.4519</v>
      </c>
      <c r="F1112" s="643">
        <f t="shared" ref="F1112:H1113" si="119">F1135+F1150+F1155</f>
        <v>3840.0762</v>
      </c>
      <c r="G1112" s="643">
        <f t="shared" si="119"/>
        <v>6182.3756999999996</v>
      </c>
      <c r="H1112" s="643">
        <f t="shared" si="119"/>
        <v>0</v>
      </c>
      <c r="I1112" s="642">
        <f t="shared" si="113"/>
        <v>7758.9041699999998</v>
      </c>
      <c r="J1112" s="643">
        <f t="shared" ref="J1112:L1113" si="120">J1135+J1150+J1155</f>
        <v>2184.1914700000002</v>
      </c>
      <c r="K1112" s="643">
        <f t="shared" si="120"/>
        <v>5574.7127</v>
      </c>
      <c r="L1112" s="643">
        <f t="shared" si="120"/>
        <v>0</v>
      </c>
      <c r="M1112" s="642">
        <f t="shared" si="114"/>
        <v>5377.2480599999999</v>
      </c>
      <c r="N1112" s="643">
        <f t="shared" ref="N1112:P1113" si="121">N1135+N1150+N1155</f>
        <v>1473.57178</v>
      </c>
      <c r="O1112" s="643">
        <f t="shared" si="121"/>
        <v>3903.6762800000001</v>
      </c>
      <c r="P1112" s="643">
        <f t="shared" si="121"/>
        <v>0</v>
      </c>
      <c r="Q1112" s="87">
        <f t="shared" si="112"/>
        <v>69.304220572684301</v>
      </c>
      <c r="R1112" s="87">
        <f t="shared" si="112"/>
        <v>67.46532070285943</v>
      </c>
      <c r="S1112" s="87">
        <f t="shared" si="112"/>
        <v>70.024707820368931</v>
      </c>
      <c r="T1112" s="87" t="e">
        <f t="shared" si="111"/>
        <v>#DIV/0!</v>
      </c>
      <c r="U1112" s="2"/>
    </row>
    <row r="1113" spans="1:21" x14ac:dyDescent="0.3">
      <c r="A1113" s="92"/>
      <c r="B1113" s="93" t="s">
        <v>192</v>
      </c>
      <c r="C1113" s="94" t="s">
        <v>206</v>
      </c>
      <c r="D1113" s="644">
        <f>D1136+D1151</f>
        <v>284</v>
      </c>
      <c r="E1113" s="645">
        <f t="shared" si="115"/>
        <v>304.10000000000002</v>
      </c>
      <c r="F1113" s="644">
        <f t="shared" si="119"/>
        <v>304.10000000000002</v>
      </c>
      <c r="G1113" s="644">
        <f t="shared" si="119"/>
        <v>0</v>
      </c>
      <c r="H1113" s="644">
        <f t="shared" si="119"/>
        <v>0</v>
      </c>
      <c r="I1113" s="645">
        <f t="shared" si="113"/>
        <v>261.67180000000002</v>
      </c>
      <c r="J1113" s="644">
        <f t="shared" si="120"/>
        <v>261.67180000000002</v>
      </c>
      <c r="K1113" s="644">
        <f t="shared" si="120"/>
        <v>0</v>
      </c>
      <c r="L1113" s="644">
        <f t="shared" si="120"/>
        <v>0</v>
      </c>
      <c r="M1113" s="645">
        <f t="shared" si="114"/>
        <v>247.565</v>
      </c>
      <c r="N1113" s="644">
        <f t="shared" si="121"/>
        <v>247.565</v>
      </c>
      <c r="O1113" s="644">
        <f t="shared" si="121"/>
        <v>0</v>
      </c>
      <c r="P1113" s="644">
        <f t="shared" si="121"/>
        <v>0</v>
      </c>
      <c r="Q1113" s="87">
        <f t="shared" si="112"/>
        <v>94.608972002332678</v>
      </c>
      <c r="R1113" s="87">
        <f t="shared" si="112"/>
        <v>94.608972002332678</v>
      </c>
      <c r="S1113" s="87" t="e">
        <f t="shared" si="112"/>
        <v>#DIV/0!</v>
      </c>
      <c r="T1113" s="87" t="e">
        <f t="shared" si="111"/>
        <v>#DIV/0!</v>
      </c>
      <c r="U1113" s="2"/>
    </row>
    <row r="1114" spans="1:21" hidden="1" x14ac:dyDescent="0.3">
      <c r="A1114" s="92"/>
      <c r="B1114" s="93" t="s">
        <v>203</v>
      </c>
      <c r="C1114" s="95" t="s">
        <v>385</v>
      </c>
      <c r="D1114" s="644"/>
      <c r="E1114" s="645">
        <f t="shared" si="115"/>
        <v>0</v>
      </c>
      <c r="F1114" s="644"/>
      <c r="G1114" s="644"/>
      <c r="H1114" s="644"/>
      <c r="I1114" s="645">
        <f t="shared" si="113"/>
        <v>0</v>
      </c>
      <c r="J1114" s="644"/>
      <c r="K1114" s="644"/>
      <c r="L1114" s="644"/>
      <c r="M1114" s="645">
        <f t="shared" si="114"/>
        <v>0</v>
      </c>
      <c r="N1114" s="644"/>
      <c r="O1114" s="644"/>
      <c r="P1114" s="644"/>
      <c r="Q1114" s="87" t="e">
        <f t="shared" si="112"/>
        <v>#DIV/0!</v>
      </c>
      <c r="R1114" s="87" t="e">
        <f t="shared" si="112"/>
        <v>#DIV/0!</v>
      </c>
      <c r="S1114" s="87" t="e">
        <f t="shared" si="112"/>
        <v>#DIV/0!</v>
      </c>
      <c r="T1114" s="87" t="e">
        <f t="shared" si="111"/>
        <v>#DIV/0!</v>
      </c>
      <c r="U1114" s="2"/>
    </row>
    <row r="1115" spans="1:21" hidden="1" x14ac:dyDescent="0.3">
      <c r="A1115" s="92"/>
      <c r="B1115" s="93" t="s">
        <v>207</v>
      </c>
      <c r="C1115" s="96" t="s">
        <v>208</v>
      </c>
      <c r="D1115" s="644"/>
      <c r="E1115" s="645">
        <f t="shared" si="115"/>
        <v>0</v>
      </c>
      <c r="F1115" s="644"/>
      <c r="G1115" s="644"/>
      <c r="H1115" s="644"/>
      <c r="I1115" s="645">
        <f t="shared" si="113"/>
        <v>0</v>
      </c>
      <c r="J1115" s="644"/>
      <c r="K1115" s="644"/>
      <c r="L1115" s="644"/>
      <c r="M1115" s="645">
        <f t="shared" si="114"/>
        <v>0</v>
      </c>
      <c r="N1115" s="644"/>
      <c r="O1115" s="644"/>
      <c r="P1115" s="644"/>
      <c r="Q1115" s="87" t="e">
        <f t="shared" si="112"/>
        <v>#DIV/0!</v>
      </c>
      <c r="R1115" s="87" t="e">
        <f t="shared" si="112"/>
        <v>#DIV/0!</v>
      </c>
      <c r="S1115" s="87" t="e">
        <f t="shared" si="112"/>
        <v>#DIV/0!</v>
      </c>
      <c r="T1115" s="87" t="e">
        <f t="shared" si="111"/>
        <v>#DIV/0!</v>
      </c>
      <c r="U1115" s="2"/>
    </row>
    <row r="1116" spans="1:21" ht="30" hidden="1" x14ac:dyDescent="0.3">
      <c r="A1116" s="92"/>
      <c r="B1116" s="93" t="s">
        <v>209</v>
      </c>
      <c r="C1116" s="97" t="s">
        <v>210</v>
      </c>
      <c r="D1116" s="644"/>
      <c r="E1116" s="645">
        <f t="shared" si="115"/>
        <v>0</v>
      </c>
      <c r="F1116" s="644"/>
      <c r="G1116" s="644"/>
      <c r="H1116" s="644"/>
      <c r="I1116" s="645">
        <f t="shared" si="113"/>
        <v>0</v>
      </c>
      <c r="J1116" s="644"/>
      <c r="K1116" s="644"/>
      <c r="L1116" s="644"/>
      <c r="M1116" s="645">
        <f t="shared" si="114"/>
        <v>0</v>
      </c>
      <c r="N1116" s="644"/>
      <c r="O1116" s="644"/>
      <c r="P1116" s="644"/>
      <c r="Q1116" s="87" t="e">
        <f t="shared" si="112"/>
        <v>#DIV/0!</v>
      </c>
      <c r="R1116" s="87" t="e">
        <f t="shared" si="112"/>
        <v>#DIV/0!</v>
      </c>
      <c r="S1116" s="87" t="e">
        <f t="shared" si="112"/>
        <v>#DIV/0!</v>
      </c>
      <c r="T1116" s="87" t="e">
        <f t="shared" si="111"/>
        <v>#DIV/0!</v>
      </c>
      <c r="U1116" s="2"/>
    </row>
    <row r="1117" spans="1:21" ht="30" hidden="1" x14ac:dyDescent="0.3">
      <c r="A1117" s="92"/>
      <c r="B1117" s="93" t="s">
        <v>211</v>
      </c>
      <c r="C1117" s="97" t="s">
        <v>212</v>
      </c>
      <c r="D1117" s="644"/>
      <c r="E1117" s="645">
        <f t="shared" si="115"/>
        <v>0</v>
      </c>
      <c r="F1117" s="644"/>
      <c r="G1117" s="644"/>
      <c r="H1117" s="644"/>
      <c r="I1117" s="645">
        <f t="shared" si="113"/>
        <v>0</v>
      </c>
      <c r="J1117" s="644"/>
      <c r="K1117" s="644"/>
      <c r="L1117" s="644"/>
      <c r="M1117" s="645">
        <f t="shared" si="114"/>
        <v>0</v>
      </c>
      <c r="N1117" s="644"/>
      <c r="O1117" s="644"/>
      <c r="P1117" s="644"/>
      <c r="Q1117" s="87" t="e">
        <f t="shared" si="112"/>
        <v>#DIV/0!</v>
      </c>
      <c r="R1117" s="87" t="e">
        <f t="shared" si="112"/>
        <v>#DIV/0!</v>
      </c>
      <c r="S1117" s="87" t="e">
        <f t="shared" si="112"/>
        <v>#DIV/0!</v>
      </c>
      <c r="T1117" s="87" t="e">
        <f t="shared" si="111"/>
        <v>#DIV/0!</v>
      </c>
      <c r="U1117" s="2"/>
    </row>
    <row r="1118" spans="1:21" hidden="1" x14ac:dyDescent="0.3">
      <c r="A1118" s="92"/>
      <c r="B1118" s="93" t="s">
        <v>213</v>
      </c>
      <c r="C1118" s="96" t="s">
        <v>214</v>
      </c>
      <c r="D1118" s="644"/>
      <c r="E1118" s="645">
        <f t="shared" si="115"/>
        <v>0</v>
      </c>
      <c r="F1118" s="644"/>
      <c r="G1118" s="644"/>
      <c r="H1118" s="644"/>
      <c r="I1118" s="645">
        <f t="shared" si="113"/>
        <v>0</v>
      </c>
      <c r="J1118" s="644"/>
      <c r="K1118" s="644"/>
      <c r="L1118" s="644"/>
      <c r="M1118" s="645">
        <f t="shared" si="114"/>
        <v>0</v>
      </c>
      <c r="N1118" s="644"/>
      <c r="O1118" s="644"/>
      <c r="P1118" s="644"/>
      <c r="Q1118" s="87" t="e">
        <f t="shared" si="112"/>
        <v>#DIV/0!</v>
      </c>
      <c r="R1118" s="87" t="e">
        <f t="shared" si="112"/>
        <v>#DIV/0!</v>
      </c>
      <c r="S1118" s="87" t="e">
        <f t="shared" si="112"/>
        <v>#DIV/0!</v>
      </c>
      <c r="T1118" s="87" t="e">
        <f t="shared" si="111"/>
        <v>#DIV/0!</v>
      </c>
      <c r="U1118" s="2"/>
    </row>
    <row r="1119" spans="1:21" ht="30" x14ac:dyDescent="0.3">
      <c r="A1119" s="92"/>
      <c r="B1119" s="93" t="s">
        <v>215</v>
      </c>
      <c r="C1119" s="95" t="s">
        <v>19</v>
      </c>
      <c r="D1119" s="217">
        <f>D1137+D1152</f>
        <v>0</v>
      </c>
      <c r="E1119" s="645">
        <f t="shared" si="115"/>
        <v>0</v>
      </c>
      <c r="F1119" s="217">
        <f>F1137+F1152+F1157</f>
        <v>0</v>
      </c>
      <c r="G1119" s="217">
        <f>G1137+G1152+G1157</f>
        <v>0</v>
      </c>
      <c r="H1119" s="217">
        <f>H1137+H1152+H1157</f>
        <v>0</v>
      </c>
      <c r="I1119" s="645">
        <f t="shared" si="113"/>
        <v>8.8067999999999991</v>
      </c>
      <c r="J1119" s="640">
        <f>J1137+J1152+J1157</f>
        <v>8.8067999999999991</v>
      </c>
      <c r="K1119" s="640">
        <f>K1137+K1152+K1157</f>
        <v>0</v>
      </c>
      <c r="L1119" s="640">
        <f>L1137+L1152+L1157</f>
        <v>0</v>
      </c>
      <c r="M1119" s="645">
        <f t="shared" si="114"/>
        <v>0.3</v>
      </c>
      <c r="N1119" s="640">
        <f>N1137+N1152+N1157</f>
        <v>0.3</v>
      </c>
      <c r="O1119" s="640">
        <f>O1137+O1152+O1157</f>
        <v>0</v>
      </c>
      <c r="P1119" s="640">
        <f>P1137+P1152+P1157</f>
        <v>0</v>
      </c>
      <c r="Q1119" s="87">
        <f t="shared" si="112"/>
        <v>3.4064586455920427</v>
      </c>
      <c r="R1119" s="87">
        <f t="shared" si="112"/>
        <v>3.4064586455920427</v>
      </c>
      <c r="S1119" s="87" t="e">
        <f t="shared" si="112"/>
        <v>#DIV/0!</v>
      </c>
      <c r="T1119" s="87" t="e">
        <f t="shared" si="111"/>
        <v>#DIV/0!</v>
      </c>
      <c r="U1119" s="2"/>
    </row>
    <row r="1120" spans="1:21" x14ac:dyDescent="0.3">
      <c r="A1120" s="92"/>
      <c r="B1120" s="93" t="s">
        <v>307</v>
      </c>
      <c r="C1120" s="95" t="s">
        <v>21</v>
      </c>
      <c r="D1120" s="644">
        <f>D1138</f>
        <v>284</v>
      </c>
      <c r="E1120" s="645">
        <f t="shared" si="115"/>
        <v>304.10000000000002</v>
      </c>
      <c r="F1120" s="644">
        <f>F1138</f>
        <v>304.10000000000002</v>
      </c>
      <c r="G1120" s="644">
        <f>G1138</f>
        <v>0</v>
      </c>
      <c r="H1120" s="644">
        <f>H1138</f>
        <v>0</v>
      </c>
      <c r="I1120" s="645">
        <f t="shared" si="113"/>
        <v>243.90100000000001</v>
      </c>
      <c r="J1120" s="644">
        <f>J1138</f>
        <v>243.90100000000001</v>
      </c>
      <c r="K1120" s="644">
        <f>K1138</f>
        <v>0</v>
      </c>
      <c r="L1120" s="644">
        <f>L1138</f>
        <v>0</v>
      </c>
      <c r="M1120" s="645">
        <f t="shared" si="114"/>
        <v>238.30099999999999</v>
      </c>
      <c r="N1120" s="644">
        <f>N1138</f>
        <v>238.30099999999999</v>
      </c>
      <c r="O1120" s="644">
        <f>O1138</f>
        <v>0</v>
      </c>
      <c r="P1120" s="644">
        <f>P1138</f>
        <v>0</v>
      </c>
      <c r="Q1120" s="87">
        <f t="shared" si="112"/>
        <v>97.703986453520059</v>
      </c>
      <c r="R1120" s="87">
        <f t="shared" si="112"/>
        <v>97.703986453520059</v>
      </c>
      <c r="S1120" s="87" t="e">
        <f t="shared" si="112"/>
        <v>#DIV/0!</v>
      </c>
      <c r="T1120" s="87" t="e">
        <f t="shared" si="111"/>
        <v>#DIV/0!</v>
      </c>
      <c r="U1120" s="2"/>
    </row>
    <row r="1121" spans="1:21" x14ac:dyDescent="0.3">
      <c r="A1121" s="92"/>
      <c r="B1121" s="93" t="s">
        <v>324</v>
      </c>
      <c r="C1121" s="95" t="s">
        <v>23</v>
      </c>
      <c r="D1121" s="644">
        <f>D1139+D1153</f>
        <v>0</v>
      </c>
      <c r="E1121" s="645">
        <f t="shared" si="115"/>
        <v>0</v>
      </c>
      <c r="F1121" s="644">
        <f>F1139+F1153</f>
        <v>0</v>
      </c>
      <c r="G1121" s="644">
        <f>G1139+G1153</f>
        <v>0</v>
      </c>
      <c r="H1121" s="644">
        <f>H1139+H1153</f>
        <v>0</v>
      </c>
      <c r="I1121" s="645">
        <f t="shared" si="113"/>
        <v>8.9640000000000004</v>
      </c>
      <c r="J1121" s="644">
        <f>J1139+J1153</f>
        <v>8.9640000000000004</v>
      </c>
      <c r="K1121" s="644">
        <f>K1139+K1153</f>
        <v>0</v>
      </c>
      <c r="L1121" s="644">
        <f>L1139+L1153</f>
        <v>0</v>
      </c>
      <c r="M1121" s="645">
        <f t="shared" si="114"/>
        <v>8.9640000000000004</v>
      </c>
      <c r="N1121" s="644">
        <f>N1139+N1153</f>
        <v>8.9640000000000004</v>
      </c>
      <c r="O1121" s="644">
        <f>O1139+O1153</f>
        <v>0</v>
      </c>
      <c r="P1121" s="644">
        <f>P1139+P1153</f>
        <v>0</v>
      </c>
      <c r="Q1121" s="87">
        <f t="shared" si="112"/>
        <v>100</v>
      </c>
      <c r="R1121" s="87">
        <f t="shared" si="112"/>
        <v>100</v>
      </c>
      <c r="S1121" s="87" t="e">
        <f t="shared" si="112"/>
        <v>#DIV/0!</v>
      </c>
      <c r="T1121" s="87" t="e">
        <f t="shared" si="111"/>
        <v>#DIV/0!</v>
      </c>
      <c r="U1121" s="2"/>
    </row>
    <row r="1122" spans="1:21" ht="30" x14ac:dyDescent="0.3">
      <c r="A1122" s="92"/>
      <c r="B1122" s="93" t="s">
        <v>138</v>
      </c>
      <c r="C1122" s="94" t="s">
        <v>333</v>
      </c>
      <c r="D1122" s="644">
        <f>D1140+D1154+D1158</f>
        <v>1327.3</v>
      </c>
      <c r="E1122" s="645">
        <f t="shared" si="115"/>
        <v>9718.3518999999997</v>
      </c>
      <c r="F1122" s="644">
        <f>F1140+F1154+F1158</f>
        <v>3535.9762000000001</v>
      </c>
      <c r="G1122" s="644">
        <f>G1140+G1154+G1158</f>
        <v>6182.3756999999996</v>
      </c>
      <c r="H1122" s="644">
        <f>H1140+H1154+H1158</f>
        <v>0</v>
      </c>
      <c r="I1122" s="645">
        <f t="shared" si="113"/>
        <v>7497.2323699999997</v>
      </c>
      <c r="J1122" s="644">
        <f>J1140+J1154+J1158</f>
        <v>1922.5196700000001</v>
      </c>
      <c r="K1122" s="644">
        <f>K1140+K1154+K1158</f>
        <v>5574.7127</v>
      </c>
      <c r="L1122" s="644">
        <f>L1140+L1154+L1158</f>
        <v>0</v>
      </c>
      <c r="M1122" s="645">
        <f t="shared" si="114"/>
        <v>5129.6830600000003</v>
      </c>
      <c r="N1122" s="644">
        <f>N1140+N1154+N1158</f>
        <v>1226.0067799999999</v>
      </c>
      <c r="O1122" s="644">
        <f>O1140+O1154+O1158</f>
        <v>3903.6762800000001</v>
      </c>
      <c r="P1122" s="644">
        <f>P1140+P1154+P1158</f>
        <v>0</v>
      </c>
      <c r="Q1122" s="87">
        <f t="shared" si="112"/>
        <v>68.421022676665416</v>
      </c>
      <c r="R1122" s="87">
        <f t="shared" si="112"/>
        <v>63.770831535887474</v>
      </c>
      <c r="S1122" s="87">
        <f t="shared" si="112"/>
        <v>70.024707820368931</v>
      </c>
      <c r="T1122" s="87" t="e">
        <f t="shared" si="111"/>
        <v>#DIV/0!</v>
      </c>
      <c r="U1122" s="2"/>
    </row>
    <row r="1123" spans="1:21" hidden="1" x14ac:dyDescent="0.3">
      <c r="A1123" s="92"/>
      <c r="B1123" s="93" t="s">
        <v>139</v>
      </c>
      <c r="C1123" s="100" t="s">
        <v>334</v>
      </c>
      <c r="D1123" s="644"/>
      <c r="E1123" s="645">
        <f t="shared" si="115"/>
        <v>0</v>
      </c>
      <c r="F1123" s="644"/>
      <c r="G1123" s="644"/>
      <c r="H1123" s="644"/>
      <c r="I1123" s="645">
        <f t="shared" si="113"/>
        <v>0</v>
      </c>
      <c r="J1123" s="644"/>
      <c r="K1123" s="644"/>
      <c r="L1123" s="644"/>
      <c r="M1123" s="645">
        <f t="shared" si="114"/>
        <v>0</v>
      </c>
      <c r="N1123" s="644"/>
      <c r="O1123" s="644"/>
      <c r="P1123" s="644"/>
      <c r="Q1123" s="87" t="e">
        <f t="shared" si="112"/>
        <v>#DIV/0!</v>
      </c>
      <c r="R1123" s="87" t="e">
        <f t="shared" si="112"/>
        <v>#DIV/0!</v>
      </c>
      <c r="S1123" s="87" t="e">
        <f t="shared" si="112"/>
        <v>#DIV/0!</v>
      </c>
      <c r="T1123" s="87" t="e">
        <f t="shared" si="111"/>
        <v>#DIV/0!</v>
      </c>
    </row>
    <row r="1124" spans="1:21" ht="30" hidden="1" x14ac:dyDescent="0.3">
      <c r="A1124" s="92"/>
      <c r="B1124" s="93" t="s">
        <v>335</v>
      </c>
      <c r="C1124" s="96" t="s">
        <v>336</v>
      </c>
      <c r="D1124" s="644"/>
      <c r="E1124" s="645">
        <f t="shared" si="115"/>
        <v>0</v>
      </c>
      <c r="F1124" s="644"/>
      <c r="G1124" s="644"/>
      <c r="H1124" s="644"/>
      <c r="I1124" s="645">
        <f t="shared" si="113"/>
        <v>0</v>
      </c>
      <c r="J1124" s="644"/>
      <c r="K1124" s="644"/>
      <c r="L1124" s="644"/>
      <c r="M1124" s="645">
        <f t="shared" si="114"/>
        <v>0</v>
      </c>
      <c r="N1124" s="644"/>
      <c r="O1124" s="644"/>
      <c r="P1124" s="644"/>
      <c r="Q1124" s="87" t="e">
        <f t="shared" si="112"/>
        <v>#DIV/0!</v>
      </c>
      <c r="R1124" s="87" t="e">
        <f t="shared" si="112"/>
        <v>#DIV/0!</v>
      </c>
      <c r="S1124" s="87" t="e">
        <f t="shared" si="112"/>
        <v>#DIV/0!</v>
      </c>
      <c r="T1124" s="87" t="e">
        <f t="shared" si="111"/>
        <v>#DIV/0!</v>
      </c>
    </row>
    <row r="1125" spans="1:21" ht="30" hidden="1" x14ac:dyDescent="0.3">
      <c r="A1125" s="92"/>
      <c r="B1125" s="93" t="s">
        <v>337</v>
      </c>
      <c r="C1125" s="97" t="s">
        <v>338</v>
      </c>
      <c r="D1125" s="644"/>
      <c r="E1125" s="645">
        <f t="shared" si="115"/>
        <v>0</v>
      </c>
      <c r="F1125" s="644"/>
      <c r="G1125" s="644"/>
      <c r="H1125" s="644"/>
      <c r="I1125" s="645">
        <f t="shared" si="113"/>
        <v>0</v>
      </c>
      <c r="J1125" s="644"/>
      <c r="K1125" s="644"/>
      <c r="L1125" s="644"/>
      <c r="M1125" s="645">
        <f t="shared" si="114"/>
        <v>0</v>
      </c>
      <c r="N1125" s="644"/>
      <c r="O1125" s="644"/>
      <c r="P1125" s="644"/>
      <c r="Q1125" s="87" t="e">
        <f t="shared" si="112"/>
        <v>#DIV/0!</v>
      </c>
      <c r="R1125" s="87" t="e">
        <f t="shared" si="112"/>
        <v>#DIV/0!</v>
      </c>
      <c r="S1125" s="87" t="e">
        <f t="shared" si="112"/>
        <v>#DIV/0!</v>
      </c>
      <c r="T1125" s="87" t="e">
        <f t="shared" si="111"/>
        <v>#DIV/0!</v>
      </c>
    </row>
    <row r="1126" spans="1:21" ht="30" hidden="1" x14ac:dyDescent="0.3">
      <c r="A1126" s="92"/>
      <c r="B1126" s="93" t="s">
        <v>339</v>
      </c>
      <c r="C1126" s="97" t="s">
        <v>340</v>
      </c>
      <c r="D1126" s="644"/>
      <c r="E1126" s="645">
        <f t="shared" si="115"/>
        <v>0</v>
      </c>
      <c r="F1126" s="644"/>
      <c r="G1126" s="644"/>
      <c r="H1126" s="644"/>
      <c r="I1126" s="645">
        <f t="shared" si="113"/>
        <v>0</v>
      </c>
      <c r="J1126" s="644"/>
      <c r="K1126" s="644"/>
      <c r="L1126" s="644"/>
      <c r="M1126" s="645">
        <f t="shared" si="114"/>
        <v>0</v>
      </c>
      <c r="N1126" s="644"/>
      <c r="O1126" s="644"/>
      <c r="P1126" s="644"/>
      <c r="Q1126" s="87" t="e">
        <f t="shared" si="112"/>
        <v>#DIV/0!</v>
      </c>
      <c r="R1126" s="87" t="e">
        <f t="shared" si="112"/>
        <v>#DIV/0!</v>
      </c>
      <c r="S1126" s="87" t="e">
        <f t="shared" si="112"/>
        <v>#DIV/0!</v>
      </c>
      <c r="T1126" s="87" t="e">
        <f t="shared" si="111"/>
        <v>#DIV/0!</v>
      </c>
    </row>
    <row r="1127" spans="1:21" ht="14.25" hidden="1" customHeight="1" x14ac:dyDescent="0.3">
      <c r="A1127" s="92"/>
      <c r="B1127" s="93" t="s">
        <v>341</v>
      </c>
      <c r="C1127" s="97" t="s">
        <v>342</v>
      </c>
      <c r="D1127" s="644"/>
      <c r="E1127" s="645">
        <f t="shared" si="115"/>
        <v>0</v>
      </c>
      <c r="F1127" s="644"/>
      <c r="G1127" s="644"/>
      <c r="H1127" s="644"/>
      <c r="I1127" s="645">
        <f t="shared" si="113"/>
        <v>0</v>
      </c>
      <c r="J1127" s="644"/>
      <c r="K1127" s="644"/>
      <c r="L1127" s="644"/>
      <c r="M1127" s="645">
        <f t="shared" si="114"/>
        <v>0</v>
      </c>
      <c r="N1127" s="644"/>
      <c r="O1127" s="644"/>
      <c r="P1127" s="644"/>
      <c r="Q1127" s="87" t="e">
        <f t="shared" si="112"/>
        <v>#DIV/0!</v>
      </c>
      <c r="R1127" s="87" t="e">
        <f t="shared" si="112"/>
        <v>#DIV/0!</v>
      </c>
      <c r="S1127" s="87" t="e">
        <f t="shared" si="112"/>
        <v>#DIV/0!</v>
      </c>
      <c r="T1127" s="87" t="e">
        <f t="shared" si="111"/>
        <v>#DIV/0!</v>
      </c>
    </row>
    <row r="1128" spans="1:21" ht="30" hidden="1" x14ac:dyDescent="0.3">
      <c r="A1128" s="92"/>
      <c r="B1128" s="93" t="s">
        <v>343</v>
      </c>
      <c r="C1128" s="97" t="s">
        <v>344</v>
      </c>
      <c r="D1128" s="644"/>
      <c r="E1128" s="645">
        <f t="shared" si="115"/>
        <v>0</v>
      </c>
      <c r="F1128" s="644"/>
      <c r="G1128" s="644"/>
      <c r="H1128" s="644"/>
      <c r="I1128" s="645">
        <f t="shared" si="113"/>
        <v>0</v>
      </c>
      <c r="J1128" s="644"/>
      <c r="K1128" s="644"/>
      <c r="L1128" s="644"/>
      <c r="M1128" s="645">
        <f t="shared" si="114"/>
        <v>0</v>
      </c>
      <c r="N1128" s="644"/>
      <c r="O1128" s="644"/>
      <c r="P1128" s="644"/>
      <c r="Q1128" s="87" t="e">
        <f t="shared" si="112"/>
        <v>#DIV/0!</v>
      </c>
      <c r="R1128" s="87" t="e">
        <f t="shared" si="112"/>
        <v>#DIV/0!</v>
      </c>
      <c r="S1128" s="87" t="e">
        <f t="shared" si="112"/>
        <v>#DIV/0!</v>
      </c>
      <c r="T1128" s="87" t="e">
        <f t="shared" si="111"/>
        <v>#DIV/0!</v>
      </c>
    </row>
    <row r="1129" spans="1:21" ht="45" hidden="1" x14ac:dyDescent="0.3">
      <c r="A1129" s="92"/>
      <c r="B1129" s="93" t="s">
        <v>345</v>
      </c>
      <c r="C1129" s="97" t="s">
        <v>346</v>
      </c>
      <c r="D1129" s="644"/>
      <c r="E1129" s="645">
        <f t="shared" si="115"/>
        <v>0</v>
      </c>
      <c r="F1129" s="644"/>
      <c r="G1129" s="644"/>
      <c r="H1129" s="644"/>
      <c r="I1129" s="645">
        <f t="shared" si="113"/>
        <v>0</v>
      </c>
      <c r="J1129" s="644"/>
      <c r="K1129" s="644"/>
      <c r="L1129" s="644"/>
      <c r="M1129" s="645">
        <f t="shared" si="114"/>
        <v>0</v>
      </c>
      <c r="N1129" s="644"/>
      <c r="O1129" s="644"/>
      <c r="P1129" s="644"/>
      <c r="Q1129" s="87" t="e">
        <f t="shared" si="112"/>
        <v>#DIV/0!</v>
      </c>
      <c r="R1129" s="87" t="e">
        <f t="shared" si="112"/>
        <v>#DIV/0!</v>
      </c>
      <c r="S1129" s="87" t="e">
        <f t="shared" si="112"/>
        <v>#DIV/0!</v>
      </c>
      <c r="T1129" s="87" t="e">
        <f t="shared" si="111"/>
        <v>#DIV/0!</v>
      </c>
    </row>
    <row r="1130" spans="1:21" ht="30" hidden="1" x14ac:dyDescent="0.3">
      <c r="A1130" s="92"/>
      <c r="B1130" s="93" t="s">
        <v>347</v>
      </c>
      <c r="C1130" s="97" t="s">
        <v>348</v>
      </c>
      <c r="D1130" s="644"/>
      <c r="E1130" s="645">
        <f t="shared" si="115"/>
        <v>0</v>
      </c>
      <c r="F1130" s="644"/>
      <c r="G1130" s="644"/>
      <c r="H1130" s="644"/>
      <c r="I1130" s="645">
        <f t="shared" si="113"/>
        <v>0</v>
      </c>
      <c r="J1130" s="644"/>
      <c r="K1130" s="644"/>
      <c r="L1130" s="644"/>
      <c r="M1130" s="645">
        <f t="shared" si="114"/>
        <v>0</v>
      </c>
      <c r="N1130" s="644"/>
      <c r="O1130" s="644"/>
      <c r="P1130" s="644"/>
      <c r="Q1130" s="87" t="e">
        <f t="shared" si="112"/>
        <v>#DIV/0!</v>
      </c>
      <c r="R1130" s="87" t="e">
        <f t="shared" si="112"/>
        <v>#DIV/0!</v>
      </c>
      <c r="S1130" s="87" t="e">
        <f t="shared" si="112"/>
        <v>#DIV/0!</v>
      </c>
      <c r="T1130" s="87" t="e">
        <f t="shared" si="111"/>
        <v>#DIV/0!</v>
      </c>
    </row>
    <row r="1131" spans="1:21" ht="30" hidden="1" x14ac:dyDescent="0.3">
      <c r="A1131" s="92"/>
      <c r="B1131" s="93" t="s">
        <v>349</v>
      </c>
      <c r="C1131" s="97" t="s">
        <v>350</v>
      </c>
      <c r="D1131" s="644"/>
      <c r="E1131" s="645">
        <f t="shared" si="115"/>
        <v>0</v>
      </c>
      <c r="F1131" s="644"/>
      <c r="G1131" s="644"/>
      <c r="H1131" s="644"/>
      <c r="I1131" s="645">
        <f t="shared" si="113"/>
        <v>0</v>
      </c>
      <c r="J1131" s="644"/>
      <c r="K1131" s="644"/>
      <c r="L1131" s="644"/>
      <c r="M1131" s="645">
        <f t="shared" si="114"/>
        <v>0</v>
      </c>
      <c r="N1131" s="644"/>
      <c r="O1131" s="644"/>
      <c r="P1131" s="644"/>
      <c r="Q1131" s="87" t="e">
        <f t="shared" si="112"/>
        <v>#DIV/0!</v>
      </c>
      <c r="R1131" s="87" t="e">
        <f t="shared" si="112"/>
        <v>#DIV/0!</v>
      </c>
      <c r="S1131" s="87" t="e">
        <f t="shared" si="112"/>
        <v>#DIV/0!</v>
      </c>
      <c r="T1131" s="87" t="e">
        <f t="shared" si="111"/>
        <v>#DIV/0!</v>
      </c>
    </row>
    <row r="1132" spans="1:21" ht="45" hidden="1" x14ac:dyDescent="0.3">
      <c r="A1132" s="92"/>
      <c r="B1132" s="93" t="s">
        <v>351</v>
      </c>
      <c r="C1132" s="97" t="s">
        <v>352</v>
      </c>
      <c r="D1132" s="644"/>
      <c r="E1132" s="645">
        <f t="shared" si="115"/>
        <v>0</v>
      </c>
      <c r="F1132" s="644"/>
      <c r="G1132" s="644"/>
      <c r="H1132" s="644"/>
      <c r="I1132" s="645">
        <f t="shared" si="113"/>
        <v>0</v>
      </c>
      <c r="J1132" s="644"/>
      <c r="K1132" s="644"/>
      <c r="L1132" s="644"/>
      <c r="M1132" s="645">
        <f t="shared" si="114"/>
        <v>0</v>
      </c>
      <c r="N1132" s="644"/>
      <c r="O1132" s="644"/>
      <c r="P1132" s="644"/>
      <c r="Q1132" s="87" t="e">
        <f t="shared" si="112"/>
        <v>#DIV/0!</v>
      </c>
      <c r="R1132" s="87" t="e">
        <f t="shared" si="112"/>
        <v>#DIV/0!</v>
      </c>
      <c r="S1132" s="87" t="e">
        <f t="shared" si="112"/>
        <v>#DIV/0!</v>
      </c>
      <c r="T1132" s="87" t="e">
        <f t="shared" si="111"/>
        <v>#DIV/0!</v>
      </c>
    </row>
    <row r="1133" spans="1:21" ht="30" hidden="1" x14ac:dyDescent="0.3">
      <c r="A1133" s="92"/>
      <c r="B1133" s="93" t="s">
        <v>355</v>
      </c>
      <c r="C1133" s="96" t="s">
        <v>356</v>
      </c>
      <c r="D1133" s="644"/>
      <c r="E1133" s="645">
        <f t="shared" si="115"/>
        <v>0</v>
      </c>
      <c r="F1133" s="644"/>
      <c r="G1133" s="644"/>
      <c r="H1133" s="644"/>
      <c r="I1133" s="645">
        <f t="shared" si="113"/>
        <v>0</v>
      </c>
      <c r="J1133" s="644"/>
      <c r="K1133" s="644"/>
      <c r="L1133" s="644"/>
      <c r="M1133" s="645">
        <f t="shared" si="114"/>
        <v>0</v>
      </c>
      <c r="N1133" s="644"/>
      <c r="O1133" s="644"/>
      <c r="P1133" s="644"/>
      <c r="Q1133" s="87" t="e">
        <f t="shared" si="112"/>
        <v>#DIV/0!</v>
      </c>
      <c r="R1133" s="87" t="e">
        <f t="shared" si="112"/>
        <v>#DIV/0!</v>
      </c>
      <c r="S1133" s="87" t="e">
        <f t="shared" si="112"/>
        <v>#DIV/0!</v>
      </c>
      <c r="T1133" s="87" t="e">
        <f t="shared" si="111"/>
        <v>#DIV/0!</v>
      </c>
    </row>
    <row r="1134" spans="1:21" ht="30" hidden="1" x14ac:dyDescent="0.3">
      <c r="A1134" s="92"/>
      <c r="B1134" s="93" t="s">
        <v>357</v>
      </c>
      <c r="C1134" s="97" t="s">
        <v>358</v>
      </c>
      <c r="D1134" s="644"/>
      <c r="E1134" s="645">
        <f t="shared" si="115"/>
        <v>0</v>
      </c>
      <c r="F1134" s="644"/>
      <c r="G1134" s="644"/>
      <c r="H1134" s="644"/>
      <c r="I1134" s="645">
        <f t="shared" si="113"/>
        <v>0</v>
      </c>
      <c r="J1134" s="644"/>
      <c r="K1134" s="644"/>
      <c r="L1134" s="644"/>
      <c r="M1134" s="645">
        <f t="shared" si="114"/>
        <v>0</v>
      </c>
      <c r="N1134" s="644"/>
      <c r="O1134" s="644"/>
      <c r="P1134" s="644"/>
      <c r="Q1134" s="87" t="e">
        <f t="shared" si="112"/>
        <v>#DIV/0!</v>
      </c>
      <c r="R1134" s="87" t="e">
        <f t="shared" si="112"/>
        <v>#DIV/0!</v>
      </c>
      <c r="S1134" s="87" t="e">
        <f t="shared" si="112"/>
        <v>#DIV/0!</v>
      </c>
      <c r="T1134" s="87" t="e">
        <f t="shared" si="111"/>
        <v>#DIV/0!</v>
      </c>
    </row>
    <row r="1135" spans="1:21" ht="29.25" customHeight="1" x14ac:dyDescent="0.3">
      <c r="A1135" s="92" t="s">
        <v>423</v>
      </c>
      <c r="B1135" s="93"/>
      <c r="C1135" s="119" t="s">
        <v>424</v>
      </c>
      <c r="D1135" s="644">
        <f>D1141+D1146</f>
        <v>599.5</v>
      </c>
      <c r="E1135" s="645">
        <f t="shared" si="115"/>
        <v>947.08744999999999</v>
      </c>
      <c r="F1135" s="644">
        <f t="shared" ref="F1135:H1136" si="122">F1141+F1146</f>
        <v>947.08744999999999</v>
      </c>
      <c r="G1135" s="644">
        <f t="shared" si="122"/>
        <v>0</v>
      </c>
      <c r="H1135" s="644">
        <f t="shared" si="122"/>
        <v>0</v>
      </c>
      <c r="I1135" s="645">
        <f t="shared" si="113"/>
        <v>765.26375000000007</v>
      </c>
      <c r="J1135" s="644">
        <f t="shared" ref="J1135:L1136" si="123">J1141+J1146</f>
        <v>765.26375000000007</v>
      </c>
      <c r="K1135" s="644">
        <f t="shared" si="123"/>
        <v>0</v>
      </c>
      <c r="L1135" s="644">
        <f t="shared" si="123"/>
        <v>0</v>
      </c>
      <c r="M1135" s="645">
        <f t="shared" si="114"/>
        <v>474.80435999999997</v>
      </c>
      <c r="N1135" s="644">
        <f t="shared" ref="N1135:P1136" si="124">N1141+N1146</f>
        <v>474.80435999999997</v>
      </c>
      <c r="O1135" s="644">
        <f t="shared" si="124"/>
        <v>0</v>
      </c>
      <c r="P1135" s="644">
        <f t="shared" si="124"/>
        <v>0</v>
      </c>
      <c r="Q1135" s="87">
        <f t="shared" si="112"/>
        <v>62.044538239267169</v>
      </c>
      <c r="R1135" s="87">
        <f t="shared" si="112"/>
        <v>62.044538239267169</v>
      </c>
      <c r="S1135" s="87" t="e">
        <f t="shared" si="112"/>
        <v>#DIV/0!</v>
      </c>
      <c r="T1135" s="87" t="e">
        <f t="shared" si="111"/>
        <v>#DIV/0!</v>
      </c>
    </row>
    <row r="1136" spans="1:21" x14ac:dyDescent="0.3">
      <c r="A1136" s="92"/>
      <c r="B1136" s="93"/>
      <c r="C1136" s="94" t="s">
        <v>206</v>
      </c>
      <c r="D1136" s="644">
        <f>D1142+D1147</f>
        <v>284</v>
      </c>
      <c r="E1136" s="645">
        <f t="shared" si="115"/>
        <v>304.10000000000002</v>
      </c>
      <c r="F1136" s="644">
        <f t="shared" si="122"/>
        <v>304.10000000000002</v>
      </c>
      <c r="G1136" s="644">
        <f t="shared" si="122"/>
        <v>0</v>
      </c>
      <c r="H1136" s="644">
        <f t="shared" si="122"/>
        <v>0</v>
      </c>
      <c r="I1136" s="645">
        <f t="shared" si="113"/>
        <v>257.923</v>
      </c>
      <c r="J1136" s="644">
        <f t="shared" si="123"/>
        <v>257.923</v>
      </c>
      <c r="K1136" s="644">
        <f t="shared" si="123"/>
        <v>0</v>
      </c>
      <c r="L1136" s="644">
        <f t="shared" si="123"/>
        <v>0</v>
      </c>
      <c r="M1136" s="645">
        <f t="shared" si="114"/>
        <v>247.565</v>
      </c>
      <c r="N1136" s="644">
        <f t="shared" si="124"/>
        <v>247.565</v>
      </c>
      <c r="O1136" s="644">
        <f t="shared" si="124"/>
        <v>0</v>
      </c>
      <c r="P1136" s="644">
        <f t="shared" si="124"/>
        <v>0</v>
      </c>
      <c r="Q1136" s="87">
        <f t="shared" si="112"/>
        <v>95.984072765903008</v>
      </c>
      <c r="R1136" s="87">
        <f t="shared" si="112"/>
        <v>95.984072765903008</v>
      </c>
      <c r="S1136" s="87" t="e">
        <f t="shared" si="112"/>
        <v>#DIV/0!</v>
      </c>
      <c r="T1136" s="87" t="e">
        <f t="shared" si="111"/>
        <v>#DIV/0!</v>
      </c>
    </row>
    <row r="1137" spans="1:20" ht="17.25" customHeight="1" x14ac:dyDescent="0.3">
      <c r="A1137" s="92"/>
      <c r="B1137" s="93" t="s">
        <v>215</v>
      </c>
      <c r="C1137" s="95" t="s">
        <v>19</v>
      </c>
      <c r="D1137" s="644">
        <f>D1143</f>
        <v>0</v>
      </c>
      <c r="E1137" s="645">
        <f t="shared" si="115"/>
        <v>0</v>
      </c>
      <c r="F1137" s="644">
        <f>F1143</f>
        <v>0</v>
      </c>
      <c r="G1137" s="644">
        <f>G1143</f>
        <v>0</v>
      </c>
      <c r="H1137" s="644">
        <f>H1143</f>
        <v>0</v>
      </c>
      <c r="I1137" s="645">
        <f t="shared" si="113"/>
        <v>5.0579999999999998</v>
      </c>
      <c r="J1137" s="644">
        <f>J1143</f>
        <v>5.0579999999999998</v>
      </c>
      <c r="K1137" s="644">
        <f>K1143</f>
        <v>0</v>
      </c>
      <c r="L1137" s="644">
        <f>L1143</f>
        <v>0</v>
      </c>
      <c r="M1137" s="645">
        <f t="shared" si="114"/>
        <v>0.3</v>
      </c>
      <c r="N1137" s="644">
        <f>N1143</f>
        <v>0.3</v>
      </c>
      <c r="O1137" s="644">
        <f>O1143</f>
        <v>0</v>
      </c>
      <c r="P1137" s="644">
        <f>P1143</f>
        <v>0</v>
      </c>
      <c r="Q1137" s="87">
        <f t="shared" si="112"/>
        <v>5.9311981020166069</v>
      </c>
      <c r="R1137" s="87">
        <f t="shared" si="112"/>
        <v>5.9311981020166069</v>
      </c>
      <c r="S1137" s="87" t="e">
        <f t="shared" si="112"/>
        <v>#DIV/0!</v>
      </c>
      <c r="T1137" s="87" t="e">
        <f t="shared" si="111"/>
        <v>#DIV/0!</v>
      </c>
    </row>
    <row r="1138" spans="1:20" x14ac:dyDescent="0.3">
      <c r="A1138" s="92"/>
      <c r="B1138" s="93" t="s">
        <v>307</v>
      </c>
      <c r="C1138" s="95" t="s">
        <v>21</v>
      </c>
      <c r="D1138" s="644">
        <f>D1148</f>
        <v>284</v>
      </c>
      <c r="E1138" s="645">
        <f t="shared" si="115"/>
        <v>304.10000000000002</v>
      </c>
      <c r="F1138" s="644">
        <f>F1148</f>
        <v>304.10000000000002</v>
      </c>
      <c r="G1138" s="644">
        <f>G1148</f>
        <v>0</v>
      </c>
      <c r="H1138" s="644">
        <f>H1148</f>
        <v>0</v>
      </c>
      <c r="I1138" s="645">
        <f t="shared" si="113"/>
        <v>243.90100000000001</v>
      </c>
      <c r="J1138" s="644">
        <f>J1148</f>
        <v>243.90100000000001</v>
      </c>
      <c r="K1138" s="644">
        <f>K1148</f>
        <v>0</v>
      </c>
      <c r="L1138" s="644">
        <f>L1148</f>
        <v>0</v>
      </c>
      <c r="M1138" s="645">
        <f t="shared" si="114"/>
        <v>238.30099999999999</v>
      </c>
      <c r="N1138" s="644">
        <f>N1148</f>
        <v>238.30099999999999</v>
      </c>
      <c r="O1138" s="644">
        <f>O1148</f>
        <v>0</v>
      </c>
      <c r="P1138" s="644">
        <f>P1148</f>
        <v>0</v>
      </c>
      <c r="Q1138" s="87">
        <f t="shared" si="112"/>
        <v>97.703986453520059</v>
      </c>
      <c r="R1138" s="87">
        <f t="shared" si="112"/>
        <v>97.703986453520059</v>
      </c>
      <c r="S1138" s="87" t="e">
        <f t="shared" si="112"/>
        <v>#DIV/0!</v>
      </c>
      <c r="T1138" s="87" t="e">
        <f t="shared" si="111"/>
        <v>#DIV/0!</v>
      </c>
    </row>
    <row r="1139" spans="1:20" x14ac:dyDescent="0.3">
      <c r="A1139" s="92"/>
      <c r="B1139" s="93" t="s">
        <v>324</v>
      </c>
      <c r="C1139" s="95" t="s">
        <v>23</v>
      </c>
      <c r="D1139" s="644">
        <f>D1144</f>
        <v>0</v>
      </c>
      <c r="E1139" s="645">
        <f t="shared" si="115"/>
        <v>0</v>
      </c>
      <c r="F1139" s="644">
        <f>F1144</f>
        <v>0</v>
      </c>
      <c r="G1139" s="644">
        <f>G1144</f>
        <v>0</v>
      </c>
      <c r="H1139" s="644">
        <f>H1144</f>
        <v>0</v>
      </c>
      <c r="I1139" s="645">
        <f t="shared" si="113"/>
        <v>8.9640000000000004</v>
      </c>
      <c r="J1139" s="644">
        <f>J1144</f>
        <v>8.9640000000000004</v>
      </c>
      <c r="K1139" s="644">
        <f>K1144</f>
        <v>0</v>
      </c>
      <c r="L1139" s="644">
        <f>L1144</f>
        <v>0</v>
      </c>
      <c r="M1139" s="645">
        <f t="shared" si="114"/>
        <v>8.9640000000000004</v>
      </c>
      <c r="N1139" s="644">
        <f>N1144</f>
        <v>8.9640000000000004</v>
      </c>
      <c r="O1139" s="644">
        <f>O1144</f>
        <v>0</v>
      </c>
      <c r="P1139" s="644">
        <f>P1144</f>
        <v>0</v>
      </c>
      <c r="Q1139" s="87">
        <f t="shared" si="112"/>
        <v>100</v>
      </c>
      <c r="R1139" s="87">
        <f t="shared" si="112"/>
        <v>100</v>
      </c>
      <c r="S1139" s="87" t="e">
        <f t="shared" si="112"/>
        <v>#DIV/0!</v>
      </c>
      <c r="T1139" s="87" t="e">
        <f t="shared" si="111"/>
        <v>#DIV/0!</v>
      </c>
    </row>
    <row r="1140" spans="1:20" ht="30" x14ac:dyDescent="0.3">
      <c r="A1140" s="92"/>
      <c r="B1140" s="93" t="s">
        <v>138</v>
      </c>
      <c r="C1140" s="94" t="s">
        <v>333</v>
      </c>
      <c r="D1140" s="644">
        <f>D1145+D1149</f>
        <v>315.5</v>
      </c>
      <c r="E1140" s="645">
        <f t="shared" si="115"/>
        <v>642.98744999999997</v>
      </c>
      <c r="F1140" s="644">
        <f>F1145+F1149</f>
        <v>642.98744999999997</v>
      </c>
      <c r="G1140" s="644">
        <f>G1145+G1149</f>
        <v>0</v>
      </c>
      <c r="H1140" s="644">
        <f>H1145+H1149</f>
        <v>0</v>
      </c>
      <c r="I1140" s="645">
        <f t="shared" si="113"/>
        <v>507.34075000000001</v>
      </c>
      <c r="J1140" s="644">
        <f>J1145+J1149</f>
        <v>507.34075000000001</v>
      </c>
      <c r="K1140" s="644">
        <f>K1145+K1149</f>
        <v>0</v>
      </c>
      <c r="L1140" s="644">
        <f>L1145+L1149</f>
        <v>0</v>
      </c>
      <c r="M1140" s="645">
        <f t="shared" si="114"/>
        <v>227.23936</v>
      </c>
      <c r="N1140" s="644">
        <f>N1145+N1149</f>
        <v>227.23936</v>
      </c>
      <c r="O1140" s="644">
        <f>O1145+O1149</f>
        <v>0</v>
      </c>
      <c r="P1140" s="644">
        <f>P1145+P1149</f>
        <v>0</v>
      </c>
      <c r="Q1140" s="87">
        <f t="shared" si="112"/>
        <v>44.790283453477763</v>
      </c>
      <c r="R1140" s="87">
        <f t="shared" si="112"/>
        <v>44.790283453477763</v>
      </c>
      <c r="S1140" s="87" t="e">
        <f t="shared" si="112"/>
        <v>#DIV/0!</v>
      </c>
      <c r="T1140" s="87" t="e">
        <f t="shared" si="111"/>
        <v>#DIV/0!</v>
      </c>
    </row>
    <row r="1141" spans="1:20" ht="48" customHeight="1" x14ac:dyDescent="0.3">
      <c r="A1141" s="92" t="s">
        <v>425</v>
      </c>
      <c r="B1141" s="93"/>
      <c r="C1141" s="119" t="s">
        <v>424</v>
      </c>
      <c r="D1141" s="644">
        <f>D1142+D1145</f>
        <v>314.5</v>
      </c>
      <c r="E1141" s="645">
        <f t="shared" si="115"/>
        <v>641.98744999999997</v>
      </c>
      <c r="F1141" s="644">
        <f>F1142+F1145</f>
        <v>641.98744999999997</v>
      </c>
      <c r="G1141" s="644">
        <f>G1142+G1145</f>
        <v>0</v>
      </c>
      <c r="H1141" s="644">
        <f>H1142+H1145</f>
        <v>0</v>
      </c>
      <c r="I1141" s="645">
        <f t="shared" si="113"/>
        <v>521.36275000000001</v>
      </c>
      <c r="J1141" s="644">
        <f>J1142+J1145</f>
        <v>521.36275000000001</v>
      </c>
      <c r="K1141" s="644">
        <f>K1142+K1145</f>
        <v>0</v>
      </c>
      <c r="L1141" s="644">
        <f>L1142+L1145</f>
        <v>0</v>
      </c>
      <c r="M1141" s="645">
        <f t="shared" si="114"/>
        <v>236.50336000000001</v>
      </c>
      <c r="N1141" s="644">
        <f>N1142+N1145</f>
        <v>236.50336000000001</v>
      </c>
      <c r="O1141" s="644">
        <f>O1142+O1145</f>
        <v>0</v>
      </c>
      <c r="P1141" s="644">
        <f>P1142+P1145</f>
        <v>0</v>
      </c>
      <c r="Q1141" s="87">
        <f t="shared" si="112"/>
        <v>45.362535010412621</v>
      </c>
      <c r="R1141" s="87">
        <f t="shared" si="112"/>
        <v>45.362535010412621</v>
      </c>
      <c r="S1141" s="87" t="e">
        <f t="shared" si="112"/>
        <v>#DIV/0!</v>
      </c>
      <c r="T1141" s="87" t="e">
        <f t="shared" si="111"/>
        <v>#DIV/0!</v>
      </c>
    </row>
    <row r="1142" spans="1:20" x14ac:dyDescent="0.3">
      <c r="A1142" s="92"/>
      <c r="B1142" s="93" t="s">
        <v>192</v>
      </c>
      <c r="C1142" s="94" t="s">
        <v>206</v>
      </c>
      <c r="D1142" s="644">
        <f>D1143+D1144</f>
        <v>0</v>
      </c>
      <c r="E1142" s="645">
        <f t="shared" si="115"/>
        <v>0</v>
      </c>
      <c r="F1142" s="644">
        <f>F1143+F1144</f>
        <v>0</v>
      </c>
      <c r="G1142" s="644">
        <f>G1143+G1144</f>
        <v>0</v>
      </c>
      <c r="H1142" s="644">
        <f>H1143+H1144</f>
        <v>0</v>
      </c>
      <c r="I1142" s="645">
        <f t="shared" si="113"/>
        <v>14.022</v>
      </c>
      <c r="J1142" s="644">
        <f>J1143+J1144</f>
        <v>14.022</v>
      </c>
      <c r="K1142" s="644">
        <f>K1143+K1144</f>
        <v>0</v>
      </c>
      <c r="L1142" s="644">
        <f>L1143+L1144</f>
        <v>0</v>
      </c>
      <c r="M1142" s="645">
        <f t="shared" si="114"/>
        <v>9.2640000000000011</v>
      </c>
      <c r="N1142" s="644">
        <f>N1143+N1144</f>
        <v>9.2640000000000011</v>
      </c>
      <c r="O1142" s="644">
        <f>O1143+O1144</f>
        <v>0</v>
      </c>
      <c r="P1142" s="644">
        <f>P1143+P1144</f>
        <v>0</v>
      </c>
      <c r="Q1142" s="87">
        <f t="shared" si="112"/>
        <v>66.067608044501497</v>
      </c>
      <c r="R1142" s="87">
        <f t="shared" si="112"/>
        <v>66.067608044501497</v>
      </c>
      <c r="S1142" s="87" t="e">
        <f t="shared" si="112"/>
        <v>#DIV/0!</v>
      </c>
      <c r="T1142" s="87" t="e">
        <f t="shared" si="111"/>
        <v>#DIV/0!</v>
      </c>
    </row>
    <row r="1143" spans="1:20" ht="30" x14ac:dyDescent="0.3">
      <c r="A1143" s="92"/>
      <c r="B1143" s="93" t="s">
        <v>215</v>
      </c>
      <c r="C1143" s="95" t="s">
        <v>19</v>
      </c>
      <c r="D1143" s="644"/>
      <c r="E1143" s="645">
        <f t="shared" si="115"/>
        <v>0</v>
      </c>
      <c r="F1143" s="644"/>
      <c r="G1143" s="644"/>
      <c r="H1143" s="644"/>
      <c r="I1143" s="645">
        <f t="shared" si="113"/>
        <v>5.0579999999999998</v>
      </c>
      <c r="J1143" s="644">
        <v>5.0579999999999998</v>
      </c>
      <c r="K1143" s="644"/>
      <c r="L1143" s="644"/>
      <c r="M1143" s="645">
        <f t="shared" si="114"/>
        <v>0.3</v>
      </c>
      <c r="N1143" s="644">
        <v>0.3</v>
      </c>
      <c r="O1143" s="644"/>
      <c r="P1143" s="644"/>
      <c r="Q1143" s="87">
        <f t="shared" si="112"/>
        <v>5.9311981020166069</v>
      </c>
      <c r="R1143" s="87">
        <f t="shared" si="112"/>
        <v>5.9311981020166069</v>
      </c>
      <c r="S1143" s="87" t="e">
        <f t="shared" si="112"/>
        <v>#DIV/0!</v>
      </c>
      <c r="T1143" s="87" t="e">
        <f t="shared" si="111"/>
        <v>#DIV/0!</v>
      </c>
    </row>
    <row r="1144" spans="1:20" x14ac:dyDescent="0.3">
      <c r="A1144" s="92"/>
      <c r="B1144" s="93" t="s">
        <v>324</v>
      </c>
      <c r="C1144" s="95" t="s">
        <v>23</v>
      </c>
      <c r="D1144" s="644"/>
      <c r="E1144" s="645">
        <f t="shared" si="115"/>
        <v>0</v>
      </c>
      <c r="F1144" s="644"/>
      <c r="G1144" s="644"/>
      <c r="H1144" s="644"/>
      <c r="I1144" s="645">
        <f t="shared" si="113"/>
        <v>8.9640000000000004</v>
      </c>
      <c r="J1144" s="644">
        <v>8.9640000000000004</v>
      </c>
      <c r="K1144" s="644"/>
      <c r="L1144" s="644"/>
      <c r="M1144" s="645">
        <f t="shared" si="114"/>
        <v>8.9640000000000004</v>
      </c>
      <c r="N1144" s="644">
        <v>8.9640000000000004</v>
      </c>
      <c r="O1144" s="644"/>
      <c r="P1144" s="644"/>
      <c r="Q1144" s="87">
        <f t="shared" si="112"/>
        <v>100</v>
      </c>
      <c r="R1144" s="87">
        <f t="shared" si="112"/>
        <v>100</v>
      </c>
      <c r="S1144" s="87" t="e">
        <f t="shared" si="112"/>
        <v>#DIV/0!</v>
      </c>
      <c r="T1144" s="87" t="e">
        <f t="shared" si="111"/>
        <v>#DIV/0!</v>
      </c>
    </row>
    <row r="1145" spans="1:20" ht="30" x14ac:dyDescent="0.3">
      <c r="A1145" s="92"/>
      <c r="B1145" s="93" t="s">
        <v>138</v>
      </c>
      <c r="C1145" s="94" t="s">
        <v>333</v>
      </c>
      <c r="D1145" s="644">
        <v>314.5</v>
      </c>
      <c r="E1145" s="645">
        <f t="shared" si="115"/>
        <v>641.98744999999997</v>
      </c>
      <c r="F1145" s="644">
        <v>641.98744999999997</v>
      </c>
      <c r="G1145" s="644"/>
      <c r="H1145" s="644"/>
      <c r="I1145" s="645">
        <f t="shared" si="113"/>
        <v>507.34075000000001</v>
      </c>
      <c r="J1145" s="644">
        <v>507.34075000000001</v>
      </c>
      <c r="K1145" s="644"/>
      <c r="L1145" s="644"/>
      <c r="M1145" s="645">
        <f t="shared" si="114"/>
        <v>227.23936</v>
      </c>
      <c r="N1145" s="644">
        <v>227.23936</v>
      </c>
      <c r="O1145" s="644"/>
      <c r="P1145" s="644"/>
      <c r="Q1145" s="87">
        <f t="shared" si="112"/>
        <v>44.790283453477763</v>
      </c>
      <c r="R1145" s="87">
        <f t="shared" si="112"/>
        <v>44.790283453477763</v>
      </c>
      <c r="S1145" s="87" t="e">
        <f t="shared" si="112"/>
        <v>#DIV/0!</v>
      </c>
      <c r="T1145" s="87" t="e">
        <f t="shared" si="111"/>
        <v>#DIV/0!</v>
      </c>
    </row>
    <row r="1146" spans="1:20" ht="24" customHeight="1" x14ac:dyDescent="0.3">
      <c r="A1146" s="92" t="s">
        <v>426</v>
      </c>
      <c r="B1146" s="93"/>
      <c r="C1146" s="113" t="s">
        <v>427</v>
      </c>
      <c r="D1146" s="644">
        <f>D1147+D1149</f>
        <v>285</v>
      </c>
      <c r="E1146" s="645">
        <f t="shared" si="115"/>
        <v>305.10000000000002</v>
      </c>
      <c r="F1146" s="644">
        <f>F1147+F1149</f>
        <v>305.10000000000002</v>
      </c>
      <c r="G1146" s="644">
        <f>G1147+G1149</f>
        <v>0</v>
      </c>
      <c r="H1146" s="644">
        <f>H1147+H1149</f>
        <v>0</v>
      </c>
      <c r="I1146" s="645">
        <f t="shared" si="113"/>
        <v>243.90100000000001</v>
      </c>
      <c r="J1146" s="644">
        <f>J1147+J1149</f>
        <v>243.90100000000001</v>
      </c>
      <c r="K1146" s="644">
        <f>K1147+K1149</f>
        <v>0</v>
      </c>
      <c r="L1146" s="644">
        <f>L1147+L1149</f>
        <v>0</v>
      </c>
      <c r="M1146" s="645">
        <f t="shared" si="114"/>
        <v>238.30099999999999</v>
      </c>
      <c r="N1146" s="644">
        <f>N1147+N1149</f>
        <v>238.30099999999999</v>
      </c>
      <c r="O1146" s="644">
        <f>O1147+O1149</f>
        <v>0</v>
      </c>
      <c r="P1146" s="644">
        <f>P1147+P1149</f>
        <v>0</v>
      </c>
      <c r="Q1146" s="87">
        <f t="shared" si="112"/>
        <v>97.703986453520059</v>
      </c>
      <c r="R1146" s="87">
        <f t="shared" si="112"/>
        <v>97.703986453520059</v>
      </c>
      <c r="S1146" s="87" t="e">
        <f t="shared" si="112"/>
        <v>#DIV/0!</v>
      </c>
      <c r="T1146" s="87" t="e">
        <f t="shared" si="111"/>
        <v>#DIV/0!</v>
      </c>
    </row>
    <row r="1147" spans="1:20" x14ac:dyDescent="0.3">
      <c r="A1147" s="92"/>
      <c r="B1147" s="93"/>
      <c r="C1147" s="94" t="s">
        <v>206</v>
      </c>
      <c r="D1147" s="644">
        <f>D1148</f>
        <v>284</v>
      </c>
      <c r="E1147" s="645">
        <f t="shared" si="115"/>
        <v>304.10000000000002</v>
      </c>
      <c r="F1147" s="644">
        <f>F1148</f>
        <v>304.10000000000002</v>
      </c>
      <c r="G1147" s="644">
        <f>G1148</f>
        <v>0</v>
      </c>
      <c r="H1147" s="644">
        <f>H1148</f>
        <v>0</v>
      </c>
      <c r="I1147" s="645">
        <f t="shared" si="113"/>
        <v>243.90100000000001</v>
      </c>
      <c r="J1147" s="644">
        <f>J1148</f>
        <v>243.90100000000001</v>
      </c>
      <c r="K1147" s="644">
        <f>K1148</f>
        <v>0</v>
      </c>
      <c r="L1147" s="644">
        <f>L1148</f>
        <v>0</v>
      </c>
      <c r="M1147" s="645">
        <f t="shared" si="114"/>
        <v>238.30099999999999</v>
      </c>
      <c r="N1147" s="644">
        <f>N1148</f>
        <v>238.30099999999999</v>
      </c>
      <c r="O1147" s="644">
        <f>O1148</f>
        <v>0</v>
      </c>
      <c r="P1147" s="644">
        <f>P1148</f>
        <v>0</v>
      </c>
      <c r="Q1147" s="87">
        <f t="shared" si="112"/>
        <v>97.703986453520059</v>
      </c>
      <c r="R1147" s="87">
        <f t="shared" si="112"/>
        <v>97.703986453520059</v>
      </c>
      <c r="S1147" s="87" t="e">
        <f t="shared" si="112"/>
        <v>#DIV/0!</v>
      </c>
      <c r="T1147" s="87" t="e">
        <f t="shared" si="111"/>
        <v>#DIV/0!</v>
      </c>
    </row>
    <row r="1148" spans="1:20" x14ac:dyDescent="0.3">
      <c r="A1148" s="92"/>
      <c r="B1148" s="93"/>
      <c r="C1148" s="95" t="s">
        <v>21</v>
      </c>
      <c r="D1148" s="644">
        <v>284</v>
      </c>
      <c r="E1148" s="645">
        <f t="shared" si="115"/>
        <v>304.10000000000002</v>
      </c>
      <c r="F1148" s="644">
        <v>304.10000000000002</v>
      </c>
      <c r="G1148" s="644"/>
      <c r="H1148" s="644"/>
      <c r="I1148" s="645">
        <f t="shared" si="113"/>
        <v>243.90100000000001</v>
      </c>
      <c r="J1148" s="644">
        <v>243.90100000000001</v>
      </c>
      <c r="K1148" s="644"/>
      <c r="L1148" s="644"/>
      <c r="M1148" s="645">
        <f t="shared" si="114"/>
        <v>238.30099999999999</v>
      </c>
      <c r="N1148" s="644">
        <v>238.30099999999999</v>
      </c>
      <c r="O1148" s="644"/>
      <c r="P1148" s="644"/>
      <c r="Q1148" s="87">
        <f t="shared" si="112"/>
        <v>97.703986453520059</v>
      </c>
      <c r="R1148" s="87">
        <f t="shared" si="112"/>
        <v>97.703986453520059</v>
      </c>
      <c r="S1148" s="87" t="e">
        <f t="shared" si="112"/>
        <v>#DIV/0!</v>
      </c>
      <c r="T1148" s="87" t="e">
        <f t="shared" si="111"/>
        <v>#DIV/0!</v>
      </c>
    </row>
    <row r="1149" spans="1:20" ht="30" x14ac:dyDescent="0.3">
      <c r="A1149" s="92"/>
      <c r="B1149" s="93"/>
      <c r="C1149" s="94" t="s">
        <v>333</v>
      </c>
      <c r="D1149" s="644">
        <v>1</v>
      </c>
      <c r="E1149" s="645">
        <f t="shared" si="115"/>
        <v>1</v>
      </c>
      <c r="F1149" s="644">
        <v>1</v>
      </c>
      <c r="G1149" s="644"/>
      <c r="H1149" s="644"/>
      <c r="I1149" s="645">
        <f t="shared" si="113"/>
        <v>0</v>
      </c>
      <c r="J1149" s="644"/>
      <c r="K1149" s="644"/>
      <c r="L1149" s="644"/>
      <c r="M1149" s="645">
        <f t="shared" si="114"/>
        <v>0</v>
      </c>
      <c r="N1149" s="644"/>
      <c r="O1149" s="644"/>
      <c r="P1149" s="644"/>
      <c r="Q1149" s="87" t="e">
        <f t="shared" si="112"/>
        <v>#DIV/0!</v>
      </c>
      <c r="R1149" s="87" t="e">
        <f t="shared" si="112"/>
        <v>#DIV/0!</v>
      </c>
      <c r="S1149" s="87" t="e">
        <f t="shared" si="112"/>
        <v>#DIV/0!</v>
      </c>
      <c r="T1149" s="87" t="e">
        <f t="shared" si="111"/>
        <v>#DIV/0!</v>
      </c>
    </row>
    <row r="1150" spans="1:20" ht="25.5" customHeight="1" x14ac:dyDescent="0.3">
      <c r="A1150" s="92" t="s">
        <v>428</v>
      </c>
      <c r="B1150" s="93"/>
      <c r="C1150" s="113" t="s">
        <v>429</v>
      </c>
      <c r="D1150" s="644">
        <f>D1151+D1154</f>
        <v>961.8</v>
      </c>
      <c r="E1150" s="645">
        <f t="shared" si="115"/>
        <v>9024.9164500000006</v>
      </c>
      <c r="F1150" s="644">
        <f>F1151+F1154</f>
        <v>2842.5407500000001</v>
      </c>
      <c r="G1150" s="644">
        <f>G1151+G1154</f>
        <v>6182.3756999999996</v>
      </c>
      <c r="H1150" s="644">
        <f>H1151+H1154</f>
        <v>0</v>
      </c>
      <c r="I1150" s="645">
        <f t="shared" si="113"/>
        <v>6944.15542</v>
      </c>
      <c r="J1150" s="644">
        <f>J1151+J1154</f>
        <v>1369.44272</v>
      </c>
      <c r="K1150" s="644">
        <f>K1151+K1154</f>
        <v>5574.7127</v>
      </c>
      <c r="L1150" s="644">
        <f>L1151+L1154</f>
        <v>0</v>
      </c>
      <c r="M1150" s="645">
        <f t="shared" si="114"/>
        <v>4878.8037299999996</v>
      </c>
      <c r="N1150" s="644">
        <f>N1151+N1154</f>
        <v>975.12744999999995</v>
      </c>
      <c r="O1150" s="644">
        <f>O1151+O1154</f>
        <v>3903.6762800000001</v>
      </c>
      <c r="P1150" s="644">
        <f>P1151+P1154</f>
        <v>0</v>
      </c>
      <c r="Q1150" s="87">
        <f t="shared" si="112"/>
        <v>70.257697803658886</v>
      </c>
      <c r="R1150" s="87">
        <f t="shared" si="112"/>
        <v>71.206150922471579</v>
      </c>
      <c r="S1150" s="87">
        <f t="shared" si="112"/>
        <v>70.024707820368931</v>
      </c>
      <c r="T1150" s="87" t="e">
        <f t="shared" si="111"/>
        <v>#DIV/0!</v>
      </c>
    </row>
    <row r="1151" spans="1:20" x14ac:dyDescent="0.3">
      <c r="A1151" s="92"/>
      <c r="B1151" s="93"/>
      <c r="C1151" s="94" t="s">
        <v>206</v>
      </c>
      <c r="D1151" s="644">
        <f>D1152+D1153</f>
        <v>0</v>
      </c>
      <c r="E1151" s="645">
        <f t="shared" si="115"/>
        <v>0</v>
      </c>
      <c r="F1151" s="644">
        <f>F1152+F1153</f>
        <v>0</v>
      </c>
      <c r="G1151" s="644">
        <f>G1152+G1153</f>
        <v>0</v>
      </c>
      <c r="H1151" s="644">
        <f>H1152+H1153</f>
        <v>0</v>
      </c>
      <c r="I1151" s="645">
        <f t="shared" si="113"/>
        <v>0</v>
      </c>
      <c r="J1151" s="644">
        <f>J1152+J1153</f>
        <v>0</v>
      </c>
      <c r="K1151" s="644">
        <f>K1152+K1153</f>
        <v>0</v>
      </c>
      <c r="L1151" s="644">
        <f>L1152+L1153</f>
        <v>0</v>
      </c>
      <c r="M1151" s="645">
        <f t="shared" si="114"/>
        <v>0</v>
      </c>
      <c r="N1151" s="644">
        <f>N1152+N1153</f>
        <v>0</v>
      </c>
      <c r="O1151" s="644">
        <f>O1152+O1153</f>
        <v>0</v>
      </c>
      <c r="P1151" s="644">
        <f>P1152+P1153</f>
        <v>0</v>
      </c>
      <c r="Q1151" s="87" t="e">
        <f t="shared" si="112"/>
        <v>#DIV/0!</v>
      </c>
      <c r="R1151" s="87" t="e">
        <f t="shared" si="112"/>
        <v>#DIV/0!</v>
      </c>
      <c r="S1151" s="87" t="e">
        <f t="shared" si="112"/>
        <v>#DIV/0!</v>
      </c>
      <c r="T1151" s="87" t="e">
        <f t="shared" si="111"/>
        <v>#DIV/0!</v>
      </c>
    </row>
    <row r="1152" spans="1:20" ht="19.5" customHeight="1" x14ac:dyDescent="0.3">
      <c r="A1152" s="92"/>
      <c r="B1152" s="93" t="s">
        <v>215</v>
      </c>
      <c r="C1152" s="95" t="s">
        <v>19</v>
      </c>
      <c r="D1152" s="644"/>
      <c r="E1152" s="645">
        <f t="shared" si="115"/>
        <v>0</v>
      </c>
      <c r="F1152" s="644"/>
      <c r="G1152" s="644"/>
      <c r="H1152" s="644"/>
      <c r="I1152" s="645">
        <f t="shared" si="113"/>
        <v>0</v>
      </c>
      <c r="J1152" s="644"/>
      <c r="K1152" s="644"/>
      <c r="L1152" s="644"/>
      <c r="M1152" s="645">
        <f t="shared" si="114"/>
        <v>0</v>
      </c>
      <c r="N1152" s="644"/>
      <c r="O1152" s="644"/>
      <c r="P1152" s="644"/>
      <c r="Q1152" s="87" t="e">
        <f t="shared" si="112"/>
        <v>#DIV/0!</v>
      </c>
      <c r="R1152" s="87" t="e">
        <f t="shared" si="112"/>
        <v>#DIV/0!</v>
      </c>
      <c r="S1152" s="87" t="e">
        <f t="shared" si="112"/>
        <v>#DIV/0!</v>
      </c>
      <c r="T1152" s="87" t="e">
        <f t="shared" si="111"/>
        <v>#DIV/0!</v>
      </c>
    </row>
    <row r="1153" spans="1:20" x14ac:dyDescent="0.3">
      <c r="A1153" s="92"/>
      <c r="B1153" s="93" t="s">
        <v>324</v>
      </c>
      <c r="C1153" s="95" t="s">
        <v>23</v>
      </c>
      <c r="D1153" s="644"/>
      <c r="E1153" s="645">
        <f t="shared" si="115"/>
        <v>0</v>
      </c>
      <c r="F1153" s="644"/>
      <c r="G1153" s="644"/>
      <c r="H1153" s="644"/>
      <c r="I1153" s="645">
        <f t="shared" si="113"/>
        <v>0</v>
      </c>
      <c r="J1153" s="644"/>
      <c r="K1153" s="644"/>
      <c r="L1153" s="644"/>
      <c r="M1153" s="645">
        <f t="shared" si="114"/>
        <v>0</v>
      </c>
      <c r="N1153" s="644"/>
      <c r="O1153" s="644"/>
      <c r="P1153" s="644"/>
      <c r="Q1153" s="87" t="e">
        <f t="shared" si="112"/>
        <v>#DIV/0!</v>
      </c>
      <c r="R1153" s="87" t="e">
        <f t="shared" si="112"/>
        <v>#DIV/0!</v>
      </c>
      <c r="S1153" s="87" t="e">
        <f t="shared" si="112"/>
        <v>#DIV/0!</v>
      </c>
      <c r="T1153" s="87" t="e">
        <f t="shared" si="111"/>
        <v>#DIV/0!</v>
      </c>
    </row>
    <row r="1154" spans="1:20" ht="30" x14ac:dyDescent="0.3">
      <c r="A1154" s="92"/>
      <c r="B1154" s="93" t="s">
        <v>138</v>
      </c>
      <c r="C1154" s="94" t="s">
        <v>333</v>
      </c>
      <c r="D1154" s="644">
        <v>961.8</v>
      </c>
      <c r="E1154" s="645">
        <f t="shared" si="115"/>
        <v>9024.9164500000006</v>
      </c>
      <c r="F1154" s="644">
        <v>2842.5407500000001</v>
      </c>
      <c r="G1154" s="644">
        <v>6182.3756999999996</v>
      </c>
      <c r="H1154" s="644"/>
      <c r="I1154" s="645">
        <f t="shared" si="113"/>
        <v>6944.15542</v>
      </c>
      <c r="J1154" s="644">
        <v>1369.44272</v>
      </c>
      <c r="K1154" s="644">
        <v>5574.7127</v>
      </c>
      <c r="L1154" s="644"/>
      <c r="M1154" s="645">
        <f t="shared" si="114"/>
        <v>4878.8037299999996</v>
      </c>
      <c r="N1154" s="644">
        <v>975.12744999999995</v>
      </c>
      <c r="O1154" s="644">
        <v>3903.6762800000001</v>
      </c>
      <c r="P1154" s="644"/>
      <c r="Q1154" s="87">
        <f t="shared" si="112"/>
        <v>70.257697803658886</v>
      </c>
      <c r="R1154" s="87">
        <f t="shared" si="112"/>
        <v>71.206150922471579</v>
      </c>
      <c r="S1154" s="87">
        <f t="shared" si="112"/>
        <v>70.024707820368931</v>
      </c>
      <c r="T1154" s="87" t="e">
        <f t="shared" si="111"/>
        <v>#DIV/0!</v>
      </c>
    </row>
    <row r="1155" spans="1:20" ht="27.75" customHeight="1" x14ac:dyDescent="0.3">
      <c r="A1155" s="92" t="s">
        <v>430</v>
      </c>
      <c r="B1155" s="93"/>
      <c r="C1155" s="113" t="s">
        <v>431</v>
      </c>
      <c r="D1155" s="644">
        <f>D1158</f>
        <v>50</v>
      </c>
      <c r="E1155" s="645">
        <f t="shared" si="115"/>
        <v>50.448</v>
      </c>
      <c r="F1155" s="644">
        <f>F1158+F1156</f>
        <v>50.448</v>
      </c>
      <c r="G1155" s="644">
        <f>G1158+G1156</f>
        <v>0</v>
      </c>
      <c r="H1155" s="644">
        <f>H1158+H1156</f>
        <v>0</v>
      </c>
      <c r="I1155" s="645">
        <f t="shared" si="113"/>
        <v>49.484999999999999</v>
      </c>
      <c r="J1155" s="644">
        <f>J1158+J1156</f>
        <v>49.484999999999999</v>
      </c>
      <c r="K1155" s="644">
        <f>K1158+K1156</f>
        <v>0</v>
      </c>
      <c r="L1155" s="644">
        <f>L1158+L1156</f>
        <v>0</v>
      </c>
      <c r="M1155" s="645">
        <f t="shared" si="114"/>
        <v>23.639970000000002</v>
      </c>
      <c r="N1155" s="644">
        <f>N1158+N1156</f>
        <v>23.639970000000002</v>
      </c>
      <c r="O1155" s="644">
        <f>O1158+O1156</f>
        <v>0</v>
      </c>
      <c r="P1155" s="644">
        <f>P1158+P1156</f>
        <v>0</v>
      </c>
      <c r="Q1155" s="87">
        <f t="shared" si="112"/>
        <v>47.771991512579575</v>
      </c>
      <c r="R1155" s="87">
        <f t="shared" si="112"/>
        <v>47.771991512579575</v>
      </c>
      <c r="S1155" s="87" t="e">
        <f t="shared" si="112"/>
        <v>#DIV/0!</v>
      </c>
      <c r="T1155" s="87" t="e">
        <f t="shared" si="111"/>
        <v>#DIV/0!</v>
      </c>
    </row>
    <row r="1156" spans="1:20" ht="27.75" customHeight="1" x14ac:dyDescent="0.3">
      <c r="A1156" s="92"/>
      <c r="B1156" s="93"/>
      <c r="C1156" s="94" t="s">
        <v>206</v>
      </c>
      <c r="D1156" s="644"/>
      <c r="E1156" s="645">
        <f t="shared" si="115"/>
        <v>0</v>
      </c>
      <c r="F1156" s="644">
        <f>F1157</f>
        <v>0</v>
      </c>
      <c r="G1156" s="644">
        <f>G1157</f>
        <v>0</v>
      </c>
      <c r="H1156" s="644">
        <f>H1157</f>
        <v>0</v>
      </c>
      <c r="I1156" s="645">
        <f>I1157</f>
        <v>3.7488000000000001</v>
      </c>
      <c r="J1156" s="645">
        <f t="shared" ref="J1156:P1156" si="125">J1157</f>
        <v>3.7488000000000001</v>
      </c>
      <c r="K1156" s="645">
        <f t="shared" si="125"/>
        <v>0</v>
      </c>
      <c r="L1156" s="645">
        <f t="shared" si="125"/>
        <v>0</v>
      </c>
      <c r="M1156" s="645">
        <f t="shared" si="125"/>
        <v>0</v>
      </c>
      <c r="N1156" s="645">
        <f t="shared" si="125"/>
        <v>0</v>
      </c>
      <c r="O1156" s="645">
        <f t="shared" si="125"/>
        <v>0</v>
      </c>
      <c r="P1156" s="645">
        <f t="shared" si="125"/>
        <v>0</v>
      </c>
      <c r="Q1156" s="87"/>
      <c r="R1156" s="87"/>
      <c r="S1156" s="87"/>
      <c r="T1156" s="87"/>
    </row>
    <row r="1157" spans="1:20" ht="27.75" customHeight="1" x14ac:dyDescent="0.3">
      <c r="A1157" s="92"/>
      <c r="B1157" s="93"/>
      <c r="C1157" s="95" t="s">
        <v>19</v>
      </c>
      <c r="D1157" s="644"/>
      <c r="E1157" s="645">
        <f t="shared" si="115"/>
        <v>0</v>
      </c>
      <c r="F1157" s="644"/>
      <c r="G1157" s="644"/>
      <c r="H1157" s="644"/>
      <c r="I1157" s="645">
        <f>J1157+K1157+L1157</f>
        <v>3.7488000000000001</v>
      </c>
      <c r="J1157" s="644">
        <v>3.7488000000000001</v>
      </c>
      <c r="K1157" s="644"/>
      <c r="L1157" s="644"/>
      <c r="M1157" s="645">
        <f>N1157+O1157+P1157</f>
        <v>0</v>
      </c>
      <c r="N1157" s="644"/>
      <c r="O1157" s="644"/>
      <c r="P1157" s="644"/>
      <c r="Q1157" s="87"/>
      <c r="R1157" s="87"/>
      <c r="S1157" s="87"/>
      <c r="T1157" s="87"/>
    </row>
    <row r="1158" spans="1:20" ht="30" x14ac:dyDescent="0.3">
      <c r="A1158" s="92"/>
      <c r="B1158" s="93" t="s">
        <v>138</v>
      </c>
      <c r="C1158" s="94" t="s">
        <v>333</v>
      </c>
      <c r="D1158" s="644">
        <v>50</v>
      </c>
      <c r="E1158" s="645">
        <f t="shared" si="115"/>
        <v>50.448</v>
      </c>
      <c r="F1158" s="644">
        <v>50.448</v>
      </c>
      <c r="G1158" s="644"/>
      <c r="H1158" s="644"/>
      <c r="I1158" s="645">
        <f t="shared" si="113"/>
        <v>45.736199999999997</v>
      </c>
      <c r="J1158" s="644">
        <v>45.736199999999997</v>
      </c>
      <c r="K1158" s="644"/>
      <c r="L1158" s="644"/>
      <c r="M1158" s="645">
        <f t="shared" si="114"/>
        <v>23.639970000000002</v>
      </c>
      <c r="N1158" s="644">
        <v>23.639970000000002</v>
      </c>
      <c r="O1158" s="644"/>
      <c r="P1158" s="644"/>
      <c r="Q1158" s="87">
        <f t="shared" si="112"/>
        <v>51.687656604615171</v>
      </c>
      <c r="R1158" s="87">
        <f t="shared" si="112"/>
        <v>51.687656604615171</v>
      </c>
      <c r="S1158" s="87" t="e">
        <f t="shared" si="112"/>
        <v>#DIV/0!</v>
      </c>
      <c r="T1158" s="87" t="e">
        <f t="shared" si="111"/>
        <v>#DIV/0!</v>
      </c>
    </row>
    <row r="1159" spans="1:20" ht="45" x14ac:dyDescent="0.3">
      <c r="A1159" s="92" t="s">
        <v>432</v>
      </c>
      <c r="B1159" s="93"/>
      <c r="C1159" s="105" t="s">
        <v>433</v>
      </c>
      <c r="D1159" s="643">
        <f>D1165+D1170</f>
        <v>1257.5</v>
      </c>
      <c r="E1159" s="642">
        <f t="shared" si="115"/>
        <v>4986.8675299999995</v>
      </c>
      <c r="F1159" s="643">
        <f t="shared" ref="F1159:H1160" si="126">F1165+F1170</f>
        <v>3654.89221</v>
      </c>
      <c r="G1159" s="643">
        <f t="shared" si="126"/>
        <v>1331.97532</v>
      </c>
      <c r="H1159" s="643">
        <f t="shared" si="126"/>
        <v>0</v>
      </c>
      <c r="I1159" s="642">
        <f t="shared" si="113"/>
        <v>3851.6785300000001</v>
      </c>
      <c r="J1159" s="643">
        <f t="shared" ref="J1159:L1160" si="127">J1165+J1170</f>
        <v>2565.36321</v>
      </c>
      <c r="K1159" s="643">
        <f t="shared" si="127"/>
        <v>1286.3153199999999</v>
      </c>
      <c r="L1159" s="643">
        <f t="shared" si="127"/>
        <v>0</v>
      </c>
      <c r="M1159" s="642">
        <f t="shared" si="114"/>
        <v>3255.8126299999999</v>
      </c>
      <c r="N1159" s="643">
        <f t="shared" ref="N1159:P1160" si="128">N1165+N1170</f>
        <v>2103.8520899999999</v>
      </c>
      <c r="O1159" s="643">
        <f t="shared" si="128"/>
        <v>1151.96054</v>
      </c>
      <c r="P1159" s="643">
        <f t="shared" si="128"/>
        <v>0</v>
      </c>
      <c r="Q1159" s="87">
        <f t="shared" si="112"/>
        <v>84.529708402222241</v>
      </c>
      <c r="R1159" s="87">
        <f t="shared" si="112"/>
        <v>82.009911181348855</v>
      </c>
      <c r="S1159" s="87">
        <f t="shared" si="112"/>
        <v>89.55506648245472</v>
      </c>
      <c r="T1159" s="87" t="e">
        <f t="shared" si="111"/>
        <v>#DIV/0!</v>
      </c>
    </row>
    <row r="1160" spans="1:20" x14ac:dyDescent="0.3">
      <c r="A1160" s="92"/>
      <c r="B1160" s="93"/>
      <c r="C1160" s="94" t="s">
        <v>206</v>
      </c>
      <c r="D1160" s="644">
        <f>D1166+D1171</f>
        <v>296.89999999999998</v>
      </c>
      <c r="E1160" s="645">
        <f t="shared" si="115"/>
        <v>594.71</v>
      </c>
      <c r="F1160" s="644">
        <f t="shared" si="126"/>
        <v>594.71</v>
      </c>
      <c r="G1160" s="644">
        <f t="shared" si="126"/>
        <v>0</v>
      </c>
      <c r="H1160" s="644">
        <f t="shared" si="126"/>
        <v>0</v>
      </c>
      <c r="I1160" s="645">
        <f t="shared" si="113"/>
        <v>557.495</v>
      </c>
      <c r="J1160" s="644">
        <f t="shared" si="127"/>
        <v>557.495</v>
      </c>
      <c r="K1160" s="644">
        <f t="shared" si="127"/>
        <v>0</v>
      </c>
      <c r="L1160" s="644">
        <f t="shared" si="127"/>
        <v>0</v>
      </c>
      <c r="M1160" s="645">
        <f t="shared" si="114"/>
        <v>537.26323000000002</v>
      </c>
      <c r="N1160" s="644">
        <f t="shared" si="128"/>
        <v>537.26323000000002</v>
      </c>
      <c r="O1160" s="644">
        <f t="shared" si="128"/>
        <v>0</v>
      </c>
      <c r="P1160" s="644">
        <f t="shared" si="128"/>
        <v>0</v>
      </c>
      <c r="Q1160" s="87">
        <f t="shared" si="112"/>
        <v>96.370950412111327</v>
      </c>
      <c r="R1160" s="87">
        <f t="shared" si="112"/>
        <v>96.370950412111327</v>
      </c>
      <c r="S1160" s="87" t="e">
        <f t="shared" si="112"/>
        <v>#DIV/0!</v>
      </c>
      <c r="T1160" s="87" t="e">
        <f t="shared" si="111"/>
        <v>#DIV/0!</v>
      </c>
    </row>
    <row r="1161" spans="1:20" ht="30" x14ac:dyDescent="0.3">
      <c r="A1161" s="92"/>
      <c r="B1161" s="93" t="s">
        <v>215</v>
      </c>
      <c r="C1161" s="95" t="s">
        <v>19</v>
      </c>
      <c r="D1161" s="644">
        <f>D1167</f>
        <v>0</v>
      </c>
      <c r="E1161" s="645">
        <f t="shared" si="115"/>
        <v>300</v>
      </c>
      <c r="F1161" s="644">
        <f>F1167</f>
        <v>300</v>
      </c>
      <c r="G1161" s="644">
        <f>G1167</f>
        <v>0</v>
      </c>
      <c r="H1161" s="644">
        <f>H1167</f>
        <v>0</v>
      </c>
      <c r="I1161" s="645">
        <f t="shared" si="113"/>
        <v>281.98500000000001</v>
      </c>
      <c r="J1161" s="644">
        <f>J1167</f>
        <v>281.98500000000001</v>
      </c>
      <c r="K1161" s="644">
        <f>K1167</f>
        <v>0</v>
      </c>
      <c r="L1161" s="644">
        <f>L1167</f>
        <v>0</v>
      </c>
      <c r="M1161" s="645">
        <f t="shared" si="114"/>
        <v>275.05538000000001</v>
      </c>
      <c r="N1161" s="644">
        <f>N1167</f>
        <v>275.05538000000001</v>
      </c>
      <c r="O1161" s="644">
        <f>O1167</f>
        <v>0</v>
      </c>
      <c r="P1161" s="644">
        <f>P1167</f>
        <v>0</v>
      </c>
      <c r="Q1161" s="87">
        <f t="shared" si="112"/>
        <v>97.542557228221355</v>
      </c>
      <c r="R1161" s="87">
        <f t="shared" si="112"/>
        <v>97.542557228221355</v>
      </c>
      <c r="S1161" s="87" t="e">
        <f t="shared" si="112"/>
        <v>#DIV/0!</v>
      </c>
      <c r="T1161" s="87" t="e">
        <f t="shared" si="112"/>
        <v>#DIV/0!</v>
      </c>
    </row>
    <row r="1162" spans="1:20" x14ac:dyDescent="0.3">
      <c r="A1162" s="92"/>
      <c r="B1162" s="93" t="s">
        <v>307</v>
      </c>
      <c r="C1162" s="95" t="s">
        <v>21</v>
      </c>
      <c r="D1162" s="644">
        <f>D1172</f>
        <v>296.89999999999998</v>
      </c>
      <c r="E1162" s="645">
        <f t="shared" si="115"/>
        <v>294.70999999999998</v>
      </c>
      <c r="F1162" s="644">
        <f>F1172</f>
        <v>294.70999999999998</v>
      </c>
      <c r="G1162" s="644">
        <f>G1172</f>
        <v>0</v>
      </c>
      <c r="H1162" s="644">
        <f>H1172</f>
        <v>0</v>
      </c>
      <c r="I1162" s="645">
        <f t="shared" si="113"/>
        <v>275.51</v>
      </c>
      <c r="J1162" s="644">
        <f>J1172</f>
        <v>275.51</v>
      </c>
      <c r="K1162" s="644">
        <f>K1172</f>
        <v>0</v>
      </c>
      <c r="L1162" s="644">
        <f>L1172</f>
        <v>0</v>
      </c>
      <c r="M1162" s="645">
        <f t="shared" si="114"/>
        <v>262.20785000000001</v>
      </c>
      <c r="N1162" s="644">
        <f>N1172</f>
        <v>262.20785000000001</v>
      </c>
      <c r="O1162" s="644">
        <f>O1172</f>
        <v>0</v>
      </c>
      <c r="P1162" s="644">
        <f>P1172</f>
        <v>0</v>
      </c>
      <c r="Q1162" s="87">
        <f t="shared" si="112"/>
        <v>95.171808645784182</v>
      </c>
      <c r="R1162" s="87">
        <f t="shared" si="112"/>
        <v>95.171808645784182</v>
      </c>
      <c r="S1162" s="87" t="e">
        <f t="shared" si="112"/>
        <v>#DIV/0!</v>
      </c>
      <c r="T1162" s="87" t="e">
        <f t="shared" si="112"/>
        <v>#DIV/0!</v>
      </c>
    </row>
    <row r="1163" spans="1:20" x14ac:dyDescent="0.3">
      <c r="A1163" s="92"/>
      <c r="B1163" s="93" t="s">
        <v>324</v>
      </c>
      <c r="C1163" s="95" t="s">
        <v>23</v>
      </c>
      <c r="D1163" s="644">
        <f>D1168</f>
        <v>0</v>
      </c>
      <c r="E1163" s="645">
        <f t="shared" si="115"/>
        <v>0</v>
      </c>
      <c r="F1163" s="644">
        <f>F1168</f>
        <v>0</v>
      </c>
      <c r="G1163" s="644">
        <f>G1168</f>
        <v>0</v>
      </c>
      <c r="H1163" s="644">
        <f>H1168</f>
        <v>0</v>
      </c>
      <c r="I1163" s="645">
        <f t="shared" si="113"/>
        <v>0</v>
      </c>
      <c r="J1163" s="644">
        <f>J1168</f>
        <v>0</v>
      </c>
      <c r="K1163" s="644">
        <f>K1168</f>
        <v>0</v>
      </c>
      <c r="L1163" s="644">
        <f>L1168</f>
        <v>0</v>
      </c>
      <c r="M1163" s="645">
        <f t="shared" si="114"/>
        <v>0</v>
      </c>
      <c r="N1163" s="644">
        <f>N1168</f>
        <v>0</v>
      </c>
      <c r="O1163" s="644">
        <f>O1168</f>
        <v>0</v>
      </c>
      <c r="P1163" s="644">
        <f>P1168</f>
        <v>0</v>
      </c>
      <c r="Q1163" s="87" t="e">
        <f t="shared" si="112"/>
        <v>#DIV/0!</v>
      </c>
      <c r="R1163" s="87" t="e">
        <f t="shared" si="112"/>
        <v>#DIV/0!</v>
      </c>
      <c r="S1163" s="87" t="e">
        <f t="shared" si="112"/>
        <v>#DIV/0!</v>
      </c>
      <c r="T1163" s="87" t="e">
        <f t="shared" si="112"/>
        <v>#DIV/0!</v>
      </c>
    </row>
    <row r="1164" spans="1:20" ht="30" x14ac:dyDescent="0.3">
      <c r="A1164" s="92"/>
      <c r="B1164" s="93" t="s">
        <v>138</v>
      </c>
      <c r="C1164" s="94" t="s">
        <v>333</v>
      </c>
      <c r="D1164" s="644">
        <f>D1169+D1173</f>
        <v>960.6</v>
      </c>
      <c r="E1164" s="645">
        <f t="shared" si="115"/>
        <v>4392.1575300000004</v>
      </c>
      <c r="F1164" s="644">
        <f>F1169+F1173</f>
        <v>3060.1822099999999</v>
      </c>
      <c r="G1164" s="644">
        <f>G1169+G1173</f>
        <v>1331.97532</v>
      </c>
      <c r="H1164" s="644">
        <f>H1169+H1173</f>
        <v>0</v>
      </c>
      <c r="I1164" s="645">
        <f t="shared" si="113"/>
        <v>3294.1835300000002</v>
      </c>
      <c r="J1164" s="644">
        <f>J1169+J1173</f>
        <v>2007.8682100000001</v>
      </c>
      <c r="K1164" s="644">
        <f>K1169+K1173</f>
        <v>1286.3153199999999</v>
      </c>
      <c r="L1164" s="644">
        <f>L1169+L1173</f>
        <v>0</v>
      </c>
      <c r="M1164" s="645">
        <f t="shared" si="114"/>
        <v>2718.5493999999999</v>
      </c>
      <c r="N1164" s="644">
        <f>N1169+N1173</f>
        <v>1566.5888600000001</v>
      </c>
      <c r="O1164" s="644">
        <f>O1169+O1173</f>
        <v>1151.96054</v>
      </c>
      <c r="P1164" s="644">
        <f>P1169+P1173</f>
        <v>0</v>
      </c>
      <c r="Q1164" s="87">
        <f t="shared" ref="Q1164:T1227" si="129">M1164/I1164*100</f>
        <v>82.525741970423837</v>
      </c>
      <c r="R1164" s="87">
        <f t="shared" si="129"/>
        <v>78.022494315002874</v>
      </c>
      <c r="S1164" s="87">
        <f t="shared" si="129"/>
        <v>89.55506648245472</v>
      </c>
      <c r="T1164" s="87" t="e">
        <f t="shared" si="129"/>
        <v>#DIV/0!</v>
      </c>
    </row>
    <row r="1165" spans="1:20" ht="39" customHeight="1" x14ac:dyDescent="0.3">
      <c r="A1165" s="92" t="s">
        <v>434</v>
      </c>
      <c r="B1165" s="93"/>
      <c r="C1165" s="105" t="s">
        <v>435</v>
      </c>
      <c r="D1165" s="644">
        <f>D1166+D1169</f>
        <v>960.6</v>
      </c>
      <c r="E1165" s="645">
        <f t="shared" si="115"/>
        <v>4689.9675299999999</v>
      </c>
      <c r="F1165" s="644">
        <f>F1166+F1169</f>
        <v>3357.9922099999999</v>
      </c>
      <c r="G1165" s="644">
        <f>G1166+G1169</f>
        <v>1331.97532</v>
      </c>
      <c r="H1165" s="644">
        <f>H1166+H1169</f>
        <v>0</v>
      </c>
      <c r="I1165" s="645">
        <f t="shared" ref="I1165:I1228" si="130">J1165+K1165</f>
        <v>3573.9785300000003</v>
      </c>
      <c r="J1165" s="644">
        <f>J1166+J1169</f>
        <v>2287.6632100000002</v>
      </c>
      <c r="K1165" s="644">
        <f>K1166+K1169</f>
        <v>1286.3153199999999</v>
      </c>
      <c r="L1165" s="644">
        <f>L1166+L1169</f>
        <v>0</v>
      </c>
      <c r="M1165" s="645">
        <f t="shared" ref="M1165:M1228" si="131">N1165+O1165</f>
        <v>2991.4147800000001</v>
      </c>
      <c r="N1165" s="644">
        <f>N1166+N1169</f>
        <v>1839.45424</v>
      </c>
      <c r="O1165" s="644">
        <f>O1166+O1169</f>
        <v>1151.96054</v>
      </c>
      <c r="P1165" s="644">
        <f>P1166+P1169</f>
        <v>0</v>
      </c>
      <c r="Q1165" s="87">
        <f t="shared" si="129"/>
        <v>83.699853115793616</v>
      </c>
      <c r="R1165" s="87">
        <f t="shared" si="129"/>
        <v>80.40756313950601</v>
      </c>
      <c r="S1165" s="87">
        <f t="shared" si="129"/>
        <v>89.55506648245472</v>
      </c>
      <c r="T1165" s="87" t="e">
        <f t="shared" si="129"/>
        <v>#DIV/0!</v>
      </c>
    </row>
    <row r="1166" spans="1:20" x14ac:dyDescent="0.3">
      <c r="A1166" s="92"/>
      <c r="B1166" s="93"/>
      <c r="C1166" s="94" t="s">
        <v>206</v>
      </c>
      <c r="D1166" s="644">
        <f>D1167+D1168</f>
        <v>0</v>
      </c>
      <c r="E1166" s="645">
        <f t="shared" si="115"/>
        <v>300</v>
      </c>
      <c r="F1166" s="644">
        <f>F1167+F1168</f>
        <v>300</v>
      </c>
      <c r="G1166" s="644">
        <f>G1167+G1168</f>
        <v>0</v>
      </c>
      <c r="H1166" s="644">
        <f>H1167+H1168</f>
        <v>0</v>
      </c>
      <c r="I1166" s="645">
        <f t="shared" si="130"/>
        <v>281.98500000000001</v>
      </c>
      <c r="J1166" s="644">
        <f>J1167+J1168</f>
        <v>281.98500000000001</v>
      </c>
      <c r="K1166" s="644">
        <f>K1167+K1168</f>
        <v>0</v>
      </c>
      <c r="L1166" s="644">
        <f>L1167+L1168</f>
        <v>0</v>
      </c>
      <c r="M1166" s="645">
        <f t="shared" si="131"/>
        <v>275.05538000000001</v>
      </c>
      <c r="N1166" s="644">
        <f>N1167+N1168</f>
        <v>275.05538000000001</v>
      </c>
      <c r="O1166" s="644">
        <f>O1167+O1168</f>
        <v>0</v>
      </c>
      <c r="P1166" s="644">
        <f>P1167+P1168</f>
        <v>0</v>
      </c>
      <c r="Q1166" s="87">
        <f t="shared" si="129"/>
        <v>97.542557228221355</v>
      </c>
      <c r="R1166" s="87">
        <f t="shared" si="129"/>
        <v>97.542557228221355</v>
      </c>
      <c r="S1166" s="87" t="e">
        <f t="shared" si="129"/>
        <v>#DIV/0!</v>
      </c>
      <c r="T1166" s="87" t="e">
        <f t="shared" si="129"/>
        <v>#DIV/0!</v>
      </c>
    </row>
    <row r="1167" spans="1:20" ht="30" x14ac:dyDescent="0.3">
      <c r="A1167" s="92"/>
      <c r="B1167" s="93" t="s">
        <v>215</v>
      </c>
      <c r="C1167" s="95" t="s">
        <v>19</v>
      </c>
      <c r="D1167" s="644"/>
      <c r="E1167" s="645">
        <f t="shared" si="115"/>
        <v>300</v>
      </c>
      <c r="F1167" s="644">
        <v>300</v>
      </c>
      <c r="G1167" s="644"/>
      <c r="H1167" s="644"/>
      <c r="I1167" s="645">
        <f t="shared" si="130"/>
        <v>281.98500000000001</v>
      </c>
      <c r="J1167" s="644">
        <v>281.98500000000001</v>
      </c>
      <c r="K1167" s="644"/>
      <c r="L1167" s="644"/>
      <c r="M1167" s="645">
        <f t="shared" si="131"/>
        <v>275.05538000000001</v>
      </c>
      <c r="N1167" s="644">
        <v>275.05538000000001</v>
      </c>
      <c r="O1167" s="644"/>
      <c r="P1167" s="644"/>
      <c r="Q1167" s="87">
        <f t="shared" si="129"/>
        <v>97.542557228221355</v>
      </c>
      <c r="R1167" s="87">
        <f t="shared" si="129"/>
        <v>97.542557228221355</v>
      </c>
      <c r="S1167" s="87" t="e">
        <f t="shared" si="129"/>
        <v>#DIV/0!</v>
      </c>
      <c r="T1167" s="87" t="e">
        <f t="shared" si="129"/>
        <v>#DIV/0!</v>
      </c>
    </row>
    <row r="1168" spans="1:20" x14ac:dyDescent="0.3">
      <c r="A1168" s="92"/>
      <c r="B1168" s="93" t="s">
        <v>324</v>
      </c>
      <c r="C1168" s="95" t="s">
        <v>23</v>
      </c>
      <c r="D1168" s="644"/>
      <c r="E1168" s="645">
        <f>F1168+G1168</f>
        <v>0</v>
      </c>
      <c r="F1168" s="644"/>
      <c r="G1168" s="644"/>
      <c r="H1168" s="644"/>
      <c r="I1168" s="645">
        <f t="shared" si="130"/>
        <v>0</v>
      </c>
      <c r="J1168" s="644"/>
      <c r="K1168" s="644"/>
      <c r="L1168" s="644"/>
      <c r="M1168" s="645">
        <f t="shared" si="131"/>
        <v>0</v>
      </c>
      <c r="N1168" s="644"/>
      <c r="O1168" s="644"/>
      <c r="P1168" s="644"/>
      <c r="Q1168" s="87" t="e">
        <f t="shared" si="129"/>
        <v>#DIV/0!</v>
      </c>
      <c r="R1168" s="87" t="e">
        <f t="shared" si="129"/>
        <v>#DIV/0!</v>
      </c>
      <c r="S1168" s="87" t="e">
        <f t="shared" si="129"/>
        <v>#DIV/0!</v>
      </c>
      <c r="T1168" s="87" t="e">
        <f t="shared" si="129"/>
        <v>#DIV/0!</v>
      </c>
    </row>
    <row r="1169" spans="1:20" ht="30" x14ac:dyDescent="0.3">
      <c r="A1169" s="92"/>
      <c r="B1169" s="93" t="s">
        <v>138</v>
      </c>
      <c r="C1169" s="94" t="s">
        <v>333</v>
      </c>
      <c r="D1169" s="644">
        <v>960.6</v>
      </c>
      <c r="E1169" s="645">
        <f>F1169+G1169</f>
        <v>4389.9675299999999</v>
      </c>
      <c r="F1169" s="644">
        <v>3057.9922099999999</v>
      </c>
      <c r="G1169" s="644">
        <v>1331.97532</v>
      </c>
      <c r="H1169" s="644"/>
      <c r="I1169" s="645">
        <f t="shared" si="130"/>
        <v>3291.9935299999997</v>
      </c>
      <c r="J1169" s="644">
        <v>2005.67821</v>
      </c>
      <c r="K1169" s="644">
        <v>1286.3153199999999</v>
      </c>
      <c r="L1169" s="644"/>
      <c r="M1169" s="645">
        <f t="shared" si="131"/>
        <v>2716.3594000000003</v>
      </c>
      <c r="N1169" s="644">
        <v>1564.39886</v>
      </c>
      <c r="O1169" s="644">
        <v>1151.96054</v>
      </c>
      <c r="P1169" s="644"/>
      <c r="Q1169" s="87">
        <f t="shared" si="129"/>
        <v>82.514117213347021</v>
      </c>
      <c r="R1169" s="87">
        <f t="shared" si="129"/>
        <v>77.998497076956326</v>
      </c>
      <c r="S1169" s="87">
        <f t="shared" si="129"/>
        <v>89.55506648245472</v>
      </c>
      <c r="T1169" s="87" t="e">
        <f t="shared" si="129"/>
        <v>#DIV/0!</v>
      </c>
    </row>
    <row r="1170" spans="1:20" ht="49.5" customHeight="1" x14ac:dyDescent="0.3">
      <c r="A1170" s="92" t="s">
        <v>436</v>
      </c>
      <c r="B1170" s="93"/>
      <c r="C1170" s="105" t="s">
        <v>437</v>
      </c>
      <c r="D1170" s="644">
        <f>D1171+D1173</f>
        <v>296.89999999999998</v>
      </c>
      <c r="E1170" s="645">
        <f t="shared" ref="E1170:E1233" si="132">F1170+G1170</f>
        <v>296.89999999999998</v>
      </c>
      <c r="F1170" s="644">
        <f>F1171+F1173</f>
        <v>296.89999999999998</v>
      </c>
      <c r="G1170" s="644">
        <f>G1171+G1173</f>
        <v>0</v>
      </c>
      <c r="H1170" s="644">
        <f>H1171+H1173</f>
        <v>0</v>
      </c>
      <c r="I1170" s="645">
        <f t="shared" si="130"/>
        <v>277.7</v>
      </c>
      <c r="J1170" s="644">
        <f>J1171+J1173</f>
        <v>277.7</v>
      </c>
      <c r="K1170" s="644">
        <f>K1171+K1173</f>
        <v>0</v>
      </c>
      <c r="L1170" s="644">
        <f>L1171+L1173</f>
        <v>0</v>
      </c>
      <c r="M1170" s="645">
        <f t="shared" si="131"/>
        <v>264.39785000000001</v>
      </c>
      <c r="N1170" s="644">
        <f>N1171+N1173</f>
        <v>264.39785000000001</v>
      </c>
      <c r="O1170" s="644">
        <f>O1171+O1173</f>
        <v>0</v>
      </c>
      <c r="P1170" s="644">
        <f>P1171+P1173</f>
        <v>0</v>
      </c>
      <c r="Q1170" s="87">
        <f t="shared" si="129"/>
        <v>95.209884767734977</v>
      </c>
      <c r="R1170" s="87">
        <f t="shared" si="129"/>
        <v>95.209884767734977</v>
      </c>
      <c r="S1170" s="87" t="e">
        <f t="shared" si="129"/>
        <v>#DIV/0!</v>
      </c>
      <c r="T1170" s="87" t="e">
        <f t="shared" si="129"/>
        <v>#DIV/0!</v>
      </c>
    </row>
    <row r="1171" spans="1:20" x14ac:dyDescent="0.3">
      <c r="A1171" s="92"/>
      <c r="B1171" s="93" t="s">
        <v>192</v>
      </c>
      <c r="C1171" s="94" t="s">
        <v>206</v>
      </c>
      <c r="D1171" s="644">
        <f>D1172</f>
        <v>296.89999999999998</v>
      </c>
      <c r="E1171" s="645">
        <f t="shared" si="132"/>
        <v>294.70999999999998</v>
      </c>
      <c r="F1171" s="644">
        <f>F1172</f>
        <v>294.70999999999998</v>
      </c>
      <c r="G1171" s="644">
        <f>G1172</f>
        <v>0</v>
      </c>
      <c r="H1171" s="644">
        <f>H1172</f>
        <v>0</v>
      </c>
      <c r="I1171" s="645">
        <f t="shared" si="130"/>
        <v>275.51</v>
      </c>
      <c r="J1171" s="644">
        <f>J1172</f>
        <v>275.51</v>
      </c>
      <c r="K1171" s="644">
        <f>K1172</f>
        <v>0</v>
      </c>
      <c r="L1171" s="644">
        <f>L1172</f>
        <v>0</v>
      </c>
      <c r="M1171" s="645">
        <f t="shared" si="131"/>
        <v>262.20785000000001</v>
      </c>
      <c r="N1171" s="644">
        <f>N1172</f>
        <v>262.20785000000001</v>
      </c>
      <c r="O1171" s="644">
        <f>O1172</f>
        <v>0</v>
      </c>
      <c r="P1171" s="644">
        <f>P1172</f>
        <v>0</v>
      </c>
      <c r="Q1171" s="87">
        <f t="shared" si="129"/>
        <v>95.171808645784182</v>
      </c>
      <c r="R1171" s="87">
        <f t="shared" si="129"/>
        <v>95.171808645784182</v>
      </c>
      <c r="S1171" s="87" t="e">
        <f t="shared" si="129"/>
        <v>#DIV/0!</v>
      </c>
      <c r="T1171" s="87" t="e">
        <f t="shared" si="129"/>
        <v>#DIV/0!</v>
      </c>
    </row>
    <row r="1172" spans="1:20" x14ac:dyDescent="0.3">
      <c r="A1172" s="92"/>
      <c r="B1172" s="93" t="s">
        <v>307</v>
      </c>
      <c r="C1172" s="95" t="s">
        <v>21</v>
      </c>
      <c r="D1172" s="644">
        <v>296.89999999999998</v>
      </c>
      <c r="E1172" s="645">
        <f t="shared" si="132"/>
        <v>294.70999999999998</v>
      </c>
      <c r="F1172" s="644">
        <v>294.70999999999998</v>
      </c>
      <c r="G1172" s="644"/>
      <c r="H1172" s="644"/>
      <c r="I1172" s="645">
        <f t="shared" si="130"/>
        <v>275.51</v>
      </c>
      <c r="J1172" s="644">
        <v>275.51</v>
      </c>
      <c r="K1172" s="644"/>
      <c r="L1172" s="644"/>
      <c r="M1172" s="645">
        <f t="shared" si="131"/>
        <v>262.20785000000001</v>
      </c>
      <c r="N1172" s="644">
        <v>262.20785000000001</v>
      </c>
      <c r="O1172" s="644"/>
      <c r="P1172" s="644"/>
      <c r="Q1172" s="87">
        <f t="shared" si="129"/>
        <v>95.171808645784182</v>
      </c>
      <c r="R1172" s="87">
        <f t="shared" si="129"/>
        <v>95.171808645784182</v>
      </c>
      <c r="S1172" s="87" t="e">
        <f t="shared" si="129"/>
        <v>#DIV/0!</v>
      </c>
      <c r="T1172" s="87" t="e">
        <f t="shared" si="129"/>
        <v>#DIV/0!</v>
      </c>
    </row>
    <row r="1173" spans="1:20" ht="30" x14ac:dyDescent="0.3">
      <c r="A1173" s="92"/>
      <c r="B1173" s="93" t="s">
        <v>138</v>
      </c>
      <c r="C1173" s="94" t="s">
        <v>333</v>
      </c>
      <c r="D1173" s="644"/>
      <c r="E1173" s="645">
        <f t="shared" si="132"/>
        <v>2.19</v>
      </c>
      <c r="F1173" s="644">
        <v>2.19</v>
      </c>
      <c r="G1173" s="644"/>
      <c r="H1173" s="644"/>
      <c r="I1173" s="645">
        <f t="shared" si="130"/>
        <v>2.19</v>
      </c>
      <c r="J1173" s="644">
        <v>2.19</v>
      </c>
      <c r="K1173" s="644"/>
      <c r="L1173" s="644"/>
      <c r="M1173" s="645">
        <f t="shared" si="131"/>
        <v>2.19</v>
      </c>
      <c r="N1173" s="644">
        <v>2.19</v>
      </c>
      <c r="O1173" s="644"/>
      <c r="P1173" s="644"/>
      <c r="Q1173" s="87">
        <f t="shared" si="129"/>
        <v>100</v>
      </c>
      <c r="R1173" s="87">
        <f t="shared" si="129"/>
        <v>100</v>
      </c>
      <c r="S1173" s="87" t="e">
        <f t="shared" si="129"/>
        <v>#DIV/0!</v>
      </c>
      <c r="T1173" s="87" t="e">
        <f t="shared" si="129"/>
        <v>#DIV/0!</v>
      </c>
    </row>
    <row r="1174" spans="1:20" ht="20.25" customHeight="1" x14ac:dyDescent="0.3">
      <c r="A1174" s="92" t="s">
        <v>438</v>
      </c>
      <c r="B1174" s="93"/>
      <c r="C1174" s="105" t="s">
        <v>439</v>
      </c>
      <c r="D1174" s="643">
        <f>D1179+D1184</f>
        <v>1030</v>
      </c>
      <c r="E1174" s="642">
        <f t="shared" si="132"/>
        <v>1365.6072099999999</v>
      </c>
      <c r="F1174" s="643">
        <f t="shared" ref="F1174:H1176" si="133">F1179+F1184</f>
        <v>1365.607</v>
      </c>
      <c r="G1174" s="643">
        <f t="shared" si="133"/>
        <v>2.1000000000000001E-4</v>
      </c>
      <c r="H1174" s="643">
        <f t="shared" si="133"/>
        <v>0</v>
      </c>
      <c r="I1174" s="642">
        <f t="shared" si="130"/>
        <v>903.81521000000009</v>
      </c>
      <c r="J1174" s="643">
        <f t="shared" ref="J1174:L1176" si="134">J1179+J1184</f>
        <v>903.81500000000005</v>
      </c>
      <c r="K1174" s="643">
        <f t="shared" si="134"/>
        <v>2.1000000000000001E-4</v>
      </c>
      <c r="L1174" s="643">
        <f t="shared" si="134"/>
        <v>0</v>
      </c>
      <c r="M1174" s="642">
        <f t="shared" si="131"/>
        <v>783.64956000000006</v>
      </c>
      <c r="N1174" s="643">
        <f t="shared" ref="N1174:P1176" si="135">N1179+N1184</f>
        <v>783.64956000000006</v>
      </c>
      <c r="O1174" s="643">
        <f t="shared" si="135"/>
        <v>0</v>
      </c>
      <c r="P1174" s="643">
        <f t="shared" si="135"/>
        <v>0</v>
      </c>
      <c r="Q1174" s="87">
        <f t="shared" si="129"/>
        <v>86.704621844104608</v>
      </c>
      <c r="R1174" s="87">
        <f t="shared" si="129"/>
        <v>86.704641989787731</v>
      </c>
      <c r="S1174" s="87">
        <f t="shared" si="129"/>
        <v>0</v>
      </c>
      <c r="T1174" s="87" t="e">
        <f t="shared" si="129"/>
        <v>#DIV/0!</v>
      </c>
    </row>
    <row r="1175" spans="1:20" x14ac:dyDescent="0.3">
      <c r="A1175" s="92"/>
      <c r="B1175" s="93"/>
      <c r="C1175" s="94" t="s">
        <v>206</v>
      </c>
      <c r="D1175" s="644">
        <f>D1180+D1185</f>
        <v>950</v>
      </c>
      <c r="E1175" s="645">
        <f t="shared" si="132"/>
        <v>950</v>
      </c>
      <c r="F1175" s="644">
        <f t="shared" si="133"/>
        <v>950</v>
      </c>
      <c r="G1175" s="644">
        <f t="shared" si="133"/>
        <v>0</v>
      </c>
      <c r="H1175" s="644">
        <f t="shared" si="133"/>
        <v>0</v>
      </c>
      <c r="I1175" s="645">
        <f t="shared" si="130"/>
        <v>753.24400000000003</v>
      </c>
      <c r="J1175" s="644">
        <f t="shared" si="134"/>
        <v>753.24400000000003</v>
      </c>
      <c r="K1175" s="644">
        <f t="shared" si="134"/>
        <v>0</v>
      </c>
      <c r="L1175" s="644">
        <f t="shared" si="134"/>
        <v>0</v>
      </c>
      <c r="M1175" s="645">
        <f t="shared" si="131"/>
        <v>751.09247000000005</v>
      </c>
      <c r="N1175" s="644">
        <f t="shared" si="135"/>
        <v>751.09247000000005</v>
      </c>
      <c r="O1175" s="644">
        <f t="shared" si="135"/>
        <v>0</v>
      </c>
      <c r="P1175" s="644">
        <f t="shared" si="135"/>
        <v>0</v>
      </c>
      <c r="Q1175" s="87">
        <f t="shared" si="129"/>
        <v>99.714364800781681</v>
      </c>
      <c r="R1175" s="87">
        <f t="shared" si="129"/>
        <v>99.714364800781681</v>
      </c>
      <c r="S1175" s="87" t="e">
        <f t="shared" si="129"/>
        <v>#DIV/0!</v>
      </c>
      <c r="T1175" s="87" t="e">
        <f t="shared" si="129"/>
        <v>#DIV/0!</v>
      </c>
    </row>
    <row r="1176" spans="1:20" ht="30" x14ac:dyDescent="0.3">
      <c r="A1176" s="92"/>
      <c r="B1176" s="93" t="s">
        <v>215</v>
      </c>
      <c r="C1176" s="95" t="s">
        <v>19</v>
      </c>
      <c r="D1176" s="644">
        <f>D1181+D1186</f>
        <v>950</v>
      </c>
      <c r="E1176" s="645">
        <f t="shared" si="132"/>
        <v>950</v>
      </c>
      <c r="F1176" s="644">
        <f>F1181+F1187</f>
        <v>950</v>
      </c>
      <c r="G1176" s="644">
        <f>G1181+G1187</f>
        <v>0</v>
      </c>
      <c r="H1176" s="644">
        <f t="shared" si="133"/>
        <v>0</v>
      </c>
      <c r="I1176" s="645">
        <f t="shared" si="130"/>
        <v>753.24400000000003</v>
      </c>
      <c r="J1176" s="644">
        <f>J1181+J1187</f>
        <v>753.24400000000003</v>
      </c>
      <c r="K1176" s="644">
        <f>K1181+K1187</f>
        <v>0</v>
      </c>
      <c r="L1176" s="644">
        <f t="shared" si="134"/>
        <v>0</v>
      </c>
      <c r="M1176" s="645">
        <f t="shared" si="131"/>
        <v>751.09247000000005</v>
      </c>
      <c r="N1176" s="644">
        <f>N1181+N1187</f>
        <v>751.09247000000005</v>
      </c>
      <c r="O1176" s="644">
        <f>O1181+O1187</f>
        <v>0</v>
      </c>
      <c r="P1176" s="644">
        <f t="shared" si="135"/>
        <v>0</v>
      </c>
      <c r="Q1176" s="87">
        <f t="shared" si="129"/>
        <v>99.714364800781681</v>
      </c>
      <c r="R1176" s="87">
        <f t="shared" si="129"/>
        <v>99.714364800781681</v>
      </c>
      <c r="S1176" s="87" t="e">
        <f t="shared" si="129"/>
        <v>#DIV/0!</v>
      </c>
      <c r="T1176" s="87" t="e">
        <f t="shared" si="129"/>
        <v>#DIV/0!</v>
      </c>
    </row>
    <row r="1177" spans="1:20" ht="19.5" customHeight="1" x14ac:dyDescent="0.3">
      <c r="A1177" s="92"/>
      <c r="B1177" s="93" t="s">
        <v>324</v>
      </c>
      <c r="C1177" s="95" t="s">
        <v>23</v>
      </c>
      <c r="D1177" s="644">
        <f>D1189</f>
        <v>0</v>
      </c>
      <c r="E1177" s="645">
        <f t="shared" si="132"/>
        <v>0</v>
      </c>
      <c r="F1177" s="644">
        <f t="shared" ref="F1177:H1178" si="136">F1189</f>
        <v>0</v>
      </c>
      <c r="G1177" s="644">
        <f t="shared" si="136"/>
        <v>0</v>
      </c>
      <c r="H1177" s="644">
        <f t="shared" si="136"/>
        <v>0</v>
      </c>
      <c r="I1177" s="645">
        <f t="shared" si="130"/>
        <v>0</v>
      </c>
      <c r="J1177" s="644">
        <f t="shared" ref="J1177:L1178" si="137">J1189</f>
        <v>0</v>
      </c>
      <c r="K1177" s="644">
        <f t="shared" si="137"/>
        <v>0</v>
      </c>
      <c r="L1177" s="644">
        <f t="shared" si="137"/>
        <v>0</v>
      </c>
      <c r="M1177" s="645">
        <f t="shared" si="131"/>
        <v>0</v>
      </c>
      <c r="N1177" s="644">
        <f t="shared" ref="N1177:P1178" si="138">N1189</f>
        <v>0</v>
      </c>
      <c r="O1177" s="644">
        <f t="shared" si="138"/>
        <v>0</v>
      </c>
      <c r="P1177" s="644">
        <f t="shared" si="138"/>
        <v>0</v>
      </c>
      <c r="Q1177" s="87" t="e">
        <f t="shared" si="129"/>
        <v>#DIV/0!</v>
      </c>
      <c r="R1177" s="87" t="e">
        <f t="shared" si="129"/>
        <v>#DIV/0!</v>
      </c>
      <c r="S1177" s="87" t="e">
        <f t="shared" si="129"/>
        <v>#DIV/0!</v>
      </c>
      <c r="T1177" s="87" t="e">
        <f t="shared" si="129"/>
        <v>#DIV/0!</v>
      </c>
    </row>
    <row r="1178" spans="1:20" ht="30" x14ac:dyDescent="0.3">
      <c r="A1178" s="92"/>
      <c r="B1178" s="93" t="s">
        <v>138</v>
      </c>
      <c r="C1178" s="94" t="s">
        <v>333</v>
      </c>
      <c r="D1178" s="644">
        <f>D1190</f>
        <v>80</v>
      </c>
      <c r="E1178" s="645">
        <f t="shared" si="132"/>
        <v>415.60721000000001</v>
      </c>
      <c r="F1178" s="644">
        <f t="shared" si="136"/>
        <v>415.60700000000003</v>
      </c>
      <c r="G1178" s="644">
        <f t="shared" si="136"/>
        <v>2.1000000000000001E-4</v>
      </c>
      <c r="H1178" s="644">
        <f t="shared" si="136"/>
        <v>0</v>
      </c>
      <c r="I1178" s="645">
        <f t="shared" si="130"/>
        <v>150.57121000000001</v>
      </c>
      <c r="J1178" s="644">
        <f t="shared" si="137"/>
        <v>150.571</v>
      </c>
      <c r="K1178" s="644">
        <f>K1190+K1183</f>
        <v>2.1000000000000001E-4</v>
      </c>
      <c r="L1178" s="644">
        <f t="shared" si="137"/>
        <v>0</v>
      </c>
      <c r="M1178" s="645">
        <f t="shared" si="131"/>
        <v>32.557090000000002</v>
      </c>
      <c r="N1178" s="644">
        <f t="shared" si="138"/>
        <v>32.557090000000002</v>
      </c>
      <c r="O1178" s="644">
        <f t="shared" si="138"/>
        <v>0</v>
      </c>
      <c r="P1178" s="644">
        <f t="shared" si="138"/>
        <v>0</v>
      </c>
      <c r="Q1178" s="87">
        <f t="shared" si="129"/>
        <v>21.622387174812502</v>
      </c>
      <c r="R1178" s="87">
        <f t="shared" si="129"/>
        <v>21.62241733135863</v>
      </c>
      <c r="S1178" s="87">
        <f t="shared" si="129"/>
        <v>0</v>
      </c>
      <c r="T1178" s="87" t="e">
        <f t="shared" si="129"/>
        <v>#DIV/0!</v>
      </c>
    </row>
    <row r="1179" spans="1:20" ht="67.5" x14ac:dyDescent="0.3">
      <c r="A1179" s="92" t="s">
        <v>440</v>
      </c>
      <c r="B1179" s="93"/>
      <c r="C1179" s="105" t="s">
        <v>441</v>
      </c>
      <c r="D1179" s="644">
        <f>D1180</f>
        <v>950</v>
      </c>
      <c r="E1179" s="645">
        <f t="shared" si="132"/>
        <v>950</v>
      </c>
      <c r="F1179" s="644">
        <f t="shared" ref="F1179:H1180" si="139">F1180</f>
        <v>950</v>
      </c>
      <c r="G1179" s="644">
        <f t="shared" si="139"/>
        <v>0</v>
      </c>
      <c r="H1179" s="644">
        <f t="shared" si="139"/>
        <v>0</v>
      </c>
      <c r="I1179" s="645">
        <f t="shared" si="130"/>
        <v>753.24421000000007</v>
      </c>
      <c r="J1179" s="644">
        <f t="shared" ref="J1179:L1180" si="140">J1180</f>
        <v>753.24400000000003</v>
      </c>
      <c r="K1179" s="644">
        <f>K1180+K1183</f>
        <v>2.1000000000000001E-4</v>
      </c>
      <c r="L1179" s="644">
        <f t="shared" si="140"/>
        <v>0</v>
      </c>
      <c r="M1179" s="645">
        <f t="shared" si="131"/>
        <v>751.09247000000005</v>
      </c>
      <c r="N1179" s="644">
        <f t="shared" ref="N1179:P1180" si="141">N1180</f>
        <v>751.09247000000005</v>
      </c>
      <c r="O1179" s="644">
        <f t="shared" si="141"/>
        <v>0</v>
      </c>
      <c r="P1179" s="644">
        <f t="shared" si="141"/>
        <v>0</v>
      </c>
      <c r="Q1179" s="87">
        <f t="shared" si="129"/>
        <v>99.714337001010605</v>
      </c>
      <c r="R1179" s="87">
        <f t="shared" si="129"/>
        <v>99.714364800781681</v>
      </c>
      <c r="S1179" s="87">
        <f t="shared" si="129"/>
        <v>0</v>
      </c>
      <c r="T1179" s="87" t="e">
        <f t="shared" si="129"/>
        <v>#DIV/0!</v>
      </c>
    </row>
    <row r="1180" spans="1:20" x14ac:dyDescent="0.3">
      <c r="A1180" s="92"/>
      <c r="B1180" s="93"/>
      <c r="C1180" s="94" t="s">
        <v>206</v>
      </c>
      <c r="D1180" s="644">
        <f>D1181</f>
        <v>950</v>
      </c>
      <c r="E1180" s="645">
        <f t="shared" si="132"/>
        <v>950</v>
      </c>
      <c r="F1180" s="644">
        <f t="shared" si="139"/>
        <v>950</v>
      </c>
      <c r="G1180" s="644">
        <f t="shared" si="139"/>
        <v>0</v>
      </c>
      <c r="H1180" s="644">
        <f t="shared" si="139"/>
        <v>0</v>
      </c>
      <c r="I1180" s="645">
        <f t="shared" si="130"/>
        <v>753.24400000000003</v>
      </c>
      <c r="J1180" s="644">
        <f t="shared" si="140"/>
        <v>753.24400000000003</v>
      </c>
      <c r="K1180" s="644">
        <f t="shared" si="140"/>
        <v>0</v>
      </c>
      <c r="L1180" s="644">
        <f t="shared" si="140"/>
        <v>0</v>
      </c>
      <c r="M1180" s="645">
        <f t="shared" si="131"/>
        <v>751.09247000000005</v>
      </c>
      <c r="N1180" s="644">
        <f t="shared" si="141"/>
        <v>751.09247000000005</v>
      </c>
      <c r="O1180" s="644">
        <f t="shared" si="141"/>
        <v>0</v>
      </c>
      <c r="P1180" s="644">
        <f t="shared" si="141"/>
        <v>0</v>
      </c>
      <c r="Q1180" s="87">
        <f t="shared" si="129"/>
        <v>99.714364800781681</v>
      </c>
      <c r="R1180" s="87">
        <f t="shared" si="129"/>
        <v>99.714364800781681</v>
      </c>
      <c r="S1180" s="87" t="e">
        <f t="shared" si="129"/>
        <v>#DIV/0!</v>
      </c>
      <c r="T1180" s="87" t="e">
        <f t="shared" si="129"/>
        <v>#DIV/0!</v>
      </c>
    </row>
    <row r="1181" spans="1:20" ht="19.5" customHeight="1" x14ac:dyDescent="0.3">
      <c r="A1181" s="92"/>
      <c r="B1181" s="93" t="s">
        <v>215</v>
      </c>
      <c r="C1181" s="95" t="s">
        <v>19</v>
      </c>
      <c r="D1181" s="644">
        <v>950</v>
      </c>
      <c r="E1181" s="645">
        <f t="shared" si="132"/>
        <v>950</v>
      </c>
      <c r="F1181" s="644">
        <v>950</v>
      </c>
      <c r="G1181" s="644"/>
      <c r="H1181" s="644"/>
      <c r="I1181" s="645">
        <f t="shared" si="130"/>
        <v>753.24400000000003</v>
      </c>
      <c r="J1181" s="644">
        <v>753.24400000000003</v>
      </c>
      <c r="K1181" s="644"/>
      <c r="L1181" s="644"/>
      <c r="M1181" s="645">
        <f t="shared" si="131"/>
        <v>751.09247000000005</v>
      </c>
      <c r="N1181" s="644">
        <v>751.09247000000005</v>
      </c>
      <c r="O1181" s="644"/>
      <c r="P1181" s="644"/>
      <c r="Q1181" s="87">
        <f t="shared" si="129"/>
        <v>99.714364800781681</v>
      </c>
      <c r="R1181" s="87">
        <f t="shared" si="129"/>
        <v>99.714364800781681</v>
      </c>
      <c r="S1181" s="87" t="e">
        <f t="shared" si="129"/>
        <v>#DIV/0!</v>
      </c>
      <c r="T1181" s="87" t="e">
        <f t="shared" si="129"/>
        <v>#DIV/0!</v>
      </c>
    </row>
    <row r="1182" spans="1:20" hidden="1" x14ac:dyDescent="0.3">
      <c r="A1182" s="92"/>
      <c r="B1182" s="93" t="s">
        <v>307</v>
      </c>
      <c r="C1182" s="95" t="s">
        <v>21</v>
      </c>
      <c r="D1182" s="644"/>
      <c r="E1182" s="645">
        <f t="shared" si="132"/>
        <v>0</v>
      </c>
      <c r="F1182" s="644"/>
      <c r="G1182" s="644"/>
      <c r="H1182" s="644"/>
      <c r="I1182" s="645">
        <f t="shared" si="130"/>
        <v>0</v>
      </c>
      <c r="J1182" s="644"/>
      <c r="K1182" s="644"/>
      <c r="L1182" s="644"/>
      <c r="M1182" s="645">
        <f t="shared" si="131"/>
        <v>0</v>
      </c>
      <c r="N1182" s="644"/>
      <c r="O1182" s="644"/>
      <c r="P1182" s="644"/>
      <c r="Q1182" s="87" t="e">
        <f t="shared" si="129"/>
        <v>#DIV/0!</v>
      </c>
      <c r="R1182" s="87" t="e">
        <f t="shared" si="129"/>
        <v>#DIV/0!</v>
      </c>
      <c r="S1182" s="87" t="e">
        <f t="shared" si="129"/>
        <v>#DIV/0!</v>
      </c>
      <c r="T1182" s="87" t="e">
        <f t="shared" si="129"/>
        <v>#DIV/0!</v>
      </c>
    </row>
    <row r="1183" spans="1:20" ht="30" x14ac:dyDescent="0.3">
      <c r="A1183" s="92"/>
      <c r="B1183" s="93" t="s">
        <v>138</v>
      </c>
      <c r="C1183" s="94" t="s">
        <v>333</v>
      </c>
      <c r="D1183" s="644"/>
      <c r="E1183" s="645">
        <f t="shared" si="132"/>
        <v>0</v>
      </c>
      <c r="F1183" s="644"/>
      <c r="G1183" s="644"/>
      <c r="H1183" s="644"/>
      <c r="I1183" s="645">
        <f t="shared" si="130"/>
        <v>2.1000000000000001E-4</v>
      </c>
      <c r="J1183" s="644"/>
      <c r="K1183" s="644">
        <v>2.1000000000000001E-4</v>
      </c>
      <c r="L1183" s="644"/>
      <c r="M1183" s="645">
        <f t="shared" si="131"/>
        <v>0</v>
      </c>
      <c r="N1183" s="644"/>
      <c r="O1183" s="644"/>
      <c r="P1183" s="644"/>
      <c r="Q1183" s="87">
        <f t="shared" si="129"/>
        <v>0</v>
      </c>
      <c r="R1183" s="87" t="e">
        <f t="shared" si="129"/>
        <v>#DIV/0!</v>
      </c>
      <c r="S1183" s="87">
        <f t="shared" si="129"/>
        <v>0</v>
      </c>
      <c r="T1183" s="87" t="e">
        <f t="shared" si="129"/>
        <v>#DIV/0!</v>
      </c>
    </row>
    <row r="1184" spans="1:20" s="124" customFormat="1" ht="67.5" x14ac:dyDescent="0.3">
      <c r="A1184" s="92" t="s">
        <v>442</v>
      </c>
      <c r="B1184" s="104"/>
      <c r="C1184" s="105" t="s">
        <v>443</v>
      </c>
      <c r="D1184" s="644">
        <f>D1185+D1190</f>
        <v>80</v>
      </c>
      <c r="E1184" s="645">
        <f t="shared" si="132"/>
        <v>415.60721000000001</v>
      </c>
      <c r="F1184" s="644">
        <f>F1185+F1190</f>
        <v>415.60700000000003</v>
      </c>
      <c r="G1184" s="644">
        <f>G1185+G1190</f>
        <v>2.1000000000000001E-4</v>
      </c>
      <c r="H1184" s="644">
        <f>H1185+H1190</f>
        <v>0</v>
      </c>
      <c r="I1184" s="645">
        <f t="shared" si="130"/>
        <v>150.571</v>
      </c>
      <c r="J1184" s="644">
        <f>J1185+J1190</f>
        <v>150.571</v>
      </c>
      <c r="K1184" s="644">
        <f>K1185+K1190</f>
        <v>0</v>
      </c>
      <c r="L1184" s="644">
        <f>L1185+L1190</f>
        <v>0</v>
      </c>
      <c r="M1184" s="645">
        <f t="shared" si="131"/>
        <v>32.557090000000002</v>
      </c>
      <c r="N1184" s="644">
        <f>N1185+N1190</f>
        <v>32.557090000000002</v>
      </c>
      <c r="O1184" s="644">
        <f>O1185+O1190</f>
        <v>0</v>
      </c>
      <c r="P1184" s="644">
        <f>P1185+P1190</f>
        <v>0</v>
      </c>
      <c r="Q1184" s="87">
        <f t="shared" si="129"/>
        <v>21.62241733135863</v>
      </c>
      <c r="R1184" s="87">
        <f t="shared" si="129"/>
        <v>21.62241733135863</v>
      </c>
      <c r="S1184" s="87" t="e">
        <f t="shared" si="129"/>
        <v>#DIV/0!</v>
      </c>
      <c r="T1184" s="87" t="e">
        <f t="shared" si="129"/>
        <v>#DIV/0!</v>
      </c>
    </row>
    <row r="1185" spans="1:21" s="124" customFormat="1" x14ac:dyDescent="0.3">
      <c r="A1185" s="103"/>
      <c r="B1185" s="104" t="s">
        <v>192</v>
      </c>
      <c r="C1185" s="94" t="s">
        <v>206</v>
      </c>
      <c r="D1185" s="644">
        <f>D1187+D1189</f>
        <v>0</v>
      </c>
      <c r="E1185" s="645">
        <f t="shared" si="132"/>
        <v>0</v>
      </c>
      <c r="F1185" s="644">
        <f>F1187+F1189</f>
        <v>0</v>
      </c>
      <c r="G1185" s="644">
        <f>G1187+G1189</f>
        <v>0</v>
      </c>
      <c r="H1185" s="644">
        <f>H1187+H1189</f>
        <v>0</v>
      </c>
      <c r="I1185" s="645">
        <f t="shared" si="130"/>
        <v>0</v>
      </c>
      <c r="J1185" s="644">
        <f>J1187+J1189</f>
        <v>0</v>
      </c>
      <c r="K1185" s="644">
        <f>K1187+K1189</f>
        <v>0</v>
      </c>
      <c r="L1185" s="644">
        <f>L1187+L1189</f>
        <v>0</v>
      </c>
      <c r="M1185" s="645">
        <f t="shared" si="131"/>
        <v>0</v>
      </c>
      <c r="N1185" s="644">
        <f>N1187+N1189</f>
        <v>0</v>
      </c>
      <c r="O1185" s="644">
        <f>O1187+O1189</f>
        <v>0</v>
      </c>
      <c r="P1185" s="644">
        <f>P1187+P1189</f>
        <v>0</v>
      </c>
      <c r="Q1185" s="87" t="e">
        <f t="shared" si="129"/>
        <v>#DIV/0!</v>
      </c>
      <c r="R1185" s="87" t="e">
        <f t="shared" si="129"/>
        <v>#DIV/0!</v>
      </c>
      <c r="S1185" s="87" t="e">
        <f t="shared" si="129"/>
        <v>#DIV/0!</v>
      </c>
      <c r="T1185" s="87" t="e">
        <f t="shared" si="129"/>
        <v>#DIV/0!</v>
      </c>
    </row>
    <row r="1186" spans="1:21" s="124" customFormat="1" hidden="1" x14ac:dyDescent="0.3">
      <c r="A1186" s="103"/>
      <c r="B1186" s="104" t="s">
        <v>203</v>
      </c>
      <c r="C1186" s="95" t="s">
        <v>379</v>
      </c>
      <c r="D1186" s="643"/>
      <c r="E1186" s="645">
        <f t="shared" si="132"/>
        <v>0</v>
      </c>
      <c r="F1186" s="644"/>
      <c r="G1186" s="644"/>
      <c r="H1186" s="644"/>
      <c r="I1186" s="645">
        <f t="shared" si="130"/>
        <v>0</v>
      </c>
      <c r="J1186" s="644"/>
      <c r="K1186" s="644"/>
      <c r="L1186" s="644"/>
      <c r="M1186" s="645">
        <f t="shared" si="131"/>
        <v>0</v>
      </c>
      <c r="N1186" s="644"/>
      <c r="O1186" s="644"/>
      <c r="P1186" s="643"/>
      <c r="Q1186" s="87" t="e">
        <f t="shared" si="129"/>
        <v>#DIV/0!</v>
      </c>
      <c r="R1186" s="87" t="e">
        <f t="shared" si="129"/>
        <v>#DIV/0!</v>
      </c>
      <c r="S1186" s="87" t="e">
        <f t="shared" si="129"/>
        <v>#DIV/0!</v>
      </c>
      <c r="T1186" s="87" t="e">
        <f t="shared" si="129"/>
        <v>#DIV/0!</v>
      </c>
    </row>
    <row r="1187" spans="1:21" s="124" customFormat="1" ht="30" x14ac:dyDescent="0.3">
      <c r="A1187" s="103"/>
      <c r="B1187" s="104" t="s">
        <v>215</v>
      </c>
      <c r="C1187" s="95" t="s">
        <v>19</v>
      </c>
      <c r="D1187" s="643"/>
      <c r="E1187" s="645">
        <f t="shared" si="132"/>
        <v>0</v>
      </c>
      <c r="F1187" s="644"/>
      <c r="G1187" s="644"/>
      <c r="H1187" s="644"/>
      <c r="I1187" s="645">
        <f t="shared" si="130"/>
        <v>0</v>
      </c>
      <c r="J1187" s="644"/>
      <c r="K1187" s="644"/>
      <c r="L1187" s="644"/>
      <c r="M1187" s="645">
        <f t="shared" si="131"/>
        <v>0</v>
      </c>
      <c r="N1187" s="644"/>
      <c r="O1187" s="644"/>
      <c r="P1187" s="643"/>
      <c r="Q1187" s="87" t="e">
        <f t="shared" si="129"/>
        <v>#DIV/0!</v>
      </c>
      <c r="R1187" s="87" t="e">
        <f t="shared" si="129"/>
        <v>#DIV/0!</v>
      </c>
      <c r="S1187" s="87" t="e">
        <f t="shared" si="129"/>
        <v>#DIV/0!</v>
      </c>
      <c r="T1187" s="87" t="e">
        <f t="shared" si="129"/>
        <v>#DIV/0!</v>
      </c>
    </row>
    <row r="1188" spans="1:21" s="124" customFormat="1" hidden="1" x14ac:dyDescent="0.3">
      <c r="A1188" s="103"/>
      <c r="B1188" s="104" t="s">
        <v>307</v>
      </c>
      <c r="C1188" s="95" t="s">
        <v>21</v>
      </c>
      <c r="D1188" s="643"/>
      <c r="E1188" s="645">
        <f t="shared" si="132"/>
        <v>0</v>
      </c>
      <c r="F1188" s="644"/>
      <c r="G1188" s="644"/>
      <c r="H1188" s="644"/>
      <c r="I1188" s="645">
        <f t="shared" si="130"/>
        <v>0</v>
      </c>
      <c r="J1188" s="644"/>
      <c r="K1188" s="644"/>
      <c r="L1188" s="644"/>
      <c r="M1188" s="645">
        <f t="shared" si="131"/>
        <v>0</v>
      </c>
      <c r="N1188" s="644"/>
      <c r="O1188" s="644"/>
      <c r="P1188" s="643"/>
      <c r="Q1188" s="87" t="e">
        <f t="shared" si="129"/>
        <v>#DIV/0!</v>
      </c>
      <c r="R1188" s="87" t="e">
        <f t="shared" si="129"/>
        <v>#DIV/0!</v>
      </c>
      <c r="S1188" s="87" t="e">
        <f t="shared" si="129"/>
        <v>#DIV/0!</v>
      </c>
      <c r="T1188" s="87" t="e">
        <f t="shared" si="129"/>
        <v>#DIV/0!</v>
      </c>
    </row>
    <row r="1189" spans="1:21" s="124" customFormat="1" x14ac:dyDescent="0.3">
      <c r="A1189" s="103"/>
      <c r="B1189" s="104" t="s">
        <v>324</v>
      </c>
      <c r="C1189" s="95" t="s">
        <v>23</v>
      </c>
      <c r="D1189" s="643"/>
      <c r="E1189" s="645">
        <f t="shared" si="132"/>
        <v>0</v>
      </c>
      <c r="F1189" s="644"/>
      <c r="G1189" s="644"/>
      <c r="H1189" s="644"/>
      <c r="I1189" s="645">
        <f t="shared" si="130"/>
        <v>0</v>
      </c>
      <c r="J1189" s="644"/>
      <c r="K1189" s="644"/>
      <c r="L1189" s="644"/>
      <c r="M1189" s="645">
        <f t="shared" si="131"/>
        <v>0</v>
      </c>
      <c r="N1189" s="644"/>
      <c r="O1189" s="644"/>
      <c r="P1189" s="643"/>
      <c r="Q1189" s="87" t="e">
        <f t="shared" si="129"/>
        <v>#DIV/0!</v>
      </c>
      <c r="R1189" s="87" t="e">
        <f t="shared" si="129"/>
        <v>#DIV/0!</v>
      </c>
      <c r="S1189" s="87" t="e">
        <f t="shared" si="129"/>
        <v>#DIV/0!</v>
      </c>
      <c r="T1189" s="87" t="e">
        <f t="shared" si="129"/>
        <v>#DIV/0!</v>
      </c>
    </row>
    <row r="1190" spans="1:21" s="124" customFormat="1" ht="30" x14ac:dyDescent="0.3">
      <c r="A1190" s="103"/>
      <c r="B1190" s="104" t="s">
        <v>138</v>
      </c>
      <c r="C1190" s="94" t="s">
        <v>333</v>
      </c>
      <c r="D1190" s="644">
        <v>80</v>
      </c>
      <c r="E1190" s="645">
        <f t="shared" si="132"/>
        <v>415.60721000000001</v>
      </c>
      <c r="F1190" s="644">
        <v>415.60700000000003</v>
      </c>
      <c r="G1190" s="644">
        <v>2.1000000000000001E-4</v>
      </c>
      <c r="H1190" s="644"/>
      <c r="I1190" s="645">
        <f t="shared" si="130"/>
        <v>150.571</v>
      </c>
      <c r="J1190" s="644">
        <v>150.571</v>
      </c>
      <c r="K1190" s="644"/>
      <c r="L1190" s="644"/>
      <c r="M1190" s="645">
        <f t="shared" si="131"/>
        <v>32.557090000000002</v>
      </c>
      <c r="N1190" s="644">
        <v>32.557090000000002</v>
      </c>
      <c r="O1190" s="644"/>
      <c r="P1190" s="643"/>
      <c r="Q1190" s="87">
        <f t="shared" si="129"/>
        <v>21.62241733135863</v>
      </c>
      <c r="R1190" s="87">
        <f t="shared" si="129"/>
        <v>21.62241733135863</v>
      </c>
      <c r="S1190" s="87" t="e">
        <f t="shared" si="129"/>
        <v>#DIV/0!</v>
      </c>
      <c r="T1190" s="87" t="e">
        <f t="shared" si="129"/>
        <v>#DIV/0!</v>
      </c>
    </row>
    <row r="1191" spans="1:21" ht="45" x14ac:dyDescent="0.3">
      <c r="A1191" s="92" t="s">
        <v>444</v>
      </c>
      <c r="B1191" s="117"/>
      <c r="C1191" s="125" t="s">
        <v>445</v>
      </c>
      <c r="D1191" s="215">
        <f>D1192+D1238</f>
        <v>258.89999999999998</v>
      </c>
      <c r="E1191" s="642">
        <f t="shared" si="132"/>
        <v>2026.4413500000001</v>
      </c>
      <c r="F1191" s="215">
        <f>F1192+F1238</f>
        <v>778.29021999999998</v>
      </c>
      <c r="G1191" s="215">
        <f>G1192+G1238</f>
        <v>1248.15113</v>
      </c>
      <c r="H1191" s="215">
        <f>H1192+H1238</f>
        <v>0</v>
      </c>
      <c r="I1191" s="642">
        <f t="shared" si="130"/>
        <v>1044.51217</v>
      </c>
      <c r="J1191" s="215">
        <f>J1192+J1238</f>
        <v>546.36104</v>
      </c>
      <c r="K1191" s="215">
        <f>K1192+K1238</f>
        <v>498.15112999999997</v>
      </c>
      <c r="L1191" s="215">
        <f>L1192+L1238</f>
        <v>0</v>
      </c>
      <c r="M1191" s="642">
        <f t="shared" si="131"/>
        <v>329.87664000000001</v>
      </c>
      <c r="N1191" s="215">
        <f>N1192+N1238</f>
        <v>120.27572000000001</v>
      </c>
      <c r="O1191" s="215">
        <f>O1192+O1238</f>
        <v>209.60092</v>
      </c>
      <c r="P1191" s="215">
        <f>P1192+P1238</f>
        <v>0</v>
      </c>
      <c r="Q1191" s="87">
        <f t="shared" si="129"/>
        <v>31.581885733317979</v>
      </c>
      <c r="R1191" s="87">
        <f t="shared" si="129"/>
        <v>22.013963513943089</v>
      </c>
      <c r="S1191" s="87">
        <f t="shared" si="129"/>
        <v>42.075769255005007</v>
      </c>
      <c r="T1191" s="87" t="e">
        <f t="shared" si="129"/>
        <v>#DIV/0!</v>
      </c>
      <c r="U1191" s="2"/>
    </row>
    <row r="1192" spans="1:21" x14ac:dyDescent="0.3">
      <c r="A1192" s="92"/>
      <c r="B1192" s="93" t="s">
        <v>192</v>
      </c>
      <c r="C1192" s="94" t="s">
        <v>206</v>
      </c>
      <c r="D1192" s="644">
        <f>D1198+D1233</f>
        <v>0</v>
      </c>
      <c r="E1192" s="645">
        <f t="shared" si="132"/>
        <v>1767.54107</v>
      </c>
      <c r="F1192" s="644">
        <f>F1198+F1233</f>
        <v>519.39022</v>
      </c>
      <c r="G1192" s="644">
        <f>G1198+G1233</f>
        <v>1248.15085</v>
      </c>
      <c r="H1192" s="644">
        <f>H1198+H1233</f>
        <v>0</v>
      </c>
      <c r="I1192" s="645">
        <f t="shared" si="130"/>
        <v>808.51272999999992</v>
      </c>
      <c r="J1192" s="644">
        <f>J1198+J1233</f>
        <v>310.36187999999999</v>
      </c>
      <c r="K1192" s="644">
        <f>K1198+K1233</f>
        <v>498.15084999999999</v>
      </c>
      <c r="L1192" s="644">
        <f>L1198+L1233</f>
        <v>0</v>
      </c>
      <c r="M1192" s="645">
        <f t="shared" si="131"/>
        <v>300.73556000000002</v>
      </c>
      <c r="N1192" s="644">
        <f>N1198+N1233</f>
        <v>91.134640000000005</v>
      </c>
      <c r="O1192" s="644">
        <f>O1198+O1233</f>
        <v>209.60092</v>
      </c>
      <c r="P1192" s="644">
        <f>P1198+P1233</f>
        <v>0</v>
      </c>
      <c r="Q1192" s="87">
        <f t="shared" si="129"/>
        <v>37.196144085449347</v>
      </c>
      <c r="R1192" s="87">
        <f t="shared" si="129"/>
        <v>29.363992768699561</v>
      </c>
      <c r="S1192" s="87">
        <f t="shared" si="129"/>
        <v>42.075792904900197</v>
      </c>
      <c r="T1192" s="87" t="e">
        <f t="shared" si="129"/>
        <v>#DIV/0!</v>
      </c>
    </row>
    <row r="1193" spans="1:21" hidden="1" x14ac:dyDescent="0.3">
      <c r="A1193" s="92"/>
      <c r="B1193" s="93" t="s">
        <v>203</v>
      </c>
      <c r="C1193" s="95" t="s">
        <v>379</v>
      </c>
      <c r="D1193" s="644"/>
      <c r="E1193" s="645">
        <f t="shared" si="132"/>
        <v>0</v>
      </c>
      <c r="F1193" s="644"/>
      <c r="G1193" s="644"/>
      <c r="H1193" s="644"/>
      <c r="I1193" s="645">
        <f t="shared" si="130"/>
        <v>0</v>
      </c>
      <c r="J1193" s="644"/>
      <c r="K1193" s="644"/>
      <c r="L1193" s="644"/>
      <c r="M1193" s="645">
        <f t="shared" si="131"/>
        <v>0</v>
      </c>
      <c r="N1193" s="644"/>
      <c r="O1193" s="644"/>
      <c r="P1193" s="644"/>
      <c r="Q1193" s="87" t="e">
        <f t="shared" si="129"/>
        <v>#DIV/0!</v>
      </c>
      <c r="R1193" s="87" t="e">
        <f t="shared" si="129"/>
        <v>#DIV/0!</v>
      </c>
      <c r="S1193" s="87" t="e">
        <f t="shared" si="129"/>
        <v>#DIV/0!</v>
      </c>
      <c r="T1193" s="87" t="e">
        <f t="shared" si="129"/>
        <v>#DIV/0!</v>
      </c>
    </row>
    <row r="1194" spans="1:21" hidden="1" x14ac:dyDescent="0.3">
      <c r="A1194" s="92"/>
      <c r="B1194" s="93" t="s">
        <v>207</v>
      </c>
      <c r="C1194" s="96" t="s">
        <v>208</v>
      </c>
      <c r="D1194" s="644"/>
      <c r="E1194" s="645">
        <f t="shared" si="132"/>
        <v>0</v>
      </c>
      <c r="F1194" s="644"/>
      <c r="G1194" s="644"/>
      <c r="H1194" s="644"/>
      <c r="I1194" s="645">
        <f t="shared" si="130"/>
        <v>0</v>
      </c>
      <c r="J1194" s="644"/>
      <c r="K1194" s="644"/>
      <c r="L1194" s="644"/>
      <c r="M1194" s="645">
        <f t="shared" si="131"/>
        <v>0</v>
      </c>
      <c r="N1194" s="644"/>
      <c r="O1194" s="644"/>
      <c r="P1194" s="644"/>
      <c r="Q1194" s="87" t="e">
        <f t="shared" si="129"/>
        <v>#DIV/0!</v>
      </c>
      <c r="R1194" s="87" t="e">
        <f t="shared" si="129"/>
        <v>#DIV/0!</v>
      </c>
      <c r="S1194" s="87" t="e">
        <f t="shared" si="129"/>
        <v>#DIV/0!</v>
      </c>
      <c r="T1194" s="87" t="e">
        <f t="shared" si="129"/>
        <v>#DIV/0!</v>
      </c>
    </row>
    <row r="1195" spans="1:21" ht="30" hidden="1" x14ac:dyDescent="0.3">
      <c r="A1195" s="92"/>
      <c r="B1195" s="93" t="s">
        <v>209</v>
      </c>
      <c r="C1195" s="97" t="s">
        <v>210</v>
      </c>
      <c r="D1195" s="644"/>
      <c r="E1195" s="645">
        <f t="shared" si="132"/>
        <v>0</v>
      </c>
      <c r="F1195" s="644"/>
      <c r="G1195" s="644"/>
      <c r="H1195" s="644"/>
      <c r="I1195" s="645">
        <f t="shared" si="130"/>
        <v>0</v>
      </c>
      <c r="J1195" s="644"/>
      <c r="K1195" s="644"/>
      <c r="L1195" s="644"/>
      <c r="M1195" s="645">
        <f t="shared" si="131"/>
        <v>0</v>
      </c>
      <c r="N1195" s="644"/>
      <c r="O1195" s="644"/>
      <c r="P1195" s="644"/>
      <c r="Q1195" s="87" t="e">
        <f t="shared" si="129"/>
        <v>#DIV/0!</v>
      </c>
      <c r="R1195" s="87" t="e">
        <f t="shared" si="129"/>
        <v>#DIV/0!</v>
      </c>
      <c r="S1195" s="87" t="e">
        <f t="shared" si="129"/>
        <v>#DIV/0!</v>
      </c>
      <c r="T1195" s="87" t="e">
        <f t="shared" si="129"/>
        <v>#DIV/0!</v>
      </c>
    </row>
    <row r="1196" spans="1:21" ht="30" hidden="1" x14ac:dyDescent="0.3">
      <c r="A1196" s="92"/>
      <c r="B1196" s="93" t="s">
        <v>211</v>
      </c>
      <c r="C1196" s="97" t="s">
        <v>212</v>
      </c>
      <c r="D1196" s="644"/>
      <c r="E1196" s="645">
        <f t="shared" si="132"/>
        <v>0</v>
      </c>
      <c r="F1196" s="644"/>
      <c r="G1196" s="644"/>
      <c r="H1196" s="644"/>
      <c r="I1196" s="645">
        <f t="shared" si="130"/>
        <v>0</v>
      </c>
      <c r="J1196" s="644"/>
      <c r="K1196" s="644"/>
      <c r="L1196" s="644"/>
      <c r="M1196" s="645">
        <f t="shared" si="131"/>
        <v>0</v>
      </c>
      <c r="N1196" s="644"/>
      <c r="O1196" s="644"/>
      <c r="P1196" s="644"/>
      <c r="Q1196" s="87" t="e">
        <f t="shared" si="129"/>
        <v>#DIV/0!</v>
      </c>
      <c r="R1196" s="87" t="e">
        <f t="shared" si="129"/>
        <v>#DIV/0!</v>
      </c>
      <c r="S1196" s="87" t="e">
        <f t="shared" si="129"/>
        <v>#DIV/0!</v>
      </c>
      <c r="T1196" s="87" t="e">
        <f t="shared" si="129"/>
        <v>#DIV/0!</v>
      </c>
    </row>
    <row r="1197" spans="1:21" hidden="1" x14ac:dyDescent="0.3">
      <c r="A1197" s="92"/>
      <c r="B1197" s="93" t="s">
        <v>213</v>
      </c>
      <c r="C1197" s="96" t="s">
        <v>214</v>
      </c>
      <c r="D1197" s="644"/>
      <c r="E1197" s="645">
        <f t="shared" si="132"/>
        <v>0</v>
      </c>
      <c r="F1197" s="644"/>
      <c r="G1197" s="644"/>
      <c r="H1197" s="644"/>
      <c r="I1197" s="645">
        <f t="shared" si="130"/>
        <v>0</v>
      </c>
      <c r="J1197" s="644"/>
      <c r="K1197" s="644"/>
      <c r="L1197" s="644"/>
      <c r="M1197" s="645">
        <f t="shared" si="131"/>
        <v>0</v>
      </c>
      <c r="N1197" s="644"/>
      <c r="O1197" s="644"/>
      <c r="P1197" s="644"/>
      <c r="Q1197" s="87" t="e">
        <f t="shared" si="129"/>
        <v>#DIV/0!</v>
      </c>
      <c r="R1197" s="87" t="e">
        <f t="shared" si="129"/>
        <v>#DIV/0!</v>
      </c>
      <c r="S1197" s="87" t="e">
        <f t="shared" si="129"/>
        <v>#DIV/0!</v>
      </c>
      <c r="T1197" s="87" t="e">
        <f t="shared" si="129"/>
        <v>#DIV/0!</v>
      </c>
    </row>
    <row r="1198" spans="1:21" ht="23.25" customHeight="1" x14ac:dyDescent="0.3">
      <c r="A1198" s="92"/>
      <c r="B1198" s="93" t="s">
        <v>215</v>
      </c>
      <c r="C1198" s="95" t="s">
        <v>19</v>
      </c>
      <c r="D1198" s="644"/>
      <c r="E1198" s="645">
        <f t="shared" si="132"/>
        <v>0</v>
      </c>
      <c r="F1198" s="644"/>
      <c r="G1198" s="644"/>
      <c r="H1198" s="644"/>
      <c r="I1198" s="645">
        <f t="shared" si="130"/>
        <v>0</v>
      </c>
      <c r="J1198" s="644"/>
      <c r="K1198" s="644"/>
      <c r="L1198" s="644"/>
      <c r="M1198" s="645">
        <f t="shared" si="131"/>
        <v>0</v>
      </c>
      <c r="N1198" s="644"/>
      <c r="O1198" s="644"/>
      <c r="P1198" s="644"/>
      <c r="Q1198" s="87" t="e">
        <f t="shared" si="129"/>
        <v>#DIV/0!</v>
      </c>
      <c r="R1198" s="87" t="e">
        <f t="shared" si="129"/>
        <v>#DIV/0!</v>
      </c>
      <c r="S1198" s="87" t="e">
        <f t="shared" si="129"/>
        <v>#DIV/0!</v>
      </c>
      <c r="T1198" s="87" t="e">
        <f t="shared" si="129"/>
        <v>#DIV/0!</v>
      </c>
    </row>
    <row r="1199" spans="1:21" ht="45" hidden="1" x14ac:dyDescent="0.3">
      <c r="A1199" s="92"/>
      <c r="B1199" s="93" t="s">
        <v>216</v>
      </c>
      <c r="C1199" s="96" t="s">
        <v>217</v>
      </c>
      <c r="D1199" s="644"/>
      <c r="E1199" s="645">
        <f t="shared" si="132"/>
        <v>0</v>
      </c>
      <c r="F1199" s="644"/>
      <c r="G1199" s="644"/>
      <c r="H1199" s="644"/>
      <c r="I1199" s="645">
        <f t="shared" si="130"/>
        <v>0</v>
      </c>
      <c r="J1199" s="644"/>
      <c r="K1199" s="644"/>
      <c r="L1199" s="644"/>
      <c r="M1199" s="645">
        <f t="shared" si="131"/>
        <v>0</v>
      </c>
      <c r="N1199" s="644"/>
      <c r="O1199" s="644"/>
      <c r="P1199" s="644"/>
      <c r="Q1199" s="87" t="e">
        <f t="shared" si="129"/>
        <v>#DIV/0!</v>
      </c>
      <c r="R1199" s="87" t="e">
        <f t="shared" si="129"/>
        <v>#DIV/0!</v>
      </c>
      <c r="S1199" s="87" t="e">
        <f t="shared" si="129"/>
        <v>#DIV/0!</v>
      </c>
      <c r="T1199" s="87" t="e">
        <f t="shared" si="129"/>
        <v>#DIV/0!</v>
      </c>
    </row>
    <row r="1200" spans="1:21" hidden="1" x14ac:dyDescent="0.3">
      <c r="A1200" s="92"/>
      <c r="B1200" s="93" t="s">
        <v>218</v>
      </c>
      <c r="C1200" s="96" t="s">
        <v>219</v>
      </c>
      <c r="D1200" s="644"/>
      <c r="E1200" s="645">
        <f t="shared" si="132"/>
        <v>0</v>
      </c>
      <c r="F1200" s="644"/>
      <c r="G1200" s="644"/>
      <c r="H1200" s="644"/>
      <c r="I1200" s="645">
        <f t="shared" si="130"/>
        <v>0</v>
      </c>
      <c r="J1200" s="644"/>
      <c r="K1200" s="644"/>
      <c r="L1200" s="644"/>
      <c r="M1200" s="645">
        <f t="shared" si="131"/>
        <v>0</v>
      </c>
      <c r="N1200" s="644"/>
      <c r="O1200" s="644"/>
      <c r="P1200" s="644"/>
      <c r="Q1200" s="87" t="e">
        <f t="shared" si="129"/>
        <v>#DIV/0!</v>
      </c>
      <c r="R1200" s="87" t="e">
        <f t="shared" si="129"/>
        <v>#DIV/0!</v>
      </c>
      <c r="S1200" s="87" t="e">
        <f t="shared" si="129"/>
        <v>#DIV/0!</v>
      </c>
      <c r="T1200" s="87" t="e">
        <f t="shared" si="129"/>
        <v>#DIV/0!</v>
      </c>
    </row>
    <row r="1201" spans="1:20" ht="30" hidden="1" x14ac:dyDescent="0.3">
      <c r="A1201" s="92"/>
      <c r="B1201" s="93" t="s">
        <v>220</v>
      </c>
      <c r="C1201" s="97" t="s">
        <v>221</v>
      </c>
      <c r="D1201" s="644"/>
      <c r="E1201" s="645">
        <f t="shared" si="132"/>
        <v>0</v>
      </c>
      <c r="F1201" s="644"/>
      <c r="G1201" s="644"/>
      <c r="H1201" s="644"/>
      <c r="I1201" s="645">
        <f t="shared" si="130"/>
        <v>0</v>
      </c>
      <c r="J1201" s="644"/>
      <c r="K1201" s="644"/>
      <c r="L1201" s="644"/>
      <c r="M1201" s="645">
        <f t="shared" si="131"/>
        <v>0</v>
      </c>
      <c r="N1201" s="644"/>
      <c r="O1201" s="644"/>
      <c r="P1201" s="644"/>
      <c r="Q1201" s="87" t="e">
        <f t="shared" si="129"/>
        <v>#DIV/0!</v>
      </c>
      <c r="R1201" s="87" t="e">
        <f t="shared" si="129"/>
        <v>#DIV/0!</v>
      </c>
      <c r="S1201" s="87" t="e">
        <f t="shared" si="129"/>
        <v>#DIV/0!</v>
      </c>
      <c r="T1201" s="87" t="e">
        <f t="shared" si="129"/>
        <v>#DIV/0!</v>
      </c>
    </row>
    <row r="1202" spans="1:20" ht="30" hidden="1" x14ac:dyDescent="0.3">
      <c r="A1202" s="92"/>
      <c r="B1202" s="93" t="s">
        <v>222</v>
      </c>
      <c r="C1202" s="97" t="s">
        <v>223</v>
      </c>
      <c r="D1202" s="644"/>
      <c r="E1202" s="645">
        <f t="shared" si="132"/>
        <v>0</v>
      </c>
      <c r="F1202" s="644"/>
      <c r="G1202" s="644"/>
      <c r="H1202" s="644"/>
      <c r="I1202" s="645">
        <f t="shared" si="130"/>
        <v>0</v>
      </c>
      <c r="J1202" s="644"/>
      <c r="K1202" s="644"/>
      <c r="L1202" s="644"/>
      <c r="M1202" s="645">
        <f t="shared" si="131"/>
        <v>0</v>
      </c>
      <c r="N1202" s="644"/>
      <c r="O1202" s="644"/>
      <c r="P1202" s="644"/>
      <c r="Q1202" s="87" t="e">
        <f t="shared" si="129"/>
        <v>#DIV/0!</v>
      </c>
      <c r="R1202" s="87" t="e">
        <f t="shared" si="129"/>
        <v>#DIV/0!</v>
      </c>
      <c r="S1202" s="87" t="e">
        <f t="shared" si="129"/>
        <v>#DIV/0!</v>
      </c>
      <c r="T1202" s="87" t="e">
        <f t="shared" si="129"/>
        <v>#DIV/0!</v>
      </c>
    </row>
    <row r="1203" spans="1:20" hidden="1" x14ac:dyDescent="0.3">
      <c r="A1203" s="92"/>
      <c r="B1203" s="93" t="s">
        <v>224</v>
      </c>
      <c r="C1203" s="96" t="s">
        <v>225</v>
      </c>
      <c r="D1203" s="644"/>
      <c r="E1203" s="645">
        <f t="shared" si="132"/>
        <v>0</v>
      </c>
      <c r="F1203" s="644"/>
      <c r="G1203" s="644"/>
      <c r="H1203" s="644"/>
      <c r="I1203" s="645">
        <f t="shared" si="130"/>
        <v>0</v>
      </c>
      <c r="J1203" s="644"/>
      <c r="K1203" s="644"/>
      <c r="L1203" s="644"/>
      <c r="M1203" s="645">
        <f t="shared" si="131"/>
        <v>0</v>
      </c>
      <c r="N1203" s="644"/>
      <c r="O1203" s="644"/>
      <c r="P1203" s="644"/>
      <c r="Q1203" s="87" t="e">
        <f t="shared" si="129"/>
        <v>#DIV/0!</v>
      </c>
      <c r="R1203" s="87" t="e">
        <f t="shared" si="129"/>
        <v>#DIV/0!</v>
      </c>
      <c r="S1203" s="87" t="e">
        <f t="shared" si="129"/>
        <v>#DIV/0!</v>
      </c>
      <c r="T1203" s="87" t="e">
        <f t="shared" si="129"/>
        <v>#DIV/0!</v>
      </c>
    </row>
    <row r="1204" spans="1:20" ht="30" hidden="1" x14ac:dyDescent="0.3">
      <c r="A1204" s="92"/>
      <c r="B1204" s="93" t="s">
        <v>226</v>
      </c>
      <c r="C1204" s="97" t="s">
        <v>227</v>
      </c>
      <c r="D1204" s="644"/>
      <c r="E1204" s="645">
        <f t="shared" si="132"/>
        <v>0</v>
      </c>
      <c r="F1204" s="644"/>
      <c r="G1204" s="644"/>
      <c r="H1204" s="644"/>
      <c r="I1204" s="645">
        <f t="shared" si="130"/>
        <v>0</v>
      </c>
      <c r="J1204" s="644"/>
      <c r="K1204" s="644"/>
      <c r="L1204" s="644"/>
      <c r="M1204" s="645">
        <f t="shared" si="131"/>
        <v>0</v>
      </c>
      <c r="N1204" s="644"/>
      <c r="O1204" s="644"/>
      <c r="P1204" s="644"/>
      <c r="Q1204" s="87" t="e">
        <f t="shared" si="129"/>
        <v>#DIV/0!</v>
      </c>
      <c r="R1204" s="87" t="e">
        <f t="shared" si="129"/>
        <v>#DIV/0!</v>
      </c>
      <c r="S1204" s="87" t="e">
        <f t="shared" si="129"/>
        <v>#DIV/0!</v>
      </c>
      <c r="T1204" s="87" t="e">
        <f t="shared" si="129"/>
        <v>#DIV/0!</v>
      </c>
    </row>
    <row r="1205" spans="1:20" ht="75" hidden="1" x14ac:dyDescent="0.3">
      <c r="A1205" s="92"/>
      <c r="B1205" s="93" t="s">
        <v>228</v>
      </c>
      <c r="C1205" s="97" t="s">
        <v>229</v>
      </c>
      <c r="D1205" s="644"/>
      <c r="E1205" s="645">
        <f t="shared" si="132"/>
        <v>0</v>
      </c>
      <c r="F1205" s="644"/>
      <c r="G1205" s="644"/>
      <c r="H1205" s="644"/>
      <c r="I1205" s="645">
        <f t="shared" si="130"/>
        <v>0</v>
      </c>
      <c r="J1205" s="644"/>
      <c r="K1205" s="644"/>
      <c r="L1205" s="644"/>
      <c r="M1205" s="645">
        <f t="shared" si="131"/>
        <v>0</v>
      </c>
      <c r="N1205" s="644"/>
      <c r="O1205" s="644"/>
      <c r="P1205" s="644"/>
      <c r="Q1205" s="87" t="e">
        <f t="shared" si="129"/>
        <v>#DIV/0!</v>
      </c>
      <c r="R1205" s="87" t="e">
        <f t="shared" si="129"/>
        <v>#DIV/0!</v>
      </c>
      <c r="S1205" s="87" t="e">
        <f t="shared" si="129"/>
        <v>#DIV/0!</v>
      </c>
      <c r="T1205" s="87" t="e">
        <f t="shared" si="129"/>
        <v>#DIV/0!</v>
      </c>
    </row>
    <row r="1206" spans="1:20" ht="135" hidden="1" x14ac:dyDescent="0.3">
      <c r="A1206" s="92"/>
      <c r="B1206" s="93" t="s">
        <v>230</v>
      </c>
      <c r="C1206" s="97" t="s">
        <v>231</v>
      </c>
      <c r="D1206" s="644"/>
      <c r="E1206" s="645">
        <f t="shared" si="132"/>
        <v>0</v>
      </c>
      <c r="F1206" s="644"/>
      <c r="G1206" s="644"/>
      <c r="H1206" s="644"/>
      <c r="I1206" s="645">
        <f t="shared" si="130"/>
        <v>0</v>
      </c>
      <c r="J1206" s="644"/>
      <c r="K1206" s="644"/>
      <c r="L1206" s="644"/>
      <c r="M1206" s="645">
        <f t="shared" si="131"/>
        <v>0</v>
      </c>
      <c r="N1206" s="644"/>
      <c r="O1206" s="644"/>
      <c r="P1206" s="644"/>
      <c r="Q1206" s="87" t="e">
        <f t="shared" si="129"/>
        <v>#DIV/0!</v>
      </c>
      <c r="R1206" s="87" t="e">
        <f t="shared" si="129"/>
        <v>#DIV/0!</v>
      </c>
      <c r="S1206" s="87" t="e">
        <f t="shared" si="129"/>
        <v>#DIV/0!</v>
      </c>
      <c r="T1206" s="87" t="e">
        <f t="shared" si="129"/>
        <v>#DIV/0!</v>
      </c>
    </row>
    <row r="1207" spans="1:20" ht="45" hidden="1" x14ac:dyDescent="0.3">
      <c r="A1207" s="92"/>
      <c r="B1207" s="93" t="s">
        <v>232</v>
      </c>
      <c r="C1207" s="97" t="s">
        <v>233</v>
      </c>
      <c r="D1207" s="644"/>
      <c r="E1207" s="645">
        <f t="shared" si="132"/>
        <v>0</v>
      </c>
      <c r="F1207" s="644"/>
      <c r="G1207" s="644"/>
      <c r="H1207" s="644"/>
      <c r="I1207" s="645">
        <f t="shared" si="130"/>
        <v>0</v>
      </c>
      <c r="J1207" s="644"/>
      <c r="K1207" s="644"/>
      <c r="L1207" s="644"/>
      <c r="M1207" s="645">
        <f t="shared" si="131"/>
        <v>0</v>
      </c>
      <c r="N1207" s="644"/>
      <c r="O1207" s="644"/>
      <c r="P1207" s="644"/>
      <c r="Q1207" s="87" t="e">
        <f t="shared" si="129"/>
        <v>#DIV/0!</v>
      </c>
      <c r="R1207" s="87" t="e">
        <f t="shared" si="129"/>
        <v>#DIV/0!</v>
      </c>
      <c r="S1207" s="87" t="e">
        <f t="shared" si="129"/>
        <v>#DIV/0!</v>
      </c>
      <c r="T1207" s="87" t="e">
        <f t="shared" si="129"/>
        <v>#DIV/0!</v>
      </c>
    </row>
    <row r="1208" spans="1:20" ht="45" hidden="1" x14ac:dyDescent="0.3">
      <c r="A1208" s="92"/>
      <c r="B1208" s="93" t="s">
        <v>234</v>
      </c>
      <c r="C1208" s="97" t="s">
        <v>235</v>
      </c>
      <c r="D1208" s="644"/>
      <c r="E1208" s="645">
        <f t="shared" si="132"/>
        <v>0</v>
      </c>
      <c r="F1208" s="644"/>
      <c r="G1208" s="644"/>
      <c r="H1208" s="644"/>
      <c r="I1208" s="645">
        <f t="shared" si="130"/>
        <v>0</v>
      </c>
      <c r="J1208" s="644"/>
      <c r="K1208" s="644"/>
      <c r="L1208" s="644"/>
      <c r="M1208" s="645">
        <f t="shared" si="131"/>
        <v>0</v>
      </c>
      <c r="N1208" s="644"/>
      <c r="O1208" s="644"/>
      <c r="P1208" s="644"/>
      <c r="Q1208" s="87" t="e">
        <f t="shared" si="129"/>
        <v>#DIV/0!</v>
      </c>
      <c r="R1208" s="87" t="e">
        <f t="shared" si="129"/>
        <v>#DIV/0!</v>
      </c>
      <c r="S1208" s="87" t="e">
        <f t="shared" si="129"/>
        <v>#DIV/0!</v>
      </c>
      <c r="T1208" s="87" t="e">
        <f t="shared" si="129"/>
        <v>#DIV/0!</v>
      </c>
    </row>
    <row r="1209" spans="1:20" ht="45" hidden="1" x14ac:dyDescent="0.3">
      <c r="A1209" s="92"/>
      <c r="B1209" s="93" t="s">
        <v>236</v>
      </c>
      <c r="C1209" s="97" t="s">
        <v>237</v>
      </c>
      <c r="D1209" s="644"/>
      <c r="E1209" s="645">
        <f t="shared" si="132"/>
        <v>0</v>
      </c>
      <c r="F1209" s="644"/>
      <c r="G1209" s="644"/>
      <c r="H1209" s="644"/>
      <c r="I1209" s="645">
        <f t="shared" si="130"/>
        <v>0</v>
      </c>
      <c r="J1209" s="644"/>
      <c r="K1209" s="644"/>
      <c r="L1209" s="644"/>
      <c r="M1209" s="645">
        <f t="shared" si="131"/>
        <v>0</v>
      </c>
      <c r="N1209" s="644"/>
      <c r="O1209" s="644"/>
      <c r="P1209" s="644"/>
      <c r="Q1209" s="87" t="e">
        <f t="shared" si="129"/>
        <v>#DIV/0!</v>
      </c>
      <c r="R1209" s="87" t="e">
        <f t="shared" si="129"/>
        <v>#DIV/0!</v>
      </c>
      <c r="S1209" s="87" t="e">
        <f t="shared" si="129"/>
        <v>#DIV/0!</v>
      </c>
      <c r="T1209" s="87" t="e">
        <f t="shared" si="129"/>
        <v>#DIV/0!</v>
      </c>
    </row>
    <row r="1210" spans="1:20" ht="30" hidden="1" x14ac:dyDescent="0.3">
      <c r="A1210" s="92"/>
      <c r="B1210" s="93" t="s">
        <v>238</v>
      </c>
      <c r="C1210" s="97" t="s">
        <v>239</v>
      </c>
      <c r="D1210" s="644"/>
      <c r="E1210" s="645">
        <f t="shared" si="132"/>
        <v>0</v>
      </c>
      <c r="F1210" s="644"/>
      <c r="G1210" s="644"/>
      <c r="H1210" s="644"/>
      <c r="I1210" s="645">
        <f t="shared" si="130"/>
        <v>0</v>
      </c>
      <c r="J1210" s="644"/>
      <c r="K1210" s="644"/>
      <c r="L1210" s="644"/>
      <c r="M1210" s="645">
        <f t="shared" si="131"/>
        <v>0</v>
      </c>
      <c r="N1210" s="644"/>
      <c r="O1210" s="644"/>
      <c r="P1210" s="644"/>
      <c r="Q1210" s="87" t="e">
        <f t="shared" si="129"/>
        <v>#DIV/0!</v>
      </c>
      <c r="R1210" s="87" t="e">
        <f t="shared" si="129"/>
        <v>#DIV/0!</v>
      </c>
      <c r="S1210" s="87" t="e">
        <f t="shared" si="129"/>
        <v>#DIV/0!</v>
      </c>
      <c r="T1210" s="87" t="e">
        <f t="shared" si="129"/>
        <v>#DIV/0!</v>
      </c>
    </row>
    <row r="1211" spans="1:20" ht="45" hidden="1" x14ac:dyDescent="0.3">
      <c r="A1211" s="92"/>
      <c r="B1211" s="93" t="s">
        <v>240</v>
      </c>
      <c r="C1211" s="97" t="s">
        <v>241</v>
      </c>
      <c r="D1211" s="644"/>
      <c r="E1211" s="645">
        <f t="shared" si="132"/>
        <v>0</v>
      </c>
      <c r="F1211" s="644"/>
      <c r="G1211" s="644"/>
      <c r="H1211" s="644"/>
      <c r="I1211" s="645">
        <f t="shared" si="130"/>
        <v>0</v>
      </c>
      <c r="J1211" s="644"/>
      <c r="K1211" s="644"/>
      <c r="L1211" s="644"/>
      <c r="M1211" s="645">
        <f t="shared" si="131"/>
        <v>0</v>
      </c>
      <c r="N1211" s="644"/>
      <c r="O1211" s="644"/>
      <c r="P1211" s="644"/>
      <c r="Q1211" s="87" t="e">
        <f t="shared" si="129"/>
        <v>#DIV/0!</v>
      </c>
      <c r="R1211" s="87" t="e">
        <f t="shared" si="129"/>
        <v>#DIV/0!</v>
      </c>
      <c r="S1211" s="87" t="e">
        <f t="shared" si="129"/>
        <v>#DIV/0!</v>
      </c>
      <c r="T1211" s="87" t="e">
        <f t="shared" si="129"/>
        <v>#DIV/0!</v>
      </c>
    </row>
    <row r="1212" spans="1:20" ht="60" hidden="1" x14ac:dyDescent="0.3">
      <c r="A1212" s="92"/>
      <c r="B1212" s="93" t="s">
        <v>242</v>
      </c>
      <c r="C1212" s="97" t="s">
        <v>243</v>
      </c>
      <c r="D1212" s="644"/>
      <c r="E1212" s="645">
        <f t="shared" si="132"/>
        <v>0</v>
      </c>
      <c r="F1212" s="644"/>
      <c r="G1212" s="644"/>
      <c r="H1212" s="644"/>
      <c r="I1212" s="645">
        <f t="shared" si="130"/>
        <v>0</v>
      </c>
      <c r="J1212" s="644"/>
      <c r="K1212" s="644"/>
      <c r="L1212" s="644"/>
      <c r="M1212" s="645">
        <f t="shared" si="131"/>
        <v>0</v>
      </c>
      <c r="N1212" s="644"/>
      <c r="O1212" s="644"/>
      <c r="P1212" s="644"/>
      <c r="Q1212" s="87" t="e">
        <f t="shared" si="129"/>
        <v>#DIV/0!</v>
      </c>
      <c r="R1212" s="87" t="e">
        <f t="shared" si="129"/>
        <v>#DIV/0!</v>
      </c>
      <c r="S1212" s="87" t="e">
        <f t="shared" si="129"/>
        <v>#DIV/0!</v>
      </c>
      <c r="T1212" s="87" t="e">
        <f t="shared" si="129"/>
        <v>#DIV/0!</v>
      </c>
    </row>
    <row r="1213" spans="1:20" ht="30" hidden="1" x14ac:dyDescent="0.3">
      <c r="A1213" s="92"/>
      <c r="B1213" s="93" t="s">
        <v>244</v>
      </c>
      <c r="C1213" s="97" t="s">
        <v>245</v>
      </c>
      <c r="D1213" s="644"/>
      <c r="E1213" s="645">
        <f t="shared" si="132"/>
        <v>0</v>
      </c>
      <c r="F1213" s="644"/>
      <c r="G1213" s="644"/>
      <c r="H1213" s="644"/>
      <c r="I1213" s="645">
        <f t="shared" si="130"/>
        <v>0</v>
      </c>
      <c r="J1213" s="644"/>
      <c r="K1213" s="644"/>
      <c r="L1213" s="644"/>
      <c r="M1213" s="645">
        <f t="shared" si="131"/>
        <v>0</v>
      </c>
      <c r="N1213" s="644"/>
      <c r="O1213" s="644"/>
      <c r="P1213" s="644"/>
      <c r="Q1213" s="87" t="e">
        <f t="shared" si="129"/>
        <v>#DIV/0!</v>
      </c>
      <c r="R1213" s="87" t="e">
        <f t="shared" si="129"/>
        <v>#DIV/0!</v>
      </c>
      <c r="S1213" s="87" t="e">
        <f t="shared" si="129"/>
        <v>#DIV/0!</v>
      </c>
      <c r="T1213" s="87" t="e">
        <f t="shared" si="129"/>
        <v>#DIV/0!</v>
      </c>
    </row>
    <row r="1214" spans="1:20" ht="30" hidden="1" x14ac:dyDescent="0.3">
      <c r="A1214" s="92"/>
      <c r="B1214" s="93" t="s">
        <v>246</v>
      </c>
      <c r="C1214" s="97" t="s">
        <v>247</v>
      </c>
      <c r="D1214" s="644"/>
      <c r="E1214" s="645">
        <f t="shared" si="132"/>
        <v>0</v>
      </c>
      <c r="F1214" s="644"/>
      <c r="G1214" s="644"/>
      <c r="H1214" s="644"/>
      <c r="I1214" s="645">
        <f t="shared" si="130"/>
        <v>0</v>
      </c>
      <c r="J1214" s="644"/>
      <c r="K1214" s="644"/>
      <c r="L1214" s="644"/>
      <c r="M1214" s="645">
        <f t="shared" si="131"/>
        <v>0</v>
      </c>
      <c r="N1214" s="644"/>
      <c r="O1214" s="644"/>
      <c r="P1214" s="644"/>
      <c r="Q1214" s="87" t="e">
        <f t="shared" si="129"/>
        <v>#DIV/0!</v>
      </c>
      <c r="R1214" s="87" t="e">
        <f t="shared" si="129"/>
        <v>#DIV/0!</v>
      </c>
      <c r="S1214" s="87" t="e">
        <f t="shared" si="129"/>
        <v>#DIV/0!</v>
      </c>
      <c r="T1214" s="87" t="e">
        <f t="shared" si="129"/>
        <v>#DIV/0!</v>
      </c>
    </row>
    <row r="1215" spans="1:20" ht="30" hidden="1" x14ac:dyDescent="0.3">
      <c r="A1215" s="92"/>
      <c r="B1215" s="93" t="s">
        <v>248</v>
      </c>
      <c r="C1215" s="97" t="s">
        <v>249</v>
      </c>
      <c r="D1215" s="644"/>
      <c r="E1215" s="645">
        <f t="shared" si="132"/>
        <v>0</v>
      </c>
      <c r="F1215" s="644"/>
      <c r="G1215" s="644"/>
      <c r="H1215" s="644"/>
      <c r="I1215" s="645">
        <f t="shared" si="130"/>
        <v>0</v>
      </c>
      <c r="J1215" s="644"/>
      <c r="K1215" s="644"/>
      <c r="L1215" s="644"/>
      <c r="M1215" s="645">
        <f t="shared" si="131"/>
        <v>0</v>
      </c>
      <c r="N1215" s="644"/>
      <c r="O1215" s="644"/>
      <c r="P1215" s="644"/>
      <c r="Q1215" s="87" t="e">
        <f t="shared" si="129"/>
        <v>#DIV/0!</v>
      </c>
      <c r="R1215" s="87" t="e">
        <f t="shared" si="129"/>
        <v>#DIV/0!</v>
      </c>
      <c r="S1215" s="87" t="e">
        <f t="shared" si="129"/>
        <v>#DIV/0!</v>
      </c>
      <c r="T1215" s="87" t="e">
        <f t="shared" si="129"/>
        <v>#DIV/0!</v>
      </c>
    </row>
    <row r="1216" spans="1:20" ht="75" hidden="1" x14ac:dyDescent="0.3">
      <c r="A1216" s="92"/>
      <c r="B1216" s="93" t="s">
        <v>250</v>
      </c>
      <c r="C1216" s="97" t="s">
        <v>251</v>
      </c>
      <c r="D1216" s="644"/>
      <c r="E1216" s="645">
        <f t="shared" si="132"/>
        <v>0</v>
      </c>
      <c r="F1216" s="644"/>
      <c r="G1216" s="644"/>
      <c r="H1216" s="644"/>
      <c r="I1216" s="645">
        <f t="shared" si="130"/>
        <v>0</v>
      </c>
      <c r="J1216" s="644"/>
      <c r="K1216" s="644"/>
      <c r="L1216" s="644"/>
      <c r="M1216" s="645">
        <f t="shared" si="131"/>
        <v>0</v>
      </c>
      <c r="N1216" s="644"/>
      <c r="O1216" s="644"/>
      <c r="P1216" s="644"/>
      <c r="Q1216" s="87" t="e">
        <f t="shared" si="129"/>
        <v>#DIV/0!</v>
      </c>
      <c r="R1216" s="87" t="e">
        <f t="shared" si="129"/>
        <v>#DIV/0!</v>
      </c>
      <c r="S1216" s="87" t="e">
        <f t="shared" si="129"/>
        <v>#DIV/0!</v>
      </c>
      <c r="T1216" s="87" t="e">
        <f t="shared" si="129"/>
        <v>#DIV/0!</v>
      </c>
    </row>
    <row r="1217" spans="1:20" ht="30" hidden="1" x14ac:dyDescent="0.3">
      <c r="A1217" s="92"/>
      <c r="B1217" s="93" t="s">
        <v>252</v>
      </c>
      <c r="C1217" s="97" t="s">
        <v>253</v>
      </c>
      <c r="D1217" s="644"/>
      <c r="E1217" s="645">
        <f t="shared" si="132"/>
        <v>0</v>
      </c>
      <c r="F1217" s="644"/>
      <c r="G1217" s="644"/>
      <c r="H1217" s="644"/>
      <c r="I1217" s="645">
        <f t="shared" si="130"/>
        <v>0</v>
      </c>
      <c r="J1217" s="644"/>
      <c r="K1217" s="644"/>
      <c r="L1217" s="644"/>
      <c r="M1217" s="645">
        <f t="shared" si="131"/>
        <v>0</v>
      </c>
      <c r="N1217" s="644"/>
      <c r="O1217" s="644"/>
      <c r="P1217" s="644"/>
      <c r="Q1217" s="87" t="e">
        <f t="shared" si="129"/>
        <v>#DIV/0!</v>
      </c>
      <c r="R1217" s="87" t="e">
        <f t="shared" si="129"/>
        <v>#DIV/0!</v>
      </c>
      <c r="S1217" s="87" t="e">
        <f t="shared" si="129"/>
        <v>#DIV/0!</v>
      </c>
      <c r="T1217" s="87" t="e">
        <f t="shared" si="129"/>
        <v>#DIV/0!</v>
      </c>
    </row>
    <row r="1218" spans="1:20" ht="30" hidden="1" x14ac:dyDescent="0.3">
      <c r="A1218" s="92"/>
      <c r="B1218" s="93" t="s">
        <v>254</v>
      </c>
      <c r="C1218" s="96" t="s">
        <v>255</v>
      </c>
      <c r="D1218" s="644"/>
      <c r="E1218" s="645">
        <f t="shared" si="132"/>
        <v>0</v>
      </c>
      <c r="F1218" s="644"/>
      <c r="G1218" s="644"/>
      <c r="H1218" s="644"/>
      <c r="I1218" s="645">
        <f t="shared" si="130"/>
        <v>0</v>
      </c>
      <c r="J1218" s="644"/>
      <c r="K1218" s="644"/>
      <c r="L1218" s="644"/>
      <c r="M1218" s="645">
        <f t="shared" si="131"/>
        <v>0</v>
      </c>
      <c r="N1218" s="644"/>
      <c r="O1218" s="644"/>
      <c r="P1218" s="644"/>
      <c r="Q1218" s="87" t="e">
        <f t="shared" si="129"/>
        <v>#DIV/0!</v>
      </c>
      <c r="R1218" s="87" t="e">
        <f t="shared" si="129"/>
        <v>#DIV/0!</v>
      </c>
      <c r="S1218" s="87" t="e">
        <f t="shared" si="129"/>
        <v>#DIV/0!</v>
      </c>
      <c r="T1218" s="87" t="e">
        <f t="shared" si="129"/>
        <v>#DIV/0!</v>
      </c>
    </row>
    <row r="1219" spans="1:20" hidden="1" x14ac:dyDescent="0.3">
      <c r="A1219" s="92"/>
      <c r="B1219" s="93" t="s">
        <v>256</v>
      </c>
      <c r="C1219" s="96" t="s">
        <v>257</v>
      </c>
      <c r="D1219" s="644"/>
      <c r="E1219" s="645">
        <f t="shared" si="132"/>
        <v>0</v>
      </c>
      <c r="F1219" s="644"/>
      <c r="G1219" s="644"/>
      <c r="H1219" s="644"/>
      <c r="I1219" s="645">
        <f t="shared" si="130"/>
        <v>0</v>
      </c>
      <c r="J1219" s="644"/>
      <c r="K1219" s="644"/>
      <c r="L1219" s="644"/>
      <c r="M1219" s="645">
        <f t="shared" si="131"/>
        <v>0</v>
      </c>
      <c r="N1219" s="644"/>
      <c r="O1219" s="644"/>
      <c r="P1219" s="644"/>
      <c r="Q1219" s="87" t="e">
        <f t="shared" si="129"/>
        <v>#DIV/0!</v>
      </c>
      <c r="R1219" s="87" t="e">
        <f t="shared" si="129"/>
        <v>#DIV/0!</v>
      </c>
      <c r="S1219" s="87" t="e">
        <f t="shared" si="129"/>
        <v>#DIV/0!</v>
      </c>
      <c r="T1219" s="87" t="e">
        <f t="shared" si="129"/>
        <v>#DIV/0!</v>
      </c>
    </row>
    <row r="1220" spans="1:20" hidden="1" x14ac:dyDescent="0.3">
      <c r="A1220" s="92"/>
      <c r="B1220" s="93" t="s">
        <v>258</v>
      </c>
      <c r="C1220" s="96" t="s">
        <v>259</v>
      </c>
      <c r="D1220" s="644"/>
      <c r="E1220" s="645">
        <f t="shared" si="132"/>
        <v>0</v>
      </c>
      <c r="F1220" s="644"/>
      <c r="G1220" s="644"/>
      <c r="H1220" s="644"/>
      <c r="I1220" s="645">
        <f t="shared" si="130"/>
        <v>0</v>
      </c>
      <c r="J1220" s="644"/>
      <c r="K1220" s="644"/>
      <c r="L1220" s="644"/>
      <c r="M1220" s="645">
        <f t="shared" si="131"/>
        <v>0</v>
      </c>
      <c r="N1220" s="644"/>
      <c r="O1220" s="644"/>
      <c r="P1220" s="644"/>
      <c r="Q1220" s="87" t="e">
        <f t="shared" si="129"/>
        <v>#DIV/0!</v>
      </c>
      <c r="R1220" s="87" t="e">
        <f t="shared" si="129"/>
        <v>#DIV/0!</v>
      </c>
      <c r="S1220" s="87" t="e">
        <f t="shared" si="129"/>
        <v>#DIV/0!</v>
      </c>
      <c r="T1220" s="87" t="e">
        <f t="shared" si="129"/>
        <v>#DIV/0!</v>
      </c>
    </row>
    <row r="1221" spans="1:20" ht="60" hidden="1" x14ac:dyDescent="0.3">
      <c r="A1221" s="92"/>
      <c r="B1221" s="93" t="s">
        <v>260</v>
      </c>
      <c r="C1221" s="96" t="s">
        <v>261</v>
      </c>
      <c r="D1221" s="644"/>
      <c r="E1221" s="645">
        <f t="shared" si="132"/>
        <v>0</v>
      </c>
      <c r="F1221" s="644"/>
      <c r="G1221" s="644"/>
      <c r="H1221" s="644"/>
      <c r="I1221" s="645">
        <f t="shared" si="130"/>
        <v>0</v>
      </c>
      <c r="J1221" s="644"/>
      <c r="K1221" s="644"/>
      <c r="L1221" s="644"/>
      <c r="M1221" s="645">
        <f t="shared" si="131"/>
        <v>0</v>
      </c>
      <c r="N1221" s="644"/>
      <c r="O1221" s="644"/>
      <c r="P1221" s="644"/>
      <c r="Q1221" s="87" t="e">
        <f t="shared" si="129"/>
        <v>#DIV/0!</v>
      </c>
      <c r="R1221" s="87" t="e">
        <f t="shared" si="129"/>
        <v>#DIV/0!</v>
      </c>
      <c r="S1221" s="87" t="e">
        <f t="shared" si="129"/>
        <v>#DIV/0!</v>
      </c>
      <c r="T1221" s="87" t="e">
        <f t="shared" si="129"/>
        <v>#DIV/0!</v>
      </c>
    </row>
    <row r="1222" spans="1:20" ht="45" hidden="1" x14ac:dyDescent="0.3">
      <c r="A1222" s="92"/>
      <c r="B1222" s="93" t="s">
        <v>262</v>
      </c>
      <c r="C1222" s="96" t="s">
        <v>263</v>
      </c>
      <c r="D1222" s="217"/>
      <c r="E1222" s="645">
        <f t="shared" si="132"/>
        <v>0</v>
      </c>
      <c r="F1222" s="217"/>
      <c r="G1222" s="217"/>
      <c r="H1222" s="217"/>
      <c r="I1222" s="645">
        <f t="shared" si="130"/>
        <v>0</v>
      </c>
      <c r="J1222" s="640"/>
      <c r="K1222" s="640"/>
      <c r="L1222" s="640"/>
      <c r="M1222" s="645">
        <f t="shared" si="131"/>
        <v>0</v>
      </c>
      <c r="N1222" s="640"/>
      <c r="O1222" s="640"/>
      <c r="P1222" s="640"/>
      <c r="Q1222" s="87" t="e">
        <f t="shared" si="129"/>
        <v>#DIV/0!</v>
      </c>
      <c r="R1222" s="87" t="e">
        <f t="shared" si="129"/>
        <v>#DIV/0!</v>
      </c>
      <c r="S1222" s="87" t="e">
        <f t="shared" si="129"/>
        <v>#DIV/0!</v>
      </c>
      <c r="T1222" s="87" t="e">
        <f t="shared" si="129"/>
        <v>#DIV/0!</v>
      </c>
    </row>
    <row r="1223" spans="1:20" ht="45" hidden="1" x14ac:dyDescent="0.3">
      <c r="A1223" s="92"/>
      <c r="B1223" s="93" t="s">
        <v>264</v>
      </c>
      <c r="C1223" s="97" t="s">
        <v>265</v>
      </c>
      <c r="D1223" s="644"/>
      <c r="E1223" s="645">
        <f t="shared" si="132"/>
        <v>0</v>
      </c>
      <c r="F1223" s="644"/>
      <c r="G1223" s="644"/>
      <c r="H1223" s="644"/>
      <c r="I1223" s="645">
        <f t="shared" si="130"/>
        <v>0</v>
      </c>
      <c r="J1223" s="644"/>
      <c r="K1223" s="644"/>
      <c r="L1223" s="644"/>
      <c r="M1223" s="645">
        <f t="shared" si="131"/>
        <v>0</v>
      </c>
      <c r="N1223" s="644"/>
      <c r="O1223" s="644"/>
      <c r="P1223" s="644"/>
      <c r="Q1223" s="87" t="e">
        <f t="shared" si="129"/>
        <v>#DIV/0!</v>
      </c>
      <c r="R1223" s="87" t="e">
        <f t="shared" si="129"/>
        <v>#DIV/0!</v>
      </c>
      <c r="S1223" s="87" t="e">
        <f t="shared" si="129"/>
        <v>#DIV/0!</v>
      </c>
      <c r="T1223" s="87" t="e">
        <f t="shared" si="129"/>
        <v>#DIV/0!</v>
      </c>
    </row>
    <row r="1224" spans="1:20" ht="30" hidden="1" x14ac:dyDescent="0.3">
      <c r="A1224" s="92"/>
      <c r="B1224" s="93" t="s">
        <v>266</v>
      </c>
      <c r="C1224" s="97" t="s">
        <v>267</v>
      </c>
      <c r="D1224" s="644"/>
      <c r="E1224" s="645">
        <f t="shared" si="132"/>
        <v>0</v>
      </c>
      <c r="F1224" s="644"/>
      <c r="G1224" s="644"/>
      <c r="H1224" s="644"/>
      <c r="I1224" s="645">
        <f t="shared" si="130"/>
        <v>0</v>
      </c>
      <c r="J1224" s="644"/>
      <c r="K1224" s="644"/>
      <c r="L1224" s="644"/>
      <c r="M1224" s="645">
        <f t="shared" si="131"/>
        <v>0</v>
      </c>
      <c r="N1224" s="644"/>
      <c r="O1224" s="644"/>
      <c r="P1224" s="644"/>
      <c r="Q1224" s="87" t="e">
        <f t="shared" si="129"/>
        <v>#DIV/0!</v>
      </c>
      <c r="R1224" s="87" t="e">
        <f t="shared" si="129"/>
        <v>#DIV/0!</v>
      </c>
      <c r="S1224" s="87" t="e">
        <f t="shared" si="129"/>
        <v>#DIV/0!</v>
      </c>
      <c r="T1224" s="87" t="e">
        <f t="shared" si="129"/>
        <v>#DIV/0!</v>
      </c>
    </row>
    <row r="1225" spans="1:20" ht="30" hidden="1" x14ac:dyDescent="0.3">
      <c r="A1225" s="92"/>
      <c r="B1225" s="93" t="s">
        <v>268</v>
      </c>
      <c r="C1225" s="97" t="s">
        <v>269</v>
      </c>
      <c r="D1225" s="644"/>
      <c r="E1225" s="645">
        <f t="shared" si="132"/>
        <v>0</v>
      </c>
      <c r="F1225" s="644"/>
      <c r="G1225" s="644"/>
      <c r="H1225" s="644"/>
      <c r="I1225" s="645">
        <f t="shared" si="130"/>
        <v>0</v>
      </c>
      <c r="J1225" s="644"/>
      <c r="K1225" s="644"/>
      <c r="L1225" s="644"/>
      <c r="M1225" s="645">
        <f t="shared" si="131"/>
        <v>0</v>
      </c>
      <c r="N1225" s="644"/>
      <c r="O1225" s="644"/>
      <c r="P1225" s="644"/>
      <c r="Q1225" s="87" t="e">
        <f t="shared" si="129"/>
        <v>#DIV/0!</v>
      </c>
      <c r="R1225" s="87" t="e">
        <f t="shared" si="129"/>
        <v>#DIV/0!</v>
      </c>
      <c r="S1225" s="87" t="e">
        <f t="shared" si="129"/>
        <v>#DIV/0!</v>
      </c>
      <c r="T1225" s="87" t="e">
        <f t="shared" si="129"/>
        <v>#DIV/0!</v>
      </c>
    </row>
    <row r="1226" spans="1:20" ht="60" hidden="1" x14ac:dyDescent="0.3">
      <c r="A1226" s="92"/>
      <c r="B1226" s="93" t="s">
        <v>270</v>
      </c>
      <c r="C1226" s="97" t="s">
        <v>271</v>
      </c>
      <c r="D1226" s="644"/>
      <c r="E1226" s="645">
        <f t="shared" si="132"/>
        <v>0</v>
      </c>
      <c r="F1226" s="644"/>
      <c r="G1226" s="644"/>
      <c r="H1226" s="644"/>
      <c r="I1226" s="645">
        <f t="shared" si="130"/>
        <v>0</v>
      </c>
      <c r="J1226" s="644"/>
      <c r="K1226" s="644"/>
      <c r="L1226" s="644"/>
      <c r="M1226" s="645">
        <f t="shared" si="131"/>
        <v>0</v>
      </c>
      <c r="N1226" s="644"/>
      <c r="O1226" s="644"/>
      <c r="P1226" s="644"/>
      <c r="Q1226" s="87" t="e">
        <f t="shared" si="129"/>
        <v>#DIV/0!</v>
      </c>
      <c r="R1226" s="87" t="e">
        <f t="shared" si="129"/>
        <v>#DIV/0!</v>
      </c>
      <c r="S1226" s="87" t="e">
        <f t="shared" si="129"/>
        <v>#DIV/0!</v>
      </c>
      <c r="T1226" s="87" t="e">
        <f t="shared" si="129"/>
        <v>#DIV/0!</v>
      </c>
    </row>
    <row r="1227" spans="1:20" ht="60" hidden="1" x14ac:dyDescent="0.3">
      <c r="A1227" s="92"/>
      <c r="B1227" s="93" t="s">
        <v>272</v>
      </c>
      <c r="C1227" s="97" t="s">
        <v>273</v>
      </c>
      <c r="D1227" s="644"/>
      <c r="E1227" s="645">
        <f t="shared" si="132"/>
        <v>0</v>
      </c>
      <c r="F1227" s="644"/>
      <c r="G1227" s="644"/>
      <c r="H1227" s="644"/>
      <c r="I1227" s="645">
        <f t="shared" si="130"/>
        <v>0</v>
      </c>
      <c r="J1227" s="644"/>
      <c r="K1227" s="644"/>
      <c r="L1227" s="644"/>
      <c r="M1227" s="645">
        <f t="shared" si="131"/>
        <v>0</v>
      </c>
      <c r="N1227" s="644"/>
      <c r="O1227" s="644"/>
      <c r="P1227" s="644"/>
      <c r="Q1227" s="87" t="e">
        <f t="shared" si="129"/>
        <v>#DIV/0!</v>
      </c>
      <c r="R1227" s="87" t="e">
        <f t="shared" si="129"/>
        <v>#DIV/0!</v>
      </c>
      <c r="S1227" s="87" t="e">
        <f t="shared" si="129"/>
        <v>#DIV/0!</v>
      </c>
      <c r="T1227" s="87" t="e">
        <f t="shared" ref="T1227:T1290" si="142">P1227/L1227*100</f>
        <v>#DIV/0!</v>
      </c>
    </row>
    <row r="1228" spans="1:20" ht="90" hidden="1" x14ac:dyDescent="0.3">
      <c r="A1228" s="92"/>
      <c r="B1228" s="93" t="s">
        <v>274</v>
      </c>
      <c r="C1228" s="97" t="s">
        <v>275</v>
      </c>
      <c r="D1228" s="644"/>
      <c r="E1228" s="645">
        <f t="shared" si="132"/>
        <v>0</v>
      </c>
      <c r="F1228" s="644"/>
      <c r="G1228" s="644"/>
      <c r="H1228" s="644"/>
      <c r="I1228" s="645">
        <f t="shared" si="130"/>
        <v>0</v>
      </c>
      <c r="J1228" s="644"/>
      <c r="K1228" s="644"/>
      <c r="L1228" s="644"/>
      <c r="M1228" s="645">
        <f t="shared" si="131"/>
        <v>0</v>
      </c>
      <c r="N1228" s="644"/>
      <c r="O1228" s="644"/>
      <c r="P1228" s="644"/>
      <c r="Q1228" s="87" t="e">
        <f t="shared" ref="Q1228:T1291" si="143">M1228/I1228*100</f>
        <v>#DIV/0!</v>
      </c>
      <c r="R1228" s="87" t="e">
        <f t="shared" si="143"/>
        <v>#DIV/0!</v>
      </c>
      <c r="S1228" s="87" t="e">
        <f t="shared" si="143"/>
        <v>#DIV/0!</v>
      </c>
      <c r="T1228" s="87" t="e">
        <f t="shared" si="142"/>
        <v>#DIV/0!</v>
      </c>
    </row>
    <row r="1229" spans="1:20" ht="45" hidden="1" x14ac:dyDescent="0.3">
      <c r="A1229" s="92"/>
      <c r="B1229" s="93" t="s">
        <v>276</v>
      </c>
      <c r="C1229" s="96" t="s">
        <v>277</v>
      </c>
      <c r="D1229" s="644"/>
      <c r="E1229" s="645">
        <f t="shared" si="132"/>
        <v>0</v>
      </c>
      <c r="F1229" s="644"/>
      <c r="G1229" s="644"/>
      <c r="H1229" s="644"/>
      <c r="I1229" s="645">
        <f t="shared" ref="I1229:I1292" si="144">J1229+K1229</f>
        <v>0</v>
      </c>
      <c r="J1229" s="644"/>
      <c r="K1229" s="644"/>
      <c r="L1229" s="644"/>
      <c r="M1229" s="645">
        <f t="shared" ref="M1229:M1292" si="145">N1229+O1229</f>
        <v>0</v>
      </c>
      <c r="N1229" s="644"/>
      <c r="O1229" s="644"/>
      <c r="P1229" s="644"/>
      <c r="Q1229" s="87" t="e">
        <f t="shared" si="143"/>
        <v>#DIV/0!</v>
      </c>
      <c r="R1229" s="87" t="e">
        <f t="shared" si="143"/>
        <v>#DIV/0!</v>
      </c>
      <c r="S1229" s="87" t="e">
        <f t="shared" si="143"/>
        <v>#DIV/0!</v>
      </c>
      <c r="T1229" s="87" t="e">
        <f t="shared" si="142"/>
        <v>#DIV/0!</v>
      </c>
    </row>
    <row r="1230" spans="1:20" ht="45" hidden="1" x14ac:dyDescent="0.3">
      <c r="A1230" s="92"/>
      <c r="B1230" s="93" t="s">
        <v>278</v>
      </c>
      <c r="C1230" s="96" t="s">
        <v>279</v>
      </c>
      <c r="D1230" s="644"/>
      <c r="E1230" s="645">
        <f t="shared" si="132"/>
        <v>0</v>
      </c>
      <c r="F1230" s="644"/>
      <c r="G1230" s="644"/>
      <c r="H1230" s="644"/>
      <c r="I1230" s="645">
        <f t="shared" si="144"/>
        <v>0</v>
      </c>
      <c r="J1230" s="644"/>
      <c r="K1230" s="644"/>
      <c r="L1230" s="644"/>
      <c r="M1230" s="645">
        <f t="shared" si="145"/>
        <v>0</v>
      </c>
      <c r="N1230" s="644"/>
      <c r="O1230" s="644"/>
      <c r="P1230" s="644"/>
      <c r="Q1230" s="87" t="e">
        <f t="shared" si="143"/>
        <v>#DIV/0!</v>
      </c>
      <c r="R1230" s="87" t="e">
        <f t="shared" si="143"/>
        <v>#DIV/0!</v>
      </c>
      <c r="S1230" s="87" t="e">
        <f t="shared" si="143"/>
        <v>#DIV/0!</v>
      </c>
      <c r="T1230" s="87" t="e">
        <f t="shared" si="142"/>
        <v>#DIV/0!</v>
      </c>
    </row>
    <row r="1231" spans="1:20" ht="75" hidden="1" x14ac:dyDescent="0.3">
      <c r="A1231" s="92"/>
      <c r="B1231" s="93" t="s">
        <v>302</v>
      </c>
      <c r="C1231" s="97" t="s">
        <v>303</v>
      </c>
      <c r="D1231" s="644"/>
      <c r="E1231" s="645">
        <f t="shared" si="132"/>
        <v>0</v>
      </c>
      <c r="F1231" s="644"/>
      <c r="G1231" s="644"/>
      <c r="H1231" s="644"/>
      <c r="I1231" s="645">
        <f t="shared" si="144"/>
        <v>0</v>
      </c>
      <c r="J1231" s="644"/>
      <c r="K1231" s="644"/>
      <c r="L1231" s="644"/>
      <c r="M1231" s="645">
        <f t="shared" si="145"/>
        <v>0</v>
      </c>
      <c r="N1231" s="644"/>
      <c r="O1231" s="644"/>
      <c r="P1231" s="644"/>
      <c r="Q1231" s="87" t="e">
        <f t="shared" si="143"/>
        <v>#DIV/0!</v>
      </c>
      <c r="R1231" s="87" t="e">
        <f t="shared" si="143"/>
        <v>#DIV/0!</v>
      </c>
      <c r="S1231" s="87" t="e">
        <f t="shared" si="143"/>
        <v>#DIV/0!</v>
      </c>
      <c r="T1231" s="87" t="e">
        <f t="shared" si="142"/>
        <v>#DIV/0!</v>
      </c>
    </row>
    <row r="1232" spans="1:20" hidden="1" x14ac:dyDescent="0.3">
      <c r="A1232" s="92"/>
      <c r="B1232" s="93" t="s">
        <v>307</v>
      </c>
      <c r="C1232" s="95" t="s">
        <v>21</v>
      </c>
      <c r="D1232" s="644"/>
      <c r="E1232" s="645">
        <f t="shared" si="132"/>
        <v>0</v>
      </c>
      <c r="F1232" s="644"/>
      <c r="G1232" s="644"/>
      <c r="H1232" s="644"/>
      <c r="I1232" s="645">
        <f t="shared" si="144"/>
        <v>0</v>
      </c>
      <c r="J1232" s="644"/>
      <c r="K1232" s="644"/>
      <c r="L1232" s="644"/>
      <c r="M1232" s="645">
        <f t="shared" si="145"/>
        <v>0</v>
      </c>
      <c r="N1232" s="644"/>
      <c r="O1232" s="644"/>
      <c r="P1232" s="644"/>
      <c r="Q1232" s="87" t="e">
        <f t="shared" si="143"/>
        <v>#DIV/0!</v>
      </c>
      <c r="R1232" s="87" t="e">
        <f t="shared" si="143"/>
        <v>#DIV/0!</v>
      </c>
      <c r="S1232" s="87" t="e">
        <f t="shared" si="143"/>
        <v>#DIV/0!</v>
      </c>
      <c r="T1232" s="87" t="e">
        <f t="shared" si="142"/>
        <v>#DIV/0!</v>
      </c>
    </row>
    <row r="1233" spans="1:20" x14ac:dyDescent="0.3">
      <c r="A1233" s="92"/>
      <c r="B1233" s="93" t="s">
        <v>324</v>
      </c>
      <c r="C1233" s="95" t="s">
        <v>23</v>
      </c>
      <c r="D1233" s="644"/>
      <c r="E1233" s="645">
        <f t="shared" si="132"/>
        <v>1767.54107</v>
      </c>
      <c r="F1233" s="644">
        <v>519.39022</v>
      </c>
      <c r="G1233" s="644">
        <v>1248.15085</v>
      </c>
      <c r="H1233" s="644"/>
      <c r="I1233" s="645">
        <f t="shared" si="144"/>
        <v>808.51272999999992</v>
      </c>
      <c r="J1233" s="644">
        <v>310.36187999999999</v>
      </c>
      <c r="K1233" s="644">
        <v>498.15084999999999</v>
      </c>
      <c r="L1233" s="644"/>
      <c r="M1233" s="645">
        <f t="shared" si="145"/>
        <v>300.73556000000002</v>
      </c>
      <c r="N1233" s="644">
        <v>91.134640000000005</v>
      </c>
      <c r="O1233" s="644">
        <v>209.60092</v>
      </c>
      <c r="P1233" s="644"/>
      <c r="Q1233" s="87">
        <f t="shared" si="143"/>
        <v>37.196144085449347</v>
      </c>
      <c r="R1233" s="87">
        <f t="shared" si="143"/>
        <v>29.363992768699561</v>
      </c>
      <c r="S1233" s="87">
        <f t="shared" si="143"/>
        <v>42.075792904900197</v>
      </c>
      <c r="T1233" s="87" t="e">
        <f t="shared" si="142"/>
        <v>#DIV/0!</v>
      </c>
    </row>
    <row r="1234" spans="1:20" ht="45" hidden="1" x14ac:dyDescent="0.3">
      <c r="A1234" s="92"/>
      <c r="B1234" s="93" t="s">
        <v>325</v>
      </c>
      <c r="C1234" s="96" t="s">
        <v>326</v>
      </c>
      <c r="D1234" s="644"/>
      <c r="E1234" s="645">
        <f t="shared" ref="E1234:E1297" si="146">F1234+G1234</f>
        <v>0</v>
      </c>
      <c r="F1234" s="644"/>
      <c r="G1234" s="644"/>
      <c r="H1234" s="644"/>
      <c r="I1234" s="645">
        <f t="shared" si="144"/>
        <v>0</v>
      </c>
      <c r="J1234" s="644"/>
      <c r="K1234" s="644"/>
      <c r="L1234" s="644"/>
      <c r="M1234" s="645">
        <f t="shared" si="145"/>
        <v>0</v>
      </c>
      <c r="N1234" s="644"/>
      <c r="O1234" s="644"/>
      <c r="P1234" s="644"/>
      <c r="Q1234" s="87" t="e">
        <f t="shared" si="143"/>
        <v>#DIV/0!</v>
      </c>
      <c r="R1234" s="87" t="e">
        <f t="shared" si="143"/>
        <v>#DIV/0!</v>
      </c>
      <c r="S1234" s="87" t="e">
        <f t="shared" si="143"/>
        <v>#DIV/0!</v>
      </c>
      <c r="T1234" s="87" t="e">
        <f t="shared" si="142"/>
        <v>#DIV/0!</v>
      </c>
    </row>
    <row r="1235" spans="1:20" hidden="1" x14ac:dyDescent="0.3">
      <c r="A1235" s="92"/>
      <c r="B1235" s="93" t="s">
        <v>327</v>
      </c>
      <c r="C1235" s="96" t="s">
        <v>328</v>
      </c>
      <c r="D1235" s="644"/>
      <c r="E1235" s="645">
        <f t="shared" si="146"/>
        <v>0</v>
      </c>
      <c r="F1235" s="644"/>
      <c r="G1235" s="644"/>
      <c r="H1235" s="644"/>
      <c r="I1235" s="645">
        <f t="shared" si="144"/>
        <v>0</v>
      </c>
      <c r="J1235" s="644"/>
      <c r="K1235" s="644"/>
      <c r="L1235" s="644"/>
      <c r="M1235" s="645">
        <f t="shared" si="145"/>
        <v>0</v>
      </c>
      <c r="N1235" s="644"/>
      <c r="O1235" s="644"/>
      <c r="P1235" s="644"/>
      <c r="Q1235" s="87" t="e">
        <f t="shared" si="143"/>
        <v>#DIV/0!</v>
      </c>
      <c r="R1235" s="87" t="e">
        <f t="shared" si="143"/>
        <v>#DIV/0!</v>
      </c>
      <c r="S1235" s="87" t="e">
        <f t="shared" si="143"/>
        <v>#DIV/0!</v>
      </c>
      <c r="T1235" s="87" t="e">
        <f t="shared" si="142"/>
        <v>#DIV/0!</v>
      </c>
    </row>
    <row r="1236" spans="1:20" ht="30" hidden="1" x14ac:dyDescent="0.3">
      <c r="A1236" s="92"/>
      <c r="B1236" s="93" t="s">
        <v>329</v>
      </c>
      <c r="C1236" s="97" t="s">
        <v>330</v>
      </c>
      <c r="D1236" s="644"/>
      <c r="E1236" s="645">
        <f t="shared" si="146"/>
        <v>0</v>
      </c>
      <c r="F1236" s="644"/>
      <c r="G1236" s="644"/>
      <c r="H1236" s="644"/>
      <c r="I1236" s="645">
        <f t="shared" si="144"/>
        <v>0</v>
      </c>
      <c r="J1236" s="644"/>
      <c r="K1236" s="644"/>
      <c r="L1236" s="644"/>
      <c r="M1236" s="645">
        <f t="shared" si="145"/>
        <v>0</v>
      </c>
      <c r="N1236" s="644"/>
      <c r="O1236" s="644"/>
      <c r="P1236" s="644"/>
      <c r="Q1236" s="87" t="e">
        <f t="shared" si="143"/>
        <v>#DIV/0!</v>
      </c>
      <c r="R1236" s="87" t="e">
        <f t="shared" si="143"/>
        <v>#DIV/0!</v>
      </c>
      <c r="S1236" s="87" t="e">
        <f t="shared" si="143"/>
        <v>#DIV/0!</v>
      </c>
      <c r="T1236" s="87" t="e">
        <f t="shared" si="142"/>
        <v>#DIV/0!</v>
      </c>
    </row>
    <row r="1237" spans="1:20" ht="30" hidden="1" x14ac:dyDescent="0.3">
      <c r="A1237" s="92"/>
      <c r="B1237" s="93" t="s">
        <v>331</v>
      </c>
      <c r="C1237" s="97" t="s">
        <v>332</v>
      </c>
      <c r="D1237" s="644"/>
      <c r="E1237" s="645">
        <f t="shared" si="146"/>
        <v>0</v>
      </c>
      <c r="F1237" s="644"/>
      <c r="G1237" s="644"/>
      <c r="H1237" s="644"/>
      <c r="I1237" s="645">
        <f t="shared" si="144"/>
        <v>0</v>
      </c>
      <c r="J1237" s="644"/>
      <c r="K1237" s="644"/>
      <c r="L1237" s="644"/>
      <c r="M1237" s="645">
        <f t="shared" si="145"/>
        <v>0</v>
      </c>
      <c r="N1237" s="644"/>
      <c r="O1237" s="644"/>
      <c r="P1237" s="644"/>
      <c r="Q1237" s="87" t="e">
        <f t="shared" si="143"/>
        <v>#DIV/0!</v>
      </c>
      <c r="R1237" s="87" t="e">
        <f t="shared" si="143"/>
        <v>#DIV/0!</v>
      </c>
      <c r="S1237" s="87" t="e">
        <f t="shared" si="143"/>
        <v>#DIV/0!</v>
      </c>
      <c r="T1237" s="87" t="e">
        <f t="shared" si="142"/>
        <v>#DIV/0!</v>
      </c>
    </row>
    <row r="1238" spans="1:20" ht="30" x14ac:dyDescent="0.3">
      <c r="A1238" s="92"/>
      <c r="B1238" s="93" t="s">
        <v>138</v>
      </c>
      <c r="C1238" s="94" t="s">
        <v>333</v>
      </c>
      <c r="D1238" s="644">
        <v>258.89999999999998</v>
      </c>
      <c r="E1238" s="645">
        <f t="shared" si="146"/>
        <v>258.90027999999995</v>
      </c>
      <c r="F1238" s="644">
        <v>258.89999999999998</v>
      </c>
      <c r="G1238" s="644">
        <v>2.7999999999999998E-4</v>
      </c>
      <c r="H1238" s="644"/>
      <c r="I1238" s="645">
        <f t="shared" si="144"/>
        <v>235.99943999999999</v>
      </c>
      <c r="J1238" s="644">
        <v>235.99915999999999</v>
      </c>
      <c r="K1238" s="644">
        <v>2.7999999999999998E-4</v>
      </c>
      <c r="L1238" s="644"/>
      <c r="M1238" s="645">
        <f t="shared" si="145"/>
        <v>29.141079999999999</v>
      </c>
      <c r="N1238" s="644">
        <v>29.141079999999999</v>
      </c>
      <c r="O1238" s="644"/>
      <c r="P1238" s="644"/>
      <c r="Q1238" s="87">
        <f t="shared" si="143"/>
        <v>12.347944554444705</v>
      </c>
      <c r="R1238" s="87">
        <f t="shared" si="143"/>
        <v>12.347959204600558</v>
      </c>
      <c r="S1238" s="87">
        <f t="shared" si="143"/>
        <v>0</v>
      </c>
      <c r="T1238" s="87" t="e">
        <f t="shared" si="142"/>
        <v>#DIV/0!</v>
      </c>
    </row>
    <row r="1239" spans="1:20" hidden="1" x14ac:dyDescent="0.3">
      <c r="A1239" s="92"/>
      <c r="B1239" s="93" t="s">
        <v>139</v>
      </c>
      <c r="C1239" s="100" t="s">
        <v>334</v>
      </c>
      <c r="D1239" s="644"/>
      <c r="E1239" s="642">
        <f t="shared" si="146"/>
        <v>0</v>
      </c>
      <c r="F1239" s="644"/>
      <c r="G1239" s="644"/>
      <c r="H1239" s="644"/>
      <c r="I1239" s="642">
        <f t="shared" si="144"/>
        <v>0</v>
      </c>
      <c r="J1239" s="644"/>
      <c r="K1239" s="644"/>
      <c r="L1239" s="644"/>
      <c r="M1239" s="642">
        <f t="shared" si="145"/>
        <v>0</v>
      </c>
      <c r="N1239" s="644"/>
      <c r="O1239" s="644"/>
      <c r="P1239" s="644"/>
      <c r="Q1239" s="87" t="e">
        <f t="shared" si="143"/>
        <v>#DIV/0!</v>
      </c>
      <c r="R1239" s="87" t="e">
        <f t="shared" si="143"/>
        <v>#DIV/0!</v>
      </c>
      <c r="S1239" s="87" t="e">
        <f t="shared" si="143"/>
        <v>#DIV/0!</v>
      </c>
      <c r="T1239" s="87" t="e">
        <f t="shared" si="142"/>
        <v>#DIV/0!</v>
      </c>
    </row>
    <row r="1240" spans="1:20" ht="30" hidden="1" x14ac:dyDescent="0.3">
      <c r="A1240" s="92"/>
      <c r="B1240" s="93" t="s">
        <v>335</v>
      </c>
      <c r="C1240" s="96" t="s">
        <v>336</v>
      </c>
      <c r="D1240" s="644"/>
      <c r="E1240" s="642">
        <f t="shared" si="146"/>
        <v>0</v>
      </c>
      <c r="F1240" s="644"/>
      <c r="G1240" s="644"/>
      <c r="H1240" s="644"/>
      <c r="I1240" s="642">
        <f t="shared" si="144"/>
        <v>0</v>
      </c>
      <c r="J1240" s="644"/>
      <c r="K1240" s="644"/>
      <c r="L1240" s="644"/>
      <c r="M1240" s="642">
        <f t="shared" si="145"/>
        <v>0</v>
      </c>
      <c r="N1240" s="644"/>
      <c r="O1240" s="644"/>
      <c r="P1240" s="644"/>
      <c r="Q1240" s="87" t="e">
        <f t="shared" si="143"/>
        <v>#DIV/0!</v>
      </c>
      <c r="R1240" s="87" t="e">
        <f t="shared" si="143"/>
        <v>#DIV/0!</v>
      </c>
      <c r="S1240" s="87" t="e">
        <f t="shared" si="143"/>
        <v>#DIV/0!</v>
      </c>
      <c r="T1240" s="87" t="e">
        <f t="shared" si="142"/>
        <v>#DIV/0!</v>
      </c>
    </row>
    <row r="1241" spans="1:20" ht="45" hidden="1" x14ac:dyDescent="0.3">
      <c r="A1241" s="92"/>
      <c r="B1241" s="93" t="s">
        <v>337</v>
      </c>
      <c r="C1241" s="97" t="s">
        <v>352</v>
      </c>
      <c r="D1241" s="644"/>
      <c r="E1241" s="642">
        <f t="shared" si="146"/>
        <v>0</v>
      </c>
      <c r="F1241" s="644"/>
      <c r="G1241" s="644"/>
      <c r="H1241" s="644"/>
      <c r="I1241" s="642">
        <f t="shared" si="144"/>
        <v>0</v>
      </c>
      <c r="J1241" s="644"/>
      <c r="K1241" s="644"/>
      <c r="L1241" s="644"/>
      <c r="M1241" s="642">
        <f t="shared" si="145"/>
        <v>0</v>
      </c>
      <c r="N1241" s="644"/>
      <c r="O1241" s="644"/>
      <c r="P1241" s="644"/>
      <c r="Q1241" s="87" t="e">
        <f t="shared" si="143"/>
        <v>#DIV/0!</v>
      </c>
      <c r="R1241" s="87" t="e">
        <f t="shared" si="143"/>
        <v>#DIV/0!</v>
      </c>
      <c r="S1241" s="87" t="e">
        <f t="shared" si="143"/>
        <v>#DIV/0!</v>
      </c>
      <c r="T1241" s="87" t="e">
        <f t="shared" si="142"/>
        <v>#DIV/0!</v>
      </c>
    </row>
    <row r="1242" spans="1:20" ht="30" hidden="1" x14ac:dyDescent="0.3">
      <c r="A1242" s="92"/>
      <c r="B1242" s="93" t="s">
        <v>339</v>
      </c>
      <c r="C1242" s="97" t="s">
        <v>340</v>
      </c>
      <c r="D1242" s="644"/>
      <c r="E1242" s="642">
        <f t="shared" si="146"/>
        <v>0</v>
      </c>
      <c r="F1242" s="644"/>
      <c r="G1242" s="644"/>
      <c r="H1242" s="644"/>
      <c r="I1242" s="642">
        <f t="shared" si="144"/>
        <v>0</v>
      </c>
      <c r="J1242" s="644"/>
      <c r="K1242" s="644"/>
      <c r="L1242" s="644"/>
      <c r="M1242" s="642">
        <f t="shared" si="145"/>
        <v>0</v>
      </c>
      <c r="N1242" s="644"/>
      <c r="O1242" s="644"/>
      <c r="P1242" s="644"/>
      <c r="Q1242" s="87" t="e">
        <f t="shared" si="143"/>
        <v>#DIV/0!</v>
      </c>
      <c r="R1242" s="87" t="e">
        <f t="shared" si="143"/>
        <v>#DIV/0!</v>
      </c>
      <c r="S1242" s="87" t="e">
        <f t="shared" si="143"/>
        <v>#DIV/0!</v>
      </c>
      <c r="T1242" s="87" t="e">
        <f t="shared" si="142"/>
        <v>#DIV/0!</v>
      </c>
    </row>
    <row r="1243" spans="1:20" ht="30" hidden="1" x14ac:dyDescent="0.3">
      <c r="A1243" s="92"/>
      <c r="B1243" s="93" t="s">
        <v>341</v>
      </c>
      <c r="C1243" s="97" t="s">
        <v>342</v>
      </c>
      <c r="D1243" s="644"/>
      <c r="E1243" s="642">
        <f t="shared" si="146"/>
        <v>0</v>
      </c>
      <c r="F1243" s="644"/>
      <c r="G1243" s="644"/>
      <c r="H1243" s="644"/>
      <c r="I1243" s="642">
        <f t="shared" si="144"/>
        <v>0</v>
      </c>
      <c r="J1243" s="644"/>
      <c r="K1243" s="644"/>
      <c r="L1243" s="644"/>
      <c r="M1243" s="642">
        <f t="shared" si="145"/>
        <v>0</v>
      </c>
      <c r="N1243" s="644"/>
      <c r="O1243" s="644"/>
      <c r="P1243" s="644"/>
      <c r="Q1243" s="87" t="e">
        <f t="shared" si="143"/>
        <v>#DIV/0!</v>
      </c>
      <c r="R1243" s="87" t="e">
        <f t="shared" si="143"/>
        <v>#DIV/0!</v>
      </c>
      <c r="S1243" s="87" t="e">
        <f t="shared" si="143"/>
        <v>#DIV/0!</v>
      </c>
      <c r="T1243" s="87" t="e">
        <f t="shared" si="142"/>
        <v>#DIV/0!</v>
      </c>
    </row>
    <row r="1244" spans="1:20" ht="30" hidden="1" x14ac:dyDescent="0.3">
      <c r="A1244" s="92"/>
      <c r="B1244" s="93" t="s">
        <v>343</v>
      </c>
      <c r="C1244" s="97" t="s">
        <v>344</v>
      </c>
      <c r="D1244" s="644"/>
      <c r="E1244" s="642">
        <f t="shared" si="146"/>
        <v>0</v>
      </c>
      <c r="F1244" s="644"/>
      <c r="G1244" s="644"/>
      <c r="H1244" s="644"/>
      <c r="I1244" s="642">
        <f t="shared" si="144"/>
        <v>0</v>
      </c>
      <c r="J1244" s="644"/>
      <c r="K1244" s="644"/>
      <c r="L1244" s="644"/>
      <c r="M1244" s="642">
        <f t="shared" si="145"/>
        <v>0</v>
      </c>
      <c r="N1244" s="644"/>
      <c r="O1244" s="644"/>
      <c r="P1244" s="644"/>
      <c r="Q1244" s="87" t="e">
        <f t="shared" si="143"/>
        <v>#DIV/0!</v>
      </c>
      <c r="R1244" s="87" t="e">
        <f t="shared" si="143"/>
        <v>#DIV/0!</v>
      </c>
      <c r="S1244" s="87" t="e">
        <f t="shared" si="143"/>
        <v>#DIV/0!</v>
      </c>
      <c r="T1244" s="87" t="e">
        <f t="shared" si="142"/>
        <v>#DIV/0!</v>
      </c>
    </row>
    <row r="1245" spans="1:20" ht="45" hidden="1" x14ac:dyDescent="0.3">
      <c r="A1245" s="92"/>
      <c r="B1245" s="93" t="s">
        <v>345</v>
      </c>
      <c r="C1245" s="97" t="s">
        <v>346</v>
      </c>
      <c r="D1245" s="644"/>
      <c r="E1245" s="642">
        <f t="shared" si="146"/>
        <v>0</v>
      </c>
      <c r="F1245" s="644"/>
      <c r="G1245" s="644"/>
      <c r="H1245" s="644"/>
      <c r="I1245" s="642">
        <f t="shared" si="144"/>
        <v>0</v>
      </c>
      <c r="J1245" s="644"/>
      <c r="K1245" s="644"/>
      <c r="L1245" s="644"/>
      <c r="M1245" s="642">
        <f t="shared" si="145"/>
        <v>0</v>
      </c>
      <c r="N1245" s="644"/>
      <c r="O1245" s="644"/>
      <c r="P1245" s="644"/>
      <c r="Q1245" s="87" t="e">
        <f t="shared" si="143"/>
        <v>#DIV/0!</v>
      </c>
      <c r="R1245" s="87" t="e">
        <f t="shared" si="143"/>
        <v>#DIV/0!</v>
      </c>
      <c r="S1245" s="87" t="e">
        <f t="shared" si="143"/>
        <v>#DIV/0!</v>
      </c>
      <c r="T1245" s="87" t="e">
        <f t="shared" si="142"/>
        <v>#DIV/0!</v>
      </c>
    </row>
    <row r="1246" spans="1:20" ht="30" hidden="1" x14ac:dyDescent="0.3">
      <c r="A1246" s="92"/>
      <c r="B1246" s="93" t="s">
        <v>347</v>
      </c>
      <c r="C1246" s="97" t="s">
        <v>348</v>
      </c>
      <c r="D1246" s="644"/>
      <c r="E1246" s="642">
        <f t="shared" si="146"/>
        <v>0</v>
      </c>
      <c r="F1246" s="644"/>
      <c r="G1246" s="644"/>
      <c r="H1246" s="644"/>
      <c r="I1246" s="642">
        <f t="shared" si="144"/>
        <v>0</v>
      </c>
      <c r="J1246" s="644"/>
      <c r="K1246" s="644"/>
      <c r="L1246" s="644"/>
      <c r="M1246" s="642">
        <f t="shared" si="145"/>
        <v>0</v>
      </c>
      <c r="N1246" s="644"/>
      <c r="O1246" s="644"/>
      <c r="P1246" s="644"/>
      <c r="Q1246" s="87" t="e">
        <f t="shared" si="143"/>
        <v>#DIV/0!</v>
      </c>
      <c r="R1246" s="87" t="e">
        <f t="shared" si="143"/>
        <v>#DIV/0!</v>
      </c>
      <c r="S1246" s="87" t="e">
        <f t="shared" si="143"/>
        <v>#DIV/0!</v>
      </c>
      <c r="T1246" s="87" t="e">
        <f t="shared" si="142"/>
        <v>#DIV/0!</v>
      </c>
    </row>
    <row r="1247" spans="1:20" ht="30" hidden="1" x14ac:dyDescent="0.3">
      <c r="A1247" s="92"/>
      <c r="B1247" s="93" t="s">
        <v>349</v>
      </c>
      <c r="C1247" s="97" t="s">
        <v>350</v>
      </c>
      <c r="D1247" s="644"/>
      <c r="E1247" s="642">
        <f t="shared" si="146"/>
        <v>0</v>
      </c>
      <c r="F1247" s="644"/>
      <c r="G1247" s="644"/>
      <c r="H1247" s="644"/>
      <c r="I1247" s="642">
        <f t="shared" si="144"/>
        <v>0</v>
      </c>
      <c r="J1247" s="644"/>
      <c r="K1247" s="644"/>
      <c r="L1247" s="644"/>
      <c r="M1247" s="642">
        <f t="shared" si="145"/>
        <v>0</v>
      </c>
      <c r="N1247" s="644"/>
      <c r="O1247" s="644"/>
      <c r="P1247" s="644"/>
      <c r="Q1247" s="87" t="e">
        <f t="shared" si="143"/>
        <v>#DIV/0!</v>
      </c>
      <c r="R1247" s="87" t="e">
        <f t="shared" si="143"/>
        <v>#DIV/0!</v>
      </c>
      <c r="S1247" s="87" t="e">
        <f t="shared" si="143"/>
        <v>#DIV/0!</v>
      </c>
      <c r="T1247" s="87" t="e">
        <f t="shared" si="142"/>
        <v>#DIV/0!</v>
      </c>
    </row>
    <row r="1248" spans="1:20" ht="45" hidden="1" x14ac:dyDescent="0.3">
      <c r="A1248" s="92"/>
      <c r="B1248" s="93" t="s">
        <v>351</v>
      </c>
      <c r="C1248" s="97" t="s">
        <v>352</v>
      </c>
      <c r="D1248" s="644"/>
      <c r="E1248" s="642">
        <f t="shared" si="146"/>
        <v>0</v>
      </c>
      <c r="F1248" s="644"/>
      <c r="G1248" s="644"/>
      <c r="H1248" s="644"/>
      <c r="I1248" s="642">
        <f t="shared" si="144"/>
        <v>0</v>
      </c>
      <c r="J1248" s="644"/>
      <c r="K1248" s="644"/>
      <c r="L1248" s="644"/>
      <c r="M1248" s="642">
        <f t="shared" si="145"/>
        <v>0</v>
      </c>
      <c r="N1248" s="644"/>
      <c r="O1248" s="644"/>
      <c r="P1248" s="644"/>
      <c r="Q1248" s="87" t="e">
        <f t="shared" si="143"/>
        <v>#DIV/0!</v>
      </c>
      <c r="R1248" s="87" t="e">
        <f t="shared" si="143"/>
        <v>#DIV/0!</v>
      </c>
      <c r="S1248" s="87" t="e">
        <f t="shared" si="143"/>
        <v>#DIV/0!</v>
      </c>
      <c r="T1248" s="87" t="e">
        <f t="shared" si="142"/>
        <v>#DIV/0!</v>
      </c>
    </row>
    <row r="1249" spans="1:21" ht="30" hidden="1" x14ac:dyDescent="0.3">
      <c r="A1249" s="92"/>
      <c r="B1249" s="93" t="s">
        <v>355</v>
      </c>
      <c r="C1249" s="96" t="s">
        <v>356</v>
      </c>
      <c r="D1249" s="644"/>
      <c r="E1249" s="642">
        <f t="shared" si="146"/>
        <v>0</v>
      </c>
      <c r="F1249" s="644"/>
      <c r="G1249" s="644"/>
      <c r="H1249" s="644"/>
      <c r="I1249" s="642">
        <f t="shared" si="144"/>
        <v>0</v>
      </c>
      <c r="J1249" s="644"/>
      <c r="K1249" s="644"/>
      <c r="L1249" s="644"/>
      <c r="M1249" s="642">
        <f t="shared" si="145"/>
        <v>0</v>
      </c>
      <c r="N1249" s="644"/>
      <c r="O1249" s="644"/>
      <c r="P1249" s="644"/>
      <c r="Q1249" s="87" t="e">
        <f t="shared" si="143"/>
        <v>#DIV/0!</v>
      </c>
      <c r="R1249" s="87" t="e">
        <f t="shared" si="143"/>
        <v>#DIV/0!</v>
      </c>
      <c r="S1249" s="87" t="e">
        <f t="shared" si="143"/>
        <v>#DIV/0!</v>
      </c>
      <c r="T1249" s="87" t="e">
        <f t="shared" si="142"/>
        <v>#DIV/0!</v>
      </c>
    </row>
    <row r="1250" spans="1:21" ht="30" hidden="1" x14ac:dyDescent="0.3">
      <c r="A1250" s="92"/>
      <c r="B1250" s="93" t="s">
        <v>357</v>
      </c>
      <c r="C1250" s="97" t="s">
        <v>358</v>
      </c>
      <c r="D1250" s="644"/>
      <c r="E1250" s="642">
        <f t="shared" si="146"/>
        <v>0</v>
      </c>
      <c r="F1250" s="644"/>
      <c r="G1250" s="644"/>
      <c r="H1250" s="644"/>
      <c r="I1250" s="642">
        <f t="shared" si="144"/>
        <v>0</v>
      </c>
      <c r="J1250" s="644"/>
      <c r="K1250" s="644"/>
      <c r="L1250" s="644"/>
      <c r="M1250" s="642">
        <f t="shared" si="145"/>
        <v>0</v>
      </c>
      <c r="N1250" s="644"/>
      <c r="O1250" s="644"/>
      <c r="P1250" s="644"/>
      <c r="Q1250" s="87" t="e">
        <f t="shared" si="143"/>
        <v>#DIV/0!</v>
      </c>
      <c r="R1250" s="87" t="e">
        <f t="shared" si="143"/>
        <v>#DIV/0!</v>
      </c>
      <c r="S1250" s="87" t="e">
        <f t="shared" si="143"/>
        <v>#DIV/0!</v>
      </c>
      <c r="T1250" s="87" t="e">
        <f t="shared" si="142"/>
        <v>#DIV/0!</v>
      </c>
    </row>
    <row r="1251" spans="1:21" ht="45" hidden="1" x14ac:dyDescent="0.3">
      <c r="A1251" s="92" t="s">
        <v>446</v>
      </c>
      <c r="B1251" s="93"/>
      <c r="C1251" s="105" t="s">
        <v>447</v>
      </c>
      <c r="D1251" s="644"/>
      <c r="E1251" s="642">
        <f t="shared" si="146"/>
        <v>0</v>
      </c>
      <c r="F1251" s="644"/>
      <c r="G1251" s="644"/>
      <c r="H1251" s="644"/>
      <c r="I1251" s="642">
        <f t="shared" si="144"/>
        <v>0</v>
      </c>
      <c r="J1251" s="644"/>
      <c r="K1251" s="644"/>
      <c r="L1251" s="644"/>
      <c r="M1251" s="642">
        <f t="shared" si="145"/>
        <v>0</v>
      </c>
      <c r="N1251" s="644"/>
      <c r="O1251" s="644"/>
      <c r="P1251" s="644"/>
      <c r="Q1251" s="87" t="e">
        <f t="shared" si="143"/>
        <v>#DIV/0!</v>
      </c>
      <c r="R1251" s="87" t="e">
        <f t="shared" si="143"/>
        <v>#DIV/0!</v>
      </c>
      <c r="S1251" s="87" t="e">
        <f t="shared" si="143"/>
        <v>#DIV/0!</v>
      </c>
      <c r="T1251" s="87" t="e">
        <f t="shared" si="142"/>
        <v>#DIV/0!</v>
      </c>
      <c r="U1251" s="2"/>
    </row>
    <row r="1252" spans="1:21" hidden="1" x14ac:dyDescent="0.3">
      <c r="A1252" s="92"/>
      <c r="B1252" s="93" t="s">
        <v>192</v>
      </c>
      <c r="C1252" s="94" t="s">
        <v>397</v>
      </c>
      <c r="D1252" s="644"/>
      <c r="E1252" s="642">
        <f t="shared" si="146"/>
        <v>0</v>
      </c>
      <c r="F1252" s="644"/>
      <c r="G1252" s="644"/>
      <c r="H1252" s="644"/>
      <c r="I1252" s="642">
        <f t="shared" si="144"/>
        <v>0</v>
      </c>
      <c r="J1252" s="644"/>
      <c r="K1252" s="644"/>
      <c r="L1252" s="644"/>
      <c r="M1252" s="642">
        <f t="shared" si="145"/>
        <v>0</v>
      </c>
      <c r="N1252" s="644"/>
      <c r="O1252" s="644"/>
      <c r="P1252" s="644"/>
      <c r="Q1252" s="87" t="e">
        <f t="shared" si="143"/>
        <v>#DIV/0!</v>
      </c>
      <c r="R1252" s="87" t="e">
        <f t="shared" si="143"/>
        <v>#DIV/0!</v>
      </c>
      <c r="S1252" s="87" t="e">
        <f t="shared" si="143"/>
        <v>#DIV/0!</v>
      </c>
      <c r="T1252" s="87" t="e">
        <f t="shared" si="142"/>
        <v>#DIV/0!</v>
      </c>
      <c r="U1252" s="2"/>
    </row>
    <row r="1253" spans="1:21" ht="19.5" hidden="1" customHeight="1" x14ac:dyDescent="0.3">
      <c r="A1253" s="92"/>
      <c r="B1253" s="93" t="s">
        <v>203</v>
      </c>
      <c r="C1253" s="95" t="s">
        <v>385</v>
      </c>
      <c r="D1253" s="644"/>
      <c r="E1253" s="642">
        <f t="shared" si="146"/>
        <v>0</v>
      </c>
      <c r="F1253" s="644"/>
      <c r="G1253" s="644"/>
      <c r="H1253" s="644"/>
      <c r="I1253" s="642">
        <f t="shared" si="144"/>
        <v>0</v>
      </c>
      <c r="J1253" s="644"/>
      <c r="K1253" s="644"/>
      <c r="L1253" s="644"/>
      <c r="M1253" s="642">
        <f t="shared" si="145"/>
        <v>0</v>
      </c>
      <c r="N1253" s="644"/>
      <c r="O1253" s="644"/>
      <c r="P1253" s="644"/>
      <c r="Q1253" s="87" t="e">
        <f t="shared" si="143"/>
        <v>#DIV/0!</v>
      </c>
      <c r="R1253" s="87" t="e">
        <f t="shared" si="143"/>
        <v>#DIV/0!</v>
      </c>
      <c r="S1253" s="87" t="e">
        <f t="shared" si="143"/>
        <v>#DIV/0!</v>
      </c>
      <c r="T1253" s="87" t="e">
        <f t="shared" si="142"/>
        <v>#DIV/0!</v>
      </c>
      <c r="U1253" s="2"/>
    </row>
    <row r="1254" spans="1:21" hidden="1" x14ac:dyDescent="0.3">
      <c r="A1254" s="92"/>
      <c r="B1254" s="93" t="s">
        <v>207</v>
      </c>
      <c r="C1254" s="96" t="s">
        <v>208</v>
      </c>
      <c r="D1254" s="644"/>
      <c r="E1254" s="642">
        <f t="shared" si="146"/>
        <v>0</v>
      </c>
      <c r="F1254" s="644"/>
      <c r="G1254" s="644"/>
      <c r="H1254" s="644"/>
      <c r="I1254" s="642">
        <f t="shared" si="144"/>
        <v>0</v>
      </c>
      <c r="J1254" s="644"/>
      <c r="K1254" s="644"/>
      <c r="L1254" s="644"/>
      <c r="M1254" s="642">
        <f t="shared" si="145"/>
        <v>0</v>
      </c>
      <c r="N1254" s="644"/>
      <c r="O1254" s="644"/>
      <c r="P1254" s="644"/>
      <c r="Q1254" s="87" t="e">
        <f t="shared" si="143"/>
        <v>#DIV/0!</v>
      </c>
      <c r="R1254" s="87" t="e">
        <f t="shared" si="143"/>
        <v>#DIV/0!</v>
      </c>
      <c r="S1254" s="87" t="e">
        <f t="shared" si="143"/>
        <v>#DIV/0!</v>
      </c>
      <c r="T1254" s="87" t="e">
        <f t="shared" si="142"/>
        <v>#DIV/0!</v>
      </c>
      <c r="U1254" s="2"/>
    </row>
    <row r="1255" spans="1:21" ht="30" hidden="1" x14ac:dyDescent="0.3">
      <c r="A1255" s="92"/>
      <c r="B1255" s="93" t="s">
        <v>209</v>
      </c>
      <c r="C1255" s="97" t="s">
        <v>210</v>
      </c>
      <c r="D1255" s="644"/>
      <c r="E1255" s="642">
        <f t="shared" si="146"/>
        <v>0</v>
      </c>
      <c r="F1255" s="644"/>
      <c r="G1255" s="644"/>
      <c r="H1255" s="644"/>
      <c r="I1255" s="642">
        <f t="shared" si="144"/>
        <v>0</v>
      </c>
      <c r="J1255" s="644"/>
      <c r="K1255" s="644"/>
      <c r="L1255" s="644"/>
      <c r="M1255" s="642">
        <f t="shared" si="145"/>
        <v>0</v>
      </c>
      <c r="N1255" s="644"/>
      <c r="O1255" s="644"/>
      <c r="P1255" s="644"/>
      <c r="Q1255" s="87" t="e">
        <f t="shared" si="143"/>
        <v>#DIV/0!</v>
      </c>
      <c r="R1255" s="87" t="e">
        <f t="shared" si="143"/>
        <v>#DIV/0!</v>
      </c>
      <c r="S1255" s="87" t="e">
        <f t="shared" si="143"/>
        <v>#DIV/0!</v>
      </c>
      <c r="T1255" s="87" t="e">
        <f t="shared" si="142"/>
        <v>#DIV/0!</v>
      </c>
      <c r="U1255" s="2"/>
    </row>
    <row r="1256" spans="1:21" ht="30" hidden="1" x14ac:dyDescent="0.3">
      <c r="A1256" s="92"/>
      <c r="B1256" s="93" t="s">
        <v>211</v>
      </c>
      <c r="C1256" s="97" t="s">
        <v>212</v>
      </c>
      <c r="D1256" s="644"/>
      <c r="E1256" s="642">
        <f t="shared" si="146"/>
        <v>0</v>
      </c>
      <c r="F1256" s="644"/>
      <c r="G1256" s="644"/>
      <c r="H1256" s="644"/>
      <c r="I1256" s="642">
        <f t="shared" si="144"/>
        <v>0</v>
      </c>
      <c r="J1256" s="644"/>
      <c r="K1256" s="644"/>
      <c r="L1256" s="644"/>
      <c r="M1256" s="642">
        <f t="shared" si="145"/>
        <v>0</v>
      </c>
      <c r="N1256" s="644"/>
      <c r="O1256" s="644"/>
      <c r="P1256" s="644"/>
      <c r="Q1256" s="87" t="e">
        <f t="shared" si="143"/>
        <v>#DIV/0!</v>
      </c>
      <c r="R1256" s="87" t="e">
        <f t="shared" si="143"/>
        <v>#DIV/0!</v>
      </c>
      <c r="S1256" s="87" t="e">
        <f t="shared" si="143"/>
        <v>#DIV/0!</v>
      </c>
      <c r="T1256" s="87" t="e">
        <f t="shared" si="142"/>
        <v>#DIV/0!</v>
      </c>
      <c r="U1256" s="2"/>
    </row>
    <row r="1257" spans="1:21" hidden="1" x14ac:dyDescent="0.3">
      <c r="A1257" s="92"/>
      <c r="B1257" s="93" t="s">
        <v>213</v>
      </c>
      <c r="C1257" s="96" t="s">
        <v>214</v>
      </c>
      <c r="D1257" s="644"/>
      <c r="E1257" s="642">
        <f t="shared" si="146"/>
        <v>0</v>
      </c>
      <c r="F1257" s="644"/>
      <c r="G1257" s="644"/>
      <c r="H1257" s="644"/>
      <c r="I1257" s="642">
        <f t="shared" si="144"/>
        <v>0</v>
      </c>
      <c r="J1257" s="644"/>
      <c r="K1257" s="644"/>
      <c r="L1257" s="644"/>
      <c r="M1257" s="642">
        <f t="shared" si="145"/>
        <v>0</v>
      </c>
      <c r="N1257" s="644"/>
      <c r="O1257" s="644"/>
      <c r="P1257" s="644"/>
      <c r="Q1257" s="87" t="e">
        <f t="shared" si="143"/>
        <v>#DIV/0!</v>
      </c>
      <c r="R1257" s="87" t="e">
        <f t="shared" si="143"/>
        <v>#DIV/0!</v>
      </c>
      <c r="S1257" s="87" t="e">
        <f t="shared" si="143"/>
        <v>#DIV/0!</v>
      </c>
      <c r="T1257" s="87" t="e">
        <f t="shared" si="142"/>
        <v>#DIV/0!</v>
      </c>
      <c r="U1257" s="2"/>
    </row>
    <row r="1258" spans="1:21" hidden="1" x14ac:dyDescent="0.3">
      <c r="A1258" s="92"/>
      <c r="B1258" s="93" t="s">
        <v>215</v>
      </c>
      <c r="C1258" s="95" t="s">
        <v>391</v>
      </c>
      <c r="D1258" s="644"/>
      <c r="E1258" s="642">
        <f t="shared" si="146"/>
        <v>0</v>
      </c>
      <c r="F1258" s="644"/>
      <c r="G1258" s="644"/>
      <c r="H1258" s="644"/>
      <c r="I1258" s="642">
        <f t="shared" si="144"/>
        <v>0</v>
      </c>
      <c r="J1258" s="644"/>
      <c r="K1258" s="644"/>
      <c r="L1258" s="644"/>
      <c r="M1258" s="642">
        <f t="shared" si="145"/>
        <v>0</v>
      </c>
      <c r="N1258" s="644"/>
      <c r="O1258" s="644"/>
      <c r="P1258" s="644"/>
      <c r="Q1258" s="87" t="e">
        <f t="shared" si="143"/>
        <v>#DIV/0!</v>
      </c>
      <c r="R1258" s="87" t="e">
        <f t="shared" si="143"/>
        <v>#DIV/0!</v>
      </c>
      <c r="S1258" s="87" t="e">
        <f t="shared" si="143"/>
        <v>#DIV/0!</v>
      </c>
      <c r="T1258" s="87" t="e">
        <f t="shared" si="142"/>
        <v>#DIV/0!</v>
      </c>
      <c r="U1258" s="2"/>
    </row>
    <row r="1259" spans="1:21" ht="53.25" hidden="1" customHeight="1" x14ac:dyDescent="0.3">
      <c r="A1259" s="92"/>
      <c r="B1259" s="93" t="s">
        <v>216</v>
      </c>
      <c r="C1259" s="96" t="s">
        <v>217</v>
      </c>
      <c r="D1259" s="644"/>
      <c r="E1259" s="642">
        <f t="shared" si="146"/>
        <v>0</v>
      </c>
      <c r="F1259" s="644"/>
      <c r="G1259" s="644"/>
      <c r="H1259" s="644"/>
      <c r="I1259" s="642">
        <f t="shared" si="144"/>
        <v>0</v>
      </c>
      <c r="J1259" s="644"/>
      <c r="K1259" s="644"/>
      <c r="L1259" s="644"/>
      <c r="M1259" s="642">
        <f t="shared" si="145"/>
        <v>0</v>
      </c>
      <c r="N1259" s="644"/>
      <c r="O1259" s="644"/>
      <c r="P1259" s="644"/>
      <c r="Q1259" s="87" t="e">
        <f t="shared" si="143"/>
        <v>#DIV/0!</v>
      </c>
      <c r="R1259" s="87" t="e">
        <f t="shared" si="143"/>
        <v>#DIV/0!</v>
      </c>
      <c r="S1259" s="87" t="e">
        <f t="shared" si="143"/>
        <v>#DIV/0!</v>
      </c>
      <c r="T1259" s="87" t="e">
        <f t="shared" si="142"/>
        <v>#DIV/0!</v>
      </c>
      <c r="U1259" s="2"/>
    </row>
    <row r="1260" spans="1:21" ht="53.25" hidden="1" customHeight="1" x14ac:dyDescent="0.3">
      <c r="A1260" s="92"/>
      <c r="B1260" s="93" t="s">
        <v>218</v>
      </c>
      <c r="C1260" s="96" t="s">
        <v>219</v>
      </c>
      <c r="D1260" s="644"/>
      <c r="E1260" s="642">
        <f t="shared" si="146"/>
        <v>0</v>
      </c>
      <c r="F1260" s="644"/>
      <c r="G1260" s="644"/>
      <c r="H1260" s="644"/>
      <c r="I1260" s="642">
        <f t="shared" si="144"/>
        <v>0</v>
      </c>
      <c r="J1260" s="644"/>
      <c r="K1260" s="644"/>
      <c r="L1260" s="644"/>
      <c r="M1260" s="642">
        <f t="shared" si="145"/>
        <v>0</v>
      </c>
      <c r="N1260" s="644"/>
      <c r="O1260" s="644"/>
      <c r="P1260" s="644"/>
      <c r="Q1260" s="87" t="e">
        <f t="shared" si="143"/>
        <v>#DIV/0!</v>
      </c>
      <c r="R1260" s="87" t="e">
        <f t="shared" si="143"/>
        <v>#DIV/0!</v>
      </c>
      <c r="S1260" s="87" t="e">
        <f t="shared" si="143"/>
        <v>#DIV/0!</v>
      </c>
      <c r="T1260" s="87" t="e">
        <f t="shared" si="142"/>
        <v>#DIV/0!</v>
      </c>
      <c r="U1260" s="2"/>
    </row>
    <row r="1261" spans="1:21" ht="53.25" hidden="1" customHeight="1" x14ac:dyDescent="0.3">
      <c r="A1261" s="92"/>
      <c r="B1261" s="93" t="s">
        <v>220</v>
      </c>
      <c r="C1261" s="97" t="s">
        <v>221</v>
      </c>
      <c r="D1261" s="644"/>
      <c r="E1261" s="642">
        <f t="shared" si="146"/>
        <v>0</v>
      </c>
      <c r="F1261" s="644"/>
      <c r="G1261" s="644"/>
      <c r="H1261" s="644"/>
      <c r="I1261" s="642">
        <f t="shared" si="144"/>
        <v>0</v>
      </c>
      <c r="J1261" s="644"/>
      <c r="K1261" s="644"/>
      <c r="L1261" s="644"/>
      <c r="M1261" s="642">
        <f t="shared" si="145"/>
        <v>0</v>
      </c>
      <c r="N1261" s="644"/>
      <c r="O1261" s="644"/>
      <c r="P1261" s="644"/>
      <c r="Q1261" s="87" t="e">
        <f t="shared" si="143"/>
        <v>#DIV/0!</v>
      </c>
      <c r="R1261" s="87" t="e">
        <f t="shared" si="143"/>
        <v>#DIV/0!</v>
      </c>
      <c r="S1261" s="87" t="e">
        <f t="shared" si="143"/>
        <v>#DIV/0!</v>
      </c>
      <c r="T1261" s="87" t="e">
        <f t="shared" si="142"/>
        <v>#DIV/0!</v>
      </c>
      <c r="U1261" s="2"/>
    </row>
    <row r="1262" spans="1:21" ht="53.25" hidden="1" customHeight="1" x14ac:dyDescent="0.3">
      <c r="A1262" s="92"/>
      <c r="B1262" s="93" t="s">
        <v>222</v>
      </c>
      <c r="C1262" s="97" t="s">
        <v>223</v>
      </c>
      <c r="D1262" s="644"/>
      <c r="E1262" s="642">
        <f t="shared" si="146"/>
        <v>0</v>
      </c>
      <c r="F1262" s="644"/>
      <c r="G1262" s="644"/>
      <c r="H1262" s="644"/>
      <c r="I1262" s="642">
        <f t="shared" si="144"/>
        <v>0</v>
      </c>
      <c r="J1262" s="644"/>
      <c r="K1262" s="644"/>
      <c r="L1262" s="644"/>
      <c r="M1262" s="642">
        <f t="shared" si="145"/>
        <v>0</v>
      </c>
      <c r="N1262" s="644"/>
      <c r="O1262" s="644"/>
      <c r="P1262" s="644"/>
      <c r="Q1262" s="87" t="e">
        <f t="shared" si="143"/>
        <v>#DIV/0!</v>
      </c>
      <c r="R1262" s="87" t="e">
        <f t="shared" si="143"/>
        <v>#DIV/0!</v>
      </c>
      <c r="S1262" s="87" t="e">
        <f t="shared" si="143"/>
        <v>#DIV/0!</v>
      </c>
      <c r="T1262" s="87" t="e">
        <f t="shared" si="142"/>
        <v>#DIV/0!</v>
      </c>
      <c r="U1262" s="2"/>
    </row>
    <row r="1263" spans="1:21" ht="53.25" hidden="1" customHeight="1" x14ac:dyDescent="0.3">
      <c r="A1263" s="92"/>
      <c r="B1263" s="93" t="s">
        <v>224</v>
      </c>
      <c r="C1263" s="96" t="s">
        <v>225</v>
      </c>
      <c r="D1263" s="644"/>
      <c r="E1263" s="642">
        <f t="shared" si="146"/>
        <v>0</v>
      </c>
      <c r="F1263" s="644"/>
      <c r="G1263" s="644"/>
      <c r="H1263" s="644"/>
      <c r="I1263" s="642">
        <f t="shared" si="144"/>
        <v>0</v>
      </c>
      <c r="J1263" s="644"/>
      <c r="K1263" s="644"/>
      <c r="L1263" s="644"/>
      <c r="M1263" s="642">
        <f t="shared" si="145"/>
        <v>0</v>
      </c>
      <c r="N1263" s="644"/>
      <c r="O1263" s="644"/>
      <c r="P1263" s="644"/>
      <c r="Q1263" s="87" t="e">
        <f t="shared" si="143"/>
        <v>#DIV/0!</v>
      </c>
      <c r="R1263" s="87" t="e">
        <f t="shared" si="143"/>
        <v>#DIV/0!</v>
      </c>
      <c r="S1263" s="87" t="e">
        <f t="shared" si="143"/>
        <v>#DIV/0!</v>
      </c>
      <c r="T1263" s="87" t="e">
        <f t="shared" si="142"/>
        <v>#DIV/0!</v>
      </c>
      <c r="U1263" s="2"/>
    </row>
    <row r="1264" spans="1:21" ht="53.25" hidden="1" customHeight="1" x14ac:dyDescent="0.3">
      <c r="A1264" s="92"/>
      <c r="B1264" s="93" t="s">
        <v>226</v>
      </c>
      <c r="C1264" s="97" t="s">
        <v>227</v>
      </c>
      <c r="D1264" s="644"/>
      <c r="E1264" s="642">
        <f t="shared" si="146"/>
        <v>0</v>
      </c>
      <c r="F1264" s="644"/>
      <c r="G1264" s="644"/>
      <c r="H1264" s="644"/>
      <c r="I1264" s="642">
        <f t="shared" si="144"/>
        <v>0</v>
      </c>
      <c r="J1264" s="644"/>
      <c r="K1264" s="644"/>
      <c r="L1264" s="644"/>
      <c r="M1264" s="642">
        <f t="shared" si="145"/>
        <v>0</v>
      </c>
      <c r="N1264" s="644"/>
      <c r="O1264" s="644"/>
      <c r="P1264" s="644"/>
      <c r="Q1264" s="87" t="e">
        <f t="shared" si="143"/>
        <v>#DIV/0!</v>
      </c>
      <c r="R1264" s="87" t="e">
        <f t="shared" si="143"/>
        <v>#DIV/0!</v>
      </c>
      <c r="S1264" s="87" t="e">
        <f t="shared" si="143"/>
        <v>#DIV/0!</v>
      </c>
      <c r="T1264" s="87" t="e">
        <f t="shared" si="142"/>
        <v>#DIV/0!</v>
      </c>
      <c r="U1264" s="2"/>
    </row>
    <row r="1265" spans="1:21" ht="53.25" hidden="1" customHeight="1" x14ac:dyDescent="0.3">
      <c r="A1265" s="92"/>
      <c r="B1265" s="93" t="s">
        <v>228</v>
      </c>
      <c r="C1265" s="97" t="s">
        <v>229</v>
      </c>
      <c r="D1265" s="644"/>
      <c r="E1265" s="642">
        <f t="shared" si="146"/>
        <v>0</v>
      </c>
      <c r="F1265" s="644"/>
      <c r="G1265" s="644"/>
      <c r="H1265" s="644"/>
      <c r="I1265" s="642">
        <f t="shared" si="144"/>
        <v>0</v>
      </c>
      <c r="J1265" s="644"/>
      <c r="K1265" s="644"/>
      <c r="L1265" s="644"/>
      <c r="M1265" s="642">
        <f t="shared" si="145"/>
        <v>0</v>
      </c>
      <c r="N1265" s="644"/>
      <c r="O1265" s="644"/>
      <c r="P1265" s="644"/>
      <c r="Q1265" s="87" t="e">
        <f t="shared" si="143"/>
        <v>#DIV/0!</v>
      </c>
      <c r="R1265" s="87" t="e">
        <f t="shared" si="143"/>
        <v>#DIV/0!</v>
      </c>
      <c r="S1265" s="87" t="e">
        <f t="shared" si="143"/>
        <v>#DIV/0!</v>
      </c>
      <c r="T1265" s="87" t="e">
        <f t="shared" si="142"/>
        <v>#DIV/0!</v>
      </c>
      <c r="U1265" s="2"/>
    </row>
    <row r="1266" spans="1:21" ht="53.25" hidden="1" customHeight="1" x14ac:dyDescent="0.3">
      <c r="A1266" s="92"/>
      <c r="B1266" s="93" t="s">
        <v>230</v>
      </c>
      <c r="C1266" s="97" t="s">
        <v>231</v>
      </c>
      <c r="D1266" s="644"/>
      <c r="E1266" s="642">
        <f t="shared" si="146"/>
        <v>0</v>
      </c>
      <c r="F1266" s="644"/>
      <c r="G1266" s="644"/>
      <c r="H1266" s="644"/>
      <c r="I1266" s="642">
        <f t="shared" si="144"/>
        <v>0</v>
      </c>
      <c r="J1266" s="644"/>
      <c r="K1266" s="644"/>
      <c r="L1266" s="644"/>
      <c r="M1266" s="642">
        <f t="shared" si="145"/>
        <v>0</v>
      </c>
      <c r="N1266" s="644"/>
      <c r="O1266" s="644"/>
      <c r="P1266" s="644"/>
      <c r="Q1266" s="87" t="e">
        <f t="shared" si="143"/>
        <v>#DIV/0!</v>
      </c>
      <c r="R1266" s="87" t="e">
        <f t="shared" si="143"/>
        <v>#DIV/0!</v>
      </c>
      <c r="S1266" s="87" t="e">
        <f t="shared" si="143"/>
        <v>#DIV/0!</v>
      </c>
      <c r="T1266" s="87" t="e">
        <f t="shared" si="142"/>
        <v>#DIV/0!</v>
      </c>
      <c r="U1266" s="2"/>
    </row>
    <row r="1267" spans="1:21" ht="53.25" hidden="1" customHeight="1" x14ac:dyDescent="0.3">
      <c r="A1267" s="92"/>
      <c r="B1267" s="93" t="s">
        <v>232</v>
      </c>
      <c r="C1267" s="97" t="s">
        <v>233</v>
      </c>
      <c r="D1267" s="644"/>
      <c r="E1267" s="642">
        <f t="shared" si="146"/>
        <v>0</v>
      </c>
      <c r="F1267" s="644"/>
      <c r="G1267" s="644"/>
      <c r="H1267" s="644"/>
      <c r="I1267" s="642">
        <f t="shared" si="144"/>
        <v>0</v>
      </c>
      <c r="J1267" s="644"/>
      <c r="K1267" s="644"/>
      <c r="L1267" s="644"/>
      <c r="M1267" s="642">
        <f t="shared" si="145"/>
        <v>0</v>
      </c>
      <c r="N1267" s="644"/>
      <c r="O1267" s="644"/>
      <c r="P1267" s="644"/>
      <c r="Q1267" s="87" t="e">
        <f t="shared" si="143"/>
        <v>#DIV/0!</v>
      </c>
      <c r="R1267" s="87" t="e">
        <f t="shared" si="143"/>
        <v>#DIV/0!</v>
      </c>
      <c r="S1267" s="87" t="e">
        <f t="shared" si="143"/>
        <v>#DIV/0!</v>
      </c>
      <c r="T1267" s="87" t="e">
        <f t="shared" si="142"/>
        <v>#DIV/0!</v>
      </c>
      <c r="U1267" s="2"/>
    </row>
    <row r="1268" spans="1:21" ht="53.25" hidden="1" customHeight="1" x14ac:dyDescent="0.3">
      <c r="A1268" s="92"/>
      <c r="B1268" s="93" t="s">
        <v>234</v>
      </c>
      <c r="C1268" s="97" t="s">
        <v>235</v>
      </c>
      <c r="D1268" s="644"/>
      <c r="E1268" s="642">
        <f t="shared" si="146"/>
        <v>0</v>
      </c>
      <c r="F1268" s="644"/>
      <c r="G1268" s="644"/>
      <c r="H1268" s="644"/>
      <c r="I1268" s="642">
        <f t="shared" si="144"/>
        <v>0</v>
      </c>
      <c r="J1268" s="644"/>
      <c r="K1268" s="644"/>
      <c r="L1268" s="644"/>
      <c r="M1268" s="642">
        <f t="shared" si="145"/>
        <v>0</v>
      </c>
      <c r="N1268" s="644"/>
      <c r="O1268" s="644"/>
      <c r="P1268" s="644"/>
      <c r="Q1268" s="87" t="e">
        <f t="shared" si="143"/>
        <v>#DIV/0!</v>
      </c>
      <c r="R1268" s="87" t="e">
        <f t="shared" si="143"/>
        <v>#DIV/0!</v>
      </c>
      <c r="S1268" s="87" t="e">
        <f t="shared" si="143"/>
        <v>#DIV/0!</v>
      </c>
      <c r="T1268" s="87" t="e">
        <f t="shared" si="142"/>
        <v>#DIV/0!</v>
      </c>
      <c r="U1268" s="2"/>
    </row>
    <row r="1269" spans="1:21" ht="53.25" hidden="1" customHeight="1" x14ac:dyDescent="0.3">
      <c r="A1269" s="92"/>
      <c r="B1269" s="93" t="s">
        <v>236</v>
      </c>
      <c r="C1269" s="97" t="s">
        <v>237</v>
      </c>
      <c r="D1269" s="644"/>
      <c r="E1269" s="642">
        <f t="shared" si="146"/>
        <v>0</v>
      </c>
      <c r="F1269" s="644"/>
      <c r="G1269" s="644"/>
      <c r="H1269" s="644"/>
      <c r="I1269" s="642">
        <f t="shared" si="144"/>
        <v>0</v>
      </c>
      <c r="J1269" s="644"/>
      <c r="K1269" s="644"/>
      <c r="L1269" s="644"/>
      <c r="M1269" s="642">
        <f t="shared" si="145"/>
        <v>0</v>
      </c>
      <c r="N1269" s="644"/>
      <c r="O1269" s="644"/>
      <c r="P1269" s="644"/>
      <c r="Q1269" s="87" t="e">
        <f t="shared" si="143"/>
        <v>#DIV/0!</v>
      </c>
      <c r="R1269" s="87" t="e">
        <f t="shared" si="143"/>
        <v>#DIV/0!</v>
      </c>
      <c r="S1269" s="87" t="e">
        <f t="shared" si="143"/>
        <v>#DIV/0!</v>
      </c>
      <c r="T1269" s="87" t="e">
        <f t="shared" si="142"/>
        <v>#DIV/0!</v>
      </c>
      <c r="U1269" s="2"/>
    </row>
    <row r="1270" spans="1:21" ht="53.25" hidden="1" customHeight="1" x14ac:dyDescent="0.3">
      <c r="A1270" s="92"/>
      <c r="B1270" s="93" t="s">
        <v>238</v>
      </c>
      <c r="C1270" s="97" t="s">
        <v>239</v>
      </c>
      <c r="D1270" s="644"/>
      <c r="E1270" s="642">
        <f t="shared" si="146"/>
        <v>0</v>
      </c>
      <c r="F1270" s="644"/>
      <c r="G1270" s="644"/>
      <c r="H1270" s="644"/>
      <c r="I1270" s="642">
        <f t="shared" si="144"/>
        <v>0</v>
      </c>
      <c r="J1270" s="644"/>
      <c r="K1270" s="644"/>
      <c r="L1270" s="644"/>
      <c r="M1270" s="642">
        <f t="shared" si="145"/>
        <v>0</v>
      </c>
      <c r="N1270" s="644"/>
      <c r="O1270" s="644"/>
      <c r="P1270" s="644"/>
      <c r="Q1270" s="87" t="e">
        <f t="shared" si="143"/>
        <v>#DIV/0!</v>
      </c>
      <c r="R1270" s="87" t="e">
        <f t="shared" si="143"/>
        <v>#DIV/0!</v>
      </c>
      <c r="S1270" s="87" t="e">
        <f t="shared" si="143"/>
        <v>#DIV/0!</v>
      </c>
      <c r="T1270" s="87" t="e">
        <f t="shared" si="142"/>
        <v>#DIV/0!</v>
      </c>
      <c r="U1270" s="2"/>
    </row>
    <row r="1271" spans="1:21" ht="53.25" hidden="1" customHeight="1" x14ac:dyDescent="0.3">
      <c r="A1271" s="92"/>
      <c r="B1271" s="93" t="s">
        <v>240</v>
      </c>
      <c r="C1271" s="97" t="s">
        <v>241</v>
      </c>
      <c r="D1271" s="644"/>
      <c r="E1271" s="642">
        <f t="shared" si="146"/>
        <v>0</v>
      </c>
      <c r="F1271" s="644"/>
      <c r="G1271" s="644"/>
      <c r="H1271" s="644"/>
      <c r="I1271" s="642">
        <f t="shared" si="144"/>
        <v>0</v>
      </c>
      <c r="J1271" s="644"/>
      <c r="K1271" s="644"/>
      <c r="L1271" s="644"/>
      <c r="M1271" s="642">
        <f t="shared" si="145"/>
        <v>0</v>
      </c>
      <c r="N1271" s="644"/>
      <c r="O1271" s="644"/>
      <c r="P1271" s="644"/>
      <c r="Q1271" s="87" t="e">
        <f t="shared" si="143"/>
        <v>#DIV/0!</v>
      </c>
      <c r="R1271" s="87" t="e">
        <f t="shared" si="143"/>
        <v>#DIV/0!</v>
      </c>
      <c r="S1271" s="87" t="e">
        <f t="shared" si="143"/>
        <v>#DIV/0!</v>
      </c>
      <c r="T1271" s="87" t="e">
        <f t="shared" si="142"/>
        <v>#DIV/0!</v>
      </c>
      <c r="U1271" s="2"/>
    </row>
    <row r="1272" spans="1:21" ht="53.25" hidden="1" customHeight="1" x14ac:dyDescent="0.3">
      <c r="A1272" s="92"/>
      <c r="B1272" s="93" t="s">
        <v>242</v>
      </c>
      <c r="C1272" s="97" t="s">
        <v>243</v>
      </c>
      <c r="D1272" s="644"/>
      <c r="E1272" s="642">
        <f t="shared" si="146"/>
        <v>0</v>
      </c>
      <c r="F1272" s="644"/>
      <c r="G1272" s="644"/>
      <c r="H1272" s="644"/>
      <c r="I1272" s="642">
        <f t="shared" si="144"/>
        <v>0</v>
      </c>
      <c r="J1272" s="644"/>
      <c r="K1272" s="644"/>
      <c r="L1272" s="644"/>
      <c r="M1272" s="642">
        <f t="shared" si="145"/>
        <v>0</v>
      </c>
      <c r="N1272" s="644"/>
      <c r="O1272" s="644"/>
      <c r="P1272" s="644"/>
      <c r="Q1272" s="87" t="e">
        <f t="shared" si="143"/>
        <v>#DIV/0!</v>
      </c>
      <c r="R1272" s="87" t="e">
        <f t="shared" si="143"/>
        <v>#DIV/0!</v>
      </c>
      <c r="S1272" s="87" t="e">
        <f t="shared" si="143"/>
        <v>#DIV/0!</v>
      </c>
      <c r="T1272" s="87" t="e">
        <f t="shared" si="142"/>
        <v>#DIV/0!</v>
      </c>
      <c r="U1272" s="2"/>
    </row>
    <row r="1273" spans="1:21" ht="53.25" hidden="1" customHeight="1" x14ac:dyDescent="0.3">
      <c r="A1273" s="92"/>
      <c r="B1273" s="93" t="s">
        <v>244</v>
      </c>
      <c r="C1273" s="97" t="s">
        <v>245</v>
      </c>
      <c r="D1273" s="644"/>
      <c r="E1273" s="642">
        <f t="shared" si="146"/>
        <v>0</v>
      </c>
      <c r="F1273" s="644"/>
      <c r="G1273" s="644"/>
      <c r="H1273" s="644"/>
      <c r="I1273" s="642">
        <f t="shared" si="144"/>
        <v>0</v>
      </c>
      <c r="J1273" s="644"/>
      <c r="K1273" s="644"/>
      <c r="L1273" s="644"/>
      <c r="M1273" s="642">
        <f t="shared" si="145"/>
        <v>0</v>
      </c>
      <c r="N1273" s="644"/>
      <c r="O1273" s="644"/>
      <c r="P1273" s="644"/>
      <c r="Q1273" s="87" t="e">
        <f t="shared" si="143"/>
        <v>#DIV/0!</v>
      </c>
      <c r="R1273" s="87" t="e">
        <f t="shared" si="143"/>
        <v>#DIV/0!</v>
      </c>
      <c r="S1273" s="87" t="e">
        <f t="shared" si="143"/>
        <v>#DIV/0!</v>
      </c>
      <c r="T1273" s="87" t="e">
        <f t="shared" si="142"/>
        <v>#DIV/0!</v>
      </c>
      <c r="U1273" s="2"/>
    </row>
    <row r="1274" spans="1:21" ht="53.25" hidden="1" customHeight="1" x14ac:dyDescent="0.3">
      <c r="A1274" s="92"/>
      <c r="B1274" s="93" t="s">
        <v>246</v>
      </c>
      <c r="C1274" s="97" t="s">
        <v>247</v>
      </c>
      <c r="D1274" s="644"/>
      <c r="E1274" s="642">
        <f t="shared" si="146"/>
        <v>0</v>
      </c>
      <c r="F1274" s="644"/>
      <c r="G1274" s="644"/>
      <c r="H1274" s="644"/>
      <c r="I1274" s="642">
        <f t="shared" si="144"/>
        <v>0</v>
      </c>
      <c r="J1274" s="644"/>
      <c r="K1274" s="644"/>
      <c r="L1274" s="644"/>
      <c r="M1274" s="642">
        <f t="shared" si="145"/>
        <v>0</v>
      </c>
      <c r="N1274" s="644"/>
      <c r="O1274" s="644"/>
      <c r="P1274" s="644"/>
      <c r="Q1274" s="87" t="e">
        <f t="shared" si="143"/>
        <v>#DIV/0!</v>
      </c>
      <c r="R1274" s="87" t="e">
        <f t="shared" si="143"/>
        <v>#DIV/0!</v>
      </c>
      <c r="S1274" s="87" t="e">
        <f t="shared" si="143"/>
        <v>#DIV/0!</v>
      </c>
      <c r="T1274" s="87" t="e">
        <f t="shared" si="142"/>
        <v>#DIV/0!</v>
      </c>
      <c r="U1274" s="2"/>
    </row>
    <row r="1275" spans="1:21" ht="53.25" hidden="1" customHeight="1" x14ac:dyDescent="0.3">
      <c r="A1275" s="92"/>
      <c r="B1275" s="93" t="s">
        <v>248</v>
      </c>
      <c r="C1275" s="97" t="s">
        <v>249</v>
      </c>
      <c r="D1275" s="644"/>
      <c r="E1275" s="642">
        <f t="shared" si="146"/>
        <v>0</v>
      </c>
      <c r="F1275" s="644"/>
      <c r="G1275" s="644"/>
      <c r="H1275" s="644"/>
      <c r="I1275" s="642">
        <f t="shared" si="144"/>
        <v>0</v>
      </c>
      <c r="J1275" s="644"/>
      <c r="K1275" s="644"/>
      <c r="L1275" s="644"/>
      <c r="M1275" s="642">
        <f t="shared" si="145"/>
        <v>0</v>
      </c>
      <c r="N1275" s="644"/>
      <c r="O1275" s="644"/>
      <c r="P1275" s="644"/>
      <c r="Q1275" s="87" t="e">
        <f t="shared" si="143"/>
        <v>#DIV/0!</v>
      </c>
      <c r="R1275" s="87" t="e">
        <f t="shared" si="143"/>
        <v>#DIV/0!</v>
      </c>
      <c r="S1275" s="87" t="e">
        <f t="shared" si="143"/>
        <v>#DIV/0!</v>
      </c>
      <c r="T1275" s="87" t="e">
        <f t="shared" si="142"/>
        <v>#DIV/0!</v>
      </c>
      <c r="U1275" s="2"/>
    </row>
    <row r="1276" spans="1:21" ht="53.25" hidden="1" customHeight="1" x14ac:dyDescent="0.3">
      <c r="A1276" s="92"/>
      <c r="B1276" s="93" t="s">
        <v>250</v>
      </c>
      <c r="C1276" s="97" t="s">
        <v>251</v>
      </c>
      <c r="D1276" s="644"/>
      <c r="E1276" s="642">
        <f t="shared" si="146"/>
        <v>0</v>
      </c>
      <c r="F1276" s="644"/>
      <c r="G1276" s="644"/>
      <c r="H1276" s="644"/>
      <c r="I1276" s="642">
        <f t="shared" si="144"/>
        <v>0</v>
      </c>
      <c r="J1276" s="644"/>
      <c r="K1276" s="644"/>
      <c r="L1276" s="644"/>
      <c r="M1276" s="642">
        <f t="shared" si="145"/>
        <v>0</v>
      </c>
      <c r="N1276" s="644"/>
      <c r="O1276" s="644"/>
      <c r="P1276" s="644"/>
      <c r="Q1276" s="87" t="e">
        <f t="shared" si="143"/>
        <v>#DIV/0!</v>
      </c>
      <c r="R1276" s="87" t="e">
        <f t="shared" si="143"/>
        <v>#DIV/0!</v>
      </c>
      <c r="S1276" s="87" t="e">
        <f t="shared" si="143"/>
        <v>#DIV/0!</v>
      </c>
      <c r="T1276" s="87" t="e">
        <f t="shared" si="142"/>
        <v>#DIV/0!</v>
      </c>
      <c r="U1276" s="2"/>
    </row>
    <row r="1277" spans="1:21" ht="53.25" hidden="1" customHeight="1" x14ac:dyDescent="0.3">
      <c r="A1277" s="92"/>
      <c r="B1277" s="93" t="s">
        <v>252</v>
      </c>
      <c r="C1277" s="97" t="s">
        <v>253</v>
      </c>
      <c r="D1277" s="644"/>
      <c r="E1277" s="642">
        <f t="shared" si="146"/>
        <v>0</v>
      </c>
      <c r="F1277" s="644"/>
      <c r="G1277" s="644"/>
      <c r="H1277" s="644"/>
      <c r="I1277" s="642">
        <f t="shared" si="144"/>
        <v>0</v>
      </c>
      <c r="J1277" s="644"/>
      <c r="K1277" s="644"/>
      <c r="L1277" s="644"/>
      <c r="M1277" s="642">
        <f t="shared" si="145"/>
        <v>0</v>
      </c>
      <c r="N1277" s="644"/>
      <c r="O1277" s="644"/>
      <c r="P1277" s="644"/>
      <c r="Q1277" s="87" t="e">
        <f t="shared" si="143"/>
        <v>#DIV/0!</v>
      </c>
      <c r="R1277" s="87" t="e">
        <f t="shared" si="143"/>
        <v>#DIV/0!</v>
      </c>
      <c r="S1277" s="87" t="e">
        <f t="shared" si="143"/>
        <v>#DIV/0!</v>
      </c>
      <c r="T1277" s="87" t="e">
        <f t="shared" si="142"/>
        <v>#DIV/0!</v>
      </c>
      <c r="U1277" s="2"/>
    </row>
    <row r="1278" spans="1:21" ht="53.25" hidden="1" customHeight="1" x14ac:dyDescent="0.3">
      <c r="A1278" s="92"/>
      <c r="B1278" s="93" t="s">
        <v>254</v>
      </c>
      <c r="C1278" s="96" t="s">
        <v>255</v>
      </c>
      <c r="D1278" s="644"/>
      <c r="E1278" s="642">
        <f t="shared" si="146"/>
        <v>0</v>
      </c>
      <c r="F1278" s="644"/>
      <c r="G1278" s="644"/>
      <c r="H1278" s="644"/>
      <c r="I1278" s="642">
        <f t="shared" si="144"/>
        <v>0</v>
      </c>
      <c r="J1278" s="644"/>
      <c r="K1278" s="644"/>
      <c r="L1278" s="644"/>
      <c r="M1278" s="642">
        <f t="shared" si="145"/>
        <v>0</v>
      </c>
      <c r="N1278" s="644"/>
      <c r="O1278" s="644"/>
      <c r="P1278" s="644"/>
      <c r="Q1278" s="87" t="e">
        <f t="shared" si="143"/>
        <v>#DIV/0!</v>
      </c>
      <c r="R1278" s="87" t="e">
        <f t="shared" si="143"/>
        <v>#DIV/0!</v>
      </c>
      <c r="S1278" s="87" t="e">
        <f t="shared" si="143"/>
        <v>#DIV/0!</v>
      </c>
      <c r="T1278" s="87" t="e">
        <f t="shared" si="142"/>
        <v>#DIV/0!</v>
      </c>
      <c r="U1278" s="2"/>
    </row>
    <row r="1279" spans="1:21" ht="53.25" hidden="1" customHeight="1" x14ac:dyDescent="0.3">
      <c r="A1279" s="92"/>
      <c r="B1279" s="93" t="s">
        <v>256</v>
      </c>
      <c r="C1279" s="96" t="s">
        <v>257</v>
      </c>
      <c r="D1279" s="644"/>
      <c r="E1279" s="642">
        <f t="shared" si="146"/>
        <v>0</v>
      </c>
      <c r="F1279" s="644"/>
      <c r="G1279" s="644"/>
      <c r="H1279" s="644"/>
      <c r="I1279" s="642">
        <f t="shared" si="144"/>
        <v>0</v>
      </c>
      <c r="J1279" s="644"/>
      <c r="K1279" s="644"/>
      <c r="L1279" s="644"/>
      <c r="M1279" s="642">
        <f t="shared" si="145"/>
        <v>0</v>
      </c>
      <c r="N1279" s="644"/>
      <c r="O1279" s="644"/>
      <c r="P1279" s="644"/>
      <c r="Q1279" s="87" t="e">
        <f t="shared" si="143"/>
        <v>#DIV/0!</v>
      </c>
      <c r="R1279" s="87" t="e">
        <f t="shared" si="143"/>
        <v>#DIV/0!</v>
      </c>
      <c r="S1279" s="87" t="e">
        <f t="shared" si="143"/>
        <v>#DIV/0!</v>
      </c>
      <c r="T1279" s="87" t="e">
        <f t="shared" si="142"/>
        <v>#DIV/0!</v>
      </c>
      <c r="U1279" s="2"/>
    </row>
    <row r="1280" spans="1:21" ht="53.25" hidden="1" customHeight="1" x14ac:dyDescent="0.3">
      <c r="A1280" s="92"/>
      <c r="B1280" s="93" t="s">
        <v>258</v>
      </c>
      <c r="C1280" s="96" t="s">
        <v>259</v>
      </c>
      <c r="D1280" s="644"/>
      <c r="E1280" s="642">
        <f t="shared" si="146"/>
        <v>0</v>
      </c>
      <c r="F1280" s="644"/>
      <c r="G1280" s="644"/>
      <c r="H1280" s="644"/>
      <c r="I1280" s="642">
        <f t="shared" si="144"/>
        <v>0</v>
      </c>
      <c r="J1280" s="644"/>
      <c r="K1280" s="644"/>
      <c r="L1280" s="644"/>
      <c r="M1280" s="642">
        <f t="shared" si="145"/>
        <v>0</v>
      </c>
      <c r="N1280" s="644"/>
      <c r="O1280" s="644"/>
      <c r="P1280" s="644"/>
      <c r="Q1280" s="87" t="e">
        <f t="shared" si="143"/>
        <v>#DIV/0!</v>
      </c>
      <c r="R1280" s="87" t="e">
        <f t="shared" si="143"/>
        <v>#DIV/0!</v>
      </c>
      <c r="S1280" s="87" t="e">
        <f t="shared" si="143"/>
        <v>#DIV/0!</v>
      </c>
      <c r="T1280" s="87" t="e">
        <f t="shared" si="142"/>
        <v>#DIV/0!</v>
      </c>
      <c r="U1280" s="2"/>
    </row>
    <row r="1281" spans="1:21" ht="53.25" hidden="1" customHeight="1" x14ac:dyDescent="0.3">
      <c r="A1281" s="92"/>
      <c r="B1281" s="93" t="s">
        <v>260</v>
      </c>
      <c r="C1281" s="96" t="s">
        <v>261</v>
      </c>
      <c r="D1281" s="644"/>
      <c r="E1281" s="642">
        <f t="shared" si="146"/>
        <v>0</v>
      </c>
      <c r="F1281" s="644"/>
      <c r="G1281" s="644"/>
      <c r="H1281" s="644"/>
      <c r="I1281" s="642">
        <f t="shared" si="144"/>
        <v>0</v>
      </c>
      <c r="J1281" s="644"/>
      <c r="K1281" s="644"/>
      <c r="L1281" s="644"/>
      <c r="M1281" s="642">
        <f t="shared" si="145"/>
        <v>0</v>
      </c>
      <c r="N1281" s="644"/>
      <c r="O1281" s="644"/>
      <c r="P1281" s="644"/>
      <c r="Q1281" s="87" t="e">
        <f t="shared" si="143"/>
        <v>#DIV/0!</v>
      </c>
      <c r="R1281" s="87" t="e">
        <f t="shared" si="143"/>
        <v>#DIV/0!</v>
      </c>
      <c r="S1281" s="87" t="e">
        <f t="shared" si="143"/>
        <v>#DIV/0!</v>
      </c>
      <c r="T1281" s="87" t="e">
        <f t="shared" si="142"/>
        <v>#DIV/0!</v>
      </c>
      <c r="U1281" s="2"/>
    </row>
    <row r="1282" spans="1:21" ht="53.25" hidden="1" customHeight="1" x14ac:dyDescent="0.3">
      <c r="A1282" s="92"/>
      <c r="B1282" s="93" t="s">
        <v>262</v>
      </c>
      <c r="C1282" s="96" t="s">
        <v>263</v>
      </c>
      <c r="D1282" s="644"/>
      <c r="E1282" s="642">
        <f t="shared" si="146"/>
        <v>0</v>
      </c>
      <c r="F1282" s="644"/>
      <c r="G1282" s="644"/>
      <c r="H1282" s="644"/>
      <c r="I1282" s="642">
        <f t="shared" si="144"/>
        <v>0</v>
      </c>
      <c r="J1282" s="644"/>
      <c r="K1282" s="644"/>
      <c r="L1282" s="644"/>
      <c r="M1282" s="642">
        <f t="shared" si="145"/>
        <v>0</v>
      </c>
      <c r="N1282" s="644"/>
      <c r="O1282" s="644"/>
      <c r="P1282" s="644"/>
      <c r="Q1282" s="87" t="e">
        <f t="shared" si="143"/>
        <v>#DIV/0!</v>
      </c>
      <c r="R1282" s="87" t="e">
        <f t="shared" si="143"/>
        <v>#DIV/0!</v>
      </c>
      <c r="S1282" s="87" t="e">
        <f t="shared" si="143"/>
        <v>#DIV/0!</v>
      </c>
      <c r="T1282" s="87" t="e">
        <f t="shared" si="142"/>
        <v>#DIV/0!</v>
      </c>
      <c r="U1282" s="2"/>
    </row>
    <row r="1283" spans="1:21" ht="45" hidden="1" x14ac:dyDescent="0.3">
      <c r="A1283" s="92"/>
      <c r="B1283" s="93" t="s">
        <v>264</v>
      </c>
      <c r="C1283" s="97" t="s">
        <v>265</v>
      </c>
      <c r="D1283" s="644"/>
      <c r="E1283" s="642">
        <f t="shared" si="146"/>
        <v>0</v>
      </c>
      <c r="F1283" s="644"/>
      <c r="G1283" s="644"/>
      <c r="H1283" s="644"/>
      <c r="I1283" s="642">
        <f t="shared" si="144"/>
        <v>0</v>
      </c>
      <c r="J1283" s="644"/>
      <c r="K1283" s="644"/>
      <c r="L1283" s="644"/>
      <c r="M1283" s="642">
        <f t="shared" si="145"/>
        <v>0</v>
      </c>
      <c r="N1283" s="644"/>
      <c r="O1283" s="644"/>
      <c r="P1283" s="644"/>
      <c r="Q1283" s="87" t="e">
        <f t="shared" si="143"/>
        <v>#DIV/0!</v>
      </c>
      <c r="R1283" s="87" t="e">
        <f t="shared" si="143"/>
        <v>#DIV/0!</v>
      </c>
      <c r="S1283" s="87" t="e">
        <f t="shared" si="143"/>
        <v>#DIV/0!</v>
      </c>
      <c r="T1283" s="87" t="e">
        <f t="shared" si="142"/>
        <v>#DIV/0!</v>
      </c>
      <c r="U1283" s="2"/>
    </row>
    <row r="1284" spans="1:21" ht="30" hidden="1" x14ac:dyDescent="0.3">
      <c r="A1284" s="92"/>
      <c r="B1284" s="93" t="s">
        <v>266</v>
      </c>
      <c r="C1284" s="97" t="s">
        <v>267</v>
      </c>
      <c r="D1284" s="644"/>
      <c r="E1284" s="642">
        <f t="shared" si="146"/>
        <v>0</v>
      </c>
      <c r="F1284" s="644"/>
      <c r="G1284" s="644"/>
      <c r="H1284" s="644"/>
      <c r="I1284" s="642">
        <f t="shared" si="144"/>
        <v>0</v>
      </c>
      <c r="J1284" s="644"/>
      <c r="K1284" s="644"/>
      <c r="L1284" s="644"/>
      <c r="M1284" s="642">
        <f t="shared" si="145"/>
        <v>0</v>
      </c>
      <c r="N1284" s="644"/>
      <c r="O1284" s="644"/>
      <c r="P1284" s="644"/>
      <c r="Q1284" s="87" t="e">
        <f t="shared" si="143"/>
        <v>#DIV/0!</v>
      </c>
      <c r="R1284" s="87" t="e">
        <f t="shared" si="143"/>
        <v>#DIV/0!</v>
      </c>
      <c r="S1284" s="87" t="e">
        <f t="shared" si="143"/>
        <v>#DIV/0!</v>
      </c>
      <c r="T1284" s="87" t="e">
        <f t="shared" si="142"/>
        <v>#DIV/0!</v>
      </c>
      <c r="U1284" s="2"/>
    </row>
    <row r="1285" spans="1:21" ht="30" hidden="1" x14ac:dyDescent="0.3">
      <c r="A1285" s="92"/>
      <c r="B1285" s="93" t="s">
        <v>268</v>
      </c>
      <c r="C1285" s="97" t="s">
        <v>269</v>
      </c>
      <c r="D1285" s="644"/>
      <c r="E1285" s="642">
        <f t="shared" si="146"/>
        <v>0</v>
      </c>
      <c r="F1285" s="644"/>
      <c r="G1285" s="644"/>
      <c r="H1285" s="644"/>
      <c r="I1285" s="642">
        <f t="shared" si="144"/>
        <v>0</v>
      </c>
      <c r="J1285" s="644"/>
      <c r="K1285" s="644"/>
      <c r="L1285" s="644"/>
      <c r="M1285" s="642">
        <f t="shared" si="145"/>
        <v>0</v>
      </c>
      <c r="N1285" s="644"/>
      <c r="O1285" s="644"/>
      <c r="P1285" s="644"/>
      <c r="Q1285" s="87" t="e">
        <f t="shared" si="143"/>
        <v>#DIV/0!</v>
      </c>
      <c r="R1285" s="87" t="e">
        <f t="shared" si="143"/>
        <v>#DIV/0!</v>
      </c>
      <c r="S1285" s="87" t="e">
        <f t="shared" si="143"/>
        <v>#DIV/0!</v>
      </c>
      <c r="T1285" s="87" t="e">
        <f t="shared" si="142"/>
        <v>#DIV/0!</v>
      </c>
      <c r="U1285" s="2"/>
    </row>
    <row r="1286" spans="1:21" ht="60" hidden="1" x14ac:dyDescent="0.3">
      <c r="A1286" s="92"/>
      <c r="B1286" s="93" t="s">
        <v>270</v>
      </c>
      <c r="C1286" s="97" t="s">
        <v>271</v>
      </c>
      <c r="D1286" s="644"/>
      <c r="E1286" s="642">
        <f t="shared" si="146"/>
        <v>0</v>
      </c>
      <c r="F1286" s="644"/>
      <c r="G1286" s="644"/>
      <c r="H1286" s="644"/>
      <c r="I1286" s="642">
        <f t="shared" si="144"/>
        <v>0</v>
      </c>
      <c r="J1286" s="644"/>
      <c r="K1286" s="644"/>
      <c r="L1286" s="644"/>
      <c r="M1286" s="642">
        <f t="shared" si="145"/>
        <v>0</v>
      </c>
      <c r="N1286" s="644"/>
      <c r="O1286" s="644"/>
      <c r="P1286" s="644"/>
      <c r="Q1286" s="87" t="e">
        <f t="shared" si="143"/>
        <v>#DIV/0!</v>
      </c>
      <c r="R1286" s="87" t="e">
        <f t="shared" si="143"/>
        <v>#DIV/0!</v>
      </c>
      <c r="S1286" s="87" t="e">
        <f t="shared" si="143"/>
        <v>#DIV/0!</v>
      </c>
      <c r="T1286" s="87" t="e">
        <f t="shared" si="142"/>
        <v>#DIV/0!</v>
      </c>
      <c r="U1286" s="2"/>
    </row>
    <row r="1287" spans="1:21" ht="60" hidden="1" x14ac:dyDescent="0.3">
      <c r="A1287" s="92"/>
      <c r="B1287" s="93" t="s">
        <v>272</v>
      </c>
      <c r="C1287" s="97" t="s">
        <v>273</v>
      </c>
      <c r="D1287" s="644"/>
      <c r="E1287" s="642">
        <f t="shared" si="146"/>
        <v>0</v>
      </c>
      <c r="F1287" s="644"/>
      <c r="G1287" s="644"/>
      <c r="H1287" s="644"/>
      <c r="I1287" s="642">
        <f t="shared" si="144"/>
        <v>0</v>
      </c>
      <c r="J1287" s="644"/>
      <c r="K1287" s="644"/>
      <c r="L1287" s="644"/>
      <c r="M1287" s="642">
        <f t="shared" si="145"/>
        <v>0</v>
      </c>
      <c r="N1287" s="644"/>
      <c r="O1287" s="644"/>
      <c r="P1287" s="644"/>
      <c r="Q1287" s="87" t="e">
        <f t="shared" si="143"/>
        <v>#DIV/0!</v>
      </c>
      <c r="R1287" s="87" t="e">
        <f t="shared" si="143"/>
        <v>#DIV/0!</v>
      </c>
      <c r="S1287" s="87" t="e">
        <f t="shared" si="143"/>
        <v>#DIV/0!</v>
      </c>
      <c r="T1287" s="87" t="e">
        <f t="shared" si="142"/>
        <v>#DIV/0!</v>
      </c>
      <c r="U1287" s="2"/>
    </row>
    <row r="1288" spans="1:21" ht="90" hidden="1" x14ac:dyDescent="0.3">
      <c r="A1288" s="92"/>
      <c r="B1288" s="93" t="s">
        <v>274</v>
      </c>
      <c r="C1288" s="97" t="s">
        <v>275</v>
      </c>
      <c r="D1288" s="644"/>
      <c r="E1288" s="642">
        <f t="shared" si="146"/>
        <v>0</v>
      </c>
      <c r="F1288" s="644"/>
      <c r="G1288" s="644"/>
      <c r="H1288" s="644"/>
      <c r="I1288" s="642">
        <f t="shared" si="144"/>
        <v>0</v>
      </c>
      <c r="J1288" s="644"/>
      <c r="K1288" s="644"/>
      <c r="L1288" s="644"/>
      <c r="M1288" s="642">
        <f t="shared" si="145"/>
        <v>0</v>
      </c>
      <c r="N1288" s="644"/>
      <c r="O1288" s="644"/>
      <c r="P1288" s="644"/>
      <c r="Q1288" s="87" t="e">
        <f t="shared" si="143"/>
        <v>#DIV/0!</v>
      </c>
      <c r="R1288" s="87" t="e">
        <f t="shared" si="143"/>
        <v>#DIV/0!</v>
      </c>
      <c r="S1288" s="87" t="e">
        <f t="shared" si="143"/>
        <v>#DIV/0!</v>
      </c>
      <c r="T1288" s="87" t="e">
        <f t="shared" si="142"/>
        <v>#DIV/0!</v>
      </c>
      <c r="U1288" s="2"/>
    </row>
    <row r="1289" spans="1:21" ht="45" hidden="1" x14ac:dyDescent="0.3">
      <c r="A1289" s="92"/>
      <c r="B1289" s="93" t="s">
        <v>276</v>
      </c>
      <c r="C1289" s="96" t="s">
        <v>277</v>
      </c>
      <c r="D1289" s="644"/>
      <c r="E1289" s="642">
        <f t="shared" si="146"/>
        <v>0</v>
      </c>
      <c r="F1289" s="644"/>
      <c r="G1289" s="644"/>
      <c r="H1289" s="644"/>
      <c r="I1289" s="642">
        <f t="shared" si="144"/>
        <v>0</v>
      </c>
      <c r="J1289" s="644"/>
      <c r="K1289" s="644"/>
      <c r="L1289" s="644"/>
      <c r="M1289" s="642">
        <f t="shared" si="145"/>
        <v>0</v>
      </c>
      <c r="N1289" s="644"/>
      <c r="O1289" s="644"/>
      <c r="P1289" s="644"/>
      <c r="Q1289" s="87" t="e">
        <f t="shared" si="143"/>
        <v>#DIV/0!</v>
      </c>
      <c r="R1289" s="87" t="e">
        <f t="shared" si="143"/>
        <v>#DIV/0!</v>
      </c>
      <c r="S1289" s="87" t="e">
        <f t="shared" si="143"/>
        <v>#DIV/0!</v>
      </c>
      <c r="T1289" s="87" t="e">
        <f t="shared" si="142"/>
        <v>#DIV/0!</v>
      </c>
      <c r="U1289" s="2"/>
    </row>
    <row r="1290" spans="1:21" ht="45" hidden="1" x14ac:dyDescent="0.3">
      <c r="A1290" s="92"/>
      <c r="B1290" s="93" t="s">
        <v>278</v>
      </c>
      <c r="C1290" s="96" t="s">
        <v>279</v>
      </c>
      <c r="D1290" s="644"/>
      <c r="E1290" s="642">
        <f t="shared" si="146"/>
        <v>0</v>
      </c>
      <c r="F1290" s="644"/>
      <c r="G1290" s="644"/>
      <c r="H1290" s="644"/>
      <c r="I1290" s="642">
        <f t="shared" si="144"/>
        <v>0</v>
      </c>
      <c r="J1290" s="644"/>
      <c r="K1290" s="644"/>
      <c r="L1290" s="644"/>
      <c r="M1290" s="642">
        <f t="shared" si="145"/>
        <v>0</v>
      </c>
      <c r="N1290" s="644"/>
      <c r="O1290" s="644"/>
      <c r="P1290" s="644"/>
      <c r="Q1290" s="87" t="e">
        <f t="shared" si="143"/>
        <v>#DIV/0!</v>
      </c>
      <c r="R1290" s="87" t="e">
        <f t="shared" si="143"/>
        <v>#DIV/0!</v>
      </c>
      <c r="S1290" s="87" t="e">
        <f t="shared" si="143"/>
        <v>#DIV/0!</v>
      </c>
      <c r="T1290" s="87" t="e">
        <f t="shared" si="142"/>
        <v>#DIV/0!</v>
      </c>
      <c r="U1290" s="2"/>
    </row>
    <row r="1291" spans="1:21" ht="30" hidden="1" x14ac:dyDescent="0.3">
      <c r="A1291" s="92"/>
      <c r="B1291" s="93" t="s">
        <v>280</v>
      </c>
      <c r="C1291" s="97" t="s">
        <v>281</v>
      </c>
      <c r="D1291" s="644"/>
      <c r="E1291" s="642">
        <f t="shared" si="146"/>
        <v>0</v>
      </c>
      <c r="F1291" s="644"/>
      <c r="G1291" s="644"/>
      <c r="H1291" s="644"/>
      <c r="I1291" s="642">
        <f t="shared" si="144"/>
        <v>0</v>
      </c>
      <c r="J1291" s="644"/>
      <c r="K1291" s="644"/>
      <c r="L1291" s="644"/>
      <c r="M1291" s="642">
        <f t="shared" si="145"/>
        <v>0</v>
      </c>
      <c r="N1291" s="644"/>
      <c r="O1291" s="644"/>
      <c r="P1291" s="644"/>
      <c r="Q1291" s="87" t="e">
        <f t="shared" si="143"/>
        <v>#DIV/0!</v>
      </c>
      <c r="R1291" s="87" t="e">
        <f t="shared" si="143"/>
        <v>#DIV/0!</v>
      </c>
      <c r="S1291" s="87" t="e">
        <f t="shared" si="143"/>
        <v>#DIV/0!</v>
      </c>
      <c r="T1291" s="87" t="e">
        <f t="shared" si="143"/>
        <v>#DIV/0!</v>
      </c>
      <c r="U1291" s="2"/>
    </row>
    <row r="1292" spans="1:21" ht="60" hidden="1" x14ac:dyDescent="0.3">
      <c r="A1292" s="92"/>
      <c r="B1292" s="93" t="s">
        <v>282</v>
      </c>
      <c r="C1292" s="97" t="s">
        <v>283</v>
      </c>
      <c r="D1292" s="644"/>
      <c r="E1292" s="642">
        <f t="shared" si="146"/>
        <v>0</v>
      </c>
      <c r="F1292" s="644"/>
      <c r="G1292" s="644"/>
      <c r="H1292" s="644"/>
      <c r="I1292" s="642">
        <f t="shared" si="144"/>
        <v>0</v>
      </c>
      <c r="J1292" s="644"/>
      <c r="K1292" s="644"/>
      <c r="L1292" s="644"/>
      <c r="M1292" s="642">
        <f t="shared" si="145"/>
        <v>0</v>
      </c>
      <c r="N1292" s="644"/>
      <c r="O1292" s="644"/>
      <c r="P1292" s="644"/>
      <c r="Q1292" s="87" t="e">
        <f t="shared" ref="Q1292:T1355" si="147">M1292/I1292*100</f>
        <v>#DIV/0!</v>
      </c>
      <c r="R1292" s="87" t="e">
        <f t="shared" si="147"/>
        <v>#DIV/0!</v>
      </c>
      <c r="S1292" s="87" t="e">
        <f t="shared" si="147"/>
        <v>#DIV/0!</v>
      </c>
      <c r="T1292" s="87" t="e">
        <f t="shared" si="147"/>
        <v>#DIV/0!</v>
      </c>
      <c r="U1292" s="2"/>
    </row>
    <row r="1293" spans="1:21" ht="30" hidden="1" x14ac:dyDescent="0.3">
      <c r="A1293" s="92"/>
      <c r="B1293" s="93" t="s">
        <v>284</v>
      </c>
      <c r="C1293" s="97" t="s">
        <v>285</v>
      </c>
      <c r="D1293" s="644"/>
      <c r="E1293" s="642">
        <f t="shared" si="146"/>
        <v>0</v>
      </c>
      <c r="F1293" s="644"/>
      <c r="G1293" s="644"/>
      <c r="H1293" s="644"/>
      <c r="I1293" s="642">
        <f t="shared" ref="I1293:I1356" si="148">J1293+K1293</f>
        <v>0</v>
      </c>
      <c r="J1293" s="644"/>
      <c r="K1293" s="644"/>
      <c r="L1293" s="644"/>
      <c r="M1293" s="642">
        <f t="shared" ref="M1293:M1356" si="149">N1293+O1293</f>
        <v>0</v>
      </c>
      <c r="N1293" s="644"/>
      <c r="O1293" s="644"/>
      <c r="P1293" s="644"/>
      <c r="Q1293" s="87" t="e">
        <f t="shared" si="147"/>
        <v>#DIV/0!</v>
      </c>
      <c r="R1293" s="87" t="e">
        <f t="shared" si="147"/>
        <v>#DIV/0!</v>
      </c>
      <c r="S1293" s="87" t="e">
        <f t="shared" si="147"/>
        <v>#DIV/0!</v>
      </c>
      <c r="T1293" s="87" t="e">
        <f t="shared" si="147"/>
        <v>#DIV/0!</v>
      </c>
      <c r="U1293" s="2"/>
    </row>
    <row r="1294" spans="1:21" ht="90" hidden="1" x14ac:dyDescent="0.3">
      <c r="A1294" s="92"/>
      <c r="B1294" s="93" t="s">
        <v>286</v>
      </c>
      <c r="C1294" s="97" t="s">
        <v>287</v>
      </c>
      <c r="D1294" s="644"/>
      <c r="E1294" s="642">
        <f t="shared" si="146"/>
        <v>0</v>
      </c>
      <c r="F1294" s="644"/>
      <c r="G1294" s="644"/>
      <c r="H1294" s="644"/>
      <c r="I1294" s="642">
        <f t="shared" si="148"/>
        <v>0</v>
      </c>
      <c r="J1294" s="644"/>
      <c r="K1294" s="644"/>
      <c r="L1294" s="644"/>
      <c r="M1294" s="642">
        <f t="shared" si="149"/>
        <v>0</v>
      </c>
      <c r="N1294" s="644"/>
      <c r="O1294" s="644"/>
      <c r="P1294" s="644"/>
      <c r="Q1294" s="87" t="e">
        <f t="shared" si="147"/>
        <v>#DIV/0!</v>
      </c>
      <c r="R1294" s="87" t="e">
        <f t="shared" si="147"/>
        <v>#DIV/0!</v>
      </c>
      <c r="S1294" s="87" t="e">
        <f t="shared" si="147"/>
        <v>#DIV/0!</v>
      </c>
      <c r="T1294" s="87" t="e">
        <f t="shared" si="147"/>
        <v>#DIV/0!</v>
      </c>
      <c r="U1294" s="2"/>
    </row>
    <row r="1295" spans="1:21" ht="30" hidden="1" x14ac:dyDescent="0.3">
      <c r="A1295" s="92"/>
      <c r="B1295" s="93" t="s">
        <v>288</v>
      </c>
      <c r="C1295" s="97" t="s">
        <v>289</v>
      </c>
      <c r="D1295" s="644"/>
      <c r="E1295" s="642">
        <f t="shared" si="146"/>
        <v>0</v>
      </c>
      <c r="F1295" s="644"/>
      <c r="G1295" s="644"/>
      <c r="H1295" s="644"/>
      <c r="I1295" s="642">
        <f t="shared" si="148"/>
        <v>0</v>
      </c>
      <c r="J1295" s="644"/>
      <c r="K1295" s="644"/>
      <c r="L1295" s="644"/>
      <c r="M1295" s="642">
        <f t="shared" si="149"/>
        <v>0</v>
      </c>
      <c r="N1295" s="644"/>
      <c r="O1295" s="644"/>
      <c r="P1295" s="644"/>
      <c r="Q1295" s="87" t="e">
        <f t="shared" si="147"/>
        <v>#DIV/0!</v>
      </c>
      <c r="R1295" s="87" t="e">
        <f t="shared" si="147"/>
        <v>#DIV/0!</v>
      </c>
      <c r="S1295" s="87" t="e">
        <f t="shared" si="147"/>
        <v>#DIV/0!</v>
      </c>
      <c r="T1295" s="87" t="e">
        <f t="shared" si="147"/>
        <v>#DIV/0!</v>
      </c>
      <c r="U1295" s="2"/>
    </row>
    <row r="1296" spans="1:21" ht="90" hidden="1" x14ac:dyDescent="0.3">
      <c r="A1296" s="92"/>
      <c r="B1296" s="93" t="s">
        <v>290</v>
      </c>
      <c r="C1296" s="97" t="s">
        <v>291</v>
      </c>
      <c r="D1296" s="644"/>
      <c r="E1296" s="642">
        <f t="shared" si="146"/>
        <v>0</v>
      </c>
      <c r="F1296" s="644"/>
      <c r="G1296" s="644"/>
      <c r="H1296" s="644"/>
      <c r="I1296" s="642">
        <f t="shared" si="148"/>
        <v>0</v>
      </c>
      <c r="J1296" s="644"/>
      <c r="K1296" s="644"/>
      <c r="L1296" s="644"/>
      <c r="M1296" s="642">
        <f t="shared" si="149"/>
        <v>0</v>
      </c>
      <c r="N1296" s="644"/>
      <c r="O1296" s="644"/>
      <c r="P1296" s="644"/>
      <c r="Q1296" s="87" t="e">
        <f t="shared" si="147"/>
        <v>#DIV/0!</v>
      </c>
      <c r="R1296" s="87" t="e">
        <f t="shared" si="147"/>
        <v>#DIV/0!</v>
      </c>
      <c r="S1296" s="87" t="e">
        <f t="shared" si="147"/>
        <v>#DIV/0!</v>
      </c>
      <c r="T1296" s="87" t="e">
        <f t="shared" si="147"/>
        <v>#DIV/0!</v>
      </c>
      <c r="U1296" s="2"/>
    </row>
    <row r="1297" spans="1:21" ht="30" hidden="1" x14ac:dyDescent="0.3">
      <c r="A1297" s="92"/>
      <c r="B1297" s="93" t="s">
        <v>292</v>
      </c>
      <c r="C1297" s="97" t="s">
        <v>293</v>
      </c>
      <c r="D1297" s="644"/>
      <c r="E1297" s="642">
        <f t="shared" si="146"/>
        <v>0</v>
      </c>
      <c r="F1297" s="644"/>
      <c r="G1297" s="644"/>
      <c r="H1297" s="644"/>
      <c r="I1297" s="642">
        <f t="shared" si="148"/>
        <v>0</v>
      </c>
      <c r="J1297" s="644"/>
      <c r="K1297" s="644"/>
      <c r="L1297" s="644"/>
      <c r="M1297" s="642">
        <f t="shared" si="149"/>
        <v>0</v>
      </c>
      <c r="N1297" s="644"/>
      <c r="O1297" s="644"/>
      <c r="P1297" s="644"/>
      <c r="Q1297" s="87" t="e">
        <f t="shared" si="147"/>
        <v>#DIV/0!</v>
      </c>
      <c r="R1297" s="87" t="e">
        <f t="shared" si="147"/>
        <v>#DIV/0!</v>
      </c>
      <c r="S1297" s="87" t="e">
        <f t="shared" si="147"/>
        <v>#DIV/0!</v>
      </c>
      <c r="T1297" s="87" t="e">
        <f t="shared" si="147"/>
        <v>#DIV/0!</v>
      </c>
      <c r="U1297" s="2"/>
    </row>
    <row r="1298" spans="1:21" ht="30" hidden="1" x14ac:dyDescent="0.3">
      <c r="A1298" s="92"/>
      <c r="B1298" s="93" t="s">
        <v>294</v>
      </c>
      <c r="C1298" s="97" t="s">
        <v>295</v>
      </c>
      <c r="D1298" s="644"/>
      <c r="E1298" s="642">
        <f t="shared" ref="E1298:E1361" si="150">F1298+G1298</f>
        <v>0</v>
      </c>
      <c r="F1298" s="644"/>
      <c r="G1298" s="644"/>
      <c r="H1298" s="644"/>
      <c r="I1298" s="642">
        <f t="shared" si="148"/>
        <v>0</v>
      </c>
      <c r="J1298" s="644"/>
      <c r="K1298" s="644"/>
      <c r="L1298" s="644"/>
      <c r="M1298" s="642">
        <f t="shared" si="149"/>
        <v>0</v>
      </c>
      <c r="N1298" s="644"/>
      <c r="O1298" s="644"/>
      <c r="P1298" s="644"/>
      <c r="Q1298" s="87" t="e">
        <f t="shared" si="147"/>
        <v>#DIV/0!</v>
      </c>
      <c r="R1298" s="87" t="e">
        <f t="shared" si="147"/>
        <v>#DIV/0!</v>
      </c>
      <c r="S1298" s="87" t="e">
        <f t="shared" si="147"/>
        <v>#DIV/0!</v>
      </c>
      <c r="T1298" s="87" t="e">
        <f t="shared" si="147"/>
        <v>#DIV/0!</v>
      </c>
      <c r="U1298" s="2"/>
    </row>
    <row r="1299" spans="1:21" ht="30" hidden="1" x14ac:dyDescent="0.3">
      <c r="A1299" s="92"/>
      <c r="B1299" s="93" t="s">
        <v>296</v>
      </c>
      <c r="C1299" s="97" t="s">
        <v>297</v>
      </c>
      <c r="D1299" s="644"/>
      <c r="E1299" s="642">
        <f t="shared" si="150"/>
        <v>0</v>
      </c>
      <c r="F1299" s="644"/>
      <c r="G1299" s="644"/>
      <c r="H1299" s="644"/>
      <c r="I1299" s="642">
        <f t="shared" si="148"/>
        <v>0</v>
      </c>
      <c r="J1299" s="644"/>
      <c r="K1299" s="644"/>
      <c r="L1299" s="644"/>
      <c r="M1299" s="642">
        <f t="shared" si="149"/>
        <v>0</v>
      </c>
      <c r="N1299" s="644"/>
      <c r="O1299" s="644"/>
      <c r="P1299" s="644"/>
      <c r="Q1299" s="87" t="e">
        <f t="shared" si="147"/>
        <v>#DIV/0!</v>
      </c>
      <c r="R1299" s="87" t="e">
        <f t="shared" si="147"/>
        <v>#DIV/0!</v>
      </c>
      <c r="S1299" s="87" t="e">
        <f t="shared" si="147"/>
        <v>#DIV/0!</v>
      </c>
      <c r="T1299" s="87" t="e">
        <f t="shared" si="147"/>
        <v>#DIV/0!</v>
      </c>
      <c r="U1299" s="2"/>
    </row>
    <row r="1300" spans="1:21" ht="30" hidden="1" x14ac:dyDescent="0.3">
      <c r="A1300" s="92"/>
      <c r="B1300" s="93" t="s">
        <v>298</v>
      </c>
      <c r="C1300" s="97" t="s">
        <v>299</v>
      </c>
      <c r="D1300" s="644"/>
      <c r="E1300" s="642">
        <f t="shared" si="150"/>
        <v>0</v>
      </c>
      <c r="F1300" s="644"/>
      <c r="G1300" s="644"/>
      <c r="H1300" s="644"/>
      <c r="I1300" s="642">
        <f t="shared" si="148"/>
        <v>0</v>
      </c>
      <c r="J1300" s="644"/>
      <c r="K1300" s="644"/>
      <c r="L1300" s="644"/>
      <c r="M1300" s="642">
        <f t="shared" si="149"/>
        <v>0</v>
      </c>
      <c r="N1300" s="644"/>
      <c r="O1300" s="644"/>
      <c r="P1300" s="644"/>
      <c r="Q1300" s="87" t="e">
        <f t="shared" si="147"/>
        <v>#DIV/0!</v>
      </c>
      <c r="R1300" s="87" t="e">
        <f t="shared" si="147"/>
        <v>#DIV/0!</v>
      </c>
      <c r="S1300" s="87" t="e">
        <f t="shared" si="147"/>
        <v>#DIV/0!</v>
      </c>
      <c r="T1300" s="87" t="e">
        <f t="shared" si="147"/>
        <v>#DIV/0!</v>
      </c>
      <c r="U1300" s="2"/>
    </row>
    <row r="1301" spans="1:21" ht="30" hidden="1" x14ac:dyDescent="0.3">
      <c r="A1301" s="92"/>
      <c r="B1301" s="93" t="s">
        <v>300</v>
      </c>
      <c r="C1301" s="97" t="s">
        <v>301</v>
      </c>
      <c r="D1301" s="644"/>
      <c r="E1301" s="642">
        <f t="shared" si="150"/>
        <v>0</v>
      </c>
      <c r="F1301" s="644"/>
      <c r="G1301" s="644"/>
      <c r="H1301" s="644"/>
      <c r="I1301" s="642">
        <f t="shared" si="148"/>
        <v>0</v>
      </c>
      <c r="J1301" s="644"/>
      <c r="K1301" s="644"/>
      <c r="L1301" s="644"/>
      <c r="M1301" s="642">
        <f t="shared" si="149"/>
        <v>0</v>
      </c>
      <c r="N1301" s="644"/>
      <c r="O1301" s="644"/>
      <c r="P1301" s="644"/>
      <c r="Q1301" s="87" t="e">
        <f t="shared" si="147"/>
        <v>#DIV/0!</v>
      </c>
      <c r="R1301" s="87" t="e">
        <f t="shared" si="147"/>
        <v>#DIV/0!</v>
      </c>
      <c r="S1301" s="87" t="e">
        <f t="shared" si="147"/>
        <v>#DIV/0!</v>
      </c>
      <c r="T1301" s="87" t="e">
        <f t="shared" si="147"/>
        <v>#DIV/0!</v>
      </c>
      <c r="U1301" s="2"/>
    </row>
    <row r="1302" spans="1:21" ht="75" hidden="1" x14ac:dyDescent="0.3">
      <c r="A1302" s="92"/>
      <c r="B1302" s="93" t="s">
        <v>302</v>
      </c>
      <c r="C1302" s="97" t="s">
        <v>303</v>
      </c>
      <c r="D1302" s="644"/>
      <c r="E1302" s="642">
        <f t="shared" si="150"/>
        <v>0</v>
      </c>
      <c r="F1302" s="644"/>
      <c r="G1302" s="644"/>
      <c r="H1302" s="644"/>
      <c r="I1302" s="642">
        <f t="shared" si="148"/>
        <v>0</v>
      </c>
      <c r="J1302" s="644"/>
      <c r="K1302" s="644"/>
      <c r="L1302" s="644"/>
      <c r="M1302" s="642">
        <f t="shared" si="149"/>
        <v>0</v>
      </c>
      <c r="N1302" s="644"/>
      <c r="O1302" s="644"/>
      <c r="P1302" s="644"/>
      <c r="Q1302" s="87" t="e">
        <f t="shared" si="147"/>
        <v>#DIV/0!</v>
      </c>
      <c r="R1302" s="87" t="e">
        <f t="shared" si="147"/>
        <v>#DIV/0!</v>
      </c>
      <c r="S1302" s="87" t="e">
        <f t="shared" si="147"/>
        <v>#DIV/0!</v>
      </c>
      <c r="T1302" s="87" t="e">
        <f t="shared" si="147"/>
        <v>#DIV/0!</v>
      </c>
      <c r="U1302" s="2"/>
    </row>
    <row r="1303" spans="1:21" ht="75" hidden="1" x14ac:dyDescent="0.3">
      <c r="A1303" s="92"/>
      <c r="B1303" s="93" t="s">
        <v>302</v>
      </c>
      <c r="C1303" s="97" t="s">
        <v>303</v>
      </c>
      <c r="D1303" s="644"/>
      <c r="E1303" s="642">
        <f t="shared" si="150"/>
        <v>0</v>
      </c>
      <c r="F1303" s="644"/>
      <c r="G1303" s="644"/>
      <c r="H1303" s="644"/>
      <c r="I1303" s="642">
        <f t="shared" si="148"/>
        <v>0</v>
      </c>
      <c r="J1303" s="644"/>
      <c r="K1303" s="644"/>
      <c r="L1303" s="644"/>
      <c r="M1303" s="642">
        <f t="shared" si="149"/>
        <v>0</v>
      </c>
      <c r="N1303" s="644"/>
      <c r="O1303" s="644"/>
      <c r="P1303" s="644"/>
      <c r="Q1303" s="87" t="e">
        <f t="shared" si="147"/>
        <v>#DIV/0!</v>
      </c>
      <c r="R1303" s="87" t="e">
        <f t="shared" si="147"/>
        <v>#DIV/0!</v>
      </c>
      <c r="S1303" s="87" t="e">
        <f t="shared" si="147"/>
        <v>#DIV/0!</v>
      </c>
      <c r="T1303" s="87" t="e">
        <f t="shared" si="147"/>
        <v>#DIV/0!</v>
      </c>
      <c r="U1303" s="2"/>
    </row>
    <row r="1304" spans="1:21" hidden="1" x14ac:dyDescent="0.3">
      <c r="A1304" s="92"/>
      <c r="B1304" s="93" t="s">
        <v>309</v>
      </c>
      <c r="C1304" s="95" t="s">
        <v>387</v>
      </c>
      <c r="D1304" s="644"/>
      <c r="E1304" s="642">
        <f t="shared" si="150"/>
        <v>0</v>
      </c>
      <c r="F1304" s="644"/>
      <c r="G1304" s="644"/>
      <c r="H1304" s="644"/>
      <c r="I1304" s="642">
        <f t="shared" si="148"/>
        <v>0</v>
      </c>
      <c r="J1304" s="644"/>
      <c r="K1304" s="644"/>
      <c r="L1304" s="644"/>
      <c r="M1304" s="642">
        <f t="shared" si="149"/>
        <v>0</v>
      </c>
      <c r="N1304" s="644"/>
      <c r="O1304" s="644"/>
      <c r="P1304" s="644"/>
      <c r="Q1304" s="87" t="e">
        <f t="shared" si="147"/>
        <v>#DIV/0!</v>
      </c>
      <c r="R1304" s="87" t="e">
        <f t="shared" si="147"/>
        <v>#DIV/0!</v>
      </c>
      <c r="S1304" s="87" t="e">
        <f t="shared" si="147"/>
        <v>#DIV/0!</v>
      </c>
      <c r="T1304" s="87" t="e">
        <f t="shared" si="147"/>
        <v>#DIV/0!</v>
      </c>
      <c r="U1304" s="2"/>
    </row>
    <row r="1305" spans="1:21" hidden="1" x14ac:dyDescent="0.3">
      <c r="A1305" s="92"/>
      <c r="B1305" s="93" t="s">
        <v>310</v>
      </c>
      <c r="C1305" s="96" t="s">
        <v>311</v>
      </c>
      <c r="D1305" s="644"/>
      <c r="E1305" s="642">
        <f t="shared" si="150"/>
        <v>0</v>
      </c>
      <c r="F1305" s="644"/>
      <c r="G1305" s="644"/>
      <c r="H1305" s="644"/>
      <c r="I1305" s="642">
        <f t="shared" si="148"/>
        <v>0</v>
      </c>
      <c r="J1305" s="644"/>
      <c r="K1305" s="644"/>
      <c r="L1305" s="644"/>
      <c r="M1305" s="642">
        <f t="shared" si="149"/>
        <v>0</v>
      </c>
      <c r="N1305" s="644"/>
      <c r="O1305" s="644"/>
      <c r="P1305" s="644"/>
      <c r="Q1305" s="87" t="e">
        <f t="shared" si="147"/>
        <v>#DIV/0!</v>
      </c>
      <c r="R1305" s="87" t="e">
        <f t="shared" si="147"/>
        <v>#DIV/0!</v>
      </c>
      <c r="S1305" s="87" t="e">
        <f t="shared" si="147"/>
        <v>#DIV/0!</v>
      </c>
      <c r="T1305" s="87" t="e">
        <f t="shared" si="147"/>
        <v>#DIV/0!</v>
      </c>
      <c r="U1305" s="2"/>
    </row>
    <row r="1306" spans="1:21" ht="30" hidden="1" x14ac:dyDescent="0.3">
      <c r="A1306" s="92"/>
      <c r="B1306" s="93" t="s">
        <v>312</v>
      </c>
      <c r="C1306" s="97" t="s">
        <v>313</v>
      </c>
      <c r="D1306" s="644"/>
      <c r="E1306" s="642">
        <f t="shared" si="150"/>
        <v>0</v>
      </c>
      <c r="F1306" s="644"/>
      <c r="G1306" s="644"/>
      <c r="H1306" s="644"/>
      <c r="I1306" s="642">
        <f t="shared" si="148"/>
        <v>0</v>
      </c>
      <c r="J1306" s="644"/>
      <c r="K1306" s="644"/>
      <c r="L1306" s="644"/>
      <c r="M1306" s="642">
        <f t="shared" si="149"/>
        <v>0</v>
      </c>
      <c r="N1306" s="644"/>
      <c r="O1306" s="644"/>
      <c r="P1306" s="644"/>
      <c r="Q1306" s="87" t="e">
        <f t="shared" si="147"/>
        <v>#DIV/0!</v>
      </c>
      <c r="R1306" s="87" t="e">
        <f t="shared" si="147"/>
        <v>#DIV/0!</v>
      </c>
      <c r="S1306" s="87" t="e">
        <f t="shared" si="147"/>
        <v>#DIV/0!</v>
      </c>
      <c r="T1306" s="87" t="e">
        <f t="shared" si="147"/>
        <v>#DIV/0!</v>
      </c>
      <c r="U1306" s="2"/>
    </row>
    <row r="1307" spans="1:21" ht="30" hidden="1" x14ac:dyDescent="0.3">
      <c r="A1307" s="92"/>
      <c r="B1307" s="93" t="s">
        <v>314</v>
      </c>
      <c r="C1307" s="97" t="s">
        <v>315</v>
      </c>
      <c r="D1307" s="644"/>
      <c r="E1307" s="642">
        <f t="shared" si="150"/>
        <v>0</v>
      </c>
      <c r="F1307" s="644"/>
      <c r="G1307" s="644"/>
      <c r="H1307" s="644"/>
      <c r="I1307" s="642">
        <f t="shared" si="148"/>
        <v>0</v>
      </c>
      <c r="J1307" s="644"/>
      <c r="K1307" s="644"/>
      <c r="L1307" s="644"/>
      <c r="M1307" s="642">
        <f t="shared" si="149"/>
        <v>0</v>
      </c>
      <c r="N1307" s="644"/>
      <c r="O1307" s="644"/>
      <c r="P1307" s="644"/>
      <c r="Q1307" s="87" t="e">
        <f t="shared" si="147"/>
        <v>#DIV/0!</v>
      </c>
      <c r="R1307" s="87" t="e">
        <f t="shared" si="147"/>
        <v>#DIV/0!</v>
      </c>
      <c r="S1307" s="87" t="e">
        <f t="shared" si="147"/>
        <v>#DIV/0!</v>
      </c>
      <c r="T1307" s="87" t="e">
        <f t="shared" si="147"/>
        <v>#DIV/0!</v>
      </c>
      <c r="U1307" s="2"/>
    </row>
    <row r="1308" spans="1:21" hidden="1" x14ac:dyDescent="0.3">
      <c r="A1308" s="92"/>
      <c r="B1308" s="93" t="s">
        <v>316</v>
      </c>
      <c r="C1308" s="96" t="s">
        <v>317</v>
      </c>
      <c r="D1308" s="644"/>
      <c r="E1308" s="642">
        <f t="shared" si="150"/>
        <v>0</v>
      </c>
      <c r="F1308" s="644"/>
      <c r="G1308" s="644"/>
      <c r="H1308" s="644"/>
      <c r="I1308" s="642">
        <f t="shared" si="148"/>
        <v>0</v>
      </c>
      <c r="J1308" s="644"/>
      <c r="K1308" s="644"/>
      <c r="L1308" s="644"/>
      <c r="M1308" s="642">
        <f t="shared" si="149"/>
        <v>0</v>
      </c>
      <c r="N1308" s="644"/>
      <c r="O1308" s="644"/>
      <c r="P1308" s="644"/>
      <c r="Q1308" s="87" t="e">
        <f t="shared" si="147"/>
        <v>#DIV/0!</v>
      </c>
      <c r="R1308" s="87" t="e">
        <f t="shared" si="147"/>
        <v>#DIV/0!</v>
      </c>
      <c r="S1308" s="87" t="e">
        <f t="shared" si="147"/>
        <v>#DIV/0!</v>
      </c>
      <c r="T1308" s="87" t="e">
        <f t="shared" si="147"/>
        <v>#DIV/0!</v>
      </c>
      <c r="U1308" s="2"/>
    </row>
    <row r="1309" spans="1:21" ht="30" hidden="1" x14ac:dyDescent="0.3">
      <c r="A1309" s="92"/>
      <c r="B1309" s="93" t="s">
        <v>318</v>
      </c>
      <c r="C1309" s="97" t="s">
        <v>313</v>
      </c>
      <c r="D1309" s="644"/>
      <c r="E1309" s="642">
        <f t="shared" si="150"/>
        <v>0</v>
      </c>
      <c r="F1309" s="644"/>
      <c r="G1309" s="644"/>
      <c r="H1309" s="644"/>
      <c r="I1309" s="642">
        <f t="shared" si="148"/>
        <v>0</v>
      </c>
      <c r="J1309" s="644"/>
      <c r="K1309" s="644"/>
      <c r="L1309" s="644"/>
      <c r="M1309" s="642">
        <f t="shared" si="149"/>
        <v>0</v>
      </c>
      <c r="N1309" s="644"/>
      <c r="O1309" s="644"/>
      <c r="P1309" s="644"/>
      <c r="Q1309" s="87" t="e">
        <f t="shared" si="147"/>
        <v>#DIV/0!</v>
      </c>
      <c r="R1309" s="87" t="e">
        <f t="shared" si="147"/>
        <v>#DIV/0!</v>
      </c>
      <c r="S1309" s="87" t="e">
        <f t="shared" si="147"/>
        <v>#DIV/0!</v>
      </c>
      <c r="T1309" s="87" t="e">
        <f t="shared" si="147"/>
        <v>#DIV/0!</v>
      </c>
      <c r="U1309" s="2"/>
    </row>
    <row r="1310" spans="1:21" ht="30" hidden="1" x14ac:dyDescent="0.3">
      <c r="A1310" s="92"/>
      <c r="B1310" s="93" t="s">
        <v>319</v>
      </c>
      <c r="C1310" s="97" t="s">
        <v>315</v>
      </c>
      <c r="D1310" s="644"/>
      <c r="E1310" s="642">
        <f t="shared" si="150"/>
        <v>0</v>
      </c>
      <c r="F1310" s="644"/>
      <c r="G1310" s="644"/>
      <c r="H1310" s="644"/>
      <c r="I1310" s="642">
        <f t="shared" si="148"/>
        <v>0</v>
      </c>
      <c r="J1310" s="644"/>
      <c r="K1310" s="644"/>
      <c r="L1310" s="644"/>
      <c r="M1310" s="642">
        <f t="shared" si="149"/>
        <v>0</v>
      </c>
      <c r="N1310" s="644"/>
      <c r="O1310" s="644"/>
      <c r="P1310" s="644"/>
      <c r="Q1310" s="87" t="e">
        <f t="shared" si="147"/>
        <v>#DIV/0!</v>
      </c>
      <c r="R1310" s="87" t="e">
        <f t="shared" si="147"/>
        <v>#DIV/0!</v>
      </c>
      <c r="S1310" s="87" t="e">
        <f t="shared" si="147"/>
        <v>#DIV/0!</v>
      </c>
      <c r="T1310" s="87" t="e">
        <f t="shared" si="147"/>
        <v>#DIV/0!</v>
      </c>
      <c r="U1310" s="2"/>
    </row>
    <row r="1311" spans="1:21" ht="45" hidden="1" x14ac:dyDescent="0.3">
      <c r="A1311" s="92"/>
      <c r="B1311" s="93" t="s">
        <v>320</v>
      </c>
      <c r="C1311" s="96" t="s">
        <v>321</v>
      </c>
      <c r="D1311" s="644"/>
      <c r="E1311" s="642">
        <f t="shared" si="150"/>
        <v>0</v>
      </c>
      <c r="F1311" s="644"/>
      <c r="G1311" s="644"/>
      <c r="H1311" s="644"/>
      <c r="I1311" s="642">
        <f t="shared" si="148"/>
        <v>0</v>
      </c>
      <c r="J1311" s="644"/>
      <c r="K1311" s="644"/>
      <c r="L1311" s="644"/>
      <c r="M1311" s="642">
        <f t="shared" si="149"/>
        <v>0</v>
      </c>
      <c r="N1311" s="644"/>
      <c r="O1311" s="644"/>
      <c r="P1311" s="644"/>
      <c r="Q1311" s="87" t="e">
        <f t="shared" si="147"/>
        <v>#DIV/0!</v>
      </c>
      <c r="R1311" s="87" t="e">
        <f t="shared" si="147"/>
        <v>#DIV/0!</v>
      </c>
      <c r="S1311" s="87" t="e">
        <f t="shared" si="147"/>
        <v>#DIV/0!</v>
      </c>
      <c r="T1311" s="87" t="e">
        <f t="shared" si="147"/>
        <v>#DIV/0!</v>
      </c>
      <c r="U1311" s="2"/>
    </row>
    <row r="1312" spans="1:21" ht="30" hidden="1" x14ac:dyDescent="0.3">
      <c r="A1312" s="92"/>
      <c r="B1312" s="93" t="s">
        <v>322</v>
      </c>
      <c r="C1312" s="97" t="s">
        <v>313</v>
      </c>
      <c r="D1312" s="644"/>
      <c r="E1312" s="642">
        <f t="shared" si="150"/>
        <v>0</v>
      </c>
      <c r="F1312" s="644"/>
      <c r="G1312" s="644"/>
      <c r="H1312" s="644"/>
      <c r="I1312" s="642">
        <f t="shared" si="148"/>
        <v>0</v>
      </c>
      <c r="J1312" s="644"/>
      <c r="K1312" s="644"/>
      <c r="L1312" s="644"/>
      <c r="M1312" s="642">
        <f t="shared" si="149"/>
        <v>0</v>
      </c>
      <c r="N1312" s="644"/>
      <c r="O1312" s="644"/>
      <c r="P1312" s="644"/>
      <c r="Q1312" s="87" t="e">
        <f t="shared" si="147"/>
        <v>#DIV/0!</v>
      </c>
      <c r="R1312" s="87" t="e">
        <f t="shared" si="147"/>
        <v>#DIV/0!</v>
      </c>
      <c r="S1312" s="87" t="e">
        <f t="shared" si="147"/>
        <v>#DIV/0!</v>
      </c>
      <c r="T1312" s="87" t="e">
        <f t="shared" si="147"/>
        <v>#DIV/0!</v>
      </c>
      <c r="U1312" s="2"/>
    </row>
    <row r="1313" spans="1:21" ht="30" hidden="1" x14ac:dyDescent="0.3">
      <c r="A1313" s="92"/>
      <c r="B1313" s="93" t="s">
        <v>323</v>
      </c>
      <c r="C1313" s="97" t="s">
        <v>315</v>
      </c>
      <c r="D1313" s="644"/>
      <c r="E1313" s="642">
        <f t="shared" si="150"/>
        <v>0</v>
      </c>
      <c r="F1313" s="644"/>
      <c r="G1313" s="644"/>
      <c r="H1313" s="644"/>
      <c r="I1313" s="642">
        <f t="shared" si="148"/>
        <v>0</v>
      </c>
      <c r="J1313" s="644"/>
      <c r="K1313" s="644"/>
      <c r="L1313" s="644"/>
      <c r="M1313" s="642">
        <f t="shared" si="149"/>
        <v>0</v>
      </c>
      <c r="N1313" s="644"/>
      <c r="O1313" s="644"/>
      <c r="P1313" s="644"/>
      <c r="Q1313" s="87" t="e">
        <f t="shared" si="147"/>
        <v>#DIV/0!</v>
      </c>
      <c r="R1313" s="87" t="e">
        <f t="shared" si="147"/>
        <v>#DIV/0!</v>
      </c>
      <c r="S1313" s="87" t="e">
        <f t="shared" si="147"/>
        <v>#DIV/0!</v>
      </c>
      <c r="T1313" s="87" t="e">
        <f t="shared" si="147"/>
        <v>#DIV/0!</v>
      </c>
      <c r="U1313" s="2"/>
    </row>
    <row r="1314" spans="1:21" hidden="1" x14ac:dyDescent="0.3">
      <c r="A1314" s="92"/>
      <c r="B1314" s="93" t="s">
        <v>324</v>
      </c>
      <c r="C1314" s="95" t="s">
        <v>388</v>
      </c>
      <c r="D1314" s="644"/>
      <c r="E1314" s="642">
        <f t="shared" si="150"/>
        <v>0</v>
      </c>
      <c r="F1314" s="644"/>
      <c r="G1314" s="644"/>
      <c r="H1314" s="644"/>
      <c r="I1314" s="642">
        <f t="shared" si="148"/>
        <v>0</v>
      </c>
      <c r="J1314" s="644"/>
      <c r="K1314" s="644"/>
      <c r="L1314" s="644"/>
      <c r="M1314" s="642">
        <f t="shared" si="149"/>
        <v>0</v>
      </c>
      <c r="N1314" s="644"/>
      <c r="O1314" s="644"/>
      <c r="P1314" s="644"/>
      <c r="Q1314" s="87" t="e">
        <f t="shared" si="147"/>
        <v>#DIV/0!</v>
      </c>
      <c r="R1314" s="87" t="e">
        <f t="shared" si="147"/>
        <v>#DIV/0!</v>
      </c>
      <c r="S1314" s="87" t="e">
        <f t="shared" si="147"/>
        <v>#DIV/0!</v>
      </c>
      <c r="T1314" s="87" t="e">
        <f t="shared" si="147"/>
        <v>#DIV/0!</v>
      </c>
      <c r="U1314" s="2"/>
    </row>
    <row r="1315" spans="1:21" ht="45" hidden="1" x14ac:dyDescent="0.3">
      <c r="A1315" s="92"/>
      <c r="B1315" s="93" t="s">
        <v>325</v>
      </c>
      <c r="C1315" s="96" t="s">
        <v>326</v>
      </c>
      <c r="D1315" s="644"/>
      <c r="E1315" s="642">
        <f t="shared" si="150"/>
        <v>0</v>
      </c>
      <c r="F1315" s="644"/>
      <c r="G1315" s="644"/>
      <c r="H1315" s="644"/>
      <c r="I1315" s="642">
        <f t="shared" si="148"/>
        <v>0</v>
      </c>
      <c r="J1315" s="644"/>
      <c r="K1315" s="644"/>
      <c r="L1315" s="644"/>
      <c r="M1315" s="642">
        <f t="shared" si="149"/>
        <v>0</v>
      </c>
      <c r="N1315" s="644"/>
      <c r="O1315" s="644"/>
      <c r="P1315" s="644"/>
      <c r="Q1315" s="87" t="e">
        <f t="shared" si="147"/>
        <v>#DIV/0!</v>
      </c>
      <c r="R1315" s="87" t="e">
        <f t="shared" si="147"/>
        <v>#DIV/0!</v>
      </c>
      <c r="S1315" s="87" t="e">
        <f t="shared" si="147"/>
        <v>#DIV/0!</v>
      </c>
      <c r="T1315" s="87" t="e">
        <f t="shared" si="147"/>
        <v>#DIV/0!</v>
      </c>
      <c r="U1315" s="2"/>
    </row>
    <row r="1316" spans="1:21" hidden="1" x14ac:dyDescent="0.3">
      <c r="A1316" s="92"/>
      <c r="B1316" s="93" t="s">
        <v>327</v>
      </c>
      <c r="C1316" s="96" t="s">
        <v>328</v>
      </c>
      <c r="D1316" s="644"/>
      <c r="E1316" s="642">
        <f t="shared" si="150"/>
        <v>0</v>
      </c>
      <c r="F1316" s="644"/>
      <c r="G1316" s="644"/>
      <c r="H1316" s="644"/>
      <c r="I1316" s="642">
        <f t="shared" si="148"/>
        <v>0</v>
      </c>
      <c r="J1316" s="644"/>
      <c r="K1316" s="644"/>
      <c r="L1316" s="644"/>
      <c r="M1316" s="642">
        <f t="shared" si="149"/>
        <v>0</v>
      </c>
      <c r="N1316" s="644"/>
      <c r="O1316" s="644"/>
      <c r="P1316" s="644"/>
      <c r="Q1316" s="87" t="e">
        <f t="shared" si="147"/>
        <v>#DIV/0!</v>
      </c>
      <c r="R1316" s="87" t="e">
        <f t="shared" si="147"/>
        <v>#DIV/0!</v>
      </c>
      <c r="S1316" s="87" t="e">
        <f t="shared" si="147"/>
        <v>#DIV/0!</v>
      </c>
      <c r="T1316" s="87" t="e">
        <f t="shared" si="147"/>
        <v>#DIV/0!</v>
      </c>
      <c r="U1316" s="2"/>
    </row>
    <row r="1317" spans="1:21" ht="30" hidden="1" x14ac:dyDescent="0.3">
      <c r="A1317" s="92"/>
      <c r="B1317" s="93" t="s">
        <v>329</v>
      </c>
      <c r="C1317" s="97" t="s">
        <v>330</v>
      </c>
      <c r="D1317" s="644"/>
      <c r="E1317" s="642">
        <f t="shared" si="150"/>
        <v>0</v>
      </c>
      <c r="F1317" s="644"/>
      <c r="G1317" s="644"/>
      <c r="H1317" s="644"/>
      <c r="I1317" s="642">
        <f t="shared" si="148"/>
        <v>0</v>
      </c>
      <c r="J1317" s="644"/>
      <c r="K1317" s="644"/>
      <c r="L1317" s="644"/>
      <c r="M1317" s="642">
        <f t="shared" si="149"/>
        <v>0</v>
      </c>
      <c r="N1317" s="644"/>
      <c r="O1317" s="644"/>
      <c r="P1317" s="644"/>
      <c r="Q1317" s="87" t="e">
        <f t="shared" si="147"/>
        <v>#DIV/0!</v>
      </c>
      <c r="R1317" s="87" t="e">
        <f t="shared" si="147"/>
        <v>#DIV/0!</v>
      </c>
      <c r="S1317" s="87" t="e">
        <f t="shared" si="147"/>
        <v>#DIV/0!</v>
      </c>
      <c r="T1317" s="87" t="e">
        <f t="shared" si="147"/>
        <v>#DIV/0!</v>
      </c>
      <c r="U1317" s="2"/>
    </row>
    <row r="1318" spans="1:21" ht="30" hidden="1" x14ac:dyDescent="0.3">
      <c r="A1318" s="92"/>
      <c r="B1318" s="93" t="s">
        <v>331</v>
      </c>
      <c r="C1318" s="97" t="s">
        <v>332</v>
      </c>
      <c r="D1318" s="644"/>
      <c r="E1318" s="642">
        <f t="shared" si="150"/>
        <v>0</v>
      </c>
      <c r="F1318" s="644"/>
      <c r="G1318" s="644"/>
      <c r="H1318" s="644"/>
      <c r="I1318" s="642">
        <f t="shared" si="148"/>
        <v>0</v>
      </c>
      <c r="J1318" s="644"/>
      <c r="K1318" s="644"/>
      <c r="L1318" s="644"/>
      <c r="M1318" s="642">
        <f t="shared" si="149"/>
        <v>0</v>
      </c>
      <c r="N1318" s="644"/>
      <c r="O1318" s="644"/>
      <c r="P1318" s="644"/>
      <c r="Q1318" s="87" t="e">
        <f t="shared" si="147"/>
        <v>#DIV/0!</v>
      </c>
      <c r="R1318" s="87" t="e">
        <f t="shared" si="147"/>
        <v>#DIV/0!</v>
      </c>
      <c r="S1318" s="87" t="e">
        <f t="shared" si="147"/>
        <v>#DIV/0!</v>
      </c>
      <c r="T1318" s="87" t="e">
        <f t="shared" si="147"/>
        <v>#DIV/0!</v>
      </c>
      <c r="U1318" s="2"/>
    </row>
    <row r="1319" spans="1:21" hidden="1" x14ac:dyDescent="0.3">
      <c r="A1319" s="92"/>
      <c r="B1319" s="93" t="s">
        <v>138</v>
      </c>
      <c r="C1319" s="94" t="s">
        <v>374</v>
      </c>
      <c r="D1319" s="644"/>
      <c r="E1319" s="642">
        <f t="shared" si="150"/>
        <v>0</v>
      </c>
      <c r="F1319" s="644"/>
      <c r="G1319" s="644"/>
      <c r="H1319" s="644"/>
      <c r="I1319" s="642">
        <f t="shared" si="148"/>
        <v>0</v>
      </c>
      <c r="J1319" s="644"/>
      <c r="K1319" s="644"/>
      <c r="L1319" s="644"/>
      <c r="M1319" s="642">
        <f t="shared" si="149"/>
        <v>0</v>
      </c>
      <c r="N1319" s="644"/>
      <c r="O1319" s="644"/>
      <c r="P1319" s="644"/>
      <c r="Q1319" s="87" t="e">
        <f t="shared" si="147"/>
        <v>#DIV/0!</v>
      </c>
      <c r="R1319" s="87" t="e">
        <f t="shared" si="147"/>
        <v>#DIV/0!</v>
      </c>
      <c r="S1319" s="87" t="e">
        <f t="shared" si="147"/>
        <v>#DIV/0!</v>
      </c>
      <c r="T1319" s="87" t="e">
        <f t="shared" si="147"/>
        <v>#DIV/0!</v>
      </c>
      <c r="U1319" s="2"/>
    </row>
    <row r="1320" spans="1:21" hidden="1" x14ac:dyDescent="0.3">
      <c r="A1320" s="92"/>
      <c r="B1320" s="93" t="s">
        <v>139</v>
      </c>
      <c r="C1320" s="100" t="s">
        <v>334</v>
      </c>
      <c r="D1320" s="644"/>
      <c r="E1320" s="642">
        <f t="shared" si="150"/>
        <v>0</v>
      </c>
      <c r="F1320" s="644"/>
      <c r="G1320" s="644"/>
      <c r="H1320" s="644"/>
      <c r="I1320" s="642">
        <f t="shared" si="148"/>
        <v>0</v>
      </c>
      <c r="J1320" s="644"/>
      <c r="K1320" s="644"/>
      <c r="L1320" s="644"/>
      <c r="M1320" s="642">
        <f t="shared" si="149"/>
        <v>0</v>
      </c>
      <c r="N1320" s="644"/>
      <c r="O1320" s="644"/>
      <c r="P1320" s="644"/>
      <c r="Q1320" s="87" t="e">
        <f t="shared" si="147"/>
        <v>#DIV/0!</v>
      </c>
      <c r="R1320" s="87" t="e">
        <f t="shared" si="147"/>
        <v>#DIV/0!</v>
      </c>
      <c r="S1320" s="87" t="e">
        <f t="shared" si="147"/>
        <v>#DIV/0!</v>
      </c>
      <c r="T1320" s="87" t="e">
        <f t="shared" si="147"/>
        <v>#DIV/0!</v>
      </c>
      <c r="U1320" s="2"/>
    </row>
    <row r="1321" spans="1:21" ht="30" hidden="1" x14ac:dyDescent="0.3">
      <c r="A1321" s="92"/>
      <c r="B1321" s="93" t="s">
        <v>335</v>
      </c>
      <c r="C1321" s="96" t="s">
        <v>336</v>
      </c>
      <c r="D1321" s="644"/>
      <c r="E1321" s="642">
        <f t="shared" si="150"/>
        <v>0</v>
      </c>
      <c r="F1321" s="644"/>
      <c r="G1321" s="644"/>
      <c r="H1321" s="644"/>
      <c r="I1321" s="642">
        <f t="shared" si="148"/>
        <v>0</v>
      </c>
      <c r="J1321" s="644"/>
      <c r="K1321" s="644"/>
      <c r="L1321" s="644"/>
      <c r="M1321" s="642">
        <f t="shared" si="149"/>
        <v>0</v>
      </c>
      <c r="N1321" s="644"/>
      <c r="O1321" s="644"/>
      <c r="P1321" s="644"/>
      <c r="Q1321" s="87" t="e">
        <f t="shared" si="147"/>
        <v>#DIV/0!</v>
      </c>
      <c r="R1321" s="87" t="e">
        <f t="shared" si="147"/>
        <v>#DIV/0!</v>
      </c>
      <c r="S1321" s="87" t="e">
        <f t="shared" si="147"/>
        <v>#DIV/0!</v>
      </c>
      <c r="T1321" s="87" t="e">
        <f t="shared" si="147"/>
        <v>#DIV/0!</v>
      </c>
      <c r="U1321" s="2"/>
    </row>
    <row r="1322" spans="1:21" ht="30" hidden="1" x14ac:dyDescent="0.3">
      <c r="A1322" s="92"/>
      <c r="B1322" s="93" t="s">
        <v>337</v>
      </c>
      <c r="C1322" s="97" t="s">
        <v>338</v>
      </c>
      <c r="D1322" s="644"/>
      <c r="E1322" s="642">
        <f t="shared" si="150"/>
        <v>0</v>
      </c>
      <c r="F1322" s="644"/>
      <c r="G1322" s="644"/>
      <c r="H1322" s="644"/>
      <c r="I1322" s="642">
        <f t="shared" si="148"/>
        <v>0</v>
      </c>
      <c r="J1322" s="644"/>
      <c r="K1322" s="644"/>
      <c r="L1322" s="644"/>
      <c r="M1322" s="642">
        <f t="shared" si="149"/>
        <v>0</v>
      </c>
      <c r="N1322" s="644"/>
      <c r="O1322" s="644"/>
      <c r="P1322" s="644"/>
      <c r="Q1322" s="87" t="e">
        <f t="shared" si="147"/>
        <v>#DIV/0!</v>
      </c>
      <c r="R1322" s="87" t="e">
        <f t="shared" si="147"/>
        <v>#DIV/0!</v>
      </c>
      <c r="S1322" s="87" t="e">
        <f t="shared" si="147"/>
        <v>#DIV/0!</v>
      </c>
      <c r="T1322" s="87" t="e">
        <f t="shared" si="147"/>
        <v>#DIV/0!</v>
      </c>
      <c r="U1322" s="2"/>
    </row>
    <row r="1323" spans="1:21" ht="30" hidden="1" x14ac:dyDescent="0.3">
      <c r="A1323" s="92"/>
      <c r="B1323" s="93" t="s">
        <v>339</v>
      </c>
      <c r="C1323" s="97" t="s">
        <v>340</v>
      </c>
      <c r="D1323" s="644"/>
      <c r="E1323" s="642">
        <f t="shared" si="150"/>
        <v>0</v>
      </c>
      <c r="F1323" s="644"/>
      <c r="G1323" s="644"/>
      <c r="H1323" s="644"/>
      <c r="I1323" s="642">
        <f t="shared" si="148"/>
        <v>0</v>
      </c>
      <c r="J1323" s="644"/>
      <c r="K1323" s="644"/>
      <c r="L1323" s="644"/>
      <c r="M1323" s="642">
        <f t="shared" si="149"/>
        <v>0</v>
      </c>
      <c r="N1323" s="644"/>
      <c r="O1323" s="644"/>
      <c r="P1323" s="644"/>
      <c r="Q1323" s="87" t="e">
        <f t="shared" si="147"/>
        <v>#DIV/0!</v>
      </c>
      <c r="R1323" s="87" t="e">
        <f t="shared" si="147"/>
        <v>#DIV/0!</v>
      </c>
      <c r="S1323" s="87" t="e">
        <f t="shared" si="147"/>
        <v>#DIV/0!</v>
      </c>
      <c r="T1323" s="87" t="e">
        <f t="shared" si="147"/>
        <v>#DIV/0!</v>
      </c>
      <c r="U1323" s="2"/>
    </row>
    <row r="1324" spans="1:21" ht="30" hidden="1" x14ac:dyDescent="0.3">
      <c r="A1324" s="92"/>
      <c r="B1324" s="93" t="s">
        <v>341</v>
      </c>
      <c r="C1324" s="97" t="s">
        <v>342</v>
      </c>
      <c r="D1324" s="644"/>
      <c r="E1324" s="642">
        <f t="shared" si="150"/>
        <v>0</v>
      </c>
      <c r="F1324" s="644"/>
      <c r="G1324" s="644"/>
      <c r="H1324" s="644"/>
      <c r="I1324" s="642">
        <f t="shared" si="148"/>
        <v>0</v>
      </c>
      <c r="J1324" s="644"/>
      <c r="K1324" s="644"/>
      <c r="L1324" s="644"/>
      <c r="M1324" s="642">
        <f t="shared" si="149"/>
        <v>0</v>
      </c>
      <c r="N1324" s="644"/>
      <c r="O1324" s="644"/>
      <c r="P1324" s="644"/>
      <c r="Q1324" s="87" t="e">
        <f t="shared" si="147"/>
        <v>#DIV/0!</v>
      </c>
      <c r="R1324" s="87" t="e">
        <f t="shared" si="147"/>
        <v>#DIV/0!</v>
      </c>
      <c r="S1324" s="87" t="e">
        <f t="shared" si="147"/>
        <v>#DIV/0!</v>
      </c>
      <c r="T1324" s="87" t="e">
        <f t="shared" si="147"/>
        <v>#DIV/0!</v>
      </c>
      <c r="U1324" s="2"/>
    </row>
    <row r="1325" spans="1:21" ht="30" hidden="1" x14ac:dyDescent="0.3">
      <c r="A1325" s="92"/>
      <c r="B1325" s="93" t="s">
        <v>343</v>
      </c>
      <c r="C1325" s="97" t="s">
        <v>344</v>
      </c>
      <c r="D1325" s="644"/>
      <c r="E1325" s="642">
        <f t="shared" si="150"/>
        <v>0</v>
      </c>
      <c r="F1325" s="644"/>
      <c r="G1325" s="644"/>
      <c r="H1325" s="644"/>
      <c r="I1325" s="642">
        <f t="shared" si="148"/>
        <v>0</v>
      </c>
      <c r="J1325" s="644"/>
      <c r="K1325" s="644"/>
      <c r="L1325" s="644"/>
      <c r="M1325" s="642">
        <f t="shared" si="149"/>
        <v>0</v>
      </c>
      <c r="N1325" s="644"/>
      <c r="O1325" s="644"/>
      <c r="P1325" s="644"/>
      <c r="Q1325" s="87" t="e">
        <f t="shared" si="147"/>
        <v>#DIV/0!</v>
      </c>
      <c r="R1325" s="87" t="e">
        <f t="shared" si="147"/>
        <v>#DIV/0!</v>
      </c>
      <c r="S1325" s="87" t="e">
        <f t="shared" si="147"/>
        <v>#DIV/0!</v>
      </c>
      <c r="T1325" s="87" t="e">
        <f t="shared" si="147"/>
        <v>#DIV/0!</v>
      </c>
      <c r="U1325" s="2"/>
    </row>
    <row r="1326" spans="1:21" ht="45" hidden="1" x14ac:dyDescent="0.3">
      <c r="A1326" s="92"/>
      <c r="B1326" s="93" t="s">
        <v>345</v>
      </c>
      <c r="C1326" s="97" t="s">
        <v>346</v>
      </c>
      <c r="D1326" s="644"/>
      <c r="E1326" s="642">
        <f t="shared" si="150"/>
        <v>0</v>
      </c>
      <c r="F1326" s="644"/>
      <c r="G1326" s="644"/>
      <c r="H1326" s="644"/>
      <c r="I1326" s="642">
        <f t="shared" si="148"/>
        <v>0</v>
      </c>
      <c r="J1326" s="644"/>
      <c r="K1326" s="644"/>
      <c r="L1326" s="644"/>
      <c r="M1326" s="642">
        <f t="shared" si="149"/>
        <v>0</v>
      </c>
      <c r="N1326" s="644"/>
      <c r="O1326" s="644"/>
      <c r="P1326" s="644"/>
      <c r="Q1326" s="87" t="e">
        <f t="shared" si="147"/>
        <v>#DIV/0!</v>
      </c>
      <c r="R1326" s="87" t="e">
        <f t="shared" si="147"/>
        <v>#DIV/0!</v>
      </c>
      <c r="S1326" s="87" t="e">
        <f t="shared" si="147"/>
        <v>#DIV/0!</v>
      </c>
      <c r="T1326" s="87" t="e">
        <f t="shared" si="147"/>
        <v>#DIV/0!</v>
      </c>
      <c r="U1326" s="2"/>
    </row>
    <row r="1327" spans="1:21" ht="30" hidden="1" x14ac:dyDescent="0.3">
      <c r="A1327" s="92"/>
      <c r="B1327" s="93" t="s">
        <v>347</v>
      </c>
      <c r="C1327" s="97" t="s">
        <v>348</v>
      </c>
      <c r="D1327" s="644"/>
      <c r="E1327" s="642">
        <f t="shared" si="150"/>
        <v>0</v>
      </c>
      <c r="F1327" s="644"/>
      <c r="G1327" s="644"/>
      <c r="H1327" s="644"/>
      <c r="I1327" s="642">
        <f t="shared" si="148"/>
        <v>0</v>
      </c>
      <c r="J1327" s="644"/>
      <c r="K1327" s="644"/>
      <c r="L1327" s="644"/>
      <c r="M1327" s="642">
        <f t="shared" si="149"/>
        <v>0</v>
      </c>
      <c r="N1327" s="644"/>
      <c r="O1327" s="644"/>
      <c r="P1327" s="644"/>
      <c r="Q1327" s="87" t="e">
        <f t="shared" si="147"/>
        <v>#DIV/0!</v>
      </c>
      <c r="R1327" s="87" t="e">
        <f t="shared" si="147"/>
        <v>#DIV/0!</v>
      </c>
      <c r="S1327" s="87" t="e">
        <f t="shared" si="147"/>
        <v>#DIV/0!</v>
      </c>
      <c r="T1327" s="87" t="e">
        <f t="shared" si="147"/>
        <v>#DIV/0!</v>
      </c>
      <c r="U1327" s="2"/>
    </row>
    <row r="1328" spans="1:21" ht="30" hidden="1" x14ac:dyDescent="0.3">
      <c r="A1328" s="92"/>
      <c r="B1328" s="93" t="s">
        <v>349</v>
      </c>
      <c r="C1328" s="97" t="s">
        <v>350</v>
      </c>
      <c r="D1328" s="644"/>
      <c r="E1328" s="642">
        <f t="shared" si="150"/>
        <v>0</v>
      </c>
      <c r="F1328" s="644"/>
      <c r="G1328" s="644"/>
      <c r="H1328" s="644"/>
      <c r="I1328" s="642">
        <f t="shared" si="148"/>
        <v>0</v>
      </c>
      <c r="J1328" s="644"/>
      <c r="K1328" s="644"/>
      <c r="L1328" s="644"/>
      <c r="M1328" s="642">
        <f t="shared" si="149"/>
        <v>0</v>
      </c>
      <c r="N1328" s="644"/>
      <c r="O1328" s="644"/>
      <c r="P1328" s="644"/>
      <c r="Q1328" s="87" t="e">
        <f t="shared" si="147"/>
        <v>#DIV/0!</v>
      </c>
      <c r="R1328" s="87" t="e">
        <f t="shared" si="147"/>
        <v>#DIV/0!</v>
      </c>
      <c r="S1328" s="87" t="e">
        <f t="shared" si="147"/>
        <v>#DIV/0!</v>
      </c>
      <c r="T1328" s="87" t="e">
        <f t="shared" si="147"/>
        <v>#DIV/0!</v>
      </c>
      <c r="U1328" s="2"/>
    </row>
    <row r="1329" spans="1:21" ht="45" hidden="1" x14ac:dyDescent="0.3">
      <c r="A1329" s="92"/>
      <c r="B1329" s="93" t="s">
        <v>351</v>
      </c>
      <c r="C1329" s="97" t="s">
        <v>352</v>
      </c>
      <c r="D1329" s="644"/>
      <c r="E1329" s="642">
        <f t="shared" si="150"/>
        <v>0</v>
      </c>
      <c r="F1329" s="644"/>
      <c r="G1329" s="644"/>
      <c r="H1329" s="644"/>
      <c r="I1329" s="642">
        <f t="shared" si="148"/>
        <v>0</v>
      </c>
      <c r="J1329" s="644"/>
      <c r="K1329" s="644"/>
      <c r="L1329" s="644"/>
      <c r="M1329" s="642">
        <f t="shared" si="149"/>
        <v>0</v>
      </c>
      <c r="N1329" s="644"/>
      <c r="O1329" s="644"/>
      <c r="P1329" s="644"/>
      <c r="Q1329" s="87" t="e">
        <f t="shared" si="147"/>
        <v>#DIV/0!</v>
      </c>
      <c r="R1329" s="87" t="e">
        <f t="shared" si="147"/>
        <v>#DIV/0!</v>
      </c>
      <c r="S1329" s="87" t="e">
        <f t="shared" si="147"/>
        <v>#DIV/0!</v>
      </c>
      <c r="T1329" s="87" t="e">
        <f t="shared" si="147"/>
        <v>#DIV/0!</v>
      </c>
      <c r="U1329" s="2"/>
    </row>
    <row r="1330" spans="1:21" ht="30" hidden="1" x14ac:dyDescent="0.3">
      <c r="A1330" s="92"/>
      <c r="B1330" s="93" t="s">
        <v>355</v>
      </c>
      <c r="C1330" s="96" t="s">
        <v>356</v>
      </c>
      <c r="D1330" s="644"/>
      <c r="E1330" s="642">
        <f t="shared" si="150"/>
        <v>0</v>
      </c>
      <c r="F1330" s="644"/>
      <c r="G1330" s="644"/>
      <c r="H1330" s="644"/>
      <c r="I1330" s="642">
        <f t="shared" si="148"/>
        <v>0</v>
      </c>
      <c r="J1330" s="644"/>
      <c r="K1330" s="644"/>
      <c r="L1330" s="644"/>
      <c r="M1330" s="642">
        <f t="shared" si="149"/>
        <v>0</v>
      </c>
      <c r="N1330" s="644"/>
      <c r="O1330" s="644"/>
      <c r="P1330" s="644"/>
      <c r="Q1330" s="87" t="e">
        <f t="shared" si="147"/>
        <v>#DIV/0!</v>
      </c>
      <c r="R1330" s="87" t="e">
        <f t="shared" si="147"/>
        <v>#DIV/0!</v>
      </c>
      <c r="S1330" s="87" t="e">
        <f t="shared" si="147"/>
        <v>#DIV/0!</v>
      </c>
      <c r="T1330" s="87" t="e">
        <f t="shared" si="147"/>
        <v>#DIV/0!</v>
      </c>
      <c r="U1330" s="2"/>
    </row>
    <row r="1331" spans="1:21" ht="30" hidden="1" x14ac:dyDescent="0.3">
      <c r="A1331" s="92"/>
      <c r="B1331" s="93" t="s">
        <v>357</v>
      </c>
      <c r="C1331" s="97" t="s">
        <v>358</v>
      </c>
      <c r="D1331" s="644"/>
      <c r="E1331" s="642">
        <f t="shared" si="150"/>
        <v>0</v>
      </c>
      <c r="F1331" s="644"/>
      <c r="G1331" s="644"/>
      <c r="H1331" s="644"/>
      <c r="I1331" s="642">
        <f t="shared" si="148"/>
        <v>0</v>
      </c>
      <c r="J1331" s="644"/>
      <c r="K1331" s="644"/>
      <c r="L1331" s="644"/>
      <c r="M1331" s="642">
        <f t="shared" si="149"/>
        <v>0</v>
      </c>
      <c r="N1331" s="644"/>
      <c r="O1331" s="644"/>
      <c r="P1331" s="644"/>
      <c r="Q1331" s="87" t="e">
        <f t="shared" si="147"/>
        <v>#DIV/0!</v>
      </c>
      <c r="R1331" s="87" t="e">
        <f t="shared" si="147"/>
        <v>#DIV/0!</v>
      </c>
      <c r="S1331" s="87" t="e">
        <f t="shared" si="147"/>
        <v>#DIV/0!</v>
      </c>
      <c r="T1331" s="87" t="e">
        <f t="shared" si="147"/>
        <v>#DIV/0!</v>
      </c>
      <c r="U1331" s="2"/>
    </row>
    <row r="1332" spans="1:21" ht="45" hidden="1" x14ac:dyDescent="0.3">
      <c r="A1332" s="92" t="s">
        <v>448</v>
      </c>
      <c r="B1332" s="85"/>
      <c r="C1332" s="105" t="s">
        <v>449</v>
      </c>
      <c r="D1332" s="644"/>
      <c r="E1332" s="642">
        <f t="shared" si="150"/>
        <v>0</v>
      </c>
      <c r="F1332" s="644"/>
      <c r="G1332" s="644"/>
      <c r="H1332" s="644"/>
      <c r="I1332" s="642">
        <f t="shared" si="148"/>
        <v>0</v>
      </c>
      <c r="J1332" s="644"/>
      <c r="K1332" s="644"/>
      <c r="L1332" s="644"/>
      <c r="M1332" s="642">
        <f t="shared" si="149"/>
        <v>0</v>
      </c>
      <c r="N1332" s="644"/>
      <c r="O1332" s="644"/>
      <c r="P1332" s="644"/>
      <c r="Q1332" s="87" t="e">
        <f t="shared" si="147"/>
        <v>#DIV/0!</v>
      </c>
      <c r="R1332" s="87" t="e">
        <f t="shared" si="147"/>
        <v>#DIV/0!</v>
      </c>
      <c r="S1332" s="87" t="e">
        <f t="shared" si="147"/>
        <v>#DIV/0!</v>
      </c>
      <c r="T1332" s="87" t="e">
        <f t="shared" si="147"/>
        <v>#DIV/0!</v>
      </c>
      <c r="U1332" s="2"/>
    </row>
    <row r="1333" spans="1:21" hidden="1" x14ac:dyDescent="0.3">
      <c r="A1333" s="92"/>
      <c r="B1333" s="93" t="s">
        <v>192</v>
      </c>
      <c r="C1333" s="94" t="s">
        <v>397</v>
      </c>
      <c r="D1333" s="644"/>
      <c r="E1333" s="642">
        <f t="shared" si="150"/>
        <v>0</v>
      </c>
      <c r="F1333" s="644"/>
      <c r="G1333" s="644"/>
      <c r="H1333" s="644"/>
      <c r="I1333" s="642">
        <f t="shared" si="148"/>
        <v>0</v>
      </c>
      <c r="J1333" s="644"/>
      <c r="K1333" s="644"/>
      <c r="L1333" s="644"/>
      <c r="M1333" s="642">
        <f t="shared" si="149"/>
        <v>0</v>
      </c>
      <c r="N1333" s="644"/>
      <c r="O1333" s="644"/>
      <c r="P1333" s="644"/>
      <c r="Q1333" s="87" t="e">
        <f t="shared" si="147"/>
        <v>#DIV/0!</v>
      </c>
      <c r="R1333" s="87" t="e">
        <f t="shared" si="147"/>
        <v>#DIV/0!</v>
      </c>
      <c r="S1333" s="87" t="e">
        <f t="shared" si="147"/>
        <v>#DIV/0!</v>
      </c>
      <c r="T1333" s="87" t="e">
        <f t="shared" si="147"/>
        <v>#DIV/0!</v>
      </c>
      <c r="U1333" s="2"/>
    </row>
    <row r="1334" spans="1:21" hidden="1" x14ac:dyDescent="0.3">
      <c r="A1334" s="92"/>
      <c r="B1334" s="93" t="s">
        <v>203</v>
      </c>
      <c r="C1334" s="95" t="s">
        <v>385</v>
      </c>
      <c r="D1334" s="644"/>
      <c r="E1334" s="642">
        <f t="shared" si="150"/>
        <v>0</v>
      </c>
      <c r="F1334" s="644"/>
      <c r="G1334" s="644"/>
      <c r="H1334" s="644"/>
      <c r="I1334" s="642">
        <f t="shared" si="148"/>
        <v>0</v>
      </c>
      <c r="J1334" s="644"/>
      <c r="K1334" s="644"/>
      <c r="L1334" s="644"/>
      <c r="M1334" s="642">
        <f t="shared" si="149"/>
        <v>0</v>
      </c>
      <c r="N1334" s="644"/>
      <c r="O1334" s="644"/>
      <c r="P1334" s="644"/>
      <c r="Q1334" s="87" t="e">
        <f t="shared" si="147"/>
        <v>#DIV/0!</v>
      </c>
      <c r="R1334" s="87" t="e">
        <f t="shared" si="147"/>
        <v>#DIV/0!</v>
      </c>
      <c r="S1334" s="87" t="e">
        <f t="shared" si="147"/>
        <v>#DIV/0!</v>
      </c>
      <c r="T1334" s="87" t="e">
        <f t="shared" si="147"/>
        <v>#DIV/0!</v>
      </c>
      <c r="U1334" s="2"/>
    </row>
    <row r="1335" spans="1:21" hidden="1" x14ac:dyDescent="0.3">
      <c r="A1335" s="92"/>
      <c r="B1335" s="93" t="s">
        <v>207</v>
      </c>
      <c r="C1335" s="96" t="s">
        <v>208</v>
      </c>
      <c r="D1335" s="644"/>
      <c r="E1335" s="642">
        <f t="shared" si="150"/>
        <v>0</v>
      </c>
      <c r="F1335" s="644"/>
      <c r="G1335" s="644"/>
      <c r="H1335" s="644"/>
      <c r="I1335" s="642">
        <f t="shared" si="148"/>
        <v>0</v>
      </c>
      <c r="J1335" s="644"/>
      <c r="K1335" s="644"/>
      <c r="L1335" s="644"/>
      <c r="M1335" s="642">
        <f t="shared" si="149"/>
        <v>0</v>
      </c>
      <c r="N1335" s="644"/>
      <c r="O1335" s="644"/>
      <c r="P1335" s="644"/>
      <c r="Q1335" s="87" t="e">
        <f t="shared" si="147"/>
        <v>#DIV/0!</v>
      </c>
      <c r="R1335" s="87" t="e">
        <f t="shared" si="147"/>
        <v>#DIV/0!</v>
      </c>
      <c r="S1335" s="87" t="e">
        <f t="shared" si="147"/>
        <v>#DIV/0!</v>
      </c>
      <c r="T1335" s="87" t="e">
        <f t="shared" si="147"/>
        <v>#DIV/0!</v>
      </c>
      <c r="U1335" s="2"/>
    </row>
    <row r="1336" spans="1:21" ht="30" hidden="1" x14ac:dyDescent="0.3">
      <c r="A1336" s="92"/>
      <c r="B1336" s="93" t="s">
        <v>209</v>
      </c>
      <c r="C1336" s="97" t="s">
        <v>210</v>
      </c>
      <c r="D1336" s="644"/>
      <c r="E1336" s="642">
        <f t="shared" si="150"/>
        <v>0</v>
      </c>
      <c r="F1336" s="644"/>
      <c r="G1336" s="644"/>
      <c r="H1336" s="644"/>
      <c r="I1336" s="642">
        <f t="shared" si="148"/>
        <v>0</v>
      </c>
      <c r="J1336" s="644"/>
      <c r="K1336" s="644"/>
      <c r="L1336" s="644"/>
      <c r="M1336" s="642">
        <f t="shared" si="149"/>
        <v>0</v>
      </c>
      <c r="N1336" s="644"/>
      <c r="O1336" s="644"/>
      <c r="P1336" s="644"/>
      <c r="Q1336" s="87" t="e">
        <f t="shared" si="147"/>
        <v>#DIV/0!</v>
      </c>
      <c r="R1336" s="87" t="e">
        <f t="shared" si="147"/>
        <v>#DIV/0!</v>
      </c>
      <c r="S1336" s="87" t="e">
        <f t="shared" si="147"/>
        <v>#DIV/0!</v>
      </c>
      <c r="T1336" s="87" t="e">
        <f t="shared" si="147"/>
        <v>#DIV/0!</v>
      </c>
      <c r="U1336" s="2"/>
    </row>
    <row r="1337" spans="1:21" ht="30" hidden="1" x14ac:dyDescent="0.3">
      <c r="A1337" s="92"/>
      <c r="B1337" s="93" t="s">
        <v>211</v>
      </c>
      <c r="C1337" s="97" t="s">
        <v>212</v>
      </c>
      <c r="D1337" s="644"/>
      <c r="E1337" s="642">
        <f t="shared" si="150"/>
        <v>0</v>
      </c>
      <c r="F1337" s="644"/>
      <c r="G1337" s="644"/>
      <c r="H1337" s="644"/>
      <c r="I1337" s="642">
        <f t="shared" si="148"/>
        <v>0</v>
      </c>
      <c r="J1337" s="644"/>
      <c r="K1337" s="644"/>
      <c r="L1337" s="644"/>
      <c r="M1337" s="642">
        <f t="shared" si="149"/>
        <v>0</v>
      </c>
      <c r="N1337" s="644"/>
      <c r="O1337" s="644"/>
      <c r="P1337" s="644"/>
      <c r="Q1337" s="87" t="e">
        <f t="shared" si="147"/>
        <v>#DIV/0!</v>
      </c>
      <c r="R1337" s="87" t="e">
        <f t="shared" si="147"/>
        <v>#DIV/0!</v>
      </c>
      <c r="S1337" s="87" t="e">
        <f t="shared" si="147"/>
        <v>#DIV/0!</v>
      </c>
      <c r="T1337" s="87" t="e">
        <f t="shared" si="147"/>
        <v>#DIV/0!</v>
      </c>
      <c r="U1337" s="2"/>
    </row>
    <row r="1338" spans="1:21" hidden="1" x14ac:dyDescent="0.3">
      <c r="A1338" s="92"/>
      <c r="B1338" s="93" t="s">
        <v>213</v>
      </c>
      <c r="C1338" s="96" t="s">
        <v>214</v>
      </c>
      <c r="D1338" s="644"/>
      <c r="E1338" s="642">
        <f t="shared" si="150"/>
        <v>0</v>
      </c>
      <c r="F1338" s="644"/>
      <c r="G1338" s="644"/>
      <c r="H1338" s="644"/>
      <c r="I1338" s="642">
        <f t="shared" si="148"/>
        <v>0</v>
      </c>
      <c r="J1338" s="644"/>
      <c r="K1338" s="644"/>
      <c r="L1338" s="644"/>
      <c r="M1338" s="642">
        <f t="shared" si="149"/>
        <v>0</v>
      </c>
      <c r="N1338" s="644"/>
      <c r="O1338" s="644"/>
      <c r="P1338" s="644"/>
      <c r="Q1338" s="87" t="e">
        <f t="shared" si="147"/>
        <v>#DIV/0!</v>
      </c>
      <c r="R1338" s="87" t="e">
        <f t="shared" si="147"/>
        <v>#DIV/0!</v>
      </c>
      <c r="S1338" s="87" t="e">
        <f t="shared" si="147"/>
        <v>#DIV/0!</v>
      </c>
      <c r="T1338" s="87" t="e">
        <f t="shared" si="147"/>
        <v>#DIV/0!</v>
      </c>
      <c r="U1338" s="2"/>
    </row>
    <row r="1339" spans="1:21" hidden="1" x14ac:dyDescent="0.3">
      <c r="A1339" s="92"/>
      <c r="B1339" s="93" t="s">
        <v>215</v>
      </c>
      <c r="C1339" s="95" t="s">
        <v>391</v>
      </c>
      <c r="D1339" s="644"/>
      <c r="E1339" s="642">
        <f t="shared" si="150"/>
        <v>0</v>
      </c>
      <c r="F1339" s="644"/>
      <c r="G1339" s="644"/>
      <c r="H1339" s="644"/>
      <c r="I1339" s="642">
        <f t="shared" si="148"/>
        <v>0</v>
      </c>
      <c r="J1339" s="644"/>
      <c r="K1339" s="644"/>
      <c r="L1339" s="644"/>
      <c r="M1339" s="642">
        <f t="shared" si="149"/>
        <v>0</v>
      </c>
      <c r="N1339" s="644"/>
      <c r="O1339" s="644"/>
      <c r="P1339" s="644"/>
      <c r="Q1339" s="87" t="e">
        <f t="shared" si="147"/>
        <v>#DIV/0!</v>
      </c>
      <c r="R1339" s="87" t="e">
        <f t="shared" si="147"/>
        <v>#DIV/0!</v>
      </c>
      <c r="S1339" s="87" t="e">
        <f t="shared" si="147"/>
        <v>#DIV/0!</v>
      </c>
      <c r="T1339" s="87" t="e">
        <f t="shared" si="147"/>
        <v>#DIV/0!</v>
      </c>
      <c r="U1339" s="2"/>
    </row>
    <row r="1340" spans="1:21" ht="45" hidden="1" x14ac:dyDescent="0.3">
      <c r="A1340" s="92"/>
      <c r="B1340" s="93" t="s">
        <v>216</v>
      </c>
      <c r="C1340" s="96" t="s">
        <v>217</v>
      </c>
      <c r="D1340" s="644"/>
      <c r="E1340" s="642">
        <f t="shared" si="150"/>
        <v>0</v>
      </c>
      <c r="F1340" s="644"/>
      <c r="G1340" s="644"/>
      <c r="H1340" s="644"/>
      <c r="I1340" s="642">
        <f t="shared" si="148"/>
        <v>0</v>
      </c>
      <c r="J1340" s="644"/>
      <c r="K1340" s="644"/>
      <c r="L1340" s="644"/>
      <c r="M1340" s="642">
        <f t="shared" si="149"/>
        <v>0</v>
      </c>
      <c r="N1340" s="644"/>
      <c r="O1340" s="644"/>
      <c r="P1340" s="644"/>
      <c r="Q1340" s="87" t="e">
        <f t="shared" si="147"/>
        <v>#DIV/0!</v>
      </c>
      <c r="R1340" s="87" t="e">
        <f t="shared" si="147"/>
        <v>#DIV/0!</v>
      </c>
      <c r="S1340" s="87" t="e">
        <f t="shared" si="147"/>
        <v>#DIV/0!</v>
      </c>
      <c r="T1340" s="87" t="e">
        <f t="shared" si="147"/>
        <v>#DIV/0!</v>
      </c>
      <c r="U1340" s="2"/>
    </row>
    <row r="1341" spans="1:21" hidden="1" x14ac:dyDescent="0.3">
      <c r="A1341" s="92"/>
      <c r="B1341" s="93" t="s">
        <v>218</v>
      </c>
      <c r="C1341" s="96" t="s">
        <v>219</v>
      </c>
      <c r="D1341" s="644"/>
      <c r="E1341" s="642">
        <f t="shared" si="150"/>
        <v>0</v>
      </c>
      <c r="F1341" s="644"/>
      <c r="G1341" s="644"/>
      <c r="H1341" s="644"/>
      <c r="I1341" s="642">
        <f t="shared" si="148"/>
        <v>0</v>
      </c>
      <c r="J1341" s="644"/>
      <c r="K1341" s="644"/>
      <c r="L1341" s="644"/>
      <c r="M1341" s="642">
        <f t="shared" si="149"/>
        <v>0</v>
      </c>
      <c r="N1341" s="644"/>
      <c r="O1341" s="644"/>
      <c r="P1341" s="644"/>
      <c r="Q1341" s="87" t="e">
        <f t="shared" si="147"/>
        <v>#DIV/0!</v>
      </c>
      <c r="R1341" s="87" t="e">
        <f t="shared" si="147"/>
        <v>#DIV/0!</v>
      </c>
      <c r="S1341" s="87" t="e">
        <f t="shared" si="147"/>
        <v>#DIV/0!</v>
      </c>
      <c r="T1341" s="87" t="e">
        <f t="shared" si="147"/>
        <v>#DIV/0!</v>
      </c>
      <c r="U1341" s="2"/>
    </row>
    <row r="1342" spans="1:21" ht="30" hidden="1" x14ac:dyDescent="0.3">
      <c r="A1342" s="92"/>
      <c r="B1342" s="93" t="s">
        <v>220</v>
      </c>
      <c r="C1342" s="97" t="s">
        <v>221</v>
      </c>
      <c r="D1342" s="644"/>
      <c r="E1342" s="642">
        <f t="shared" si="150"/>
        <v>0</v>
      </c>
      <c r="F1342" s="644"/>
      <c r="G1342" s="644"/>
      <c r="H1342" s="644"/>
      <c r="I1342" s="642">
        <f t="shared" si="148"/>
        <v>0</v>
      </c>
      <c r="J1342" s="644"/>
      <c r="K1342" s="644"/>
      <c r="L1342" s="644"/>
      <c r="M1342" s="642">
        <f t="shared" si="149"/>
        <v>0</v>
      </c>
      <c r="N1342" s="644"/>
      <c r="O1342" s="644"/>
      <c r="P1342" s="644"/>
      <c r="Q1342" s="87" t="e">
        <f t="shared" si="147"/>
        <v>#DIV/0!</v>
      </c>
      <c r="R1342" s="87" t="e">
        <f t="shared" si="147"/>
        <v>#DIV/0!</v>
      </c>
      <c r="S1342" s="87" t="e">
        <f t="shared" si="147"/>
        <v>#DIV/0!</v>
      </c>
      <c r="T1342" s="87" t="e">
        <f t="shared" si="147"/>
        <v>#DIV/0!</v>
      </c>
      <c r="U1342" s="2"/>
    </row>
    <row r="1343" spans="1:21" ht="30" hidden="1" x14ac:dyDescent="0.3">
      <c r="A1343" s="92"/>
      <c r="B1343" s="93" t="s">
        <v>222</v>
      </c>
      <c r="C1343" s="97" t="s">
        <v>223</v>
      </c>
      <c r="D1343" s="644"/>
      <c r="E1343" s="642">
        <f t="shared" si="150"/>
        <v>0</v>
      </c>
      <c r="F1343" s="644"/>
      <c r="G1343" s="644"/>
      <c r="H1343" s="644"/>
      <c r="I1343" s="642">
        <f t="shared" si="148"/>
        <v>0</v>
      </c>
      <c r="J1343" s="644"/>
      <c r="K1343" s="644"/>
      <c r="L1343" s="644"/>
      <c r="M1343" s="642">
        <f t="shared" si="149"/>
        <v>0</v>
      </c>
      <c r="N1343" s="644"/>
      <c r="O1343" s="644"/>
      <c r="P1343" s="644"/>
      <c r="Q1343" s="87" t="e">
        <f t="shared" si="147"/>
        <v>#DIV/0!</v>
      </c>
      <c r="R1343" s="87" t="e">
        <f t="shared" si="147"/>
        <v>#DIV/0!</v>
      </c>
      <c r="S1343" s="87" t="e">
        <f t="shared" si="147"/>
        <v>#DIV/0!</v>
      </c>
      <c r="T1343" s="87" t="e">
        <f t="shared" si="147"/>
        <v>#DIV/0!</v>
      </c>
      <c r="U1343" s="2"/>
    </row>
    <row r="1344" spans="1:21" hidden="1" x14ac:dyDescent="0.3">
      <c r="A1344" s="92"/>
      <c r="B1344" s="93" t="s">
        <v>224</v>
      </c>
      <c r="C1344" s="96" t="s">
        <v>225</v>
      </c>
      <c r="D1344" s="644"/>
      <c r="E1344" s="642">
        <f t="shared" si="150"/>
        <v>0</v>
      </c>
      <c r="F1344" s="644"/>
      <c r="G1344" s="644"/>
      <c r="H1344" s="644"/>
      <c r="I1344" s="642">
        <f t="shared" si="148"/>
        <v>0</v>
      </c>
      <c r="J1344" s="644"/>
      <c r="K1344" s="644"/>
      <c r="L1344" s="644"/>
      <c r="M1344" s="642">
        <f t="shared" si="149"/>
        <v>0</v>
      </c>
      <c r="N1344" s="644"/>
      <c r="O1344" s="644"/>
      <c r="P1344" s="644"/>
      <c r="Q1344" s="87" t="e">
        <f t="shared" si="147"/>
        <v>#DIV/0!</v>
      </c>
      <c r="R1344" s="87" t="e">
        <f t="shared" si="147"/>
        <v>#DIV/0!</v>
      </c>
      <c r="S1344" s="87" t="e">
        <f t="shared" si="147"/>
        <v>#DIV/0!</v>
      </c>
      <c r="T1344" s="87" t="e">
        <f t="shared" si="147"/>
        <v>#DIV/0!</v>
      </c>
      <c r="U1344" s="2"/>
    </row>
    <row r="1345" spans="1:21" ht="30" hidden="1" x14ac:dyDescent="0.3">
      <c r="A1345" s="92"/>
      <c r="B1345" s="93" t="s">
        <v>226</v>
      </c>
      <c r="C1345" s="97" t="s">
        <v>227</v>
      </c>
      <c r="D1345" s="644"/>
      <c r="E1345" s="642">
        <f t="shared" si="150"/>
        <v>0</v>
      </c>
      <c r="F1345" s="644"/>
      <c r="G1345" s="644"/>
      <c r="H1345" s="644"/>
      <c r="I1345" s="642">
        <f t="shared" si="148"/>
        <v>0</v>
      </c>
      <c r="J1345" s="644"/>
      <c r="K1345" s="644"/>
      <c r="L1345" s="644"/>
      <c r="M1345" s="642">
        <f t="shared" si="149"/>
        <v>0</v>
      </c>
      <c r="N1345" s="644"/>
      <c r="O1345" s="644"/>
      <c r="P1345" s="644"/>
      <c r="Q1345" s="87" t="e">
        <f t="shared" si="147"/>
        <v>#DIV/0!</v>
      </c>
      <c r="R1345" s="87" t="e">
        <f t="shared" si="147"/>
        <v>#DIV/0!</v>
      </c>
      <c r="S1345" s="87" t="e">
        <f t="shared" si="147"/>
        <v>#DIV/0!</v>
      </c>
      <c r="T1345" s="87" t="e">
        <f t="shared" si="147"/>
        <v>#DIV/0!</v>
      </c>
      <c r="U1345" s="2"/>
    </row>
    <row r="1346" spans="1:21" ht="75" hidden="1" x14ac:dyDescent="0.3">
      <c r="A1346" s="92"/>
      <c r="B1346" s="93" t="s">
        <v>228</v>
      </c>
      <c r="C1346" s="97" t="s">
        <v>229</v>
      </c>
      <c r="D1346" s="644"/>
      <c r="E1346" s="642">
        <f t="shared" si="150"/>
        <v>0</v>
      </c>
      <c r="F1346" s="644"/>
      <c r="G1346" s="644"/>
      <c r="H1346" s="644"/>
      <c r="I1346" s="642">
        <f t="shared" si="148"/>
        <v>0</v>
      </c>
      <c r="J1346" s="644"/>
      <c r="K1346" s="644"/>
      <c r="L1346" s="644"/>
      <c r="M1346" s="642">
        <f t="shared" si="149"/>
        <v>0</v>
      </c>
      <c r="N1346" s="644"/>
      <c r="O1346" s="644"/>
      <c r="P1346" s="644"/>
      <c r="Q1346" s="87" t="e">
        <f t="shared" si="147"/>
        <v>#DIV/0!</v>
      </c>
      <c r="R1346" s="87" t="e">
        <f t="shared" si="147"/>
        <v>#DIV/0!</v>
      </c>
      <c r="S1346" s="87" t="e">
        <f t="shared" si="147"/>
        <v>#DIV/0!</v>
      </c>
      <c r="T1346" s="87" t="e">
        <f t="shared" si="147"/>
        <v>#DIV/0!</v>
      </c>
      <c r="U1346" s="2"/>
    </row>
    <row r="1347" spans="1:21" ht="135" hidden="1" x14ac:dyDescent="0.3">
      <c r="A1347" s="92"/>
      <c r="B1347" s="93" t="s">
        <v>230</v>
      </c>
      <c r="C1347" s="97" t="s">
        <v>231</v>
      </c>
      <c r="D1347" s="644"/>
      <c r="E1347" s="642">
        <f t="shared" si="150"/>
        <v>0</v>
      </c>
      <c r="F1347" s="644"/>
      <c r="G1347" s="644"/>
      <c r="H1347" s="644"/>
      <c r="I1347" s="642">
        <f t="shared" si="148"/>
        <v>0</v>
      </c>
      <c r="J1347" s="644"/>
      <c r="K1347" s="644"/>
      <c r="L1347" s="644"/>
      <c r="M1347" s="642">
        <f t="shared" si="149"/>
        <v>0</v>
      </c>
      <c r="N1347" s="644"/>
      <c r="O1347" s="644"/>
      <c r="P1347" s="644"/>
      <c r="Q1347" s="87" t="e">
        <f t="shared" si="147"/>
        <v>#DIV/0!</v>
      </c>
      <c r="R1347" s="87" t="e">
        <f t="shared" si="147"/>
        <v>#DIV/0!</v>
      </c>
      <c r="S1347" s="87" t="e">
        <f t="shared" si="147"/>
        <v>#DIV/0!</v>
      </c>
      <c r="T1347" s="87" t="e">
        <f t="shared" si="147"/>
        <v>#DIV/0!</v>
      </c>
      <c r="U1347" s="2"/>
    </row>
    <row r="1348" spans="1:21" ht="45" hidden="1" x14ac:dyDescent="0.3">
      <c r="A1348" s="92"/>
      <c r="B1348" s="93" t="s">
        <v>232</v>
      </c>
      <c r="C1348" s="97" t="s">
        <v>233</v>
      </c>
      <c r="D1348" s="644"/>
      <c r="E1348" s="642">
        <f t="shared" si="150"/>
        <v>0</v>
      </c>
      <c r="F1348" s="644"/>
      <c r="G1348" s="644"/>
      <c r="H1348" s="644"/>
      <c r="I1348" s="642">
        <f t="shared" si="148"/>
        <v>0</v>
      </c>
      <c r="J1348" s="644"/>
      <c r="K1348" s="644"/>
      <c r="L1348" s="644"/>
      <c r="M1348" s="642">
        <f t="shared" si="149"/>
        <v>0</v>
      </c>
      <c r="N1348" s="644"/>
      <c r="O1348" s="644"/>
      <c r="P1348" s="644"/>
      <c r="Q1348" s="87" t="e">
        <f t="shared" si="147"/>
        <v>#DIV/0!</v>
      </c>
      <c r="R1348" s="87" t="e">
        <f t="shared" si="147"/>
        <v>#DIV/0!</v>
      </c>
      <c r="S1348" s="87" t="e">
        <f t="shared" si="147"/>
        <v>#DIV/0!</v>
      </c>
      <c r="T1348" s="87" t="e">
        <f t="shared" si="147"/>
        <v>#DIV/0!</v>
      </c>
      <c r="U1348" s="2"/>
    </row>
    <row r="1349" spans="1:21" ht="45" hidden="1" x14ac:dyDescent="0.3">
      <c r="A1349" s="92"/>
      <c r="B1349" s="93" t="s">
        <v>234</v>
      </c>
      <c r="C1349" s="97" t="s">
        <v>235</v>
      </c>
      <c r="D1349" s="644"/>
      <c r="E1349" s="642">
        <f t="shared" si="150"/>
        <v>0</v>
      </c>
      <c r="F1349" s="644"/>
      <c r="G1349" s="644"/>
      <c r="H1349" s="644"/>
      <c r="I1349" s="642">
        <f t="shared" si="148"/>
        <v>0</v>
      </c>
      <c r="J1349" s="644"/>
      <c r="K1349" s="644"/>
      <c r="L1349" s="644"/>
      <c r="M1349" s="642">
        <f t="shared" si="149"/>
        <v>0</v>
      </c>
      <c r="N1349" s="644"/>
      <c r="O1349" s="644"/>
      <c r="P1349" s="644"/>
      <c r="Q1349" s="87" t="e">
        <f t="shared" si="147"/>
        <v>#DIV/0!</v>
      </c>
      <c r="R1349" s="87" t="e">
        <f t="shared" si="147"/>
        <v>#DIV/0!</v>
      </c>
      <c r="S1349" s="87" t="e">
        <f t="shared" si="147"/>
        <v>#DIV/0!</v>
      </c>
      <c r="T1349" s="87" t="e">
        <f t="shared" si="147"/>
        <v>#DIV/0!</v>
      </c>
      <c r="U1349" s="2"/>
    </row>
    <row r="1350" spans="1:21" ht="45" hidden="1" x14ac:dyDescent="0.3">
      <c r="A1350" s="92"/>
      <c r="B1350" s="93" t="s">
        <v>236</v>
      </c>
      <c r="C1350" s="97" t="s">
        <v>237</v>
      </c>
      <c r="D1350" s="644"/>
      <c r="E1350" s="642">
        <f t="shared" si="150"/>
        <v>0</v>
      </c>
      <c r="F1350" s="644"/>
      <c r="G1350" s="644"/>
      <c r="H1350" s="644"/>
      <c r="I1350" s="642">
        <f t="shared" si="148"/>
        <v>0</v>
      </c>
      <c r="J1350" s="644"/>
      <c r="K1350" s="644"/>
      <c r="L1350" s="644"/>
      <c r="M1350" s="642">
        <f t="shared" si="149"/>
        <v>0</v>
      </c>
      <c r="N1350" s="644"/>
      <c r="O1350" s="644"/>
      <c r="P1350" s="644"/>
      <c r="Q1350" s="87" t="e">
        <f t="shared" si="147"/>
        <v>#DIV/0!</v>
      </c>
      <c r="R1350" s="87" t="e">
        <f t="shared" si="147"/>
        <v>#DIV/0!</v>
      </c>
      <c r="S1350" s="87" t="e">
        <f t="shared" si="147"/>
        <v>#DIV/0!</v>
      </c>
      <c r="T1350" s="87" t="e">
        <f t="shared" si="147"/>
        <v>#DIV/0!</v>
      </c>
      <c r="U1350" s="2"/>
    </row>
    <row r="1351" spans="1:21" ht="30" hidden="1" x14ac:dyDescent="0.3">
      <c r="A1351" s="92"/>
      <c r="B1351" s="93" t="s">
        <v>238</v>
      </c>
      <c r="C1351" s="97" t="s">
        <v>239</v>
      </c>
      <c r="D1351" s="644"/>
      <c r="E1351" s="642">
        <f t="shared" si="150"/>
        <v>0</v>
      </c>
      <c r="F1351" s="644"/>
      <c r="G1351" s="644"/>
      <c r="H1351" s="644"/>
      <c r="I1351" s="642">
        <f t="shared" si="148"/>
        <v>0</v>
      </c>
      <c r="J1351" s="644"/>
      <c r="K1351" s="644"/>
      <c r="L1351" s="644"/>
      <c r="M1351" s="642">
        <f t="shared" si="149"/>
        <v>0</v>
      </c>
      <c r="N1351" s="644"/>
      <c r="O1351" s="644"/>
      <c r="P1351" s="644"/>
      <c r="Q1351" s="87" t="e">
        <f t="shared" si="147"/>
        <v>#DIV/0!</v>
      </c>
      <c r="R1351" s="87" t="e">
        <f t="shared" si="147"/>
        <v>#DIV/0!</v>
      </c>
      <c r="S1351" s="87" t="e">
        <f t="shared" si="147"/>
        <v>#DIV/0!</v>
      </c>
      <c r="T1351" s="87" t="e">
        <f t="shared" si="147"/>
        <v>#DIV/0!</v>
      </c>
      <c r="U1351" s="2"/>
    </row>
    <row r="1352" spans="1:21" ht="45" hidden="1" x14ac:dyDescent="0.3">
      <c r="A1352" s="92"/>
      <c r="B1352" s="93" t="s">
        <v>240</v>
      </c>
      <c r="C1352" s="97" t="s">
        <v>241</v>
      </c>
      <c r="D1352" s="644"/>
      <c r="E1352" s="642">
        <f t="shared" si="150"/>
        <v>0</v>
      </c>
      <c r="F1352" s="644"/>
      <c r="G1352" s="644"/>
      <c r="H1352" s="644"/>
      <c r="I1352" s="642">
        <f t="shared" si="148"/>
        <v>0</v>
      </c>
      <c r="J1352" s="644"/>
      <c r="K1352" s="644"/>
      <c r="L1352" s="644"/>
      <c r="M1352" s="642">
        <f t="shared" si="149"/>
        <v>0</v>
      </c>
      <c r="N1352" s="644"/>
      <c r="O1352" s="644"/>
      <c r="P1352" s="644"/>
      <c r="Q1352" s="87" t="e">
        <f t="shared" si="147"/>
        <v>#DIV/0!</v>
      </c>
      <c r="R1352" s="87" t="e">
        <f t="shared" si="147"/>
        <v>#DIV/0!</v>
      </c>
      <c r="S1352" s="87" t="e">
        <f t="shared" si="147"/>
        <v>#DIV/0!</v>
      </c>
      <c r="T1352" s="87" t="e">
        <f t="shared" si="147"/>
        <v>#DIV/0!</v>
      </c>
      <c r="U1352" s="2"/>
    </row>
    <row r="1353" spans="1:21" ht="60" hidden="1" x14ac:dyDescent="0.3">
      <c r="A1353" s="92"/>
      <c r="B1353" s="93" t="s">
        <v>242</v>
      </c>
      <c r="C1353" s="97" t="s">
        <v>243</v>
      </c>
      <c r="D1353" s="644"/>
      <c r="E1353" s="642">
        <f t="shared" si="150"/>
        <v>0</v>
      </c>
      <c r="F1353" s="644"/>
      <c r="G1353" s="644"/>
      <c r="H1353" s="644"/>
      <c r="I1353" s="642">
        <f t="shared" si="148"/>
        <v>0</v>
      </c>
      <c r="J1353" s="644"/>
      <c r="K1353" s="644"/>
      <c r="L1353" s="644"/>
      <c r="M1353" s="642">
        <f t="shared" si="149"/>
        <v>0</v>
      </c>
      <c r="N1353" s="644"/>
      <c r="O1353" s="644"/>
      <c r="P1353" s="644"/>
      <c r="Q1353" s="87" t="e">
        <f t="shared" si="147"/>
        <v>#DIV/0!</v>
      </c>
      <c r="R1353" s="87" t="e">
        <f t="shared" si="147"/>
        <v>#DIV/0!</v>
      </c>
      <c r="S1353" s="87" t="e">
        <f t="shared" si="147"/>
        <v>#DIV/0!</v>
      </c>
      <c r="T1353" s="87" t="e">
        <f t="shared" si="147"/>
        <v>#DIV/0!</v>
      </c>
      <c r="U1353" s="2"/>
    </row>
    <row r="1354" spans="1:21" ht="30" hidden="1" x14ac:dyDescent="0.3">
      <c r="A1354" s="92"/>
      <c r="B1354" s="93" t="s">
        <v>244</v>
      </c>
      <c r="C1354" s="97" t="s">
        <v>245</v>
      </c>
      <c r="D1354" s="644"/>
      <c r="E1354" s="642">
        <f t="shared" si="150"/>
        <v>0</v>
      </c>
      <c r="F1354" s="644"/>
      <c r="G1354" s="644"/>
      <c r="H1354" s="644"/>
      <c r="I1354" s="642">
        <f t="shared" si="148"/>
        <v>0</v>
      </c>
      <c r="J1354" s="644"/>
      <c r="K1354" s="644"/>
      <c r="L1354" s="644"/>
      <c r="M1354" s="642">
        <f t="shared" si="149"/>
        <v>0</v>
      </c>
      <c r="N1354" s="644"/>
      <c r="O1354" s="644"/>
      <c r="P1354" s="644"/>
      <c r="Q1354" s="87" t="e">
        <f t="shared" si="147"/>
        <v>#DIV/0!</v>
      </c>
      <c r="R1354" s="87" t="e">
        <f t="shared" si="147"/>
        <v>#DIV/0!</v>
      </c>
      <c r="S1354" s="87" t="e">
        <f t="shared" si="147"/>
        <v>#DIV/0!</v>
      </c>
      <c r="T1354" s="87" t="e">
        <f t="shared" si="147"/>
        <v>#DIV/0!</v>
      </c>
      <c r="U1354" s="2"/>
    </row>
    <row r="1355" spans="1:21" ht="30" hidden="1" x14ac:dyDescent="0.3">
      <c r="A1355" s="92"/>
      <c r="B1355" s="93" t="s">
        <v>246</v>
      </c>
      <c r="C1355" s="97" t="s">
        <v>247</v>
      </c>
      <c r="D1355" s="644"/>
      <c r="E1355" s="642">
        <f t="shared" si="150"/>
        <v>0</v>
      </c>
      <c r="F1355" s="644"/>
      <c r="G1355" s="644"/>
      <c r="H1355" s="644"/>
      <c r="I1355" s="642">
        <f t="shared" si="148"/>
        <v>0</v>
      </c>
      <c r="J1355" s="644"/>
      <c r="K1355" s="644"/>
      <c r="L1355" s="644"/>
      <c r="M1355" s="642">
        <f t="shared" si="149"/>
        <v>0</v>
      </c>
      <c r="N1355" s="644"/>
      <c r="O1355" s="644"/>
      <c r="P1355" s="644"/>
      <c r="Q1355" s="87" t="e">
        <f t="shared" si="147"/>
        <v>#DIV/0!</v>
      </c>
      <c r="R1355" s="87" t="e">
        <f t="shared" si="147"/>
        <v>#DIV/0!</v>
      </c>
      <c r="S1355" s="87" t="e">
        <f t="shared" si="147"/>
        <v>#DIV/0!</v>
      </c>
      <c r="T1355" s="87" t="e">
        <f t="shared" ref="T1355:T1418" si="151">P1355/L1355*100</f>
        <v>#DIV/0!</v>
      </c>
      <c r="U1355" s="2"/>
    </row>
    <row r="1356" spans="1:21" ht="30" hidden="1" x14ac:dyDescent="0.3">
      <c r="A1356" s="92"/>
      <c r="B1356" s="93" t="s">
        <v>248</v>
      </c>
      <c r="C1356" s="97" t="s">
        <v>249</v>
      </c>
      <c r="D1356" s="644"/>
      <c r="E1356" s="642">
        <f t="shared" si="150"/>
        <v>0</v>
      </c>
      <c r="F1356" s="644"/>
      <c r="G1356" s="644"/>
      <c r="H1356" s="644"/>
      <c r="I1356" s="642">
        <f t="shared" si="148"/>
        <v>0</v>
      </c>
      <c r="J1356" s="644"/>
      <c r="K1356" s="644"/>
      <c r="L1356" s="644"/>
      <c r="M1356" s="642">
        <f t="shared" si="149"/>
        <v>0</v>
      </c>
      <c r="N1356" s="644"/>
      <c r="O1356" s="644"/>
      <c r="P1356" s="644"/>
      <c r="Q1356" s="87" t="e">
        <f t="shared" ref="Q1356:T1419" si="152">M1356/I1356*100</f>
        <v>#DIV/0!</v>
      </c>
      <c r="R1356" s="87" t="e">
        <f t="shared" si="152"/>
        <v>#DIV/0!</v>
      </c>
      <c r="S1356" s="87" t="e">
        <f t="shared" si="152"/>
        <v>#DIV/0!</v>
      </c>
      <c r="T1356" s="87" t="e">
        <f t="shared" si="151"/>
        <v>#DIV/0!</v>
      </c>
      <c r="U1356" s="2"/>
    </row>
    <row r="1357" spans="1:21" ht="75" hidden="1" x14ac:dyDescent="0.3">
      <c r="A1357" s="92"/>
      <c r="B1357" s="93" t="s">
        <v>250</v>
      </c>
      <c r="C1357" s="97" t="s">
        <v>251</v>
      </c>
      <c r="D1357" s="644"/>
      <c r="E1357" s="642">
        <f t="shared" si="150"/>
        <v>0</v>
      </c>
      <c r="F1357" s="644"/>
      <c r="G1357" s="644"/>
      <c r="H1357" s="644"/>
      <c r="I1357" s="642">
        <f t="shared" ref="I1357:I1420" si="153">J1357+K1357</f>
        <v>0</v>
      </c>
      <c r="J1357" s="644"/>
      <c r="K1357" s="644"/>
      <c r="L1357" s="644"/>
      <c r="M1357" s="642">
        <f t="shared" ref="M1357:M1420" si="154">N1357+O1357</f>
        <v>0</v>
      </c>
      <c r="N1357" s="644"/>
      <c r="O1357" s="644"/>
      <c r="P1357" s="644"/>
      <c r="Q1357" s="87" t="e">
        <f t="shared" si="152"/>
        <v>#DIV/0!</v>
      </c>
      <c r="R1357" s="87" t="e">
        <f t="shared" si="152"/>
        <v>#DIV/0!</v>
      </c>
      <c r="S1357" s="87" t="e">
        <f t="shared" si="152"/>
        <v>#DIV/0!</v>
      </c>
      <c r="T1357" s="87" t="e">
        <f t="shared" si="151"/>
        <v>#DIV/0!</v>
      </c>
      <c r="U1357" s="2"/>
    </row>
    <row r="1358" spans="1:21" ht="30" hidden="1" x14ac:dyDescent="0.3">
      <c r="A1358" s="92"/>
      <c r="B1358" s="93" t="s">
        <v>252</v>
      </c>
      <c r="C1358" s="97" t="s">
        <v>253</v>
      </c>
      <c r="D1358" s="644"/>
      <c r="E1358" s="642">
        <f t="shared" si="150"/>
        <v>0</v>
      </c>
      <c r="F1358" s="644"/>
      <c r="G1358" s="644"/>
      <c r="H1358" s="644"/>
      <c r="I1358" s="642">
        <f t="shared" si="153"/>
        <v>0</v>
      </c>
      <c r="J1358" s="644"/>
      <c r="K1358" s="644"/>
      <c r="L1358" s="644"/>
      <c r="M1358" s="642">
        <f t="shared" si="154"/>
        <v>0</v>
      </c>
      <c r="N1358" s="644"/>
      <c r="O1358" s="644"/>
      <c r="P1358" s="644"/>
      <c r="Q1358" s="87" t="e">
        <f t="shared" si="152"/>
        <v>#DIV/0!</v>
      </c>
      <c r="R1358" s="87" t="e">
        <f t="shared" si="152"/>
        <v>#DIV/0!</v>
      </c>
      <c r="S1358" s="87" t="e">
        <f t="shared" si="152"/>
        <v>#DIV/0!</v>
      </c>
      <c r="T1358" s="87" t="e">
        <f t="shared" si="151"/>
        <v>#DIV/0!</v>
      </c>
      <c r="U1358" s="2"/>
    </row>
    <row r="1359" spans="1:21" ht="30" hidden="1" x14ac:dyDescent="0.3">
      <c r="A1359" s="92"/>
      <c r="B1359" s="93" t="s">
        <v>254</v>
      </c>
      <c r="C1359" s="96" t="s">
        <v>255</v>
      </c>
      <c r="D1359" s="644"/>
      <c r="E1359" s="642">
        <f t="shared" si="150"/>
        <v>0</v>
      </c>
      <c r="F1359" s="644"/>
      <c r="G1359" s="644"/>
      <c r="H1359" s="644"/>
      <c r="I1359" s="642">
        <f t="shared" si="153"/>
        <v>0</v>
      </c>
      <c r="J1359" s="644"/>
      <c r="K1359" s="644"/>
      <c r="L1359" s="644"/>
      <c r="M1359" s="642">
        <f t="shared" si="154"/>
        <v>0</v>
      </c>
      <c r="N1359" s="644"/>
      <c r="O1359" s="644"/>
      <c r="P1359" s="644"/>
      <c r="Q1359" s="87" t="e">
        <f t="shared" si="152"/>
        <v>#DIV/0!</v>
      </c>
      <c r="R1359" s="87" t="e">
        <f t="shared" si="152"/>
        <v>#DIV/0!</v>
      </c>
      <c r="S1359" s="87" t="e">
        <f t="shared" si="152"/>
        <v>#DIV/0!</v>
      </c>
      <c r="T1359" s="87" t="e">
        <f t="shared" si="151"/>
        <v>#DIV/0!</v>
      </c>
      <c r="U1359" s="2"/>
    </row>
    <row r="1360" spans="1:21" hidden="1" x14ac:dyDescent="0.3">
      <c r="A1360" s="92"/>
      <c r="B1360" s="93" t="s">
        <v>256</v>
      </c>
      <c r="C1360" s="96" t="s">
        <v>257</v>
      </c>
      <c r="D1360" s="644"/>
      <c r="E1360" s="642">
        <f t="shared" si="150"/>
        <v>0</v>
      </c>
      <c r="F1360" s="644"/>
      <c r="G1360" s="644"/>
      <c r="H1360" s="644"/>
      <c r="I1360" s="642">
        <f t="shared" si="153"/>
        <v>0</v>
      </c>
      <c r="J1360" s="644"/>
      <c r="K1360" s="644"/>
      <c r="L1360" s="644"/>
      <c r="M1360" s="642">
        <f t="shared" si="154"/>
        <v>0</v>
      </c>
      <c r="N1360" s="644"/>
      <c r="O1360" s="644"/>
      <c r="P1360" s="644"/>
      <c r="Q1360" s="87" t="e">
        <f t="shared" si="152"/>
        <v>#DIV/0!</v>
      </c>
      <c r="R1360" s="87" t="e">
        <f t="shared" si="152"/>
        <v>#DIV/0!</v>
      </c>
      <c r="S1360" s="87" t="e">
        <f t="shared" si="152"/>
        <v>#DIV/0!</v>
      </c>
      <c r="T1360" s="87" t="e">
        <f t="shared" si="151"/>
        <v>#DIV/0!</v>
      </c>
      <c r="U1360" s="2"/>
    </row>
    <row r="1361" spans="1:21" hidden="1" x14ac:dyDescent="0.3">
      <c r="A1361" s="92"/>
      <c r="B1361" s="93" t="s">
        <v>258</v>
      </c>
      <c r="C1361" s="96" t="s">
        <v>259</v>
      </c>
      <c r="D1361" s="644"/>
      <c r="E1361" s="642">
        <f t="shared" si="150"/>
        <v>0</v>
      </c>
      <c r="F1361" s="644"/>
      <c r="G1361" s="644"/>
      <c r="H1361" s="644"/>
      <c r="I1361" s="642">
        <f t="shared" si="153"/>
        <v>0</v>
      </c>
      <c r="J1361" s="644"/>
      <c r="K1361" s="644"/>
      <c r="L1361" s="644"/>
      <c r="M1361" s="642">
        <f t="shared" si="154"/>
        <v>0</v>
      </c>
      <c r="N1361" s="644"/>
      <c r="O1361" s="644"/>
      <c r="P1361" s="644"/>
      <c r="Q1361" s="87" t="e">
        <f t="shared" si="152"/>
        <v>#DIV/0!</v>
      </c>
      <c r="R1361" s="87" t="e">
        <f t="shared" si="152"/>
        <v>#DIV/0!</v>
      </c>
      <c r="S1361" s="87" t="e">
        <f t="shared" si="152"/>
        <v>#DIV/0!</v>
      </c>
      <c r="T1361" s="87" t="e">
        <f t="shared" si="151"/>
        <v>#DIV/0!</v>
      </c>
      <c r="U1361" s="2"/>
    </row>
    <row r="1362" spans="1:21" ht="60" hidden="1" x14ac:dyDescent="0.3">
      <c r="A1362" s="92"/>
      <c r="B1362" s="93" t="s">
        <v>260</v>
      </c>
      <c r="C1362" s="96" t="s">
        <v>261</v>
      </c>
      <c r="D1362" s="644"/>
      <c r="E1362" s="642">
        <f t="shared" ref="E1362:E1425" si="155">F1362+G1362</f>
        <v>0</v>
      </c>
      <c r="F1362" s="644"/>
      <c r="G1362" s="644"/>
      <c r="H1362" s="644"/>
      <c r="I1362" s="642">
        <f t="shared" si="153"/>
        <v>0</v>
      </c>
      <c r="J1362" s="644"/>
      <c r="K1362" s="644"/>
      <c r="L1362" s="644"/>
      <c r="M1362" s="642">
        <f t="shared" si="154"/>
        <v>0</v>
      </c>
      <c r="N1362" s="644"/>
      <c r="O1362" s="644"/>
      <c r="P1362" s="644"/>
      <c r="Q1362" s="87" t="e">
        <f t="shared" si="152"/>
        <v>#DIV/0!</v>
      </c>
      <c r="R1362" s="87" t="e">
        <f t="shared" si="152"/>
        <v>#DIV/0!</v>
      </c>
      <c r="S1362" s="87" t="e">
        <f t="shared" si="152"/>
        <v>#DIV/0!</v>
      </c>
      <c r="T1362" s="87" t="e">
        <f t="shared" si="151"/>
        <v>#DIV/0!</v>
      </c>
      <c r="U1362" s="2"/>
    </row>
    <row r="1363" spans="1:21" ht="45" hidden="1" x14ac:dyDescent="0.3">
      <c r="A1363" s="92"/>
      <c r="B1363" s="93" t="s">
        <v>262</v>
      </c>
      <c r="C1363" s="96" t="s">
        <v>263</v>
      </c>
      <c r="D1363" s="644"/>
      <c r="E1363" s="642">
        <f t="shared" si="155"/>
        <v>0</v>
      </c>
      <c r="F1363" s="644"/>
      <c r="G1363" s="644"/>
      <c r="H1363" s="644"/>
      <c r="I1363" s="642">
        <f t="shared" si="153"/>
        <v>0</v>
      </c>
      <c r="J1363" s="644"/>
      <c r="K1363" s="644"/>
      <c r="L1363" s="644"/>
      <c r="M1363" s="642">
        <f t="shared" si="154"/>
        <v>0</v>
      </c>
      <c r="N1363" s="644"/>
      <c r="O1363" s="644"/>
      <c r="P1363" s="644"/>
      <c r="Q1363" s="87" t="e">
        <f t="shared" si="152"/>
        <v>#DIV/0!</v>
      </c>
      <c r="R1363" s="87" t="e">
        <f t="shared" si="152"/>
        <v>#DIV/0!</v>
      </c>
      <c r="S1363" s="87" t="e">
        <f t="shared" si="152"/>
        <v>#DIV/0!</v>
      </c>
      <c r="T1363" s="87" t="e">
        <f t="shared" si="151"/>
        <v>#DIV/0!</v>
      </c>
      <c r="U1363" s="2"/>
    </row>
    <row r="1364" spans="1:21" ht="45" hidden="1" x14ac:dyDescent="0.3">
      <c r="A1364" s="92"/>
      <c r="B1364" s="93" t="s">
        <v>264</v>
      </c>
      <c r="C1364" s="97" t="s">
        <v>265</v>
      </c>
      <c r="D1364" s="644"/>
      <c r="E1364" s="642">
        <f t="shared" si="155"/>
        <v>0</v>
      </c>
      <c r="F1364" s="644"/>
      <c r="G1364" s="644"/>
      <c r="H1364" s="644"/>
      <c r="I1364" s="642">
        <f t="shared" si="153"/>
        <v>0</v>
      </c>
      <c r="J1364" s="644"/>
      <c r="K1364" s="644"/>
      <c r="L1364" s="644"/>
      <c r="M1364" s="642">
        <f t="shared" si="154"/>
        <v>0</v>
      </c>
      <c r="N1364" s="644"/>
      <c r="O1364" s="644"/>
      <c r="P1364" s="644"/>
      <c r="Q1364" s="87" t="e">
        <f t="shared" si="152"/>
        <v>#DIV/0!</v>
      </c>
      <c r="R1364" s="87" t="e">
        <f t="shared" si="152"/>
        <v>#DIV/0!</v>
      </c>
      <c r="S1364" s="87" t="e">
        <f t="shared" si="152"/>
        <v>#DIV/0!</v>
      </c>
      <c r="T1364" s="87" t="e">
        <f t="shared" si="151"/>
        <v>#DIV/0!</v>
      </c>
      <c r="U1364" s="2"/>
    </row>
    <row r="1365" spans="1:21" ht="30" hidden="1" x14ac:dyDescent="0.3">
      <c r="A1365" s="92"/>
      <c r="B1365" s="93" t="s">
        <v>266</v>
      </c>
      <c r="C1365" s="97" t="s">
        <v>267</v>
      </c>
      <c r="D1365" s="644"/>
      <c r="E1365" s="642">
        <f t="shared" si="155"/>
        <v>0</v>
      </c>
      <c r="F1365" s="644"/>
      <c r="G1365" s="644"/>
      <c r="H1365" s="644"/>
      <c r="I1365" s="642">
        <f t="shared" si="153"/>
        <v>0</v>
      </c>
      <c r="J1365" s="644"/>
      <c r="K1365" s="644"/>
      <c r="L1365" s="644"/>
      <c r="M1365" s="642">
        <f t="shared" si="154"/>
        <v>0</v>
      </c>
      <c r="N1365" s="644"/>
      <c r="O1365" s="644"/>
      <c r="P1365" s="644"/>
      <c r="Q1365" s="87" t="e">
        <f t="shared" si="152"/>
        <v>#DIV/0!</v>
      </c>
      <c r="R1365" s="87" t="e">
        <f t="shared" si="152"/>
        <v>#DIV/0!</v>
      </c>
      <c r="S1365" s="87" t="e">
        <f t="shared" si="152"/>
        <v>#DIV/0!</v>
      </c>
      <c r="T1365" s="87" t="e">
        <f t="shared" si="151"/>
        <v>#DIV/0!</v>
      </c>
      <c r="U1365" s="2"/>
    </row>
    <row r="1366" spans="1:21" ht="30" hidden="1" x14ac:dyDescent="0.3">
      <c r="A1366" s="92"/>
      <c r="B1366" s="93" t="s">
        <v>268</v>
      </c>
      <c r="C1366" s="97" t="s">
        <v>269</v>
      </c>
      <c r="D1366" s="644"/>
      <c r="E1366" s="642">
        <f t="shared" si="155"/>
        <v>0</v>
      </c>
      <c r="F1366" s="644"/>
      <c r="G1366" s="644"/>
      <c r="H1366" s="644"/>
      <c r="I1366" s="642">
        <f t="shared" si="153"/>
        <v>0</v>
      </c>
      <c r="J1366" s="644"/>
      <c r="K1366" s="644"/>
      <c r="L1366" s="644"/>
      <c r="M1366" s="642">
        <f t="shared" si="154"/>
        <v>0</v>
      </c>
      <c r="N1366" s="644"/>
      <c r="O1366" s="644"/>
      <c r="P1366" s="644"/>
      <c r="Q1366" s="87" t="e">
        <f t="shared" si="152"/>
        <v>#DIV/0!</v>
      </c>
      <c r="R1366" s="87" t="e">
        <f t="shared" si="152"/>
        <v>#DIV/0!</v>
      </c>
      <c r="S1366" s="87" t="e">
        <f t="shared" si="152"/>
        <v>#DIV/0!</v>
      </c>
      <c r="T1366" s="87" t="e">
        <f t="shared" si="151"/>
        <v>#DIV/0!</v>
      </c>
      <c r="U1366" s="2"/>
    </row>
    <row r="1367" spans="1:21" ht="60" hidden="1" x14ac:dyDescent="0.3">
      <c r="A1367" s="92"/>
      <c r="B1367" s="93" t="s">
        <v>270</v>
      </c>
      <c r="C1367" s="97" t="s">
        <v>271</v>
      </c>
      <c r="D1367" s="644"/>
      <c r="E1367" s="642">
        <f t="shared" si="155"/>
        <v>0</v>
      </c>
      <c r="F1367" s="644"/>
      <c r="G1367" s="644"/>
      <c r="H1367" s="644"/>
      <c r="I1367" s="642">
        <f t="shared" si="153"/>
        <v>0</v>
      </c>
      <c r="J1367" s="644"/>
      <c r="K1367" s="644"/>
      <c r="L1367" s="644"/>
      <c r="M1367" s="642">
        <f t="shared" si="154"/>
        <v>0</v>
      </c>
      <c r="N1367" s="644"/>
      <c r="O1367" s="644"/>
      <c r="P1367" s="644"/>
      <c r="Q1367" s="87" t="e">
        <f t="shared" si="152"/>
        <v>#DIV/0!</v>
      </c>
      <c r="R1367" s="87" t="e">
        <f t="shared" si="152"/>
        <v>#DIV/0!</v>
      </c>
      <c r="S1367" s="87" t="e">
        <f t="shared" si="152"/>
        <v>#DIV/0!</v>
      </c>
      <c r="T1367" s="87" t="e">
        <f t="shared" si="151"/>
        <v>#DIV/0!</v>
      </c>
      <c r="U1367" s="2"/>
    </row>
    <row r="1368" spans="1:21" ht="60" hidden="1" x14ac:dyDescent="0.3">
      <c r="A1368" s="92"/>
      <c r="B1368" s="93" t="s">
        <v>272</v>
      </c>
      <c r="C1368" s="97" t="s">
        <v>273</v>
      </c>
      <c r="D1368" s="644"/>
      <c r="E1368" s="642">
        <f t="shared" si="155"/>
        <v>0</v>
      </c>
      <c r="F1368" s="644"/>
      <c r="G1368" s="644"/>
      <c r="H1368" s="644"/>
      <c r="I1368" s="642">
        <f t="shared" si="153"/>
        <v>0</v>
      </c>
      <c r="J1368" s="644"/>
      <c r="K1368" s="644"/>
      <c r="L1368" s="644"/>
      <c r="M1368" s="642">
        <f t="shared" si="154"/>
        <v>0</v>
      </c>
      <c r="N1368" s="644"/>
      <c r="O1368" s="644"/>
      <c r="P1368" s="644"/>
      <c r="Q1368" s="87" t="e">
        <f t="shared" si="152"/>
        <v>#DIV/0!</v>
      </c>
      <c r="R1368" s="87" t="e">
        <f t="shared" si="152"/>
        <v>#DIV/0!</v>
      </c>
      <c r="S1368" s="87" t="e">
        <f t="shared" si="152"/>
        <v>#DIV/0!</v>
      </c>
      <c r="T1368" s="87" t="e">
        <f t="shared" si="151"/>
        <v>#DIV/0!</v>
      </c>
      <c r="U1368" s="2"/>
    </row>
    <row r="1369" spans="1:21" ht="90" hidden="1" x14ac:dyDescent="0.3">
      <c r="A1369" s="92"/>
      <c r="B1369" s="93" t="s">
        <v>274</v>
      </c>
      <c r="C1369" s="97" t="s">
        <v>275</v>
      </c>
      <c r="D1369" s="644"/>
      <c r="E1369" s="642">
        <f t="shared" si="155"/>
        <v>0</v>
      </c>
      <c r="F1369" s="644"/>
      <c r="G1369" s="644"/>
      <c r="H1369" s="644"/>
      <c r="I1369" s="642">
        <f t="shared" si="153"/>
        <v>0</v>
      </c>
      <c r="J1369" s="644"/>
      <c r="K1369" s="644"/>
      <c r="L1369" s="644"/>
      <c r="M1369" s="642">
        <f t="shared" si="154"/>
        <v>0</v>
      </c>
      <c r="N1369" s="644"/>
      <c r="O1369" s="644"/>
      <c r="P1369" s="644"/>
      <c r="Q1369" s="87" t="e">
        <f t="shared" si="152"/>
        <v>#DIV/0!</v>
      </c>
      <c r="R1369" s="87" t="e">
        <f t="shared" si="152"/>
        <v>#DIV/0!</v>
      </c>
      <c r="S1369" s="87" t="e">
        <f t="shared" si="152"/>
        <v>#DIV/0!</v>
      </c>
      <c r="T1369" s="87" t="e">
        <f t="shared" si="151"/>
        <v>#DIV/0!</v>
      </c>
      <c r="U1369" s="2"/>
    </row>
    <row r="1370" spans="1:21" ht="45" hidden="1" x14ac:dyDescent="0.3">
      <c r="A1370" s="92"/>
      <c r="B1370" s="93" t="s">
        <v>276</v>
      </c>
      <c r="C1370" s="96" t="s">
        <v>277</v>
      </c>
      <c r="D1370" s="644"/>
      <c r="E1370" s="642">
        <f t="shared" si="155"/>
        <v>0</v>
      </c>
      <c r="F1370" s="644"/>
      <c r="G1370" s="644"/>
      <c r="H1370" s="644"/>
      <c r="I1370" s="642">
        <f t="shared" si="153"/>
        <v>0</v>
      </c>
      <c r="J1370" s="644"/>
      <c r="K1370" s="644"/>
      <c r="L1370" s="644"/>
      <c r="M1370" s="642">
        <f t="shared" si="154"/>
        <v>0</v>
      </c>
      <c r="N1370" s="644"/>
      <c r="O1370" s="644"/>
      <c r="P1370" s="644"/>
      <c r="Q1370" s="87" t="e">
        <f t="shared" si="152"/>
        <v>#DIV/0!</v>
      </c>
      <c r="R1370" s="87" t="e">
        <f t="shared" si="152"/>
        <v>#DIV/0!</v>
      </c>
      <c r="S1370" s="87" t="e">
        <f t="shared" si="152"/>
        <v>#DIV/0!</v>
      </c>
      <c r="T1370" s="87" t="e">
        <f t="shared" si="151"/>
        <v>#DIV/0!</v>
      </c>
      <c r="U1370" s="2"/>
    </row>
    <row r="1371" spans="1:21" ht="45" hidden="1" x14ac:dyDescent="0.3">
      <c r="A1371" s="92"/>
      <c r="B1371" s="93" t="s">
        <v>278</v>
      </c>
      <c r="C1371" s="96" t="s">
        <v>279</v>
      </c>
      <c r="D1371" s="644"/>
      <c r="E1371" s="642">
        <f t="shared" si="155"/>
        <v>0</v>
      </c>
      <c r="F1371" s="644"/>
      <c r="G1371" s="644"/>
      <c r="H1371" s="644"/>
      <c r="I1371" s="642">
        <f t="shared" si="153"/>
        <v>0</v>
      </c>
      <c r="J1371" s="644"/>
      <c r="K1371" s="644"/>
      <c r="L1371" s="644"/>
      <c r="M1371" s="642">
        <f t="shared" si="154"/>
        <v>0</v>
      </c>
      <c r="N1371" s="644"/>
      <c r="O1371" s="644"/>
      <c r="P1371" s="644"/>
      <c r="Q1371" s="87" t="e">
        <f t="shared" si="152"/>
        <v>#DIV/0!</v>
      </c>
      <c r="R1371" s="87" t="e">
        <f t="shared" si="152"/>
        <v>#DIV/0!</v>
      </c>
      <c r="S1371" s="87" t="e">
        <f t="shared" si="152"/>
        <v>#DIV/0!</v>
      </c>
      <c r="T1371" s="87" t="e">
        <f t="shared" si="151"/>
        <v>#DIV/0!</v>
      </c>
      <c r="U1371" s="2"/>
    </row>
    <row r="1372" spans="1:21" ht="30" hidden="1" x14ac:dyDescent="0.3">
      <c r="A1372" s="92"/>
      <c r="B1372" s="93" t="s">
        <v>280</v>
      </c>
      <c r="C1372" s="97" t="s">
        <v>281</v>
      </c>
      <c r="D1372" s="644"/>
      <c r="E1372" s="642">
        <f t="shared" si="155"/>
        <v>0</v>
      </c>
      <c r="F1372" s="644"/>
      <c r="G1372" s="644"/>
      <c r="H1372" s="644"/>
      <c r="I1372" s="642">
        <f t="shared" si="153"/>
        <v>0</v>
      </c>
      <c r="J1372" s="644"/>
      <c r="K1372" s="644"/>
      <c r="L1372" s="644"/>
      <c r="M1372" s="642">
        <f t="shared" si="154"/>
        <v>0</v>
      </c>
      <c r="N1372" s="644"/>
      <c r="O1372" s="644"/>
      <c r="P1372" s="644"/>
      <c r="Q1372" s="87" t="e">
        <f t="shared" si="152"/>
        <v>#DIV/0!</v>
      </c>
      <c r="R1372" s="87" t="e">
        <f t="shared" si="152"/>
        <v>#DIV/0!</v>
      </c>
      <c r="S1372" s="87" t="e">
        <f t="shared" si="152"/>
        <v>#DIV/0!</v>
      </c>
      <c r="T1372" s="87" t="e">
        <f t="shared" si="151"/>
        <v>#DIV/0!</v>
      </c>
      <c r="U1372" s="2"/>
    </row>
    <row r="1373" spans="1:21" ht="60" hidden="1" x14ac:dyDescent="0.3">
      <c r="A1373" s="92"/>
      <c r="B1373" s="93" t="s">
        <v>282</v>
      </c>
      <c r="C1373" s="97" t="s">
        <v>283</v>
      </c>
      <c r="D1373" s="644"/>
      <c r="E1373" s="642">
        <f t="shared" si="155"/>
        <v>0</v>
      </c>
      <c r="F1373" s="644"/>
      <c r="G1373" s="644"/>
      <c r="H1373" s="644"/>
      <c r="I1373" s="642">
        <f t="shared" si="153"/>
        <v>0</v>
      </c>
      <c r="J1373" s="644"/>
      <c r="K1373" s="644"/>
      <c r="L1373" s="644"/>
      <c r="M1373" s="642">
        <f t="shared" si="154"/>
        <v>0</v>
      </c>
      <c r="N1373" s="644"/>
      <c r="O1373" s="644"/>
      <c r="P1373" s="644"/>
      <c r="Q1373" s="87" t="e">
        <f t="shared" si="152"/>
        <v>#DIV/0!</v>
      </c>
      <c r="R1373" s="87" t="e">
        <f t="shared" si="152"/>
        <v>#DIV/0!</v>
      </c>
      <c r="S1373" s="87" t="e">
        <f t="shared" si="152"/>
        <v>#DIV/0!</v>
      </c>
      <c r="T1373" s="87" t="e">
        <f t="shared" si="151"/>
        <v>#DIV/0!</v>
      </c>
      <c r="U1373" s="2"/>
    </row>
    <row r="1374" spans="1:21" ht="30" hidden="1" x14ac:dyDescent="0.3">
      <c r="A1374" s="92"/>
      <c r="B1374" s="93" t="s">
        <v>284</v>
      </c>
      <c r="C1374" s="97" t="s">
        <v>285</v>
      </c>
      <c r="D1374" s="644"/>
      <c r="E1374" s="642">
        <f t="shared" si="155"/>
        <v>0</v>
      </c>
      <c r="F1374" s="644"/>
      <c r="G1374" s="644"/>
      <c r="H1374" s="644"/>
      <c r="I1374" s="642">
        <f t="shared" si="153"/>
        <v>0</v>
      </c>
      <c r="J1374" s="644"/>
      <c r="K1374" s="644"/>
      <c r="L1374" s="644"/>
      <c r="M1374" s="642">
        <f t="shared" si="154"/>
        <v>0</v>
      </c>
      <c r="N1374" s="644"/>
      <c r="O1374" s="644"/>
      <c r="P1374" s="644"/>
      <c r="Q1374" s="87" t="e">
        <f t="shared" si="152"/>
        <v>#DIV/0!</v>
      </c>
      <c r="R1374" s="87" t="e">
        <f t="shared" si="152"/>
        <v>#DIV/0!</v>
      </c>
      <c r="S1374" s="87" t="e">
        <f t="shared" si="152"/>
        <v>#DIV/0!</v>
      </c>
      <c r="T1374" s="87" t="e">
        <f t="shared" si="151"/>
        <v>#DIV/0!</v>
      </c>
      <c r="U1374" s="2"/>
    </row>
    <row r="1375" spans="1:21" ht="90" hidden="1" x14ac:dyDescent="0.3">
      <c r="A1375" s="92"/>
      <c r="B1375" s="93" t="s">
        <v>286</v>
      </c>
      <c r="C1375" s="97" t="s">
        <v>287</v>
      </c>
      <c r="D1375" s="644"/>
      <c r="E1375" s="642">
        <f t="shared" si="155"/>
        <v>0</v>
      </c>
      <c r="F1375" s="644"/>
      <c r="G1375" s="644"/>
      <c r="H1375" s="644"/>
      <c r="I1375" s="642">
        <f t="shared" si="153"/>
        <v>0</v>
      </c>
      <c r="J1375" s="644"/>
      <c r="K1375" s="644"/>
      <c r="L1375" s="644"/>
      <c r="M1375" s="642">
        <f t="shared" si="154"/>
        <v>0</v>
      </c>
      <c r="N1375" s="644"/>
      <c r="O1375" s="644"/>
      <c r="P1375" s="644"/>
      <c r="Q1375" s="87" t="e">
        <f t="shared" si="152"/>
        <v>#DIV/0!</v>
      </c>
      <c r="R1375" s="87" t="e">
        <f t="shared" si="152"/>
        <v>#DIV/0!</v>
      </c>
      <c r="S1375" s="87" t="e">
        <f t="shared" si="152"/>
        <v>#DIV/0!</v>
      </c>
      <c r="T1375" s="87" t="e">
        <f t="shared" si="151"/>
        <v>#DIV/0!</v>
      </c>
      <c r="U1375" s="2"/>
    </row>
    <row r="1376" spans="1:21" ht="30" hidden="1" x14ac:dyDescent="0.3">
      <c r="A1376" s="92"/>
      <c r="B1376" s="93" t="s">
        <v>288</v>
      </c>
      <c r="C1376" s="97" t="s">
        <v>289</v>
      </c>
      <c r="D1376" s="644"/>
      <c r="E1376" s="642">
        <f t="shared" si="155"/>
        <v>0</v>
      </c>
      <c r="F1376" s="644"/>
      <c r="G1376" s="644"/>
      <c r="H1376" s="644"/>
      <c r="I1376" s="642">
        <f t="shared" si="153"/>
        <v>0</v>
      </c>
      <c r="J1376" s="644"/>
      <c r="K1376" s="644"/>
      <c r="L1376" s="644"/>
      <c r="M1376" s="642">
        <f t="shared" si="154"/>
        <v>0</v>
      </c>
      <c r="N1376" s="644"/>
      <c r="O1376" s="644"/>
      <c r="P1376" s="644"/>
      <c r="Q1376" s="87" t="e">
        <f t="shared" si="152"/>
        <v>#DIV/0!</v>
      </c>
      <c r="R1376" s="87" t="e">
        <f t="shared" si="152"/>
        <v>#DIV/0!</v>
      </c>
      <c r="S1376" s="87" t="e">
        <f t="shared" si="152"/>
        <v>#DIV/0!</v>
      </c>
      <c r="T1376" s="87" t="e">
        <f t="shared" si="151"/>
        <v>#DIV/0!</v>
      </c>
      <c r="U1376" s="2"/>
    </row>
    <row r="1377" spans="1:21" ht="90" hidden="1" x14ac:dyDescent="0.3">
      <c r="A1377" s="92"/>
      <c r="B1377" s="93" t="s">
        <v>290</v>
      </c>
      <c r="C1377" s="97" t="s">
        <v>291</v>
      </c>
      <c r="D1377" s="644"/>
      <c r="E1377" s="642">
        <f t="shared" si="155"/>
        <v>0</v>
      </c>
      <c r="F1377" s="644"/>
      <c r="G1377" s="644"/>
      <c r="H1377" s="644"/>
      <c r="I1377" s="642">
        <f t="shared" si="153"/>
        <v>0</v>
      </c>
      <c r="J1377" s="644"/>
      <c r="K1377" s="644"/>
      <c r="L1377" s="644"/>
      <c r="M1377" s="642">
        <f t="shared" si="154"/>
        <v>0</v>
      </c>
      <c r="N1377" s="644"/>
      <c r="O1377" s="644"/>
      <c r="P1377" s="644"/>
      <c r="Q1377" s="87" t="e">
        <f t="shared" si="152"/>
        <v>#DIV/0!</v>
      </c>
      <c r="R1377" s="87" t="e">
        <f t="shared" si="152"/>
        <v>#DIV/0!</v>
      </c>
      <c r="S1377" s="87" t="e">
        <f t="shared" si="152"/>
        <v>#DIV/0!</v>
      </c>
      <c r="T1377" s="87" t="e">
        <f t="shared" si="151"/>
        <v>#DIV/0!</v>
      </c>
      <c r="U1377" s="2"/>
    </row>
    <row r="1378" spans="1:21" ht="30" hidden="1" x14ac:dyDescent="0.3">
      <c r="A1378" s="92"/>
      <c r="B1378" s="93" t="s">
        <v>292</v>
      </c>
      <c r="C1378" s="97" t="s">
        <v>293</v>
      </c>
      <c r="D1378" s="644"/>
      <c r="E1378" s="642">
        <f t="shared" si="155"/>
        <v>0</v>
      </c>
      <c r="F1378" s="644"/>
      <c r="G1378" s="644"/>
      <c r="H1378" s="644"/>
      <c r="I1378" s="642">
        <f t="shared" si="153"/>
        <v>0</v>
      </c>
      <c r="J1378" s="644"/>
      <c r="K1378" s="644"/>
      <c r="L1378" s="644"/>
      <c r="M1378" s="642">
        <f t="shared" si="154"/>
        <v>0</v>
      </c>
      <c r="N1378" s="644"/>
      <c r="O1378" s="644"/>
      <c r="P1378" s="644"/>
      <c r="Q1378" s="87" t="e">
        <f t="shared" si="152"/>
        <v>#DIV/0!</v>
      </c>
      <c r="R1378" s="87" t="e">
        <f t="shared" si="152"/>
        <v>#DIV/0!</v>
      </c>
      <c r="S1378" s="87" t="e">
        <f t="shared" si="152"/>
        <v>#DIV/0!</v>
      </c>
      <c r="T1378" s="87" t="e">
        <f t="shared" si="151"/>
        <v>#DIV/0!</v>
      </c>
      <c r="U1378" s="2"/>
    </row>
    <row r="1379" spans="1:21" ht="30" hidden="1" x14ac:dyDescent="0.3">
      <c r="A1379" s="92"/>
      <c r="B1379" s="93" t="s">
        <v>294</v>
      </c>
      <c r="C1379" s="97" t="s">
        <v>295</v>
      </c>
      <c r="D1379" s="644"/>
      <c r="E1379" s="642">
        <f t="shared" si="155"/>
        <v>0</v>
      </c>
      <c r="F1379" s="644"/>
      <c r="G1379" s="644"/>
      <c r="H1379" s="644"/>
      <c r="I1379" s="642">
        <f t="shared" si="153"/>
        <v>0</v>
      </c>
      <c r="J1379" s="644"/>
      <c r="K1379" s="644"/>
      <c r="L1379" s="644"/>
      <c r="M1379" s="642">
        <f t="shared" si="154"/>
        <v>0</v>
      </c>
      <c r="N1379" s="644"/>
      <c r="O1379" s="644"/>
      <c r="P1379" s="644"/>
      <c r="Q1379" s="87" t="e">
        <f t="shared" si="152"/>
        <v>#DIV/0!</v>
      </c>
      <c r="R1379" s="87" t="e">
        <f t="shared" si="152"/>
        <v>#DIV/0!</v>
      </c>
      <c r="S1379" s="87" t="e">
        <f t="shared" si="152"/>
        <v>#DIV/0!</v>
      </c>
      <c r="T1379" s="87" t="e">
        <f t="shared" si="151"/>
        <v>#DIV/0!</v>
      </c>
      <c r="U1379" s="2"/>
    </row>
    <row r="1380" spans="1:21" ht="30" hidden="1" x14ac:dyDescent="0.3">
      <c r="A1380" s="92"/>
      <c r="B1380" s="93" t="s">
        <v>296</v>
      </c>
      <c r="C1380" s="97" t="s">
        <v>297</v>
      </c>
      <c r="D1380" s="644"/>
      <c r="E1380" s="642">
        <f t="shared" si="155"/>
        <v>0</v>
      </c>
      <c r="F1380" s="644"/>
      <c r="G1380" s="644"/>
      <c r="H1380" s="644"/>
      <c r="I1380" s="642">
        <f t="shared" si="153"/>
        <v>0</v>
      </c>
      <c r="J1380" s="644"/>
      <c r="K1380" s="644"/>
      <c r="L1380" s="644"/>
      <c r="M1380" s="642">
        <f t="shared" si="154"/>
        <v>0</v>
      </c>
      <c r="N1380" s="644"/>
      <c r="O1380" s="644"/>
      <c r="P1380" s="644"/>
      <c r="Q1380" s="87" t="e">
        <f t="shared" si="152"/>
        <v>#DIV/0!</v>
      </c>
      <c r="R1380" s="87" t="e">
        <f t="shared" si="152"/>
        <v>#DIV/0!</v>
      </c>
      <c r="S1380" s="87" t="e">
        <f t="shared" si="152"/>
        <v>#DIV/0!</v>
      </c>
      <c r="T1380" s="87" t="e">
        <f t="shared" si="151"/>
        <v>#DIV/0!</v>
      </c>
      <c r="U1380" s="2"/>
    </row>
    <row r="1381" spans="1:21" ht="30" hidden="1" x14ac:dyDescent="0.3">
      <c r="A1381" s="92"/>
      <c r="B1381" s="93" t="s">
        <v>298</v>
      </c>
      <c r="C1381" s="97" t="s">
        <v>299</v>
      </c>
      <c r="D1381" s="644"/>
      <c r="E1381" s="642">
        <f t="shared" si="155"/>
        <v>0</v>
      </c>
      <c r="F1381" s="644"/>
      <c r="G1381" s="644"/>
      <c r="H1381" s="644"/>
      <c r="I1381" s="642">
        <f t="shared" si="153"/>
        <v>0</v>
      </c>
      <c r="J1381" s="644"/>
      <c r="K1381" s="644"/>
      <c r="L1381" s="644"/>
      <c r="M1381" s="642">
        <f t="shared" si="154"/>
        <v>0</v>
      </c>
      <c r="N1381" s="644"/>
      <c r="O1381" s="644"/>
      <c r="P1381" s="644"/>
      <c r="Q1381" s="87" t="e">
        <f t="shared" si="152"/>
        <v>#DIV/0!</v>
      </c>
      <c r="R1381" s="87" t="e">
        <f t="shared" si="152"/>
        <v>#DIV/0!</v>
      </c>
      <c r="S1381" s="87" t="e">
        <f t="shared" si="152"/>
        <v>#DIV/0!</v>
      </c>
      <c r="T1381" s="87" t="e">
        <f t="shared" si="151"/>
        <v>#DIV/0!</v>
      </c>
      <c r="U1381" s="2"/>
    </row>
    <row r="1382" spans="1:21" ht="30" hidden="1" x14ac:dyDescent="0.3">
      <c r="A1382" s="92"/>
      <c r="B1382" s="93" t="s">
        <v>300</v>
      </c>
      <c r="C1382" s="97" t="s">
        <v>301</v>
      </c>
      <c r="D1382" s="644"/>
      <c r="E1382" s="642">
        <f t="shared" si="155"/>
        <v>0</v>
      </c>
      <c r="F1382" s="644"/>
      <c r="G1382" s="644"/>
      <c r="H1382" s="644"/>
      <c r="I1382" s="642">
        <f t="shared" si="153"/>
        <v>0</v>
      </c>
      <c r="J1382" s="644"/>
      <c r="K1382" s="644"/>
      <c r="L1382" s="644"/>
      <c r="M1382" s="642">
        <f t="shared" si="154"/>
        <v>0</v>
      </c>
      <c r="N1382" s="644"/>
      <c r="O1382" s="644"/>
      <c r="P1382" s="644"/>
      <c r="Q1382" s="87" t="e">
        <f t="shared" si="152"/>
        <v>#DIV/0!</v>
      </c>
      <c r="R1382" s="87" t="e">
        <f t="shared" si="152"/>
        <v>#DIV/0!</v>
      </c>
      <c r="S1382" s="87" t="e">
        <f t="shared" si="152"/>
        <v>#DIV/0!</v>
      </c>
      <c r="T1382" s="87" t="e">
        <f t="shared" si="151"/>
        <v>#DIV/0!</v>
      </c>
      <c r="U1382" s="2"/>
    </row>
    <row r="1383" spans="1:21" ht="75" hidden="1" x14ac:dyDescent="0.3">
      <c r="A1383" s="92"/>
      <c r="B1383" s="93" t="s">
        <v>302</v>
      </c>
      <c r="C1383" s="97" t="s">
        <v>303</v>
      </c>
      <c r="D1383" s="644"/>
      <c r="E1383" s="642">
        <f t="shared" si="155"/>
        <v>0</v>
      </c>
      <c r="F1383" s="644"/>
      <c r="G1383" s="644"/>
      <c r="H1383" s="644"/>
      <c r="I1383" s="642">
        <f t="shared" si="153"/>
        <v>0</v>
      </c>
      <c r="J1383" s="644"/>
      <c r="K1383" s="644"/>
      <c r="L1383" s="644"/>
      <c r="M1383" s="642">
        <f t="shared" si="154"/>
        <v>0</v>
      </c>
      <c r="N1383" s="644"/>
      <c r="O1383" s="644"/>
      <c r="P1383" s="644"/>
      <c r="Q1383" s="87" t="e">
        <f t="shared" si="152"/>
        <v>#DIV/0!</v>
      </c>
      <c r="R1383" s="87" t="e">
        <f t="shared" si="152"/>
        <v>#DIV/0!</v>
      </c>
      <c r="S1383" s="87" t="e">
        <f t="shared" si="152"/>
        <v>#DIV/0!</v>
      </c>
      <c r="T1383" s="87" t="e">
        <f t="shared" si="151"/>
        <v>#DIV/0!</v>
      </c>
      <c r="U1383" s="2"/>
    </row>
    <row r="1384" spans="1:21" hidden="1" x14ac:dyDescent="0.3">
      <c r="A1384" s="92"/>
      <c r="B1384" s="93" t="s">
        <v>307</v>
      </c>
      <c r="C1384" s="95" t="s">
        <v>386</v>
      </c>
      <c r="D1384" s="644"/>
      <c r="E1384" s="642">
        <f t="shared" si="155"/>
        <v>0</v>
      </c>
      <c r="F1384" s="644"/>
      <c r="G1384" s="644"/>
      <c r="H1384" s="644"/>
      <c r="I1384" s="642">
        <f t="shared" si="153"/>
        <v>0</v>
      </c>
      <c r="J1384" s="644"/>
      <c r="K1384" s="644"/>
      <c r="L1384" s="644"/>
      <c r="M1384" s="642">
        <f t="shared" si="154"/>
        <v>0</v>
      </c>
      <c r="N1384" s="644"/>
      <c r="O1384" s="644"/>
      <c r="P1384" s="644"/>
      <c r="Q1384" s="87" t="e">
        <f t="shared" si="152"/>
        <v>#DIV/0!</v>
      </c>
      <c r="R1384" s="87" t="e">
        <f t="shared" si="152"/>
        <v>#DIV/0!</v>
      </c>
      <c r="S1384" s="87" t="e">
        <f t="shared" si="152"/>
        <v>#DIV/0!</v>
      </c>
      <c r="T1384" s="87" t="e">
        <f t="shared" si="151"/>
        <v>#DIV/0!</v>
      </c>
      <c r="U1384" s="2"/>
    </row>
    <row r="1385" spans="1:21" hidden="1" x14ac:dyDescent="0.3">
      <c r="A1385" s="92"/>
      <c r="B1385" s="93" t="s">
        <v>309</v>
      </c>
      <c r="C1385" s="95" t="s">
        <v>387</v>
      </c>
      <c r="D1385" s="644"/>
      <c r="E1385" s="642">
        <f t="shared" si="155"/>
        <v>0</v>
      </c>
      <c r="F1385" s="644"/>
      <c r="G1385" s="644"/>
      <c r="H1385" s="644"/>
      <c r="I1385" s="642">
        <f t="shared" si="153"/>
        <v>0</v>
      </c>
      <c r="J1385" s="644"/>
      <c r="K1385" s="644"/>
      <c r="L1385" s="644"/>
      <c r="M1385" s="642">
        <f t="shared" si="154"/>
        <v>0</v>
      </c>
      <c r="N1385" s="644"/>
      <c r="O1385" s="644"/>
      <c r="P1385" s="644"/>
      <c r="Q1385" s="87" t="e">
        <f t="shared" si="152"/>
        <v>#DIV/0!</v>
      </c>
      <c r="R1385" s="87" t="e">
        <f t="shared" si="152"/>
        <v>#DIV/0!</v>
      </c>
      <c r="S1385" s="87" t="e">
        <f t="shared" si="152"/>
        <v>#DIV/0!</v>
      </c>
      <c r="T1385" s="87" t="e">
        <f t="shared" si="151"/>
        <v>#DIV/0!</v>
      </c>
      <c r="U1385" s="2"/>
    </row>
    <row r="1386" spans="1:21" hidden="1" x14ac:dyDescent="0.3">
      <c r="A1386" s="92"/>
      <c r="B1386" s="93" t="s">
        <v>310</v>
      </c>
      <c r="C1386" s="96" t="s">
        <v>311</v>
      </c>
      <c r="D1386" s="644"/>
      <c r="E1386" s="642">
        <f t="shared" si="155"/>
        <v>0</v>
      </c>
      <c r="F1386" s="644"/>
      <c r="G1386" s="644"/>
      <c r="H1386" s="644"/>
      <c r="I1386" s="642">
        <f t="shared" si="153"/>
        <v>0</v>
      </c>
      <c r="J1386" s="644"/>
      <c r="K1386" s="644"/>
      <c r="L1386" s="644"/>
      <c r="M1386" s="642">
        <f t="shared" si="154"/>
        <v>0</v>
      </c>
      <c r="N1386" s="644"/>
      <c r="O1386" s="644"/>
      <c r="P1386" s="644"/>
      <c r="Q1386" s="87" t="e">
        <f t="shared" si="152"/>
        <v>#DIV/0!</v>
      </c>
      <c r="R1386" s="87" t="e">
        <f t="shared" si="152"/>
        <v>#DIV/0!</v>
      </c>
      <c r="S1386" s="87" t="e">
        <f t="shared" si="152"/>
        <v>#DIV/0!</v>
      </c>
      <c r="T1386" s="87" t="e">
        <f t="shared" si="151"/>
        <v>#DIV/0!</v>
      </c>
      <c r="U1386" s="2"/>
    </row>
    <row r="1387" spans="1:21" ht="30" hidden="1" x14ac:dyDescent="0.3">
      <c r="A1387" s="92"/>
      <c r="B1387" s="93" t="s">
        <v>312</v>
      </c>
      <c r="C1387" s="97" t="s">
        <v>313</v>
      </c>
      <c r="D1387" s="644"/>
      <c r="E1387" s="642">
        <f t="shared" si="155"/>
        <v>0</v>
      </c>
      <c r="F1387" s="644"/>
      <c r="G1387" s="644"/>
      <c r="H1387" s="644"/>
      <c r="I1387" s="642">
        <f t="shared" si="153"/>
        <v>0</v>
      </c>
      <c r="J1387" s="644"/>
      <c r="K1387" s="644"/>
      <c r="L1387" s="644"/>
      <c r="M1387" s="642">
        <f t="shared" si="154"/>
        <v>0</v>
      </c>
      <c r="N1387" s="644"/>
      <c r="O1387" s="644"/>
      <c r="P1387" s="644"/>
      <c r="Q1387" s="87" t="e">
        <f t="shared" si="152"/>
        <v>#DIV/0!</v>
      </c>
      <c r="R1387" s="87" t="e">
        <f t="shared" si="152"/>
        <v>#DIV/0!</v>
      </c>
      <c r="S1387" s="87" t="e">
        <f t="shared" si="152"/>
        <v>#DIV/0!</v>
      </c>
      <c r="T1387" s="87" t="e">
        <f t="shared" si="151"/>
        <v>#DIV/0!</v>
      </c>
      <c r="U1387" s="2"/>
    </row>
    <row r="1388" spans="1:21" ht="30" hidden="1" x14ac:dyDescent="0.3">
      <c r="A1388" s="92"/>
      <c r="B1388" s="93" t="s">
        <v>314</v>
      </c>
      <c r="C1388" s="97" t="s">
        <v>315</v>
      </c>
      <c r="D1388" s="644"/>
      <c r="E1388" s="642">
        <f t="shared" si="155"/>
        <v>0</v>
      </c>
      <c r="F1388" s="644"/>
      <c r="G1388" s="644"/>
      <c r="H1388" s="644"/>
      <c r="I1388" s="642">
        <f t="shared" si="153"/>
        <v>0</v>
      </c>
      <c r="J1388" s="644"/>
      <c r="K1388" s="644"/>
      <c r="L1388" s="644"/>
      <c r="M1388" s="642">
        <f t="shared" si="154"/>
        <v>0</v>
      </c>
      <c r="N1388" s="644"/>
      <c r="O1388" s="644"/>
      <c r="P1388" s="644"/>
      <c r="Q1388" s="87" t="e">
        <f t="shared" si="152"/>
        <v>#DIV/0!</v>
      </c>
      <c r="R1388" s="87" t="e">
        <f t="shared" si="152"/>
        <v>#DIV/0!</v>
      </c>
      <c r="S1388" s="87" t="e">
        <f t="shared" si="152"/>
        <v>#DIV/0!</v>
      </c>
      <c r="T1388" s="87" t="e">
        <f t="shared" si="151"/>
        <v>#DIV/0!</v>
      </c>
      <c r="U1388" s="2"/>
    </row>
    <row r="1389" spans="1:21" hidden="1" x14ac:dyDescent="0.3">
      <c r="A1389" s="92"/>
      <c r="B1389" s="93" t="s">
        <v>316</v>
      </c>
      <c r="C1389" s="96" t="s">
        <v>317</v>
      </c>
      <c r="D1389" s="644"/>
      <c r="E1389" s="642">
        <f t="shared" si="155"/>
        <v>0</v>
      </c>
      <c r="F1389" s="644"/>
      <c r="G1389" s="644"/>
      <c r="H1389" s="644"/>
      <c r="I1389" s="642">
        <f t="shared" si="153"/>
        <v>0</v>
      </c>
      <c r="J1389" s="644"/>
      <c r="K1389" s="644"/>
      <c r="L1389" s="644"/>
      <c r="M1389" s="642">
        <f t="shared" si="154"/>
        <v>0</v>
      </c>
      <c r="N1389" s="644"/>
      <c r="O1389" s="644"/>
      <c r="P1389" s="644"/>
      <c r="Q1389" s="87" t="e">
        <f t="shared" si="152"/>
        <v>#DIV/0!</v>
      </c>
      <c r="R1389" s="87" t="e">
        <f t="shared" si="152"/>
        <v>#DIV/0!</v>
      </c>
      <c r="S1389" s="87" t="e">
        <f t="shared" si="152"/>
        <v>#DIV/0!</v>
      </c>
      <c r="T1389" s="87" t="e">
        <f t="shared" si="151"/>
        <v>#DIV/0!</v>
      </c>
      <c r="U1389" s="2"/>
    </row>
    <row r="1390" spans="1:21" ht="30" hidden="1" x14ac:dyDescent="0.3">
      <c r="A1390" s="92"/>
      <c r="B1390" s="93" t="s">
        <v>318</v>
      </c>
      <c r="C1390" s="97" t="s">
        <v>313</v>
      </c>
      <c r="D1390" s="644"/>
      <c r="E1390" s="642">
        <f t="shared" si="155"/>
        <v>0</v>
      </c>
      <c r="F1390" s="644"/>
      <c r="G1390" s="644"/>
      <c r="H1390" s="644"/>
      <c r="I1390" s="642">
        <f t="shared" si="153"/>
        <v>0</v>
      </c>
      <c r="J1390" s="644"/>
      <c r="K1390" s="644"/>
      <c r="L1390" s="644"/>
      <c r="M1390" s="642">
        <f t="shared" si="154"/>
        <v>0</v>
      </c>
      <c r="N1390" s="644"/>
      <c r="O1390" s="644"/>
      <c r="P1390" s="644"/>
      <c r="Q1390" s="87" t="e">
        <f t="shared" si="152"/>
        <v>#DIV/0!</v>
      </c>
      <c r="R1390" s="87" t="e">
        <f t="shared" si="152"/>
        <v>#DIV/0!</v>
      </c>
      <c r="S1390" s="87" t="e">
        <f t="shared" si="152"/>
        <v>#DIV/0!</v>
      </c>
      <c r="T1390" s="87" t="e">
        <f t="shared" si="151"/>
        <v>#DIV/0!</v>
      </c>
      <c r="U1390" s="2"/>
    </row>
    <row r="1391" spans="1:21" ht="30" hidden="1" x14ac:dyDescent="0.3">
      <c r="A1391" s="92"/>
      <c r="B1391" s="93" t="s">
        <v>319</v>
      </c>
      <c r="C1391" s="97" t="s">
        <v>315</v>
      </c>
      <c r="D1391" s="644"/>
      <c r="E1391" s="642">
        <f t="shared" si="155"/>
        <v>0</v>
      </c>
      <c r="F1391" s="644"/>
      <c r="G1391" s="644"/>
      <c r="H1391" s="644"/>
      <c r="I1391" s="642">
        <f t="shared" si="153"/>
        <v>0</v>
      </c>
      <c r="J1391" s="644"/>
      <c r="K1391" s="644"/>
      <c r="L1391" s="644"/>
      <c r="M1391" s="642">
        <f t="shared" si="154"/>
        <v>0</v>
      </c>
      <c r="N1391" s="644"/>
      <c r="O1391" s="644"/>
      <c r="P1391" s="644"/>
      <c r="Q1391" s="87" t="e">
        <f t="shared" si="152"/>
        <v>#DIV/0!</v>
      </c>
      <c r="R1391" s="87" t="e">
        <f t="shared" si="152"/>
        <v>#DIV/0!</v>
      </c>
      <c r="S1391" s="87" t="e">
        <f t="shared" si="152"/>
        <v>#DIV/0!</v>
      </c>
      <c r="T1391" s="87" t="e">
        <f t="shared" si="151"/>
        <v>#DIV/0!</v>
      </c>
      <c r="U1391" s="2"/>
    </row>
    <row r="1392" spans="1:21" ht="45" hidden="1" x14ac:dyDescent="0.3">
      <c r="A1392" s="92"/>
      <c r="B1392" s="93" t="s">
        <v>320</v>
      </c>
      <c r="C1392" s="96" t="s">
        <v>321</v>
      </c>
      <c r="D1392" s="644"/>
      <c r="E1392" s="642">
        <f t="shared" si="155"/>
        <v>0</v>
      </c>
      <c r="F1392" s="644"/>
      <c r="G1392" s="644"/>
      <c r="H1392" s="644"/>
      <c r="I1392" s="642">
        <f t="shared" si="153"/>
        <v>0</v>
      </c>
      <c r="J1392" s="644"/>
      <c r="K1392" s="644"/>
      <c r="L1392" s="644"/>
      <c r="M1392" s="642">
        <f t="shared" si="154"/>
        <v>0</v>
      </c>
      <c r="N1392" s="644"/>
      <c r="O1392" s="644"/>
      <c r="P1392" s="644"/>
      <c r="Q1392" s="87" t="e">
        <f t="shared" si="152"/>
        <v>#DIV/0!</v>
      </c>
      <c r="R1392" s="87" t="e">
        <f t="shared" si="152"/>
        <v>#DIV/0!</v>
      </c>
      <c r="S1392" s="87" t="e">
        <f t="shared" si="152"/>
        <v>#DIV/0!</v>
      </c>
      <c r="T1392" s="87" t="e">
        <f t="shared" si="151"/>
        <v>#DIV/0!</v>
      </c>
      <c r="U1392" s="2"/>
    </row>
    <row r="1393" spans="1:21" ht="30" hidden="1" x14ac:dyDescent="0.3">
      <c r="A1393" s="92"/>
      <c r="B1393" s="93" t="s">
        <v>322</v>
      </c>
      <c r="C1393" s="97" t="s">
        <v>313</v>
      </c>
      <c r="D1393" s="644"/>
      <c r="E1393" s="642">
        <f t="shared" si="155"/>
        <v>0</v>
      </c>
      <c r="F1393" s="644"/>
      <c r="G1393" s="644"/>
      <c r="H1393" s="644"/>
      <c r="I1393" s="642">
        <f t="shared" si="153"/>
        <v>0</v>
      </c>
      <c r="J1393" s="644"/>
      <c r="K1393" s="644"/>
      <c r="L1393" s="644"/>
      <c r="M1393" s="642">
        <f t="shared" si="154"/>
        <v>0</v>
      </c>
      <c r="N1393" s="644"/>
      <c r="O1393" s="644"/>
      <c r="P1393" s="644"/>
      <c r="Q1393" s="87" t="e">
        <f t="shared" si="152"/>
        <v>#DIV/0!</v>
      </c>
      <c r="R1393" s="87" t="e">
        <f t="shared" si="152"/>
        <v>#DIV/0!</v>
      </c>
      <c r="S1393" s="87" t="e">
        <f t="shared" si="152"/>
        <v>#DIV/0!</v>
      </c>
      <c r="T1393" s="87" t="e">
        <f t="shared" si="151"/>
        <v>#DIV/0!</v>
      </c>
      <c r="U1393" s="2"/>
    </row>
    <row r="1394" spans="1:21" ht="30" hidden="1" x14ac:dyDescent="0.3">
      <c r="A1394" s="92"/>
      <c r="B1394" s="93" t="s">
        <v>323</v>
      </c>
      <c r="C1394" s="97" t="s">
        <v>315</v>
      </c>
      <c r="D1394" s="644"/>
      <c r="E1394" s="642">
        <f t="shared" si="155"/>
        <v>0</v>
      </c>
      <c r="F1394" s="644"/>
      <c r="G1394" s="644"/>
      <c r="H1394" s="644"/>
      <c r="I1394" s="642">
        <f t="shared" si="153"/>
        <v>0</v>
      </c>
      <c r="J1394" s="644"/>
      <c r="K1394" s="644"/>
      <c r="L1394" s="644"/>
      <c r="M1394" s="642">
        <f t="shared" si="154"/>
        <v>0</v>
      </c>
      <c r="N1394" s="644"/>
      <c r="O1394" s="644"/>
      <c r="P1394" s="644"/>
      <c r="Q1394" s="87" t="e">
        <f t="shared" si="152"/>
        <v>#DIV/0!</v>
      </c>
      <c r="R1394" s="87" t="e">
        <f t="shared" si="152"/>
        <v>#DIV/0!</v>
      </c>
      <c r="S1394" s="87" t="e">
        <f t="shared" si="152"/>
        <v>#DIV/0!</v>
      </c>
      <c r="T1394" s="87" t="e">
        <f t="shared" si="151"/>
        <v>#DIV/0!</v>
      </c>
      <c r="U1394" s="2"/>
    </row>
    <row r="1395" spans="1:21" hidden="1" x14ac:dyDescent="0.3">
      <c r="A1395" s="92"/>
      <c r="B1395" s="93" t="s">
        <v>324</v>
      </c>
      <c r="C1395" s="95" t="s">
        <v>388</v>
      </c>
      <c r="D1395" s="644"/>
      <c r="E1395" s="642">
        <f t="shared" si="155"/>
        <v>0</v>
      </c>
      <c r="F1395" s="644"/>
      <c r="G1395" s="644"/>
      <c r="H1395" s="644"/>
      <c r="I1395" s="642">
        <f t="shared" si="153"/>
        <v>0</v>
      </c>
      <c r="J1395" s="644"/>
      <c r="K1395" s="644"/>
      <c r="L1395" s="644"/>
      <c r="M1395" s="642">
        <f t="shared" si="154"/>
        <v>0</v>
      </c>
      <c r="N1395" s="644"/>
      <c r="O1395" s="644"/>
      <c r="P1395" s="644"/>
      <c r="Q1395" s="87" t="e">
        <f t="shared" si="152"/>
        <v>#DIV/0!</v>
      </c>
      <c r="R1395" s="87" t="e">
        <f t="shared" si="152"/>
        <v>#DIV/0!</v>
      </c>
      <c r="S1395" s="87" t="e">
        <f t="shared" si="152"/>
        <v>#DIV/0!</v>
      </c>
      <c r="T1395" s="87" t="e">
        <f t="shared" si="151"/>
        <v>#DIV/0!</v>
      </c>
      <c r="U1395" s="2"/>
    </row>
    <row r="1396" spans="1:21" ht="45" hidden="1" x14ac:dyDescent="0.3">
      <c r="A1396" s="92"/>
      <c r="B1396" s="93" t="s">
        <v>325</v>
      </c>
      <c r="C1396" s="96" t="s">
        <v>326</v>
      </c>
      <c r="D1396" s="644"/>
      <c r="E1396" s="642">
        <f t="shared" si="155"/>
        <v>0</v>
      </c>
      <c r="F1396" s="644"/>
      <c r="G1396" s="644"/>
      <c r="H1396" s="644"/>
      <c r="I1396" s="642">
        <f t="shared" si="153"/>
        <v>0</v>
      </c>
      <c r="J1396" s="644"/>
      <c r="K1396" s="644"/>
      <c r="L1396" s="644"/>
      <c r="M1396" s="642">
        <f t="shared" si="154"/>
        <v>0</v>
      </c>
      <c r="N1396" s="644"/>
      <c r="O1396" s="644"/>
      <c r="P1396" s="644"/>
      <c r="Q1396" s="87" t="e">
        <f t="shared" si="152"/>
        <v>#DIV/0!</v>
      </c>
      <c r="R1396" s="87" t="e">
        <f t="shared" si="152"/>
        <v>#DIV/0!</v>
      </c>
      <c r="S1396" s="87" t="e">
        <f t="shared" si="152"/>
        <v>#DIV/0!</v>
      </c>
      <c r="T1396" s="87" t="e">
        <f t="shared" si="151"/>
        <v>#DIV/0!</v>
      </c>
      <c r="U1396" s="2"/>
    </row>
    <row r="1397" spans="1:21" hidden="1" x14ac:dyDescent="0.3">
      <c r="A1397" s="92"/>
      <c r="B1397" s="93" t="s">
        <v>327</v>
      </c>
      <c r="C1397" s="96" t="s">
        <v>328</v>
      </c>
      <c r="D1397" s="644"/>
      <c r="E1397" s="642">
        <f t="shared" si="155"/>
        <v>0</v>
      </c>
      <c r="F1397" s="644"/>
      <c r="G1397" s="644"/>
      <c r="H1397" s="644"/>
      <c r="I1397" s="642">
        <f t="shared" si="153"/>
        <v>0</v>
      </c>
      <c r="J1397" s="644"/>
      <c r="K1397" s="644"/>
      <c r="L1397" s="644"/>
      <c r="M1397" s="642">
        <f t="shared" si="154"/>
        <v>0</v>
      </c>
      <c r="N1397" s="644"/>
      <c r="O1397" s="644"/>
      <c r="P1397" s="644"/>
      <c r="Q1397" s="87" t="e">
        <f t="shared" si="152"/>
        <v>#DIV/0!</v>
      </c>
      <c r="R1397" s="87" t="e">
        <f t="shared" si="152"/>
        <v>#DIV/0!</v>
      </c>
      <c r="S1397" s="87" t="e">
        <f t="shared" si="152"/>
        <v>#DIV/0!</v>
      </c>
      <c r="T1397" s="87" t="e">
        <f t="shared" si="151"/>
        <v>#DIV/0!</v>
      </c>
      <c r="U1397" s="2"/>
    </row>
    <row r="1398" spans="1:21" ht="30" hidden="1" x14ac:dyDescent="0.3">
      <c r="A1398" s="92"/>
      <c r="B1398" s="93" t="s">
        <v>329</v>
      </c>
      <c r="C1398" s="97" t="s">
        <v>330</v>
      </c>
      <c r="D1398" s="644"/>
      <c r="E1398" s="642">
        <f t="shared" si="155"/>
        <v>0</v>
      </c>
      <c r="F1398" s="644"/>
      <c r="G1398" s="644"/>
      <c r="H1398" s="644"/>
      <c r="I1398" s="642">
        <f t="shared" si="153"/>
        <v>0</v>
      </c>
      <c r="J1398" s="644"/>
      <c r="K1398" s="644"/>
      <c r="L1398" s="644"/>
      <c r="M1398" s="642">
        <f t="shared" si="154"/>
        <v>0</v>
      </c>
      <c r="N1398" s="644"/>
      <c r="O1398" s="644"/>
      <c r="P1398" s="644"/>
      <c r="Q1398" s="87" t="e">
        <f t="shared" si="152"/>
        <v>#DIV/0!</v>
      </c>
      <c r="R1398" s="87" t="e">
        <f t="shared" si="152"/>
        <v>#DIV/0!</v>
      </c>
      <c r="S1398" s="87" t="e">
        <f t="shared" si="152"/>
        <v>#DIV/0!</v>
      </c>
      <c r="T1398" s="87" t="e">
        <f t="shared" si="151"/>
        <v>#DIV/0!</v>
      </c>
      <c r="U1398" s="2"/>
    </row>
    <row r="1399" spans="1:21" ht="30" hidden="1" x14ac:dyDescent="0.3">
      <c r="A1399" s="92"/>
      <c r="B1399" s="93" t="s">
        <v>331</v>
      </c>
      <c r="C1399" s="97" t="s">
        <v>332</v>
      </c>
      <c r="D1399" s="644"/>
      <c r="E1399" s="642">
        <f t="shared" si="155"/>
        <v>0</v>
      </c>
      <c r="F1399" s="644"/>
      <c r="G1399" s="644"/>
      <c r="H1399" s="644"/>
      <c r="I1399" s="642">
        <f t="shared" si="153"/>
        <v>0</v>
      </c>
      <c r="J1399" s="644"/>
      <c r="K1399" s="644"/>
      <c r="L1399" s="644"/>
      <c r="M1399" s="642">
        <f t="shared" si="154"/>
        <v>0</v>
      </c>
      <c r="N1399" s="644"/>
      <c r="O1399" s="644"/>
      <c r="P1399" s="644"/>
      <c r="Q1399" s="87" t="e">
        <f t="shared" si="152"/>
        <v>#DIV/0!</v>
      </c>
      <c r="R1399" s="87" t="e">
        <f t="shared" si="152"/>
        <v>#DIV/0!</v>
      </c>
      <c r="S1399" s="87" t="e">
        <f t="shared" si="152"/>
        <v>#DIV/0!</v>
      </c>
      <c r="T1399" s="87" t="e">
        <f t="shared" si="151"/>
        <v>#DIV/0!</v>
      </c>
      <c r="U1399" s="2"/>
    </row>
    <row r="1400" spans="1:21" hidden="1" x14ac:dyDescent="0.3">
      <c r="A1400" s="92"/>
      <c r="B1400" s="93" t="s">
        <v>138</v>
      </c>
      <c r="C1400" s="94" t="s">
        <v>374</v>
      </c>
      <c r="D1400" s="644"/>
      <c r="E1400" s="642">
        <f t="shared" si="155"/>
        <v>0</v>
      </c>
      <c r="F1400" s="644"/>
      <c r="G1400" s="644"/>
      <c r="H1400" s="644"/>
      <c r="I1400" s="642">
        <f t="shared" si="153"/>
        <v>0</v>
      </c>
      <c r="J1400" s="644"/>
      <c r="K1400" s="644"/>
      <c r="L1400" s="644"/>
      <c r="M1400" s="642">
        <f t="shared" si="154"/>
        <v>0</v>
      </c>
      <c r="N1400" s="644"/>
      <c r="O1400" s="644"/>
      <c r="P1400" s="644"/>
      <c r="Q1400" s="87" t="e">
        <f t="shared" si="152"/>
        <v>#DIV/0!</v>
      </c>
      <c r="R1400" s="87" t="e">
        <f t="shared" si="152"/>
        <v>#DIV/0!</v>
      </c>
      <c r="S1400" s="87" t="e">
        <f t="shared" si="152"/>
        <v>#DIV/0!</v>
      </c>
      <c r="T1400" s="87" t="e">
        <f t="shared" si="151"/>
        <v>#DIV/0!</v>
      </c>
      <c r="U1400" s="2"/>
    </row>
    <row r="1401" spans="1:21" hidden="1" x14ac:dyDescent="0.3">
      <c r="A1401" s="92"/>
      <c r="B1401" s="93" t="s">
        <v>139</v>
      </c>
      <c r="C1401" s="100" t="s">
        <v>334</v>
      </c>
      <c r="D1401" s="644"/>
      <c r="E1401" s="642">
        <f t="shared" si="155"/>
        <v>0</v>
      </c>
      <c r="F1401" s="644"/>
      <c r="G1401" s="644"/>
      <c r="H1401" s="644"/>
      <c r="I1401" s="642">
        <f t="shared" si="153"/>
        <v>0</v>
      </c>
      <c r="J1401" s="644"/>
      <c r="K1401" s="644"/>
      <c r="L1401" s="644"/>
      <c r="M1401" s="642">
        <f t="shared" si="154"/>
        <v>0</v>
      </c>
      <c r="N1401" s="644"/>
      <c r="O1401" s="644"/>
      <c r="P1401" s="644"/>
      <c r="Q1401" s="87" t="e">
        <f t="shared" si="152"/>
        <v>#DIV/0!</v>
      </c>
      <c r="R1401" s="87" t="e">
        <f t="shared" si="152"/>
        <v>#DIV/0!</v>
      </c>
      <c r="S1401" s="87" t="e">
        <f t="shared" si="152"/>
        <v>#DIV/0!</v>
      </c>
      <c r="T1401" s="87" t="e">
        <f t="shared" si="151"/>
        <v>#DIV/0!</v>
      </c>
      <c r="U1401" s="2"/>
    </row>
    <row r="1402" spans="1:21" ht="30" hidden="1" x14ac:dyDescent="0.3">
      <c r="A1402" s="92"/>
      <c r="B1402" s="93" t="s">
        <v>335</v>
      </c>
      <c r="C1402" s="96" t="s">
        <v>336</v>
      </c>
      <c r="D1402" s="644"/>
      <c r="E1402" s="642">
        <f t="shared" si="155"/>
        <v>0</v>
      </c>
      <c r="F1402" s="644"/>
      <c r="G1402" s="644"/>
      <c r="H1402" s="644"/>
      <c r="I1402" s="642">
        <f t="shared" si="153"/>
        <v>0</v>
      </c>
      <c r="J1402" s="644"/>
      <c r="K1402" s="644"/>
      <c r="L1402" s="644"/>
      <c r="M1402" s="642">
        <f t="shared" si="154"/>
        <v>0</v>
      </c>
      <c r="N1402" s="644"/>
      <c r="O1402" s="644"/>
      <c r="P1402" s="644"/>
      <c r="Q1402" s="87" t="e">
        <f t="shared" si="152"/>
        <v>#DIV/0!</v>
      </c>
      <c r="R1402" s="87" t="e">
        <f t="shared" si="152"/>
        <v>#DIV/0!</v>
      </c>
      <c r="S1402" s="87" t="e">
        <f t="shared" si="152"/>
        <v>#DIV/0!</v>
      </c>
      <c r="T1402" s="87" t="e">
        <f t="shared" si="151"/>
        <v>#DIV/0!</v>
      </c>
      <c r="U1402" s="2"/>
    </row>
    <row r="1403" spans="1:21" ht="30" hidden="1" x14ac:dyDescent="0.3">
      <c r="A1403" s="92"/>
      <c r="B1403" s="93" t="s">
        <v>337</v>
      </c>
      <c r="C1403" s="97" t="s">
        <v>338</v>
      </c>
      <c r="D1403" s="644"/>
      <c r="E1403" s="642">
        <f t="shared" si="155"/>
        <v>0</v>
      </c>
      <c r="F1403" s="644"/>
      <c r="G1403" s="644"/>
      <c r="H1403" s="644"/>
      <c r="I1403" s="642">
        <f t="shared" si="153"/>
        <v>0</v>
      </c>
      <c r="J1403" s="644"/>
      <c r="K1403" s="644"/>
      <c r="L1403" s="644"/>
      <c r="M1403" s="642">
        <f t="shared" si="154"/>
        <v>0</v>
      </c>
      <c r="N1403" s="644"/>
      <c r="O1403" s="644"/>
      <c r="P1403" s="644"/>
      <c r="Q1403" s="87" t="e">
        <f t="shared" si="152"/>
        <v>#DIV/0!</v>
      </c>
      <c r="R1403" s="87" t="e">
        <f t="shared" si="152"/>
        <v>#DIV/0!</v>
      </c>
      <c r="S1403" s="87" t="e">
        <f t="shared" si="152"/>
        <v>#DIV/0!</v>
      </c>
      <c r="T1403" s="87" t="e">
        <f t="shared" si="151"/>
        <v>#DIV/0!</v>
      </c>
      <c r="U1403" s="2"/>
    </row>
    <row r="1404" spans="1:21" ht="30" hidden="1" x14ac:dyDescent="0.3">
      <c r="A1404" s="92"/>
      <c r="B1404" s="93" t="s">
        <v>339</v>
      </c>
      <c r="C1404" s="97" t="s">
        <v>340</v>
      </c>
      <c r="D1404" s="644"/>
      <c r="E1404" s="642">
        <f t="shared" si="155"/>
        <v>0</v>
      </c>
      <c r="F1404" s="644"/>
      <c r="G1404" s="644"/>
      <c r="H1404" s="644"/>
      <c r="I1404" s="642">
        <f t="shared" si="153"/>
        <v>0</v>
      </c>
      <c r="J1404" s="644"/>
      <c r="K1404" s="644"/>
      <c r="L1404" s="644"/>
      <c r="M1404" s="642">
        <f t="shared" si="154"/>
        <v>0</v>
      </c>
      <c r="N1404" s="644"/>
      <c r="O1404" s="644"/>
      <c r="P1404" s="644"/>
      <c r="Q1404" s="87" t="e">
        <f t="shared" si="152"/>
        <v>#DIV/0!</v>
      </c>
      <c r="R1404" s="87" t="e">
        <f t="shared" si="152"/>
        <v>#DIV/0!</v>
      </c>
      <c r="S1404" s="87" t="e">
        <f t="shared" si="152"/>
        <v>#DIV/0!</v>
      </c>
      <c r="T1404" s="87" t="e">
        <f t="shared" si="151"/>
        <v>#DIV/0!</v>
      </c>
      <c r="U1404" s="2"/>
    </row>
    <row r="1405" spans="1:21" ht="30" hidden="1" x14ac:dyDescent="0.3">
      <c r="A1405" s="92"/>
      <c r="B1405" s="93" t="s">
        <v>341</v>
      </c>
      <c r="C1405" s="97" t="s">
        <v>342</v>
      </c>
      <c r="D1405" s="644"/>
      <c r="E1405" s="642">
        <f t="shared" si="155"/>
        <v>0</v>
      </c>
      <c r="F1405" s="644"/>
      <c r="G1405" s="644"/>
      <c r="H1405" s="644"/>
      <c r="I1405" s="642">
        <f t="shared" si="153"/>
        <v>0</v>
      </c>
      <c r="J1405" s="644"/>
      <c r="K1405" s="644"/>
      <c r="L1405" s="644"/>
      <c r="M1405" s="642">
        <f t="shared" si="154"/>
        <v>0</v>
      </c>
      <c r="N1405" s="644"/>
      <c r="O1405" s="644"/>
      <c r="P1405" s="644"/>
      <c r="Q1405" s="87" t="e">
        <f t="shared" si="152"/>
        <v>#DIV/0!</v>
      </c>
      <c r="R1405" s="87" t="e">
        <f t="shared" si="152"/>
        <v>#DIV/0!</v>
      </c>
      <c r="S1405" s="87" t="e">
        <f t="shared" si="152"/>
        <v>#DIV/0!</v>
      </c>
      <c r="T1405" s="87" t="e">
        <f t="shared" si="151"/>
        <v>#DIV/0!</v>
      </c>
      <c r="U1405" s="2"/>
    </row>
    <row r="1406" spans="1:21" ht="30" hidden="1" x14ac:dyDescent="0.3">
      <c r="A1406" s="92"/>
      <c r="B1406" s="93" t="s">
        <v>343</v>
      </c>
      <c r="C1406" s="97" t="s">
        <v>344</v>
      </c>
      <c r="D1406" s="644"/>
      <c r="E1406" s="642">
        <f t="shared" si="155"/>
        <v>0</v>
      </c>
      <c r="F1406" s="644"/>
      <c r="G1406" s="644"/>
      <c r="H1406" s="644"/>
      <c r="I1406" s="642">
        <f t="shared" si="153"/>
        <v>0</v>
      </c>
      <c r="J1406" s="644"/>
      <c r="K1406" s="644"/>
      <c r="L1406" s="644"/>
      <c r="M1406" s="642">
        <f t="shared" si="154"/>
        <v>0</v>
      </c>
      <c r="N1406" s="644"/>
      <c r="O1406" s="644"/>
      <c r="P1406" s="644"/>
      <c r="Q1406" s="87" t="e">
        <f t="shared" si="152"/>
        <v>#DIV/0!</v>
      </c>
      <c r="R1406" s="87" t="e">
        <f t="shared" si="152"/>
        <v>#DIV/0!</v>
      </c>
      <c r="S1406" s="87" t="e">
        <f t="shared" si="152"/>
        <v>#DIV/0!</v>
      </c>
      <c r="T1406" s="87" t="e">
        <f t="shared" si="151"/>
        <v>#DIV/0!</v>
      </c>
      <c r="U1406" s="2"/>
    </row>
    <row r="1407" spans="1:21" ht="45" hidden="1" x14ac:dyDescent="0.3">
      <c r="A1407" s="92"/>
      <c r="B1407" s="93" t="s">
        <v>345</v>
      </c>
      <c r="C1407" s="97" t="s">
        <v>346</v>
      </c>
      <c r="D1407" s="644"/>
      <c r="E1407" s="642">
        <f t="shared" si="155"/>
        <v>0</v>
      </c>
      <c r="F1407" s="644"/>
      <c r="G1407" s="644"/>
      <c r="H1407" s="644"/>
      <c r="I1407" s="642">
        <f t="shared" si="153"/>
        <v>0</v>
      </c>
      <c r="J1407" s="644"/>
      <c r="K1407" s="644"/>
      <c r="L1407" s="644"/>
      <c r="M1407" s="642">
        <f t="shared" si="154"/>
        <v>0</v>
      </c>
      <c r="N1407" s="644"/>
      <c r="O1407" s="644"/>
      <c r="P1407" s="644"/>
      <c r="Q1407" s="87" t="e">
        <f t="shared" si="152"/>
        <v>#DIV/0!</v>
      </c>
      <c r="R1407" s="87" t="e">
        <f t="shared" si="152"/>
        <v>#DIV/0!</v>
      </c>
      <c r="S1407" s="87" t="e">
        <f t="shared" si="152"/>
        <v>#DIV/0!</v>
      </c>
      <c r="T1407" s="87" t="e">
        <f t="shared" si="151"/>
        <v>#DIV/0!</v>
      </c>
      <c r="U1407" s="2"/>
    </row>
    <row r="1408" spans="1:21" ht="30" hidden="1" x14ac:dyDescent="0.3">
      <c r="A1408" s="92"/>
      <c r="B1408" s="93" t="s">
        <v>347</v>
      </c>
      <c r="C1408" s="97" t="s">
        <v>348</v>
      </c>
      <c r="D1408" s="644"/>
      <c r="E1408" s="642">
        <f t="shared" si="155"/>
        <v>0</v>
      </c>
      <c r="F1408" s="644"/>
      <c r="G1408" s="644"/>
      <c r="H1408" s="644"/>
      <c r="I1408" s="642">
        <f t="shared" si="153"/>
        <v>0</v>
      </c>
      <c r="J1408" s="644"/>
      <c r="K1408" s="644"/>
      <c r="L1408" s="644"/>
      <c r="M1408" s="642">
        <f t="shared" si="154"/>
        <v>0</v>
      </c>
      <c r="N1408" s="644"/>
      <c r="O1408" s="644"/>
      <c r="P1408" s="644"/>
      <c r="Q1408" s="87" t="e">
        <f t="shared" si="152"/>
        <v>#DIV/0!</v>
      </c>
      <c r="R1408" s="87" t="e">
        <f t="shared" si="152"/>
        <v>#DIV/0!</v>
      </c>
      <c r="S1408" s="87" t="e">
        <f t="shared" si="152"/>
        <v>#DIV/0!</v>
      </c>
      <c r="T1408" s="87" t="e">
        <f t="shared" si="151"/>
        <v>#DIV/0!</v>
      </c>
      <c r="U1408" s="2"/>
    </row>
    <row r="1409" spans="1:21" ht="30" hidden="1" x14ac:dyDescent="0.3">
      <c r="A1409" s="92"/>
      <c r="B1409" s="93" t="s">
        <v>349</v>
      </c>
      <c r="C1409" s="97" t="s">
        <v>350</v>
      </c>
      <c r="D1409" s="644"/>
      <c r="E1409" s="642">
        <f t="shared" si="155"/>
        <v>0</v>
      </c>
      <c r="F1409" s="644"/>
      <c r="G1409" s="644"/>
      <c r="H1409" s="644"/>
      <c r="I1409" s="642">
        <f t="shared" si="153"/>
        <v>0</v>
      </c>
      <c r="J1409" s="644"/>
      <c r="K1409" s="644"/>
      <c r="L1409" s="644"/>
      <c r="M1409" s="642">
        <f t="shared" si="154"/>
        <v>0</v>
      </c>
      <c r="N1409" s="644"/>
      <c r="O1409" s="644"/>
      <c r="P1409" s="644"/>
      <c r="Q1409" s="87" t="e">
        <f t="shared" si="152"/>
        <v>#DIV/0!</v>
      </c>
      <c r="R1409" s="87" t="e">
        <f t="shared" si="152"/>
        <v>#DIV/0!</v>
      </c>
      <c r="S1409" s="87" t="e">
        <f t="shared" si="152"/>
        <v>#DIV/0!</v>
      </c>
      <c r="T1409" s="87" t="e">
        <f t="shared" si="151"/>
        <v>#DIV/0!</v>
      </c>
      <c r="U1409" s="2"/>
    </row>
    <row r="1410" spans="1:21" ht="45" hidden="1" x14ac:dyDescent="0.3">
      <c r="A1410" s="92"/>
      <c r="B1410" s="93" t="s">
        <v>351</v>
      </c>
      <c r="C1410" s="97" t="s">
        <v>352</v>
      </c>
      <c r="D1410" s="644"/>
      <c r="E1410" s="642">
        <f t="shared" si="155"/>
        <v>0</v>
      </c>
      <c r="F1410" s="644"/>
      <c r="G1410" s="644"/>
      <c r="H1410" s="644"/>
      <c r="I1410" s="642">
        <f t="shared" si="153"/>
        <v>0</v>
      </c>
      <c r="J1410" s="644"/>
      <c r="K1410" s="644"/>
      <c r="L1410" s="644"/>
      <c r="M1410" s="642">
        <f t="shared" si="154"/>
        <v>0</v>
      </c>
      <c r="N1410" s="644"/>
      <c r="O1410" s="644"/>
      <c r="P1410" s="644"/>
      <c r="Q1410" s="87" t="e">
        <f t="shared" si="152"/>
        <v>#DIV/0!</v>
      </c>
      <c r="R1410" s="87" t="e">
        <f t="shared" si="152"/>
        <v>#DIV/0!</v>
      </c>
      <c r="S1410" s="87" t="e">
        <f t="shared" si="152"/>
        <v>#DIV/0!</v>
      </c>
      <c r="T1410" s="87" t="e">
        <f t="shared" si="151"/>
        <v>#DIV/0!</v>
      </c>
      <c r="U1410" s="2"/>
    </row>
    <row r="1411" spans="1:21" ht="30" hidden="1" x14ac:dyDescent="0.3">
      <c r="A1411" s="92"/>
      <c r="B1411" s="93" t="s">
        <v>355</v>
      </c>
      <c r="C1411" s="96" t="s">
        <v>356</v>
      </c>
      <c r="D1411" s="644"/>
      <c r="E1411" s="642">
        <f t="shared" si="155"/>
        <v>0</v>
      </c>
      <c r="F1411" s="644"/>
      <c r="G1411" s="644"/>
      <c r="H1411" s="644"/>
      <c r="I1411" s="642">
        <f t="shared" si="153"/>
        <v>0</v>
      </c>
      <c r="J1411" s="644"/>
      <c r="K1411" s="644"/>
      <c r="L1411" s="644"/>
      <c r="M1411" s="642">
        <f t="shared" si="154"/>
        <v>0</v>
      </c>
      <c r="N1411" s="644"/>
      <c r="O1411" s="644"/>
      <c r="P1411" s="644"/>
      <c r="Q1411" s="87" t="e">
        <f t="shared" si="152"/>
        <v>#DIV/0!</v>
      </c>
      <c r="R1411" s="87" t="e">
        <f t="shared" si="152"/>
        <v>#DIV/0!</v>
      </c>
      <c r="S1411" s="87" t="e">
        <f t="shared" si="152"/>
        <v>#DIV/0!</v>
      </c>
      <c r="T1411" s="87" t="e">
        <f t="shared" si="151"/>
        <v>#DIV/0!</v>
      </c>
      <c r="U1411" s="2"/>
    </row>
    <row r="1412" spans="1:21" ht="30" hidden="1" x14ac:dyDescent="0.3">
      <c r="A1412" s="92"/>
      <c r="B1412" s="93" t="s">
        <v>357</v>
      </c>
      <c r="C1412" s="97" t="s">
        <v>358</v>
      </c>
      <c r="D1412" s="644"/>
      <c r="E1412" s="642">
        <f t="shared" si="155"/>
        <v>0</v>
      </c>
      <c r="F1412" s="644"/>
      <c r="G1412" s="644"/>
      <c r="H1412" s="644"/>
      <c r="I1412" s="642">
        <f t="shared" si="153"/>
        <v>0</v>
      </c>
      <c r="J1412" s="644"/>
      <c r="K1412" s="644"/>
      <c r="L1412" s="644"/>
      <c r="M1412" s="642">
        <f t="shared" si="154"/>
        <v>0</v>
      </c>
      <c r="N1412" s="644"/>
      <c r="O1412" s="644"/>
      <c r="P1412" s="644"/>
      <c r="Q1412" s="87" t="e">
        <f t="shared" si="152"/>
        <v>#DIV/0!</v>
      </c>
      <c r="R1412" s="87" t="e">
        <f t="shared" si="152"/>
        <v>#DIV/0!</v>
      </c>
      <c r="S1412" s="87" t="e">
        <f t="shared" si="152"/>
        <v>#DIV/0!</v>
      </c>
      <c r="T1412" s="87" t="e">
        <f t="shared" si="151"/>
        <v>#DIV/0!</v>
      </c>
      <c r="U1412" s="2"/>
    </row>
    <row r="1413" spans="1:21" hidden="1" x14ac:dyDescent="0.3">
      <c r="A1413" s="92"/>
      <c r="B1413" s="93"/>
      <c r="C1413" s="94" t="s">
        <v>374</v>
      </c>
      <c r="D1413" s="644"/>
      <c r="E1413" s="642">
        <f t="shared" si="155"/>
        <v>0</v>
      </c>
      <c r="F1413" s="644"/>
      <c r="G1413" s="644"/>
      <c r="H1413" s="644"/>
      <c r="I1413" s="642">
        <f t="shared" si="153"/>
        <v>0</v>
      </c>
      <c r="J1413" s="644"/>
      <c r="K1413" s="644"/>
      <c r="L1413" s="644"/>
      <c r="M1413" s="642">
        <f t="shared" si="154"/>
        <v>0</v>
      </c>
      <c r="N1413" s="644"/>
      <c r="O1413" s="644"/>
      <c r="P1413" s="644"/>
      <c r="Q1413" s="87" t="e">
        <f t="shared" si="152"/>
        <v>#DIV/0!</v>
      </c>
      <c r="R1413" s="87" t="e">
        <f t="shared" si="152"/>
        <v>#DIV/0!</v>
      </c>
      <c r="S1413" s="87" t="e">
        <f t="shared" si="152"/>
        <v>#DIV/0!</v>
      </c>
      <c r="T1413" s="87" t="e">
        <f t="shared" si="151"/>
        <v>#DIV/0!</v>
      </c>
      <c r="U1413" s="2"/>
    </row>
    <row r="1414" spans="1:21" hidden="1" x14ac:dyDescent="0.3">
      <c r="A1414" s="92"/>
      <c r="B1414" s="93"/>
      <c r="C1414" s="94" t="s">
        <v>374</v>
      </c>
      <c r="D1414" s="644"/>
      <c r="E1414" s="642">
        <f t="shared" si="155"/>
        <v>0</v>
      </c>
      <c r="F1414" s="644"/>
      <c r="G1414" s="644"/>
      <c r="H1414" s="644"/>
      <c r="I1414" s="642">
        <f t="shared" si="153"/>
        <v>0</v>
      </c>
      <c r="J1414" s="644"/>
      <c r="K1414" s="644"/>
      <c r="L1414" s="644"/>
      <c r="M1414" s="642">
        <f t="shared" si="154"/>
        <v>0</v>
      </c>
      <c r="N1414" s="644"/>
      <c r="O1414" s="644"/>
      <c r="P1414" s="644"/>
      <c r="Q1414" s="87" t="e">
        <f t="shared" si="152"/>
        <v>#DIV/0!</v>
      </c>
      <c r="R1414" s="87" t="e">
        <f t="shared" si="152"/>
        <v>#DIV/0!</v>
      </c>
      <c r="S1414" s="87" t="e">
        <f t="shared" si="152"/>
        <v>#DIV/0!</v>
      </c>
      <c r="T1414" s="87" t="e">
        <f t="shared" si="151"/>
        <v>#DIV/0!</v>
      </c>
      <c r="U1414" s="2"/>
    </row>
    <row r="1415" spans="1:21" ht="28.5" customHeight="1" x14ac:dyDescent="0.3">
      <c r="A1415" s="92" t="s">
        <v>450</v>
      </c>
      <c r="B1415" s="93"/>
      <c r="C1415" s="105" t="s">
        <v>451</v>
      </c>
      <c r="D1415" s="643">
        <f>D1420+D1425+D1430</f>
        <v>223.9</v>
      </c>
      <c r="E1415" s="642">
        <f t="shared" si="155"/>
        <v>255.03733</v>
      </c>
      <c r="F1415" s="643">
        <f t="shared" ref="F1415:H1419" si="156">F1420+F1425+F1430</f>
        <v>221.45943</v>
      </c>
      <c r="G1415" s="643">
        <f t="shared" si="156"/>
        <v>33.5779</v>
      </c>
      <c r="H1415" s="643">
        <f t="shared" si="156"/>
        <v>0</v>
      </c>
      <c r="I1415" s="642">
        <f t="shared" si="153"/>
        <v>251.23232999999999</v>
      </c>
      <c r="J1415" s="643">
        <f t="shared" ref="J1415:L1419" si="157">J1420+J1425+J1430</f>
        <v>217.65442999999999</v>
      </c>
      <c r="K1415" s="643">
        <f t="shared" si="157"/>
        <v>33.5779</v>
      </c>
      <c r="L1415" s="643">
        <f t="shared" si="157"/>
        <v>0</v>
      </c>
      <c r="M1415" s="642">
        <f t="shared" si="154"/>
        <v>62.439409999999995</v>
      </c>
      <c r="N1415" s="643">
        <f t="shared" ref="N1415:P1419" si="158">N1420+N1425+N1430</f>
        <v>62.439409999999995</v>
      </c>
      <c r="O1415" s="643">
        <f t="shared" si="158"/>
        <v>0</v>
      </c>
      <c r="P1415" s="643">
        <f t="shared" si="158"/>
        <v>0</v>
      </c>
      <c r="Q1415" s="87">
        <f t="shared" si="152"/>
        <v>24.853254356236715</v>
      </c>
      <c r="R1415" s="87">
        <f t="shared" si="152"/>
        <v>28.687405994906694</v>
      </c>
      <c r="S1415" s="87">
        <f t="shared" si="152"/>
        <v>0</v>
      </c>
      <c r="T1415" s="87" t="e">
        <f t="shared" si="151"/>
        <v>#DIV/0!</v>
      </c>
      <c r="U1415" s="2"/>
    </row>
    <row r="1416" spans="1:21" x14ac:dyDescent="0.3">
      <c r="A1416" s="92"/>
      <c r="B1416" s="93" t="s">
        <v>192</v>
      </c>
      <c r="C1416" s="94" t="s">
        <v>206</v>
      </c>
      <c r="D1416" s="644">
        <f>D1421+D1426+D1431</f>
        <v>17</v>
      </c>
      <c r="E1416" s="645">
        <f t="shared" si="155"/>
        <v>17</v>
      </c>
      <c r="F1416" s="644">
        <f t="shared" si="156"/>
        <v>17</v>
      </c>
      <c r="G1416" s="644">
        <f t="shared" si="156"/>
        <v>0</v>
      </c>
      <c r="H1416" s="644">
        <f t="shared" si="156"/>
        <v>0</v>
      </c>
      <c r="I1416" s="645">
        <f t="shared" si="153"/>
        <v>12.46</v>
      </c>
      <c r="J1416" s="644">
        <f t="shared" si="157"/>
        <v>12.46</v>
      </c>
      <c r="K1416" s="644">
        <f t="shared" si="157"/>
        <v>0</v>
      </c>
      <c r="L1416" s="644">
        <f t="shared" si="157"/>
        <v>0</v>
      </c>
      <c r="M1416" s="645">
        <f t="shared" si="154"/>
        <v>4.5521000000000003</v>
      </c>
      <c r="N1416" s="644">
        <f t="shared" si="158"/>
        <v>4.5521000000000003</v>
      </c>
      <c r="O1416" s="644">
        <f t="shared" si="158"/>
        <v>0</v>
      </c>
      <c r="P1416" s="644">
        <f t="shared" si="158"/>
        <v>0</v>
      </c>
      <c r="Q1416" s="87">
        <f t="shared" si="152"/>
        <v>36.533707865168537</v>
      </c>
      <c r="R1416" s="87">
        <f t="shared" si="152"/>
        <v>36.533707865168537</v>
      </c>
      <c r="S1416" s="87" t="e">
        <f t="shared" si="152"/>
        <v>#DIV/0!</v>
      </c>
      <c r="T1416" s="87" t="e">
        <f t="shared" si="151"/>
        <v>#DIV/0!</v>
      </c>
      <c r="U1416" s="2"/>
    </row>
    <row r="1417" spans="1:21" ht="19.5" customHeight="1" x14ac:dyDescent="0.3">
      <c r="A1417" s="92"/>
      <c r="B1417" s="93" t="s">
        <v>215</v>
      </c>
      <c r="C1417" s="95" t="s">
        <v>19</v>
      </c>
      <c r="D1417" s="644">
        <f>D1422+D1427+D1432</f>
        <v>17</v>
      </c>
      <c r="E1417" s="645">
        <f t="shared" si="155"/>
        <v>17</v>
      </c>
      <c r="F1417" s="644">
        <f t="shared" si="156"/>
        <v>17</v>
      </c>
      <c r="G1417" s="644">
        <f t="shared" si="156"/>
        <v>0</v>
      </c>
      <c r="H1417" s="644">
        <f t="shared" si="156"/>
        <v>0</v>
      </c>
      <c r="I1417" s="645">
        <f t="shared" si="153"/>
        <v>12.46</v>
      </c>
      <c r="J1417" s="644">
        <f t="shared" si="157"/>
        <v>12.46</v>
      </c>
      <c r="K1417" s="644">
        <f t="shared" si="157"/>
        <v>0</v>
      </c>
      <c r="L1417" s="644">
        <f t="shared" si="157"/>
        <v>0</v>
      </c>
      <c r="M1417" s="645">
        <f t="shared" si="154"/>
        <v>4.5521000000000003</v>
      </c>
      <c r="N1417" s="644">
        <f t="shared" si="158"/>
        <v>4.5521000000000003</v>
      </c>
      <c r="O1417" s="644">
        <f t="shared" si="158"/>
        <v>0</v>
      </c>
      <c r="P1417" s="644">
        <f t="shared" si="158"/>
        <v>0</v>
      </c>
      <c r="Q1417" s="87">
        <f t="shared" si="152"/>
        <v>36.533707865168537</v>
      </c>
      <c r="R1417" s="87">
        <f t="shared" si="152"/>
        <v>36.533707865168537</v>
      </c>
      <c r="S1417" s="87" t="e">
        <f t="shared" si="152"/>
        <v>#DIV/0!</v>
      </c>
      <c r="T1417" s="87" t="e">
        <f t="shared" si="151"/>
        <v>#DIV/0!</v>
      </c>
      <c r="U1417" s="2"/>
    </row>
    <row r="1418" spans="1:21" ht="19.5" customHeight="1" x14ac:dyDescent="0.3">
      <c r="A1418" s="92"/>
      <c r="B1418" s="93" t="s">
        <v>324</v>
      </c>
      <c r="C1418" s="95" t="s">
        <v>452</v>
      </c>
      <c r="D1418" s="644">
        <f>D1423+D1428+D1433</f>
        <v>0</v>
      </c>
      <c r="E1418" s="645">
        <f t="shared" si="155"/>
        <v>0</v>
      </c>
      <c r="F1418" s="644">
        <f t="shared" si="156"/>
        <v>0</v>
      </c>
      <c r="G1418" s="644">
        <f t="shared" si="156"/>
        <v>0</v>
      </c>
      <c r="H1418" s="644">
        <f t="shared" si="156"/>
        <v>0</v>
      </c>
      <c r="I1418" s="645">
        <f t="shared" si="153"/>
        <v>0</v>
      </c>
      <c r="J1418" s="644">
        <f t="shared" si="157"/>
        <v>0</v>
      </c>
      <c r="K1418" s="644">
        <f t="shared" si="157"/>
        <v>0</v>
      </c>
      <c r="L1418" s="644">
        <f t="shared" si="157"/>
        <v>0</v>
      </c>
      <c r="M1418" s="645">
        <f t="shared" si="154"/>
        <v>0</v>
      </c>
      <c r="N1418" s="644">
        <f t="shared" si="158"/>
        <v>0</v>
      </c>
      <c r="O1418" s="644">
        <f t="shared" si="158"/>
        <v>0</v>
      </c>
      <c r="P1418" s="644">
        <f t="shared" si="158"/>
        <v>0</v>
      </c>
      <c r="Q1418" s="87" t="e">
        <f t="shared" si="152"/>
        <v>#DIV/0!</v>
      </c>
      <c r="R1418" s="87" t="e">
        <f t="shared" si="152"/>
        <v>#DIV/0!</v>
      </c>
      <c r="S1418" s="87" t="e">
        <f t="shared" si="152"/>
        <v>#DIV/0!</v>
      </c>
      <c r="T1418" s="87" t="e">
        <f t="shared" si="151"/>
        <v>#DIV/0!</v>
      </c>
      <c r="U1418" s="2"/>
    </row>
    <row r="1419" spans="1:21" ht="30" x14ac:dyDescent="0.3">
      <c r="A1419" s="92"/>
      <c r="B1419" s="93" t="s">
        <v>138</v>
      </c>
      <c r="C1419" s="94" t="s">
        <v>333</v>
      </c>
      <c r="D1419" s="644">
        <f>D1424+D1429+D1434</f>
        <v>206.9</v>
      </c>
      <c r="E1419" s="645">
        <f t="shared" si="155"/>
        <v>238.03733</v>
      </c>
      <c r="F1419" s="644">
        <f t="shared" si="156"/>
        <v>204.45943</v>
      </c>
      <c r="G1419" s="644">
        <f t="shared" si="156"/>
        <v>33.5779</v>
      </c>
      <c r="H1419" s="644">
        <f t="shared" si="156"/>
        <v>0</v>
      </c>
      <c r="I1419" s="645">
        <f t="shared" si="153"/>
        <v>238.77232999999998</v>
      </c>
      <c r="J1419" s="644">
        <f t="shared" si="157"/>
        <v>205.19442999999998</v>
      </c>
      <c r="K1419" s="644">
        <f t="shared" si="157"/>
        <v>33.5779</v>
      </c>
      <c r="L1419" s="644">
        <f t="shared" si="157"/>
        <v>0</v>
      </c>
      <c r="M1419" s="645">
        <f t="shared" si="154"/>
        <v>57.887309999999999</v>
      </c>
      <c r="N1419" s="644">
        <f t="shared" si="158"/>
        <v>57.887309999999999</v>
      </c>
      <c r="O1419" s="644">
        <f t="shared" si="158"/>
        <v>0</v>
      </c>
      <c r="P1419" s="644">
        <f t="shared" si="158"/>
        <v>0</v>
      </c>
      <c r="Q1419" s="87">
        <f t="shared" si="152"/>
        <v>24.243726230757144</v>
      </c>
      <c r="R1419" s="87">
        <f t="shared" si="152"/>
        <v>28.210955823703404</v>
      </c>
      <c r="S1419" s="87">
        <f t="shared" si="152"/>
        <v>0</v>
      </c>
      <c r="T1419" s="87" t="e">
        <f t="shared" si="152"/>
        <v>#DIV/0!</v>
      </c>
      <c r="U1419" s="2"/>
    </row>
    <row r="1420" spans="1:21" ht="67.5" x14ac:dyDescent="0.3">
      <c r="A1420" s="92" t="s">
        <v>453</v>
      </c>
      <c r="B1420" s="93"/>
      <c r="C1420" s="125" t="s">
        <v>454</v>
      </c>
      <c r="D1420" s="644">
        <f>D1421+D1424</f>
        <v>17</v>
      </c>
      <c r="E1420" s="645">
        <f t="shared" si="155"/>
        <v>51.793900000000001</v>
      </c>
      <c r="F1420" s="644">
        <f>F1421+F1424</f>
        <v>18.216000000000001</v>
      </c>
      <c r="G1420" s="644">
        <f>G1421+G1424</f>
        <v>33.5779</v>
      </c>
      <c r="H1420" s="644">
        <f>H1421+H1424</f>
        <v>0</v>
      </c>
      <c r="I1420" s="645">
        <f t="shared" si="153"/>
        <v>47.988900000000001</v>
      </c>
      <c r="J1420" s="644">
        <f>J1421+J1424</f>
        <v>14.411000000000001</v>
      </c>
      <c r="K1420" s="644">
        <f>K1421+K1424</f>
        <v>33.5779</v>
      </c>
      <c r="L1420" s="644">
        <f>L1421+L1424</f>
        <v>0</v>
      </c>
      <c r="M1420" s="645">
        <f t="shared" si="154"/>
        <v>6.5030999999999999</v>
      </c>
      <c r="N1420" s="644">
        <f>N1421+N1424</f>
        <v>6.5030999999999999</v>
      </c>
      <c r="O1420" s="644">
        <f>O1421+O1424</f>
        <v>0</v>
      </c>
      <c r="P1420" s="644">
        <f>P1421+P1424</f>
        <v>0</v>
      </c>
      <c r="Q1420" s="87">
        <f t="shared" ref="Q1420:T1483" si="159">M1420/I1420*100</f>
        <v>13.551258728580983</v>
      </c>
      <c r="R1420" s="87">
        <f t="shared" si="159"/>
        <v>45.125945458330435</v>
      </c>
      <c r="S1420" s="87">
        <f t="shared" si="159"/>
        <v>0</v>
      </c>
      <c r="T1420" s="87" t="e">
        <f t="shared" si="159"/>
        <v>#DIV/0!</v>
      </c>
      <c r="U1420" s="2"/>
    </row>
    <row r="1421" spans="1:21" x14ac:dyDescent="0.3">
      <c r="A1421" s="92"/>
      <c r="B1421" s="93" t="s">
        <v>192</v>
      </c>
      <c r="C1421" s="94" t="s">
        <v>206</v>
      </c>
      <c r="D1421" s="644">
        <f>D1422+D1423</f>
        <v>17</v>
      </c>
      <c r="E1421" s="645">
        <f t="shared" si="155"/>
        <v>17</v>
      </c>
      <c r="F1421" s="644">
        <f>F1422+F1423</f>
        <v>17</v>
      </c>
      <c r="G1421" s="644">
        <f>G1422+G1423</f>
        <v>0</v>
      </c>
      <c r="H1421" s="644">
        <f>H1422+H1423</f>
        <v>0</v>
      </c>
      <c r="I1421" s="645">
        <f t="shared" ref="I1421:I1484" si="160">J1421+K1421</f>
        <v>12.46</v>
      </c>
      <c r="J1421" s="644">
        <f>J1422+J1423</f>
        <v>12.46</v>
      </c>
      <c r="K1421" s="644">
        <f>K1422+K1423</f>
        <v>0</v>
      </c>
      <c r="L1421" s="644">
        <f>L1422+L1423</f>
        <v>0</v>
      </c>
      <c r="M1421" s="645">
        <f t="shared" ref="M1421:M1484" si="161">N1421+O1421</f>
        <v>4.5521000000000003</v>
      </c>
      <c r="N1421" s="644">
        <f>N1422+N1423</f>
        <v>4.5521000000000003</v>
      </c>
      <c r="O1421" s="644">
        <f>O1422+O1423</f>
        <v>0</v>
      </c>
      <c r="P1421" s="644">
        <f>P1422+P1423</f>
        <v>0</v>
      </c>
      <c r="Q1421" s="87">
        <f t="shared" si="159"/>
        <v>36.533707865168537</v>
      </c>
      <c r="R1421" s="87">
        <f t="shared" si="159"/>
        <v>36.533707865168537</v>
      </c>
      <c r="S1421" s="87" t="e">
        <f t="shared" si="159"/>
        <v>#DIV/0!</v>
      </c>
      <c r="T1421" s="87" t="e">
        <f t="shared" si="159"/>
        <v>#DIV/0!</v>
      </c>
      <c r="U1421" s="2"/>
    </row>
    <row r="1422" spans="1:21" ht="30" x14ac:dyDescent="0.3">
      <c r="A1422" s="92"/>
      <c r="B1422" s="93" t="s">
        <v>215</v>
      </c>
      <c r="C1422" s="95" t="s">
        <v>19</v>
      </c>
      <c r="D1422" s="644">
        <v>17</v>
      </c>
      <c r="E1422" s="645">
        <f t="shared" si="155"/>
        <v>17</v>
      </c>
      <c r="F1422" s="644">
        <v>17</v>
      </c>
      <c r="G1422" s="644"/>
      <c r="H1422" s="644"/>
      <c r="I1422" s="645">
        <f t="shared" si="160"/>
        <v>12.46</v>
      </c>
      <c r="J1422" s="644">
        <v>12.46</v>
      </c>
      <c r="K1422" s="644"/>
      <c r="L1422" s="644"/>
      <c r="M1422" s="645">
        <f t="shared" si="161"/>
        <v>4.5521000000000003</v>
      </c>
      <c r="N1422" s="644">
        <v>4.5521000000000003</v>
      </c>
      <c r="O1422" s="644"/>
      <c r="P1422" s="644"/>
      <c r="Q1422" s="87">
        <f t="shared" si="159"/>
        <v>36.533707865168537</v>
      </c>
      <c r="R1422" s="87">
        <f t="shared" si="159"/>
        <v>36.533707865168537</v>
      </c>
      <c r="S1422" s="87" t="e">
        <f t="shared" si="159"/>
        <v>#DIV/0!</v>
      </c>
      <c r="T1422" s="87" t="e">
        <f t="shared" si="159"/>
        <v>#DIV/0!</v>
      </c>
      <c r="U1422" s="2"/>
    </row>
    <row r="1423" spans="1:21" x14ac:dyDescent="0.3">
      <c r="A1423" s="92"/>
      <c r="B1423" s="93" t="s">
        <v>324</v>
      </c>
      <c r="C1423" s="95" t="s">
        <v>452</v>
      </c>
      <c r="D1423" s="644"/>
      <c r="E1423" s="645">
        <f t="shared" si="155"/>
        <v>0</v>
      </c>
      <c r="F1423" s="644"/>
      <c r="G1423" s="644"/>
      <c r="H1423" s="644"/>
      <c r="I1423" s="645">
        <f t="shared" si="160"/>
        <v>0</v>
      </c>
      <c r="J1423" s="644"/>
      <c r="K1423" s="644"/>
      <c r="L1423" s="644"/>
      <c r="M1423" s="645">
        <f t="shared" si="161"/>
        <v>0</v>
      </c>
      <c r="N1423" s="644"/>
      <c r="O1423" s="644"/>
      <c r="P1423" s="644"/>
      <c r="Q1423" s="87" t="e">
        <f t="shared" si="159"/>
        <v>#DIV/0!</v>
      </c>
      <c r="R1423" s="87" t="e">
        <f t="shared" si="159"/>
        <v>#DIV/0!</v>
      </c>
      <c r="S1423" s="87" t="e">
        <f t="shared" si="159"/>
        <v>#DIV/0!</v>
      </c>
      <c r="T1423" s="87" t="e">
        <f t="shared" si="159"/>
        <v>#DIV/0!</v>
      </c>
      <c r="U1423" s="2"/>
    </row>
    <row r="1424" spans="1:21" ht="30" x14ac:dyDescent="0.3">
      <c r="A1424" s="92"/>
      <c r="B1424" s="93" t="s">
        <v>138</v>
      </c>
      <c r="C1424" s="94" t="s">
        <v>333</v>
      </c>
      <c r="D1424" s="644"/>
      <c r="E1424" s="645">
        <f t="shared" si="155"/>
        <v>34.793900000000001</v>
      </c>
      <c r="F1424" s="644">
        <v>1.216</v>
      </c>
      <c r="G1424" s="644">
        <v>33.5779</v>
      </c>
      <c r="H1424" s="644"/>
      <c r="I1424" s="645">
        <f t="shared" si="160"/>
        <v>35.5289</v>
      </c>
      <c r="J1424" s="644">
        <v>1.9510000000000001</v>
      </c>
      <c r="K1424" s="644">
        <v>33.5779</v>
      </c>
      <c r="L1424" s="644"/>
      <c r="M1424" s="645">
        <f t="shared" si="161"/>
        <v>1.9510000000000001</v>
      </c>
      <c r="N1424" s="644">
        <v>1.9510000000000001</v>
      </c>
      <c r="O1424" s="644"/>
      <c r="P1424" s="644"/>
      <c r="Q1424" s="87">
        <f t="shared" si="159"/>
        <v>5.4913042621640411</v>
      </c>
      <c r="R1424" s="87">
        <f t="shared" si="159"/>
        <v>100</v>
      </c>
      <c r="S1424" s="87">
        <f t="shared" si="159"/>
        <v>0</v>
      </c>
      <c r="T1424" s="87" t="e">
        <f t="shared" si="159"/>
        <v>#DIV/0!</v>
      </c>
      <c r="U1424" s="2"/>
    </row>
    <row r="1425" spans="1:21" ht="67.5" x14ac:dyDescent="0.3">
      <c r="A1425" s="92" t="s">
        <v>455</v>
      </c>
      <c r="B1425" s="117"/>
      <c r="C1425" s="125" t="s">
        <v>456</v>
      </c>
      <c r="D1425" s="217">
        <f>D1426+D1429</f>
        <v>206.9</v>
      </c>
      <c r="E1425" s="645">
        <f t="shared" si="155"/>
        <v>203.24342999999999</v>
      </c>
      <c r="F1425" s="217">
        <f>F1426+F1429</f>
        <v>203.24342999999999</v>
      </c>
      <c r="G1425" s="217">
        <f>G1426+G1429</f>
        <v>0</v>
      </c>
      <c r="H1425" s="217">
        <f>H1426+H1429</f>
        <v>0</v>
      </c>
      <c r="I1425" s="645">
        <f t="shared" si="160"/>
        <v>203.24342999999999</v>
      </c>
      <c r="J1425" s="640">
        <f>J1426+J1429</f>
        <v>203.24342999999999</v>
      </c>
      <c r="K1425" s="640">
        <f>K1426+K1429</f>
        <v>0</v>
      </c>
      <c r="L1425" s="640">
        <f>L1426+L1429</f>
        <v>0</v>
      </c>
      <c r="M1425" s="645">
        <f t="shared" si="161"/>
        <v>55.936309999999999</v>
      </c>
      <c r="N1425" s="640">
        <f>N1426+N1429</f>
        <v>55.936309999999999</v>
      </c>
      <c r="O1425" s="640">
        <f>O1426+O1429</f>
        <v>0</v>
      </c>
      <c r="P1425" s="640">
        <f>P1426+P1429</f>
        <v>0</v>
      </c>
      <c r="Q1425" s="87">
        <f t="shared" si="159"/>
        <v>27.521829364914772</v>
      </c>
      <c r="R1425" s="87">
        <f t="shared" si="159"/>
        <v>27.521829364914772</v>
      </c>
      <c r="S1425" s="87" t="e">
        <f t="shared" si="159"/>
        <v>#DIV/0!</v>
      </c>
      <c r="T1425" s="87" t="e">
        <f t="shared" si="159"/>
        <v>#DIV/0!</v>
      </c>
      <c r="U1425" s="2"/>
    </row>
    <row r="1426" spans="1:21" x14ac:dyDescent="0.3">
      <c r="A1426" s="92"/>
      <c r="B1426" s="93" t="s">
        <v>192</v>
      </c>
      <c r="C1426" s="94" t="s">
        <v>206</v>
      </c>
      <c r="D1426" s="644">
        <f>D1427+D1428</f>
        <v>0</v>
      </c>
      <c r="E1426" s="645">
        <f t="shared" ref="E1426:E1489" si="162">F1426+G1426</f>
        <v>0</v>
      </c>
      <c r="F1426" s="644">
        <f>F1427+F1428</f>
        <v>0</v>
      </c>
      <c r="G1426" s="644">
        <f>G1427+G1428</f>
        <v>0</v>
      </c>
      <c r="H1426" s="644">
        <f>H1427+H1428</f>
        <v>0</v>
      </c>
      <c r="I1426" s="645">
        <f t="shared" si="160"/>
        <v>0</v>
      </c>
      <c r="J1426" s="644">
        <f>J1427+J1428</f>
        <v>0</v>
      </c>
      <c r="K1426" s="644">
        <f>K1427+K1428</f>
        <v>0</v>
      </c>
      <c r="L1426" s="644">
        <f>L1427+L1428</f>
        <v>0</v>
      </c>
      <c r="M1426" s="645">
        <f t="shared" si="161"/>
        <v>0</v>
      </c>
      <c r="N1426" s="644">
        <f>N1427+N1428</f>
        <v>0</v>
      </c>
      <c r="O1426" s="644">
        <f>O1427+O1428</f>
        <v>0</v>
      </c>
      <c r="P1426" s="644">
        <f>P1427+P1428</f>
        <v>0</v>
      </c>
      <c r="Q1426" s="87" t="e">
        <f t="shared" si="159"/>
        <v>#DIV/0!</v>
      </c>
      <c r="R1426" s="87" t="e">
        <f t="shared" si="159"/>
        <v>#DIV/0!</v>
      </c>
      <c r="S1426" s="87" t="e">
        <f t="shared" si="159"/>
        <v>#DIV/0!</v>
      </c>
      <c r="T1426" s="87" t="e">
        <f t="shared" si="159"/>
        <v>#DIV/0!</v>
      </c>
      <c r="U1426" s="2"/>
    </row>
    <row r="1427" spans="1:21" ht="30" x14ac:dyDescent="0.3">
      <c r="A1427" s="92"/>
      <c r="B1427" s="93" t="s">
        <v>215</v>
      </c>
      <c r="C1427" s="95" t="s">
        <v>19</v>
      </c>
      <c r="D1427" s="644"/>
      <c r="E1427" s="645">
        <f t="shared" si="162"/>
        <v>0</v>
      </c>
      <c r="F1427" s="644"/>
      <c r="G1427" s="644"/>
      <c r="H1427" s="644"/>
      <c r="I1427" s="645">
        <f t="shared" si="160"/>
        <v>0</v>
      </c>
      <c r="J1427" s="644"/>
      <c r="K1427" s="644"/>
      <c r="L1427" s="644"/>
      <c r="M1427" s="645">
        <f t="shared" si="161"/>
        <v>0</v>
      </c>
      <c r="N1427" s="644"/>
      <c r="O1427" s="644"/>
      <c r="P1427" s="644"/>
      <c r="Q1427" s="87" t="e">
        <f t="shared" si="159"/>
        <v>#DIV/0!</v>
      </c>
      <c r="R1427" s="87" t="e">
        <f t="shared" si="159"/>
        <v>#DIV/0!</v>
      </c>
      <c r="S1427" s="87" t="e">
        <f t="shared" si="159"/>
        <v>#DIV/0!</v>
      </c>
      <c r="T1427" s="87" t="e">
        <f t="shared" si="159"/>
        <v>#DIV/0!</v>
      </c>
      <c r="U1427" s="2"/>
    </row>
    <row r="1428" spans="1:21" x14ac:dyDescent="0.3">
      <c r="A1428" s="92"/>
      <c r="B1428" s="93" t="s">
        <v>324</v>
      </c>
      <c r="C1428" s="95" t="s">
        <v>452</v>
      </c>
      <c r="D1428" s="644"/>
      <c r="E1428" s="645">
        <f t="shared" si="162"/>
        <v>0</v>
      </c>
      <c r="F1428" s="644"/>
      <c r="G1428" s="644"/>
      <c r="H1428" s="644"/>
      <c r="I1428" s="645">
        <f t="shared" si="160"/>
        <v>0</v>
      </c>
      <c r="J1428" s="644"/>
      <c r="K1428" s="644"/>
      <c r="L1428" s="644"/>
      <c r="M1428" s="645">
        <f t="shared" si="161"/>
        <v>0</v>
      </c>
      <c r="N1428" s="644"/>
      <c r="O1428" s="644"/>
      <c r="P1428" s="644"/>
      <c r="Q1428" s="87" t="e">
        <f t="shared" si="159"/>
        <v>#DIV/0!</v>
      </c>
      <c r="R1428" s="87" t="e">
        <f t="shared" si="159"/>
        <v>#DIV/0!</v>
      </c>
      <c r="S1428" s="87" t="e">
        <f t="shared" si="159"/>
        <v>#DIV/0!</v>
      </c>
      <c r="T1428" s="87" t="e">
        <f t="shared" si="159"/>
        <v>#DIV/0!</v>
      </c>
      <c r="U1428" s="2"/>
    </row>
    <row r="1429" spans="1:21" ht="30" x14ac:dyDescent="0.3">
      <c r="A1429" s="92"/>
      <c r="B1429" s="93" t="s">
        <v>138</v>
      </c>
      <c r="C1429" s="94" t="s">
        <v>333</v>
      </c>
      <c r="D1429" s="644">
        <v>206.9</v>
      </c>
      <c r="E1429" s="645">
        <f t="shared" si="162"/>
        <v>203.24342999999999</v>
      </c>
      <c r="F1429" s="644">
        <v>203.24342999999999</v>
      </c>
      <c r="G1429" s="644"/>
      <c r="H1429" s="644"/>
      <c r="I1429" s="645">
        <f t="shared" si="160"/>
        <v>203.24342999999999</v>
      </c>
      <c r="J1429" s="644">
        <v>203.24342999999999</v>
      </c>
      <c r="K1429" s="644"/>
      <c r="L1429" s="644"/>
      <c r="M1429" s="645">
        <f t="shared" si="161"/>
        <v>55.936309999999999</v>
      </c>
      <c r="N1429" s="644">
        <v>55.936309999999999</v>
      </c>
      <c r="O1429" s="644"/>
      <c r="P1429" s="644"/>
      <c r="Q1429" s="87">
        <f t="shared" si="159"/>
        <v>27.521829364914772</v>
      </c>
      <c r="R1429" s="87">
        <f t="shared" si="159"/>
        <v>27.521829364914772</v>
      </c>
      <c r="S1429" s="87" t="e">
        <f t="shared" si="159"/>
        <v>#DIV/0!</v>
      </c>
      <c r="T1429" s="87" t="e">
        <f t="shared" si="159"/>
        <v>#DIV/0!</v>
      </c>
      <c r="U1429" s="2"/>
    </row>
    <row r="1430" spans="1:21" ht="30" customHeight="1" x14ac:dyDescent="0.3">
      <c r="A1430" s="92" t="s">
        <v>457</v>
      </c>
      <c r="B1430" s="117"/>
      <c r="C1430" s="125" t="s">
        <v>458</v>
      </c>
      <c r="D1430" s="217">
        <f>D1431+D1434</f>
        <v>0</v>
      </c>
      <c r="E1430" s="645">
        <f t="shared" si="162"/>
        <v>0</v>
      </c>
      <c r="F1430" s="217">
        <f>F1431+F1434</f>
        <v>0</v>
      </c>
      <c r="G1430" s="217">
        <f>G1431+G1434</f>
        <v>0</v>
      </c>
      <c r="H1430" s="217">
        <f>H1431+H1434</f>
        <v>0</v>
      </c>
      <c r="I1430" s="645">
        <f t="shared" si="160"/>
        <v>0</v>
      </c>
      <c r="J1430" s="640">
        <f>J1431+J1434</f>
        <v>0</v>
      </c>
      <c r="K1430" s="640">
        <f>K1431+K1434</f>
        <v>0</v>
      </c>
      <c r="L1430" s="640">
        <f>L1431+L1434</f>
        <v>0</v>
      </c>
      <c r="M1430" s="645">
        <f t="shared" si="161"/>
        <v>0</v>
      </c>
      <c r="N1430" s="640">
        <f>N1431+N1434</f>
        <v>0</v>
      </c>
      <c r="O1430" s="640">
        <f>O1431+O1434</f>
        <v>0</v>
      </c>
      <c r="P1430" s="640">
        <f>P1431+P1434</f>
        <v>0</v>
      </c>
      <c r="Q1430" s="87" t="e">
        <f t="shared" si="159"/>
        <v>#DIV/0!</v>
      </c>
      <c r="R1430" s="87" t="e">
        <f t="shared" si="159"/>
        <v>#DIV/0!</v>
      </c>
      <c r="S1430" s="87" t="e">
        <f t="shared" si="159"/>
        <v>#DIV/0!</v>
      </c>
      <c r="T1430" s="87" t="e">
        <f t="shared" si="159"/>
        <v>#DIV/0!</v>
      </c>
      <c r="U1430" s="2"/>
    </row>
    <row r="1431" spans="1:21" x14ac:dyDescent="0.3">
      <c r="A1431" s="92"/>
      <c r="B1431" s="93" t="s">
        <v>192</v>
      </c>
      <c r="C1431" s="94" t="s">
        <v>206</v>
      </c>
      <c r="D1431" s="644">
        <f>D1432+D1433</f>
        <v>0</v>
      </c>
      <c r="E1431" s="645">
        <f t="shared" si="162"/>
        <v>0</v>
      </c>
      <c r="F1431" s="644">
        <f>F1432+F1433</f>
        <v>0</v>
      </c>
      <c r="G1431" s="644">
        <f>G1432+G1433</f>
        <v>0</v>
      </c>
      <c r="H1431" s="644">
        <f>H1432+H1433</f>
        <v>0</v>
      </c>
      <c r="I1431" s="645">
        <f t="shared" si="160"/>
        <v>0</v>
      </c>
      <c r="J1431" s="644">
        <f>J1432+J1433</f>
        <v>0</v>
      </c>
      <c r="K1431" s="644">
        <f>K1432+K1433</f>
        <v>0</v>
      </c>
      <c r="L1431" s="644">
        <f>L1432+L1433</f>
        <v>0</v>
      </c>
      <c r="M1431" s="645">
        <f t="shared" si="161"/>
        <v>0</v>
      </c>
      <c r="N1431" s="644">
        <f>N1432+N1433</f>
        <v>0</v>
      </c>
      <c r="O1431" s="644">
        <f>O1432+O1433</f>
        <v>0</v>
      </c>
      <c r="P1431" s="644">
        <f>P1432+P1433</f>
        <v>0</v>
      </c>
      <c r="Q1431" s="87" t="e">
        <f t="shared" si="159"/>
        <v>#DIV/0!</v>
      </c>
      <c r="R1431" s="87" t="e">
        <f t="shared" si="159"/>
        <v>#DIV/0!</v>
      </c>
      <c r="S1431" s="87" t="e">
        <f t="shared" si="159"/>
        <v>#DIV/0!</v>
      </c>
      <c r="T1431" s="87" t="e">
        <f t="shared" si="159"/>
        <v>#DIV/0!</v>
      </c>
      <c r="U1431" s="2"/>
    </row>
    <row r="1432" spans="1:21" ht="18" customHeight="1" x14ac:dyDescent="0.3">
      <c r="A1432" s="92"/>
      <c r="B1432" s="93" t="s">
        <v>215</v>
      </c>
      <c r="C1432" s="95" t="s">
        <v>19</v>
      </c>
      <c r="D1432" s="644"/>
      <c r="E1432" s="645">
        <f t="shared" si="162"/>
        <v>0</v>
      </c>
      <c r="F1432" s="644"/>
      <c r="G1432" s="644"/>
      <c r="H1432" s="644"/>
      <c r="I1432" s="645">
        <f t="shared" si="160"/>
        <v>0</v>
      </c>
      <c r="J1432" s="644"/>
      <c r="K1432" s="644"/>
      <c r="L1432" s="644"/>
      <c r="M1432" s="645">
        <f t="shared" si="161"/>
        <v>0</v>
      </c>
      <c r="N1432" s="644"/>
      <c r="O1432" s="644"/>
      <c r="P1432" s="644"/>
      <c r="Q1432" s="87" t="e">
        <f t="shared" si="159"/>
        <v>#DIV/0!</v>
      </c>
      <c r="R1432" s="87" t="e">
        <f t="shared" si="159"/>
        <v>#DIV/0!</v>
      </c>
      <c r="S1432" s="87" t="e">
        <f t="shared" si="159"/>
        <v>#DIV/0!</v>
      </c>
      <c r="T1432" s="87" t="e">
        <f t="shared" si="159"/>
        <v>#DIV/0!</v>
      </c>
      <c r="U1432" s="2"/>
    </row>
    <row r="1433" spans="1:21" ht="18" customHeight="1" x14ac:dyDescent="0.3">
      <c r="A1433" s="92"/>
      <c r="B1433" s="93" t="s">
        <v>324</v>
      </c>
      <c r="C1433" s="95" t="s">
        <v>452</v>
      </c>
      <c r="D1433" s="644"/>
      <c r="E1433" s="645">
        <f t="shared" si="162"/>
        <v>0</v>
      </c>
      <c r="F1433" s="644"/>
      <c r="G1433" s="644"/>
      <c r="H1433" s="644"/>
      <c r="I1433" s="645">
        <f t="shared" si="160"/>
        <v>0</v>
      </c>
      <c r="J1433" s="644"/>
      <c r="K1433" s="644"/>
      <c r="L1433" s="644"/>
      <c r="M1433" s="645">
        <f t="shared" si="161"/>
        <v>0</v>
      </c>
      <c r="N1433" s="644"/>
      <c r="O1433" s="644"/>
      <c r="P1433" s="644"/>
      <c r="Q1433" s="87" t="e">
        <f t="shared" si="159"/>
        <v>#DIV/0!</v>
      </c>
      <c r="R1433" s="87" t="e">
        <f t="shared" si="159"/>
        <v>#DIV/0!</v>
      </c>
      <c r="S1433" s="87" t="e">
        <f t="shared" si="159"/>
        <v>#DIV/0!</v>
      </c>
      <c r="T1433" s="87" t="e">
        <f t="shared" si="159"/>
        <v>#DIV/0!</v>
      </c>
      <c r="U1433" s="2"/>
    </row>
    <row r="1434" spans="1:21" ht="15" customHeight="1" x14ac:dyDescent="0.3">
      <c r="A1434" s="92"/>
      <c r="B1434" s="93" t="s">
        <v>139</v>
      </c>
      <c r="C1434" s="94" t="s">
        <v>333</v>
      </c>
      <c r="D1434" s="644"/>
      <c r="E1434" s="645">
        <f t="shared" si="162"/>
        <v>0</v>
      </c>
      <c r="F1434" s="644"/>
      <c r="G1434" s="644"/>
      <c r="H1434" s="644"/>
      <c r="I1434" s="645">
        <f t="shared" si="160"/>
        <v>0</v>
      </c>
      <c r="J1434" s="644"/>
      <c r="K1434" s="644"/>
      <c r="L1434" s="644"/>
      <c r="M1434" s="645">
        <f t="shared" si="161"/>
        <v>0</v>
      </c>
      <c r="N1434" s="644"/>
      <c r="O1434" s="644"/>
      <c r="P1434" s="644"/>
      <c r="Q1434" s="87" t="e">
        <f t="shared" si="159"/>
        <v>#DIV/0!</v>
      </c>
      <c r="R1434" s="87" t="e">
        <f t="shared" si="159"/>
        <v>#DIV/0!</v>
      </c>
      <c r="S1434" s="87" t="e">
        <f t="shared" si="159"/>
        <v>#DIV/0!</v>
      </c>
      <c r="T1434" s="87" t="e">
        <f t="shared" si="159"/>
        <v>#DIV/0!</v>
      </c>
    </row>
    <row r="1435" spans="1:21" ht="55.5" customHeight="1" x14ac:dyDescent="0.3">
      <c r="A1435" s="92" t="s">
        <v>459</v>
      </c>
      <c r="B1435" s="117"/>
      <c r="C1435" s="125" t="s">
        <v>460</v>
      </c>
      <c r="D1435" s="215">
        <f>D1439</f>
        <v>0</v>
      </c>
      <c r="E1435" s="642">
        <f t="shared" si="162"/>
        <v>195.44559999999998</v>
      </c>
      <c r="F1435" s="215">
        <f>F1439+F1436</f>
        <v>195.44399999999999</v>
      </c>
      <c r="G1435" s="215">
        <f>G1439+G1436</f>
        <v>1.6000000000000001E-3</v>
      </c>
      <c r="H1435" s="215">
        <f>H1439</f>
        <v>0</v>
      </c>
      <c r="I1435" s="642">
        <f t="shared" si="160"/>
        <v>190.84069</v>
      </c>
      <c r="J1435" s="215">
        <f>J1439+J1437</f>
        <v>190.83909</v>
      </c>
      <c r="K1435" s="215">
        <f>K1439+K1437</f>
        <v>1.6000000000000001E-3</v>
      </c>
      <c r="L1435" s="215">
        <f>L1439</f>
        <v>0</v>
      </c>
      <c r="M1435" s="642">
        <f t="shared" si="161"/>
        <v>91.097309999999993</v>
      </c>
      <c r="N1435" s="215">
        <f>N1439+N1436</f>
        <v>91.097309999999993</v>
      </c>
      <c r="O1435" s="215">
        <f>O1439+O1436</f>
        <v>0</v>
      </c>
      <c r="P1435" s="215">
        <f>P1439</f>
        <v>0</v>
      </c>
      <c r="Q1435" s="87">
        <f t="shared" si="159"/>
        <v>47.734741474682366</v>
      </c>
      <c r="R1435" s="87">
        <f t="shared" si="159"/>
        <v>47.735141684022906</v>
      </c>
      <c r="S1435" s="87">
        <f t="shared" si="159"/>
        <v>0</v>
      </c>
      <c r="T1435" s="87" t="e">
        <f t="shared" si="159"/>
        <v>#DIV/0!</v>
      </c>
    </row>
    <row r="1436" spans="1:21" ht="23.25" customHeight="1" x14ac:dyDescent="0.3">
      <c r="A1436" s="92"/>
      <c r="B1436" s="93" t="s">
        <v>192</v>
      </c>
      <c r="C1436" s="94" t="s">
        <v>206</v>
      </c>
      <c r="D1436" s="644">
        <f>D1437+D1438</f>
        <v>0</v>
      </c>
      <c r="E1436" s="645">
        <f t="shared" si="162"/>
        <v>0</v>
      </c>
      <c r="F1436" s="644">
        <f>F1437+F1438</f>
        <v>0</v>
      </c>
      <c r="G1436" s="644">
        <f>G1437+G1438</f>
        <v>0</v>
      </c>
      <c r="H1436" s="644">
        <f>H1437+H1438</f>
        <v>0</v>
      </c>
      <c r="I1436" s="645">
        <f t="shared" si="160"/>
        <v>0</v>
      </c>
      <c r="J1436" s="644">
        <f>J1437+J1438</f>
        <v>0</v>
      </c>
      <c r="K1436" s="644">
        <f>K1437+K1438</f>
        <v>0</v>
      </c>
      <c r="L1436" s="644">
        <f>L1437+L1438</f>
        <v>0</v>
      </c>
      <c r="M1436" s="645">
        <f t="shared" si="161"/>
        <v>0</v>
      </c>
      <c r="N1436" s="644">
        <f>N1437+N1438</f>
        <v>0</v>
      </c>
      <c r="O1436" s="644">
        <f>O1437+O1438</f>
        <v>0</v>
      </c>
      <c r="P1436" s="644">
        <f>P1437+P1438</f>
        <v>0</v>
      </c>
      <c r="Q1436" s="87" t="e">
        <f t="shared" si="159"/>
        <v>#DIV/0!</v>
      </c>
      <c r="R1436" s="87" t="e">
        <f t="shared" si="159"/>
        <v>#DIV/0!</v>
      </c>
      <c r="S1436" s="87" t="e">
        <f t="shared" si="159"/>
        <v>#DIV/0!</v>
      </c>
      <c r="T1436" s="87" t="e">
        <f t="shared" si="159"/>
        <v>#DIV/0!</v>
      </c>
    </row>
    <row r="1437" spans="1:21" ht="23.25" customHeight="1" x14ac:dyDescent="0.3">
      <c r="A1437" s="92"/>
      <c r="B1437" s="93" t="s">
        <v>215</v>
      </c>
      <c r="C1437" s="95" t="s">
        <v>19</v>
      </c>
      <c r="D1437" s="644"/>
      <c r="E1437" s="645">
        <f t="shared" si="162"/>
        <v>0</v>
      </c>
      <c r="F1437" s="644"/>
      <c r="G1437" s="644"/>
      <c r="H1437" s="644"/>
      <c r="I1437" s="645">
        <f t="shared" si="160"/>
        <v>0</v>
      </c>
      <c r="J1437" s="644"/>
      <c r="K1437" s="644"/>
      <c r="L1437" s="644"/>
      <c r="M1437" s="645">
        <f t="shared" si="161"/>
        <v>0</v>
      </c>
      <c r="N1437" s="644"/>
      <c r="O1437" s="644"/>
      <c r="P1437" s="644"/>
      <c r="Q1437" s="87" t="e">
        <f t="shared" si="159"/>
        <v>#DIV/0!</v>
      </c>
      <c r="R1437" s="87" t="e">
        <f t="shared" si="159"/>
        <v>#DIV/0!</v>
      </c>
      <c r="S1437" s="87" t="e">
        <f t="shared" si="159"/>
        <v>#DIV/0!</v>
      </c>
      <c r="T1437" s="87" t="e">
        <f t="shared" si="159"/>
        <v>#DIV/0!</v>
      </c>
    </row>
    <row r="1438" spans="1:21" ht="23.25" customHeight="1" x14ac:dyDescent="0.3">
      <c r="A1438" s="92"/>
      <c r="B1438" s="93" t="s">
        <v>324</v>
      </c>
      <c r="C1438" s="95" t="s">
        <v>452</v>
      </c>
      <c r="D1438" s="644"/>
      <c r="E1438" s="645">
        <f t="shared" si="162"/>
        <v>0</v>
      </c>
      <c r="F1438" s="644"/>
      <c r="G1438" s="644"/>
      <c r="H1438" s="644"/>
      <c r="I1438" s="645">
        <f t="shared" si="160"/>
        <v>0</v>
      </c>
      <c r="J1438" s="644"/>
      <c r="K1438" s="644"/>
      <c r="L1438" s="644"/>
      <c r="M1438" s="645">
        <f t="shared" si="161"/>
        <v>0</v>
      </c>
      <c r="N1438" s="644"/>
      <c r="O1438" s="644"/>
      <c r="P1438" s="644"/>
      <c r="Q1438" s="87" t="e">
        <f t="shared" si="159"/>
        <v>#DIV/0!</v>
      </c>
      <c r="R1438" s="87" t="e">
        <f t="shared" si="159"/>
        <v>#DIV/0!</v>
      </c>
      <c r="S1438" s="87" t="e">
        <f t="shared" si="159"/>
        <v>#DIV/0!</v>
      </c>
      <c r="T1438" s="87" t="e">
        <f t="shared" si="159"/>
        <v>#DIV/0!</v>
      </c>
    </row>
    <row r="1439" spans="1:21" ht="41.25" customHeight="1" x14ac:dyDescent="0.3">
      <c r="A1439" s="92"/>
      <c r="B1439" s="93" t="s">
        <v>139</v>
      </c>
      <c r="C1439" s="94" t="s">
        <v>333</v>
      </c>
      <c r="D1439" s="644"/>
      <c r="E1439" s="645">
        <f t="shared" si="162"/>
        <v>195.44559999999998</v>
      </c>
      <c r="F1439" s="644">
        <v>195.44399999999999</v>
      </c>
      <c r="G1439" s="644">
        <v>1.6000000000000001E-3</v>
      </c>
      <c r="H1439" s="644"/>
      <c r="I1439" s="645">
        <f t="shared" si="160"/>
        <v>190.84069</v>
      </c>
      <c r="J1439" s="644">
        <v>190.83909</v>
      </c>
      <c r="K1439" s="644">
        <v>1.6000000000000001E-3</v>
      </c>
      <c r="L1439" s="644"/>
      <c r="M1439" s="645">
        <f t="shared" si="161"/>
        <v>91.097309999999993</v>
      </c>
      <c r="N1439" s="644">
        <v>91.097309999999993</v>
      </c>
      <c r="O1439" s="644"/>
      <c r="P1439" s="644"/>
      <c r="Q1439" s="87">
        <f t="shared" si="159"/>
        <v>47.734741474682366</v>
      </c>
      <c r="R1439" s="87">
        <f t="shared" si="159"/>
        <v>47.735141684022906</v>
      </c>
      <c r="S1439" s="87">
        <f t="shared" si="159"/>
        <v>0</v>
      </c>
      <c r="T1439" s="87" t="e">
        <f t="shared" si="159"/>
        <v>#DIV/0!</v>
      </c>
    </row>
    <row r="1440" spans="1:21" ht="41.25" hidden="1" customHeight="1" x14ac:dyDescent="0.3">
      <c r="A1440" s="92"/>
      <c r="B1440" s="93" t="s">
        <v>339</v>
      </c>
      <c r="C1440" s="97" t="s">
        <v>340</v>
      </c>
      <c r="D1440" s="644"/>
      <c r="E1440" s="642">
        <f t="shared" si="162"/>
        <v>0</v>
      </c>
      <c r="F1440" s="644"/>
      <c r="G1440" s="644"/>
      <c r="H1440" s="644"/>
      <c r="I1440" s="642">
        <f t="shared" si="160"/>
        <v>0</v>
      </c>
      <c r="J1440" s="644"/>
      <c r="K1440" s="644"/>
      <c r="L1440" s="644"/>
      <c r="M1440" s="642">
        <f t="shared" si="161"/>
        <v>0</v>
      </c>
      <c r="N1440" s="644"/>
      <c r="O1440" s="644"/>
      <c r="P1440" s="644"/>
      <c r="Q1440" s="87" t="e">
        <f t="shared" si="159"/>
        <v>#DIV/0!</v>
      </c>
      <c r="R1440" s="87" t="e">
        <f t="shared" si="159"/>
        <v>#DIV/0!</v>
      </c>
      <c r="S1440" s="87" t="e">
        <f t="shared" si="159"/>
        <v>#DIV/0!</v>
      </c>
      <c r="T1440" s="87" t="e">
        <f t="shared" si="159"/>
        <v>#DIV/0!</v>
      </c>
    </row>
    <row r="1441" spans="1:20" ht="41.25" hidden="1" customHeight="1" x14ac:dyDescent="0.3">
      <c r="A1441" s="92"/>
      <c r="B1441" s="93" t="s">
        <v>341</v>
      </c>
      <c r="C1441" s="97" t="s">
        <v>342</v>
      </c>
      <c r="D1441" s="644"/>
      <c r="E1441" s="642">
        <f t="shared" si="162"/>
        <v>0</v>
      </c>
      <c r="F1441" s="644"/>
      <c r="G1441" s="644"/>
      <c r="H1441" s="644"/>
      <c r="I1441" s="642">
        <f t="shared" si="160"/>
        <v>0</v>
      </c>
      <c r="J1441" s="644"/>
      <c r="K1441" s="644"/>
      <c r="L1441" s="644"/>
      <c r="M1441" s="642">
        <f t="shared" si="161"/>
        <v>0</v>
      </c>
      <c r="N1441" s="644"/>
      <c r="O1441" s="644"/>
      <c r="P1441" s="644"/>
      <c r="Q1441" s="87" t="e">
        <f t="shared" si="159"/>
        <v>#DIV/0!</v>
      </c>
      <c r="R1441" s="87" t="e">
        <f t="shared" si="159"/>
        <v>#DIV/0!</v>
      </c>
      <c r="S1441" s="87" t="e">
        <f t="shared" si="159"/>
        <v>#DIV/0!</v>
      </c>
      <c r="T1441" s="87" t="e">
        <f t="shared" si="159"/>
        <v>#DIV/0!</v>
      </c>
    </row>
    <row r="1442" spans="1:20" ht="41.25" hidden="1" customHeight="1" x14ac:dyDescent="0.3">
      <c r="A1442" s="92"/>
      <c r="B1442" s="93" t="s">
        <v>343</v>
      </c>
      <c r="C1442" s="97" t="s">
        <v>344</v>
      </c>
      <c r="D1442" s="644"/>
      <c r="E1442" s="642">
        <f t="shared" si="162"/>
        <v>0</v>
      </c>
      <c r="F1442" s="644"/>
      <c r="G1442" s="644"/>
      <c r="H1442" s="644"/>
      <c r="I1442" s="642">
        <f t="shared" si="160"/>
        <v>0</v>
      </c>
      <c r="J1442" s="644"/>
      <c r="K1442" s="644"/>
      <c r="L1442" s="644"/>
      <c r="M1442" s="642">
        <f t="shared" si="161"/>
        <v>0</v>
      </c>
      <c r="N1442" s="644"/>
      <c r="O1442" s="644"/>
      <c r="P1442" s="644"/>
      <c r="Q1442" s="87" t="e">
        <f t="shared" si="159"/>
        <v>#DIV/0!</v>
      </c>
      <c r="R1442" s="87" t="e">
        <f t="shared" si="159"/>
        <v>#DIV/0!</v>
      </c>
      <c r="S1442" s="87" t="e">
        <f t="shared" si="159"/>
        <v>#DIV/0!</v>
      </c>
      <c r="T1442" s="87" t="e">
        <f t="shared" si="159"/>
        <v>#DIV/0!</v>
      </c>
    </row>
    <row r="1443" spans="1:20" ht="41.25" hidden="1" customHeight="1" x14ac:dyDescent="0.3">
      <c r="A1443" s="92"/>
      <c r="B1443" s="93" t="s">
        <v>345</v>
      </c>
      <c r="C1443" s="97" t="s">
        <v>346</v>
      </c>
      <c r="D1443" s="644"/>
      <c r="E1443" s="642">
        <f t="shared" si="162"/>
        <v>0</v>
      </c>
      <c r="F1443" s="644"/>
      <c r="G1443" s="644"/>
      <c r="H1443" s="644"/>
      <c r="I1443" s="642">
        <f t="shared" si="160"/>
        <v>0</v>
      </c>
      <c r="J1443" s="644"/>
      <c r="K1443" s="644"/>
      <c r="L1443" s="644"/>
      <c r="M1443" s="642">
        <f t="shared" si="161"/>
        <v>0</v>
      </c>
      <c r="N1443" s="644"/>
      <c r="O1443" s="644"/>
      <c r="P1443" s="644"/>
      <c r="Q1443" s="87" t="e">
        <f t="shared" si="159"/>
        <v>#DIV/0!</v>
      </c>
      <c r="R1443" s="87" t="e">
        <f t="shared" si="159"/>
        <v>#DIV/0!</v>
      </c>
      <c r="S1443" s="87" t="e">
        <f t="shared" si="159"/>
        <v>#DIV/0!</v>
      </c>
      <c r="T1443" s="87" t="e">
        <f t="shared" si="159"/>
        <v>#DIV/0!</v>
      </c>
    </row>
    <row r="1444" spans="1:20" ht="41.25" hidden="1" customHeight="1" x14ac:dyDescent="0.3">
      <c r="A1444" s="92"/>
      <c r="B1444" s="93" t="s">
        <v>347</v>
      </c>
      <c r="C1444" s="97" t="s">
        <v>348</v>
      </c>
      <c r="D1444" s="644"/>
      <c r="E1444" s="642">
        <f t="shared" si="162"/>
        <v>0</v>
      </c>
      <c r="F1444" s="644"/>
      <c r="G1444" s="644"/>
      <c r="H1444" s="644"/>
      <c r="I1444" s="642">
        <f t="shared" si="160"/>
        <v>0</v>
      </c>
      <c r="J1444" s="644"/>
      <c r="K1444" s="644"/>
      <c r="L1444" s="644"/>
      <c r="M1444" s="642">
        <f t="shared" si="161"/>
        <v>0</v>
      </c>
      <c r="N1444" s="644"/>
      <c r="O1444" s="644"/>
      <c r="P1444" s="644"/>
      <c r="Q1444" s="87" t="e">
        <f t="shared" si="159"/>
        <v>#DIV/0!</v>
      </c>
      <c r="R1444" s="87" t="e">
        <f t="shared" si="159"/>
        <v>#DIV/0!</v>
      </c>
      <c r="S1444" s="87" t="e">
        <f t="shared" si="159"/>
        <v>#DIV/0!</v>
      </c>
      <c r="T1444" s="87" t="e">
        <f t="shared" si="159"/>
        <v>#DIV/0!</v>
      </c>
    </row>
    <row r="1445" spans="1:20" ht="41.25" hidden="1" customHeight="1" x14ac:dyDescent="0.3">
      <c r="A1445" s="92"/>
      <c r="B1445" s="93" t="s">
        <v>349</v>
      </c>
      <c r="C1445" s="97" t="s">
        <v>350</v>
      </c>
      <c r="D1445" s="644"/>
      <c r="E1445" s="642">
        <f t="shared" si="162"/>
        <v>0</v>
      </c>
      <c r="F1445" s="644"/>
      <c r="G1445" s="644"/>
      <c r="H1445" s="644"/>
      <c r="I1445" s="642">
        <f t="shared" si="160"/>
        <v>0</v>
      </c>
      <c r="J1445" s="644"/>
      <c r="K1445" s="644"/>
      <c r="L1445" s="644"/>
      <c r="M1445" s="642">
        <f t="shared" si="161"/>
        <v>0</v>
      </c>
      <c r="N1445" s="644"/>
      <c r="O1445" s="644"/>
      <c r="P1445" s="644"/>
      <c r="Q1445" s="87" t="e">
        <f t="shared" si="159"/>
        <v>#DIV/0!</v>
      </c>
      <c r="R1445" s="87" t="e">
        <f t="shared" si="159"/>
        <v>#DIV/0!</v>
      </c>
      <c r="S1445" s="87" t="e">
        <f t="shared" si="159"/>
        <v>#DIV/0!</v>
      </c>
      <c r="T1445" s="87" t="e">
        <f t="shared" si="159"/>
        <v>#DIV/0!</v>
      </c>
    </row>
    <row r="1446" spans="1:20" ht="41.25" hidden="1" customHeight="1" x14ac:dyDescent="0.3">
      <c r="A1446" s="92"/>
      <c r="B1446" s="93" t="s">
        <v>351</v>
      </c>
      <c r="C1446" s="97" t="s">
        <v>352</v>
      </c>
      <c r="D1446" s="644"/>
      <c r="E1446" s="642">
        <f t="shared" si="162"/>
        <v>0</v>
      </c>
      <c r="F1446" s="644"/>
      <c r="G1446" s="644"/>
      <c r="H1446" s="644"/>
      <c r="I1446" s="642">
        <f t="shared" si="160"/>
        <v>0</v>
      </c>
      <c r="J1446" s="644"/>
      <c r="K1446" s="644"/>
      <c r="L1446" s="644"/>
      <c r="M1446" s="642">
        <f t="shared" si="161"/>
        <v>0</v>
      </c>
      <c r="N1446" s="644"/>
      <c r="O1446" s="644"/>
      <c r="P1446" s="644"/>
      <c r="Q1446" s="87" t="e">
        <f t="shared" si="159"/>
        <v>#DIV/0!</v>
      </c>
      <c r="R1446" s="87" t="e">
        <f t="shared" si="159"/>
        <v>#DIV/0!</v>
      </c>
      <c r="S1446" s="87" t="e">
        <f t="shared" si="159"/>
        <v>#DIV/0!</v>
      </c>
      <c r="T1446" s="87" t="e">
        <f t="shared" si="159"/>
        <v>#DIV/0!</v>
      </c>
    </row>
    <row r="1447" spans="1:20" ht="41.25" hidden="1" customHeight="1" x14ac:dyDescent="0.3">
      <c r="A1447" s="92"/>
      <c r="B1447" s="93" t="s">
        <v>355</v>
      </c>
      <c r="C1447" s="96" t="s">
        <v>356</v>
      </c>
      <c r="D1447" s="644"/>
      <c r="E1447" s="642">
        <f t="shared" si="162"/>
        <v>0</v>
      </c>
      <c r="F1447" s="644"/>
      <c r="G1447" s="644"/>
      <c r="H1447" s="644"/>
      <c r="I1447" s="642">
        <f t="shared" si="160"/>
        <v>0</v>
      </c>
      <c r="J1447" s="644"/>
      <c r="K1447" s="644"/>
      <c r="L1447" s="644"/>
      <c r="M1447" s="642">
        <f t="shared" si="161"/>
        <v>0</v>
      </c>
      <c r="N1447" s="644"/>
      <c r="O1447" s="644"/>
      <c r="P1447" s="644"/>
      <c r="Q1447" s="87" t="e">
        <f t="shared" si="159"/>
        <v>#DIV/0!</v>
      </c>
      <c r="R1447" s="87" t="e">
        <f t="shared" si="159"/>
        <v>#DIV/0!</v>
      </c>
      <c r="S1447" s="87" t="e">
        <f t="shared" si="159"/>
        <v>#DIV/0!</v>
      </c>
      <c r="T1447" s="87" t="e">
        <f t="shared" si="159"/>
        <v>#DIV/0!</v>
      </c>
    </row>
    <row r="1448" spans="1:20" ht="41.25" hidden="1" customHeight="1" x14ac:dyDescent="0.3">
      <c r="A1448" s="92"/>
      <c r="B1448" s="93" t="s">
        <v>357</v>
      </c>
      <c r="C1448" s="97" t="s">
        <v>358</v>
      </c>
      <c r="D1448" s="644"/>
      <c r="E1448" s="642">
        <f t="shared" si="162"/>
        <v>0</v>
      </c>
      <c r="F1448" s="644"/>
      <c r="G1448" s="644"/>
      <c r="H1448" s="644"/>
      <c r="I1448" s="642">
        <f t="shared" si="160"/>
        <v>0</v>
      </c>
      <c r="J1448" s="644"/>
      <c r="K1448" s="644"/>
      <c r="L1448" s="644"/>
      <c r="M1448" s="642">
        <f t="shared" si="161"/>
        <v>0</v>
      </c>
      <c r="N1448" s="644"/>
      <c r="O1448" s="644"/>
      <c r="P1448" s="644"/>
      <c r="Q1448" s="87" t="e">
        <f t="shared" si="159"/>
        <v>#DIV/0!</v>
      </c>
      <c r="R1448" s="87" t="e">
        <f t="shared" si="159"/>
        <v>#DIV/0!</v>
      </c>
      <c r="S1448" s="87" t="e">
        <f t="shared" si="159"/>
        <v>#DIV/0!</v>
      </c>
      <c r="T1448" s="87" t="e">
        <f t="shared" si="159"/>
        <v>#DIV/0!</v>
      </c>
    </row>
    <row r="1449" spans="1:20" ht="41.25" hidden="1" customHeight="1" x14ac:dyDescent="0.3">
      <c r="A1449" s="92" t="s">
        <v>461</v>
      </c>
      <c r="B1449" s="93"/>
      <c r="C1449" s="105" t="s">
        <v>462</v>
      </c>
      <c r="D1449" s="644"/>
      <c r="E1449" s="642">
        <f t="shared" si="162"/>
        <v>0</v>
      </c>
      <c r="F1449" s="644"/>
      <c r="G1449" s="644"/>
      <c r="H1449" s="644"/>
      <c r="I1449" s="642">
        <f t="shared" si="160"/>
        <v>0</v>
      </c>
      <c r="J1449" s="644"/>
      <c r="K1449" s="644"/>
      <c r="L1449" s="644"/>
      <c r="M1449" s="642">
        <f t="shared" si="161"/>
        <v>0</v>
      </c>
      <c r="N1449" s="644"/>
      <c r="O1449" s="644"/>
      <c r="P1449" s="644"/>
      <c r="Q1449" s="87" t="e">
        <f t="shared" si="159"/>
        <v>#DIV/0!</v>
      </c>
      <c r="R1449" s="87" t="e">
        <f t="shared" si="159"/>
        <v>#DIV/0!</v>
      </c>
      <c r="S1449" s="87" t="e">
        <f t="shared" si="159"/>
        <v>#DIV/0!</v>
      </c>
      <c r="T1449" s="87" t="e">
        <f t="shared" si="159"/>
        <v>#DIV/0!</v>
      </c>
    </row>
    <row r="1450" spans="1:20" ht="41.25" hidden="1" customHeight="1" x14ac:dyDescent="0.3">
      <c r="A1450" s="92"/>
      <c r="B1450" s="93"/>
      <c r="C1450" s="113" t="s">
        <v>411</v>
      </c>
      <c r="D1450" s="644"/>
      <c r="E1450" s="642">
        <f t="shared" si="162"/>
        <v>0</v>
      </c>
      <c r="F1450" s="644"/>
      <c r="G1450" s="644"/>
      <c r="H1450" s="644"/>
      <c r="I1450" s="642">
        <f t="shared" si="160"/>
        <v>0</v>
      </c>
      <c r="J1450" s="644"/>
      <c r="K1450" s="644"/>
      <c r="L1450" s="644"/>
      <c r="M1450" s="642">
        <f t="shared" si="161"/>
        <v>0</v>
      </c>
      <c r="N1450" s="644"/>
      <c r="O1450" s="644"/>
      <c r="P1450" s="644"/>
      <c r="Q1450" s="87" t="e">
        <f t="shared" si="159"/>
        <v>#DIV/0!</v>
      </c>
      <c r="R1450" s="87" t="e">
        <f t="shared" si="159"/>
        <v>#DIV/0!</v>
      </c>
      <c r="S1450" s="87" t="e">
        <f t="shared" si="159"/>
        <v>#DIV/0!</v>
      </c>
      <c r="T1450" s="87" t="e">
        <f t="shared" si="159"/>
        <v>#DIV/0!</v>
      </c>
    </row>
    <row r="1451" spans="1:20" ht="41.25" hidden="1" customHeight="1" x14ac:dyDescent="0.3">
      <c r="A1451" s="92"/>
      <c r="B1451" s="93" t="s">
        <v>192</v>
      </c>
      <c r="C1451" s="94" t="s">
        <v>397</v>
      </c>
      <c r="D1451" s="644"/>
      <c r="E1451" s="642">
        <f t="shared" si="162"/>
        <v>0</v>
      </c>
      <c r="F1451" s="644"/>
      <c r="G1451" s="644"/>
      <c r="H1451" s="644"/>
      <c r="I1451" s="642">
        <f t="shared" si="160"/>
        <v>0</v>
      </c>
      <c r="J1451" s="644"/>
      <c r="K1451" s="644"/>
      <c r="L1451" s="644"/>
      <c r="M1451" s="642">
        <f t="shared" si="161"/>
        <v>0</v>
      </c>
      <c r="N1451" s="644"/>
      <c r="O1451" s="644"/>
      <c r="P1451" s="644"/>
      <c r="Q1451" s="87" t="e">
        <f t="shared" si="159"/>
        <v>#DIV/0!</v>
      </c>
      <c r="R1451" s="87" t="e">
        <f t="shared" si="159"/>
        <v>#DIV/0!</v>
      </c>
      <c r="S1451" s="87" t="e">
        <f t="shared" si="159"/>
        <v>#DIV/0!</v>
      </c>
      <c r="T1451" s="87" t="e">
        <f t="shared" si="159"/>
        <v>#DIV/0!</v>
      </c>
    </row>
    <row r="1452" spans="1:20" ht="41.25" hidden="1" customHeight="1" x14ac:dyDescent="0.3">
      <c r="A1452" s="92"/>
      <c r="B1452" s="93" t="s">
        <v>203</v>
      </c>
      <c r="C1452" s="95" t="s">
        <v>385</v>
      </c>
      <c r="D1452" s="644"/>
      <c r="E1452" s="642">
        <f t="shared" si="162"/>
        <v>0</v>
      </c>
      <c r="F1452" s="644"/>
      <c r="G1452" s="644"/>
      <c r="H1452" s="644"/>
      <c r="I1452" s="642">
        <f t="shared" si="160"/>
        <v>0</v>
      </c>
      <c r="J1452" s="644"/>
      <c r="K1452" s="644"/>
      <c r="L1452" s="644"/>
      <c r="M1452" s="642">
        <f t="shared" si="161"/>
        <v>0</v>
      </c>
      <c r="N1452" s="644"/>
      <c r="O1452" s="644"/>
      <c r="P1452" s="644"/>
      <c r="Q1452" s="87" t="e">
        <f t="shared" si="159"/>
        <v>#DIV/0!</v>
      </c>
      <c r="R1452" s="87" t="e">
        <f t="shared" si="159"/>
        <v>#DIV/0!</v>
      </c>
      <c r="S1452" s="87" t="e">
        <f t="shared" si="159"/>
        <v>#DIV/0!</v>
      </c>
      <c r="T1452" s="87" t="e">
        <f t="shared" si="159"/>
        <v>#DIV/0!</v>
      </c>
    </row>
    <row r="1453" spans="1:20" ht="41.25" hidden="1" customHeight="1" x14ac:dyDescent="0.3">
      <c r="A1453" s="92"/>
      <c r="B1453" s="93" t="s">
        <v>207</v>
      </c>
      <c r="C1453" s="96" t="s">
        <v>208</v>
      </c>
      <c r="D1453" s="644"/>
      <c r="E1453" s="642">
        <f t="shared" si="162"/>
        <v>0</v>
      </c>
      <c r="F1453" s="644"/>
      <c r="G1453" s="644"/>
      <c r="H1453" s="644"/>
      <c r="I1453" s="642">
        <f t="shared" si="160"/>
        <v>0</v>
      </c>
      <c r="J1453" s="644"/>
      <c r="K1453" s="644"/>
      <c r="L1453" s="644"/>
      <c r="M1453" s="642">
        <f t="shared" si="161"/>
        <v>0</v>
      </c>
      <c r="N1453" s="644"/>
      <c r="O1453" s="644"/>
      <c r="P1453" s="644"/>
      <c r="Q1453" s="87" t="e">
        <f t="shared" si="159"/>
        <v>#DIV/0!</v>
      </c>
      <c r="R1453" s="87" t="e">
        <f t="shared" si="159"/>
        <v>#DIV/0!</v>
      </c>
      <c r="S1453" s="87" t="e">
        <f t="shared" si="159"/>
        <v>#DIV/0!</v>
      </c>
      <c r="T1453" s="87" t="e">
        <f t="shared" si="159"/>
        <v>#DIV/0!</v>
      </c>
    </row>
    <row r="1454" spans="1:20" ht="41.25" hidden="1" customHeight="1" x14ac:dyDescent="0.3">
      <c r="A1454" s="92"/>
      <c r="B1454" s="93" t="s">
        <v>209</v>
      </c>
      <c r="C1454" s="97" t="s">
        <v>210</v>
      </c>
      <c r="D1454" s="644"/>
      <c r="E1454" s="642">
        <f t="shared" si="162"/>
        <v>0</v>
      </c>
      <c r="F1454" s="644"/>
      <c r="G1454" s="644"/>
      <c r="H1454" s="644"/>
      <c r="I1454" s="642">
        <f t="shared" si="160"/>
        <v>0</v>
      </c>
      <c r="J1454" s="644"/>
      <c r="K1454" s="644"/>
      <c r="L1454" s="644"/>
      <c r="M1454" s="642">
        <f t="shared" si="161"/>
        <v>0</v>
      </c>
      <c r="N1454" s="644"/>
      <c r="O1454" s="644"/>
      <c r="P1454" s="644"/>
      <c r="Q1454" s="87" t="e">
        <f t="shared" si="159"/>
        <v>#DIV/0!</v>
      </c>
      <c r="R1454" s="87" t="e">
        <f t="shared" si="159"/>
        <v>#DIV/0!</v>
      </c>
      <c r="S1454" s="87" t="e">
        <f t="shared" si="159"/>
        <v>#DIV/0!</v>
      </c>
      <c r="T1454" s="87" t="e">
        <f t="shared" si="159"/>
        <v>#DIV/0!</v>
      </c>
    </row>
    <row r="1455" spans="1:20" ht="41.25" hidden="1" customHeight="1" x14ac:dyDescent="0.3">
      <c r="A1455" s="92"/>
      <c r="B1455" s="93" t="s">
        <v>211</v>
      </c>
      <c r="C1455" s="97" t="s">
        <v>212</v>
      </c>
      <c r="D1455" s="644"/>
      <c r="E1455" s="642">
        <f t="shared" si="162"/>
        <v>0</v>
      </c>
      <c r="F1455" s="644"/>
      <c r="G1455" s="644"/>
      <c r="H1455" s="644"/>
      <c r="I1455" s="642">
        <f t="shared" si="160"/>
        <v>0</v>
      </c>
      <c r="J1455" s="644"/>
      <c r="K1455" s="644"/>
      <c r="L1455" s="644"/>
      <c r="M1455" s="642">
        <f t="shared" si="161"/>
        <v>0</v>
      </c>
      <c r="N1455" s="644"/>
      <c r="O1455" s="644"/>
      <c r="P1455" s="644"/>
      <c r="Q1455" s="87" t="e">
        <f t="shared" si="159"/>
        <v>#DIV/0!</v>
      </c>
      <c r="R1455" s="87" t="e">
        <f t="shared" si="159"/>
        <v>#DIV/0!</v>
      </c>
      <c r="S1455" s="87" t="e">
        <f t="shared" si="159"/>
        <v>#DIV/0!</v>
      </c>
      <c r="T1455" s="87" t="e">
        <f t="shared" si="159"/>
        <v>#DIV/0!</v>
      </c>
    </row>
    <row r="1456" spans="1:20" ht="41.25" hidden="1" customHeight="1" x14ac:dyDescent="0.3">
      <c r="A1456" s="92"/>
      <c r="B1456" s="93" t="s">
        <v>213</v>
      </c>
      <c r="C1456" s="96" t="s">
        <v>214</v>
      </c>
      <c r="D1456" s="644"/>
      <c r="E1456" s="642">
        <f t="shared" si="162"/>
        <v>0</v>
      </c>
      <c r="F1456" s="644"/>
      <c r="G1456" s="644"/>
      <c r="H1456" s="644"/>
      <c r="I1456" s="642">
        <f t="shared" si="160"/>
        <v>0</v>
      </c>
      <c r="J1456" s="644"/>
      <c r="K1456" s="644"/>
      <c r="L1456" s="644"/>
      <c r="M1456" s="642">
        <f t="shared" si="161"/>
        <v>0</v>
      </c>
      <c r="N1456" s="644"/>
      <c r="O1456" s="644"/>
      <c r="P1456" s="644"/>
      <c r="Q1456" s="87" t="e">
        <f t="shared" si="159"/>
        <v>#DIV/0!</v>
      </c>
      <c r="R1456" s="87" t="e">
        <f t="shared" si="159"/>
        <v>#DIV/0!</v>
      </c>
      <c r="S1456" s="87" t="e">
        <f t="shared" si="159"/>
        <v>#DIV/0!</v>
      </c>
      <c r="T1456" s="87" t="e">
        <f t="shared" si="159"/>
        <v>#DIV/0!</v>
      </c>
    </row>
    <row r="1457" spans="1:20" ht="41.25" hidden="1" customHeight="1" x14ac:dyDescent="0.3">
      <c r="A1457" s="92"/>
      <c r="B1457" s="93" t="s">
        <v>215</v>
      </c>
      <c r="C1457" s="95" t="s">
        <v>391</v>
      </c>
      <c r="D1457" s="644"/>
      <c r="E1457" s="642">
        <f t="shared" si="162"/>
        <v>0</v>
      </c>
      <c r="F1457" s="644"/>
      <c r="G1457" s="644"/>
      <c r="H1457" s="644"/>
      <c r="I1457" s="642">
        <f t="shared" si="160"/>
        <v>0</v>
      </c>
      <c r="J1457" s="644"/>
      <c r="K1457" s="644"/>
      <c r="L1457" s="644"/>
      <c r="M1457" s="642">
        <f t="shared" si="161"/>
        <v>0</v>
      </c>
      <c r="N1457" s="644"/>
      <c r="O1457" s="644"/>
      <c r="P1457" s="644"/>
      <c r="Q1457" s="87" t="e">
        <f t="shared" si="159"/>
        <v>#DIV/0!</v>
      </c>
      <c r="R1457" s="87" t="e">
        <f t="shared" si="159"/>
        <v>#DIV/0!</v>
      </c>
      <c r="S1457" s="87" t="e">
        <f t="shared" si="159"/>
        <v>#DIV/0!</v>
      </c>
      <c r="T1457" s="87" t="e">
        <f t="shared" si="159"/>
        <v>#DIV/0!</v>
      </c>
    </row>
    <row r="1458" spans="1:20" ht="41.25" hidden="1" customHeight="1" x14ac:dyDescent="0.3">
      <c r="A1458" s="92"/>
      <c r="B1458" s="93" t="s">
        <v>216</v>
      </c>
      <c r="C1458" s="96" t="s">
        <v>217</v>
      </c>
      <c r="D1458" s="644"/>
      <c r="E1458" s="642">
        <f t="shared" si="162"/>
        <v>0</v>
      </c>
      <c r="F1458" s="644"/>
      <c r="G1458" s="644"/>
      <c r="H1458" s="644"/>
      <c r="I1458" s="642">
        <f t="shared" si="160"/>
        <v>0</v>
      </c>
      <c r="J1458" s="644"/>
      <c r="K1458" s="644"/>
      <c r="L1458" s="644"/>
      <c r="M1458" s="642">
        <f t="shared" si="161"/>
        <v>0</v>
      </c>
      <c r="N1458" s="644"/>
      <c r="O1458" s="644"/>
      <c r="P1458" s="644"/>
      <c r="Q1458" s="87" t="e">
        <f t="shared" si="159"/>
        <v>#DIV/0!</v>
      </c>
      <c r="R1458" s="87" t="e">
        <f t="shared" si="159"/>
        <v>#DIV/0!</v>
      </c>
      <c r="S1458" s="87" t="e">
        <f t="shared" si="159"/>
        <v>#DIV/0!</v>
      </c>
      <c r="T1458" s="87" t="e">
        <f t="shared" si="159"/>
        <v>#DIV/0!</v>
      </c>
    </row>
    <row r="1459" spans="1:20" ht="41.25" hidden="1" customHeight="1" x14ac:dyDescent="0.3">
      <c r="A1459" s="92"/>
      <c r="B1459" s="93" t="s">
        <v>218</v>
      </c>
      <c r="C1459" s="96" t="s">
        <v>219</v>
      </c>
      <c r="D1459" s="644"/>
      <c r="E1459" s="642">
        <f t="shared" si="162"/>
        <v>0</v>
      </c>
      <c r="F1459" s="644"/>
      <c r="G1459" s="644"/>
      <c r="H1459" s="644"/>
      <c r="I1459" s="642">
        <f t="shared" si="160"/>
        <v>0</v>
      </c>
      <c r="J1459" s="644"/>
      <c r="K1459" s="644"/>
      <c r="L1459" s="644"/>
      <c r="M1459" s="642">
        <f t="shared" si="161"/>
        <v>0</v>
      </c>
      <c r="N1459" s="644"/>
      <c r="O1459" s="644"/>
      <c r="P1459" s="644"/>
      <c r="Q1459" s="87" t="e">
        <f t="shared" si="159"/>
        <v>#DIV/0!</v>
      </c>
      <c r="R1459" s="87" t="e">
        <f t="shared" si="159"/>
        <v>#DIV/0!</v>
      </c>
      <c r="S1459" s="87" t="e">
        <f t="shared" si="159"/>
        <v>#DIV/0!</v>
      </c>
      <c r="T1459" s="87" t="e">
        <f t="shared" si="159"/>
        <v>#DIV/0!</v>
      </c>
    </row>
    <row r="1460" spans="1:20" ht="41.25" hidden="1" customHeight="1" x14ac:dyDescent="0.3">
      <c r="A1460" s="92"/>
      <c r="B1460" s="93" t="s">
        <v>220</v>
      </c>
      <c r="C1460" s="97" t="s">
        <v>221</v>
      </c>
      <c r="D1460" s="644"/>
      <c r="E1460" s="642">
        <f t="shared" si="162"/>
        <v>0</v>
      </c>
      <c r="F1460" s="644"/>
      <c r="G1460" s="644"/>
      <c r="H1460" s="644"/>
      <c r="I1460" s="642">
        <f t="shared" si="160"/>
        <v>0</v>
      </c>
      <c r="J1460" s="644"/>
      <c r="K1460" s="644"/>
      <c r="L1460" s="644"/>
      <c r="M1460" s="642">
        <f t="shared" si="161"/>
        <v>0</v>
      </c>
      <c r="N1460" s="644"/>
      <c r="O1460" s="644"/>
      <c r="P1460" s="644"/>
      <c r="Q1460" s="87" t="e">
        <f t="shared" si="159"/>
        <v>#DIV/0!</v>
      </c>
      <c r="R1460" s="87" t="e">
        <f t="shared" si="159"/>
        <v>#DIV/0!</v>
      </c>
      <c r="S1460" s="87" t="e">
        <f t="shared" si="159"/>
        <v>#DIV/0!</v>
      </c>
      <c r="T1460" s="87" t="e">
        <f t="shared" si="159"/>
        <v>#DIV/0!</v>
      </c>
    </row>
    <row r="1461" spans="1:20" ht="41.25" hidden="1" customHeight="1" x14ac:dyDescent="0.3">
      <c r="A1461" s="92"/>
      <c r="B1461" s="93" t="s">
        <v>222</v>
      </c>
      <c r="C1461" s="97" t="s">
        <v>223</v>
      </c>
      <c r="D1461" s="644"/>
      <c r="E1461" s="642">
        <f t="shared" si="162"/>
        <v>0</v>
      </c>
      <c r="F1461" s="644"/>
      <c r="G1461" s="644"/>
      <c r="H1461" s="644"/>
      <c r="I1461" s="642">
        <f t="shared" si="160"/>
        <v>0</v>
      </c>
      <c r="J1461" s="644"/>
      <c r="K1461" s="644"/>
      <c r="L1461" s="644"/>
      <c r="M1461" s="642">
        <f t="shared" si="161"/>
        <v>0</v>
      </c>
      <c r="N1461" s="644"/>
      <c r="O1461" s="644"/>
      <c r="P1461" s="644"/>
      <c r="Q1461" s="87" t="e">
        <f t="shared" si="159"/>
        <v>#DIV/0!</v>
      </c>
      <c r="R1461" s="87" t="e">
        <f t="shared" si="159"/>
        <v>#DIV/0!</v>
      </c>
      <c r="S1461" s="87" t="e">
        <f t="shared" si="159"/>
        <v>#DIV/0!</v>
      </c>
      <c r="T1461" s="87" t="e">
        <f t="shared" si="159"/>
        <v>#DIV/0!</v>
      </c>
    </row>
    <row r="1462" spans="1:20" ht="41.25" hidden="1" customHeight="1" x14ac:dyDescent="0.3">
      <c r="A1462" s="92"/>
      <c r="B1462" s="93" t="s">
        <v>224</v>
      </c>
      <c r="C1462" s="96" t="s">
        <v>225</v>
      </c>
      <c r="D1462" s="644"/>
      <c r="E1462" s="642">
        <f t="shared" si="162"/>
        <v>0</v>
      </c>
      <c r="F1462" s="644"/>
      <c r="G1462" s="644"/>
      <c r="H1462" s="644"/>
      <c r="I1462" s="642">
        <f t="shared" si="160"/>
        <v>0</v>
      </c>
      <c r="J1462" s="644"/>
      <c r="K1462" s="644"/>
      <c r="L1462" s="644"/>
      <c r="M1462" s="642">
        <f t="shared" si="161"/>
        <v>0</v>
      </c>
      <c r="N1462" s="644"/>
      <c r="O1462" s="644"/>
      <c r="P1462" s="644"/>
      <c r="Q1462" s="87" t="e">
        <f t="shared" si="159"/>
        <v>#DIV/0!</v>
      </c>
      <c r="R1462" s="87" t="e">
        <f t="shared" si="159"/>
        <v>#DIV/0!</v>
      </c>
      <c r="S1462" s="87" t="e">
        <f t="shared" si="159"/>
        <v>#DIV/0!</v>
      </c>
      <c r="T1462" s="87" t="e">
        <f t="shared" si="159"/>
        <v>#DIV/0!</v>
      </c>
    </row>
    <row r="1463" spans="1:20" ht="41.25" hidden="1" customHeight="1" x14ac:dyDescent="0.3">
      <c r="A1463" s="92"/>
      <c r="B1463" s="93" t="s">
        <v>226</v>
      </c>
      <c r="C1463" s="97" t="s">
        <v>227</v>
      </c>
      <c r="D1463" s="644"/>
      <c r="E1463" s="642">
        <f t="shared" si="162"/>
        <v>0</v>
      </c>
      <c r="F1463" s="644"/>
      <c r="G1463" s="644"/>
      <c r="H1463" s="644"/>
      <c r="I1463" s="642">
        <f t="shared" si="160"/>
        <v>0</v>
      </c>
      <c r="J1463" s="644"/>
      <c r="K1463" s="644"/>
      <c r="L1463" s="644"/>
      <c r="M1463" s="642">
        <f t="shared" si="161"/>
        <v>0</v>
      </c>
      <c r="N1463" s="644"/>
      <c r="O1463" s="644"/>
      <c r="P1463" s="644"/>
      <c r="Q1463" s="87" t="e">
        <f t="shared" si="159"/>
        <v>#DIV/0!</v>
      </c>
      <c r="R1463" s="87" t="e">
        <f t="shared" si="159"/>
        <v>#DIV/0!</v>
      </c>
      <c r="S1463" s="87" t="e">
        <f t="shared" si="159"/>
        <v>#DIV/0!</v>
      </c>
      <c r="T1463" s="87" t="e">
        <f t="shared" si="159"/>
        <v>#DIV/0!</v>
      </c>
    </row>
    <row r="1464" spans="1:20" ht="41.25" hidden="1" customHeight="1" x14ac:dyDescent="0.3">
      <c r="A1464" s="92"/>
      <c r="B1464" s="93" t="s">
        <v>228</v>
      </c>
      <c r="C1464" s="97" t="s">
        <v>229</v>
      </c>
      <c r="D1464" s="644"/>
      <c r="E1464" s="642">
        <f t="shared" si="162"/>
        <v>0</v>
      </c>
      <c r="F1464" s="644"/>
      <c r="G1464" s="644"/>
      <c r="H1464" s="644"/>
      <c r="I1464" s="642">
        <f t="shared" si="160"/>
        <v>0</v>
      </c>
      <c r="J1464" s="644"/>
      <c r="K1464" s="644"/>
      <c r="L1464" s="644"/>
      <c r="M1464" s="642">
        <f t="shared" si="161"/>
        <v>0</v>
      </c>
      <c r="N1464" s="644"/>
      <c r="O1464" s="644"/>
      <c r="P1464" s="644"/>
      <c r="Q1464" s="87" t="e">
        <f t="shared" si="159"/>
        <v>#DIV/0!</v>
      </c>
      <c r="R1464" s="87" t="e">
        <f t="shared" si="159"/>
        <v>#DIV/0!</v>
      </c>
      <c r="S1464" s="87" t="e">
        <f t="shared" si="159"/>
        <v>#DIV/0!</v>
      </c>
      <c r="T1464" s="87" t="e">
        <f t="shared" si="159"/>
        <v>#DIV/0!</v>
      </c>
    </row>
    <row r="1465" spans="1:20" ht="41.25" hidden="1" customHeight="1" x14ac:dyDescent="0.3">
      <c r="A1465" s="92"/>
      <c r="B1465" s="93" t="s">
        <v>230</v>
      </c>
      <c r="C1465" s="97" t="s">
        <v>231</v>
      </c>
      <c r="D1465" s="644"/>
      <c r="E1465" s="642">
        <f t="shared" si="162"/>
        <v>0</v>
      </c>
      <c r="F1465" s="644"/>
      <c r="G1465" s="644"/>
      <c r="H1465" s="644"/>
      <c r="I1465" s="642">
        <f t="shared" si="160"/>
        <v>0</v>
      </c>
      <c r="J1465" s="644"/>
      <c r="K1465" s="644"/>
      <c r="L1465" s="644"/>
      <c r="M1465" s="642">
        <f t="shared" si="161"/>
        <v>0</v>
      </c>
      <c r="N1465" s="644"/>
      <c r="O1465" s="644"/>
      <c r="P1465" s="644"/>
      <c r="Q1465" s="87" t="e">
        <f t="shared" si="159"/>
        <v>#DIV/0!</v>
      </c>
      <c r="R1465" s="87" t="e">
        <f t="shared" si="159"/>
        <v>#DIV/0!</v>
      </c>
      <c r="S1465" s="87" t="e">
        <f t="shared" si="159"/>
        <v>#DIV/0!</v>
      </c>
      <c r="T1465" s="87" t="e">
        <f t="shared" si="159"/>
        <v>#DIV/0!</v>
      </c>
    </row>
    <row r="1466" spans="1:20" ht="41.25" hidden="1" customHeight="1" x14ac:dyDescent="0.3">
      <c r="A1466" s="92"/>
      <c r="B1466" s="93" t="s">
        <v>232</v>
      </c>
      <c r="C1466" s="97" t="s">
        <v>233</v>
      </c>
      <c r="D1466" s="644"/>
      <c r="E1466" s="642">
        <f t="shared" si="162"/>
        <v>0</v>
      </c>
      <c r="F1466" s="644"/>
      <c r="G1466" s="644"/>
      <c r="H1466" s="644"/>
      <c r="I1466" s="642">
        <f t="shared" si="160"/>
        <v>0</v>
      </c>
      <c r="J1466" s="644"/>
      <c r="K1466" s="644"/>
      <c r="L1466" s="644"/>
      <c r="M1466" s="642">
        <f t="shared" si="161"/>
        <v>0</v>
      </c>
      <c r="N1466" s="644"/>
      <c r="O1466" s="644"/>
      <c r="P1466" s="644"/>
      <c r="Q1466" s="87" t="e">
        <f t="shared" si="159"/>
        <v>#DIV/0!</v>
      </c>
      <c r="R1466" s="87" t="e">
        <f t="shared" si="159"/>
        <v>#DIV/0!</v>
      </c>
      <c r="S1466" s="87" t="e">
        <f t="shared" si="159"/>
        <v>#DIV/0!</v>
      </c>
      <c r="T1466" s="87" t="e">
        <f t="shared" si="159"/>
        <v>#DIV/0!</v>
      </c>
    </row>
    <row r="1467" spans="1:20" ht="41.25" hidden="1" customHeight="1" x14ac:dyDescent="0.3">
      <c r="A1467" s="92"/>
      <c r="B1467" s="93" t="s">
        <v>234</v>
      </c>
      <c r="C1467" s="97" t="s">
        <v>235</v>
      </c>
      <c r="D1467" s="644"/>
      <c r="E1467" s="642">
        <f t="shared" si="162"/>
        <v>0</v>
      </c>
      <c r="F1467" s="644"/>
      <c r="G1467" s="644"/>
      <c r="H1467" s="644"/>
      <c r="I1467" s="642">
        <f t="shared" si="160"/>
        <v>0</v>
      </c>
      <c r="J1467" s="644"/>
      <c r="K1467" s="644"/>
      <c r="L1467" s="644"/>
      <c r="M1467" s="642">
        <f t="shared" si="161"/>
        <v>0</v>
      </c>
      <c r="N1467" s="644"/>
      <c r="O1467" s="644"/>
      <c r="P1467" s="644"/>
      <c r="Q1467" s="87" t="e">
        <f t="shared" si="159"/>
        <v>#DIV/0!</v>
      </c>
      <c r="R1467" s="87" t="e">
        <f t="shared" si="159"/>
        <v>#DIV/0!</v>
      </c>
      <c r="S1467" s="87" t="e">
        <f t="shared" si="159"/>
        <v>#DIV/0!</v>
      </c>
      <c r="T1467" s="87" t="e">
        <f t="shared" si="159"/>
        <v>#DIV/0!</v>
      </c>
    </row>
    <row r="1468" spans="1:20" ht="41.25" hidden="1" customHeight="1" x14ac:dyDescent="0.3">
      <c r="A1468" s="92"/>
      <c r="B1468" s="93" t="s">
        <v>236</v>
      </c>
      <c r="C1468" s="97" t="s">
        <v>237</v>
      </c>
      <c r="D1468" s="644"/>
      <c r="E1468" s="642">
        <f t="shared" si="162"/>
        <v>0</v>
      </c>
      <c r="F1468" s="644"/>
      <c r="G1468" s="644"/>
      <c r="H1468" s="644"/>
      <c r="I1468" s="642">
        <f t="shared" si="160"/>
        <v>0</v>
      </c>
      <c r="J1468" s="644"/>
      <c r="K1468" s="644"/>
      <c r="L1468" s="644"/>
      <c r="M1468" s="642">
        <f t="shared" si="161"/>
        <v>0</v>
      </c>
      <c r="N1468" s="644"/>
      <c r="O1468" s="644"/>
      <c r="P1468" s="644"/>
      <c r="Q1468" s="87" t="e">
        <f t="shared" si="159"/>
        <v>#DIV/0!</v>
      </c>
      <c r="R1468" s="87" t="e">
        <f t="shared" si="159"/>
        <v>#DIV/0!</v>
      </c>
      <c r="S1468" s="87" t="e">
        <f t="shared" si="159"/>
        <v>#DIV/0!</v>
      </c>
      <c r="T1468" s="87" t="e">
        <f t="shared" si="159"/>
        <v>#DIV/0!</v>
      </c>
    </row>
    <row r="1469" spans="1:20" ht="41.25" hidden="1" customHeight="1" x14ac:dyDescent="0.3">
      <c r="A1469" s="92"/>
      <c r="B1469" s="93" t="s">
        <v>238</v>
      </c>
      <c r="C1469" s="97" t="s">
        <v>239</v>
      </c>
      <c r="D1469" s="644"/>
      <c r="E1469" s="642">
        <f t="shared" si="162"/>
        <v>0</v>
      </c>
      <c r="F1469" s="644"/>
      <c r="G1469" s="644"/>
      <c r="H1469" s="644"/>
      <c r="I1469" s="642">
        <f t="shared" si="160"/>
        <v>0</v>
      </c>
      <c r="J1469" s="644"/>
      <c r="K1469" s="644"/>
      <c r="L1469" s="644"/>
      <c r="M1469" s="642">
        <f t="shared" si="161"/>
        <v>0</v>
      </c>
      <c r="N1469" s="644"/>
      <c r="O1469" s="644"/>
      <c r="P1469" s="644"/>
      <c r="Q1469" s="87" t="e">
        <f t="shared" si="159"/>
        <v>#DIV/0!</v>
      </c>
      <c r="R1469" s="87" t="e">
        <f t="shared" si="159"/>
        <v>#DIV/0!</v>
      </c>
      <c r="S1469" s="87" t="e">
        <f t="shared" si="159"/>
        <v>#DIV/0!</v>
      </c>
      <c r="T1469" s="87" t="e">
        <f t="shared" si="159"/>
        <v>#DIV/0!</v>
      </c>
    </row>
    <row r="1470" spans="1:20" ht="41.25" hidden="1" customHeight="1" x14ac:dyDescent="0.3">
      <c r="A1470" s="92"/>
      <c r="B1470" s="93" t="s">
        <v>240</v>
      </c>
      <c r="C1470" s="97" t="s">
        <v>241</v>
      </c>
      <c r="D1470" s="644"/>
      <c r="E1470" s="642">
        <f t="shared" si="162"/>
        <v>0</v>
      </c>
      <c r="F1470" s="644"/>
      <c r="G1470" s="644"/>
      <c r="H1470" s="644"/>
      <c r="I1470" s="642">
        <f t="shared" si="160"/>
        <v>0</v>
      </c>
      <c r="J1470" s="644"/>
      <c r="K1470" s="644"/>
      <c r="L1470" s="644"/>
      <c r="M1470" s="642">
        <f t="shared" si="161"/>
        <v>0</v>
      </c>
      <c r="N1470" s="644"/>
      <c r="O1470" s="644"/>
      <c r="P1470" s="644"/>
      <c r="Q1470" s="87" t="e">
        <f t="shared" si="159"/>
        <v>#DIV/0!</v>
      </c>
      <c r="R1470" s="87" t="e">
        <f t="shared" si="159"/>
        <v>#DIV/0!</v>
      </c>
      <c r="S1470" s="87" t="e">
        <f t="shared" si="159"/>
        <v>#DIV/0!</v>
      </c>
      <c r="T1470" s="87" t="e">
        <f t="shared" si="159"/>
        <v>#DIV/0!</v>
      </c>
    </row>
    <row r="1471" spans="1:20" ht="41.25" hidden="1" customHeight="1" x14ac:dyDescent="0.3">
      <c r="A1471" s="92"/>
      <c r="B1471" s="93" t="s">
        <v>242</v>
      </c>
      <c r="C1471" s="97" t="s">
        <v>243</v>
      </c>
      <c r="D1471" s="644"/>
      <c r="E1471" s="642">
        <f t="shared" si="162"/>
        <v>0</v>
      </c>
      <c r="F1471" s="644"/>
      <c r="G1471" s="644"/>
      <c r="H1471" s="644"/>
      <c r="I1471" s="642">
        <f t="shared" si="160"/>
        <v>0</v>
      </c>
      <c r="J1471" s="644"/>
      <c r="K1471" s="644"/>
      <c r="L1471" s="644"/>
      <c r="M1471" s="642">
        <f t="shared" si="161"/>
        <v>0</v>
      </c>
      <c r="N1471" s="644"/>
      <c r="O1471" s="644"/>
      <c r="P1471" s="644"/>
      <c r="Q1471" s="87" t="e">
        <f t="shared" si="159"/>
        <v>#DIV/0!</v>
      </c>
      <c r="R1471" s="87" t="e">
        <f t="shared" si="159"/>
        <v>#DIV/0!</v>
      </c>
      <c r="S1471" s="87" t="e">
        <f t="shared" si="159"/>
        <v>#DIV/0!</v>
      </c>
      <c r="T1471" s="87" t="e">
        <f t="shared" si="159"/>
        <v>#DIV/0!</v>
      </c>
    </row>
    <row r="1472" spans="1:20" ht="41.25" hidden="1" customHeight="1" x14ac:dyDescent="0.3">
      <c r="A1472" s="92"/>
      <c r="B1472" s="93" t="s">
        <v>244</v>
      </c>
      <c r="C1472" s="97" t="s">
        <v>245</v>
      </c>
      <c r="D1472" s="644"/>
      <c r="E1472" s="642">
        <f t="shared" si="162"/>
        <v>0</v>
      </c>
      <c r="F1472" s="644"/>
      <c r="G1472" s="644"/>
      <c r="H1472" s="644"/>
      <c r="I1472" s="642">
        <f t="shared" si="160"/>
        <v>0</v>
      </c>
      <c r="J1472" s="644"/>
      <c r="K1472" s="644"/>
      <c r="L1472" s="644"/>
      <c r="M1472" s="642">
        <f t="shared" si="161"/>
        <v>0</v>
      </c>
      <c r="N1472" s="644"/>
      <c r="O1472" s="644"/>
      <c r="P1472" s="644"/>
      <c r="Q1472" s="87" t="e">
        <f t="shared" si="159"/>
        <v>#DIV/0!</v>
      </c>
      <c r="R1472" s="87" t="e">
        <f t="shared" si="159"/>
        <v>#DIV/0!</v>
      </c>
      <c r="S1472" s="87" t="e">
        <f t="shared" si="159"/>
        <v>#DIV/0!</v>
      </c>
      <c r="T1472" s="87" t="e">
        <f t="shared" si="159"/>
        <v>#DIV/0!</v>
      </c>
    </row>
    <row r="1473" spans="1:20" ht="41.25" hidden="1" customHeight="1" x14ac:dyDescent="0.3">
      <c r="A1473" s="92"/>
      <c r="B1473" s="93" t="s">
        <v>246</v>
      </c>
      <c r="C1473" s="97" t="s">
        <v>247</v>
      </c>
      <c r="D1473" s="644"/>
      <c r="E1473" s="642">
        <f t="shared" si="162"/>
        <v>0</v>
      </c>
      <c r="F1473" s="644"/>
      <c r="G1473" s="644"/>
      <c r="H1473" s="644"/>
      <c r="I1473" s="642">
        <f t="shared" si="160"/>
        <v>0</v>
      </c>
      <c r="J1473" s="644"/>
      <c r="K1473" s="644"/>
      <c r="L1473" s="644"/>
      <c r="M1473" s="642">
        <f t="shared" si="161"/>
        <v>0</v>
      </c>
      <c r="N1473" s="644"/>
      <c r="O1473" s="644"/>
      <c r="P1473" s="644"/>
      <c r="Q1473" s="87" t="e">
        <f t="shared" si="159"/>
        <v>#DIV/0!</v>
      </c>
      <c r="R1473" s="87" t="e">
        <f t="shared" si="159"/>
        <v>#DIV/0!</v>
      </c>
      <c r="S1473" s="87" t="e">
        <f t="shared" si="159"/>
        <v>#DIV/0!</v>
      </c>
      <c r="T1473" s="87" t="e">
        <f t="shared" si="159"/>
        <v>#DIV/0!</v>
      </c>
    </row>
    <row r="1474" spans="1:20" ht="41.25" hidden="1" customHeight="1" x14ac:dyDescent="0.3">
      <c r="A1474" s="92"/>
      <c r="B1474" s="93" t="s">
        <v>248</v>
      </c>
      <c r="C1474" s="97" t="s">
        <v>249</v>
      </c>
      <c r="D1474" s="644"/>
      <c r="E1474" s="642">
        <f t="shared" si="162"/>
        <v>0</v>
      </c>
      <c r="F1474" s="644"/>
      <c r="G1474" s="644"/>
      <c r="H1474" s="644"/>
      <c r="I1474" s="642">
        <f t="shared" si="160"/>
        <v>0</v>
      </c>
      <c r="J1474" s="644"/>
      <c r="K1474" s="644"/>
      <c r="L1474" s="644"/>
      <c r="M1474" s="642">
        <f t="shared" si="161"/>
        <v>0</v>
      </c>
      <c r="N1474" s="644"/>
      <c r="O1474" s="644"/>
      <c r="P1474" s="644"/>
      <c r="Q1474" s="87" t="e">
        <f t="shared" si="159"/>
        <v>#DIV/0!</v>
      </c>
      <c r="R1474" s="87" t="e">
        <f t="shared" si="159"/>
        <v>#DIV/0!</v>
      </c>
      <c r="S1474" s="87" t="e">
        <f t="shared" si="159"/>
        <v>#DIV/0!</v>
      </c>
      <c r="T1474" s="87" t="e">
        <f t="shared" si="159"/>
        <v>#DIV/0!</v>
      </c>
    </row>
    <row r="1475" spans="1:20" ht="41.25" hidden="1" customHeight="1" x14ac:dyDescent="0.3">
      <c r="A1475" s="92"/>
      <c r="B1475" s="93" t="s">
        <v>250</v>
      </c>
      <c r="C1475" s="97" t="s">
        <v>251</v>
      </c>
      <c r="D1475" s="644"/>
      <c r="E1475" s="642">
        <f t="shared" si="162"/>
        <v>0</v>
      </c>
      <c r="F1475" s="644"/>
      <c r="G1475" s="644"/>
      <c r="H1475" s="644"/>
      <c r="I1475" s="642">
        <f t="shared" si="160"/>
        <v>0</v>
      </c>
      <c r="J1475" s="644"/>
      <c r="K1475" s="644"/>
      <c r="L1475" s="644"/>
      <c r="M1475" s="642">
        <f t="shared" si="161"/>
        <v>0</v>
      </c>
      <c r="N1475" s="644"/>
      <c r="O1475" s="644"/>
      <c r="P1475" s="644"/>
      <c r="Q1475" s="87" t="e">
        <f t="shared" si="159"/>
        <v>#DIV/0!</v>
      </c>
      <c r="R1475" s="87" t="e">
        <f t="shared" si="159"/>
        <v>#DIV/0!</v>
      </c>
      <c r="S1475" s="87" t="e">
        <f t="shared" si="159"/>
        <v>#DIV/0!</v>
      </c>
      <c r="T1475" s="87" t="e">
        <f t="shared" si="159"/>
        <v>#DIV/0!</v>
      </c>
    </row>
    <row r="1476" spans="1:20" ht="41.25" hidden="1" customHeight="1" x14ac:dyDescent="0.3">
      <c r="A1476" s="92"/>
      <c r="B1476" s="93" t="s">
        <v>252</v>
      </c>
      <c r="C1476" s="97" t="s">
        <v>253</v>
      </c>
      <c r="D1476" s="644"/>
      <c r="E1476" s="642">
        <f t="shared" si="162"/>
        <v>0</v>
      </c>
      <c r="F1476" s="644"/>
      <c r="G1476" s="644"/>
      <c r="H1476" s="644"/>
      <c r="I1476" s="642">
        <f t="shared" si="160"/>
        <v>0</v>
      </c>
      <c r="J1476" s="644"/>
      <c r="K1476" s="644"/>
      <c r="L1476" s="644"/>
      <c r="M1476" s="642">
        <f t="shared" si="161"/>
        <v>0</v>
      </c>
      <c r="N1476" s="644"/>
      <c r="O1476" s="644"/>
      <c r="P1476" s="644"/>
      <c r="Q1476" s="87" t="e">
        <f t="shared" si="159"/>
        <v>#DIV/0!</v>
      </c>
      <c r="R1476" s="87" t="e">
        <f t="shared" si="159"/>
        <v>#DIV/0!</v>
      </c>
      <c r="S1476" s="87" t="e">
        <f t="shared" si="159"/>
        <v>#DIV/0!</v>
      </c>
      <c r="T1476" s="87" t="e">
        <f t="shared" si="159"/>
        <v>#DIV/0!</v>
      </c>
    </row>
    <row r="1477" spans="1:20" ht="41.25" hidden="1" customHeight="1" x14ac:dyDescent="0.3">
      <c r="A1477" s="92"/>
      <c r="B1477" s="93" t="s">
        <v>254</v>
      </c>
      <c r="C1477" s="96" t="s">
        <v>255</v>
      </c>
      <c r="D1477" s="644"/>
      <c r="E1477" s="642">
        <f t="shared" si="162"/>
        <v>0</v>
      </c>
      <c r="F1477" s="644"/>
      <c r="G1477" s="644"/>
      <c r="H1477" s="644"/>
      <c r="I1477" s="642">
        <f t="shared" si="160"/>
        <v>0</v>
      </c>
      <c r="J1477" s="644"/>
      <c r="K1477" s="644"/>
      <c r="L1477" s="644"/>
      <c r="M1477" s="642">
        <f t="shared" si="161"/>
        <v>0</v>
      </c>
      <c r="N1477" s="644"/>
      <c r="O1477" s="644"/>
      <c r="P1477" s="644"/>
      <c r="Q1477" s="87" t="e">
        <f t="shared" si="159"/>
        <v>#DIV/0!</v>
      </c>
      <c r="R1477" s="87" t="e">
        <f t="shared" si="159"/>
        <v>#DIV/0!</v>
      </c>
      <c r="S1477" s="87" t="e">
        <f t="shared" si="159"/>
        <v>#DIV/0!</v>
      </c>
      <c r="T1477" s="87" t="e">
        <f t="shared" si="159"/>
        <v>#DIV/0!</v>
      </c>
    </row>
    <row r="1478" spans="1:20" ht="41.25" hidden="1" customHeight="1" x14ac:dyDescent="0.3">
      <c r="A1478" s="92"/>
      <c r="B1478" s="93" t="s">
        <v>256</v>
      </c>
      <c r="C1478" s="96" t="s">
        <v>257</v>
      </c>
      <c r="D1478" s="644"/>
      <c r="E1478" s="642">
        <f t="shared" si="162"/>
        <v>0</v>
      </c>
      <c r="F1478" s="644"/>
      <c r="G1478" s="644"/>
      <c r="H1478" s="644"/>
      <c r="I1478" s="642">
        <f t="shared" si="160"/>
        <v>0</v>
      </c>
      <c r="J1478" s="644"/>
      <c r="K1478" s="644"/>
      <c r="L1478" s="644"/>
      <c r="M1478" s="642">
        <f t="shared" si="161"/>
        <v>0</v>
      </c>
      <c r="N1478" s="644"/>
      <c r="O1478" s="644"/>
      <c r="P1478" s="644"/>
      <c r="Q1478" s="87" t="e">
        <f t="shared" si="159"/>
        <v>#DIV/0!</v>
      </c>
      <c r="R1478" s="87" t="e">
        <f t="shared" si="159"/>
        <v>#DIV/0!</v>
      </c>
      <c r="S1478" s="87" t="e">
        <f t="shared" si="159"/>
        <v>#DIV/0!</v>
      </c>
      <c r="T1478" s="87" t="e">
        <f t="shared" si="159"/>
        <v>#DIV/0!</v>
      </c>
    </row>
    <row r="1479" spans="1:20" ht="41.25" hidden="1" customHeight="1" x14ac:dyDescent="0.3">
      <c r="A1479" s="92"/>
      <c r="B1479" s="93" t="s">
        <v>258</v>
      </c>
      <c r="C1479" s="96" t="s">
        <v>259</v>
      </c>
      <c r="D1479" s="644"/>
      <c r="E1479" s="642">
        <f t="shared" si="162"/>
        <v>0</v>
      </c>
      <c r="F1479" s="644"/>
      <c r="G1479" s="644"/>
      <c r="H1479" s="644"/>
      <c r="I1479" s="642">
        <f t="shared" si="160"/>
        <v>0</v>
      </c>
      <c r="J1479" s="644"/>
      <c r="K1479" s="644"/>
      <c r="L1479" s="644"/>
      <c r="M1479" s="642">
        <f t="shared" si="161"/>
        <v>0</v>
      </c>
      <c r="N1479" s="644"/>
      <c r="O1479" s="644"/>
      <c r="P1479" s="644"/>
      <c r="Q1479" s="87" t="e">
        <f t="shared" si="159"/>
        <v>#DIV/0!</v>
      </c>
      <c r="R1479" s="87" t="e">
        <f t="shared" si="159"/>
        <v>#DIV/0!</v>
      </c>
      <c r="S1479" s="87" t="e">
        <f t="shared" si="159"/>
        <v>#DIV/0!</v>
      </c>
      <c r="T1479" s="87" t="e">
        <f t="shared" si="159"/>
        <v>#DIV/0!</v>
      </c>
    </row>
    <row r="1480" spans="1:20" ht="41.25" hidden="1" customHeight="1" x14ac:dyDescent="0.3">
      <c r="A1480" s="92"/>
      <c r="B1480" s="93" t="s">
        <v>260</v>
      </c>
      <c r="C1480" s="96" t="s">
        <v>261</v>
      </c>
      <c r="D1480" s="644"/>
      <c r="E1480" s="642">
        <f t="shared" si="162"/>
        <v>0</v>
      </c>
      <c r="F1480" s="644"/>
      <c r="G1480" s="644"/>
      <c r="H1480" s="644"/>
      <c r="I1480" s="642">
        <f t="shared" si="160"/>
        <v>0</v>
      </c>
      <c r="J1480" s="644"/>
      <c r="K1480" s="644"/>
      <c r="L1480" s="644"/>
      <c r="M1480" s="642">
        <f t="shared" si="161"/>
        <v>0</v>
      </c>
      <c r="N1480" s="644"/>
      <c r="O1480" s="644"/>
      <c r="P1480" s="644"/>
      <c r="Q1480" s="87" t="e">
        <f t="shared" si="159"/>
        <v>#DIV/0!</v>
      </c>
      <c r="R1480" s="87" t="e">
        <f t="shared" si="159"/>
        <v>#DIV/0!</v>
      </c>
      <c r="S1480" s="87" t="e">
        <f t="shared" si="159"/>
        <v>#DIV/0!</v>
      </c>
      <c r="T1480" s="87" t="e">
        <f t="shared" si="159"/>
        <v>#DIV/0!</v>
      </c>
    </row>
    <row r="1481" spans="1:20" ht="41.25" hidden="1" customHeight="1" x14ac:dyDescent="0.3">
      <c r="A1481" s="92"/>
      <c r="B1481" s="93" t="s">
        <v>262</v>
      </c>
      <c r="C1481" s="96" t="s">
        <v>263</v>
      </c>
      <c r="D1481" s="644"/>
      <c r="E1481" s="642">
        <f t="shared" si="162"/>
        <v>0</v>
      </c>
      <c r="F1481" s="644"/>
      <c r="G1481" s="644"/>
      <c r="H1481" s="644"/>
      <c r="I1481" s="642">
        <f t="shared" si="160"/>
        <v>0</v>
      </c>
      <c r="J1481" s="644"/>
      <c r="K1481" s="644"/>
      <c r="L1481" s="644"/>
      <c r="M1481" s="642">
        <f t="shared" si="161"/>
        <v>0</v>
      </c>
      <c r="N1481" s="644"/>
      <c r="O1481" s="644"/>
      <c r="P1481" s="644"/>
      <c r="Q1481" s="87" t="e">
        <f t="shared" si="159"/>
        <v>#DIV/0!</v>
      </c>
      <c r="R1481" s="87" t="e">
        <f t="shared" si="159"/>
        <v>#DIV/0!</v>
      </c>
      <c r="S1481" s="87" t="e">
        <f t="shared" si="159"/>
        <v>#DIV/0!</v>
      </c>
      <c r="T1481" s="87" t="e">
        <f t="shared" si="159"/>
        <v>#DIV/0!</v>
      </c>
    </row>
    <row r="1482" spans="1:20" ht="41.25" hidden="1" customHeight="1" x14ac:dyDescent="0.3">
      <c r="A1482" s="92"/>
      <c r="B1482" s="93" t="s">
        <v>264</v>
      </c>
      <c r="C1482" s="97" t="s">
        <v>265</v>
      </c>
      <c r="D1482" s="644"/>
      <c r="E1482" s="642">
        <f t="shared" si="162"/>
        <v>0</v>
      </c>
      <c r="F1482" s="644"/>
      <c r="G1482" s="644"/>
      <c r="H1482" s="644"/>
      <c r="I1482" s="642">
        <f t="shared" si="160"/>
        <v>0</v>
      </c>
      <c r="J1482" s="644"/>
      <c r="K1482" s="644"/>
      <c r="L1482" s="644"/>
      <c r="M1482" s="642">
        <f t="shared" si="161"/>
        <v>0</v>
      </c>
      <c r="N1482" s="644"/>
      <c r="O1482" s="644"/>
      <c r="P1482" s="644"/>
      <c r="Q1482" s="87" t="e">
        <f t="shared" si="159"/>
        <v>#DIV/0!</v>
      </c>
      <c r="R1482" s="87" t="e">
        <f t="shared" si="159"/>
        <v>#DIV/0!</v>
      </c>
      <c r="S1482" s="87" t="e">
        <f t="shared" si="159"/>
        <v>#DIV/0!</v>
      </c>
      <c r="T1482" s="87" t="e">
        <f t="shared" si="159"/>
        <v>#DIV/0!</v>
      </c>
    </row>
    <row r="1483" spans="1:20" ht="41.25" hidden="1" customHeight="1" x14ac:dyDescent="0.3">
      <c r="A1483" s="92"/>
      <c r="B1483" s="93" t="s">
        <v>266</v>
      </c>
      <c r="C1483" s="97" t="s">
        <v>267</v>
      </c>
      <c r="D1483" s="644"/>
      <c r="E1483" s="642">
        <f t="shared" si="162"/>
        <v>0</v>
      </c>
      <c r="F1483" s="644"/>
      <c r="G1483" s="644"/>
      <c r="H1483" s="644"/>
      <c r="I1483" s="642">
        <f t="shared" si="160"/>
        <v>0</v>
      </c>
      <c r="J1483" s="644"/>
      <c r="K1483" s="644"/>
      <c r="L1483" s="644"/>
      <c r="M1483" s="642">
        <f t="shared" si="161"/>
        <v>0</v>
      </c>
      <c r="N1483" s="644"/>
      <c r="O1483" s="644"/>
      <c r="P1483" s="644"/>
      <c r="Q1483" s="87" t="e">
        <f t="shared" si="159"/>
        <v>#DIV/0!</v>
      </c>
      <c r="R1483" s="87" t="e">
        <f t="shared" si="159"/>
        <v>#DIV/0!</v>
      </c>
      <c r="S1483" s="87" t="e">
        <f t="shared" si="159"/>
        <v>#DIV/0!</v>
      </c>
      <c r="T1483" s="87" t="e">
        <f t="shared" ref="T1483:T1546" si="163">P1483/L1483*100</f>
        <v>#DIV/0!</v>
      </c>
    </row>
    <row r="1484" spans="1:20" ht="41.25" hidden="1" customHeight="1" x14ac:dyDescent="0.3">
      <c r="A1484" s="92"/>
      <c r="B1484" s="93" t="s">
        <v>268</v>
      </c>
      <c r="C1484" s="97" t="s">
        <v>269</v>
      </c>
      <c r="D1484" s="644"/>
      <c r="E1484" s="642">
        <f t="shared" si="162"/>
        <v>0</v>
      </c>
      <c r="F1484" s="644"/>
      <c r="G1484" s="644"/>
      <c r="H1484" s="644"/>
      <c r="I1484" s="642">
        <f t="shared" si="160"/>
        <v>0</v>
      </c>
      <c r="J1484" s="644"/>
      <c r="K1484" s="644"/>
      <c r="L1484" s="644"/>
      <c r="M1484" s="642">
        <f t="shared" si="161"/>
        <v>0</v>
      </c>
      <c r="N1484" s="644"/>
      <c r="O1484" s="644"/>
      <c r="P1484" s="644"/>
      <c r="Q1484" s="87" t="e">
        <f t="shared" ref="Q1484:T1547" si="164">M1484/I1484*100</f>
        <v>#DIV/0!</v>
      </c>
      <c r="R1484" s="87" t="e">
        <f t="shared" si="164"/>
        <v>#DIV/0!</v>
      </c>
      <c r="S1484" s="87" t="e">
        <f t="shared" si="164"/>
        <v>#DIV/0!</v>
      </c>
      <c r="T1484" s="87" t="e">
        <f t="shared" si="163"/>
        <v>#DIV/0!</v>
      </c>
    </row>
    <row r="1485" spans="1:20" ht="41.25" hidden="1" customHeight="1" x14ac:dyDescent="0.3">
      <c r="A1485" s="92"/>
      <c r="B1485" s="93" t="s">
        <v>270</v>
      </c>
      <c r="C1485" s="97" t="s">
        <v>271</v>
      </c>
      <c r="D1485" s="644"/>
      <c r="E1485" s="642">
        <f t="shared" si="162"/>
        <v>0</v>
      </c>
      <c r="F1485" s="644"/>
      <c r="G1485" s="644"/>
      <c r="H1485" s="644"/>
      <c r="I1485" s="642">
        <f t="shared" ref="I1485:I1548" si="165">J1485+K1485</f>
        <v>0</v>
      </c>
      <c r="J1485" s="644"/>
      <c r="K1485" s="644"/>
      <c r="L1485" s="644"/>
      <c r="M1485" s="642">
        <f t="shared" ref="M1485:M1548" si="166">N1485+O1485</f>
        <v>0</v>
      </c>
      <c r="N1485" s="644"/>
      <c r="O1485" s="644"/>
      <c r="P1485" s="644"/>
      <c r="Q1485" s="87" t="e">
        <f t="shared" si="164"/>
        <v>#DIV/0!</v>
      </c>
      <c r="R1485" s="87" t="e">
        <f t="shared" si="164"/>
        <v>#DIV/0!</v>
      </c>
      <c r="S1485" s="87" t="e">
        <f t="shared" si="164"/>
        <v>#DIV/0!</v>
      </c>
      <c r="T1485" s="87" t="e">
        <f t="shared" si="163"/>
        <v>#DIV/0!</v>
      </c>
    </row>
    <row r="1486" spans="1:20" ht="41.25" hidden="1" customHeight="1" x14ac:dyDescent="0.3">
      <c r="A1486" s="92"/>
      <c r="B1486" s="93" t="s">
        <v>272</v>
      </c>
      <c r="C1486" s="97" t="s">
        <v>273</v>
      </c>
      <c r="D1486" s="644"/>
      <c r="E1486" s="642">
        <f t="shared" si="162"/>
        <v>0</v>
      </c>
      <c r="F1486" s="644"/>
      <c r="G1486" s="644"/>
      <c r="H1486" s="644"/>
      <c r="I1486" s="642">
        <f t="shared" si="165"/>
        <v>0</v>
      </c>
      <c r="J1486" s="644"/>
      <c r="K1486" s="644"/>
      <c r="L1486" s="644"/>
      <c r="M1486" s="642">
        <f t="shared" si="166"/>
        <v>0</v>
      </c>
      <c r="N1486" s="644"/>
      <c r="O1486" s="644"/>
      <c r="P1486" s="644"/>
      <c r="Q1486" s="87" t="e">
        <f t="shared" si="164"/>
        <v>#DIV/0!</v>
      </c>
      <c r="R1486" s="87" t="e">
        <f t="shared" si="164"/>
        <v>#DIV/0!</v>
      </c>
      <c r="S1486" s="87" t="e">
        <f t="shared" si="164"/>
        <v>#DIV/0!</v>
      </c>
      <c r="T1486" s="87" t="e">
        <f t="shared" si="163"/>
        <v>#DIV/0!</v>
      </c>
    </row>
    <row r="1487" spans="1:20" ht="41.25" hidden="1" customHeight="1" x14ac:dyDescent="0.3">
      <c r="A1487" s="92"/>
      <c r="B1487" s="93" t="s">
        <v>274</v>
      </c>
      <c r="C1487" s="97" t="s">
        <v>275</v>
      </c>
      <c r="D1487" s="644"/>
      <c r="E1487" s="642">
        <f t="shared" si="162"/>
        <v>0</v>
      </c>
      <c r="F1487" s="644"/>
      <c r="G1487" s="644"/>
      <c r="H1487" s="644"/>
      <c r="I1487" s="642">
        <f t="shared" si="165"/>
        <v>0</v>
      </c>
      <c r="J1487" s="644"/>
      <c r="K1487" s="644"/>
      <c r="L1487" s="644"/>
      <c r="M1487" s="642">
        <f t="shared" si="166"/>
        <v>0</v>
      </c>
      <c r="N1487" s="644"/>
      <c r="O1487" s="644"/>
      <c r="P1487" s="644"/>
      <c r="Q1487" s="87" t="e">
        <f t="shared" si="164"/>
        <v>#DIV/0!</v>
      </c>
      <c r="R1487" s="87" t="e">
        <f t="shared" si="164"/>
        <v>#DIV/0!</v>
      </c>
      <c r="S1487" s="87" t="e">
        <f t="shared" si="164"/>
        <v>#DIV/0!</v>
      </c>
      <c r="T1487" s="87" t="e">
        <f t="shared" si="163"/>
        <v>#DIV/0!</v>
      </c>
    </row>
    <row r="1488" spans="1:20" ht="41.25" hidden="1" customHeight="1" x14ac:dyDescent="0.3">
      <c r="A1488" s="92"/>
      <c r="B1488" s="93" t="s">
        <v>276</v>
      </c>
      <c r="C1488" s="96" t="s">
        <v>277</v>
      </c>
      <c r="D1488" s="644"/>
      <c r="E1488" s="642">
        <f t="shared" si="162"/>
        <v>0</v>
      </c>
      <c r="F1488" s="644"/>
      <c r="G1488" s="644"/>
      <c r="H1488" s="644"/>
      <c r="I1488" s="642">
        <f t="shared" si="165"/>
        <v>0</v>
      </c>
      <c r="J1488" s="644"/>
      <c r="K1488" s="644"/>
      <c r="L1488" s="644"/>
      <c r="M1488" s="642">
        <f t="shared" si="166"/>
        <v>0</v>
      </c>
      <c r="N1488" s="644"/>
      <c r="O1488" s="644"/>
      <c r="P1488" s="644"/>
      <c r="Q1488" s="87" t="e">
        <f t="shared" si="164"/>
        <v>#DIV/0!</v>
      </c>
      <c r="R1488" s="87" t="e">
        <f t="shared" si="164"/>
        <v>#DIV/0!</v>
      </c>
      <c r="S1488" s="87" t="e">
        <f t="shared" si="164"/>
        <v>#DIV/0!</v>
      </c>
      <c r="T1488" s="87" t="e">
        <f t="shared" si="163"/>
        <v>#DIV/0!</v>
      </c>
    </row>
    <row r="1489" spans="1:20" ht="41.25" hidden="1" customHeight="1" x14ac:dyDescent="0.3">
      <c r="A1489" s="92"/>
      <c r="B1489" s="93" t="s">
        <v>278</v>
      </c>
      <c r="C1489" s="96" t="s">
        <v>279</v>
      </c>
      <c r="D1489" s="644"/>
      <c r="E1489" s="642">
        <f t="shared" si="162"/>
        <v>0</v>
      </c>
      <c r="F1489" s="644"/>
      <c r="G1489" s="644"/>
      <c r="H1489" s="644"/>
      <c r="I1489" s="642">
        <f t="shared" si="165"/>
        <v>0</v>
      </c>
      <c r="J1489" s="644"/>
      <c r="K1489" s="644"/>
      <c r="L1489" s="644"/>
      <c r="M1489" s="642">
        <f t="shared" si="166"/>
        <v>0</v>
      </c>
      <c r="N1489" s="644"/>
      <c r="O1489" s="644"/>
      <c r="P1489" s="644"/>
      <c r="Q1489" s="87" t="e">
        <f t="shared" si="164"/>
        <v>#DIV/0!</v>
      </c>
      <c r="R1489" s="87" t="e">
        <f t="shared" si="164"/>
        <v>#DIV/0!</v>
      </c>
      <c r="S1489" s="87" t="e">
        <f t="shared" si="164"/>
        <v>#DIV/0!</v>
      </c>
      <c r="T1489" s="87" t="e">
        <f t="shared" si="163"/>
        <v>#DIV/0!</v>
      </c>
    </row>
    <row r="1490" spans="1:20" ht="41.25" hidden="1" customHeight="1" x14ac:dyDescent="0.3">
      <c r="A1490" s="92"/>
      <c r="B1490" s="93" t="s">
        <v>280</v>
      </c>
      <c r="C1490" s="97" t="s">
        <v>281</v>
      </c>
      <c r="D1490" s="644"/>
      <c r="E1490" s="642">
        <f t="shared" ref="E1490:E1553" si="167">F1490+G1490</f>
        <v>0</v>
      </c>
      <c r="F1490" s="644"/>
      <c r="G1490" s="644"/>
      <c r="H1490" s="644"/>
      <c r="I1490" s="642">
        <f t="shared" si="165"/>
        <v>0</v>
      </c>
      <c r="J1490" s="644"/>
      <c r="K1490" s="644"/>
      <c r="L1490" s="644"/>
      <c r="M1490" s="642">
        <f t="shared" si="166"/>
        <v>0</v>
      </c>
      <c r="N1490" s="644"/>
      <c r="O1490" s="644"/>
      <c r="P1490" s="644"/>
      <c r="Q1490" s="87" t="e">
        <f t="shared" si="164"/>
        <v>#DIV/0!</v>
      </c>
      <c r="R1490" s="87" t="e">
        <f t="shared" si="164"/>
        <v>#DIV/0!</v>
      </c>
      <c r="S1490" s="87" t="e">
        <f t="shared" si="164"/>
        <v>#DIV/0!</v>
      </c>
      <c r="T1490" s="87" t="e">
        <f t="shared" si="163"/>
        <v>#DIV/0!</v>
      </c>
    </row>
    <row r="1491" spans="1:20" ht="41.25" hidden="1" customHeight="1" x14ac:dyDescent="0.3">
      <c r="A1491" s="92"/>
      <c r="B1491" s="93" t="s">
        <v>282</v>
      </c>
      <c r="C1491" s="97" t="s">
        <v>283</v>
      </c>
      <c r="D1491" s="644"/>
      <c r="E1491" s="642">
        <f t="shared" si="167"/>
        <v>0</v>
      </c>
      <c r="F1491" s="644"/>
      <c r="G1491" s="644"/>
      <c r="H1491" s="644"/>
      <c r="I1491" s="642">
        <f t="shared" si="165"/>
        <v>0</v>
      </c>
      <c r="J1491" s="644"/>
      <c r="K1491" s="644"/>
      <c r="L1491" s="644"/>
      <c r="M1491" s="642">
        <f t="shared" si="166"/>
        <v>0</v>
      </c>
      <c r="N1491" s="644"/>
      <c r="O1491" s="644"/>
      <c r="P1491" s="644"/>
      <c r="Q1491" s="87" t="e">
        <f t="shared" si="164"/>
        <v>#DIV/0!</v>
      </c>
      <c r="R1491" s="87" t="e">
        <f t="shared" si="164"/>
        <v>#DIV/0!</v>
      </c>
      <c r="S1491" s="87" t="e">
        <f t="shared" si="164"/>
        <v>#DIV/0!</v>
      </c>
      <c r="T1491" s="87" t="e">
        <f t="shared" si="163"/>
        <v>#DIV/0!</v>
      </c>
    </row>
    <row r="1492" spans="1:20" ht="41.25" hidden="1" customHeight="1" x14ac:dyDescent="0.3">
      <c r="A1492" s="92"/>
      <c r="B1492" s="93" t="s">
        <v>284</v>
      </c>
      <c r="C1492" s="97" t="s">
        <v>285</v>
      </c>
      <c r="D1492" s="644"/>
      <c r="E1492" s="642">
        <f t="shared" si="167"/>
        <v>0</v>
      </c>
      <c r="F1492" s="644"/>
      <c r="G1492" s="644"/>
      <c r="H1492" s="644"/>
      <c r="I1492" s="642">
        <f t="shared" si="165"/>
        <v>0</v>
      </c>
      <c r="J1492" s="644"/>
      <c r="K1492" s="644"/>
      <c r="L1492" s="644"/>
      <c r="M1492" s="642">
        <f t="shared" si="166"/>
        <v>0</v>
      </c>
      <c r="N1492" s="644"/>
      <c r="O1492" s="644"/>
      <c r="P1492" s="644"/>
      <c r="Q1492" s="87" t="e">
        <f t="shared" si="164"/>
        <v>#DIV/0!</v>
      </c>
      <c r="R1492" s="87" t="e">
        <f t="shared" si="164"/>
        <v>#DIV/0!</v>
      </c>
      <c r="S1492" s="87" t="e">
        <f t="shared" si="164"/>
        <v>#DIV/0!</v>
      </c>
      <c r="T1492" s="87" t="e">
        <f t="shared" si="163"/>
        <v>#DIV/0!</v>
      </c>
    </row>
    <row r="1493" spans="1:20" ht="41.25" hidden="1" customHeight="1" x14ac:dyDescent="0.3">
      <c r="A1493" s="92"/>
      <c r="B1493" s="93" t="s">
        <v>286</v>
      </c>
      <c r="C1493" s="97" t="s">
        <v>287</v>
      </c>
      <c r="D1493" s="644"/>
      <c r="E1493" s="642">
        <f t="shared" si="167"/>
        <v>0</v>
      </c>
      <c r="F1493" s="644"/>
      <c r="G1493" s="644"/>
      <c r="H1493" s="644"/>
      <c r="I1493" s="642">
        <f t="shared" si="165"/>
        <v>0</v>
      </c>
      <c r="J1493" s="644"/>
      <c r="K1493" s="644"/>
      <c r="L1493" s="644"/>
      <c r="M1493" s="642">
        <f t="shared" si="166"/>
        <v>0</v>
      </c>
      <c r="N1493" s="644"/>
      <c r="O1493" s="644"/>
      <c r="P1493" s="644"/>
      <c r="Q1493" s="87" t="e">
        <f t="shared" si="164"/>
        <v>#DIV/0!</v>
      </c>
      <c r="R1493" s="87" t="e">
        <f t="shared" si="164"/>
        <v>#DIV/0!</v>
      </c>
      <c r="S1493" s="87" t="e">
        <f t="shared" si="164"/>
        <v>#DIV/0!</v>
      </c>
      <c r="T1493" s="87" t="e">
        <f t="shared" si="163"/>
        <v>#DIV/0!</v>
      </c>
    </row>
    <row r="1494" spans="1:20" ht="41.25" hidden="1" customHeight="1" x14ac:dyDescent="0.3">
      <c r="A1494" s="92"/>
      <c r="B1494" s="93" t="s">
        <v>288</v>
      </c>
      <c r="C1494" s="97" t="s">
        <v>289</v>
      </c>
      <c r="D1494" s="644"/>
      <c r="E1494" s="642">
        <f t="shared" si="167"/>
        <v>0</v>
      </c>
      <c r="F1494" s="644"/>
      <c r="G1494" s="644"/>
      <c r="H1494" s="644"/>
      <c r="I1494" s="642">
        <f t="shared" si="165"/>
        <v>0</v>
      </c>
      <c r="J1494" s="644"/>
      <c r="K1494" s="644"/>
      <c r="L1494" s="644"/>
      <c r="M1494" s="642">
        <f t="shared" si="166"/>
        <v>0</v>
      </c>
      <c r="N1494" s="644"/>
      <c r="O1494" s="644"/>
      <c r="P1494" s="644"/>
      <c r="Q1494" s="87" t="e">
        <f t="shared" si="164"/>
        <v>#DIV/0!</v>
      </c>
      <c r="R1494" s="87" t="e">
        <f t="shared" si="164"/>
        <v>#DIV/0!</v>
      </c>
      <c r="S1494" s="87" t="e">
        <f t="shared" si="164"/>
        <v>#DIV/0!</v>
      </c>
      <c r="T1494" s="87" t="e">
        <f t="shared" si="163"/>
        <v>#DIV/0!</v>
      </c>
    </row>
    <row r="1495" spans="1:20" ht="41.25" hidden="1" customHeight="1" x14ac:dyDescent="0.3">
      <c r="A1495" s="92"/>
      <c r="B1495" s="93" t="s">
        <v>290</v>
      </c>
      <c r="C1495" s="97" t="s">
        <v>291</v>
      </c>
      <c r="D1495" s="644"/>
      <c r="E1495" s="642">
        <f t="shared" si="167"/>
        <v>0</v>
      </c>
      <c r="F1495" s="644"/>
      <c r="G1495" s="644"/>
      <c r="H1495" s="644"/>
      <c r="I1495" s="642">
        <f t="shared" si="165"/>
        <v>0</v>
      </c>
      <c r="J1495" s="644"/>
      <c r="K1495" s="644"/>
      <c r="L1495" s="644"/>
      <c r="M1495" s="642">
        <f t="shared" si="166"/>
        <v>0</v>
      </c>
      <c r="N1495" s="644"/>
      <c r="O1495" s="644"/>
      <c r="P1495" s="644"/>
      <c r="Q1495" s="87" t="e">
        <f t="shared" si="164"/>
        <v>#DIV/0!</v>
      </c>
      <c r="R1495" s="87" t="e">
        <f t="shared" si="164"/>
        <v>#DIV/0!</v>
      </c>
      <c r="S1495" s="87" t="e">
        <f t="shared" si="164"/>
        <v>#DIV/0!</v>
      </c>
      <c r="T1495" s="87" t="e">
        <f t="shared" si="163"/>
        <v>#DIV/0!</v>
      </c>
    </row>
    <row r="1496" spans="1:20" ht="41.25" hidden="1" customHeight="1" x14ac:dyDescent="0.3">
      <c r="A1496" s="92"/>
      <c r="B1496" s="93" t="s">
        <v>292</v>
      </c>
      <c r="C1496" s="97" t="s">
        <v>293</v>
      </c>
      <c r="D1496" s="644"/>
      <c r="E1496" s="642">
        <f t="shared" si="167"/>
        <v>0</v>
      </c>
      <c r="F1496" s="644"/>
      <c r="G1496" s="644"/>
      <c r="H1496" s="644"/>
      <c r="I1496" s="642">
        <f t="shared" si="165"/>
        <v>0</v>
      </c>
      <c r="J1496" s="644"/>
      <c r="K1496" s="644"/>
      <c r="L1496" s="644"/>
      <c r="M1496" s="642">
        <f t="shared" si="166"/>
        <v>0</v>
      </c>
      <c r="N1496" s="644"/>
      <c r="O1496" s="644"/>
      <c r="P1496" s="644"/>
      <c r="Q1496" s="87" t="e">
        <f t="shared" si="164"/>
        <v>#DIV/0!</v>
      </c>
      <c r="R1496" s="87" t="e">
        <f t="shared" si="164"/>
        <v>#DIV/0!</v>
      </c>
      <c r="S1496" s="87" t="e">
        <f t="shared" si="164"/>
        <v>#DIV/0!</v>
      </c>
      <c r="T1496" s="87" t="e">
        <f t="shared" si="163"/>
        <v>#DIV/0!</v>
      </c>
    </row>
    <row r="1497" spans="1:20" ht="41.25" hidden="1" customHeight="1" x14ac:dyDescent="0.3">
      <c r="A1497" s="92"/>
      <c r="B1497" s="93" t="s">
        <v>294</v>
      </c>
      <c r="C1497" s="97" t="s">
        <v>295</v>
      </c>
      <c r="D1497" s="644"/>
      <c r="E1497" s="642">
        <f t="shared" si="167"/>
        <v>0</v>
      </c>
      <c r="F1497" s="644"/>
      <c r="G1497" s="644"/>
      <c r="H1497" s="644"/>
      <c r="I1497" s="642">
        <f t="shared" si="165"/>
        <v>0</v>
      </c>
      <c r="J1497" s="644"/>
      <c r="K1497" s="644"/>
      <c r="L1497" s="644"/>
      <c r="M1497" s="642">
        <f t="shared" si="166"/>
        <v>0</v>
      </c>
      <c r="N1497" s="644"/>
      <c r="O1497" s="644"/>
      <c r="P1497" s="644"/>
      <c r="Q1497" s="87" t="e">
        <f t="shared" si="164"/>
        <v>#DIV/0!</v>
      </c>
      <c r="R1497" s="87" t="e">
        <f t="shared" si="164"/>
        <v>#DIV/0!</v>
      </c>
      <c r="S1497" s="87" t="e">
        <f t="shared" si="164"/>
        <v>#DIV/0!</v>
      </c>
      <c r="T1497" s="87" t="e">
        <f t="shared" si="163"/>
        <v>#DIV/0!</v>
      </c>
    </row>
    <row r="1498" spans="1:20" ht="41.25" hidden="1" customHeight="1" x14ac:dyDescent="0.3">
      <c r="A1498" s="92"/>
      <c r="B1498" s="93" t="s">
        <v>296</v>
      </c>
      <c r="C1498" s="97" t="s">
        <v>297</v>
      </c>
      <c r="D1498" s="644"/>
      <c r="E1498" s="642">
        <f t="shared" si="167"/>
        <v>0</v>
      </c>
      <c r="F1498" s="644"/>
      <c r="G1498" s="644"/>
      <c r="H1498" s="644"/>
      <c r="I1498" s="642">
        <f t="shared" si="165"/>
        <v>0</v>
      </c>
      <c r="J1498" s="644"/>
      <c r="K1498" s="644"/>
      <c r="L1498" s="644"/>
      <c r="M1498" s="642">
        <f t="shared" si="166"/>
        <v>0</v>
      </c>
      <c r="N1498" s="644"/>
      <c r="O1498" s="644"/>
      <c r="P1498" s="644"/>
      <c r="Q1498" s="87" t="e">
        <f t="shared" si="164"/>
        <v>#DIV/0!</v>
      </c>
      <c r="R1498" s="87" t="e">
        <f t="shared" si="164"/>
        <v>#DIV/0!</v>
      </c>
      <c r="S1498" s="87" t="e">
        <f t="shared" si="164"/>
        <v>#DIV/0!</v>
      </c>
      <c r="T1498" s="87" t="e">
        <f t="shared" si="163"/>
        <v>#DIV/0!</v>
      </c>
    </row>
    <row r="1499" spans="1:20" ht="41.25" hidden="1" customHeight="1" x14ac:dyDescent="0.3">
      <c r="A1499" s="92"/>
      <c r="B1499" s="93" t="s">
        <v>298</v>
      </c>
      <c r="C1499" s="97" t="s">
        <v>299</v>
      </c>
      <c r="D1499" s="644"/>
      <c r="E1499" s="642">
        <f t="shared" si="167"/>
        <v>0</v>
      </c>
      <c r="F1499" s="644"/>
      <c r="G1499" s="644"/>
      <c r="H1499" s="644"/>
      <c r="I1499" s="642">
        <f t="shared" si="165"/>
        <v>0</v>
      </c>
      <c r="J1499" s="644"/>
      <c r="K1499" s="644"/>
      <c r="L1499" s="644"/>
      <c r="M1499" s="642">
        <f t="shared" si="166"/>
        <v>0</v>
      </c>
      <c r="N1499" s="644"/>
      <c r="O1499" s="644"/>
      <c r="P1499" s="644"/>
      <c r="Q1499" s="87" t="e">
        <f t="shared" si="164"/>
        <v>#DIV/0!</v>
      </c>
      <c r="R1499" s="87" t="e">
        <f t="shared" si="164"/>
        <v>#DIV/0!</v>
      </c>
      <c r="S1499" s="87" t="e">
        <f t="shared" si="164"/>
        <v>#DIV/0!</v>
      </c>
      <c r="T1499" s="87" t="e">
        <f t="shared" si="163"/>
        <v>#DIV/0!</v>
      </c>
    </row>
    <row r="1500" spans="1:20" ht="41.25" hidden="1" customHeight="1" x14ac:dyDescent="0.3">
      <c r="A1500" s="92"/>
      <c r="B1500" s="93" t="s">
        <v>300</v>
      </c>
      <c r="C1500" s="97" t="s">
        <v>301</v>
      </c>
      <c r="D1500" s="644"/>
      <c r="E1500" s="642">
        <f t="shared" si="167"/>
        <v>0</v>
      </c>
      <c r="F1500" s="644"/>
      <c r="G1500" s="644"/>
      <c r="H1500" s="644"/>
      <c r="I1500" s="642">
        <f t="shared" si="165"/>
        <v>0</v>
      </c>
      <c r="J1500" s="644"/>
      <c r="K1500" s="644"/>
      <c r="L1500" s="644"/>
      <c r="M1500" s="642">
        <f t="shared" si="166"/>
        <v>0</v>
      </c>
      <c r="N1500" s="644"/>
      <c r="O1500" s="644"/>
      <c r="P1500" s="644"/>
      <c r="Q1500" s="87" t="e">
        <f t="shared" si="164"/>
        <v>#DIV/0!</v>
      </c>
      <c r="R1500" s="87" t="e">
        <f t="shared" si="164"/>
        <v>#DIV/0!</v>
      </c>
      <c r="S1500" s="87" t="e">
        <f t="shared" si="164"/>
        <v>#DIV/0!</v>
      </c>
      <c r="T1500" s="87" t="e">
        <f t="shared" si="163"/>
        <v>#DIV/0!</v>
      </c>
    </row>
    <row r="1501" spans="1:20" ht="41.25" hidden="1" customHeight="1" x14ac:dyDescent="0.3">
      <c r="A1501" s="92"/>
      <c r="B1501" s="93" t="s">
        <v>302</v>
      </c>
      <c r="C1501" s="97" t="s">
        <v>303</v>
      </c>
      <c r="D1501" s="644"/>
      <c r="E1501" s="642">
        <f t="shared" si="167"/>
        <v>0</v>
      </c>
      <c r="F1501" s="644"/>
      <c r="G1501" s="644"/>
      <c r="H1501" s="644"/>
      <c r="I1501" s="642">
        <f t="shared" si="165"/>
        <v>0</v>
      </c>
      <c r="J1501" s="644"/>
      <c r="K1501" s="644"/>
      <c r="L1501" s="644"/>
      <c r="M1501" s="642">
        <f t="shared" si="166"/>
        <v>0</v>
      </c>
      <c r="N1501" s="644"/>
      <c r="O1501" s="644"/>
      <c r="P1501" s="644"/>
      <c r="Q1501" s="87" t="e">
        <f t="shared" si="164"/>
        <v>#DIV/0!</v>
      </c>
      <c r="R1501" s="87" t="e">
        <f t="shared" si="164"/>
        <v>#DIV/0!</v>
      </c>
      <c r="S1501" s="87" t="e">
        <f t="shared" si="164"/>
        <v>#DIV/0!</v>
      </c>
      <c r="T1501" s="87" t="e">
        <f t="shared" si="163"/>
        <v>#DIV/0!</v>
      </c>
    </row>
    <row r="1502" spans="1:20" ht="41.25" hidden="1" customHeight="1" x14ac:dyDescent="0.3">
      <c r="A1502" s="92"/>
      <c r="B1502" s="93" t="s">
        <v>307</v>
      </c>
      <c r="C1502" s="95" t="s">
        <v>386</v>
      </c>
      <c r="D1502" s="644"/>
      <c r="E1502" s="642">
        <f t="shared" si="167"/>
        <v>0</v>
      </c>
      <c r="F1502" s="644"/>
      <c r="G1502" s="644"/>
      <c r="H1502" s="644"/>
      <c r="I1502" s="642">
        <f t="shared" si="165"/>
        <v>0</v>
      </c>
      <c r="J1502" s="644"/>
      <c r="K1502" s="644"/>
      <c r="L1502" s="644"/>
      <c r="M1502" s="642">
        <f t="shared" si="166"/>
        <v>0</v>
      </c>
      <c r="N1502" s="644"/>
      <c r="O1502" s="644"/>
      <c r="P1502" s="644"/>
      <c r="Q1502" s="87" t="e">
        <f t="shared" si="164"/>
        <v>#DIV/0!</v>
      </c>
      <c r="R1502" s="87" t="e">
        <f t="shared" si="164"/>
        <v>#DIV/0!</v>
      </c>
      <c r="S1502" s="87" t="e">
        <f t="shared" si="164"/>
        <v>#DIV/0!</v>
      </c>
      <c r="T1502" s="87" t="e">
        <f t="shared" si="163"/>
        <v>#DIV/0!</v>
      </c>
    </row>
    <row r="1503" spans="1:20" ht="41.25" hidden="1" customHeight="1" x14ac:dyDescent="0.3">
      <c r="A1503" s="92"/>
      <c r="B1503" s="93" t="s">
        <v>309</v>
      </c>
      <c r="C1503" s="95" t="s">
        <v>387</v>
      </c>
      <c r="D1503" s="644"/>
      <c r="E1503" s="642">
        <f t="shared" si="167"/>
        <v>0</v>
      </c>
      <c r="F1503" s="644"/>
      <c r="G1503" s="644"/>
      <c r="H1503" s="644"/>
      <c r="I1503" s="642">
        <f t="shared" si="165"/>
        <v>0</v>
      </c>
      <c r="J1503" s="644"/>
      <c r="K1503" s="644"/>
      <c r="L1503" s="644"/>
      <c r="M1503" s="642">
        <f t="shared" si="166"/>
        <v>0</v>
      </c>
      <c r="N1503" s="644"/>
      <c r="O1503" s="644"/>
      <c r="P1503" s="644"/>
      <c r="Q1503" s="87" t="e">
        <f t="shared" si="164"/>
        <v>#DIV/0!</v>
      </c>
      <c r="R1503" s="87" t="e">
        <f t="shared" si="164"/>
        <v>#DIV/0!</v>
      </c>
      <c r="S1503" s="87" t="e">
        <f t="shared" si="164"/>
        <v>#DIV/0!</v>
      </c>
      <c r="T1503" s="87" t="e">
        <f t="shared" si="163"/>
        <v>#DIV/0!</v>
      </c>
    </row>
    <row r="1504" spans="1:20" ht="41.25" hidden="1" customHeight="1" x14ac:dyDescent="0.3">
      <c r="A1504" s="92"/>
      <c r="B1504" s="93" t="s">
        <v>310</v>
      </c>
      <c r="C1504" s="96" t="s">
        <v>311</v>
      </c>
      <c r="D1504" s="644"/>
      <c r="E1504" s="642">
        <f t="shared" si="167"/>
        <v>0</v>
      </c>
      <c r="F1504" s="644"/>
      <c r="G1504" s="644"/>
      <c r="H1504" s="644"/>
      <c r="I1504" s="642">
        <f t="shared" si="165"/>
        <v>0</v>
      </c>
      <c r="J1504" s="644"/>
      <c r="K1504" s="644"/>
      <c r="L1504" s="644"/>
      <c r="M1504" s="642">
        <f t="shared" si="166"/>
        <v>0</v>
      </c>
      <c r="N1504" s="644"/>
      <c r="O1504" s="644"/>
      <c r="P1504" s="644"/>
      <c r="Q1504" s="87" t="e">
        <f t="shared" si="164"/>
        <v>#DIV/0!</v>
      </c>
      <c r="R1504" s="87" t="e">
        <f t="shared" si="164"/>
        <v>#DIV/0!</v>
      </c>
      <c r="S1504" s="87" t="e">
        <f t="shared" si="164"/>
        <v>#DIV/0!</v>
      </c>
      <c r="T1504" s="87" t="e">
        <f t="shared" si="163"/>
        <v>#DIV/0!</v>
      </c>
    </row>
    <row r="1505" spans="1:20" ht="41.25" hidden="1" customHeight="1" x14ac:dyDescent="0.3">
      <c r="A1505" s="92"/>
      <c r="B1505" s="93" t="s">
        <v>312</v>
      </c>
      <c r="C1505" s="97" t="s">
        <v>313</v>
      </c>
      <c r="D1505" s="644"/>
      <c r="E1505" s="642">
        <f t="shared" si="167"/>
        <v>0</v>
      </c>
      <c r="F1505" s="644"/>
      <c r="G1505" s="644"/>
      <c r="H1505" s="644"/>
      <c r="I1505" s="642">
        <f t="shared" si="165"/>
        <v>0</v>
      </c>
      <c r="J1505" s="644"/>
      <c r="K1505" s="644"/>
      <c r="L1505" s="644"/>
      <c r="M1505" s="642">
        <f t="shared" si="166"/>
        <v>0</v>
      </c>
      <c r="N1505" s="644"/>
      <c r="O1505" s="644"/>
      <c r="P1505" s="644"/>
      <c r="Q1505" s="87" t="e">
        <f t="shared" si="164"/>
        <v>#DIV/0!</v>
      </c>
      <c r="R1505" s="87" t="e">
        <f t="shared" si="164"/>
        <v>#DIV/0!</v>
      </c>
      <c r="S1505" s="87" t="e">
        <f t="shared" si="164"/>
        <v>#DIV/0!</v>
      </c>
      <c r="T1505" s="87" t="e">
        <f t="shared" si="163"/>
        <v>#DIV/0!</v>
      </c>
    </row>
    <row r="1506" spans="1:20" ht="41.25" hidden="1" customHeight="1" x14ac:dyDescent="0.3">
      <c r="A1506" s="92"/>
      <c r="B1506" s="93" t="s">
        <v>314</v>
      </c>
      <c r="C1506" s="97" t="s">
        <v>315</v>
      </c>
      <c r="D1506" s="644"/>
      <c r="E1506" s="642">
        <f t="shared" si="167"/>
        <v>0</v>
      </c>
      <c r="F1506" s="644"/>
      <c r="G1506" s="644"/>
      <c r="H1506" s="644"/>
      <c r="I1506" s="642">
        <f t="shared" si="165"/>
        <v>0</v>
      </c>
      <c r="J1506" s="644"/>
      <c r="K1506" s="644"/>
      <c r="L1506" s="644"/>
      <c r="M1506" s="642">
        <f t="shared" si="166"/>
        <v>0</v>
      </c>
      <c r="N1506" s="644"/>
      <c r="O1506" s="644"/>
      <c r="P1506" s="644"/>
      <c r="Q1506" s="87" t="e">
        <f t="shared" si="164"/>
        <v>#DIV/0!</v>
      </c>
      <c r="R1506" s="87" t="e">
        <f t="shared" si="164"/>
        <v>#DIV/0!</v>
      </c>
      <c r="S1506" s="87" t="e">
        <f t="shared" si="164"/>
        <v>#DIV/0!</v>
      </c>
      <c r="T1506" s="87" t="e">
        <f t="shared" si="163"/>
        <v>#DIV/0!</v>
      </c>
    </row>
    <row r="1507" spans="1:20" ht="41.25" hidden="1" customHeight="1" x14ac:dyDescent="0.3">
      <c r="A1507" s="92"/>
      <c r="B1507" s="93" t="s">
        <v>316</v>
      </c>
      <c r="C1507" s="96" t="s">
        <v>317</v>
      </c>
      <c r="D1507" s="644"/>
      <c r="E1507" s="642">
        <f t="shared" si="167"/>
        <v>0</v>
      </c>
      <c r="F1507" s="644"/>
      <c r="G1507" s="644"/>
      <c r="H1507" s="644"/>
      <c r="I1507" s="642">
        <f t="shared" si="165"/>
        <v>0</v>
      </c>
      <c r="J1507" s="644"/>
      <c r="K1507" s="644"/>
      <c r="L1507" s="644"/>
      <c r="M1507" s="642">
        <f t="shared" si="166"/>
        <v>0</v>
      </c>
      <c r="N1507" s="644"/>
      <c r="O1507" s="644"/>
      <c r="P1507" s="644"/>
      <c r="Q1507" s="87" t="e">
        <f t="shared" si="164"/>
        <v>#DIV/0!</v>
      </c>
      <c r="R1507" s="87" t="e">
        <f t="shared" si="164"/>
        <v>#DIV/0!</v>
      </c>
      <c r="S1507" s="87" t="e">
        <f t="shared" si="164"/>
        <v>#DIV/0!</v>
      </c>
      <c r="T1507" s="87" t="e">
        <f t="shared" si="163"/>
        <v>#DIV/0!</v>
      </c>
    </row>
    <row r="1508" spans="1:20" ht="41.25" hidden="1" customHeight="1" x14ac:dyDescent="0.3">
      <c r="A1508" s="92"/>
      <c r="B1508" s="93" t="s">
        <v>318</v>
      </c>
      <c r="C1508" s="97" t="s">
        <v>313</v>
      </c>
      <c r="D1508" s="644"/>
      <c r="E1508" s="642">
        <f t="shared" si="167"/>
        <v>0</v>
      </c>
      <c r="F1508" s="644"/>
      <c r="G1508" s="644"/>
      <c r="H1508" s="644"/>
      <c r="I1508" s="642">
        <f t="shared" si="165"/>
        <v>0</v>
      </c>
      <c r="J1508" s="644"/>
      <c r="K1508" s="644"/>
      <c r="L1508" s="644"/>
      <c r="M1508" s="642">
        <f t="shared" si="166"/>
        <v>0</v>
      </c>
      <c r="N1508" s="644"/>
      <c r="O1508" s="644"/>
      <c r="P1508" s="644"/>
      <c r="Q1508" s="87" t="e">
        <f t="shared" si="164"/>
        <v>#DIV/0!</v>
      </c>
      <c r="R1508" s="87" t="e">
        <f t="shared" si="164"/>
        <v>#DIV/0!</v>
      </c>
      <c r="S1508" s="87" t="e">
        <f t="shared" si="164"/>
        <v>#DIV/0!</v>
      </c>
      <c r="T1508" s="87" t="e">
        <f t="shared" si="163"/>
        <v>#DIV/0!</v>
      </c>
    </row>
    <row r="1509" spans="1:20" ht="41.25" hidden="1" customHeight="1" x14ac:dyDescent="0.3">
      <c r="A1509" s="92"/>
      <c r="B1509" s="93" t="s">
        <v>319</v>
      </c>
      <c r="C1509" s="97" t="s">
        <v>315</v>
      </c>
      <c r="D1509" s="644"/>
      <c r="E1509" s="642">
        <f t="shared" si="167"/>
        <v>0</v>
      </c>
      <c r="F1509" s="644"/>
      <c r="G1509" s="644"/>
      <c r="H1509" s="644"/>
      <c r="I1509" s="642">
        <f t="shared" si="165"/>
        <v>0</v>
      </c>
      <c r="J1509" s="644"/>
      <c r="K1509" s="644"/>
      <c r="L1509" s="644"/>
      <c r="M1509" s="642">
        <f t="shared" si="166"/>
        <v>0</v>
      </c>
      <c r="N1509" s="644"/>
      <c r="O1509" s="644"/>
      <c r="P1509" s="644"/>
      <c r="Q1509" s="87" t="e">
        <f t="shared" si="164"/>
        <v>#DIV/0!</v>
      </c>
      <c r="R1509" s="87" t="e">
        <f t="shared" si="164"/>
        <v>#DIV/0!</v>
      </c>
      <c r="S1509" s="87" t="e">
        <f t="shared" si="164"/>
        <v>#DIV/0!</v>
      </c>
      <c r="T1509" s="87" t="e">
        <f t="shared" si="163"/>
        <v>#DIV/0!</v>
      </c>
    </row>
    <row r="1510" spans="1:20" ht="41.25" hidden="1" customHeight="1" x14ac:dyDescent="0.3">
      <c r="A1510" s="92"/>
      <c r="B1510" s="93" t="s">
        <v>320</v>
      </c>
      <c r="C1510" s="96" t="s">
        <v>321</v>
      </c>
      <c r="D1510" s="644"/>
      <c r="E1510" s="642">
        <f t="shared" si="167"/>
        <v>0</v>
      </c>
      <c r="F1510" s="644"/>
      <c r="G1510" s="644"/>
      <c r="H1510" s="644"/>
      <c r="I1510" s="642">
        <f t="shared" si="165"/>
        <v>0</v>
      </c>
      <c r="J1510" s="644"/>
      <c r="K1510" s="644"/>
      <c r="L1510" s="644"/>
      <c r="M1510" s="642">
        <f t="shared" si="166"/>
        <v>0</v>
      </c>
      <c r="N1510" s="644"/>
      <c r="O1510" s="644"/>
      <c r="P1510" s="644"/>
      <c r="Q1510" s="87" t="e">
        <f t="shared" si="164"/>
        <v>#DIV/0!</v>
      </c>
      <c r="R1510" s="87" t="e">
        <f t="shared" si="164"/>
        <v>#DIV/0!</v>
      </c>
      <c r="S1510" s="87" t="e">
        <f t="shared" si="164"/>
        <v>#DIV/0!</v>
      </c>
      <c r="T1510" s="87" t="e">
        <f t="shared" si="163"/>
        <v>#DIV/0!</v>
      </c>
    </row>
    <row r="1511" spans="1:20" ht="41.25" hidden="1" customHeight="1" x14ac:dyDescent="0.3">
      <c r="A1511" s="92"/>
      <c r="B1511" s="93" t="s">
        <v>322</v>
      </c>
      <c r="C1511" s="97" t="s">
        <v>313</v>
      </c>
      <c r="D1511" s="644"/>
      <c r="E1511" s="642">
        <f t="shared" si="167"/>
        <v>0</v>
      </c>
      <c r="F1511" s="644"/>
      <c r="G1511" s="644"/>
      <c r="H1511" s="644"/>
      <c r="I1511" s="642">
        <f t="shared" si="165"/>
        <v>0</v>
      </c>
      <c r="J1511" s="644"/>
      <c r="K1511" s="644"/>
      <c r="L1511" s="644"/>
      <c r="M1511" s="642">
        <f t="shared" si="166"/>
        <v>0</v>
      </c>
      <c r="N1511" s="644"/>
      <c r="O1511" s="644"/>
      <c r="P1511" s="644"/>
      <c r="Q1511" s="87" t="e">
        <f t="shared" si="164"/>
        <v>#DIV/0!</v>
      </c>
      <c r="R1511" s="87" t="e">
        <f t="shared" si="164"/>
        <v>#DIV/0!</v>
      </c>
      <c r="S1511" s="87" t="e">
        <f t="shared" si="164"/>
        <v>#DIV/0!</v>
      </c>
      <c r="T1511" s="87" t="e">
        <f t="shared" si="163"/>
        <v>#DIV/0!</v>
      </c>
    </row>
    <row r="1512" spans="1:20" ht="41.25" hidden="1" customHeight="1" x14ac:dyDescent="0.3">
      <c r="A1512" s="92"/>
      <c r="B1512" s="93" t="s">
        <v>323</v>
      </c>
      <c r="C1512" s="97" t="s">
        <v>315</v>
      </c>
      <c r="D1512" s="644"/>
      <c r="E1512" s="642">
        <f t="shared" si="167"/>
        <v>0</v>
      </c>
      <c r="F1512" s="644"/>
      <c r="G1512" s="644"/>
      <c r="H1512" s="644"/>
      <c r="I1512" s="642">
        <f t="shared" si="165"/>
        <v>0</v>
      </c>
      <c r="J1512" s="644"/>
      <c r="K1512" s="644"/>
      <c r="L1512" s="644"/>
      <c r="M1512" s="642">
        <f t="shared" si="166"/>
        <v>0</v>
      </c>
      <c r="N1512" s="644"/>
      <c r="O1512" s="644"/>
      <c r="P1512" s="644"/>
      <c r="Q1512" s="87" t="e">
        <f t="shared" si="164"/>
        <v>#DIV/0!</v>
      </c>
      <c r="R1512" s="87" t="e">
        <f t="shared" si="164"/>
        <v>#DIV/0!</v>
      </c>
      <c r="S1512" s="87" t="e">
        <f t="shared" si="164"/>
        <v>#DIV/0!</v>
      </c>
      <c r="T1512" s="87" t="e">
        <f t="shared" si="163"/>
        <v>#DIV/0!</v>
      </c>
    </row>
    <row r="1513" spans="1:20" ht="41.25" hidden="1" customHeight="1" x14ac:dyDescent="0.3">
      <c r="A1513" s="92"/>
      <c r="B1513" s="93" t="s">
        <v>324</v>
      </c>
      <c r="C1513" s="95" t="s">
        <v>388</v>
      </c>
      <c r="D1513" s="644"/>
      <c r="E1513" s="642">
        <f t="shared" si="167"/>
        <v>0</v>
      </c>
      <c r="F1513" s="644"/>
      <c r="G1513" s="644"/>
      <c r="H1513" s="644"/>
      <c r="I1513" s="642">
        <f t="shared" si="165"/>
        <v>0</v>
      </c>
      <c r="J1513" s="644"/>
      <c r="K1513" s="644"/>
      <c r="L1513" s="644"/>
      <c r="M1513" s="642">
        <f t="shared" si="166"/>
        <v>0</v>
      </c>
      <c r="N1513" s="644"/>
      <c r="O1513" s="644"/>
      <c r="P1513" s="644"/>
      <c r="Q1513" s="87" t="e">
        <f t="shared" si="164"/>
        <v>#DIV/0!</v>
      </c>
      <c r="R1513" s="87" t="e">
        <f t="shared" si="164"/>
        <v>#DIV/0!</v>
      </c>
      <c r="S1513" s="87" t="e">
        <f t="shared" si="164"/>
        <v>#DIV/0!</v>
      </c>
      <c r="T1513" s="87" t="e">
        <f t="shared" si="163"/>
        <v>#DIV/0!</v>
      </c>
    </row>
    <row r="1514" spans="1:20" ht="41.25" hidden="1" customHeight="1" x14ac:dyDescent="0.3">
      <c r="A1514" s="92"/>
      <c r="B1514" s="93" t="s">
        <v>325</v>
      </c>
      <c r="C1514" s="96" t="s">
        <v>326</v>
      </c>
      <c r="D1514" s="644"/>
      <c r="E1514" s="642">
        <f t="shared" si="167"/>
        <v>0</v>
      </c>
      <c r="F1514" s="644"/>
      <c r="G1514" s="644"/>
      <c r="H1514" s="644"/>
      <c r="I1514" s="642">
        <f t="shared" si="165"/>
        <v>0</v>
      </c>
      <c r="J1514" s="644"/>
      <c r="K1514" s="644"/>
      <c r="L1514" s="644"/>
      <c r="M1514" s="642">
        <f t="shared" si="166"/>
        <v>0</v>
      </c>
      <c r="N1514" s="644"/>
      <c r="O1514" s="644"/>
      <c r="P1514" s="644"/>
      <c r="Q1514" s="87" t="e">
        <f t="shared" si="164"/>
        <v>#DIV/0!</v>
      </c>
      <c r="R1514" s="87" t="e">
        <f t="shared" si="164"/>
        <v>#DIV/0!</v>
      </c>
      <c r="S1514" s="87" t="e">
        <f t="shared" si="164"/>
        <v>#DIV/0!</v>
      </c>
      <c r="T1514" s="87" t="e">
        <f t="shared" si="163"/>
        <v>#DIV/0!</v>
      </c>
    </row>
    <row r="1515" spans="1:20" ht="41.25" hidden="1" customHeight="1" x14ac:dyDescent="0.3">
      <c r="A1515" s="92"/>
      <c r="B1515" s="93" t="s">
        <v>327</v>
      </c>
      <c r="C1515" s="96" t="s">
        <v>328</v>
      </c>
      <c r="D1515" s="644"/>
      <c r="E1515" s="642">
        <f t="shared" si="167"/>
        <v>0</v>
      </c>
      <c r="F1515" s="644"/>
      <c r="G1515" s="644"/>
      <c r="H1515" s="644"/>
      <c r="I1515" s="642">
        <f t="shared" si="165"/>
        <v>0</v>
      </c>
      <c r="J1515" s="644"/>
      <c r="K1515" s="644"/>
      <c r="L1515" s="644"/>
      <c r="M1515" s="642">
        <f t="shared" si="166"/>
        <v>0</v>
      </c>
      <c r="N1515" s="644"/>
      <c r="O1515" s="644"/>
      <c r="P1515" s="644"/>
      <c r="Q1515" s="87" t="e">
        <f t="shared" si="164"/>
        <v>#DIV/0!</v>
      </c>
      <c r="R1515" s="87" t="e">
        <f t="shared" si="164"/>
        <v>#DIV/0!</v>
      </c>
      <c r="S1515" s="87" t="e">
        <f t="shared" si="164"/>
        <v>#DIV/0!</v>
      </c>
      <c r="T1515" s="87" t="e">
        <f t="shared" si="163"/>
        <v>#DIV/0!</v>
      </c>
    </row>
    <row r="1516" spans="1:20" ht="41.25" hidden="1" customHeight="1" x14ac:dyDescent="0.3">
      <c r="A1516" s="92"/>
      <c r="B1516" s="93" t="s">
        <v>329</v>
      </c>
      <c r="C1516" s="97" t="s">
        <v>330</v>
      </c>
      <c r="D1516" s="644"/>
      <c r="E1516" s="642">
        <f t="shared" si="167"/>
        <v>0</v>
      </c>
      <c r="F1516" s="644"/>
      <c r="G1516" s="644"/>
      <c r="H1516" s="644"/>
      <c r="I1516" s="642">
        <f t="shared" si="165"/>
        <v>0</v>
      </c>
      <c r="J1516" s="644"/>
      <c r="K1516" s="644"/>
      <c r="L1516" s="644"/>
      <c r="M1516" s="642">
        <f t="shared" si="166"/>
        <v>0</v>
      </c>
      <c r="N1516" s="644"/>
      <c r="O1516" s="644"/>
      <c r="P1516" s="644"/>
      <c r="Q1516" s="87" t="e">
        <f t="shared" si="164"/>
        <v>#DIV/0!</v>
      </c>
      <c r="R1516" s="87" t="e">
        <f t="shared" si="164"/>
        <v>#DIV/0!</v>
      </c>
      <c r="S1516" s="87" t="e">
        <f t="shared" si="164"/>
        <v>#DIV/0!</v>
      </c>
      <c r="T1516" s="87" t="e">
        <f t="shared" si="163"/>
        <v>#DIV/0!</v>
      </c>
    </row>
    <row r="1517" spans="1:20" ht="41.25" hidden="1" customHeight="1" x14ac:dyDescent="0.3">
      <c r="A1517" s="92"/>
      <c r="B1517" s="93" t="s">
        <v>331</v>
      </c>
      <c r="C1517" s="97" t="s">
        <v>332</v>
      </c>
      <c r="D1517" s="644"/>
      <c r="E1517" s="642">
        <f t="shared" si="167"/>
        <v>0</v>
      </c>
      <c r="F1517" s="644"/>
      <c r="G1517" s="644"/>
      <c r="H1517" s="644"/>
      <c r="I1517" s="642">
        <f t="shared" si="165"/>
        <v>0</v>
      </c>
      <c r="J1517" s="644"/>
      <c r="K1517" s="644"/>
      <c r="L1517" s="644"/>
      <c r="M1517" s="642">
        <f t="shared" si="166"/>
        <v>0</v>
      </c>
      <c r="N1517" s="644"/>
      <c r="O1517" s="644"/>
      <c r="P1517" s="644"/>
      <c r="Q1517" s="87" t="e">
        <f t="shared" si="164"/>
        <v>#DIV/0!</v>
      </c>
      <c r="R1517" s="87" t="e">
        <f t="shared" si="164"/>
        <v>#DIV/0!</v>
      </c>
      <c r="S1517" s="87" t="e">
        <f t="shared" si="164"/>
        <v>#DIV/0!</v>
      </c>
      <c r="T1517" s="87" t="e">
        <f t="shared" si="163"/>
        <v>#DIV/0!</v>
      </c>
    </row>
    <row r="1518" spans="1:20" ht="41.25" hidden="1" customHeight="1" x14ac:dyDescent="0.3">
      <c r="A1518" s="92"/>
      <c r="B1518" s="93" t="s">
        <v>138</v>
      </c>
      <c r="C1518" s="94" t="s">
        <v>374</v>
      </c>
      <c r="D1518" s="644"/>
      <c r="E1518" s="642">
        <f t="shared" si="167"/>
        <v>0</v>
      </c>
      <c r="F1518" s="644"/>
      <c r="G1518" s="644"/>
      <c r="H1518" s="644"/>
      <c r="I1518" s="642">
        <f t="shared" si="165"/>
        <v>0</v>
      </c>
      <c r="J1518" s="644"/>
      <c r="K1518" s="644"/>
      <c r="L1518" s="644"/>
      <c r="M1518" s="642">
        <f t="shared" si="166"/>
        <v>0</v>
      </c>
      <c r="N1518" s="644"/>
      <c r="O1518" s="644"/>
      <c r="P1518" s="644"/>
      <c r="Q1518" s="87" t="e">
        <f t="shared" si="164"/>
        <v>#DIV/0!</v>
      </c>
      <c r="R1518" s="87" t="e">
        <f t="shared" si="164"/>
        <v>#DIV/0!</v>
      </c>
      <c r="S1518" s="87" t="e">
        <f t="shared" si="164"/>
        <v>#DIV/0!</v>
      </c>
      <c r="T1518" s="87" t="e">
        <f t="shared" si="163"/>
        <v>#DIV/0!</v>
      </c>
    </row>
    <row r="1519" spans="1:20" ht="41.25" hidden="1" customHeight="1" x14ac:dyDescent="0.3">
      <c r="A1519" s="92"/>
      <c r="B1519" s="93" t="s">
        <v>139</v>
      </c>
      <c r="C1519" s="100" t="s">
        <v>334</v>
      </c>
      <c r="D1519" s="644"/>
      <c r="E1519" s="642">
        <f t="shared" si="167"/>
        <v>0</v>
      </c>
      <c r="F1519" s="644"/>
      <c r="G1519" s="644"/>
      <c r="H1519" s="644"/>
      <c r="I1519" s="642">
        <f t="shared" si="165"/>
        <v>0</v>
      </c>
      <c r="J1519" s="644"/>
      <c r="K1519" s="644"/>
      <c r="L1519" s="644"/>
      <c r="M1519" s="642">
        <f t="shared" si="166"/>
        <v>0</v>
      </c>
      <c r="N1519" s="644"/>
      <c r="O1519" s="644"/>
      <c r="P1519" s="644"/>
      <c r="Q1519" s="87" t="e">
        <f t="shared" si="164"/>
        <v>#DIV/0!</v>
      </c>
      <c r="R1519" s="87" t="e">
        <f t="shared" si="164"/>
        <v>#DIV/0!</v>
      </c>
      <c r="S1519" s="87" t="e">
        <f t="shared" si="164"/>
        <v>#DIV/0!</v>
      </c>
      <c r="T1519" s="87" t="e">
        <f t="shared" si="163"/>
        <v>#DIV/0!</v>
      </c>
    </row>
    <row r="1520" spans="1:20" ht="41.25" hidden="1" customHeight="1" x14ac:dyDescent="0.3">
      <c r="A1520" s="92"/>
      <c r="B1520" s="93" t="s">
        <v>335</v>
      </c>
      <c r="C1520" s="96" t="s">
        <v>336</v>
      </c>
      <c r="D1520" s="644"/>
      <c r="E1520" s="642">
        <f t="shared" si="167"/>
        <v>0</v>
      </c>
      <c r="F1520" s="644"/>
      <c r="G1520" s="644"/>
      <c r="H1520" s="644"/>
      <c r="I1520" s="642">
        <f t="shared" si="165"/>
        <v>0</v>
      </c>
      <c r="J1520" s="644"/>
      <c r="K1520" s="644"/>
      <c r="L1520" s="644"/>
      <c r="M1520" s="642">
        <f t="shared" si="166"/>
        <v>0</v>
      </c>
      <c r="N1520" s="644"/>
      <c r="O1520" s="644"/>
      <c r="P1520" s="644"/>
      <c r="Q1520" s="87" t="e">
        <f t="shared" si="164"/>
        <v>#DIV/0!</v>
      </c>
      <c r="R1520" s="87" t="e">
        <f t="shared" si="164"/>
        <v>#DIV/0!</v>
      </c>
      <c r="S1520" s="87" t="e">
        <f t="shared" si="164"/>
        <v>#DIV/0!</v>
      </c>
      <c r="T1520" s="87" t="e">
        <f t="shared" si="163"/>
        <v>#DIV/0!</v>
      </c>
    </row>
    <row r="1521" spans="1:21" ht="41.25" hidden="1" customHeight="1" x14ac:dyDescent="0.3">
      <c r="A1521" s="92"/>
      <c r="B1521" s="93" t="s">
        <v>337</v>
      </c>
      <c r="C1521" s="97" t="s">
        <v>338</v>
      </c>
      <c r="D1521" s="644"/>
      <c r="E1521" s="642">
        <f t="shared" si="167"/>
        <v>0</v>
      </c>
      <c r="F1521" s="644"/>
      <c r="G1521" s="644"/>
      <c r="H1521" s="644"/>
      <c r="I1521" s="642">
        <f t="shared" si="165"/>
        <v>0</v>
      </c>
      <c r="J1521" s="644"/>
      <c r="K1521" s="644"/>
      <c r="L1521" s="644"/>
      <c r="M1521" s="642">
        <f t="shared" si="166"/>
        <v>0</v>
      </c>
      <c r="N1521" s="644"/>
      <c r="O1521" s="644"/>
      <c r="P1521" s="644"/>
      <c r="Q1521" s="87" t="e">
        <f t="shared" si="164"/>
        <v>#DIV/0!</v>
      </c>
      <c r="R1521" s="87" t="e">
        <f t="shared" si="164"/>
        <v>#DIV/0!</v>
      </c>
      <c r="S1521" s="87" t="e">
        <f t="shared" si="164"/>
        <v>#DIV/0!</v>
      </c>
      <c r="T1521" s="87" t="e">
        <f t="shared" si="163"/>
        <v>#DIV/0!</v>
      </c>
    </row>
    <row r="1522" spans="1:21" ht="41.25" hidden="1" customHeight="1" x14ac:dyDescent="0.3">
      <c r="A1522" s="92"/>
      <c r="B1522" s="93" t="s">
        <v>339</v>
      </c>
      <c r="C1522" s="97" t="s">
        <v>340</v>
      </c>
      <c r="D1522" s="644"/>
      <c r="E1522" s="642">
        <f t="shared" si="167"/>
        <v>0</v>
      </c>
      <c r="F1522" s="644"/>
      <c r="G1522" s="644"/>
      <c r="H1522" s="644"/>
      <c r="I1522" s="642">
        <f t="shared" si="165"/>
        <v>0</v>
      </c>
      <c r="J1522" s="644"/>
      <c r="K1522" s="644"/>
      <c r="L1522" s="644"/>
      <c r="M1522" s="642">
        <f t="shared" si="166"/>
        <v>0</v>
      </c>
      <c r="N1522" s="644"/>
      <c r="O1522" s="644"/>
      <c r="P1522" s="644"/>
      <c r="Q1522" s="87" t="e">
        <f t="shared" si="164"/>
        <v>#DIV/0!</v>
      </c>
      <c r="R1522" s="87" t="e">
        <f t="shared" si="164"/>
        <v>#DIV/0!</v>
      </c>
      <c r="S1522" s="87" t="e">
        <f t="shared" si="164"/>
        <v>#DIV/0!</v>
      </c>
      <c r="T1522" s="87" t="e">
        <f t="shared" si="163"/>
        <v>#DIV/0!</v>
      </c>
    </row>
    <row r="1523" spans="1:21" ht="41.25" hidden="1" customHeight="1" x14ac:dyDescent="0.3">
      <c r="A1523" s="92"/>
      <c r="B1523" s="93" t="s">
        <v>341</v>
      </c>
      <c r="C1523" s="97" t="s">
        <v>342</v>
      </c>
      <c r="D1523" s="644"/>
      <c r="E1523" s="642">
        <f t="shared" si="167"/>
        <v>0</v>
      </c>
      <c r="F1523" s="644"/>
      <c r="G1523" s="644"/>
      <c r="H1523" s="644"/>
      <c r="I1523" s="642">
        <f t="shared" si="165"/>
        <v>0</v>
      </c>
      <c r="J1523" s="644"/>
      <c r="K1523" s="644"/>
      <c r="L1523" s="644"/>
      <c r="M1523" s="642">
        <f t="shared" si="166"/>
        <v>0</v>
      </c>
      <c r="N1523" s="644"/>
      <c r="O1523" s="644"/>
      <c r="P1523" s="644"/>
      <c r="Q1523" s="87" t="e">
        <f t="shared" si="164"/>
        <v>#DIV/0!</v>
      </c>
      <c r="R1523" s="87" t="e">
        <f t="shared" si="164"/>
        <v>#DIV/0!</v>
      </c>
      <c r="S1523" s="87" t="e">
        <f t="shared" si="164"/>
        <v>#DIV/0!</v>
      </c>
      <c r="T1523" s="87" t="e">
        <f t="shared" si="163"/>
        <v>#DIV/0!</v>
      </c>
    </row>
    <row r="1524" spans="1:21" ht="41.25" hidden="1" customHeight="1" x14ac:dyDescent="0.3">
      <c r="A1524" s="92"/>
      <c r="B1524" s="93" t="s">
        <v>343</v>
      </c>
      <c r="C1524" s="97" t="s">
        <v>344</v>
      </c>
      <c r="D1524" s="644"/>
      <c r="E1524" s="642">
        <f t="shared" si="167"/>
        <v>0</v>
      </c>
      <c r="F1524" s="644"/>
      <c r="G1524" s="644"/>
      <c r="H1524" s="644"/>
      <c r="I1524" s="642">
        <f t="shared" si="165"/>
        <v>0</v>
      </c>
      <c r="J1524" s="644"/>
      <c r="K1524" s="644"/>
      <c r="L1524" s="644"/>
      <c r="M1524" s="642">
        <f t="shared" si="166"/>
        <v>0</v>
      </c>
      <c r="N1524" s="644"/>
      <c r="O1524" s="644"/>
      <c r="P1524" s="644"/>
      <c r="Q1524" s="87" t="e">
        <f t="shared" si="164"/>
        <v>#DIV/0!</v>
      </c>
      <c r="R1524" s="87" t="e">
        <f t="shared" si="164"/>
        <v>#DIV/0!</v>
      </c>
      <c r="S1524" s="87" t="e">
        <f t="shared" si="164"/>
        <v>#DIV/0!</v>
      </c>
      <c r="T1524" s="87" t="e">
        <f t="shared" si="163"/>
        <v>#DIV/0!</v>
      </c>
    </row>
    <row r="1525" spans="1:21" ht="41.25" hidden="1" customHeight="1" x14ac:dyDescent="0.3">
      <c r="A1525" s="92"/>
      <c r="B1525" s="93" t="s">
        <v>345</v>
      </c>
      <c r="C1525" s="97" t="s">
        <v>346</v>
      </c>
      <c r="D1525" s="644"/>
      <c r="E1525" s="642">
        <f t="shared" si="167"/>
        <v>0</v>
      </c>
      <c r="F1525" s="644"/>
      <c r="G1525" s="644"/>
      <c r="H1525" s="644"/>
      <c r="I1525" s="642">
        <f t="shared" si="165"/>
        <v>0</v>
      </c>
      <c r="J1525" s="644"/>
      <c r="K1525" s="644"/>
      <c r="L1525" s="644"/>
      <c r="M1525" s="642">
        <f t="shared" si="166"/>
        <v>0</v>
      </c>
      <c r="N1525" s="644"/>
      <c r="O1525" s="644"/>
      <c r="P1525" s="644"/>
      <c r="Q1525" s="87" t="e">
        <f t="shared" si="164"/>
        <v>#DIV/0!</v>
      </c>
      <c r="R1525" s="87" t="e">
        <f t="shared" si="164"/>
        <v>#DIV/0!</v>
      </c>
      <c r="S1525" s="87" t="e">
        <f t="shared" si="164"/>
        <v>#DIV/0!</v>
      </c>
      <c r="T1525" s="87" t="e">
        <f t="shared" si="163"/>
        <v>#DIV/0!</v>
      </c>
    </row>
    <row r="1526" spans="1:21" ht="41.25" hidden="1" customHeight="1" x14ac:dyDescent="0.3">
      <c r="A1526" s="92"/>
      <c r="B1526" s="93" t="s">
        <v>347</v>
      </c>
      <c r="C1526" s="97" t="s">
        <v>348</v>
      </c>
      <c r="D1526" s="644"/>
      <c r="E1526" s="642">
        <f t="shared" si="167"/>
        <v>0</v>
      </c>
      <c r="F1526" s="644"/>
      <c r="G1526" s="644"/>
      <c r="H1526" s="644"/>
      <c r="I1526" s="642">
        <f t="shared" si="165"/>
        <v>0</v>
      </c>
      <c r="J1526" s="644"/>
      <c r="K1526" s="644"/>
      <c r="L1526" s="644"/>
      <c r="M1526" s="642">
        <f t="shared" si="166"/>
        <v>0</v>
      </c>
      <c r="N1526" s="644"/>
      <c r="O1526" s="644"/>
      <c r="P1526" s="644"/>
      <c r="Q1526" s="87" t="e">
        <f t="shared" si="164"/>
        <v>#DIV/0!</v>
      </c>
      <c r="R1526" s="87" t="e">
        <f t="shared" si="164"/>
        <v>#DIV/0!</v>
      </c>
      <c r="S1526" s="87" t="e">
        <f t="shared" si="164"/>
        <v>#DIV/0!</v>
      </c>
      <c r="T1526" s="87" t="e">
        <f t="shared" si="163"/>
        <v>#DIV/0!</v>
      </c>
    </row>
    <row r="1527" spans="1:21" ht="41.25" hidden="1" customHeight="1" x14ac:dyDescent="0.3">
      <c r="A1527" s="92"/>
      <c r="B1527" s="93" t="s">
        <v>349</v>
      </c>
      <c r="C1527" s="97" t="s">
        <v>350</v>
      </c>
      <c r="D1527" s="644"/>
      <c r="E1527" s="642">
        <f t="shared" si="167"/>
        <v>0</v>
      </c>
      <c r="F1527" s="644"/>
      <c r="G1527" s="644"/>
      <c r="H1527" s="644"/>
      <c r="I1527" s="642">
        <f t="shared" si="165"/>
        <v>0</v>
      </c>
      <c r="J1527" s="644"/>
      <c r="K1527" s="644"/>
      <c r="L1527" s="644"/>
      <c r="M1527" s="642">
        <f t="shared" si="166"/>
        <v>0</v>
      </c>
      <c r="N1527" s="644"/>
      <c r="O1527" s="644"/>
      <c r="P1527" s="644"/>
      <c r="Q1527" s="87" t="e">
        <f t="shared" si="164"/>
        <v>#DIV/0!</v>
      </c>
      <c r="R1527" s="87" t="e">
        <f t="shared" si="164"/>
        <v>#DIV/0!</v>
      </c>
      <c r="S1527" s="87" t="e">
        <f t="shared" si="164"/>
        <v>#DIV/0!</v>
      </c>
      <c r="T1527" s="87" t="e">
        <f t="shared" si="163"/>
        <v>#DIV/0!</v>
      </c>
    </row>
    <row r="1528" spans="1:21" ht="41.25" hidden="1" customHeight="1" x14ac:dyDescent="0.3">
      <c r="A1528" s="92"/>
      <c r="B1528" s="93" t="s">
        <v>351</v>
      </c>
      <c r="C1528" s="97" t="s">
        <v>352</v>
      </c>
      <c r="D1528" s="644"/>
      <c r="E1528" s="642">
        <f t="shared" si="167"/>
        <v>0</v>
      </c>
      <c r="F1528" s="644"/>
      <c r="G1528" s="644"/>
      <c r="H1528" s="644"/>
      <c r="I1528" s="642">
        <f t="shared" si="165"/>
        <v>0</v>
      </c>
      <c r="J1528" s="644"/>
      <c r="K1528" s="644"/>
      <c r="L1528" s="644"/>
      <c r="M1528" s="642">
        <f t="shared" si="166"/>
        <v>0</v>
      </c>
      <c r="N1528" s="644"/>
      <c r="O1528" s="644"/>
      <c r="P1528" s="644"/>
      <c r="Q1528" s="87" t="e">
        <f t="shared" si="164"/>
        <v>#DIV/0!</v>
      </c>
      <c r="R1528" s="87" t="e">
        <f t="shared" si="164"/>
        <v>#DIV/0!</v>
      </c>
      <c r="S1528" s="87" t="e">
        <f t="shared" si="164"/>
        <v>#DIV/0!</v>
      </c>
      <c r="T1528" s="87" t="e">
        <f t="shared" si="163"/>
        <v>#DIV/0!</v>
      </c>
    </row>
    <row r="1529" spans="1:21" ht="41.25" hidden="1" customHeight="1" x14ac:dyDescent="0.3">
      <c r="A1529" s="92"/>
      <c r="B1529" s="93" t="s">
        <v>355</v>
      </c>
      <c r="C1529" s="96" t="s">
        <v>356</v>
      </c>
      <c r="D1529" s="644"/>
      <c r="E1529" s="642">
        <f t="shared" si="167"/>
        <v>0</v>
      </c>
      <c r="F1529" s="644"/>
      <c r="G1529" s="644"/>
      <c r="H1529" s="644"/>
      <c r="I1529" s="642">
        <f t="shared" si="165"/>
        <v>0</v>
      </c>
      <c r="J1529" s="644"/>
      <c r="K1529" s="644"/>
      <c r="L1529" s="644"/>
      <c r="M1529" s="642">
        <f t="shared" si="166"/>
        <v>0</v>
      </c>
      <c r="N1529" s="644"/>
      <c r="O1529" s="644"/>
      <c r="P1529" s="644"/>
      <c r="Q1529" s="87" t="e">
        <f t="shared" si="164"/>
        <v>#DIV/0!</v>
      </c>
      <c r="R1529" s="87" t="e">
        <f t="shared" si="164"/>
        <v>#DIV/0!</v>
      </c>
      <c r="S1529" s="87" t="e">
        <f t="shared" si="164"/>
        <v>#DIV/0!</v>
      </c>
      <c r="T1529" s="87" t="e">
        <f t="shared" si="163"/>
        <v>#DIV/0!</v>
      </c>
    </row>
    <row r="1530" spans="1:21" ht="41.25" hidden="1" customHeight="1" x14ac:dyDescent="0.3">
      <c r="A1530" s="92"/>
      <c r="B1530" s="93" t="s">
        <v>357</v>
      </c>
      <c r="C1530" s="97" t="s">
        <v>358</v>
      </c>
      <c r="D1530" s="644"/>
      <c r="E1530" s="642">
        <f t="shared" si="167"/>
        <v>0</v>
      </c>
      <c r="F1530" s="644"/>
      <c r="G1530" s="644"/>
      <c r="H1530" s="644"/>
      <c r="I1530" s="642">
        <f t="shared" si="165"/>
        <v>0</v>
      </c>
      <c r="J1530" s="644"/>
      <c r="K1530" s="644"/>
      <c r="L1530" s="644"/>
      <c r="M1530" s="642">
        <f t="shared" si="166"/>
        <v>0</v>
      </c>
      <c r="N1530" s="644"/>
      <c r="O1530" s="644"/>
      <c r="P1530" s="644"/>
      <c r="Q1530" s="87" t="e">
        <f t="shared" si="164"/>
        <v>#DIV/0!</v>
      </c>
      <c r="R1530" s="87" t="e">
        <f t="shared" si="164"/>
        <v>#DIV/0!</v>
      </c>
      <c r="S1530" s="87" t="e">
        <f t="shared" si="164"/>
        <v>#DIV/0!</v>
      </c>
      <c r="T1530" s="87" t="e">
        <f t="shared" si="163"/>
        <v>#DIV/0!</v>
      </c>
    </row>
    <row r="1531" spans="1:21" ht="27" customHeight="1" x14ac:dyDescent="0.3">
      <c r="A1531" s="92" t="s">
        <v>463</v>
      </c>
      <c r="B1531" s="93"/>
      <c r="C1531" s="105" t="s">
        <v>464</v>
      </c>
      <c r="D1531" s="643">
        <f>D1536</f>
        <v>0</v>
      </c>
      <c r="E1531" s="642">
        <f t="shared" si="167"/>
        <v>13.26</v>
      </c>
      <c r="F1531" s="643">
        <f t="shared" ref="F1531:H1535" si="168">F1536</f>
        <v>13.26</v>
      </c>
      <c r="G1531" s="643">
        <f t="shared" si="168"/>
        <v>0</v>
      </c>
      <c r="H1531" s="643">
        <f t="shared" si="168"/>
        <v>0</v>
      </c>
      <c r="I1531" s="642">
        <f t="shared" si="165"/>
        <v>13.431940000000001</v>
      </c>
      <c r="J1531" s="643">
        <f t="shared" ref="J1531:L1535" si="169">J1536</f>
        <v>13.431940000000001</v>
      </c>
      <c r="K1531" s="643">
        <f t="shared" si="169"/>
        <v>0</v>
      </c>
      <c r="L1531" s="643">
        <f t="shared" si="169"/>
        <v>0</v>
      </c>
      <c r="M1531" s="642">
        <f t="shared" si="166"/>
        <v>13.30649</v>
      </c>
      <c r="N1531" s="643">
        <f t="shared" ref="N1531:P1535" si="170">N1536</f>
        <v>13.30649</v>
      </c>
      <c r="O1531" s="643">
        <f t="shared" si="170"/>
        <v>0</v>
      </c>
      <c r="P1531" s="643">
        <f t="shared" si="170"/>
        <v>0</v>
      </c>
      <c r="Q1531" s="87">
        <f t="shared" si="164"/>
        <v>99.066032159166866</v>
      </c>
      <c r="R1531" s="87">
        <f t="shared" si="164"/>
        <v>99.066032159166866</v>
      </c>
      <c r="S1531" s="87" t="e">
        <f t="shared" si="164"/>
        <v>#DIV/0!</v>
      </c>
      <c r="T1531" s="87" t="e">
        <f t="shared" si="163"/>
        <v>#DIV/0!</v>
      </c>
      <c r="U1531" s="2"/>
    </row>
    <row r="1532" spans="1:21" ht="20.25" customHeight="1" x14ac:dyDescent="0.3">
      <c r="A1532" s="92"/>
      <c r="B1532" s="93" t="s">
        <v>192</v>
      </c>
      <c r="C1532" s="94" t="s">
        <v>206</v>
      </c>
      <c r="D1532" s="644">
        <f>D1537</f>
        <v>0</v>
      </c>
      <c r="E1532" s="645">
        <f t="shared" si="167"/>
        <v>0</v>
      </c>
      <c r="F1532" s="644">
        <f t="shared" si="168"/>
        <v>0</v>
      </c>
      <c r="G1532" s="644">
        <f t="shared" si="168"/>
        <v>0</v>
      </c>
      <c r="H1532" s="644">
        <f t="shared" si="168"/>
        <v>0</v>
      </c>
      <c r="I1532" s="645">
        <f t="shared" si="165"/>
        <v>0</v>
      </c>
      <c r="J1532" s="644">
        <f t="shared" si="169"/>
        <v>0</v>
      </c>
      <c r="K1532" s="644">
        <f t="shared" si="169"/>
        <v>0</v>
      </c>
      <c r="L1532" s="644">
        <f t="shared" si="169"/>
        <v>0</v>
      </c>
      <c r="M1532" s="645">
        <f t="shared" si="166"/>
        <v>0</v>
      </c>
      <c r="N1532" s="644">
        <f t="shared" si="170"/>
        <v>0</v>
      </c>
      <c r="O1532" s="644">
        <f t="shared" si="170"/>
        <v>0</v>
      </c>
      <c r="P1532" s="644">
        <f t="shared" si="170"/>
        <v>0</v>
      </c>
      <c r="Q1532" s="87" t="e">
        <f t="shared" si="164"/>
        <v>#DIV/0!</v>
      </c>
      <c r="R1532" s="87" t="e">
        <f t="shared" si="164"/>
        <v>#DIV/0!</v>
      </c>
      <c r="S1532" s="87" t="e">
        <f t="shared" si="164"/>
        <v>#DIV/0!</v>
      </c>
      <c r="T1532" s="87" t="e">
        <f t="shared" si="163"/>
        <v>#DIV/0!</v>
      </c>
      <c r="U1532" s="2"/>
    </row>
    <row r="1533" spans="1:21" ht="24.75" customHeight="1" x14ac:dyDescent="0.3">
      <c r="A1533" s="92"/>
      <c r="B1533" s="93" t="s">
        <v>215</v>
      </c>
      <c r="C1533" s="95" t="s">
        <v>19</v>
      </c>
      <c r="D1533" s="644">
        <f>D1538</f>
        <v>0</v>
      </c>
      <c r="E1533" s="645">
        <f t="shared" si="167"/>
        <v>0</v>
      </c>
      <c r="F1533" s="644">
        <f t="shared" si="168"/>
        <v>0</v>
      </c>
      <c r="G1533" s="644">
        <f t="shared" si="168"/>
        <v>0</v>
      </c>
      <c r="H1533" s="644">
        <f t="shared" si="168"/>
        <v>0</v>
      </c>
      <c r="I1533" s="645">
        <f t="shared" si="165"/>
        <v>0</v>
      </c>
      <c r="J1533" s="644">
        <f t="shared" si="169"/>
        <v>0</v>
      </c>
      <c r="K1533" s="644">
        <f t="shared" si="169"/>
        <v>0</v>
      </c>
      <c r="L1533" s="644">
        <f t="shared" si="169"/>
        <v>0</v>
      </c>
      <c r="M1533" s="645">
        <f t="shared" si="166"/>
        <v>0</v>
      </c>
      <c r="N1533" s="644">
        <f t="shared" si="170"/>
        <v>0</v>
      </c>
      <c r="O1533" s="644">
        <f t="shared" si="170"/>
        <v>0</v>
      </c>
      <c r="P1533" s="644">
        <f t="shared" si="170"/>
        <v>0</v>
      </c>
      <c r="Q1533" s="87" t="e">
        <f t="shared" si="164"/>
        <v>#DIV/0!</v>
      </c>
      <c r="R1533" s="87" t="e">
        <f t="shared" si="164"/>
        <v>#DIV/0!</v>
      </c>
      <c r="S1533" s="87" t="e">
        <f t="shared" si="164"/>
        <v>#DIV/0!</v>
      </c>
      <c r="T1533" s="87" t="e">
        <f t="shared" si="163"/>
        <v>#DIV/0!</v>
      </c>
      <c r="U1533" s="2"/>
    </row>
    <row r="1534" spans="1:21" ht="24.75" customHeight="1" x14ac:dyDescent="0.3">
      <c r="A1534" s="92"/>
      <c r="B1534" s="93" t="s">
        <v>324</v>
      </c>
      <c r="C1534" s="95" t="s">
        <v>23</v>
      </c>
      <c r="D1534" s="644">
        <f>D1539</f>
        <v>0</v>
      </c>
      <c r="E1534" s="645">
        <f t="shared" si="167"/>
        <v>0</v>
      </c>
      <c r="F1534" s="644">
        <f t="shared" si="168"/>
        <v>0</v>
      </c>
      <c r="G1534" s="644">
        <f t="shared" si="168"/>
        <v>0</v>
      </c>
      <c r="H1534" s="644">
        <f t="shared" si="168"/>
        <v>0</v>
      </c>
      <c r="I1534" s="645">
        <f t="shared" si="165"/>
        <v>0</v>
      </c>
      <c r="J1534" s="644">
        <f t="shared" si="169"/>
        <v>0</v>
      </c>
      <c r="K1534" s="644">
        <f t="shared" si="169"/>
        <v>0</v>
      </c>
      <c r="L1534" s="644">
        <f t="shared" si="169"/>
        <v>0</v>
      </c>
      <c r="M1534" s="645">
        <f t="shared" si="166"/>
        <v>0</v>
      </c>
      <c r="N1534" s="644">
        <f t="shared" si="170"/>
        <v>0</v>
      </c>
      <c r="O1534" s="644">
        <f t="shared" si="170"/>
        <v>0</v>
      </c>
      <c r="P1534" s="644">
        <f t="shared" si="170"/>
        <v>0</v>
      </c>
      <c r="Q1534" s="87" t="e">
        <f t="shared" si="164"/>
        <v>#DIV/0!</v>
      </c>
      <c r="R1534" s="87" t="e">
        <f t="shared" si="164"/>
        <v>#DIV/0!</v>
      </c>
      <c r="S1534" s="87" t="e">
        <f t="shared" si="164"/>
        <v>#DIV/0!</v>
      </c>
      <c r="T1534" s="87" t="e">
        <f t="shared" si="163"/>
        <v>#DIV/0!</v>
      </c>
      <c r="U1534" s="2"/>
    </row>
    <row r="1535" spans="1:21" ht="30" x14ac:dyDescent="0.3">
      <c r="A1535" s="92"/>
      <c r="B1535" s="93" t="s">
        <v>138</v>
      </c>
      <c r="C1535" s="94" t="s">
        <v>333</v>
      </c>
      <c r="D1535" s="644">
        <f>D1540</f>
        <v>0</v>
      </c>
      <c r="E1535" s="645">
        <f t="shared" si="167"/>
        <v>13.26</v>
      </c>
      <c r="F1535" s="644">
        <f t="shared" si="168"/>
        <v>13.26</v>
      </c>
      <c r="G1535" s="644">
        <f t="shared" si="168"/>
        <v>0</v>
      </c>
      <c r="H1535" s="644">
        <f t="shared" si="168"/>
        <v>0</v>
      </c>
      <c r="I1535" s="645">
        <f t="shared" si="165"/>
        <v>13.431940000000001</v>
      </c>
      <c r="J1535" s="644">
        <f t="shared" si="169"/>
        <v>13.431940000000001</v>
      </c>
      <c r="K1535" s="644">
        <f t="shared" si="169"/>
        <v>0</v>
      </c>
      <c r="L1535" s="644">
        <f t="shared" si="169"/>
        <v>0</v>
      </c>
      <c r="M1535" s="645">
        <f t="shared" si="166"/>
        <v>13.30649</v>
      </c>
      <c r="N1535" s="644">
        <f t="shared" si="170"/>
        <v>13.30649</v>
      </c>
      <c r="O1535" s="644">
        <f t="shared" si="170"/>
        <v>0</v>
      </c>
      <c r="P1535" s="644">
        <f t="shared" si="170"/>
        <v>0</v>
      </c>
      <c r="Q1535" s="87">
        <f t="shared" si="164"/>
        <v>99.066032159166866</v>
      </c>
      <c r="R1535" s="87">
        <f t="shared" si="164"/>
        <v>99.066032159166866</v>
      </c>
      <c r="S1535" s="87" t="e">
        <f t="shared" si="164"/>
        <v>#DIV/0!</v>
      </c>
      <c r="T1535" s="87" t="e">
        <f t="shared" si="163"/>
        <v>#DIV/0!</v>
      </c>
      <c r="U1535" s="2"/>
    </row>
    <row r="1536" spans="1:21" ht="67.5" x14ac:dyDescent="0.3">
      <c r="A1536" s="92" t="s">
        <v>465</v>
      </c>
      <c r="B1536" s="93"/>
      <c r="C1536" s="105" t="s">
        <v>466</v>
      </c>
      <c r="D1536" s="644">
        <f>D1537+D1540</f>
        <v>0</v>
      </c>
      <c r="E1536" s="645">
        <f t="shared" si="167"/>
        <v>13.26</v>
      </c>
      <c r="F1536" s="644">
        <f>F1537+F1540</f>
        <v>13.26</v>
      </c>
      <c r="G1536" s="644">
        <f>G1537+G1540</f>
        <v>0</v>
      </c>
      <c r="H1536" s="644">
        <f>H1537+H1540</f>
        <v>0</v>
      </c>
      <c r="I1536" s="645">
        <f t="shared" si="165"/>
        <v>13.431940000000001</v>
      </c>
      <c r="J1536" s="644">
        <f>J1537+J1540</f>
        <v>13.431940000000001</v>
      </c>
      <c r="K1536" s="644">
        <f>K1537+K1540</f>
        <v>0</v>
      </c>
      <c r="L1536" s="644">
        <f>L1537+L1540</f>
        <v>0</v>
      </c>
      <c r="M1536" s="645">
        <f t="shared" si="166"/>
        <v>13.30649</v>
      </c>
      <c r="N1536" s="644">
        <f>N1537+N1540</f>
        <v>13.30649</v>
      </c>
      <c r="O1536" s="644">
        <f>O1537+O1540</f>
        <v>0</v>
      </c>
      <c r="P1536" s="644">
        <f>P1537+P1540</f>
        <v>0</v>
      </c>
      <c r="Q1536" s="87">
        <f t="shared" si="164"/>
        <v>99.066032159166866</v>
      </c>
      <c r="R1536" s="87">
        <f t="shared" si="164"/>
        <v>99.066032159166866</v>
      </c>
      <c r="S1536" s="87" t="e">
        <f t="shared" si="164"/>
        <v>#DIV/0!</v>
      </c>
      <c r="T1536" s="87" t="e">
        <f t="shared" si="163"/>
        <v>#DIV/0!</v>
      </c>
    </row>
    <row r="1537" spans="1:20" x14ac:dyDescent="0.3">
      <c r="A1537" s="92"/>
      <c r="B1537" s="93" t="s">
        <v>192</v>
      </c>
      <c r="C1537" s="94" t="s">
        <v>206</v>
      </c>
      <c r="D1537" s="644">
        <f>D1538+D1539</f>
        <v>0</v>
      </c>
      <c r="E1537" s="645">
        <f t="shared" si="167"/>
        <v>0</v>
      </c>
      <c r="F1537" s="644">
        <f>F1538+F1539</f>
        <v>0</v>
      </c>
      <c r="G1537" s="644">
        <f>G1538+G1539</f>
        <v>0</v>
      </c>
      <c r="H1537" s="644">
        <f>H1538+H1539</f>
        <v>0</v>
      </c>
      <c r="I1537" s="645">
        <f t="shared" si="165"/>
        <v>0</v>
      </c>
      <c r="J1537" s="644">
        <f>J1538+J1539</f>
        <v>0</v>
      </c>
      <c r="K1537" s="644">
        <f>K1538+K1539</f>
        <v>0</v>
      </c>
      <c r="L1537" s="644">
        <f>L1538+L1539</f>
        <v>0</v>
      </c>
      <c r="M1537" s="645">
        <f t="shared" si="166"/>
        <v>0</v>
      </c>
      <c r="N1537" s="644">
        <f>N1538+N1539</f>
        <v>0</v>
      </c>
      <c r="O1537" s="644">
        <f>O1538+O1539</f>
        <v>0</v>
      </c>
      <c r="P1537" s="644">
        <f>P1538+P1539</f>
        <v>0</v>
      </c>
      <c r="Q1537" s="87" t="e">
        <f t="shared" si="164"/>
        <v>#DIV/0!</v>
      </c>
      <c r="R1537" s="87" t="e">
        <f t="shared" si="164"/>
        <v>#DIV/0!</v>
      </c>
      <c r="S1537" s="87" t="e">
        <f t="shared" si="164"/>
        <v>#DIV/0!</v>
      </c>
      <c r="T1537" s="87" t="e">
        <f t="shared" si="163"/>
        <v>#DIV/0!</v>
      </c>
    </row>
    <row r="1538" spans="1:20" ht="30" x14ac:dyDescent="0.3">
      <c r="A1538" s="92"/>
      <c r="B1538" s="93" t="s">
        <v>215</v>
      </c>
      <c r="C1538" s="95" t="s">
        <v>19</v>
      </c>
      <c r="D1538" s="644"/>
      <c r="E1538" s="645">
        <f t="shared" si="167"/>
        <v>0</v>
      </c>
      <c r="F1538" s="644"/>
      <c r="G1538" s="644"/>
      <c r="H1538" s="644"/>
      <c r="I1538" s="645">
        <f t="shared" si="165"/>
        <v>0</v>
      </c>
      <c r="J1538" s="644"/>
      <c r="K1538" s="644"/>
      <c r="L1538" s="644"/>
      <c r="M1538" s="645">
        <f t="shared" si="166"/>
        <v>0</v>
      </c>
      <c r="N1538" s="644"/>
      <c r="O1538" s="644"/>
      <c r="P1538" s="644"/>
      <c r="Q1538" s="87" t="e">
        <f t="shared" si="164"/>
        <v>#DIV/0!</v>
      </c>
      <c r="R1538" s="87" t="e">
        <f t="shared" si="164"/>
        <v>#DIV/0!</v>
      </c>
      <c r="S1538" s="87" t="e">
        <f t="shared" si="164"/>
        <v>#DIV/0!</v>
      </c>
      <c r="T1538" s="87" t="e">
        <f t="shared" si="163"/>
        <v>#DIV/0!</v>
      </c>
    </row>
    <row r="1539" spans="1:20" x14ac:dyDescent="0.3">
      <c r="A1539" s="92"/>
      <c r="B1539" s="93" t="s">
        <v>324</v>
      </c>
      <c r="C1539" s="95" t="s">
        <v>23</v>
      </c>
      <c r="D1539" s="644"/>
      <c r="E1539" s="645">
        <f t="shared" si="167"/>
        <v>0</v>
      </c>
      <c r="F1539" s="644"/>
      <c r="G1539" s="644"/>
      <c r="H1539" s="644"/>
      <c r="I1539" s="645">
        <f t="shared" si="165"/>
        <v>0</v>
      </c>
      <c r="J1539" s="644"/>
      <c r="K1539" s="644"/>
      <c r="L1539" s="644"/>
      <c r="M1539" s="645">
        <f t="shared" si="166"/>
        <v>0</v>
      </c>
      <c r="N1539" s="644"/>
      <c r="O1539" s="644"/>
      <c r="P1539" s="644"/>
      <c r="Q1539" s="87" t="e">
        <f t="shared" si="164"/>
        <v>#DIV/0!</v>
      </c>
      <c r="R1539" s="87" t="e">
        <f t="shared" si="164"/>
        <v>#DIV/0!</v>
      </c>
      <c r="S1539" s="87" t="e">
        <f t="shared" si="164"/>
        <v>#DIV/0!</v>
      </c>
      <c r="T1539" s="87" t="e">
        <f t="shared" si="163"/>
        <v>#DIV/0!</v>
      </c>
    </row>
    <row r="1540" spans="1:20" ht="30" x14ac:dyDescent="0.3">
      <c r="A1540" s="92"/>
      <c r="B1540" s="93" t="s">
        <v>138</v>
      </c>
      <c r="C1540" s="94" t="s">
        <v>333</v>
      </c>
      <c r="D1540" s="644"/>
      <c r="E1540" s="645">
        <f t="shared" si="167"/>
        <v>13.26</v>
      </c>
      <c r="F1540" s="644">
        <v>13.26</v>
      </c>
      <c r="G1540" s="644"/>
      <c r="H1540" s="644"/>
      <c r="I1540" s="645">
        <f t="shared" si="165"/>
        <v>13.431940000000001</v>
      </c>
      <c r="J1540" s="644">
        <v>13.431940000000001</v>
      </c>
      <c r="K1540" s="644"/>
      <c r="L1540" s="644"/>
      <c r="M1540" s="645">
        <f t="shared" si="166"/>
        <v>13.30649</v>
      </c>
      <c r="N1540" s="644">
        <v>13.30649</v>
      </c>
      <c r="O1540" s="644"/>
      <c r="P1540" s="644"/>
      <c r="Q1540" s="87">
        <f t="shared" si="164"/>
        <v>99.066032159166866</v>
      </c>
      <c r="R1540" s="87">
        <f t="shared" si="164"/>
        <v>99.066032159166866</v>
      </c>
      <c r="S1540" s="87" t="e">
        <f t="shared" si="164"/>
        <v>#DIV/0!</v>
      </c>
      <c r="T1540" s="87" t="e">
        <f t="shared" si="163"/>
        <v>#DIV/0!</v>
      </c>
    </row>
    <row r="1541" spans="1:20" ht="45" x14ac:dyDescent="0.3">
      <c r="A1541" s="92" t="s">
        <v>467</v>
      </c>
      <c r="B1541" s="93"/>
      <c r="C1541" s="105" t="s">
        <v>468</v>
      </c>
      <c r="D1541" s="643">
        <f>D1542+D1545</f>
        <v>0</v>
      </c>
      <c r="E1541" s="642">
        <f t="shared" si="167"/>
        <v>780.70131000000003</v>
      </c>
      <c r="F1541" s="643">
        <f>F1542+F1545</f>
        <v>101.21</v>
      </c>
      <c r="G1541" s="643">
        <f>G1542+G1545</f>
        <v>679.49131</v>
      </c>
      <c r="H1541" s="643">
        <f>H1542+H1545</f>
        <v>0</v>
      </c>
      <c r="I1541" s="642">
        <f t="shared" si="165"/>
        <v>780.70101</v>
      </c>
      <c r="J1541" s="643">
        <f>J1542+J1545</f>
        <v>101.2097</v>
      </c>
      <c r="K1541" s="643">
        <f>K1542+K1545</f>
        <v>679.49131</v>
      </c>
      <c r="L1541" s="643">
        <f>L1542+L1545</f>
        <v>0</v>
      </c>
      <c r="M1541" s="642">
        <f t="shared" si="166"/>
        <v>703.73271999999997</v>
      </c>
      <c r="N1541" s="643">
        <f>N1542+N1545</f>
        <v>98.638930000000002</v>
      </c>
      <c r="O1541" s="643">
        <f>O1542+O1545</f>
        <v>605.09379000000001</v>
      </c>
      <c r="P1541" s="643">
        <f>P1542+P1545</f>
        <v>0</v>
      </c>
      <c r="Q1541" s="87">
        <f t="shared" si="164"/>
        <v>90.141130981757016</v>
      </c>
      <c r="R1541" s="87">
        <f t="shared" si="164"/>
        <v>97.459956901364194</v>
      </c>
      <c r="S1541" s="87">
        <f t="shared" si="164"/>
        <v>89.050997576407568</v>
      </c>
      <c r="T1541" s="87" t="e">
        <f t="shared" si="163"/>
        <v>#DIV/0!</v>
      </c>
    </row>
    <row r="1542" spans="1:20" x14ac:dyDescent="0.3">
      <c r="A1542" s="92"/>
      <c r="B1542" s="93" t="s">
        <v>192</v>
      </c>
      <c r="C1542" s="94" t="s">
        <v>206</v>
      </c>
      <c r="D1542" s="644">
        <f>D1543+D1544</f>
        <v>0</v>
      </c>
      <c r="E1542" s="645">
        <f t="shared" si="167"/>
        <v>0</v>
      </c>
      <c r="F1542" s="644">
        <f>F1543+F1544</f>
        <v>0</v>
      </c>
      <c r="G1542" s="644">
        <f>G1543+G1544</f>
        <v>0</v>
      </c>
      <c r="H1542" s="644">
        <f>H1543+H1544</f>
        <v>0</v>
      </c>
      <c r="I1542" s="645">
        <f t="shared" si="165"/>
        <v>0</v>
      </c>
      <c r="J1542" s="644">
        <f>J1543+J1544</f>
        <v>0</v>
      </c>
      <c r="K1542" s="644">
        <f>K1543+K1544</f>
        <v>0</v>
      </c>
      <c r="L1542" s="644">
        <f>L1543+L1544</f>
        <v>0</v>
      </c>
      <c r="M1542" s="645">
        <f t="shared" si="166"/>
        <v>0</v>
      </c>
      <c r="N1542" s="644">
        <f>N1543+N1544</f>
        <v>0</v>
      </c>
      <c r="O1542" s="644">
        <f>O1543+O1544</f>
        <v>0</v>
      </c>
      <c r="P1542" s="644">
        <f>P1543+P1544</f>
        <v>0</v>
      </c>
      <c r="Q1542" s="87" t="e">
        <f t="shared" si="164"/>
        <v>#DIV/0!</v>
      </c>
      <c r="R1542" s="87" t="e">
        <f t="shared" si="164"/>
        <v>#DIV/0!</v>
      </c>
      <c r="S1542" s="87" t="e">
        <f t="shared" si="164"/>
        <v>#DIV/0!</v>
      </c>
      <c r="T1542" s="87" t="e">
        <f t="shared" si="163"/>
        <v>#DIV/0!</v>
      </c>
    </row>
    <row r="1543" spans="1:20" ht="30" x14ac:dyDescent="0.3">
      <c r="A1543" s="92"/>
      <c r="B1543" s="93" t="s">
        <v>215</v>
      </c>
      <c r="C1543" s="95" t="s">
        <v>19</v>
      </c>
      <c r="D1543" s="644"/>
      <c r="E1543" s="645">
        <f t="shared" si="167"/>
        <v>0</v>
      </c>
      <c r="F1543" s="644"/>
      <c r="G1543" s="644"/>
      <c r="H1543" s="644"/>
      <c r="I1543" s="645">
        <f t="shared" si="165"/>
        <v>0</v>
      </c>
      <c r="J1543" s="644"/>
      <c r="K1543" s="644"/>
      <c r="L1543" s="644"/>
      <c r="M1543" s="645">
        <f t="shared" si="166"/>
        <v>0</v>
      </c>
      <c r="N1543" s="644"/>
      <c r="O1543" s="644"/>
      <c r="P1543" s="644"/>
      <c r="Q1543" s="87" t="e">
        <f t="shared" si="164"/>
        <v>#DIV/0!</v>
      </c>
      <c r="R1543" s="87" t="e">
        <f t="shared" si="164"/>
        <v>#DIV/0!</v>
      </c>
      <c r="S1543" s="87" t="e">
        <f t="shared" si="164"/>
        <v>#DIV/0!</v>
      </c>
      <c r="T1543" s="87" t="e">
        <f t="shared" si="163"/>
        <v>#DIV/0!</v>
      </c>
    </row>
    <row r="1544" spans="1:20" x14ac:dyDescent="0.3">
      <c r="A1544" s="92"/>
      <c r="B1544" s="93" t="s">
        <v>324</v>
      </c>
      <c r="C1544" s="95" t="s">
        <v>23</v>
      </c>
      <c r="D1544" s="644"/>
      <c r="E1544" s="645">
        <f t="shared" si="167"/>
        <v>0</v>
      </c>
      <c r="F1544" s="644"/>
      <c r="G1544" s="644"/>
      <c r="H1544" s="644"/>
      <c r="I1544" s="645">
        <f t="shared" si="165"/>
        <v>0</v>
      </c>
      <c r="J1544" s="644"/>
      <c r="K1544" s="644"/>
      <c r="L1544" s="644"/>
      <c r="M1544" s="645">
        <f t="shared" si="166"/>
        <v>0</v>
      </c>
      <c r="N1544" s="644"/>
      <c r="O1544" s="644"/>
      <c r="P1544" s="644"/>
      <c r="Q1544" s="87" t="e">
        <f t="shared" si="164"/>
        <v>#DIV/0!</v>
      </c>
      <c r="R1544" s="87" t="e">
        <f t="shared" si="164"/>
        <v>#DIV/0!</v>
      </c>
      <c r="S1544" s="87" t="e">
        <f t="shared" si="164"/>
        <v>#DIV/0!</v>
      </c>
      <c r="T1544" s="87" t="e">
        <f t="shared" si="163"/>
        <v>#DIV/0!</v>
      </c>
    </row>
    <row r="1545" spans="1:20" ht="30" x14ac:dyDescent="0.3">
      <c r="A1545" s="92"/>
      <c r="B1545" s="93" t="s">
        <v>138</v>
      </c>
      <c r="C1545" s="94" t="s">
        <v>333</v>
      </c>
      <c r="D1545" s="644"/>
      <c r="E1545" s="645">
        <f t="shared" si="167"/>
        <v>780.70131000000003</v>
      </c>
      <c r="F1545" s="644">
        <v>101.21</v>
      </c>
      <c r="G1545" s="644">
        <v>679.49131</v>
      </c>
      <c r="H1545" s="644"/>
      <c r="I1545" s="645">
        <f t="shared" si="165"/>
        <v>780.70101</v>
      </c>
      <c r="J1545" s="644">
        <v>101.2097</v>
      </c>
      <c r="K1545" s="644">
        <v>679.49131</v>
      </c>
      <c r="L1545" s="644"/>
      <c r="M1545" s="645">
        <f t="shared" si="166"/>
        <v>703.73271999999997</v>
      </c>
      <c r="N1545" s="644">
        <v>98.638930000000002</v>
      </c>
      <c r="O1545" s="644">
        <v>605.09379000000001</v>
      </c>
      <c r="P1545" s="644"/>
      <c r="Q1545" s="87">
        <f t="shared" si="164"/>
        <v>90.141130981757016</v>
      </c>
      <c r="R1545" s="87">
        <f t="shared" si="164"/>
        <v>97.459956901364194</v>
      </c>
      <c r="S1545" s="87">
        <f t="shared" si="164"/>
        <v>89.050997576407568</v>
      </c>
      <c r="T1545" s="87" t="e">
        <f t="shared" si="163"/>
        <v>#DIV/0!</v>
      </c>
    </row>
    <row r="1546" spans="1:20" hidden="1" x14ac:dyDescent="0.3">
      <c r="A1546" s="92"/>
      <c r="B1546" s="93" t="s">
        <v>139</v>
      </c>
      <c r="C1546" s="100" t="s">
        <v>334</v>
      </c>
      <c r="D1546" s="644"/>
      <c r="E1546" s="642">
        <f t="shared" si="167"/>
        <v>0</v>
      </c>
      <c r="F1546" s="644"/>
      <c r="G1546" s="644"/>
      <c r="H1546" s="644"/>
      <c r="I1546" s="642">
        <f t="shared" si="165"/>
        <v>0</v>
      </c>
      <c r="J1546" s="644"/>
      <c r="K1546" s="644"/>
      <c r="L1546" s="644"/>
      <c r="M1546" s="642">
        <f t="shared" si="166"/>
        <v>0</v>
      </c>
      <c r="N1546" s="644"/>
      <c r="O1546" s="644"/>
      <c r="P1546" s="644"/>
      <c r="Q1546" s="87" t="e">
        <f t="shared" si="164"/>
        <v>#DIV/0!</v>
      </c>
      <c r="R1546" s="87" t="e">
        <f t="shared" si="164"/>
        <v>#DIV/0!</v>
      </c>
      <c r="S1546" s="87" t="e">
        <f t="shared" si="164"/>
        <v>#DIV/0!</v>
      </c>
      <c r="T1546" s="87" t="e">
        <f t="shared" si="163"/>
        <v>#DIV/0!</v>
      </c>
    </row>
    <row r="1547" spans="1:20" ht="30" hidden="1" x14ac:dyDescent="0.3">
      <c r="A1547" s="92"/>
      <c r="B1547" s="93" t="s">
        <v>335</v>
      </c>
      <c r="C1547" s="96" t="s">
        <v>336</v>
      </c>
      <c r="D1547" s="644"/>
      <c r="E1547" s="642">
        <f t="shared" si="167"/>
        <v>0</v>
      </c>
      <c r="F1547" s="644"/>
      <c r="G1547" s="644"/>
      <c r="H1547" s="644"/>
      <c r="I1547" s="642">
        <f t="shared" si="165"/>
        <v>0</v>
      </c>
      <c r="J1547" s="644"/>
      <c r="K1547" s="644"/>
      <c r="L1547" s="644"/>
      <c r="M1547" s="642">
        <f t="shared" si="166"/>
        <v>0</v>
      </c>
      <c r="N1547" s="644"/>
      <c r="O1547" s="644"/>
      <c r="P1547" s="644"/>
      <c r="Q1547" s="87" t="e">
        <f t="shared" si="164"/>
        <v>#DIV/0!</v>
      </c>
      <c r="R1547" s="87" t="e">
        <f t="shared" si="164"/>
        <v>#DIV/0!</v>
      </c>
      <c r="S1547" s="87" t="e">
        <f t="shared" si="164"/>
        <v>#DIV/0!</v>
      </c>
      <c r="T1547" s="87" t="e">
        <f t="shared" si="164"/>
        <v>#DIV/0!</v>
      </c>
    </row>
    <row r="1548" spans="1:20" ht="30" hidden="1" x14ac:dyDescent="0.3">
      <c r="A1548" s="92"/>
      <c r="B1548" s="93" t="s">
        <v>337</v>
      </c>
      <c r="C1548" s="97" t="s">
        <v>338</v>
      </c>
      <c r="D1548" s="644"/>
      <c r="E1548" s="642">
        <f t="shared" si="167"/>
        <v>0</v>
      </c>
      <c r="F1548" s="644"/>
      <c r="G1548" s="644"/>
      <c r="H1548" s="644"/>
      <c r="I1548" s="642">
        <f t="shared" si="165"/>
        <v>0</v>
      </c>
      <c r="J1548" s="644"/>
      <c r="K1548" s="644"/>
      <c r="L1548" s="644"/>
      <c r="M1548" s="642">
        <f t="shared" si="166"/>
        <v>0</v>
      </c>
      <c r="N1548" s="644"/>
      <c r="O1548" s="644"/>
      <c r="P1548" s="644"/>
      <c r="Q1548" s="87" t="e">
        <f t="shared" ref="Q1548:T1611" si="171">M1548/I1548*100</f>
        <v>#DIV/0!</v>
      </c>
      <c r="R1548" s="87" t="e">
        <f t="shared" si="171"/>
        <v>#DIV/0!</v>
      </c>
      <c r="S1548" s="87" t="e">
        <f t="shared" si="171"/>
        <v>#DIV/0!</v>
      </c>
      <c r="T1548" s="87" t="e">
        <f t="shared" si="171"/>
        <v>#DIV/0!</v>
      </c>
    </row>
    <row r="1549" spans="1:20" ht="30" hidden="1" x14ac:dyDescent="0.3">
      <c r="A1549" s="92"/>
      <c r="B1549" s="93" t="s">
        <v>339</v>
      </c>
      <c r="C1549" s="97" t="s">
        <v>340</v>
      </c>
      <c r="D1549" s="644"/>
      <c r="E1549" s="642">
        <f t="shared" si="167"/>
        <v>0</v>
      </c>
      <c r="F1549" s="644"/>
      <c r="G1549" s="644"/>
      <c r="H1549" s="644"/>
      <c r="I1549" s="642">
        <f t="shared" ref="I1549:I1612" si="172">J1549+K1549</f>
        <v>0</v>
      </c>
      <c r="J1549" s="644"/>
      <c r="K1549" s="644"/>
      <c r="L1549" s="644"/>
      <c r="M1549" s="642">
        <f t="shared" ref="M1549:M1612" si="173">N1549+O1549</f>
        <v>0</v>
      </c>
      <c r="N1549" s="644"/>
      <c r="O1549" s="644"/>
      <c r="P1549" s="644"/>
      <c r="Q1549" s="87" t="e">
        <f t="shared" si="171"/>
        <v>#DIV/0!</v>
      </c>
      <c r="R1549" s="87" t="e">
        <f t="shared" si="171"/>
        <v>#DIV/0!</v>
      </c>
      <c r="S1549" s="87" t="e">
        <f t="shared" si="171"/>
        <v>#DIV/0!</v>
      </c>
      <c r="T1549" s="87" t="e">
        <f t="shared" si="171"/>
        <v>#DIV/0!</v>
      </c>
    </row>
    <row r="1550" spans="1:20" ht="30" hidden="1" x14ac:dyDescent="0.3">
      <c r="A1550" s="92"/>
      <c r="B1550" s="93" t="s">
        <v>341</v>
      </c>
      <c r="C1550" s="97" t="s">
        <v>342</v>
      </c>
      <c r="D1550" s="644"/>
      <c r="E1550" s="642">
        <f t="shared" si="167"/>
        <v>0</v>
      </c>
      <c r="F1550" s="644"/>
      <c r="G1550" s="644"/>
      <c r="H1550" s="644"/>
      <c r="I1550" s="642">
        <f t="shared" si="172"/>
        <v>0</v>
      </c>
      <c r="J1550" s="644"/>
      <c r="K1550" s="644"/>
      <c r="L1550" s="644"/>
      <c r="M1550" s="642">
        <f t="shared" si="173"/>
        <v>0</v>
      </c>
      <c r="N1550" s="644"/>
      <c r="O1550" s="644"/>
      <c r="P1550" s="644"/>
      <c r="Q1550" s="87" t="e">
        <f t="shared" si="171"/>
        <v>#DIV/0!</v>
      </c>
      <c r="R1550" s="87" t="e">
        <f t="shared" si="171"/>
        <v>#DIV/0!</v>
      </c>
      <c r="S1550" s="87" t="e">
        <f t="shared" si="171"/>
        <v>#DIV/0!</v>
      </c>
      <c r="T1550" s="87" t="e">
        <f t="shared" si="171"/>
        <v>#DIV/0!</v>
      </c>
    </row>
    <row r="1551" spans="1:20" ht="30" hidden="1" x14ac:dyDescent="0.3">
      <c r="A1551" s="92"/>
      <c r="B1551" s="93" t="s">
        <v>343</v>
      </c>
      <c r="C1551" s="97" t="s">
        <v>344</v>
      </c>
      <c r="D1551" s="644"/>
      <c r="E1551" s="642">
        <f t="shared" si="167"/>
        <v>0</v>
      </c>
      <c r="F1551" s="644"/>
      <c r="G1551" s="644"/>
      <c r="H1551" s="644"/>
      <c r="I1551" s="642">
        <f t="shared" si="172"/>
        <v>0</v>
      </c>
      <c r="J1551" s="644"/>
      <c r="K1551" s="644"/>
      <c r="L1551" s="644"/>
      <c r="M1551" s="642">
        <f t="shared" si="173"/>
        <v>0</v>
      </c>
      <c r="N1551" s="644"/>
      <c r="O1551" s="644"/>
      <c r="P1551" s="644"/>
      <c r="Q1551" s="87" t="e">
        <f t="shared" si="171"/>
        <v>#DIV/0!</v>
      </c>
      <c r="R1551" s="87" t="e">
        <f t="shared" si="171"/>
        <v>#DIV/0!</v>
      </c>
      <c r="S1551" s="87" t="e">
        <f t="shared" si="171"/>
        <v>#DIV/0!</v>
      </c>
      <c r="T1551" s="87" t="e">
        <f t="shared" si="171"/>
        <v>#DIV/0!</v>
      </c>
    </row>
    <row r="1552" spans="1:20" ht="45" hidden="1" x14ac:dyDescent="0.3">
      <c r="A1552" s="92"/>
      <c r="B1552" s="93" t="s">
        <v>345</v>
      </c>
      <c r="C1552" s="97" t="s">
        <v>346</v>
      </c>
      <c r="D1552" s="644"/>
      <c r="E1552" s="642">
        <f t="shared" si="167"/>
        <v>0</v>
      </c>
      <c r="F1552" s="644"/>
      <c r="G1552" s="644"/>
      <c r="H1552" s="644"/>
      <c r="I1552" s="642">
        <f t="shared" si="172"/>
        <v>0</v>
      </c>
      <c r="J1552" s="644"/>
      <c r="K1552" s="644"/>
      <c r="L1552" s="644"/>
      <c r="M1552" s="642">
        <f t="shared" si="173"/>
        <v>0</v>
      </c>
      <c r="N1552" s="644"/>
      <c r="O1552" s="644"/>
      <c r="P1552" s="644"/>
      <c r="Q1552" s="87" t="e">
        <f t="shared" si="171"/>
        <v>#DIV/0!</v>
      </c>
      <c r="R1552" s="87" t="e">
        <f t="shared" si="171"/>
        <v>#DIV/0!</v>
      </c>
      <c r="S1552" s="87" t="e">
        <f t="shared" si="171"/>
        <v>#DIV/0!</v>
      </c>
      <c r="T1552" s="87" t="e">
        <f t="shared" si="171"/>
        <v>#DIV/0!</v>
      </c>
    </row>
    <row r="1553" spans="1:20" ht="30" hidden="1" x14ac:dyDescent="0.3">
      <c r="A1553" s="92"/>
      <c r="B1553" s="93" t="s">
        <v>347</v>
      </c>
      <c r="C1553" s="97" t="s">
        <v>348</v>
      </c>
      <c r="D1553" s="644"/>
      <c r="E1553" s="642">
        <f t="shared" si="167"/>
        <v>0</v>
      </c>
      <c r="F1553" s="644"/>
      <c r="G1553" s="644"/>
      <c r="H1553" s="644"/>
      <c r="I1553" s="642">
        <f t="shared" si="172"/>
        <v>0</v>
      </c>
      <c r="J1553" s="644"/>
      <c r="K1553" s="644"/>
      <c r="L1553" s="644"/>
      <c r="M1553" s="642">
        <f t="shared" si="173"/>
        <v>0</v>
      </c>
      <c r="N1553" s="644"/>
      <c r="O1553" s="644"/>
      <c r="P1553" s="644"/>
      <c r="Q1553" s="87" t="e">
        <f t="shared" si="171"/>
        <v>#DIV/0!</v>
      </c>
      <c r="R1553" s="87" t="e">
        <f t="shared" si="171"/>
        <v>#DIV/0!</v>
      </c>
      <c r="S1553" s="87" t="e">
        <f t="shared" si="171"/>
        <v>#DIV/0!</v>
      </c>
      <c r="T1553" s="87" t="e">
        <f t="shared" si="171"/>
        <v>#DIV/0!</v>
      </c>
    </row>
    <row r="1554" spans="1:20" ht="30" hidden="1" x14ac:dyDescent="0.3">
      <c r="A1554" s="92"/>
      <c r="B1554" s="93" t="s">
        <v>349</v>
      </c>
      <c r="C1554" s="97" t="s">
        <v>350</v>
      </c>
      <c r="D1554" s="644"/>
      <c r="E1554" s="642">
        <f t="shared" ref="E1554:E1617" si="174">F1554+G1554</f>
        <v>0</v>
      </c>
      <c r="F1554" s="644"/>
      <c r="G1554" s="644"/>
      <c r="H1554" s="644"/>
      <c r="I1554" s="642">
        <f t="shared" si="172"/>
        <v>0</v>
      </c>
      <c r="J1554" s="644"/>
      <c r="K1554" s="644"/>
      <c r="L1554" s="644"/>
      <c r="M1554" s="642">
        <f t="shared" si="173"/>
        <v>0</v>
      </c>
      <c r="N1554" s="644"/>
      <c r="O1554" s="644"/>
      <c r="P1554" s="644"/>
      <c r="Q1554" s="87" t="e">
        <f t="shared" si="171"/>
        <v>#DIV/0!</v>
      </c>
      <c r="R1554" s="87" t="e">
        <f t="shared" si="171"/>
        <v>#DIV/0!</v>
      </c>
      <c r="S1554" s="87" t="e">
        <f t="shared" si="171"/>
        <v>#DIV/0!</v>
      </c>
      <c r="T1554" s="87" t="e">
        <f t="shared" si="171"/>
        <v>#DIV/0!</v>
      </c>
    </row>
    <row r="1555" spans="1:20" ht="45" hidden="1" x14ac:dyDescent="0.3">
      <c r="A1555" s="92"/>
      <c r="B1555" s="93" t="s">
        <v>351</v>
      </c>
      <c r="C1555" s="97" t="s">
        <v>352</v>
      </c>
      <c r="D1555" s="644"/>
      <c r="E1555" s="642">
        <f t="shared" si="174"/>
        <v>0</v>
      </c>
      <c r="F1555" s="644"/>
      <c r="G1555" s="644"/>
      <c r="H1555" s="644"/>
      <c r="I1555" s="642">
        <f t="shared" si="172"/>
        <v>0</v>
      </c>
      <c r="J1555" s="644"/>
      <c r="K1555" s="644"/>
      <c r="L1555" s="644"/>
      <c r="M1555" s="642">
        <f t="shared" si="173"/>
        <v>0</v>
      </c>
      <c r="N1555" s="644"/>
      <c r="O1555" s="644"/>
      <c r="P1555" s="644"/>
      <c r="Q1555" s="87" t="e">
        <f t="shared" si="171"/>
        <v>#DIV/0!</v>
      </c>
      <c r="R1555" s="87" t="e">
        <f t="shared" si="171"/>
        <v>#DIV/0!</v>
      </c>
      <c r="S1555" s="87" t="e">
        <f t="shared" si="171"/>
        <v>#DIV/0!</v>
      </c>
      <c r="T1555" s="87" t="e">
        <f t="shared" si="171"/>
        <v>#DIV/0!</v>
      </c>
    </row>
    <row r="1556" spans="1:20" ht="30" hidden="1" x14ac:dyDescent="0.3">
      <c r="A1556" s="92"/>
      <c r="B1556" s="93" t="s">
        <v>355</v>
      </c>
      <c r="C1556" s="96" t="s">
        <v>356</v>
      </c>
      <c r="D1556" s="644"/>
      <c r="E1556" s="642">
        <f t="shared" si="174"/>
        <v>0</v>
      </c>
      <c r="F1556" s="644"/>
      <c r="G1556" s="644"/>
      <c r="H1556" s="644"/>
      <c r="I1556" s="642">
        <f t="shared" si="172"/>
        <v>0</v>
      </c>
      <c r="J1556" s="644"/>
      <c r="K1556" s="644"/>
      <c r="L1556" s="644"/>
      <c r="M1556" s="642">
        <f t="shared" si="173"/>
        <v>0</v>
      </c>
      <c r="N1556" s="644"/>
      <c r="O1556" s="644"/>
      <c r="P1556" s="644"/>
      <c r="Q1556" s="87" t="e">
        <f t="shared" si="171"/>
        <v>#DIV/0!</v>
      </c>
      <c r="R1556" s="87" t="e">
        <f t="shared" si="171"/>
        <v>#DIV/0!</v>
      </c>
      <c r="S1556" s="87" t="e">
        <f t="shared" si="171"/>
        <v>#DIV/0!</v>
      </c>
      <c r="T1556" s="87" t="e">
        <f t="shared" si="171"/>
        <v>#DIV/0!</v>
      </c>
    </row>
    <row r="1557" spans="1:20" ht="30" hidden="1" x14ac:dyDescent="0.3">
      <c r="A1557" s="92"/>
      <c r="B1557" s="93" t="s">
        <v>357</v>
      </c>
      <c r="C1557" s="97" t="s">
        <v>358</v>
      </c>
      <c r="D1557" s="644"/>
      <c r="E1557" s="642">
        <f t="shared" si="174"/>
        <v>0</v>
      </c>
      <c r="F1557" s="644"/>
      <c r="G1557" s="644"/>
      <c r="H1557" s="644"/>
      <c r="I1557" s="642">
        <f t="shared" si="172"/>
        <v>0</v>
      </c>
      <c r="J1557" s="644"/>
      <c r="K1557" s="644"/>
      <c r="L1557" s="644"/>
      <c r="M1557" s="642">
        <f t="shared" si="173"/>
        <v>0</v>
      </c>
      <c r="N1557" s="644"/>
      <c r="O1557" s="644"/>
      <c r="P1557" s="644"/>
      <c r="Q1557" s="87" t="e">
        <f t="shared" si="171"/>
        <v>#DIV/0!</v>
      </c>
      <c r="R1557" s="87" t="e">
        <f t="shared" si="171"/>
        <v>#DIV/0!</v>
      </c>
      <c r="S1557" s="87" t="e">
        <f t="shared" si="171"/>
        <v>#DIV/0!</v>
      </c>
      <c r="T1557" s="87" t="e">
        <f t="shared" si="171"/>
        <v>#DIV/0!</v>
      </c>
    </row>
    <row r="1558" spans="1:20" ht="90" hidden="1" x14ac:dyDescent="0.3">
      <c r="A1558" s="92" t="s">
        <v>469</v>
      </c>
      <c r="B1558" s="93"/>
      <c r="C1558" s="119" t="s">
        <v>470</v>
      </c>
      <c r="D1558" s="644"/>
      <c r="E1558" s="642">
        <f t="shared" si="174"/>
        <v>0</v>
      </c>
      <c r="F1558" s="644"/>
      <c r="G1558" s="644"/>
      <c r="H1558" s="644"/>
      <c r="I1558" s="642">
        <f t="shared" si="172"/>
        <v>0</v>
      </c>
      <c r="J1558" s="644"/>
      <c r="K1558" s="644"/>
      <c r="L1558" s="644"/>
      <c r="M1558" s="642">
        <f t="shared" si="173"/>
        <v>0</v>
      </c>
      <c r="N1558" s="644"/>
      <c r="O1558" s="644"/>
      <c r="P1558" s="644"/>
      <c r="Q1558" s="87" t="e">
        <f t="shared" si="171"/>
        <v>#DIV/0!</v>
      </c>
      <c r="R1558" s="87" t="e">
        <f t="shared" si="171"/>
        <v>#DIV/0!</v>
      </c>
      <c r="S1558" s="87" t="e">
        <f t="shared" si="171"/>
        <v>#DIV/0!</v>
      </c>
      <c r="T1558" s="87" t="e">
        <f t="shared" si="171"/>
        <v>#DIV/0!</v>
      </c>
    </row>
    <row r="1559" spans="1:20" hidden="1" x14ac:dyDescent="0.3">
      <c r="A1559" s="92"/>
      <c r="B1559" s="93"/>
      <c r="C1559" s="94" t="s">
        <v>397</v>
      </c>
      <c r="D1559" s="644"/>
      <c r="E1559" s="642">
        <f t="shared" si="174"/>
        <v>0</v>
      </c>
      <c r="F1559" s="644"/>
      <c r="G1559" s="644"/>
      <c r="H1559" s="644"/>
      <c r="I1559" s="642">
        <f t="shared" si="172"/>
        <v>0</v>
      </c>
      <c r="J1559" s="644"/>
      <c r="K1559" s="644"/>
      <c r="L1559" s="644"/>
      <c r="M1559" s="642">
        <f t="shared" si="173"/>
        <v>0</v>
      </c>
      <c r="N1559" s="644"/>
      <c r="O1559" s="644"/>
      <c r="P1559" s="644"/>
      <c r="Q1559" s="87" t="e">
        <f t="shared" si="171"/>
        <v>#DIV/0!</v>
      </c>
      <c r="R1559" s="87" t="e">
        <f t="shared" si="171"/>
        <v>#DIV/0!</v>
      </c>
      <c r="S1559" s="87" t="e">
        <f t="shared" si="171"/>
        <v>#DIV/0!</v>
      </c>
      <c r="T1559" s="87" t="e">
        <f t="shared" si="171"/>
        <v>#DIV/0!</v>
      </c>
    </row>
    <row r="1560" spans="1:20" hidden="1" x14ac:dyDescent="0.3">
      <c r="A1560" s="92"/>
      <c r="B1560" s="93"/>
      <c r="C1560" s="95" t="s">
        <v>385</v>
      </c>
      <c r="D1560" s="644"/>
      <c r="E1560" s="642">
        <f t="shared" si="174"/>
        <v>0</v>
      </c>
      <c r="F1560" s="644"/>
      <c r="G1560" s="644"/>
      <c r="H1560" s="644"/>
      <c r="I1560" s="642">
        <f t="shared" si="172"/>
        <v>0</v>
      </c>
      <c r="J1560" s="644"/>
      <c r="K1560" s="644"/>
      <c r="L1560" s="644"/>
      <c r="M1560" s="642">
        <f t="shared" si="173"/>
        <v>0</v>
      </c>
      <c r="N1560" s="644"/>
      <c r="O1560" s="644"/>
      <c r="P1560" s="644"/>
      <c r="Q1560" s="87" t="e">
        <f t="shared" si="171"/>
        <v>#DIV/0!</v>
      </c>
      <c r="R1560" s="87" t="e">
        <f t="shared" si="171"/>
        <v>#DIV/0!</v>
      </c>
      <c r="S1560" s="87" t="e">
        <f t="shared" si="171"/>
        <v>#DIV/0!</v>
      </c>
      <c r="T1560" s="87" t="e">
        <f t="shared" si="171"/>
        <v>#DIV/0!</v>
      </c>
    </row>
    <row r="1561" spans="1:20" hidden="1" x14ac:dyDescent="0.3">
      <c r="A1561" s="92"/>
      <c r="B1561" s="93"/>
      <c r="C1561" s="96" t="s">
        <v>208</v>
      </c>
      <c r="D1561" s="644"/>
      <c r="E1561" s="642">
        <f t="shared" si="174"/>
        <v>0</v>
      </c>
      <c r="F1561" s="644"/>
      <c r="G1561" s="644"/>
      <c r="H1561" s="644"/>
      <c r="I1561" s="642">
        <f t="shared" si="172"/>
        <v>0</v>
      </c>
      <c r="J1561" s="644"/>
      <c r="K1561" s="644"/>
      <c r="L1561" s="644"/>
      <c r="M1561" s="642">
        <f t="shared" si="173"/>
        <v>0</v>
      </c>
      <c r="N1561" s="644"/>
      <c r="O1561" s="644"/>
      <c r="P1561" s="644"/>
      <c r="Q1561" s="87" t="e">
        <f t="shared" si="171"/>
        <v>#DIV/0!</v>
      </c>
      <c r="R1561" s="87" t="e">
        <f t="shared" si="171"/>
        <v>#DIV/0!</v>
      </c>
      <c r="S1561" s="87" t="e">
        <f t="shared" si="171"/>
        <v>#DIV/0!</v>
      </c>
      <c r="T1561" s="87" t="e">
        <f t="shared" si="171"/>
        <v>#DIV/0!</v>
      </c>
    </row>
    <row r="1562" spans="1:20" ht="30" hidden="1" x14ac:dyDescent="0.3">
      <c r="A1562" s="92"/>
      <c r="B1562" s="93"/>
      <c r="C1562" s="97" t="s">
        <v>210</v>
      </c>
      <c r="D1562" s="644"/>
      <c r="E1562" s="642">
        <f t="shared" si="174"/>
        <v>0</v>
      </c>
      <c r="F1562" s="644"/>
      <c r="G1562" s="644"/>
      <c r="H1562" s="644"/>
      <c r="I1562" s="642">
        <f t="shared" si="172"/>
        <v>0</v>
      </c>
      <c r="J1562" s="644"/>
      <c r="K1562" s="644"/>
      <c r="L1562" s="644"/>
      <c r="M1562" s="642">
        <f t="shared" si="173"/>
        <v>0</v>
      </c>
      <c r="N1562" s="644"/>
      <c r="O1562" s="644"/>
      <c r="P1562" s="644"/>
      <c r="Q1562" s="87" t="e">
        <f t="shared" si="171"/>
        <v>#DIV/0!</v>
      </c>
      <c r="R1562" s="87" t="e">
        <f t="shared" si="171"/>
        <v>#DIV/0!</v>
      </c>
      <c r="S1562" s="87" t="e">
        <f t="shared" si="171"/>
        <v>#DIV/0!</v>
      </c>
      <c r="T1562" s="87" t="e">
        <f t="shared" si="171"/>
        <v>#DIV/0!</v>
      </c>
    </row>
    <row r="1563" spans="1:20" ht="30" hidden="1" x14ac:dyDescent="0.3">
      <c r="A1563" s="92"/>
      <c r="B1563" s="93"/>
      <c r="C1563" s="97" t="s">
        <v>212</v>
      </c>
      <c r="D1563" s="644"/>
      <c r="E1563" s="642">
        <f t="shared" si="174"/>
        <v>0</v>
      </c>
      <c r="F1563" s="644"/>
      <c r="G1563" s="644"/>
      <c r="H1563" s="644"/>
      <c r="I1563" s="642">
        <f t="shared" si="172"/>
        <v>0</v>
      </c>
      <c r="J1563" s="644"/>
      <c r="K1563" s="644"/>
      <c r="L1563" s="644"/>
      <c r="M1563" s="642">
        <f t="shared" si="173"/>
        <v>0</v>
      </c>
      <c r="N1563" s="644"/>
      <c r="O1563" s="644"/>
      <c r="P1563" s="644"/>
      <c r="Q1563" s="87" t="e">
        <f t="shared" si="171"/>
        <v>#DIV/0!</v>
      </c>
      <c r="R1563" s="87" t="e">
        <f t="shared" si="171"/>
        <v>#DIV/0!</v>
      </c>
      <c r="S1563" s="87" t="e">
        <f t="shared" si="171"/>
        <v>#DIV/0!</v>
      </c>
      <c r="T1563" s="87" t="e">
        <f t="shared" si="171"/>
        <v>#DIV/0!</v>
      </c>
    </row>
    <row r="1564" spans="1:20" hidden="1" x14ac:dyDescent="0.3">
      <c r="A1564" s="92"/>
      <c r="B1564" s="93"/>
      <c r="C1564" s="96" t="s">
        <v>214</v>
      </c>
      <c r="D1564" s="644"/>
      <c r="E1564" s="642">
        <f t="shared" si="174"/>
        <v>0</v>
      </c>
      <c r="F1564" s="644"/>
      <c r="G1564" s="644"/>
      <c r="H1564" s="644"/>
      <c r="I1564" s="642">
        <f t="shared" si="172"/>
        <v>0</v>
      </c>
      <c r="J1564" s="644"/>
      <c r="K1564" s="644"/>
      <c r="L1564" s="644"/>
      <c r="M1564" s="642">
        <f t="shared" si="173"/>
        <v>0</v>
      </c>
      <c r="N1564" s="644"/>
      <c r="O1564" s="644"/>
      <c r="P1564" s="644"/>
      <c r="Q1564" s="87" t="e">
        <f t="shared" si="171"/>
        <v>#DIV/0!</v>
      </c>
      <c r="R1564" s="87" t="e">
        <f t="shared" si="171"/>
        <v>#DIV/0!</v>
      </c>
      <c r="S1564" s="87" t="e">
        <f t="shared" si="171"/>
        <v>#DIV/0!</v>
      </c>
      <c r="T1564" s="87" t="e">
        <f t="shared" si="171"/>
        <v>#DIV/0!</v>
      </c>
    </row>
    <row r="1565" spans="1:20" hidden="1" x14ac:dyDescent="0.3">
      <c r="A1565" s="92"/>
      <c r="B1565" s="93"/>
      <c r="C1565" s="95" t="s">
        <v>391</v>
      </c>
      <c r="D1565" s="644"/>
      <c r="E1565" s="642">
        <f t="shared" si="174"/>
        <v>0</v>
      </c>
      <c r="F1565" s="644"/>
      <c r="G1565" s="644"/>
      <c r="H1565" s="644"/>
      <c r="I1565" s="642">
        <f t="shared" si="172"/>
        <v>0</v>
      </c>
      <c r="J1565" s="644"/>
      <c r="K1565" s="644"/>
      <c r="L1565" s="644"/>
      <c r="M1565" s="642">
        <f t="shared" si="173"/>
        <v>0</v>
      </c>
      <c r="N1565" s="644"/>
      <c r="O1565" s="644"/>
      <c r="P1565" s="644"/>
      <c r="Q1565" s="87" t="e">
        <f t="shared" si="171"/>
        <v>#DIV/0!</v>
      </c>
      <c r="R1565" s="87" t="e">
        <f t="shared" si="171"/>
        <v>#DIV/0!</v>
      </c>
      <c r="S1565" s="87" t="e">
        <f t="shared" si="171"/>
        <v>#DIV/0!</v>
      </c>
      <c r="T1565" s="87" t="e">
        <f t="shared" si="171"/>
        <v>#DIV/0!</v>
      </c>
    </row>
    <row r="1566" spans="1:20" ht="45" hidden="1" x14ac:dyDescent="0.3">
      <c r="A1566" s="92"/>
      <c r="B1566" s="93"/>
      <c r="C1566" s="96" t="s">
        <v>217</v>
      </c>
      <c r="D1566" s="644"/>
      <c r="E1566" s="642">
        <f t="shared" si="174"/>
        <v>0</v>
      </c>
      <c r="F1566" s="644"/>
      <c r="G1566" s="644"/>
      <c r="H1566" s="644"/>
      <c r="I1566" s="642">
        <f t="shared" si="172"/>
        <v>0</v>
      </c>
      <c r="J1566" s="644"/>
      <c r="K1566" s="644"/>
      <c r="L1566" s="644"/>
      <c r="M1566" s="642">
        <f t="shared" si="173"/>
        <v>0</v>
      </c>
      <c r="N1566" s="644"/>
      <c r="O1566" s="644"/>
      <c r="P1566" s="644"/>
      <c r="Q1566" s="87" t="e">
        <f t="shared" si="171"/>
        <v>#DIV/0!</v>
      </c>
      <c r="R1566" s="87" t="e">
        <f t="shared" si="171"/>
        <v>#DIV/0!</v>
      </c>
      <c r="S1566" s="87" t="e">
        <f t="shared" si="171"/>
        <v>#DIV/0!</v>
      </c>
      <c r="T1566" s="87" t="e">
        <f t="shared" si="171"/>
        <v>#DIV/0!</v>
      </c>
    </row>
    <row r="1567" spans="1:20" hidden="1" x14ac:dyDescent="0.3">
      <c r="A1567" s="92"/>
      <c r="B1567" s="93"/>
      <c r="C1567" s="96" t="s">
        <v>219</v>
      </c>
      <c r="D1567" s="644"/>
      <c r="E1567" s="642">
        <f t="shared" si="174"/>
        <v>0</v>
      </c>
      <c r="F1567" s="644"/>
      <c r="G1567" s="644"/>
      <c r="H1567" s="644"/>
      <c r="I1567" s="642">
        <f t="shared" si="172"/>
        <v>0</v>
      </c>
      <c r="J1567" s="644"/>
      <c r="K1567" s="644"/>
      <c r="L1567" s="644"/>
      <c r="M1567" s="642">
        <f t="shared" si="173"/>
        <v>0</v>
      </c>
      <c r="N1567" s="644"/>
      <c r="O1567" s="644"/>
      <c r="P1567" s="644"/>
      <c r="Q1567" s="87" t="e">
        <f t="shared" si="171"/>
        <v>#DIV/0!</v>
      </c>
      <c r="R1567" s="87" t="e">
        <f t="shared" si="171"/>
        <v>#DIV/0!</v>
      </c>
      <c r="S1567" s="87" t="e">
        <f t="shared" si="171"/>
        <v>#DIV/0!</v>
      </c>
      <c r="T1567" s="87" t="e">
        <f t="shared" si="171"/>
        <v>#DIV/0!</v>
      </c>
    </row>
    <row r="1568" spans="1:20" ht="30" hidden="1" x14ac:dyDescent="0.3">
      <c r="A1568" s="92"/>
      <c r="B1568" s="93"/>
      <c r="C1568" s="97" t="s">
        <v>221</v>
      </c>
      <c r="D1568" s="644"/>
      <c r="E1568" s="642">
        <f t="shared" si="174"/>
        <v>0</v>
      </c>
      <c r="F1568" s="644"/>
      <c r="G1568" s="644"/>
      <c r="H1568" s="644"/>
      <c r="I1568" s="642">
        <f t="shared" si="172"/>
        <v>0</v>
      </c>
      <c r="J1568" s="644"/>
      <c r="K1568" s="644"/>
      <c r="L1568" s="644"/>
      <c r="M1568" s="642">
        <f t="shared" si="173"/>
        <v>0</v>
      </c>
      <c r="N1568" s="644"/>
      <c r="O1568" s="644"/>
      <c r="P1568" s="644"/>
      <c r="Q1568" s="87" t="e">
        <f t="shared" si="171"/>
        <v>#DIV/0!</v>
      </c>
      <c r="R1568" s="87" t="e">
        <f t="shared" si="171"/>
        <v>#DIV/0!</v>
      </c>
      <c r="S1568" s="87" t="e">
        <f t="shared" si="171"/>
        <v>#DIV/0!</v>
      </c>
      <c r="T1568" s="87" t="e">
        <f t="shared" si="171"/>
        <v>#DIV/0!</v>
      </c>
    </row>
    <row r="1569" spans="1:20" ht="30" hidden="1" x14ac:dyDescent="0.3">
      <c r="A1569" s="92"/>
      <c r="B1569" s="93"/>
      <c r="C1569" s="97" t="s">
        <v>223</v>
      </c>
      <c r="D1569" s="644"/>
      <c r="E1569" s="642">
        <f t="shared" si="174"/>
        <v>0</v>
      </c>
      <c r="F1569" s="644"/>
      <c r="G1569" s="644"/>
      <c r="H1569" s="644"/>
      <c r="I1569" s="642">
        <f t="shared" si="172"/>
        <v>0</v>
      </c>
      <c r="J1569" s="644"/>
      <c r="K1569" s="644"/>
      <c r="L1569" s="644"/>
      <c r="M1569" s="642">
        <f t="shared" si="173"/>
        <v>0</v>
      </c>
      <c r="N1569" s="644"/>
      <c r="O1569" s="644"/>
      <c r="P1569" s="644"/>
      <c r="Q1569" s="87" t="e">
        <f t="shared" si="171"/>
        <v>#DIV/0!</v>
      </c>
      <c r="R1569" s="87" t="e">
        <f t="shared" si="171"/>
        <v>#DIV/0!</v>
      </c>
      <c r="S1569" s="87" t="e">
        <f t="shared" si="171"/>
        <v>#DIV/0!</v>
      </c>
      <c r="T1569" s="87" t="e">
        <f t="shared" si="171"/>
        <v>#DIV/0!</v>
      </c>
    </row>
    <row r="1570" spans="1:20" hidden="1" x14ac:dyDescent="0.3">
      <c r="A1570" s="92"/>
      <c r="B1570" s="93"/>
      <c r="C1570" s="96" t="s">
        <v>225</v>
      </c>
      <c r="D1570" s="644"/>
      <c r="E1570" s="642">
        <f t="shared" si="174"/>
        <v>0</v>
      </c>
      <c r="F1570" s="644"/>
      <c r="G1570" s="644"/>
      <c r="H1570" s="644"/>
      <c r="I1570" s="642">
        <f t="shared" si="172"/>
        <v>0</v>
      </c>
      <c r="J1570" s="644"/>
      <c r="K1570" s="644"/>
      <c r="L1570" s="644"/>
      <c r="M1570" s="642">
        <f t="shared" si="173"/>
        <v>0</v>
      </c>
      <c r="N1570" s="644"/>
      <c r="O1570" s="644"/>
      <c r="P1570" s="644"/>
      <c r="Q1570" s="87" t="e">
        <f t="shared" si="171"/>
        <v>#DIV/0!</v>
      </c>
      <c r="R1570" s="87" t="e">
        <f t="shared" si="171"/>
        <v>#DIV/0!</v>
      </c>
      <c r="S1570" s="87" t="e">
        <f t="shared" si="171"/>
        <v>#DIV/0!</v>
      </c>
      <c r="T1570" s="87" t="e">
        <f t="shared" si="171"/>
        <v>#DIV/0!</v>
      </c>
    </row>
    <row r="1571" spans="1:20" ht="30" hidden="1" x14ac:dyDescent="0.3">
      <c r="A1571" s="92"/>
      <c r="B1571" s="93"/>
      <c r="C1571" s="97" t="s">
        <v>227</v>
      </c>
      <c r="D1571" s="644"/>
      <c r="E1571" s="642">
        <f t="shared" si="174"/>
        <v>0</v>
      </c>
      <c r="F1571" s="644"/>
      <c r="G1571" s="644"/>
      <c r="H1571" s="644"/>
      <c r="I1571" s="642">
        <f t="shared" si="172"/>
        <v>0</v>
      </c>
      <c r="J1571" s="644"/>
      <c r="K1571" s="644"/>
      <c r="L1571" s="644"/>
      <c r="M1571" s="642">
        <f t="shared" si="173"/>
        <v>0</v>
      </c>
      <c r="N1571" s="644"/>
      <c r="O1571" s="644"/>
      <c r="P1571" s="644"/>
      <c r="Q1571" s="87" t="e">
        <f t="shared" si="171"/>
        <v>#DIV/0!</v>
      </c>
      <c r="R1571" s="87" t="e">
        <f t="shared" si="171"/>
        <v>#DIV/0!</v>
      </c>
      <c r="S1571" s="87" t="e">
        <f t="shared" si="171"/>
        <v>#DIV/0!</v>
      </c>
      <c r="T1571" s="87" t="e">
        <f t="shared" si="171"/>
        <v>#DIV/0!</v>
      </c>
    </row>
    <row r="1572" spans="1:20" ht="75" hidden="1" x14ac:dyDescent="0.3">
      <c r="A1572" s="92"/>
      <c r="B1572" s="93"/>
      <c r="C1572" s="97" t="s">
        <v>229</v>
      </c>
      <c r="D1572" s="644"/>
      <c r="E1572" s="642">
        <f t="shared" si="174"/>
        <v>0</v>
      </c>
      <c r="F1572" s="644"/>
      <c r="G1572" s="644"/>
      <c r="H1572" s="644"/>
      <c r="I1572" s="642">
        <f t="shared" si="172"/>
        <v>0</v>
      </c>
      <c r="J1572" s="644"/>
      <c r="K1572" s="644"/>
      <c r="L1572" s="644"/>
      <c r="M1572" s="642">
        <f t="shared" si="173"/>
        <v>0</v>
      </c>
      <c r="N1572" s="644"/>
      <c r="O1572" s="644"/>
      <c r="P1572" s="644"/>
      <c r="Q1572" s="87" t="e">
        <f t="shared" si="171"/>
        <v>#DIV/0!</v>
      </c>
      <c r="R1572" s="87" t="e">
        <f t="shared" si="171"/>
        <v>#DIV/0!</v>
      </c>
      <c r="S1572" s="87" t="e">
        <f t="shared" si="171"/>
        <v>#DIV/0!</v>
      </c>
      <c r="T1572" s="87" t="e">
        <f t="shared" si="171"/>
        <v>#DIV/0!</v>
      </c>
    </row>
    <row r="1573" spans="1:20" ht="135" hidden="1" x14ac:dyDescent="0.3">
      <c r="A1573" s="92"/>
      <c r="B1573" s="93"/>
      <c r="C1573" s="97" t="s">
        <v>231</v>
      </c>
      <c r="D1573" s="644"/>
      <c r="E1573" s="642">
        <f t="shared" si="174"/>
        <v>0</v>
      </c>
      <c r="F1573" s="644"/>
      <c r="G1573" s="644"/>
      <c r="H1573" s="644"/>
      <c r="I1573" s="642">
        <f t="shared" si="172"/>
        <v>0</v>
      </c>
      <c r="J1573" s="644"/>
      <c r="K1573" s="644"/>
      <c r="L1573" s="644"/>
      <c r="M1573" s="642">
        <f t="shared" si="173"/>
        <v>0</v>
      </c>
      <c r="N1573" s="644"/>
      <c r="O1573" s="644"/>
      <c r="P1573" s="644"/>
      <c r="Q1573" s="87" t="e">
        <f t="shared" si="171"/>
        <v>#DIV/0!</v>
      </c>
      <c r="R1573" s="87" t="e">
        <f t="shared" si="171"/>
        <v>#DIV/0!</v>
      </c>
      <c r="S1573" s="87" t="e">
        <f t="shared" si="171"/>
        <v>#DIV/0!</v>
      </c>
      <c r="T1573" s="87" t="e">
        <f t="shared" si="171"/>
        <v>#DIV/0!</v>
      </c>
    </row>
    <row r="1574" spans="1:20" ht="45" hidden="1" x14ac:dyDescent="0.3">
      <c r="A1574" s="92"/>
      <c r="B1574" s="93"/>
      <c r="C1574" s="97" t="s">
        <v>233</v>
      </c>
      <c r="D1574" s="644"/>
      <c r="E1574" s="642">
        <f t="shared" si="174"/>
        <v>0</v>
      </c>
      <c r="F1574" s="644"/>
      <c r="G1574" s="644"/>
      <c r="H1574" s="644"/>
      <c r="I1574" s="642">
        <f t="shared" si="172"/>
        <v>0</v>
      </c>
      <c r="J1574" s="644"/>
      <c r="K1574" s="644"/>
      <c r="L1574" s="644"/>
      <c r="M1574" s="642">
        <f t="shared" si="173"/>
        <v>0</v>
      </c>
      <c r="N1574" s="644"/>
      <c r="O1574" s="644"/>
      <c r="P1574" s="644"/>
      <c r="Q1574" s="87" t="e">
        <f t="shared" si="171"/>
        <v>#DIV/0!</v>
      </c>
      <c r="R1574" s="87" t="e">
        <f t="shared" si="171"/>
        <v>#DIV/0!</v>
      </c>
      <c r="S1574" s="87" t="e">
        <f t="shared" si="171"/>
        <v>#DIV/0!</v>
      </c>
      <c r="T1574" s="87" t="e">
        <f t="shared" si="171"/>
        <v>#DIV/0!</v>
      </c>
    </row>
    <row r="1575" spans="1:20" ht="45" hidden="1" x14ac:dyDescent="0.3">
      <c r="A1575" s="92"/>
      <c r="B1575" s="93"/>
      <c r="C1575" s="97" t="s">
        <v>235</v>
      </c>
      <c r="D1575" s="644"/>
      <c r="E1575" s="642">
        <f t="shared" si="174"/>
        <v>0</v>
      </c>
      <c r="F1575" s="644"/>
      <c r="G1575" s="644"/>
      <c r="H1575" s="644"/>
      <c r="I1575" s="642">
        <f t="shared" si="172"/>
        <v>0</v>
      </c>
      <c r="J1575" s="644"/>
      <c r="K1575" s="644"/>
      <c r="L1575" s="644"/>
      <c r="M1575" s="642">
        <f t="shared" si="173"/>
        <v>0</v>
      </c>
      <c r="N1575" s="644"/>
      <c r="O1575" s="644"/>
      <c r="P1575" s="644"/>
      <c r="Q1575" s="87" t="e">
        <f t="shared" si="171"/>
        <v>#DIV/0!</v>
      </c>
      <c r="R1575" s="87" t="e">
        <f t="shared" si="171"/>
        <v>#DIV/0!</v>
      </c>
      <c r="S1575" s="87" t="e">
        <f t="shared" si="171"/>
        <v>#DIV/0!</v>
      </c>
      <c r="T1575" s="87" t="e">
        <f t="shared" si="171"/>
        <v>#DIV/0!</v>
      </c>
    </row>
    <row r="1576" spans="1:20" ht="45" hidden="1" x14ac:dyDescent="0.3">
      <c r="A1576" s="92"/>
      <c r="B1576" s="93"/>
      <c r="C1576" s="97" t="s">
        <v>237</v>
      </c>
      <c r="D1576" s="644"/>
      <c r="E1576" s="642">
        <f t="shared" si="174"/>
        <v>0</v>
      </c>
      <c r="F1576" s="644"/>
      <c r="G1576" s="644"/>
      <c r="H1576" s="644"/>
      <c r="I1576" s="642">
        <f t="shared" si="172"/>
        <v>0</v>
      </c>
      <c r="J1576" s="644"/>
      <c r="K1576" s="644"/>
      <c r="L1576" s="644"/>
      <c r="M1576" s="642">
        <f t="shared" si="173"/>
        <v>0</v>
      </c>
      <c r="N1576" s="644"/>
      <c r="O1576" s="644"/>
      <c r="P1576" s="644"/>
      <c r="Q1576" s="87" t="e">
        <f t="shared" si="171"/>
        <v>#DIV/0!</v>
      </c>
      <c r="R1576" s="87" t="e">
        <f t="shared" si="171"/>
        <v>#DIV/0!</v>
      </c>
      <c r="S1576" s="87" t="e">
        <f t="shared" si="171"/>
        <v>#DIV/0!</v>
      </c>
      <c r="T1576" s="87" t="e">
        <f t="shared" si="171"/>
        <v>#DIV/0!</v>
      </c>
    </row>
    <row r="1577" spans="1:20" ht="30" hidden="1" x14ac:dyDescent="0.3">
      <c r="A1577" s="92"/>
      <c r="B1577" s="93"/>
      <c r="C1577" s="97" t="s">
        <v>239</v>
      </c>
      <c r="D1577" s="644"/>
      <c r="E1577" s="642">
        <f t="shared" si="174"/>
        <v>0</v>
      </c>
      <c r="F1577" s="644"/>
      <c r="G1577" s="644"/>
      <c r="H1577" s="644"/>
      <c r="I1577" s="642">
        <f t="shared" si="172"/>
        <v>0</v>
      </c>
      <c r="J1577" s="644"/>
      <c r="K1577" s="644"/>
      <c r="L1577" s="644"/>
      <c r="M1577" s="642">
        <f t="shared" si="173"/>
        <v>0</v>
      </c>
      <c r="N1577" s="644"/>
      <c r="O1577" s="644"/>
      <c r="P1577" s="644"/>
      <c r="Q1577" s="87" t="e">
        <f t="shared" si="171"/>
        <v>#DIV/0!</v>
      </c>
      <c r="R1577" s="87" t="e">
        <f t="shared" si="171"/>
        <v>#DIV/0!</v>
      </c>
      <c r="S1577" s="87" t="e">
        <f t="shared" si="171"/>
        <v>#DIV/0!</v>
      </c>
      <c r="T1577" s="87" t="e">
        <f t="shared" si="171"/>
        <v>#DIV/0!</v>
      </c>
    </row>
    <row r="1578" spans="1:20" ht="45" hidden="1" x14ac:dyDescent="0.3">
      <c r="A1578" s="92"/>
      <c r="B1578" s="93"/>
      <c r="C1578" s="97" t="s">
        <v>241</v>
      </c>
      <c r="D1578" s="644"/>
      <c r="E1578" s="642">
        <f t="shared" si="174"/>
        <v>0</v>
      </c>
      <c r="F1578" s="644"/>
      <c r="G1578" s="644"/>
      <c r="H1578" s="644"/>
      <c r="I1578" s="642">
        <f t="shared" si="172"/>
        <v>0</v>
      </c>
      <c r="J1578" s="644"/>
      <c r="K1578" s="644"/>
      <c r="L1578" s="644"/>
      <c r="M1578" s="642">
        <f t="shared" si="173"/>
        <v>0</v>
      </c>
      <c r="N1578" s="644"/>
      <c r="O1578" s="644"/>
      <c r="P1578" s="644"/>
      <c r="Q1578" s="87" t="e">
        <f t="shared" si="171"/>
        <v>#DIV/0!</v>
      </c>
      <c r="R1578" s="87" t="e">
        <f t="shared" si="171"/>
        <v>#DIV/0!</v>
      </c>
      <c r="S1578" s="87" t="e">
        <f t="shared" si="171"/>
        <v>#DIV/0!</v>
      </c>
      <c r="T1578" s="87" t="e">
        <f t="shared" si="171"/>
        <v>#DIV/0!</v>
      </c>
    </row>
    <row r="1579" spans="1:20" ht="60" hidden="1" x14ac:dyDescent="0.3">
      <c r="A1579" s="92"/>
      <c r="B1579" s="93"/>
      <c r="C1579" s="97" t="s">
        <v>243</v>
      </c>
      <c r="D1579" s="644"/>
      <c r="E1579" s="642">
        <f t="shared" si="174"/>
        <v>0</v>
      </c>
      <c r="F1579" s="644"/>
      <c r="G1579" s="644"/>
      <c r="H1579" s="644"/>
      <c r="I1579" s="642">
        <f t="shared" si="172"/>
        <v>0</v>
      </c>
      <c r="J1579" s="644"/>
      <c r="K1579" s="644"/>
      <c r="L1579" s="644"/>
      <c r="M1579" s="642">
        <f t="shared" si="173"/>
        <v>0</v>
      </c>
      <c r="N1579" s="644"/>
      <c r="O1579" s="644"/>
      <c r="P1579" s="644"/>
      <c r="Q1579" s="87" t="e">
        <f t="shared" si="171"/>
        <v>#DIV/0!</v>
      </c>
      <c r="R1579" s="87" t="e">
        <f t="shared" si="171"/>
        <v>#DIV/0!</v>
      </c>
      <c r="S1579" s="87" t="e">
        <f t="shared" si="171"/>
        <v>#DIV/0!</v>
      </c>
      <c r="T1579" s="87" t="e">
        <f t="shared" si="171"/>
        <v>#DIV/0!</v>
      </c>
    </row>
    <row r="1580" spans="1:20" ht="30" hidden="1" x14ac:dyDescent="0.3">
      <c r="A1580" s="92"/>
      <c r="B1580" s="93"/>
      <c r="C1580" s="97" t="s">
        <v>245</v>
      </c>
      <c r="D1580" s="644"/>
      <c r="E1580" s="642">
        <f t="shared" si="174"/>
        <v>0</v>
      </c>
      <c r="F1580" s="644"/>
      <c r="G1580" s="644"/>
      <c r="H1580" s="644"/>
      <c r="I1580" s="642">
        <f t="shared" si="172"/>
        <v>0</v>
      </c>
      <c r="J1580" s="644"/>
      <c r="K1580" s="644"/>
      <c r="L1580" s="644"/>
      <c r="M1580" s="642">
        <f t="shared" si="173"/>
        <v>0</v>
      </c>
      <c r="N1580" s="644"/>
      <c r="O1580" s="644"/>
      <c r="P1580" s="644"/>
      <c r="Q1580" s="87" t="e">
        <f t="shared" si="171"/>
        <v>#DIV/0!</v>
      </c>
      <c r="R1580" s="87" t="e">
        <f t="shared" si="171"/>
        <v>#DIV/0!</v>
      </c>
      <c r="S1580" s="87" t="e">
        <f t="shared" si="171"/>
        <v>#DIV/0!</v>
      </c>
      <c r="T1580" s="87" t="e">
        <f t="shared" si="171"/>
        <v>#DIV/0!</v>
      </c>
    </row>
    <row r="1581" spans="1:20" ht="30" hidden="1" x14ac:dyDescent="0.3">
      <c r="A1581" s="92"/>
      <c r="B1581" s="93"/>
      <c r="C1581" s="97" t="s">
        <v>247</v>
      </c>
      <c r="D1581" s="644"/>
      <c r="E1581" s="642">
        <f t="shared" si="174"/>
        <v>0</v>
      </c>
      <c r="F1581" s="644"/>
      <c r="G1581" s="644"/>
      <c r="H1581" s="644"/>
      <c r="I1581" s="642">
        <f t="shared" si="172"/>
        <v>0</v>
      </c>
      <c r="J1581" s="644"/>
      <c r="K1581" s="644"/>
      <c r="L1581" s="644"/>
      <c r="M1581" s="642">
        <f t="shared" si="173"/>
        <v>0</v>
      </c>
      <c r="N1581" s="644"/>
      <c r="O1581" s="644"/>
      <c r="P1581" s="644"/>
      <c r="Q1581" s="87" t="e">
        <f t="shared" si="171"/>
        <v>#DIV/0!</v>
      </c>
      <c r="R1581" s="87" t="e">
        <f t="shared" si="171"/>
        <v>#DIV/0!</v>
      </c>
      <c r="S1581" s="87" t="e">
        <f t="shared" si="171"/>
        <v>#DIV/0!</v>
      </c>
      <c r="T1581" s="87" t="e">
        <f t="shared" si="171"/>
        <v>#DIV/0!</v>
      </c>
    </row>
    <row r="1582" spans="1:20" hidden="1" x14ac:dyDescent="0.3">
      <c r="A1582" s="92"/>
      <c r="B1582" s="93"/>
      <c r="C1582" s="97" t="s">
        <v>249</v>
      </c>
      <c r="D1582" s="644"/>
      <c r="E1582" s="642">
        <f t="shared" si="174"/>
        <v>0</v>
      </c>
      <c r="F1582" s="644"/>
      <c r="G1582" s="644"/>
      <c r="H1582" s="644"/>
      <c r="I1582" s="642">
        <f t="shared" si="172"/>
        <v>0</v>
      </c>
      <c r="J1582" s="644"/>
      <c r="K1582" s="644"/>
      <c r="L1582" s="644"/>
      <c r="M1582" s="642">
        <f t="shared" si="173"/>
        <v>0</v>
      </c>
      <c r="N1582" s="644"/>
      <c r="O1582" s="644"/>
      <c r="P1582" s="644"/>
      <c r="Q1582" s="87" t="e">
        <f t="shared" si="171"/>
        <v>#DIV/0!</v>
      </c>
      <c r="R1582" s="87" t="e">
        <f t="shared" si="171"/>
        <v>#DIV/0!</v>
      </c>
      <c r="S1582" s="87" t="e">
        <f t="shared" si="171"/>
        <v>#DIV/0!</v>
      </c>
      <c r="T1582" s="87" t="e">
        <f t="shared" si="171"/>
        <v>#DIV/0!</v>
      </c>
    </row>
    <row r="1583" spans="1:20" ht="75" hidden="1" x14ac:dyDescent="0.3">
      <c r="A1583" s="92"/>
      <c r="B1583" s="93"/>
      <c r="C1583" s="97" t="s">
        <v>251</v>
      </c>
      <c r="D1583" s="644"/>
      <c r="E1583" s="642">
        <f t="shared" si="174"/>
        <v>0</v>
      </c>
      <c r="F1583" s="644"/>
      <c r="G1583" s="644"/>
      <c r="H1583" s="644"/>
      <c r="I1583" s="642">
        <f t="shared" si="172"/>
        <v>0</v>
      </c>
      <c r="J1583" s="644"/>
      <c r="K1583" s="644"/>
      <c r="L1583" s="644"/>
      <c r="M1583" s="642">
        <f t="shared" si="173"/>
        <v>0</v>
      </c>
      <c r="N1583" s="644"/>
      <c r="O1583" s="644"/>
      <c r="P1583" s="644"/>
      <c r="Q1583" s="87" t="e">
        <f t="shared" si="171"/>
        <v>#DIV/0!</v>
      </c>
      <c r="R1583" s="87" t="e">
        <f t="shared" si="171"/>
        <v>#DIV/0!</v>
      </c>
      <c r="S1583" s="87" t="e">
        <f t="shared" si="171"/>
        <v>#DIV/0!</v>
      </c>
      <c r="T1583" s="87" t="e">
        <f t="shared" si="171"/>
        <v>#DIV/0!</v>
      </c>
    </row>
    <row r="1584" spans="1:20" ht="30" hidden="1" x14ac:dyDescent="0.3">
      <c r="A1584" s="92"/>
      <c r="B1584" s="93"/>
      <c r="C1584" s="97" t="s">
        <v>253</v>
      </c>
      <c r="D1584" s="644"/>
      <c r="E1584" s="642">
        <f t="shared" si="174"/>
        <v>0</v>
      </c>
      <c r="F1584" s="644"/>
      <c r="G1584" s="644"/>
      <c r="H1584" s="644"/>
      <c r="I1584" s="642">
        <f t="shared" si="172"/>
        <v>0</v>
      </c>
      <c r="J1584" s="644"/>
      <c r="K1584" s="644"/>
      <c r="L1584" s="644"/>
      <c r="M1584" s="642">
        <f t="shared" si="173"/>
        <v>0</v>
      </c>
      <c r="N1584" s="644"/>
      <c r="O1584" s="644"/>
      <c r="P1584" s="644"/>
      <c r="Q1584" s="87" t="e">
        <f t="shared" si="171"/>
        <v>#DIV/0!</v>
      </c>
      <c r="R1584" s="87" t="e">
        <f t="shared" si="171"/>
        <v>#DIV/0!</v>
      </c>
      <c r="S1584" s="87" t="e">
        <f t="shared" si="171"/>
        <v>#DIV/0!</v>
      </c>
      <c r="T1584" s="87" t="e">
        <f t="shared" si="171"/>
        <v>#DIV/0!</v>
      </c>
    </row>
    <row r="1585" spans="1:20" ht="30" hidden="1" x14ac:dyDescent="0.3">
      <c r="A1585" s="92"/>
      <c r="B1585" s="93"/>
      <c r="C1585" s="96" t="s">
        <v>255</v>
      </c>
      <c r="D1585" s="644"/>
      <c r="E1585" s="642">
        <f t="shared" si="174"/>
        <v>0</v>
      </c>
      <c r="F1585" s="644"/>
      <c r="G1585" s="644"/>
      <c r="H1585" s="644"/>
      <c r="I1585" s="642">
        <f t="shared" si="172"/>
        <v>0</v>
      </c>
      <c r="J1585" s="644"/>
      <c r="K1585" s="644"/>
      <c r="L1585" s="644"/>
      <c r="M1585" s="642">
        <f t="shared" si="173"/>
        <v>0</v>
      </c>
      <c r="N1585" s="644"/>
      <c r="O1585" s="644"/>
      <c r="P1585" s="644"/>
      <c r="Q1585" s="87" t="e">
        <f t="shared" si="171"/>
        <v>#DIV/0!</v>
      </c>
      <c r="R1585" s="87" t="e">
        <f t="shared" si="171"/>
        <v>#DIV/0!</v>
      </c>
      <c r="S1585" s="87" t="e">
        <f t="shared" si="171"/>
        <v>#DIV/0!</v>
      </c>
      <c r="T1585" s="87" t="e">
        <f t="shared" si="171"/>
        <v>#DIV/0!</v>
      </c>
    </row>
    <row r="1586" spans="1:20" hidden="1" x14ac:dyDescent="0.3">
      <c r="A1586" s="92"/>
      <c r="B1586" s="93"/>
      <c r="C1586" s="96" t="s">
        <v>257</v>
      </c>
      <c r="D1586" s="644"/>
      <c r="E1586" s="642">
        <f t="shared" si="174"/>
        <v>0</v>
      </c>
      <c r="F1586" s="644"/>
      <c r="G1586" s="644"/>
      <c r="H1586" s="644"/>
      <c r="I1586" s="642">
        <f t="shared" si="172"/>
        <v>0</v>
      </c>
      <c r="J1586" s="644"/>
      <c r="K1586" s="644"/>
      <c r="L1586" s="644"/>
      <c r="M1586" s="642">
        <f t="shared" si="173"/>
        <v>0</v>
      </c>
      <c r="N1586" s="644"/>
      <c r="O1586" s="644"/>
      <c r="P1586" s="644"/>
      <c r="Q1586" s="87" t="e">
        <f t="shared" si="171"/>
        <v>#DIV/0!</v>
      </c>
      <c r="R1586" s="87" t="e">
        <f t="shared" si="171"/>
        <v>#DIV/0!</v>
      </c>
      <c r="S1586" s="87" t="e">
        <f t="shared" si="171"/>
        <v>#DIV/0!</v>
      </c>
      <c r="T1586" s="87" t="e">
        <f t="shared" si="171"/>
        <v>#DIV/0!</v>
      </c>
    </row>
    <row r="1587" spans="1:20" hidden="1" x14ac:dyDescent="0.3">
      <c r="A1587" s="92"/>
      <c r="B1587" s="93"/>
      <c r="C1587" s="96" t="s">
        <v>259</v>
      </c>
      <c r="D1587" s="644"/>
      <c r="E1587" s="642">
        <f t="shared" si="174"/>
        <v>0</v>
      </c>
      <c r="F1587" s="644"/>
      <c r="G1587" s="644"/>
      <c r="H1587" s="644"/>
      <c r="I1587" s="642">
        <f t="shared" si="172"/>
        <v>0</v>
      </c>
      <c r="J1587" s="644"/>
      <c r="K1587" s="644"/>
      <c r="L1587" s="644"/>
      <c r="M1587" s="642">
        <f t="shared" si="173"/>
        <v>0</v>
      </c>
      <c r="N1587" s="644"/>
      <c r="O1587" s="644"/>
      <c r="P1587" s="644"/>
      <c r="Q1587" s="87" t="e">
        <f t="shared" si="171"/>
        <v>#DIV/0!</v>
      </c>
      <c r="R1587" s="87" t="e">
        <f t="shared" si="171"/>
        <v>#DIV/0!</v>
      </c>
      <c r="S1587" s="87" t="e">
        <f t="shared" si="171"/>
        <v>#DIV/0!</v>
      </c>
      <c r="T1587" s="87" t="e">
        <f t="shared" si="171"/>
        <v>#DIV/0!</v>
      </c>
    </row>
    <row r="1588" spans="1:20" ht="60" hidden="1" x14ac:dyDescent="0.3">
      <c r="A1588" s="92"/>
      <c r="B1588" s="93"/>
      <c r="C1588" s="96" t="s">
        <v>261</v>
      </c>
      <c r="D1588" s="644"/>
      <c r="E1588" s="642">
        <f t="shared" si="174"/>
        <v>0</v>
      </c>
      <c r="F1588" s="644"/>
      <c r="G1588" s="644"/>
      <c r="H1588" s="644"/>
      <c r="I1588" s="642">
        <f t="shared" si="172"/>
        <v>0</v>
      </c>
      <c r="J1588" s="644"/>
      <c r="K1588" s="644"/>
      <c r="L1588" s="644"/>
      <c r="M1588" s="642">
        <f t="shared" si="173"/>
        <v>0</v>
      </c>
      <c r="N1588" s="644"/>
      <c r="O1588" s="644"/>
      <c r="P1588" s="644"/>
      <c r="Q1588" s="87" t="e">
        <f t="shared" si="171"/>
        <v>#DIV/0!</v>
      </c>
      <c r="R1588" s="87" t="e">
        <f t="shared" si="171"/>
        <v>#DIV/0!</v>
      </c>
      <c r="S1588" s="87" t="e">
        <f t="shared" si="171"/>
        <v>#DIV/0!</v>
      </c>
      <c r="T1588" s="87" t="e">
        <f t="shared" si="171"/>
        <v>#DIV/0!</v>
      </c>
    </row>
    <row r="1589" spans="1:20" ht="45" hidden="1" x14ac:dyDescent="0.3">
      <c r="A1589" s="92"/>
      <c r="B1589" s="93"/>
      <c r="C1589" s="96" t="s">
        <v>263</v>
      </c>
      <c r="D1589" s="644"/>
      <c r="E1589" s="642">
        <f t="shared" si="174"/>
        <v>0</v>
      </c>
      <c r="F1589" s="644"/>
      <c r="G1589" s="644"/>
      <c r="H1589" s="644"/>
      <c r="I1589" s="642">
        <f t="shared" si="172"/>
        <v>0</v>
      </c>
      <c r="J1589" s="644"/>
      <c r="K1589" s="644"/>
      <c r="L1589" s="644"/>
      <c r="M1589" s="642">
        <f t="shared" si="173"/>
        <v>0</v>
      </c>
      <c r="N1589" s="644"/>
      <c r="O1589" s="644"/>
      <c r="P1589" s="644"/>
      <c r="Q1589" s="87" t="e">
        <f t="shared" si="171"/>
        <v>#DIV/0!</v>
      </c>
      <c r="R1589" s="87" t="e">
        <f t="shared" si="171"/>
        <v>#DIV/0!</v>
      </c>
      <c r="S1589" s="87" t="e">
        <f t="shared" si="171"/>
        <v>#DIV/0!</v>
      </c>
      <c r="T1589" s="87" t="e">
        <f t="shared" si="171"/>
        <v>#DIV/0!</v>
      </c>
    </row>
    <row r="1590" spans="1:20" ht="45" hidden="1" x14ac:dyDescent="0.3">
      <c r="A1590" s="92"/>
      <c r="B1590" s="93"/>
      <c r="C1590" s="97" t="s">
        <v>265</v>
      </c>
      <c r="D1590" s="644"/>
      <c r="E1590" s="642">
        <f t="shared" si="174"/>
        <v>0</v>
      </c>
      <c r="F1590" s="644"/>
      <c r="G1590" s="644"/>
      <c r="H1590" s="644"/>
      <c r="I1590" s="642">
        <f t="shared" si="172"/>
        <v>0</v>
      </c>
      <c r="J1590" s="644"/>
      <c r="K1590" s="644"/>
      <c r="L1590" s="644"/>
      <c r="M1590" s="642">
        <f t="shared" si="173"/>
        <v>0</v>
      </c>
      <c r="N1590" s="644"/>
      <c r="O1590" s="644"/>
      <c r="P1590" s="644"/>
      <c r="Q1590" s="87" t="e">
        <f t="shared" si="171"/>
        <v>#DIV/0!</v>
      </c>
      <c r="R1590" s="87" t="e">
        <f t="shared" si="171"/>
        <v>#DIV/0!</v>
      </c>
      <c r="S1590" s="87" t="e">
        <f t="shared" si="171"/>
        <v>#DIV/0!</v>
      </c>
      <c r="T1590" s="87" t="e">
        <f t="shared" si="171"/>
        <v>#DIV/0!</v>
      </c>
    </row>
    <row r="1591" spans="1:20" ht="30" hidden="1" x14ac:dyDescent="0.3">
      <c r="A1591" s="92"/>
      <c r="B1591" s="93"/>
      <c r="C1591" s="97" t="s">
        <v>267</v>
      </c>
      <c r="D1591" s="644"/>
      <c r="E1591" s="642">
        <f t="shared" si="174"/>
        <v>0</v>
      </c>
      <c r="F1591" s="644"/>
      <c r="G1591" s="644"/>
      <c r="H1591" s="644"/>
      <c r="I1591" s="642">
        <f t="shared" si="172"/>
        <v>0</v>
      </c>
      <c r="J1591" s="644"/>
      <c r="K1591" s="644"/>
      <c r="L1591" s="644"/>
      <c r="M1591" s="642">
        <f t="shared" si="173"/>
        <v>0</v>
      </c>
      <c r="N1591" s="644"/>
      <c r="O1591" s="644"/>
      <c r="P1591" s="644"/>
      <c r="Q1591" s="87" t="e">
        <f t="shared" si="171"/>
        <v>#DIV/0!</v>
      </c>
      <c r="R1591" s="87" t="e">
        <f t="shared" si="171"/>
        <v>#DIV/0!</v>
      </c>
      <c r="S1591" s="87" t="e">
        <f t="shared" si="171"/>
        <v>#DIV/0!</v>
      </c>
      <c r="T1591" s="87" t="e">
        <f t="shared" si="171"/>
        <v>#DIV/0!</v>
      </c>
    </row>
    <row r="1592" spans="1:20" ht="30" hidden="1" x14ac:dyDescent="0.3">
      <c r="A1592" s="92"/>
      <c r="B1592" s="93"/>
      <c r="C1592" s="97" t="s">
        <v>269</v>
      </c>
      <c r="D1592" s="644"/>
      <c r="E1592" s="642">
        <f t="shared" si="174"/>
        <v>0</v>
      </c>
      <c r="F1592" s="644"/>
      <c r="G1592" s="644"/>
      <c r="H1592" s="644"/>
      <c r="I1592" s="642">
        <f t="shared" si="172"/>
        <v>0</v>
      </c>
      <c r="J1592" s="644"/>
      <c r="K1592" s="644"/>
      <c r="L1592" s="644"/>
      <c r="M1592" s="642">
        <f t="shared" si="173"/>
        <v>0</v>
      </c>
      <c r="N1592" s="644"/>
      <c r="O1592" s="644"/>
      <c r="P1592" s="644"/>
      <c r="Q1592" s="87" t="e">
        <f t="shared" si="171"/>
        <v>#DIV/0!</v>
      </c>
      <c r="R1592" s="87" t="e">
        <f t="shared" si="171"/>
        <v>#DIV/0!</v>
      </c>
      <c r="S1592" s="87" t="e">
        <f t="shared" si="171"/>
        <v>#DIV/0!</v>
      </c>
      <c r="T1592" s="87" t="e">
        <f t="shared" si="171"/>
        <v>#DIV/0!</v>
      </c>
    </row>
    <row r="1593" spans="1:20" ht="60" hidden="1" x14ac:dyDescent="0.3">
      <c r="A1593" s="92"/>
      <c r="B1593" s="93"/>
      <c r="C1593" s="97" t="s">
        <v>271</v>
      </c>
      <c r="D1593" s="644"/>
      <c r="E1593" s="642">
        <f t="shared" si="174"/>
        <v>0</v>
      </c>
      <c r="F1593" s="644"/>
      <c r="G1593" s="644"/>
      <c r="H1593" s="644"/>
      <c r="I1593" s="642">
        <f t="shared" si="172"/>
        <v>0</v>
      </c>
      <c r="J1593" s="644"/>
      <c r="K1593" s="644"/>
      <c r="L1593" s="644"/>
      <c r="M1593" s="642">
        <f t="shared" si="173"/>
        <v>0</v>
      </c>
      <c r="N1593" s="644"/>
      <c r="O1593" s="644"/>
      <c r="P1593" s="644"/>
      <c r="Q1593" s="87" t="e">
        <f t="shared" si="171"/>
        <v>#DIV/0!</v>
      </c>
      <c r="R1593" s="87" t="e">
        <f t="shared" si="171"/>
        <v>#DIV/0!</v>
      </c>
      <c r="S1593" s="87" t="e">
        <f t="shared" si="171"/>
        <v>#DIV/0!</v>
      </c>
      <c r="T1593" s="87" t="e">
        <f t="shared" si="171"/>
        <v>#DIV/0!</v>
      </c>
    </row>
    <row r="1594" spans="1:20" ht="60" hidden="1" x14ac:dyDescent="0.3">
      <c r="A1594" s="92"/>
      <c r="B1594" s="93"/>
      <c r="C1594" s="97" t="s">
        <v>273</v>
      </c>
      <c r="D1594" s="644"/>
      <c r="E1594" s="642">
        <f t="shared" si="174"/>
        <v>0</v>
      </c>
      <c r="F1594" s="644"/>
      <c r="G1594" s="644"/>
      <c r="H1594" s="644"/>
      <c r="I1594" s="642">
        <f t="shared" si="172"/>
        <v>0</v>
      </c>
      <c r="J1594" s="644"/>
      <c r="K1594" s="644"/>
      <c r="L1594" s="644"/>
      <c r="M1594" s="642">
        <f t="shared" si="173"/>
        <v>0</v>
      </c>
      <c r="N1594" s="644"/>
      <c r="O1594" s="644"/>
      <c r="P1594" s="644"/>
      <c r="Q1594" s="87" t="e">
        <f t="shared" si="171"/>
        <v>#DIV/0!</v>
      </c>
      <c r="R1594" s="87" t="e">
        <f t="shared" si="171"/>
        <v>#DIV/0!</v>
      </c>
      <c r="S1594" s="87" t="e">
        <f t="shared" si="171"/>
        <v>#DIV/0!</v>
      </c>
      <c r="T1594" s="87" t="e">
        <f t="shared" si="171"/>
        <v>#DIV/0!</v>
      </c>
    </row>
    <row r="1595" spans="1:20" ht="90" hidden="1" x14ac:dyDescent="0.3">
      <c r="A1595" s="92"/>
      <c r="B1595" s="93"/>
      <c r="C1595" s="97" t="s">
        <v>275</v>
      </c>
      <c r="D1595" s="644"/>
      <c r="E1595" s="642">
        <f t="shared" si="174"/>
        <v>0</v>
      </c>
      <c r="F1595" s="644"/>
      <c r="G1595" s="644"/>
      <c r="H1595" s="644"/>
      <c r="I1595" s="642">
        <f t="shared" si="172"/>
        <v>0</v>
      </c>
      <c r="J1595" s="644"/>
      <c r="K1595" s="644"/>
      <c r="L1595" s="644"/>
      <c r="M1595" s="642">
        <f t="shared" si="173"/>
        <v>0</v>
      </c>
      <c r="N1595" s="644"/>
      <c r="O1595" s="644"/>
      <c r="P1595" s="644"/>
      <c r="Q1595" s="87" t="e">
        <f t="shared" si="171"/>
        <v>#DIV/0!</v>
      </c>
      <c r="R1595" s="87" t="e">
        <f t="shared" si="171"/>
        <v>#DIV/0!</v>
      </c>
      <c r="S1595" s="87" t="e">
        <f t="shared" si="171"/>
        <v>#DIV/0!</v>
      </c>
      <c r="T1595" s="87" t="e">
        <f t="shared" si="171"/>
        <v>#DIV/0!</v>
      </c>
    </row>
    <row r="1596" spans="1:20" ht="45" hidden="1" x14ac:dyDescent="0.3">
      <c r="A1596" s="92"/>
      <c r="B1596" s="93"/>
      <c r="C1596" s="96" t="s">
        <v>277</v>
      </c>
      <c r="D1596" s="644"/>
      <c r="E1596" s="642">
        <f t="shared" si="174"/>
        <v>0</v>
      </c>
      <c r="F1596" s="644"/>
      <c r="G1596" s="644"/>
      <c r="H1596" s="644"/>
      <c r="I1596" s="642">
        <f t="shared" si="172"/>
        <v>0</v>
      </c>
      <c r="J1596" s="644"/>
      <c r="K1596" s="644"/>
      <c r="L1596" s="644"/>
      <c r="M1596" s="642">
        <f t="shared" si="173"/>
        <v>0</v>
      </c>
      <c r="N1596" s="644"/>
      <c r="O1596" s="644"/>
      <c r="P1596" s="644"/>
      <c r="Q1596" s="87" t="e">
        <f t="shared" si="171"/>
        <v>#DIV/0!</v>
      </c>
      <c r="R1596" s="87" t="e">
        <f t="shared" si="171"/>
        <v>#DIV/0!</v>
      </c>
      <c r="S1596" s="87" t="e">
        <f t="shared" si="171"/>
        <v>#DIV/0!</v>
      </c>
      <c r="T1596" s="87" t="e">
        <f t="shared" si="171"/>
        <v>#DIV/0!</v>
      </c>
    </row>
    <row r="1597" spans="1:20" ht="45" hidden="1" x14ac:dyDescent="0.3">
      <c r="A1597" s="92"/>
      <c r="B1597" s="93"/>
      <c r="C1597" s="96" t="s">
        <v>279</v>
      </c>
      <c r="D1597" s="644"/>
      <c r="E1597" s="642">
        <f t="shared" si="174"/>
        <v>0</v>
      </c>
      <c r="F1597" s="644"/>
      <c r="G1597" s="644"/>
      <c r="H1597" s="644"/>
      <c r="I1597" s="642">
        <f t="shared" si="172"/>
        <v>0</v>
      </c>
      <c r="J1597" s="644"/>
      <c r="K1597" s="644"/>
      <c r="L1597" s="644"/>
      <c r="M1597" s="642">
        <f t="shared" si="173"/>
        <v>0</v>
      </c>
      <c r="N1597" s="644"/>
      <c r="O1597" s="644"/>
      <c r="P1597" s="644"/>
      <c r="Q1597" s="87" t="e">
        <f t="shared" si="171"/>
        <v>#DIV/0!</v>
      </c>
      <c r="R1597" s="87" t="e">
        <f t="shared" si="171"/>
        <v>#DIV/0!</v>
      </c>
      <c r="S1597" s="87" t="e">
        <f t="shared" si="171"/>
        <v>#DIV/0!</v>
      </c>
      <c r="T1597" s="87" t="e">
        <f t="shared" si="171"/>
        <v>#DIV/0!</v>
      </c>
    </row>
    <row r="1598" spans="1:20" ht="30" hidden="1" x14ac:dyDescent="0.3">
      <c r="A1598" s="92"/>
      <c r="B1598" s="93"/>
      <c r="C1598" s="97" t="s">
        <v>281</v>
      </c>
      <c r="D1598" s="644"/>
      <c r="E1598" s="642">
        <f t="shared" si="174"/>
        <v>0</v>
      </c>
      <c r="F1598" s="644"/>
      <c r="G1598" s="644"/>
      <c r="H1598" s="644"/>
      <c r="I1598" s="642">
        <f t="shared" si="172"/>
        <v>0</v>
      </c>
      <c r="J1598" s="644"/>
      <c r="K1598" s="644"/>
      <c r="L1598" s="644"/>
      <c r="M1598" s="642">
        <f t="shared" si="173"/>
        <v>0</v>
      </c>
      <c r="N1598" s="644"/>
      <c r="O1598" s="644"/>
      <c r="P1598" s="644"/>
      <c r="Q1598" s="87" t="e">
        <f t="shared" si="171"/>
        <v>#DIV/0!</v>
      </c>
      <c r="R1598" s="87" t="e">
        <f t="shared" si="171"/>
        <v>#DIV/0!</v>
      </c>
      <c r="S1598" s="87" t="e">
        <f t="shared" si="171"/>
        <v>#DIV/0!</v>
      </c>
      <c r="T1598" s="87" t="e">
        <f t="shared" si="171"/>
        <v>#DIV/0!</v>
      </c>
    </row>
    <row r="1599" spans="1:20" ht="60" hidden="1" x14ac:dyDescent="0.3">
      <c r="A1599" s="92"/>
      <c r="B1599" s="93"/>
      <c r="C1599" s="97" t="s">
        <v>283</v>
      </c>
      <c r="D1599" s="644"/>
      <c r="E1599" s="642">
        <f t="shared" si="174"/>
        <v>0</v>
      </c>
      <c r="F1599" s="644"/>
      <c r="G1599" s="644"/>
      <c r="H1599" s="644"/>
      <c r="I1599" s="642">
        <f t="shared" si="172"/>
        <v>0</v>
      </c>
      <c r="J1599" s="644"/>
      <c r="K1599" s="644"/>
      <c r="L1599" s="644"/>
      <c r="M1599" s="642">
        <f t="shared" si="173"/>
        <v>0</v>
      </c>
      <c r="N1599" s="644"/>
      <c r="O1599" s="644"/>
      <c r="P1599" s="644"/>
      <c r="Q1599" s="87" t="e">
        <f t="shared" si="171"/>
        <v>#DIV/0!</v>
      </c>
      <c r="R1599" s="87" t="e">
        <f t="shared" si="171"/>
        <v>#DIV/0!</v>
      </c>
      <c r="S1599" s="87" t="e">
        <f t="shared" si="171"/>
        <v>#DIV/0!</v>
      </c>
      <c r="T1599" s="87" t="e">
        <f t="shared" si="171"/>
        <v>#DIV/0!</v>
      </c>
    </row>
    <row r="1600" spans="1:20" ht="30" hidden="1" x14ac:dyDescent="0.3">
      <c r="A1600" s="92"/>
      <c r="B1600" s="93"/>
      <c r="C1600" s="97" t="s">
        <v>285</v>
      </c>
      <c r="D1600" s="644"/>
      <c r="E1600" s="642">
        <f t="shared" si="174"/>
        <v>0</v>
      </c>
      <c r="F1600" s="644"/>
      <c r="G1600" s="644"/>
      <c r="H1600" s="644"/>
      <c r="I1600" s="642">
        <f t="shared" si="172"/>
        <v>0</v>
      </c>
      <c r="J1600" s="644"/>
      <c r="K1600" s="644"/>
      <c r="L1600" s="644"/>
      <c r="M1600" s="642">
        <f t="shared" si="173"/>
        <v>0</v>
      </c>
      <c r="N1600" s="644"/>
      <c r="O1600" s="644"/>
      <c r="P1600" s="644"/>
      <c r="Q1600" s="87" t="e">
        <f t="shared" si="171"/>
        <v>#DIV/0!</v>
      </c>
      <c r="R1600" s="87" t="e">
        <f t="shared" si="171"/>
        <v>#DIV/0!</v>
      </c>
      <c r="S1600" s="87" t="e">
        <f t="shared" si="171"/>
        <v>#DIV/0!</v>
      </c>
      <c r="T1600" s="87" t="e">
        <f t="shared" si="171"/>
        <v>#DIV/0!</v>
      </c>
    </row>
    <row r="1601" spans="1:20" ht="90" hidden="1" x14ac:dyDescent="0.3">
      <c r="A1601" s="92"/>
      <c r="B1601" s="93"/>
      <c r="C1601" s="97" t="s">
        <v>287</v>
      </c>
      <c r="D1601" s="644"/>
      <c r="E1601" s="642">
        <f t="shared" si="174"/>
        <v>0</v>
      </c>
      <c r="F1601" s="644"/>
      <c r="G1601" s="644"/>
      <c r="H1601" s="644"/>
      <c r="I1601" s="642">
        <f t="shared" si="172"/>
        <v>0</v>
      </c>
      <c r="J1601" s="644"/>
      <c r="K1601" s="644"/>
      <c r="L1601" s="644"/>
      <c r="M1601" s="642">
        <f t="shared" si="173"/>
        <v>0</v>
      </c>
      <c r="N1601" s="644"/>
      <c r="O1601" s="644"/>
      <c r="P1601" s="644"/>
      <c r="Q1601" s="87" t="e">
        <f t="shared" si="171"/>
        <v>#DIV/0!</v>
      </c>
      <c r="R1601" s="87" t="e">
        <f t="shared" si="171"/>
        <v>#DIV/0!</v>
      </c>
      <c r="S1601" s="87" t="e">
        <f t="shared" si="171"/>
        <v>#DIV/0!</v>
      </c>
      <c r="T1601" s="87" t="e">
        <f t="shared" si="171"/>
        <v>#DIV/0!</v>
      </c>
    </row>
    <row r="1602" spans="1:20" hidden="1" x14ac:dyDescent="0.3">
      <c r="A1602" s="92"/>
      <c r="B1602" s="93"/>
      <c r="C1602" s="97" t="s">
        <v>289</v>
      </c>
      <c r="D1602" s="644"/>
      <c r="E1602" s="642">
        <f t="shared" si="174"/>
        <v>0</v>
      </c>
      <c r="F1602" s="644"/>
      <c r="G1602" s="644"/>
      <c r="H1602" s="644"/>
      <c r="I1602" s="642">
        <f t="shared" si="172"/>
        <v>0</v>
      </c>
      <c r="J1602" s="644"/>
      <c r="K1602" s="644"/>
      <c r="L1602" s="644"/>
      <c r="M1602" s="642">
        <f t="shared" si="173"/>
        <v>0</v>
      </c>
      <c r="N1602" s="644"/>
      <c r="O1602" s="644"/>
      <c r="P1602" s="644"/>
      <c r="Q1602" s="87" t="e">
        <f t="shared" si="171"/>
        <v>#DIV/0!</v>
      </c>
      <c r="R1602" s="87" t="e">
        <f t="shared" si="171"/>
        <v>#DIV/0!</v>
      </c>
      <c r="S1602" s="87" t="e">
        <f t="shared" si="171"/>
        <v>#DIV/0!</v>
      </c>
      <c r="T1602" s="87" t="e">
        <f t="shared" si="171"/>
        <v>#DIV/0!</v>
      </c>
    </row>
    <row r="1603" spans="1:20" ht="90" hidden="1" x14ac:dyDescent="0.3">
      <c r="A1603" s="92"/>
      <c r="B1603" s="93"/>
      <c r="C1603" s="97" t="s">
        <v>291</v>
      </c>
      <c r="D1603" s="644"/>
      <c r="E1603" s="642">
        <f t="shared" si="174"/>
        <v>0</v>
      </c>
      <c r="F1603" s="644"/>
      <c r="G1603" s="644"/>
      <c r="H1603" s="644"/>
      <c r="I1603" s="642">
        <f t="shared" si="172"/>
        <v>0</v>
      </c>
      <c r="J1603" s="644"/>
      <c r="K1603" s="644"/>
      <c r="L1603" s="644"/>
      <c r="M1603" s="642">
        <f t="shared" si="173"/>
        <v>0</v>
      </c>
      <c r="N1603" s="644"/>
      <c r="O1603" s="644"/>
      <c r="P1603" s="644"/>
      <c r="Q1603" s="87" t="e">
        <f t="shared" si="171"/>
        <v>#DIV/0!</v>
      </c>
      <c r="R1603" s="87" t="e">
        <f t="shared" si="171"/>
        <v>#DIV/0!</v>
      </c>
      <c r="S1603" s="87" t="e">
        <f t="shared" si="171"/>
        <v>#DIV/0!</v>
      </c>
      <c r="T1603" s="87" t="e">
        <f t="shared" si="171"/>
        <v>#DIV/0!</v>
      </c>
    </row>
    <row r="1604" spans="1:20" ht="30" hidden="1" x14ac:dyDescent="0.3">
      <c r="A1604" s="92"/>
      <c r="B1604" s="93"/>
      <c r="C1604" s="97" t="s">
        <v>293</v>
      </c>
      <c r="D1604" s="644"/>
      <c r="E1604" s="642">
        <f t="shared" si="174"/>
        <v>0</v>
      </c>
      <c r="F1604" s="644"/>
      <c r="G1604" s="644"/>
      <c r="H1604" s="644"/>
      <c r="I1604" s="642">
        <f t="shared" si="172"/>
        <v>0</v>
      </c>
      <c r="J1604" s="644"/>
      <c r="K1604" s="644"/>
      <c r="L1604" s="644"/>
      <c r="M1604" s="642">
        <f t="shared" si="173"/>
        <v>0</v>
      </c>
      <c r="N1604" s="644"/>
      <c r="O1604" s="644"/>
      <c r="P1604" s="644"/>
      <c r="Q1604" s="87" t="e">
        <f t="shared" si="171"/>
        <v>#DIV/0!</v>
      </c>
      <c r="R1604" s="87" t="e">
        <f t="shared" si="171"/>
        <v>#DIV/0!</v>
      </c>
      <c r="S1604" s="87" t="e">
        <f t="shared" si="171"/>
        <v>#DIV/0!</v>
      </c>
      <c r="T1604" s="87" t="e">
        <f t="shared" si="171"/>
        <v>#DIV/0!</v>
      </c>
    </row>
    <row r="1605" spans="1:20" ht="30" hidden="1" x14ac:dyDescent="0.3">
      <c r="A1605" s="92"/>
      <c r="B1605" s="93"/>
      <c r="C1605" s="97" t="s">
        <v>295</v>
      </c>
      <c r="D1605" s="644"/>
      <c r="E1605" s="642">
        <f t="shared" si="174"/>
        <v>0</v>
      </c>
      <c r="F1605" s="644"/>
      <c r="G1605" s="644"/>
      <c r="H1605" s="644"/>
      <c r="I1605" s="642">
        <f t="shared" si="172"/>
        <v>0</v>
      </c>
      <c r="J1605" s="644"/>
      <c r="K1605" s="644"/>
      <c r="L1605" s="644"/>
      <c r="M1605" s="642">
        <f t="shared" si="173"/>
        <v>0</v>
      </c>
      <c r="N1605" s="644"/>
      <c r="O1605" s="644"/>
      <c r="P1605" s="644"/>
      <c r="Q1605" s="87" t="e">
        <f t="shared" si="171"/>
        <v>#DIV/0!</v>
      </c>
      <c r="R1605" s="87" t="e">
        <f t="shared" si="171"/>
        <v>#DIV/0!</v>
      </c>
      <c r="S1605" s="87" t="e">
        <f t="shared" si="171"/>
        <v>#DIV/0!</v>
      </c>
      <c r="T1605" s="87" t="e">
        <f t="shared" si="171"/>
        <v>#DIV/0!</v>
      </c>
    </row>
    <row r="1606" spans="1:20" ht="30" hidden="1" x14ac:dyDescent="0.3">
      <c r="A1606" s="92"/>
      <c r="B1606" s="93"/>
      <c r="C1606" s="97" t="s">
        <v>297</v>
      </c>
      <c r="D1606" s="644"/>
      <c r="E1606" s="642">
        <f t="shared" si="174"/>
        <v>0</v>
      </c>
      <c r="F1606" s="644"/>
      <c r="G1606" s="644"/>
      <c r="H1606" s="644"/>
      <c r="I1606" s="642">
        <f t="shared" si="172"/>
        <v>0</v>
      </c>
      <c r="J1606" s="644"/>
      <c r="K1606" s="644"/>
      <c r="L1606" s="644"/>
      <c r="M1606" s="642">
        <f t="shared" si="173"/>
        <v>0</v>
      </c>
      <c r="N1606" s="644"/>
      <c r="O1606" s="644"/>
      <c r="P1606" s="644"/>
      <c r="Q1606" s="87" t="e">
        <f t="shared" si="171"/>
        <v>#DIV/0!</v>
      </c>
      <c r="R1606" s="87" t="e">
        <f t="shared" si="171"/>
        <v>#DIV/0!</v>
      </c>
      <c r="S1606" s="87" t="e">
        <f t="shared" si="171"/>
        <v>#DIV/0!</v>
      </c>
      <c r="T1606" s="87" t="e">
        <f t="shared" si="171"/>
        <v>#DIV/0!</v>
      </c>
    </row>
    <row r="1607" spans="1:20" ht="30" hidden="1" x14ac:dyDescent="0.3">
      <c r="A1607" s="92"/>
      <c r="B1607" s="93"/>
      <c r="C1607" s="97" t="s">
        <v>299</v>
      </c>
      <c r="D1607" s="644"/>
      <c r="E1607" s="642">
        <f t="shared" si="174"/>
        <v>0</v>
      </c>
      <c r="F1607" s="644"/>
      <c r="G1607" s="644"/>
      <c r="H1607" s="644"/>
      <c r="I1607" s="642">
        <f t="shared" si="172"/>
        <v>0</v>
      </c>
      <c r="J1607" s="644"/>
      <c r="K1607" s="644"/>
      <c r="L1607" s="644"/>
      <c r="M1607" s="642">
        <f t="shared" si="173"/>
        <v>0</v>
      </c>
      <c r="N1607" s="644"/>
      <c r="O1607" s="644"/>
      <c r="P1607" s="644"/>
      <c r="Q1607" s="87" t="e">
        <f t="shared" si="171"/>
        <v>#DIV/0!</v>
      </c>
      <c r="R1607" s="87" t="e">
        <f t="shared" si="171"/>
        <v>#DIV/0!</v>
      </c>
      <c r="S1607" s="87" t="e">
        <f t="shared" si="171"/>
        <v>#DIV/0!</v>
      </c>
      <c r="T1607" s="87" t="e">
        <f t="shared" si="171"/>
        <v>#DIV/0!</v>
      </c>
    </row>
    <row r="1608" spans="1:20" hidden="1" x14ac:dyDescent="0.3">
      <c r="A1608" s="92"/>
      <c r="B1608" s="93"/>
      <c r="C1608" s="97" t="s">
        <v>301</v>
      </c>
      <c r="D1608" s="644"/>
      <c r="E1608" s="642">
        <f t="shared" si="174"/>
        <v>0</v>
      </c>
      <c r="F1608" s="644"/>
      <c r="G1608" s="644"/>
      <c r="H1608" s="644"/>
      <c r="I1608" s="642">
        <f t="shared" si="172"/>
        <v>0</v>
      </c>
      <c r="J1608" s="644"/>
      <c r="K1608" s="644"/>
      <c r="L1608" s="644"/>
      <c r="M1608" s="642">
        <f t="shared" si="173"/>
        <v>0</v>
      </c>
      <c r="N1608" s="644"/>
      <c r="O1608" s="644"/>
      <c r="P1608" s="644"/>
      <c r="Q1608" s="87" t="e">
        <f t="shared" si="171"/>
        <v>#DIV/0!</v>
      </c>
      <c r="R1608" s="87" t="e">
        <f t="shared" si="171"/>
        <v>#DIV/0!</v>
      </c>
      <c r="S1608" s="87" t="e">
        <f t="shared" si="171"/>
        <v>#DIV/0!</v>
      </c>
      <c r="T1608" s="87" t="e">
        <f t="shared" si="171"/>
        <v>#DIV/0!</v>
      </c>
    </row>
    <row r="1609" spans="1:20" ht="75" hidden="1" x14ac:dyDescent="0.3">
      <c r="A1609" s="92"/>
      <c r="B1609" s="93" t="s">
        <v>302</v>
      </c>
      <c r="C1609" s="97" t="s">
        <v>303</v>
      </c>
      <c r="D1609" s="644"/>
      <c r="E1609" s="642">
        <f t="shared" si="174"/>
        <v>0</v>
      </c>
      <c r="F1609" s="644"/>
      <c r="G1609" s="644"/>
      <c r="H1609" s="644"/>
      <c r="I1609" s="642">
        <f t="shared" si="172"/>
        <v>0</v>
      </c>
      <c r="J1609" s="644"/>
      <c r="K1609" s="644"/>
      <c r="L1609" s="644"/>
      <c r="M1609" s="642">
        <f t="shared" si="173"/>
        <v>0</v>
      </c>
      <c r="N1609" s="644"/>
      <c r="O1609" s="644"/>
      <c r="P1609" s="644"/>
      <c r="Q1609" s="87" t="e">
        <f t="shared" si="171"/>
        <v>#DIV/0!</v>
      </c>
      <c r="R1609" s="87" t="e">
        <f t="shared" si="171"/>
        <v>#DIV/0!</v>
      </c>
      <c r="S1609" s="87" t="e">
        <f t="shared" si="171"/>
        <v>#DIV/0!</v>
      </c>
      <c r="T1609" s="87" t="e">
        <f t="shared" si="171"/>
        <v>#DIV/0!</v>
      </c>
    </row>
    <row r="1610" spans="1:20" ht="75" hidden="1" x14ac:dyDescent="0.3">
      <c r="A1610" s="92" t="s">
        <v>471</v>
      </c>
      <c r="B1610" s="93"/>
      <c r="C1610" s="105" t="s">
        <v>472</v>
      </c>
      <c r="D1610" s="644"/>
      <c r="E1610" s="642">
        <f t="shared" si="174"/>
        <v>0</v>
      </c>
      <c r="F1610" s="644"/>
      <c r="G1610" s="644"/>
      <c r="H1610" s="644"/>
      <c r="I1610" s="642">
        <f t="shared" si="172"/>
        <v>0</v>
      </c>
      <c r="J1610" s="644"/>
      <c r="K1610" s="644"/>
      <c r="L1610" s="644"/>
      <c r="M1610" s="642">
        <f t="shared" si="173"/>
        <v>0</v>
      </c>
      <c r="N1610" s="644"/>
      <c r="O1610" s="644"/>
      <c r="P1610" s="644"/>
      <c r="Q1610" s="87" t="e">
        <f t="shared" si="171"/>
        <v>#DIV/0!</v>
      </c>
      <c r="R1610" s="87" t="e">
        <f t="shared" si="171"/>
        <v>#DIV/0!</v>
      </c>
      <c r="S1610" s="87" t="e">
        <f t="shared" si="171"/>
        <v>#DIV/0!</v>
      </c>
      <c r="T1610" s="87" t="e">
        <f t="shared" si="171"/>
        <v>#DIV/0!</v>
      </c>
    </row>
    <row r="1611" spans="1:20" hidden="1" x14ac:dyDescent="0.3">
      <c r="A1611" s="92"/>
      <c r="B1611" s="93"/>
      <c r="C1611" s="94" t="s">
        <v>397</v>
      </c>
      <c r="D1611" s="644"/>
      <c r="E1611" s="642">
        <f t="shared" si="174"/>
        <v>0</v>
      </c>
      <c r="F1611" s="644"/>
      <c r="G1611" s="644"/>
      <c r="H1611" s="644"/>
      <c r="I1611" s="642">
        <f t="shared" si="172"/>
        <v>0</v>
      </c>
      <c r="J1611" s="644"/>
      <c r="K1611" s="644"/>
      <c r="L1611" s="644"/>
      <c r="M1611" s="642">
        <f t="shared" si="173"/>
        <v>0</v>
      </c>
      <c r="N1611" s="644"/>
      <c r="O1611" s="644"/>
      <c r="P1611" s="644"/>
      <c r="Q1611" s="87" t="e">
        <f t="shared" si="171"/>
        <v>#DIV/0!</v>
      </c>
      <c r="R1611" s="87" t="e">
        <f t="shared" si="171"/>
        <v>#DIV/0!</v>
      </c>
      <c r="S1611" s="87" t="e">
        <f t="shared" si="171"/>
        <v>#DIV/0!</v>
      </c>
      <c r="T1611" s="87" t="e">
        <f t="shared" ref="T1611:T1674" si="175">P1611/L1611*100</f>
        <v>#DIV/0!</v>
      </c>
    </row>
    <row r="1612" spans="1:20" ht="15" hidden="1" customHeight="1" x14ac:dyDescent="0.3">
      <c r="A1612" s="92"/>
      <c r="B1612" s="93" t="s">
        <v>192</v>
      </c>
      <c r="C1612" s="95" t="s">
        <v>391</v>
      </c>
      <c r="D1612" s="79"/>
      <c r="E1612" s="642">
        <f t="shared" si="174"/>
        <v>0</v>
      </c>
      <c r="F1612" s="79"/>
      <c r="G1612" s="79"/>
      <c r="H1612" s="79"/>
      <c r="I1612" s="642">
        <f t="shared" si="172"/>
        <v>0</v>
      </c>
      <c r="J1612" s="634"/>
      <c r="K1612" s="634"/>
      <c r="L1612" s="634"/>
      <c r="M1612" s="642">
        <f t="shared" si="173"/>
        <v>0</v>
      </c>
      <c r="N1612" s="634"/>
      <c r="O1612" s="634"/>
      <c r="P1612" s="634"/>
      <c r="Q1612" s="87" t="e">
        <f t="shared" ref="Q1612:T1675" si="176">M1612/I1612*100</f>
        <v>#DIV/0!</v>
      </c>
      <c r="R1612" s="87" t="e">
        <f t="shared" si="176"/>
        <v>#DIV/0!</v>
      </c>
      <c r="S1612" s="87" t="e">
        <f t="shared" si="176"/>
        <v>#DIV/0!</v>
      </c>
      <c r="T1612" s="87" t="e">
        <f t="shared" si="175"/>
        <v>#DIV/0!</v>
      </c>
    </row>
    <row r="1613" spans="1:20" hidden="1" x14ac:dyDescent="0.3">
      <c r="A1613" s="92"/>
      <c r="B1613" s="93" t="s">
        <v>203</v>
      </c>
      <c r="C1613" s="95" t="s">
        <v>385</v>
      </c>
      <c r="D1613" s="644"/>
      <c r="E1613" s="642">
        <f t="shared" si="174"/>
        <v>0</v>
      </c>
      <c r="F1613" s="644"/>
      <c r="G1613" s="644"/>
      <c r="H1613" s="644"/>
      <c r="I1613" s="642">
        <f t="shared" ref="I1613:I1676" si="177">J1613+K1613</f>
        <v>0</v>
      </c>
      <c r="J1613" s="644"/>
      <c r="K1613" s="644"/>
      <c r="L1613" s="644"/>
      <c r="M1613" s="642">
        <f t="shared" ref="M1613:M1676" si="178">N1613+O1613</f>
        <v>0</v>
      </c>
      <c r="N1613" s="644"/>
      <c r="O1613" s="644"/>
      <c r="P1613" s="644"/>
      <c r="Q1613" s="87" t="e">
        <f t="shared" si="176"/>
        <v>#DIV/0!</v>
      </c>
      <c r="R1613" s="87" t="e">
        <f t="shared" si="176"/>
        <v>#DIV/0!</v>
      </c>
      <c r="S1613" s="87" t="e">
        <f t="shared" si="176"/>
        <v>#DIV/0!</v>
      </c>
      <c r="T1613" s="87" t="e">
        <f t="shared" si="175"/>
        <v>#DIV/0!</v>
      </c>
    </row>
    <row r="1614" spans="1:20" hidden="1" x14ac:dyDescent="0.3">
      <c r="A1614" s="92"/>
      <c r="B1614" s="93" t="s">
        <v>207</v>
      </c>
      <c r="C1614" s="96" t="s">
        <v>208</v>
      </c>
      <c r="D1614" s="644"/>
      <c r="E1614" s="642">
        <f t="shared" si="174"/>
        <v>0</v>
      </c>
      <c r="F1614" s="644"/>
      <c r="G1614" s="644"/>
      <c r="H1614" s="644"/>
      <c r="I1614" s="642">
        <f t="shared" si="177"/>
        <v>0</v>
      </c>
      <c r="J1614" s="644"/>
      <c r="K1614" s="644"/>
      <c r="L1614" s="644"/>
      <c r="M1614" s="642">
        <f t="shared" si="178"/>
        <v>0</v>
      </c>
      <c r="N1614" s="644"/>
      <c r="O1614" s="644"/>
      <c r="P1614" s="644"/>
      <c r="Q1614" s="87" t="e">
        <f t="shared" si="176"/>
        <v>#DIV/0!</v>
      </c>
      <c r="R1614" s="87" t="e">
        <f t="shared" si="176"/>
        <v>#DIV/0!</v>
      </c>
      <c r="S1614" s="87" t="e">
        <f t="shared" si="176"/>
        <v>#DIV/0!</v>
      </c>
      <c r="T1614" s="87" t="e">
        <f t="shared" si="175"/>
        <v>#DIV/0!</v>
      </c>
    </row>
    <row r="1615" spans="1:20" ht="30" hidden="1" x14ac:dyDescent="0.3">
      <c r="A1615" s="92"/>
      <c r="B1615" s="93" t="s">
        <v>209</v>
      </c>
      <c r="C1615" s="97" t="s">
        <v>210</v>
      </c>
      <c r="D1615" s="644"/>
      <c r="E1615" s="642">
        <f t="shared" si="174"/>
        <v>0</v>
      </c>
      <c r="F1615" s="644"/>
      <c r="G1615" s="644"/>
      <c r="H1615" s="644"/>
      <c r="I1615" s="642">
        <f t="shared" si="177"/>
        <v>0</v>
      </c>
      <c r="J1615" s="644"/>
      <c r="K1615" s="644"/>
      <c r="L1615" s="644"/>
      <c r="M1615" s="642">
        <f t="shared" si="178"/>
        <v>0</v>
      </c>
      <c r="N1615" s="644"/>
      <c r="O1615" s="644"/>
      <c r="P1615" s="644"/>
      <c r="Q1615" s="87" t="e">
        <f t="shared" si="176"/>
        <v>#DIV/0!</v>
      </c>
      <c r="R1615" s="87" t="e">
        <f t="shared" si="176"/>
        <v>#DIV/0!</v>
      </c>
      <c r="S1615" s="87" t="e">
        <f t="shared" si="176"/>
        <v>#DIV/0!</v>
      </c>
      <c r="T1615" s="87" t="e">
        <f t="shared" si="175"/>
        <v>#DIV/0!</v>
      </c>
    </row>
    <row r="1616" spans="1:20" ht="30" hidden="1" x14ac:dyDescent="0.3">
      <c r="A1616" s="92"/>
      <c r="B1616" s="93" t="s">
        <v>211</v>
      </c>
      <c r="C1616" s="97" t="s">
        <v>212</v>
      </c>
      <c r="D1616" s="644"/>
      <c r="E1616" s="642">
        <f t="shared" si="174"/>
        <v>0</v>
      </c>
      <c r="F1616" s="644"/>
      <c r="G1616" s="644"/>
      <c r="H1616" s="644"/>
      <c r="I1616" s="642">
        <f t="shared" si="177"/>
        <v>0</v>
      </c>
      <c r="J1616" s="644"/>
      <c r="K1616" s="644"/>
      <c r="L1616" s="644"/>
      <c r="M1616" s="642">
        <f t="shared" si="178"/>
        <v>0</v>
      </c>
      <c r="N1616" s="644"/>
      <c r="O1616" s="644"/>
      <c r="P1616" s="644"/>
      <c r="Q1616" s="87" t="e">
        <f t="shared" si="176"/>
        <v>#DIV/0!</v>
      </c>
      <c r="R1616" s="87" t="e">
        <f t="shared" si="176"/>
        <v>#DIV/0!</v>
      </c>
      <c r="S1616" s="87" t="e">
        <f t="shared" si="176"/>
        <v>#DIV/0!</v>
      </c>
      <c r="T1616" s="87" t="e">
        <f t="shared" si="175"/>
        <v>#DIV/0!</v>
      </c>
    </row>
    <row r="1617" spans="1:20" hidden="1" x14ac:dyDescent="0.3">
      <c r="A1617" s="92"/>
      <c r="B1617" s="93" t="s">
        <v>213</v>
      </c>
      <c r="C1617" s="96" t="s">
        <v>214</v>
      </c>
      <c r="D1617" s="644"/>
      <c r="E1617" s="642">
        <f t="shared" si="174"/>
        <v>0</v>
      </c>
      <c r="F1617" s="644"/>
      <c r="G1617" s="644"/>
      <c r="H1617" s="644"/>
      <c r="I1617" s="642">
        <f t="shared" si="177"/>
        <v>0</v>
      </c>
      <c r="J1617" s="644"/>
      <c r="K1617" s="644"/>
      <c r="L1617" s="644"/>
      <c r="M1617" s="642">
        <f t="shared" si="178"/>
        <v>0</v>
      </c>
      <c r="N1617" s="644"/>
      <c r="O1617" s="644"/>
      <c r="P1617" s="644"/>
      <c r="Q1617" s="87" t="e">
        <f t="shared" si="176"/>
        <v>#DIV/0!</v>
      </c>
      <c r="R1617" s="87" t="e">
        <f t="shared" si="176"/>
        <v>#DIV/0!</v>
      </c>
      <c r="S1617" s="87" t="e">
        <f t="shared" si="176"/>
        <v>#DIV/0!</v>
      </c>
      <c r="T1617" s="87" t="e">
        <f t="shared" si="175"/>
        <v>#DIV/0!</v>
      </c>
    </row>
    <row r="1618" spans="1:20" hidden="1" x14ac:dyDescent="0.3">
      <c r="A1618" s="92"/>
      <c r="B1618" s="93" t="s">
        <v>215</v>
      </c>
      <c r="C1618" s="95" t="s">
        <v>391</v>
      </c>
      <c r="D1618" s="644"/>
      <c r="E1618" s="642">
        <f t="shared" ref="E1618:E1681" si="179">F1618+G1618</f>
        <v>0</v>
      </c>
      <c r="F1618" s="644"/>
      <c r="G1618" s="644"/>
      <c r="H1618" s="644"/>
      <c r="I1618" s="642">
        <f t="shared" si="177"/>
        <v>0</v>
      </c>
      <c r="J1618" s="644"/>
      <c r="K1618" s="644"/>
      <c r="L1618" s="644"/>
      <c r="M1618" s="642">
        <f t="shared" si="178"/>
        <v>0</v>
      </c>
      <c r="N1618" s="644"/>
      <c r="O1618" s="644"/>
      <c r="P1618" s="644"/>
      <c r="Q1618" s="87" t="e">
        <f t="shared" si="176"/>
        <v>#DIV/0!</v>
      </c>
      <c r="R1618" s="87" t="e">
        <f t="shared" si="176"/>
        <v>#DIV/0!</v>
      </c>
      <c r="S1618" s="87" t="e">
        <f t="shared" si="176"/>
        <v>#DIV/0!</v>
      </c>
      <c r="T1618" s="87" t="e">
        <f t="shared" si="175"/>
        <v>#DIV/0!</v>
      </c>
    </row>
    <row r="1619" spans="1:20" ht="45" hidden="1" x14ac:dyDescent="0.3">
      <c r="A1619" s="92"/>
      <c r="B1619" s="93" t="s">
        <v>216</v>
      </c>
      <c r="C1619" s="96" t="s">
        <v>217</v>
      </c>
      <c r="D1619" s="644"/>
      <c r="E1619" s="642">
        <f t="shared" si="179"/>
        <v>0</v>
      </c>
      <c r="F1619" s="644"/>
      <c r="G1619" s="644"/>
      <c r="H1619" s="644"/>
      <c r="I1619" s="642">
        <f t="shared" si="177"/>
        <v>0</v>
      </c>
      <c r="J1619" s="644"/>
      <c r="K1619" s="644"/>
      <c r="L1619" s="644"/>
      <c r="M1619" s="642">
        <f t="shared" si="178"/>
        <v>0</v>
      </c>
      <c r="N1619" s="644"/>
      <c r="O1619" s="644"/>
      <c r="P1619" s="644"/>
      <c r="Q1619" s="87" t="e">
        <f t="shared" si="176"/>
        <v>#DIV/0!</v>
      </c>
      <c r="R1619" s="87" t="e">
        <f t="shared" si="176"/>
        <v>#DIV/0!</v>
      </c>
      <c r="S1619" s="87" t="e">
        <f t="shared" si="176"/>
        <v>#DIV/0!</v>
      </c>
      <c r="T1619" s="87" t="e">
        <f t="shared" si="175"/>
        <v>#DIV/0!</v>
      </c>
    </row>
    <row r="1620" spans="1:20" hidden="1" x14ac:dyDescent="0.3">
      <c r="A1620" s="92"/>
      <c r="B1620" s="93" t="s">
        <v>218</v>
      </c>
      <c r="C1620" s="96" t="s">
        <v>219</v>
      </c>
      <c r="D1620" s="644"/>
      <c r="E1620" s="642">
        <f t="shared" si="179"/>
        <v>0</v>
      </c>
      <c r="F1620" s="644"/>
      <c r="G1620" s="644"/>
      <c r="H1620" s="644"/>
      <c r="I1620" s="642">
        <f t="shared" si="177"/>
        <v>0</v>
      </c>
      <c r="J1620" s="644"/>
      <c r="K1620" s="644"/>
      <c r="L1620" s="644"/>
      <c r="M1620" s="642">
        <f t="shared" si="178"/>
        <v>0</v>
      </c>
      <c r="N1620" s="644"/>
      <c r="O1620" s="644"/>
      <c r="P1620" s="644"/>
      <c r="Q1620" s="87" t="e">
        <f t="shared" si="176"/>
        <v>#DIV/0!</v>
      </c>
      <c r="R1620" s="87" t="e">
        <f t="shared" si="176"/>
        <v>#DIV/0!</v>
      </c>
      <c r="S1620" s="87" t="e">
        <f t="shared" si="176"/>
        <v>#DIV/0!</v>
      </c>
      <c r="T1620" s="87" t="e">
        <f t="shared" si="175"/>
        <v>#DIV/0!</v>
      </c>
    </row>
    <row r="1621" spans="1:20" ht="30" hidden="1" x14ac:dyDescent="0.3">
      <c r="A1621" s="92"/>
      <c r="B1621" s="93" t="s">
        <v>220</v>
      </c>
      <c r="C1621" s="97" t="s">
        <v>221</v>
      </c>
      <c r="D1621" s="644"/>
      <c r="E1621" s="642">
        <f t="shared" si="179"/>
        <v>0</v>
      </c>
      <c r="F1621" s="644"/>
      <c r="G1621" s="644"/>
      <c r="H1621" s="644"/>
      <c r="I1621" s="642">
        <f t="shared" si="177"/>
        <v>0</v>
      </c>
      <c r="J1621" s="644"/>
      <c r="K1621" s="644"/>
      <c r="L1621" s="644"/>
      <c r="M1621" s="642">
        <f t="shared" si="178"/>
        <v>0</v>
      </c>
      <c r="N1621" s="644"/>
      <c r="O1621" s="644"/>
      <c r="P1621" s="644"/>
      <c r="Q1621" s="87" t="e">
        <f t="shared" si="176"/>
        <v>#DIV/0!</v>
      </c>
      <c r="R1621" s="87" t="e">
        <f t="shared" si="176"/>
        <v>#DIV/0!</v>
      </c>
      <c r="S1621" s="87" t="e">
        <f t="shared" si="176"/>
        <v>#DIV/0!</v>
      </c>
      <c r="T1621" s="87" t="e">
        <f t="shared" si="175"/>
        <v>#DIV/0!</v>
      </c>
    </row>
    <row r="1622" spans="1:20" ht="30" hidden="1" x14ac:dyDescent="0.3">
      <c r="A1622" s="92"/>
      <c r="B1622" s="93" t="s">
        <v>222</v>
      </c>
      <c r="C1622" s="97" t="s">
        <v>223</v>
      </c>
      <c r="D1622" s="644"/>
      <c r="E1622" s="642">
        <f t="shared" si="179"/>
        <v>0</v>
      </c>
      <c r="F1622" s="644"/>
      <c r="G1622" s="644"/>
      <c r="H1622" s="644"/>
      <c r="I1622" s="642">
        <f t="shared" si="177"/>
        <v>0</v>
      </c>
      <c r="J1622" s="644"/>
      <c r="K1622" s="644"/>
      <c r="L1622" s="644"/>
      <c r="M1622" s="642">
        <f t="shared" si="178"/>
        <v>0</v>
      </c>
      <c r="N1622" s="644"/>
      <c r="O1622" s="644"/>
      <c r="P1622" s="644"/>
      <c r="Q1622" s="87" t="e">
        <f t="shared" si="176"/>
        <v>#DIV/0!</v>
      </c>
      <c r="R1622" s="87" t="e">
        <f t="shared" si="176"/>
        <v>#DIV/0!</v>
      </c>
      <c r="S1622" s="87" t="e">
        <f t="shared" si="176"/>
        <v>#DIV/0!</v>
      </c>
      <c r="T1622" s="87" t="e">
        <f t="shared" si="175"/>
        <v>#DIV/0!</v>
      </c>
    </row>
    <row r="1623" spans="1:20" hidden="1" x14ac:dyDescent="0.3">
      <c r="A1623" s="92"/>
      <c r="B1623" s="93" t="s">
        <v>224</v>
      </c>
      <c r="C1623" s="96" t="s">
        <v>225</v>
      </c>
      <c r="D1623" s="644"/>
      <c r="E1623" s="642">
        <f t="shared" si="179"/>
        <v>0</v>
      </c>
      <c r="F1623" s="644"/>
      <c r="G1623" s="644"/>
      <c r="H1623" s="644"/>
      <c r="I1623" s="642">
        <f t="shared" si="177"/>
        <v>0</v>
      </c>
      <c r="J1623" s="644"/>
      <c r="K1623" s="644"/>
      <c r="L1623" s="644"/>
      <c r="M1623" s="642">
        <f t="shared" si="178"/>
        <v>0</v>
      </c>
      <c r="N1623" s="644"/>
      <c r="O1623" s="644"/>
      <c r="P1623" s="644"/>
      <c r="Q1623" s="87" t="e">
        <f t="shared" si="176"/>
        <v>#DIV/0!</v>
      </c>
      <c r="R1623" s="87" t="e">
        <f t="shared" si="176"/>
        <v>#DIV/0!</v>
      </c>
      <c r="S1623" s="87" t="e">
        <f t="shared" si="176"/>
        <v>#DIV/0!</v>
      </c>
      <c r="T1623" s="87" t="e">
        <f t="shared" si="175"/>
        <v>#DIV/0!</v>
      </c>
    </row>
    <row r="1624" spans="1:20" ht="30" hidden="1" x14ac:dyDescent="0.3">
      <c r="A1624" s="92"/>
      <c r="B1624" s="93" t="s">
        <v>226</v>
      </c>
      <c r="C1624" s="97" t="s">
        <v>227</v>
      </c>
      <c r="D1624" s="644"/>
      <c r="E1624" s="642">
        <f t="shared" si="179"/>
        <v>0</v>
      </c>
      <c r="F1624" s="644"/>
      <c r="G1624" s="644"/>
      <c r="H1624" s="644"/>
      <c r="I1624" s="642">
        <f t="shared" si="177"/>
        <v>0</v>
      </c>
      <c r="J1624" s="644"/>
      <c r="K1624" s="644"/>
      <c r="L1624" s="644"/>
      <c r="M1624" s="642">
        <f t="shared" si="178"/>
        <v>0</v>
      </c>
      <c r="N1624" s="644"/>
      <c r="O1624" s="644"/>
      <c r="P1624" s="644"/>
      <c r="Q1624" s="87" t="e">
        <f t="shared" si="176"/>
        <v>#DIV/0!</v>
      </c>
      <c r="R1624" s="87" t="e">
        <f t="shared" si="176"/>
        <v>#DIV/0!</v>
      </c>
      <c r="S1624" s="87" t="e">
        <f t="shared" si="176"/>
        <v>#DIV/0!</v>
      </c>
      <c r="T1624" s="87" t="e">
        <f t="shared" si="175"/>
        <v>#DIV/0!</v>
      </c>
    </row>
    <row r="1625" spans="1:20" ht="75" hidden="1" x14ac:dyDescent="0.3">
      <c r="A1625" s="92"/>
      <c r="B1625" s="93" t="s">
        <v>228</v>
      </c>
      <c r="C1625" s="97" t="s">
        <v>229</v>
      </c>
      <c r="D1625" s="644"/>
      <c r="E1625" s="642">
        <f t="shared" si="179"/>
        <v>0</v>
      </c>
      <c r="F1625" s="644"/>
      <c r="G1625" s="644"/>
      <c r="H1625" s="644"/>
      <c r="I1625" s="642">
        <f t="shared" si="177"/>
        <v>0</v>
      </c>
      <c r="J1625" s="644"/>
      <c r="K1625" s="644"/>
      <c r="L1625" s="644"/>
      <c r="M1625" s="642">
        <f t="shared" si="178"/>
        <v>0</v>
      </c>
      <c r="N1625" s="644"/>
      <c r="O1625" s="644"/>
      <c r="P1625" s="644"/>
      <c r="Q1625" s="87" t="e">
        <f t="shared" si="176"/>
        <v>#DIV/0!</v>
      </c>
      <c r="R1625" s="87" t="e">
        <f t="shared" si="176"/>
        <v>#DIV/0!</v>
      </c>
      <c r="S1625" s="87" t="e">
        <f t="shared" si="176"/>
        <v>#DIV/0!</v>
      </c>
      <c r="T1625" s="87" t="e">
        <f t="shared" si="175"/>
        <v>#DIV/0!</v>
      </c>
    </row>
    <row r="1626" spans="1:20" ht="135" hidden="1" x14ac:dyDescent="0.3">
      <c r="A1626" s="92"/>
      <c r="B1626" s="93" t="s">
        <v>230</v>
      </c>
      <c r="C1626" s="97" t="s">
        <v>231</v>
      </c>
      <c r="D1626" s="644"/>
      <c r="E1626" s="642">
        <f t="shared" si="179"/>
        <v>0</v>
      </c>
      <c r="F1626" s="644"/>
      <c r="G1626" s="644"/>
      <c r="H1626" s="644"/>
      <c r="I1626" s="642">
        <f t="shared" si="177"/>
        <v>0</v>
      </c>
      <c r="J1626" s="644"/>
      <c r="K1626" s="644"/>
      <c r="L1626" s="644"/>
      <c r="M1626" s="642">
        <f t="shared" si="178"/>
        <v>0</v>
      </c>
      <c r="N1626" s="644"/>
      <c r="O1626" s="644"/>
      <c r="P1626" s="644"/>
      <c r="Q1626" s="87" t="e">
        <f t="shared" si="176"/>
        <v>#DIV/0!</v>
      </c>
      <c r="R1626" s="87" t="e">
        <f t="shared" si="176"/>
        <v>#DIV/0!</v>
      </c>
      <c r="S1626" s="87" t="e">
        <f t="shared" si="176"/>
        <v>#DIV/0!</v>
      </c>
      <c r="T1626" s="87" t="e">
        <f t="shared" si="175"/>
        <v>#DIV/0!</v>
      </c>
    </row>
    <row r="1627" spans="1:20" ht="45" hidden="1" x14ac:dyDescent="0.3">
      <c r="A1627" s="92"/>
      <c r="B1627" s="93" t="s">
        <v>232</v>
      </c>
      <c r="C1627" s="97" t="s">
        <v>233</v>
      </c>
      <c r="D1627" s="644"/>
      <c r="E1627" s="642">
        <f t="shared" si="179"/>
        <v>0</v>
      </c>
      <c r="F1627" s="644"/>
      <c r="G1627" s="644"/>
      <c r="H1627" s="644"/>
      <c r="I1627" s="642">
        <f t="shared" si="177"/>
        <v>0</v>
      </c>
      <c r="J1627" s="644"/>
      <c r="K1627" s="644"/>
      <c r="L1627" s="644"/>
      <c r="M1627" s="642">
        <f t="shared" si="178"/>
        <v>0</v>
      </c>
      <c r="N1627" s="644"/>
      <c r="O1627" s="644"/>
      <c r="P1627" s="644"/>
      <c r="Q1627" s="87" t="e">
        <f t="shared" si="176"/>
        <v>#DIV/0!</v>
      </c>
      <c r="R1627" s="87" t="e">
        <f t="shared" si="176"/>
        <v>#DIV/0!</v>
      </c>
      <c r="S1627" s="87" t="e">
        <f t="shared" si="176"/>
        <v>#DIV/0!</v>
      </c>
      <c r="T1627" s="87" t="e">
        <f t="shared" si="175"/>
        <v>#DIV/0!</v>
      </c>
    </row>
    <row r="1628" spans="1:20" ht="45" hidden="1" x14ac:dyDescent="0.3">
      <c r="A1628" s="92"/>
      <c r="B1628" s="93" t="s">
        <v>234</v>
      </c>
      <c r="C1628" s="97" t="s">
        <v>235</v>
      </c>
      <c r="D1628" s="644"/>
      <c r="E1628" s="642">
        <f t="shared" si="179"/>
        <v>0</v>
      </c>
      <c r="F1628" s="644"/>
      <c r="G1628" s="644"/>
      <c r="H1628" s="644"/>
      <c r="I1628" s="642">
        <f t="shared" si="177"/>
        <v>0</v>
      </c>
      <c r="J1628" s="644"/>
      <c r="K1628" s="644"/>
      <c r="L1628" s="644"/>
      <c r="M1628" s="642">
        <f t="shared" si="178"/>
        <v>0</v>
      </c>
      <c r="N1628" s="644"/>
      <c r="O1628" s="644"/>
      <c r="P1628" s="644"/>
      <c r="Q1628" s="87" t="e">
        <f t="shared" si="176"/>
        <v>#DIV/0!</v>
      </c>
      <c r="R1628" s="87" t="e">
        <f t="shared" si="176"/>
        <v>#DIV/0!</v>
      </c>
      <c r="S1628" s="87" t="e">
        <f t="shared" si="176"/>
        <v>#DIV/0!</v>
      </c>
      <c r="T1628" s="87" t="e">
        <f t="shared" si="175"/>
        <v>#DIV/0!</v>
      </c>
    </row>
    <row r="1629" spans="1:20" ht="45" hidden="1" x14ac:dyDescent="0.3">
      <c r="A1629" s="92"/>
      <c r="B1629" s="93" t="s">
        <v>236</v>
      </c>
      <c r="C1629" s="97" t="s">
        <v>237</v>
      </c>
      <c r="D1629" s="644"/>
      <c r="E1629" s="642">
        <f t="shared" si="179"/>
        <v>0</v>
      </c>
      <c r="F1629" s="644"/>
      <c r="G1629" s="644"/>
      <c r="H1629" s="644"/>
      <c r="I1629" s="642">
        <f t="shared" si="177"/>
        <v>0</v>
      </c>
      <c r="J1629" s="644"/>
      <c r="K1629" s="644"/>
      <c r="L1629" s="644"/>
      <c r="M1629" s="642">
        <f t="shared" si="178"/>
        <v>0</v>
      </c>
      <c r="N1629" s="644"/>
      <c r="O1629" s="644"/>
      <c r="P1629" s="644"/>
      <c r="Q1629" s="87" t="e">
        <f t="shared" si="176"/>
        <v>#DIV/0!</v>
      </c>
      <c r="R1629" s="87" t="e">
        <f t="shared" si="176"/>
        <v>#DIV/0!</v>
      </c>
      <c r="S1629" s="87" t="e">
        <f t="shared" si="176"/>
        <v>#DIV/0!</v>
      </c>
      <c r="T1629" s="87" t="e">
        <f t="shared" si="175"/>
        <v>#DIV/0!</v>
      </c>
    </row>
    <row r="1630" spans="1:20" ht="30" hidden="1" x14ac:dyDescent="0.3">
      <c r="A1630" s="92"/>
      <c r="B1630" s="93" t="s">
        <v>238</v>
      </c>
      <c r="C1630" s="97" t="s">
        <v>239</v>
      </c>
      <c r="D1630" s="644"/>
      <c r="E1630" s="642">
        <f t="shared" si="179"/>
        <v>0</v>
      </c>
      <c r="F1630" s="644"/>
      <c r="G1630" s="644"/>
      <c r="H1630" s="644"/>
      <c r="I1630" s="642">
        <f t="shared" si="177"/>
        <v>0</v>
      </c>
      <c r="J1630" s="644"/>
      <c r="K1630" s="644"/>
      <c r="L1630" s="644"/>
      <c r="M1630" s="642">
        <f t="shared" si="178"/>
        <v>0</v>
      </c>
      <c r="N1630" s="644"/>
      <c r="O1630" s="644"/>
      <c r="P1630" s="644"/>
      <c r="Q1630" s="87" t="e">
        <f t="shared" si="176"/>
        <v>#DIV/0!</v>
      </c>
      <c r="R1630" s="87" t="e">
        <f t="shared" si="176"/>
        <v>#DIV/0!</v>
      </c>
      <c r="S1630" s="87" t="e">
        <f t="shared" si="176"/>
        <v>#DIV/0!</v>
      </c>
      <c r="T1630" s="87" t="e">
        <f t="shared" si="175"/>
        <v>#DIV/0!</v>
      </c>
    </row>
    <row r="1631" spans="1:20" ht="45" hidden="1" x14ac:dyDescent="0.3">
      <c r="A1631" s="92"/>
      <c r="B1631" s="93" t="s">
        <v>240</v>
      </c>
      <c r="C1631" s="97" t="s">
        <v>241</v>
      </c>
      <c r="D1631" s="644"/>
      <c r="E1631" s="642">
        <f t="shared" si="179"/>
        <v>0</v>
      </c>
      <c r="F1631" s="644"/>
      <c r="G1631" s="644"/>
      <c r="H1631" s="644"/>
      <c r="I1631" s="642">
        <f t="shared" si="177"/>
        <v>0</v>
      </c>
      <c r="J1631" s="644"/>
      <c r="K1631" s="644"/>
      <c r="L1631" s="644"/>
      <c r="M1631" s="642">
        <f t="shared" si="178"/>
        <v>0</v>
      </c>
      <c r="N1631" s="644"/>
      <c r="O1631" s="644"/>
      <c r="P1631" s="644"/>
      <c r="Q1631" s="87" t="e">
        <f t="shared" si="176"/>
        <v>#DIV/0!</v>
      </c>
      <c r="R1631" s="87" t="e">
        <f t="shared" si="176"/>
        <v>#DIV/0!</v>
      </c>
      <c r="S1631" s="87" t="e">
        <f t="shared" si="176"/>
        <v>#DIV/0!</v>
      </c>
      <c r="T1631" s="87" t="e">
        <f t="shared" si="175"/>
        <v>#DIV/0!</v>
      </c>
    </row>
    <row r="1632" spans="1:20" ht="60" hidden="1" x14ac:dyDescent="0.3">
      <c r="A1632" s="92"/>
      <c r="B1632" s="93" t="s">
        <v>242</v>
      </c>
      <c r="C1632" s="97" t="s">
        <v>243</v>
      </c>
      <c r="D1632" s="644"/>
      <c r="E1632" s="642">
        <f t="shared" si="179"/>
        <v>0</v>
      </c>
      <c r="F1632" s="644"/>
      <c r="G1632" s="644"/>
      <c r="H1632" s="644"/>
      <c r="I1632" s="642">
        <f t="shared" si="177"/>
        <v>0</v>
      </c>
      <c r="J1632" s="644"/>
      <c r="K1632" s="644"/>
      <c r="L1632" s="644"/>
      <c r="M1632" s="642">
        <f t="shared" si="178"/>
        <v>0</v>
      </c>
      <c r="N1632" s="644"/>
      <c r="O1632" s="644"/>
      <c r="P1632" s="644"/>
      <c r="Q1632" s="87" t="e">
        <f t="shared" si="176"/>
        <v>#DIV/0!</v>
      </c>
      <c r="R1632" s="87" t="e">
        <f t="shared" si="176"/>
        <v>#DIV/0!</v>
      </c>
      <c r="S1632" s="87" t="e">
        <f t="shared" si="176"/>
        <v>#DIV/0!</v>
      </c>
      <c r="T1632" s="87" t="e">
        <f t="shared" si="175"/>
        <v>#DIV/0!</v>
      </c>
    </row>
    <row r="1633" spans="1:20" ht="30" hidden="1" x14ac:dyDescent="0.3">
      <c r="A1633" s="92"/>
      <c r="B1633" s="93" t="s">
        <v>244</v>
      </c>
      <c r="C1633" s="97" t="s">
        <v>245</v>
      </c>
      <c r="D1633" s="644"/>
      <c r="E1633" s="642">
        <f t="shared" si="179"/>
        <v>0</v>
      </c>
      <c r="F1633" s="644"/>
      <c r="G1633" s="644"/>
      <c r="H1633" s="644"/>
      <c r="I1633" s="642">
        <f t="shared" si="177"/>
        <v>0</v>
      </c>
      <c r="J1633" s="644"/>
      <c r="K1633" s="644"/>
      <c r="L1633" s="644"/>
      <c r="M1633" s="642">
        <f t="shared" si="178"/>
        <v>0</v>
      </c>
      <c r="N1633" s="644"/>
      <c r="O1633" s="644"/>
      <c r="P1633" s="644"/>
      <c r="Q1633" s="87" t="e">
        <f t="shared" si="176"/>
        <v>#DIV/0!</v>
      </c>
      <c r="R1633" s="87" t="e">
        <f t="shared" si="176"/>
        <v>#DIV/0!</v>
      </c>
      <c r="S1633" s="87" t="e">
        <f t="shared" si="176"/>
        <v>#DIV/0!</v>
      </c>
      <c r="T1633" s="87" t="e">
        <f t="shared" si="175"/>
        <v>#DIV/0!</v>
      </c>
    </row>
    <row r="1634" spans="1:20" ht="30" hidden="1" x14ac:dyDescent="0.3">
      <c r="A1634" s="92"/>
      <c r="B1634" s="93" t="s">
        <v>246</v>
      </c>
      <c r="C1634" s="97" t="s">
        <v>247</v>
      </c>
      <c r="D1634" s="644"/>
      <c r="E1634" s="642">
        <f t="shared" si="179"/>
        <v>0</v>
      </c>
      <c r="F1634" s="644"/>
      <c r="G1634" s="644"/>
      <c r="H1634" s="644"/>
      <c r="I1634" s="642">
        <f t="shared" si="177"/>
        <v>0</v>
      </c>
      <c r="J1634" s="644"/>
      <c r="K1634" s="644"/>
      <c r="L1634" s="644"/>
      <c r="M1634" s="642">
        <f t="shared" si="178"/>
        <v>0</v>
      </c>
      <c r="N1634" s="644"/>
      <c r="O1634" s="644"/>
      <c r="P1634" s="644"/>
      <c r="Q1634" s="87" t="e">
        <f t="shared" si="176"/>
        <v>#DIV/0!</v>
      </c>
      <c r="R1634" s="87" t="e">
        <f t="shared" si="176"/>
        <v>#DIV/0!</v>
      </c>
      <c r="S1634" s="87" t="e">
        <f t="shared" si="176"/>
        <v>#DIV/0!</v>
      </c>
      <c r="T1634" s="87" t="e">
        <f t="shared" si="175"/>
        <v>#DIV/0!</v>
      </c>
    </row>
    <row r="1635" spans="1:20" ht="30" hidden="1" x14ac:dyDescent="0.3">
      <c r="A1635" s="92"/>
      <c r="B1635" s="93" t="s">
        <v>248</v>
      </c>
      <c r="C1635" s="97" t="s">
        <v>249</v>
      </c>
      <c r="D1635" s="644"/>
      <c r="E1635" s="642">
        <f t="shared" si="179"/>
        <v>0</v>
      </c>
      <c r="F1635" s="644"/>
      <c r="G1635" s="644"/>
      <c r="H1635" s="644"/>
      <c r="I1635" s="642">
        <f t="shared" si="177"/>
        <v>0</v>
      </c>
      <c r="J1635" s="644"/>
      <c r="K1635" s="644"/>
      <c r="L1635" s="644"/>
      <c r="M1635" s="642">
        <f t="shared" si="178"/>
        <v>0</v>
      </c>
      <c r="N1635" s="644"/>
      <c r="O1635" s="644"/>
      <c r="P1635" s="644"/>
      <c r="Q1635" s="87" t="e">
        <f t="shared" si="176"/>
        <v>#DIV/0!</v>
      </c>
      <c r="R1635" s="87" t="e">
        <f t="shared" si="176"/>
        <v>#DIV/0!</v>
      </c>
      <c r="S1635" s="87" t="e">
        <f t="shared" si="176"/>
        <v>#DIV/0!</v>
      </c>
      <c r="T1635" s="87" t="e">
        <f t="shared" si="175"/>
        <v>#DIV/0!</v>
      </c>
    </row>
    <row r="1636" spans="1:20" ht="75" hidden="1" x14ac:dyDescent="0.3">
      <c r="A1636" s="92"/>
      <c r="B1636" s="93" t="s">
        <v>250</v>
      </c>
      <c r="C1636" s="97" t="s">
        <v>251</v>
      </c>
      <c r="D1636" s="644"/>
      <c r="E1636" s="642">
        <f t="shared" si="179"/>
        <v>0</v>
      </c>
      <c r="F1636" s="644"/>
      <c r="G1636" s="644"/>
      <c r="H1636" s="644"/>
      <c r="I1636" s="642">
        <f t="shared" si="177"/>
        <v>0</v>
      </c>
      <c r="J1636" s="644"/>
      <c r="K1636" s="644"/>
      <c r="L1636" s="644"/>
      <c r="M1636" s="642">
        <f t="shared" si="178"/>
        <v>0</v>
      </c>
      <c r="N1636" s="644"/>
      <c r="O1636" s="644"/>
      <c r="P1636" s="644"/>
      <c r="Q1636" s="87" t="e">
        <f t="shared" si="176"/>
        <v>#DIV/0!</v>
      </c>
      <c r="R1636" s="87" t="e">
        <f t="shared" si="176"/>
        <v>#DIV/0!</v>
      </c>
      <c r="S1636" s="87" t="e">
        <f t="shared" si="176"/>
        <v>#DIV/0!</v>
      </c>
      <c r="T1636" s="87" t="e">
        <f t="shared" si="175"/>
        <v>#DIV/0!</v>
      </c>
    </row>
    <row r="1637" spans="1:20" ht="30" hidden="1" x14ac:dyDescent="0.3">
      <c r="A1637" s="92"/>
      <c r="B1637" s="93" t="s">
        <v>252</v>
      </c>
      <c r="C1637" s="97" t="s">
        <v>253</v>
      </c>
      <c r="D1637" s="644"/>
      <c r="E1637" s="642">
        <f t="shared" si="179"/>
        <v>0</v>
      </c>
      <c r="F1637" s="644"/>
      <c r="G1637" s="644"/>
      <c r="H1637" s="644"/>
      <c r="I1637" s="642">
        <f t="shared" si="177"/>
        <v>0</v>
      </c>
      <c r="J1637" s="644"/>
      <c r="K1637" s="644"/>
      <c r="L1637" s="644"/>
      <c r="M1637" s="642">
        <f t="shared" si="178"/>
        <v>0</v>
      </c>
      <c r="N1637" s="644"/>
      <c r="O1637" s="644"/>
      <c r="P1637" s="644"/>
      <c r="Q1637" s="87" t="e">
        <f t="shared" si="176"/>
        <v>#DIV/0!</v>
      </c>
      <c r="R1637" s="87" t="e">
        <f t="shared" si="176"/>
        <v>#DIV/0!</v>
      </c>
      <c r="S1637" s="87" t="e">
        <f t="shared" si="176"/>
        <v>#DIV/0!</v>
      </c>
      <c r="T1637" s="87" t="e">
        <f t="shared" si="175"/>
        <v>#DIV/0!</v>
      </c>
    </row>
    <row r="1638" spans="1:20" ht="30" hidden="1" x14ac:dyDescent="0.3">
      <c r="A1638" s="92"/>
      <c r="B1638" s="93" t="s">
        <v>254</v>
      </c>
      <c r="C1638" s="96" t="s">
        <v>255</v>
      </c>
      <c r="D1638" s="644"/>
      <c r="E1638" s="642">
        <f t="shared" si="179"/>
        <v>0</v>
      </c>
      <c r="F1638" s="644"/>
      <c r="G1638" s="644"/>
      <c r="H1638" s="644"/>
      <c r="I1638" s="642">
        <f t="shared" si="177"/>
        <v>0</v>
      </c>
      <c r="J1638" s="644"/>
      <c r="K1638" s="644"/>
      <c r="L1638" s="644"/>
      <c r="M1638" s="642">
        <f t="shared" si="178"/>
        <v>0</v>
      </c>
      <c r="N1638" s="644"/>
      <c r="O1638" s="644"/>
      <c r="P1638" s="644"/>
      <c r="Q1638" s="87" t="e">
        <f t="shared" si="176"/>
        <v>#DIV/0!</v>
      </c>
      <c r="R1638" s="87" t="e">
        <f t="shared" si="176"/>
        <v>#DIV/0!</v>
      </c>
      <c r="S1638" s="87" t="e">
        <f t="shared" si="176"/>
        <v>#DIV/0!</v>
      </c>
      <c r="T1638" s="87" t="e">
        <f t="shared" si="175"/>
        <v>#DIV/0!</v>
      </c>
    </row>
    <row r="1639" spans="1:20" hidden="1" x14ac:dyDescent="0.3">
      <c r="A1639" s="92"/>
      <c r="B1639" s="93" t="s">
        <v>256</v>
      </c>
      <c r="C1639" s="96" t="s">
        <v>257</v>
      </c>
      <c r="D1639" s="644"/>
      <c r="E1639" s="642">
        <f t="shared" si="179"/>
        <v>0</v>
      </c>
      <c r="F1639" s="644"/>
      <c r="G1639" s="644"/>
      <c r="H1639" s="644"/>
      <c r="I1639" s="642">
        <f t="shared" si="177"/>
        <v>0</v>
      </c>
      <c r="J1639" s="644"/>
      <c r="K1639" s="644"/>
      <c r="L1639" s="644"/>
      <c r="M1639" s="642">
        <f t="shared" si="178"/>
        <v>0</v>
      </c>
      <c r="N1639" s="644"/>
      <c r="O1639" s="644"/>
      <c r="P1639" s="644"/>
      <c r="Q1639" s="87" t="e">
        <f t="shared" si="176"/>
        <v>#DIV/0!</v>
      </c>
      <c r="R1639" s="87" t="e">
        <f t="shared" si="176"/>
        <v>#DIV/0!</v>
      </c>
      <c r="S1639" s="87" t="e">
        <f t="shared" si="176"/>
        <v>#DIV/0!</v>
      </c>
      <c r="T1639" s="87" t="e">
        <f t="shared" si="175"/>
        <v>#DIV/0!</v>
      </c>
    </row>
    <row r="1640" spans="1:20" hidden="1" x14ac:dyDescent="0.3">
      <c r="A1640" s="92"/>
      <c r="B1640" s="93" t="s">
        <v>258</v>
      </c>
      <c r="C1640" s="96" t="s">
        <v>259</v>
      </c>
      <c r="D1640" s="644"/>
      <c r="E1640" s="642">
        <f t="shared" si="179"/>
        <v>0</v>
      </c>
      <c r="F1640" s="644"/>
      <c r="G1640" s="644"/>
      <c r="H1640" s="644"/>
      <c r="I1640" s="642">
        <f t="shared" si="177"/>
        <v>0</v>
      </c>
      <c r="J1640" s="644"/>
      <c r="K1640" s="644"/>
      <c r="L1640" s="644"/>
      <c r="M1640" s="642">
        <f t="shared" si="178"/>
        <v>0</v>
      </c>
      <c r="N1640" s="644"/>
      <c r="O1640" s="644"/>
      <c r="P1640" s="644"/>
      <c r="Q1640" s="87" t="e">
        <f t="shared" si="176"/>
        <v>#DIV/0!</v>
      </c>
      <c r="R1640" s="87" t="e">
        <f t="shared" si="176"/>
        <v>#DIV/0!</v>
      </c>
      <c r="S1640" s="87" t="e">
        <f t="shared" si="176"/>
        <v>#DIV/0!</v>
      </c>
      <c r="T1640" s="87" t="e">
        <f t="shared" si="175"/>
        <v>#DIV/0!</v>
      </c>
    </row>
    <row r="1641" spans="1:20" ht="60" hidden="1" x14ac:dyDescent="0.3">
      <c r="A1641" s="92"/>
      <c r="B1641" s="93" t="s">
        <v>260</v>
      </c>
      <c r="C1641" s="96" t="s">
        <v>261</v>
      </c>
      <c r="D1641" s="644"/>
      <c r="E1641" s="642">
        <f t="shared" si="179"/>
        <v>0</v>
      </c>
      <c r="F1641" s="644"/>
      <c r="G1641" s="644"/>
      <c r="H1641" s="644"/>
      <c r="I1641" s="642">
        <f t="shared" si="177"/>
        <v>0</v>
      </c>
      <c r="J1641" s="644"/>
      <c r="K1641" s="644"/>
      <c r="L1641" s="644"/>
      <c r="M1641" s="642">
        <f t="shared" si="178"/>
        <v>0</v>
      </c>
      <c r="N1641" s="644"/>
      <c r="O1641" s="644"/>
      <c r="P1641" s="644"/>
      <c r="Q1641" s="87" t="e">
        <f t="shared" si="176"/>
        <v>#DIV/0!</v>
      </c>
      <c r="R1641" s="87" t="e">
        <f t="shared" si="176"/>
        <v>#DIV/0!</v>
      </c>
      <c r="S1641" s="87" t="e">
        <f t="shared" si="176"/>
        <v>#DIV/0!</v>
      </c>
      <c r="T1641" s="87" t="e">
        <f t="shared" si="175"/>
        <v>#DIV/0!</v>
      </c>
    </row>
    <row r="1642" spans="1:20" ht="45" hidden="1" x14ac:dyDescent="0.3">
      <c r="A1642" s="92"/>
      <c r="B1642" s="93" t="s">
        <v>262</v>
      </c>
      <c r="C1642" s="96" t="s">
        <v>263</v>
      </c>
      <c r="D1642" s="644"/>
      <c r="E1642" s="642">
        <f t="shared" si="179"/>
        <v>0</v>
      </c>
      <c r="F1642" s="644"/>
      <c r="G1642" s="644"/>
      <c r="H1642" s="644"/>
      <c r="I1642" s="642">
        <f t="shared" si="177"/>
        <v>0</v>
      </c>
      <c r="J1642" s="644"/>
      <c r="K1642" s="644"/>
      <c r="L1642" s="644"/>
      <c r="M1642" s="642">
        <f t="shared" si="178"/>
        <v>0</v>
      </c>
      <c r="N1642" s="644"/>
      <c r="O1642" s="644"/>
      <c r="P1642" s="644"/>
      <c r="Q1642" s="87" t="e">
        <f t="shared" si="176"/>
        <v>#DIV/0!</v>
      </c>
      <c r="R1642" s="87" t="e">
        <f t="shared" si="176"/>
        <v>#DIV/0!</v>
      </c>
      <c r="S1642" s="87" t="e">
        <f t="shared" si="176"/>
        <v>#DIV/0!</v>
      </c>
      <c r="T1642" s="87" t="e">
        <f t="shared" si="175"/>
        <v>#DIV/0!</v>
      </c>
    </row>
    <row r="1643" spans="1:20" ht="45" hidden="1" x14ac:dyDescent="0.3">
      <c r="A1643" s="92"/>
      <c r="B1643" s="93" t="s">
        <v>264</v>
      </c>
      <c r="C1643" s="97" t="s">
        <v>265</v>
      </c>
      <c r="D1643" s="644"/>
      <c r="E1643" s="642">
        <f t="shared" si="179"/>
        <v>0</v>
      </c>
      <c r="F1643" s="644"/>
      <c r="G1643" s="644"/>
      <c r="H1643" s="644"/>
      <c r="I1643" s="642">
        <f t="shared" si="177"/>
        <v>0</v>
      </c>
      <c r="J1643" s="644"/>
      <c r="K1643" s="644"/>
      <c r="L1643" s="644"/>
      <c r="M1643" s="642">
        <f t="shared" si="178"/>
        <v>0</v>
      </c>
      <c r="N1643" s="644"/>
      <c r="O1643" s="644"/>
      <c r="P1643" s="644"/>
      <c r="Q1643" s="87" t="e">
        <f t="shared" si="176"/>
        <v>#DIV/0!</v>
      </c>
      <c r="R1643" s="87" t="e">
        <f t="shared" si="176"/>
        <v>#DIV/0!</v>
      </c>
      <c r="S1643" s="87" t="e">
        <f t="shared" si="176"/>
        <v>#DIV/0!</v>
      </c>
      <c r="T1643" s="87" t="e">
        <f t="shared" si="175"/>
        <v>#DIV/0!</v>
      </c>
    </row>
    <row r="1644" spans="1:20" ht="30" hidden="1" x14ac:dyDescent="0.3">
      <c r="A1644" s="92"/>
      <c r="B1644" s="93" t="s">
        <v>266</v>
      </c>
      <c r="C1644" s="97" t="s">
        <v>267</v>
      </c>
      <c r="D1644" s="644"/>
      <c r="E1644" s="642">
        <f t="shared" si="179"/>
        <v>0</v>
      </c>
      <c r="F1644" s="644"/>
      <c r="G1644" s="644"/>
      <c r="H1644" s="644"/>
      <c r="I1644" s="642">
        <f t="shared" si="177"/>
        <v>0</v>
      </c>
      <c r="J1644" s="644"/>
      <c r="K1644" s="644"/>
      <c r="L1644" s="644"/>
      <c r="M1644" s="642">
        <f t="shared" si="178"/>
        <v>0</v>
      </c>
      <c r="N1644" s="644"/>
      <c r="O1644" s="644"/>
      <c r="P1644" s="644"/>
      <c r="Q1644" s="87" t="e">
        <f t="shared" si="176"/>
        <v>#DIV/0!</v>
      </c>
      <c r="R1644" s="87" t="e">
        <f t="shared" si="176"/>
        <v>#DIV/0!</v>
      </c>
      <c r="S1644" s="87" t="e">
        <f t="shared" si="176"/>
        <v>#DIV/0!</v>
      </c>
      <c r="T1644" s="87" t="e">
        <f t="shared" si="175"/>
        <v>#DIV/0!</v>
      </c>
    </row>
    <row r="1645" spans="1:20" ht="30" hidden="1" x14ac:dyDescent="0.3">
      <c r="A1645" s="92"/>
      <c r="B1645" s="93" t="s">
        <v>268</v>
      </c>
      <c r="C1645" s="97" t="s">
        <v>269</v>
      </c>
      <c r="D1645" s="644"/>
      <c r="E1645" s="642">
        <f t="shared" si="179"/>
        <v>0</v>
      </c>
      <c r="F1645" s="644"/>
      <c r="G1645" s="644"/>
      <c r="H1645" s="644"/>
      <c r="I1645" s="642">
        <f t="shared" si="177"/>
        <v>0</v>
      </c>
      <c r="J1645" s="644"/>
      <c r="K1645" s="644"/>
      <c r="L1645" s="644"/>
      <c r="M1645" s="642">
        <f t="shared" si="178"/>
        <v>0</v>
      </c>
      <c r="N1645" s="644"/>
      <c r="O1645" s="644"/>
      <c r="P1645" s="644"/>
      <c r="Q1645" s="87" t="e">
        <f t="shared" si="176"/>
        <v>#DIV/0!</v>
      </c>
      <c r="R1645" s="87" t="e">
        <f t="shared" si="176"/>
        <v>#DIV/0!</v>
      </c>
      <c r="S1645" s="87" t="e">
        <f t="shared" si="176"/>
        <v>#DIV/0!</v>
      </c>
      <c r="T1645" s="87" t="e">
        <f t="shared" si="175"/>
        <v>#DIV/0!</v>
      </c>
    </row>
    <row r="1646" spans="1:20" ht="60" hidden="1" x14ac:dyDescent="0.3">
      <c r="A1646" s="92"/>
      <c r="B1646" s="93" t="s">
        <v>270</v>
      </c>
      <c r="C1646" s="97" t="s">
        <v>271</v>
      </c>
      <c r="D1646" s="644"/>
      <c r="E1646" s="642">
        <f t="shared" si="179"/>
        <v>0</v>
      </c>
      <c r="F1646" s="644"/>
      <c r="G1646" s="644"/>
      <c r="H1646" s="644"/>
      <c r="I1646" s="642">
        <f t="shared" si="177"/>
        <v>0</v>
      </c>
      <c r="J1646" s="644"/>
      <c r="K1646" s="644"/>
      <c r="L1646" s="644"/>
      <c r="M1646" s="642">
        <f t="shared" si="178"/>
        <v>0</v>
      </c>
      <c r="N1646" s="644"/>
      <c r="O1646" s="644"/>
      <c r="P1646" s="644"/>
      <c r="Q1646" s="87" t="e">
        <f t="shared" si="176"/>
        <v>#DIV/0!</v>
      </c>
      <c r="R1646" s="87" t="e">
        <f t="shared" si="176"/>
        <v>#DIV/0!</v>
      </c>
      <c r="S1646" s="87" t="e">
        <f t="shared" si="176"/>
        <v>#DIV/0!</v>
      </c>
      <c r="T1646" s="87" t="e">
        <f t="shared" si="175"/>
        <v>#DIV/0!</v>
      </c>
    </row>
    <row r="1647" spans="1:20" ht="60" hidden="1" x14ac:dyDescent="0.3">
      <c r="A1647" s="92"/>
      <c r="B1647" s="93" t="s">
        <v>272</v>
      </c>
      <c r="C1647" s="97" t="s">
        <v>273</v>
      </c>
      <c r="D1647" s="644"/>
      <c r="E1647" s="642">
        <f t="shared" si="179"/>
        <v>0</v>
      </c>
      <c r="F1647" s="644"/>
      <c r="G1647" s="644"/>
      <c r="H1647" s="644"/>
      <c r="I1647" s="642">
        <f t="shared" si="177"/>
        <v>0</v>
      </c>
      <c r="J1647" s="644"/>
      <c r="K1647" s="644"/>
      <c r="L1647" s="644"/>
      <c r="M1647" s="642">
        <f t="shared" si="178"/>
        <v>0</v>
      </c>
      <c r="N1647" s="644"/>
      <c r="O1647" s="644"/>
      <c r="P1647" s="644"/>
      <c r="Q1647" s="87" t="e">
        <f t="shared" si="176"/>
        <v>#DIV/0!</v>
      </c>
      <c r="R1647" s="87" t="e">
        <f t="shared" si="176"/>
        <v>#DIV/0!</v>
      </c>
      <c r="S1647" s="87" t="e">
        <f t="shared" si="176"/>
        <v>#DIV/0!</v>
      </c>
      <c r="T1647" s="87" t="e">
        <f t="shared" si="175"/>
        <v>#DIV/0!</v>
      </c>
    </row>
    <row r="1648" spans="1:20" ht="90" hidden="1" x14ac:dyDescent="0.3">
      <c r="A1648" s="92"/>
      <c r="B1648" s="93" t="s">
        <v>274</v>
      </c>
      <c r="C1648" s="97" t="s">
        <v>275</v>
      </c>
      <c r="D1648" s="644"/>
      <c r="E1648" s="642">
        <f t="shared" si="179"/>
        <v>0</v>
      </c>
      <c r="F1648" s="644"/>
      <c r="G1648" s="644"/>
      <c r="H1648" s="644"/>
      <c r="I1648" s="642">
        <f t="shared" si="177"/>
        <v>0</v>
      </c>
      <c r="J1648" s="644"/>
      <c r="K1648" s="644"/>
      <c r="L1648" s="644"/>
      <c r="M1648" s="642">
        <f t="shared" si="178"/>
        <v>0</v>
      </c>
      <c r="N1648" s="644"/>
      <c r="O1648" s="644"/>
      <c r="P1648" s="644"/>
      <c r="Q1648" s="87" t="e">
        <f t="shared" si="176"/>
        <v>#DIV/0!</v>
      </c>
      <c r="R1648" s="87" t="e">
        <f t="shared" si="176"/>
        <v>#DIV/0!</v>
      </c>
      <c r="S1648" s="87" t="e">
        <f t="shared" si="176"/>
        <v>#DIV/0!</v>
      </c>
      <c r="T1648" s="87" t="e">
        <f t="shared" si="175"/>
        <v>#DIV/0!</v>
      </c>
    </row>
    <row r="1649" spans="1:20" ht="45" hidden="1" x14ac:dyDescent="0.3">
      <c r="A1649" s="92"/>
      <c r="B1649" s="93" t="s">
        <v>276</v>
      </c>
      <c r="C1649" s="96" t="s">
        <v>277</v>
      </c>
      <c r="D1649" s="644"/>
      <c r="E1649" s="642">
        <f t="shared" si="179"/>
        <v>0</v>
      </c>
      <c r="F1649" s="644"/>
      <c r="G1649" s="644"/>
      <c r="H1649" s="644"/>
      <c r="I1649" s="642">
        <f t="shared" si="177"/>
        <v>0</v>
      </c>
      <c r="J1649" s="644"/>
      <c r="K1649" s="644"/>
      <c r="L1649" s="644"/>
      <c r="M1649" s="642">
        <f t="shared" si="178"/>
        <v>0</v>
      </c>
      <c r="N1649" s="644"/>
      <c r="O1649" s="644"/>
      <c r="P1649" s="644"/>
      <c r="Q1649" s="87" t="e">
        <f t="shared" si="176"/>
        <v>#DIV/0!</v>
      </c>
      <c r="R1649" s="87" t="e">
        <f t="shared" si="176"/>
        <v>#DIV/0!</v>
      </c>
      <c r="S1649" s="87" t="e">
        <f t="shared" si="176"/>
        <v>#DIV/0!</v>
      </c>
      <c r="T1649" s="87" t="e">
        <f t="shared" si="175"/>
        <v>#DIV/0!</v>
      </c>
    </row>
    <row r="1650" spans="1:20" ht="45" hidden="1" x14ac:dyDescent="0.3">
      <c r="A1650" s="92"/>
      <c r="B1650" s="93" t="s">
        <v>278</v>
      </c>
      <c r="C1650" s="96" t="s">
        <v>279</v>
      </c>
      <c r="D1650" s="644"/>
      <c r="E1650" s="642">
        <f t="shared" si="179"/>
        <v>0</v>
      </c>
      <c r="F1650" s="644"/>
      <c r="G1650" s="644"/>
      <c r="H1650" s="644"/>
      <c r="I1650" s="642">
        <f t="shared" si="177"/>
        <v>0</v>
      </c>
      <c r="J1650" s="644"/>
      <c r="K1650" s="644"/>
      <c r="L1650" s="644"/>
      <c r="M1650" s="642">
        <f t="shared" si="178"/>
        <v>0</v>
      </c>
      <c r="N1650" s="644"/>
      <c r="O1650" s="644"/>
      <c r="P1650" s="644"/>
      <c r="Q1650" s="87" t="e">
        <f t="shared" si="176"/>
        <v>#DIV/0!</v>
      </c>
      <c r="R1650" s="87" t="e">
        <f t="shared" si="176"/>
        <v>#DIV/0!</v>
      </c>
      <c r="S1650" s="87" t="e">
        <f t="shared" si="176"/>
        <v>#DIV/0!</v>
      </c>
      <c r="T1650" s="87" t="e">
        <f t="shared" si="175"/>
        <v>#DIV/0!</v>
      </c>
    </row>
    <row r="1651" spans="1:20" ht="30" hidden="1" x14ac:dyDescent="0.3">
      <c r="A1651" s="92"/>
      <c r="B1651" s="93" t="s">
        <v>280</v>
      </c>
      <c r="C1651" s="97" t="s">
        <v>281</v>
      </c>
      <c r="D1651" s="644"/>
      <c r="E1651" s="642">
        <f t="shared" si="179"/>
        <v>0</v>
      </c>
      <c r="F1651" s="644"/>
      <c r="G1651" s="644"/>
      <c r="H1651" s="644"/>
      <c r="I1651" s="642">
        <f t="shared" si="177"/>
        <v>0</v>
      </c>
      <c r="J1651" s="644"/>
      <c r="K1651" s="644"/>
      <c r="L1651" s="644"/>
      <c r="M1651" s="642">
        <f t="shared" si="178"/>
        <v>0</v>
      </c>
      <c r="N1651" s="644"/>
      <c r="O1651" s="644"/>
      <c r="P1651" s="644"/>
      <c r="Q1651" s="87" t="e">
        <f t="shared" si="176"/>
        <v>#DIV/0!</v>
      </c>
      <c r="R1651" s="87" t="e">
        <f t="shared" si="176"/>
        <v>#DIV/0!</v>
      </c>
      <c r="S1651" s="87" t="e">
        <f t="shared" si="176"/>
        <v>#DIV/0!</v>
      </c>
      <c r="T1651" s="87" t="e">
        <f t="shared" si="175"/>
        <v>#DIV/0!</v>
      </c>
    </row>
    <row r="1652" spans="1:20" ht="60" hidden="1" x14ac:dyDescent="0.3">
      <c r="A1652" s="92"/>
      <c r="B1652" s="93" t="s">
        <v>282</v>
      </c>
      <c r="C1652" s="97" t="s">
        <v>283</v>
      </c>
      <c r="D1652" s="644"/>
      <c r="E1652" s="642">
        <f t="shared" si="179"/>
        <v>0</v>
      </c>
      <c r="F1652" s="644"/>
      <c r="G1652" s="644"/>
      <c r="H1652" s="644"/>
      <c r="I1652" s="642">
        <f t="shared" si="177"/>
        <v>0</v>
      </c>
      <c r="J1652" s="644"/>
      <c r="K1652" s="644"/>
      <c r="L1652" s="644"/>
      <c r="M1652" s="642">
        <f t="shared" si="178"/>
        <v>0</v>
      </c>
      <c r="N1652" s="644"/>
      <c r="O1652" s="644"/>
      <c r="P1652" s="644"/>
      <c r="Q1652" s="87" t="e">
        <f t="shared" si="176"/>
        <v>#DIV/0!</v>
      </c>
      <c r="R1652" s="87" t="e">
        <f t="shared" si="176"/>
        <v>#DIV/0!</v>
      </c>
      <c r="S1652" s="87" t="e">
        <f t="shared" si="176"/>
        <v>#DIV/0!</v>
      </c>
      <c r="T1652" s="87" t="e">
        <f t="shared" si="175"/>
        <v>#DIV/0!</v>
      </c>
    </row>
    <row r="1653" spans="1:20" ht="30" hidden="1" x14ac:dyDescent="0.3">
      <c r="A1653" s="92"/>
      <c r="B1653" s="93" t="s">
        <v>284</v>
      </c>
      <c r="C1653" s="97" t="s">
        <v>285</v>
      </c>
      <c r="D1653" s="644"/>
      <c r="E1653" s="642">
        <f t="shared" si="179"/>
        <v>0</v>
      </c>
      <c r="F1653" s="644"/>
      <c r="G1653" s="644"/>
      <c r="H1653" s="644"/>
      <c r="I1653" s="642">
        <f t="shared" si="177"/>
        <v>0</v>
      </c>
      <c r="J1653" s="644"/>
      <c r="K1653" s="644"/>
      <c r="L1653" s="644"/>
      <c r="M1653" s="642">
        <f t="shared" si="178"/>
        <v>0</v>
      </c>
      <c r="N1653" s="644"/>
      <c r="O1653" s="644"/>
      <c r="P1653" s="644"/>
      <c r="Q1653" s="87" t="e">
        <f t="shared" si="176"/>
        <v>#DIV/0!</v>
      </c>
      <c r="R1653" s="87" t="e">
        <f t="shared" si="176"/>
        <v>#DIV/0!</v>
      </c>
      <c r="S1653" s="87" t="e">
        <f t="shared" si="176"/>
        <v>#DIV/0!</v>
      </c>
      <c r="T1653" s="87" t="e">
        <f t="shared" si="175"/>
        <v>#DIV/0!</v>
      </c>
    </row>
    <row r="1654" spans="1:20" ht="90" hidden="1" x14ac:dyDescent="0.3">
      <c r="A1654" s="92"/>
      <c r="B1654" s="93" t="s">
        <v>286</v>
      </c>
      <c r="C1654" s="97" t="s">
        <v>287</v>
      </c>
      <c r="D1654" s="644"/>
      <c r="E1654" s="642">
        <f t="shared" si="179"/>
        <v>0</v>
      </c>
      <c r="F1654" s="644"/>
      <c r="G1654" s="644"/>
      <c r="H1654" s="644"/>
      <c r="I1654" s="642">
        <f t="shared" si="177"/>
        <v>0</v>
      </c>
      <c r="J1654" s="644"/>
      <c r="K1654" s="644"/>
      <c r="L1654" s="644"/>
      <c r="M1654" s="642">
        <f t="shared" si="178"/>
        <v>0</v>
      </c>
      <c r="N1654" s="644"/>
      <c r="O1654" s="644"/>
      <c r="P1654" s="644"/>
      <c r="Q1654" s="87" t="e">
        <f t="shared" si="176"/>
        <v>#DIV/0!</v>
      </c>
      <c r="R1654" s="87" t="e">
        <f t="shared" si="176"/>
        <v>#DIV/0!</v>
      </c>
      <c r="S1654" s="87" t="e">
        <f t="shared" si="176"/>
        <v>#DIV/0!</v>
      </c>
      <c r="T1654" s="87" t="e">
        <f t="shared" si="175"/>
        <v>#DIV/0!</v>
      </c>
    </row>
    <row r="1655" spans="1:20" ht="30" hidden="1" x14ac:dyDescent="0.3">
      <c r="A1655" s="92"/>
      <c r="B1655" s="93" t="s">
        <v>288</v>
      </c>
      <c r="C1655" s="97" t="s">
        <v>289</v>
      </c>
      <c r="D1655" s="644"/>
      <c r="E1655" s="642">
        <f t="shared" si="179"/>
        <v>0</v>
      </c>
      <c r="F1655" s="644"/>
      <c r="G1655" s="644"/>
      <c r="H1655" s="644"/>
      <c r="I1655" s="642">
        <f t="shared" si="177"/>
        <v>0</v>
      </c>
      <c r="J1655" s="644"/>
      <c r="K1655" s="644"/>
      <c r="L1655" s="644"/>
      <c r="M1655" s="642">
        <f t="shared" si="178"/>
        <v>0</v>
      </c>
      <c r="N1655" s="644"/>
      <c r="O1655" s="644"/>
      <c r="P1655" s="644"/>
      <c r="Q1655" s="87" t="e">
        <f t="shared" si="176"/>
        <v>#DIV/0!</v>
      </c>
      <c r="R1655" s="87" t="e">
        <f t="shared" si="176"/>
        <v>#DIV/0!</v>
      </c>
      <c r="S1655" s="87" t="e">
        <f t="shared" si="176"/>
        <v>#DIV/0!</v>
      </c>
      <c r="T1655" s="87" t="e">
        <f t="shared" si="175"/>
        <v>#DIV/0!</v>
      </c>
    </row>
    <row r="1656" spans="1:20" ht="90" hidden="1" x14ac:dyDescent="0.3">
      <c r="A1656" s="92"/>
      <c r="B1656" s="93" t="s">
        <v>290</v>
      </c>
      <c r="C1656" s="97" t="s">
        <v>291</v>
      </c>
      <c r="D1656" s="644"/>
      <c r="E1656" s="642">
        <f t="shared" si="179"/>
        <v>0</v>
      </c>
      <c r="F1656" s="644"/>
      <c r="G1656" s="644"/>
      <c r="H1656" s="644"/>
      <c r="I1656" s="642">
        <f t="shared" si="177"/>
        <v>0</v>
      </c>
      <c r="J1656" s="644"/>
      <c r="K1656" s="644"/>
      <c r="L1656" s="644"/>
      <c r="M1656" s="642">
        <f t="shared" si="178"/>
        <v>0</v>
      </c>
      <c r="N1656" s="644"/>
      <c r="O1656" s="644"/>
      <c r="P1656" s="644"/>
      <c r="Q1656" s="87" t="e">
        <f t="shared" si="176"/>
        <v>#DIV/0!</v>
      </c>
      <c r="R1656" s="87" t="e">
        <f t="shared" si="176"/>
        <v>#DIV/0!</v>
      </c>
      <c r="S1656" s="87" t="e">
        <f t="shared" si="176"/>
        <v>#DIV/0!</v>
      </c>
      <c r="T1656" s="87" t="e">
        <f t="shared" si="175"/>
        <v>#DIV/0!</v>
      </c>
    </row>
    <row r="1657" spans="1:20" ht="30" hidden="1" x14ac:dyDescent="0.3">
      <c r="A1657" s="92"/>
      <c r="B1657" s="93" t="s">
        <v>292</v>
      </c>
      <c r="C1657" s="97" t="s">
        <v>293</v>
      </c>
      <c r="D1657" s="644"/>
      <c r="E1657" s="642">
        <f t="shared" si="179"/>
        <v>0</v>
      </c>
      <c r="F1657" s="644"/>
      <c r="G1657" s="644"/>
      <c r="H1657" s="644"/>
      <c r="I1657" s="642">
        <f t="shared" si="177"/>
        <v>0</v>
      </c>
      <c r="J1657" s="644"/>
      <c r="K1657" s="644"/>
      <c r="L1657" s="644"/>
      <c r="M1657" s="642">
        <f t="shared" si="178"/>
        <v>0</v>
      </c>
      <c r="N1657" s="644"/>
      <c r="O1657" s="644"/>
      <c r="P1657" s="644"/>
      <c r="Q1657" s="87" t="e">
        <f t="shared" si="176"/>
        <v>#DIV/0!</v>
      </c>
      <c r="R1657" s="87" t="e">
        <f t="shared" si="176"/>
        <v>#DIV/0!</v>
      </c>
      <c r="S1657" s="87" t="e">
        <f t="shared" si="176"/>
        <v>#DIV/0!</v>
      </c>
      <c r="T1657" s="87" t="e">
        <f t="shared" si="175"/>
        <v>#DIV/0!</v>
      </c>
    </row>
    <row r="1658" spans="1:20" ht="30" hidden="1" x14ac:dyDescent="0.3">
      <c r="A1658" s="92"/>
      <c r="B1658" s="93" t="s">
        <v>294</v>
      </c>
      <c r="C1658" s="97" t="s">
        <v>295</v>
      </c>
      <c r="D1658" s="644"/>
      <c r="E1658" s="642">
        <f t="shared" si="179"/>
        <v>0</v>
      </c>
      <c r="F1658" s="644"/>
      <c r="G1658" s="644"/>
      <c r="H1658" s="644"/>
      <c r="I1658" s="642">
        <f t="shared" si="177"/>
        <v>0</v>
      </c>
      <c r="J1658" s="644"/>
      <c r="K1658" s="644"/>
      <c r="L1658" s="644"/>
      <c r="M1658" s="642">
        <f t="shared" si="178"/>
        <v>0</v>
      </c>
      <c r="N1658" s="644"/>
      <c r="O1658" s="644"/>
      <c r="P1658" s="644"/>
      <c r="Q1658" s="87" t="e">
        <f t="shared" si="176"/>
        <v>#DIV/0!</v>
      </c>
      <c r="R1658" s="87" t="e">
        <f t="shared" si="176"/>
        <v>#DIV/0!</v>
      </c>
      <c r="S1658" s="87" t="e">
        <f t="shared" si="176"/>
        <v>#DIV/0!</v>
      </c>
      <c r="T1658" s="87" t="e">
        <f t="shared" si="175"/>
        <v>#DIV/0!</v>
      </c>
    </row>
    <row r="1659" spans="1:20" ht="30" hidden="1" x14ac:dyDescent="0.3">
      <c r="A1659" s="92"/>
      <c r="B1659" s="93" t="s">
        <v>296</v>
      </c>
      <c r="C1659" s="97" t="s">
        <v>297</v>
      </c>
      <c r="D1659" s="644"/>
      <c r="E1659" s="642">
        <f t="shared" si="179"/>
        <v>0</v>
      </c>
      <c r="F1659" s="644"/>
      <c r="G1659" s="644"/>
      <c r="H1659" s="644"/>
      <c r="I1659" s="642">
        <f t="shared" si="177"/>
        <v>0</v>
      </c>
      <c r="J1659" s="644"/>
      <c r="K1659" s="644"/>
      <c r="L1659" s="644"/>
      <c r="M1659" s="642">
        <f t="shared" si="178"/>
        <v>0</v>
      </c>
      <c r="N1659" s="644"/>
      <c r="O1659" s="644"/>
      <c r="P1659" s="644"/>
      <c r="Q1659" s="87" t="e">
        <f t="shared" si="176"/>
        <v>#DIV/0!</v>
      </c>
      <c r="R1659" s="87" t="e">
        <f t="shared" si="176"/>
        <v>#DIV/0!</v>
      </c>
      <c r="S1659" s="87" t="e">
        <f t="shared" si="176"/>
        <v>#DIV/0!</v>
      </c>
      <c r="T1659" s="87" t="e">
        <f t="shared" si="175"/>
        <v>#DIV/0!</v>
      </c>
    </row>
    <row r="1660" spans="1:20" ht="30" hidden="1" x14ac:dyDescent="0.3">
      <c r="A1660" s="92"/>
      <c r="B1660" s="93" t="s">
        <v>298</v>
      </c>
      <c r="C1660" s="97" t="s">
        <v>299</v>
      </c>
      <c r="D1660" s="644"/>
      <c r="E1660" s="642">
        <f t="shared" si="179"/>
        <v>0</v>
      </c>
      <c r="F1660" s="644"/>
      <c r="G1660" s="644"/>
      <c r="H1660" s="644"/>
      <c r="I1660" s="642">
        <f t="shared" si="177"/>
        <v>0</v>
      </c>
      <c r="J1660" s="644"/>
      <c r="K1660" s="644"/>
      <c r="L1660" s="644"/>
      <c r="M1660" s="642">
        <f t="shared" si="178"/>
        <v>0</v>
      </c>
      <c r="N1660" s="644"/>
      <c r="O1660" s="644"/>
      <c r="P1660" s="644"/>
      <c r="Q1660" s="87" t="e">
        <f t="shared" si="176"/>
        <v>#DIV/0!</v>
      </c>
      <c r="R1660" s="87" t="e">
        <f t="shared" si="176"/>
        <v>#DIV/0!</v>
      </c>
      <c r="S1660" s="87" t="e">
        <f t="shared" si="176"/>
        <v>#DIV/0!</v>
      </c>
      <c r="T1660" s="87" t="e">
        <f t="shared" si="175"/>
        <v>#DIV/0!</v>
      </c>
    </row>
    <row r="1661" spans="1:20" ht="30" hidden="1" x14ac:dyDescent="0.3">
      <c r="A1661" s="92"/>
      <c r="B1661" s="93" t="s">
        <v>300</v>
      </c>
      <c r="C1661" s="97" t="s">
        <v>301</v>
      </c>
      <c r="D1661" s="644"/>
      <c r="E1661" s="642">
        <f t="shared" si="179"/>
        <v>0</v>
      </c>
      <c r="F1661" s="644"/>
      <c r="G1661" s="644"/>
      <c r="H1661" s="644"/>
      <c r="I1661" s="642">
        <f t="shared" si="177"/>
        <v>0</v>
      </c>
      <c r="J1661" s="644"/>
      <c r="K1661" s="644"/>
      <c r="L1661" s="644"/>
      <c r="M1661" s="642">
        <f t="shared" si="178"/>
        <v>0</v>
      </c>
      <c r="N1661" s="644"/>
      <c r="O1661" s="644"/>
      <c r="P1661" s="644"/>
      <c r="Q1661" s="87" t="e">
        <f t="shared" si="176"/>
        <v>#DIV/0!</v>
      </c>
      <c r="R1661" s="87" t="e">
        <f t="shared" si="176"/>
        <v>#DIV/0!</v>
      </c>
      <c r="S1661" s="87" t="e">
        <f t="shared" si="176"/>
        <v>#DIV/0!</v>
      </c>
      <c r="T1661" s="87" t="e">
        <f t="shared" si="175"/>
        <v>#DIV/0!</v>
      </c>
    </row>
    <row r="1662" spans="1:20" ht="75" hidden="1" x14ac:dyDescent="0.3">
      <c r="A1662" s="92"/>
      <c r="B1662" s="93" t="s">
        <v>302</v>
      </c>
      <c r="C1662" s="97" t="s">
        <v>303</v>
      </c>
      <c r="D1662" s="644"/>
      <c r="E1662" s="642">
        <f t="shared" si="179"/>
        <v>0</v>
      </c>
      <c r="F1662" s="644"/>
      <c r="G1662" s="644"/>
      <c r="H1662" s="644"/>
      <c r="I1662" s="642">
        <f t="shared" si="177"/>
        <v>0</v>
      </c>
      <c r="J1662" s="644"/>
      <c r="K1662" s="644"/>
      <c r="L1662" s="644"/>
      <c r="M1662" s="642">
        <f t="shared" si="178"/>
        <v>0</v>
      </c>
      <c r="N1662" s="644"/>
      <c r="O1662" s="644"/>
      <c r="P1662" s="644"/>
      <c r="Q1662" s="87" t="e">
        <f t="shared" si="176"/>
        <v>#DIV/0!</v>
      </c>
      <c r="R1662" s="87" t="e">
        <f t="shared" si="176"/>
        <v>#DIV/0!</v>
      </c>
      <c r="S1662" s="87" t="e">
        <f t="shared" si="176"/>
        <v>#DIV/0!</v>
      </c>
      <c r="T1662" s="87" t="e">
        <f t="shared" si="175"/>
        <v>#DIV/0!</v>
      </c>
    </row>
    <row r="1663" spans="1:20" hidden="1" x14ac:dyDescent="0.3">
      <c r="A1663" s="92"/>
      <c r="B1663" s="93" t="s">
        <v>307</v>
      </c>
      <c r="C1663" s="95" t="s">
        <v>386</v>
      </c>
      <c r="D1663" s="644"/>
      <c r="E1663" s="642">
        <f t="shared" si="179"/>
        <v>0</v>
      </c>
      <c r="F1663" s="644"/>
      <c r="G1663" s="644"/>
      <c r="H1663" s="644"/>
      <c r="I1663" s="642">
        <f t="shared" si="177"/>
        <v>0</v>
      </c>
      <c r="J1663" s="644"/>
      <c r="K1663" s="644"/>
      <c r="L1663" s="644"/>
      <c r="M1663" s="642">
        <f t="shared" si="178"/>
        <v>0</v>
      </c>
      <c r="N1663" s="644"/>
      <c r="O1663" s="644"/>
      <c r="P1663" s="644"/>
      <c r="Q1663" s="87" t="e">
        <f t="shared" si="176"/>
        <v>#DIV/0!</v>
      </c>
      <c r="R1663" s="87" t="e">
        <f t="shared" si="176"/>
        <v>#DIV/0!</v>
      </c>
      <c r="S1663" s="87" t="e">
        <f t="shared" si="176"/>
        <v>#DIV/0!</v>
      </c>
      <c r="T1663" s="87" t="e">
        <f t="shared" si="175"/>
        <v>#DIV/0!</v>
      </c>
    </row>
    <row r="1664" spans="1:20" hidden="1" x14ac:dyDescent="0.3">
      <c r="A1664" s="92"/>
      <c r="B1664" s="93" t="s">
        <v>309</v>
      </c>
      <c r="C1664" s="95" t="s">
        <v>387</v>
      </c>
      <c r="D1664" s="644"/>
      <c r="E1664" s="642">
        <f t="shared" si="179"/>
        <v>0</v>
      </c>
      <c r="F1664" s="644"/>
      <c r="G1664" s="644"/>
      <c r="H1664" s="644"/>
      <c r="I1664" s="642">
        <f t="shared" si="177"/>
        <v>0</v>
      </c>
      <c r="J1664" s="644"/>
      <c r="K1664" s="644"/>
      <c r="L1664" s="644"/>
      <c r="M1664" s="642">
        <f t="shared" si="178"/>
        <v>0</v>
      </c>
      <c r="N1664" s="644"/>
      <c r="O1664" s="644"/>
      <c r="P1664" s="644"/>
      <c r="Q1664" s="87" t="e">
        <f t="shared" si="176"/>
        <v>#DIV/0!</v>
      </c>
      <c r="R1664" s="87" t="e">
        <f t="shared" si="176"/>
        <v>#DIV/0!</v>
      </c>
      <c r="S1664" s="87" t="e">
        <f t="shared" si="176"/>
        <v>#DIV/0!</v>
      </c>
      <c r="T1664" s="87" t="e">
        <f t="shared" si="175"/>
        <v>#DIV/0!</v>
      </c>
    </row>
    <row r="1665" spans="1:20" hidden="1" x14ac:dyDescent="0.3">
      <c r="A1665" s="92"/>
      <c r="B1665" s="93" t="s">
        <v>310</v>
      </c>
      <c r="C1665" s="96" t="s">
        <v>311</v>
      </c>
      <c r="D1665" s="644"/>
      <c r="E1665" s="642">
        <f t="shared" si="179"/>
        <v>0</v>
      </c>
      <c r="F1665" s="644"/>
      <c r="G1665" s="644"/>
      <c r="H1665" s="644"/>
      <c r="I1665" s="642">
        <f t="shared" si="177"/>
        <v>0</v>
      </c>
      <c r="J1665" s="644"/>
      <c r="K1665" s="644"/>
      <c r="L1665" s="644"/>
      <c r="M1665" s="642">
        <f t="shared" si="178"/>
        <v>0</v>
      </c>
      <c r="N1665" s="644"/>
      <c r="O1665" s="644"/>
      <c r="P1665" s="644"/>
      <c r="Q1665" s="87" t="e">
        <f t="shared" si="176"/>
        <v>#DIV/0!</v>
      </c>
      <c r="R1665" s="87" t="e">
        <f t="shared" si="176"/>
        <v>#DIV/0!</v>
      </c>
      <c r="S1665" s="87" t="e">
        <f t="shared" si="176"/>
        <v>#DIV/0!</v>
      </c>
      <c r="T1665" s="87" t="e">
        <f t="shared" si="175"/>
        <v>#DIV/0!</v>
      </c>
    </row>
    <row r="1666" spans="1:20" ht="30" hidden="1" x14ac:dyDescent="0.3">
      <c r="A1666" s="92"/>
      <c r="B1666" s="93" t="s">
        <v>312</v>
      </c>
      <c r="C1666" s="97" t="s">
        <v>313</v>
      </c>
      <c r="D1666" s="644"/>
      <c r="E1666" s="642">
        <f t="shared" si="179"/>
        <v>0</v>
      </c>
      <c r="F1666" s="644"/>
      <c r="G1666" s="644"/>
      <c r="H1666" s="644"/>
      <c r="I1666" s="642">
        <f t="shared" si="177"/>
        <v>0</v>
      </c>
      <c r="J1666" s="644"/>
      <c r="K1666" s="644"/>
      <c r="L1666" s="644"/>
      <c r="M1666" s="642">
        <f t="shared" si="178"/>
        <v>0</v>
      </c>
      <c r="N1666" s="644"/>
      <c r="O1666" s="644"/>
      <c r="P1666" s="644"/>
      <c r="Q1666" s="87" t="e">
        <f t="shared" si="176"/>
        <v>#DIV/0!</v>
      </c>
      <c r="R1666" s="87" t="e">
        <f t="shared" si="176"/>
        <v>#DIV/0!</v>
      </c>
      <c r="S1666" s="87" t="e">
        <f t="shared" si="176"/>
        <v>#DIV/0!</v>
      </c>
      <c r="T1666" s="87" t="e">
        <f t="shared" si="175"/>
        <v>#DIV/0!</v>
      </c>
    </row>
    <row r="1667" spans="1:20" ht="30" hidden="1" x14ac:dyDescent="0.3">
      <c r="A1667" s="92"/>
      <c r="B1667" s="93" t="s">
        <v>314</v>
      </c>
      <c r="C1667" s="97" t="s">
        <v>315</v>
      </c>
      <c r="D1667" s="644"/>
      <c r="E1667" s="642">
        <f t="shared" si="179"/>
        <v>0</v>
      </c>
      <c r="F1667" s="644"/>
      <c r="G1667" s="644"/>
      <c r="H1667" s="644"/>
      <c r="I1667" s="642">
        <f t="shared" si="177"/>
        <v>0</v>
      </c>
      <c r="J1667" s="644"/>
      <c r="K1667" s="644"/>
      <c r="L1667" s="644"/>
      <c r="M1667" s="642">
        <f t="shared" si="178"/>
        <v>0</v>
      </c>
      <c r="N1667" s="644"/>
      <c r="O1667" s="644"/>
      <c r="P1667" s="644"/>
      <c r="Q1667" s="87" t="e">
        <f t="shared" si="176"/>
        <v>#DIV/0!</v>
      </c>
      <c r="R1667" s="87" t="e">
        <f t="shared" si="176"/>
        <v>#DIV/0!</v>
      </c>
      <c r="S1667" s="87" t="e">
        <f t="shared" si="176"/>
        <v>#DIV/0!</v>
      </c>
      <c r="T1667" s="87" t="e">
        <f t="shared" si="175"/>
        <v>#DIV/0!</v>
      </c>
    </row>
    <row r="1668" spans="1:20" hidden="1" x14ac:dyDescent="0.3">
      <c r="A1668" s="92"/>
      <c r="B1668" s="93" t="s">
        <v>316</v>
      </c>
      <c r="C1668" s="96" t="s">
        <v>317</v>
      </c>
      <c r="D1668" s="644"/>
      <c r="E1668" s="642">
        <f t="shared" si="179"/>
        <v>0</v>
      </c>
      <c r="F1668" s="644"/>
      <c r="G1668" s="644"/>
      <c r="H1668" s="644"/>
      <c r="I1668" s="642">
        <f t="shared" si="177"/>
        <v>0</v>
      </c>
      <c r="J1668" s="644"/>
      <c r="K1668" s="644"/>
      <c r="L1668" s="644"/>
      <c r="M1668" s="642">
        <f t="shared" si="178"/>
        <v>0</v>
      </c>
      <c r="N1668" s="644"/>
      <c r="O1668" s="644"/>
      <c r="P1668" s="644"/>
      <c r="Q1668" s="87" t="e">
        <f t="shared" si="176"/>
        <v>#DIV/0!</v>
      </c>
      <c r="R1668" s="87" t="e">
        <f t="shared" si="176"/>
        <v>#DIV/0!</v>
      </c>
      <c r="S1668" s="87" t="e">
        <f t="shared" si="176"/>
        <v>#DIV/0!</v>
      </c>
      <c r="T1668" s="87" t="e">
        <f t="shared" si="175"/>
        <v>#DIV/0!</v>
      </c>
    </row>
    <row r="1669" spans="1:20" ht="30" hidden="1" x14ac:dyDescent="0.3">
      <c r="A1669" s="92"/>
      <c r="B1669" s="93" t="s">
        <v>318</v>
      </c>
      <c r="C1669" s="97" t="s">
        <v>313</v>
      </c>
      <c r="D1669" s="644"/>
      <c r="E1669" s="642">
        <f t="shared" si="179"/>
        <v>0</v>
      </c>
      <c r="F1669" s="644"/>
      <c r="G1669" s="644"/>
      <c r="H1669" s="644"/>
      <c r="I1669" s="642">
        <f t="shared" si="177"/>
        <v>0</v>
      </c>
      <c r="J1669" s="644"/>
      <c r="K1669" s="644"/>
      <c r="L1669" s="644"/>
      <c r="M1669" s="642">
        <f t="shared" si="178"/>
        <v>0</v>
      </c>
      <c r="N1669" s="644"/>
      <c r="O1669" s="644"/>
      <c r="P1669" s="644"/>
      <c r="Q1669" s="87" t="e">
        <f t="shared" si="176"/>
        <v>#DIV/0!</v>
      </c>
      <c r="R1669" s="87" t="e">
        <f t="shared" si="176"/>
        <v>#DIV/0!</v>
      </c>
      <c r="S1669" s="87" t="e">
        <f t="shared" si="176"/>
        <v>#DIV/0!</v>
      </c>
      <c r="T1669" s="87" t="e">
        <f t="shared" si="175"/>
        <v>#DIV/0!</v>
      </c>
    </row>
    <row r="1670" spans="1:20" ht="30" hidden="1" x14ac:dyDescent="0.3">
      <c r="A1670" s="92"/>
      <c r="B1670" s="93" t="s">
        <v>319</v>
      </c>
      <c r="C1670" s="97" t="s">
        <v>315</v>
      </c>
      <c r="D1670" s="644"/>
      <c r="E1670" s="642">
        <f t="shared" si="179"/>
        <v>0</v>
      </c>
      <c r="F1670" s="644"/>
      <c r="G1670" s="644"/>
      <c r="H1670" s="644"/>
      <c r="I1670" s="642">
        <f t="shared" si="177"/>
        <v>0</v>
      </c>
      <c r="J1670" s="644"/>
      <c r="K1670" s="644"/>
      <c r="L1670" s="644"/>
      <c r="M1670" s="642">
        <f t="shared" si="178"/>
        <v>0</v>
      </c>
      <c r="N1670" s="644"/>
      <c r="O1670" s="644"/>
      <c r="P1670" s="644"/>
      <c r="Q1670" s="87" t="e">
        <f t="shared" si="176"/>
        <v>#DIV/0!</v>
      </c>
      <c r="R1670" s="87" t="e">
        <f t="shared" si="176"/>
        <v>#DIV/0!</v>
      </c>
      <c r="S1670" s="87" t="e">
        <f t="shared" si="176"/>
        <v>#DIV/0!</v>
      </c>
      <c r="T1670" s="87" t="e">
        <f t="shared" si="175"/>
        <v>#DIV/0!</v>
      </c>
    </row>
    <row r="1671" spans="1:20" ht="45" hidden="1" x14ac:dyDescent="0.3">
      <c r="A1671" s="92"/>
      <c r="B1671" s="93" t="s">
        <v>320</v>
      </c>
      <c r="C1671" s="96" t="s">
        <v>321</v>
      </c>
      <c r="D1671" s="644"/>
      <c r="E1671" s="642">
        <f t="shared" si="179"/>
        <v>0</v>
      </c>
      <c r="F1671" s="644"/>
      <c r="G1671" s="644"/>
      <c r="H1671" s="644"/>
      <c r="I1671" s="642">
        <f t="shared" si="177"/>
        <v>0</v>
      </c>
      <c r="J1671" s="644"/>
      <c r="K1671" s="644"/>
      <c r="L1671" s="644"/>
      <c r="M1671" s="642">
        <f t="shared" si="178"/>
        <v>0</v>
      </c>
      <c r="N1671" s="644"/>
      <c r="O1671" s="644"/>
      <c r="P1671" s="644"/>
      <c r="Q1671" s="87" t="e">
        <f t="shared" si="176"/>
        <v>#DIV/0!</v>
      </c>
      <c r="R1671" s="87" t="e">
        <f t="shared" si="176"/>
        <v>#DIV/0!</v>
      </c>
      <c r="S1671" s="87" t="e">
        <f t="shared" si="176"/>
        <v>#DIV/0!</v>
      </c>
      <c r="T1671" s="87" t="e">
        <f t="shared" si="175"/>
        <v>#DIV/0!</v>
      </c>
    </row>
    <row r="1672" spans="1:20" ht="30" hidden="1" x14ac:dyDescent="0.3">
      <c r="A1672" s="92"/>
      <c r="B1672" s="93" t="s">
        <v>322</v>
      </c>
      <c r="C1672" s="97" t="s">
        <v>313</v>
      </c>
      <c r="D1672" s="644"/>
      <c r="E1672" s="642">
        <f t="shared" si="179"/>
        <v>0</v>
      </c>
      <c r="F1672" s="644"/>
      <c r="G1672" s="644"/>
      <c r="H1672" s="644"/>
      <c r="I1672" s="642">
        <f t="shared" si="177"/>
        <v>0</v>
      </c>
      <c r="J1672" s="644"/>
      <c r="K1672" s="644"/>
      <c r="L1672" s="644"/>
      <c r="M1672" s="642">
        <f t="shared" si="178"/>
        <v>0</v>
      </c>
      <c r="N1672" s="644"/>
      <c r="O1672" s="644"/>
      <c r="P1672" s="644"/>
      <c r="Q1672" s="87" t="e">
        <f t="shared" si="176"/>
        <v>#DIV/0!</v>
      </c>
      <c r="R1672" s="87" t="e">
        <f t="shared" si="176"/>
        <v>#DIV/0!</v>
      </c>
      <c r="S1672" s="87" t="e">
        <f t="shared" si="176"/>
        <v>#DIV/0!</v>
      </c>
      <c r="T1672" s="87" t="e">
        <f t="shared" si="175"/>
        <v>#DIV/0!</v>
      </c>
    </row>
    <row r="1673" spans="1:20" ht="30" hidden="1" x14ac:dyDescent="0.3">
      <c r="A1673" s="92"/>
      <c r="B1673" s="93" t="s">
        <v>323</v>
      </c>
      <c r="C1673" s="97" t="s">
        <v>315</v>
      </c>
      <c r="D1673" s="644"/>
      <c r="E1673" s="642">
        <f t="shared" si="179"/>
        <v>0</v>
      </c>
      <c r="F1673" s="644"/>
      <c r="G1673" s="644"/>
      <c r="H1673" s="644"/>
      <c r="I1673" s="642">
        <f t="shared" si="177"/>
        <v>0</v>
      </c>
      <c r="J1673" s="644"/>
      <c r="K1673" s="644"/>
      <c r="L1673" s="644"/>
      <c r="M1673" s="642">
        <f t="shared" si="178"/>
        <v>0</v>
      </c>
      <c r="N1673" s="644"/>
      <c r="O1673" s="644"/>
      <c r="P1673" s="644"/>
      <c r="Q1673" s="87" t="e">
        <f t="shared" si="176"/>
        <v>#DIV/0!</v>
      </c>
      <c r="R1673" s="87" t="e">
        <f t="shared" si="176"/>
        <v>#DIV/0!</v>
      </c>
      <c r="S1673" s="87" t="e">
        <f t="shared" si="176"/>
        <v>#DIV/0!</v>
      </c>
      <c r="T1673" s="87" t="e">
        <f t="shared" si="175"/>
        <v>#DIV/0!</v>
      </c>
    </row>
    <row r="1674" spans="1:20" hidden="1" x14ac:dyDescent="0.3">
      <c r="A1674" s="92"/>
      <c r="B1674" s="93" t="s">
        <v>324</v>
      </c>
      <c r="C1674" s="95" t="s">
        <v>388</v>
      </c>
      <c r="D1674" s="644"/>
      <c r="E1674" s="642">
        <f t="shared" si="179"/>
        <v>0</v>
      </c>
      <c r="F1674" s="644"/>
      <c r="G1674" s="644"/>
      <c r="H1674" s="644"/>
      <c r="I1674" s="642">
        <f t="shared" si="177"/>
        <v>0</v>
      </c>
      <c r="J1674" s="644"/>
      <c r="K1674" s="644"/>
      <c r="L1674" s="644"/>
      <c r="M1674" s="642">
        <f t="shared" si="178"/>
        <v>0</v>
      </c>
      <c r="N1674" s="644"/>
      <c r="O1674" s="644"/>
      <c r="P1674" s="644"/>
      <c r="Q1674" s="87" t="e">
        <f t="shared" si="176"/>
        <v>#DIV/0!</v>
      </c>
      <c r="R1674" s="87" t="e">
        <f t="shared" si="176"/>
        <v>#DIV/0!</v>
      </c>
      <c r="S1674" s="87" t="e">
        <f t="shared" si="176"/>
        <v>#DIV/0!</v>
      </c>
      <c r="T1674" s="87" t="e">
        <f t="shared" si="175"/>
        <v>#DIV/0!</v>
      </c>
    </row>
    <row r="1675" spans="1:20" ht="45" hidden="1" x14ac:dyDescent="0.3">
      <c r="A1675" s="92"/>
      <c r="B1675" s="93" t="s">
        <v>325</v>
      </c>
      <c r="C1675" s="96" t="s">
        <v>326</v>
      </c>
      <c r="D1675" s="644"/>
      <c r="E1675" s="642">
        <f t="shared" si="179"/>
        <v>0</v>
      </c>
      <c r="F1675" s="644"/>
      <c r="G1675" s="644"/>
      <c r="H1675" s="644"/>
      <c r="I1675" s="642">
        <f t="shared" si="177"/>
        <v>0</v>
      </c>
      <c r="J1675" s="644"/>
      <c r="K1675" s="644"/>
      <c r="L1675" s="644"/>
      <c r="M1675" s="642">
        <f t="shared" si="178"/>
        <v>0</v>
      </c>
      <c r="N1675" s="644"/>
      <c r="O1675" s="644"/>
      <c r="P1675" s="644"/>
      <c r="Q1675" s="87" t="e">
        <f t="shared" si="176"/>
        <v>#DIV/0!</v>
      </c>
      <c r="R1675" s="87" t="e">
        <f t="shared" si="176"/>
        <v>#DIV/0!</v>
      </c>
      <c r="S1675" s="87" t="e">
        <f t="shared" si="176"/>
        <v>#DIV/0!</v>
      </c>
      <c r="T1675" s="87" t="e">
        <f t="shared" si="176"/>
        <v>#DIV/0!</v>
      </c>
    </row>
    <row r="1676" spans="1:20" hidden="1" x14ac:dyDescent="0.3">
      <c r="A1676" s="92"/>
      <c r="B1676" s="93" t="s">
        <v>327</v>
      </c>
      <c r="C1676" s="96" t="s">
        <v>328</v>
      </c>
      <c r="D1676" s="644"/>
      <c r="E1676" s="642">
        <f t="shared" si="179"/>
        <v>0</v>
      </c>
      <c r="F1676" s="644"/>
      <c r="G1676" s="644"/>
      <c r="H1676" s="644"/>
      <c r="I1676" s="642">
        <f t="shared" si="177"/>
        <v>0</v>
      </c>
      <c r="J1676" s="644"/>
      <c r="K1676" s="644"/>
      <c r="L1676" s="644"/>
      <c r="M1676" s="642">
        <f t="shared" si="178"/>
        <v>0</v>
      </c>
      <c r="N1676" s="644"/>
      <c r="O1676" s="644"/>
      <c r="P1676" s="644"/>
      <c r="Q1676" s="87" t="e">
        <f t="shared" ref="Q1676:T1739" si="180">M1676/I1676*100</f>
        <v>#DIV/0!</v>
      </c>
      <c r="R1676" s="87" t="e">
        <f t="shared" si="180"/>
        <v>#DIV/0!</v>
      </c>
      <c r="S1676" s="87" t="e">
        <f t="shared" si="180"/>
        <v>#DIV/0!</v>
      </c>
      <c r="T1676" s="87" t="e">
        <f t="shared" si="180"/>
        <v>#DIV/0!</v>
      </c>
    </row>
    <row r="1677" spans="1:20" ht="30" hidden="1" x14ac:dyDescent="0.3">
      <c r="A1677" s="92"/>
      <c r="B1677" s="93" t="s">
        <v>329</v>
      </c>
      <c r="C1677" s="97" t="s">
        <v>330</v>
      </c>
      <c r="D1677" s="644"/>
      <c r="E1677" s="642">
        <f t="shared" si="179"/>
        <v>0</v>
      </c>
      <c r="F1677" s="644"/>
      <c r="G1677" s="644"/>
      <c r="H1677" s="644"/>
      <c r="I1677" s="642">
        <f t="shared" ref="I1677:I1740" si="181">J1677+K1677</f>
        <v>0</v>
      </c>
      <c r="J1677" s="644"/>
      <c r="K1677" s="644"/>
      <c r="L1677" s="644"/>
      <c r="M1677" s="642">
        <f t="shared" ref="M1677:M1740" si="182">N1677+O1677</f>
        <v>0</v>
      </c>
      <c r="N1677" s="644"/>
      <c r="O1677" s="644"/>
      <c r="P1677" s="644"/>
      <c r="Q1677" s="87" t="e">
        <f t="shared" si="180"/>
        <v>#DIV/0!</v>
      </c>
      <c r="R1677" s="87" t="e">
        <f t="shared" si="180"/>
        <v>#DIV/0!</v>
      </c>
      <c r="S1677" s="87" t="e">
        <f t="shared" si="180"/>
        <v>#DIV/0!</v>
      </c>
      <c r="T1677" s="87" t="e">
        <f t="shared" si="180"/>
        <v>#DIV/0!</v>
      </c>
    </row>
    <row r="1678" spans="1:20" ht="30" hidden="1" x14ac:dyDescent="0.3">
      <c r="A1678" s="92"/>
      <c r="B1678" s="93" t="s">
        <v>331</v>
      </c>
      <c r="C1678" s="97" t="s">
        <v>332</v>
      </c>
      <c r="D1678" s="644"/>
      <c r="E1678" s="642">
        <f t="shared" si="179"/>
        <v>0</v>
      </c>
      <c r="F1678" s="644"/>
      <c r="G1678" s="644"/>
      <c r="H1678" s="644"/>
      <c r="I1678" s="642">
        <f t="shared" si="181"/>
        <v>0</v>
      </c>
      <c r="J1678" s="644"/>
      <c r="K1678" s="644"/>
      <c r="L1678" s="644"/>
      <c r="M1678" s="642">
        <f t="shared" si="182"/>
        <v>0</v>
      </c>
      <c r="N1678" s="644"/>
      <c r="O1678" s="644"/>
      <c r="P1678" s="644"/>
      <c r="Q1678" s="87" t="e">
        <f t="shared" si="180"/>
        <v>#DIV/0!</v>
      </c>
      <c r="R1678" s="87" t="e">
        <f t="shared" si="180"/>
        <v>#DIV/0!</v>
      </c>
      <c r="S1678" s="87" t="e">
        <f t="shared" si="180"/>
        <v>#DIV/0!</v>
      </c>
      <c r="T1678" s="87" t="e">
        <f t="shared" si="180"/>
        <v>#DIV/0!</v>
      </c>
    </row>
    <row r="1679" spans="1:20" hidden="1" x14ac:dyDescent="0.3">
      <c r="A1679" s="92"/>
      <c r="B1679" s="93" t="s">
        <v>138</v>
      </c>
      <c r="C1679" s="94" t="s">
        <v>374</v>
      </c>
      <c r="D1679" s="644"/>
      <c r="E1679" s="642">
        <f t="shared" si="179"/>
        <v>0</v>
      </c>
      <c r="F1679" s="644"/>
      <c r="G1679" s="644"/>
      <c r="H1679" s="644"/>
      <c r="I1679" s="642">
        <f t="shared" si="181"/>
        <v>0</v>
      </c>
      <c r="J1679" s="644"/>
      <c r="K1679" s="644"/>
      <c r="L1679" s="644"/>
      <c r="M1679" s="642">
        <f t="shared" si="182"/>
        <v>0</v>
      </c>
      <c r="N1679" s="644"/>
      <c r="O1679" s="644"/>
      <c r="P1679" s="644"/>
      <c r="Q1679" s="87" t="e">
        <f t="shared" si="180"/>
        <v>#DIV/0!</v>
      </c>
      <c r="R1679" s="87" t="e">
        <f t="shared" si="180"/>
        <v>#DIV/0!</v>
      </c>
      <c r="S1679" s="87" t="e">
        <f t="shared" si="180"/>
        <v>#DIV/0!</v>
      </c>
      <c r="T1679" s="87" t="e">
        <f t="shared" si="180"/>
        <v>#DIV/0!</v>
      </c>
    </row>
    <row r="1680" spans="1:20" ht="16.5" hidden="1" customHeight="1" x14ac:dyDescent="0.3">
      <c r="A1680" s="92"/>
      <c r="B1680" s="93" t="s">
        <v>139</v>
      </c>
      <c r="C1680" s="100" t="s">
        <v>334</v>
      </c>
      <c r="D1680" s="644"/>
      <c r="E1680" s="642">
        <f t="shared" si="179"/>
        <v>0</v>
      </c>
      <c r="F1680" s="644"/>
      <c r="G1680" s="644"/>
      <c r="H1680" s="644"/>
      <c r="I1680" s="642">
        <f t="shared" si="181"/>
        <v>0</v>
      </c>
      <c r="J1680" s="644"/>
      <c r="K1680" s="644"/>
      <c r="L1680" s="644"/>
      <c r="M1680" s="642">
        <f t="shared" si="182"/>
        <v>0</v>
      </c>
      <c r="N1680" s="644"/>
      <c r="O1680" s="644"/>
      <c r="P1680" s="644"/>
      <c r="Q1680" s="87" t="e">
        <f t="shared" si="180"/>
        <v>#DIV/0!</v>
      </c>
      <c r="R1680" s="87" t="e">
        <f t="shared" si="180"/>
        <v>#DIV/0!</v>
      </c>
      <c r="S1680" s="87" t="e">
        <f t="shared" si="180"/>
        <v>#DIV/0!</v>
      </c>
      <c r="T1680" s="87" t="e">
        <f t="shared" si="180"/>
        <v>#DIV/0!</v>
      </c>
    </row>
    <row r="1681" spans="1:20" ht="16.5" hidden="1" customHeight="1" x14ac:dyDescent="0.3">
      <c r="A1681" s="92"/>
      <c r="B1681" s="93" t="s">
        <v>335</v>
      </c>
      <c r="C1681" s="96" t="s">
        <v>336</v>
      </c>
      <c r="D1681" s="644"/>
      <c r="E1681" s="642">
        <f t="shared" si="179"/>
        <v>0</v>
      </c>
      <c r="F1681" s="644"/>
      <c r="G1681" s="644"/>
      <c r="H1681" s="644"/>
      <c r="I1681" s="642">
        <f t="shared" si="181"/>
        <v>0</v>
      </c>
      <c r="J1681" s="644"/>
      <c r="K1681" s="644"/>
      <c r="L1681" s="644"/>
      <c r="M1681" s="642">
        <f t="shared" si="182"/>
        <v>0</v>
      </c>
      <c r="N1681" s="644"/>
      <c r="O1681" s="644"/>
      <c r="P1681" s="644"/>
      <c r="Q1681" s="87" t="e">
        <f t="shared" si="180"/>
        <v>#DIV/0!</v>
      </c>
      <c r="R1681" s="87" t="e">
        <f t="shared" si="180"/>
        <v>#DIV/0!</v>
      </c>
      <c r="S1681" s="87" t="e">
        <f t="shared" si="180"/>
        <v>#DIV/0!</v>
      </c>
      <c r="T1681" s="87" t="e">
        <f t="shared" si="180"/>
        <v>#DIV/0!</v>
      </c>
    </row>
    <row r="1682" spans="1:20" ht="16.5" hidden="1" customHeight="1" x14ac:dyDescent="0.3">
      <c r="A1682" s="92"/>
      <c r="B1682" s="93" t="s">
        <v>337</v>
      </c>
      <c r="C1682" s="97" t="s">
        <v>338</v>
      </c>
      <c r="D1682" s="644"/>
      <c r="E1682" s="642">
        <f t="shared" ref="E1682:E1745" si="183">F1682+G1682</f>
        <v>0</v>
      </c>
      <c r="F1682" s="644"/>
      <c r="G1682" s="644"/>
      <c r="H1682" s="644"/>
      <c r="I1682" s="642">
        <f t="shared" si="181"/>
        <v>0</v>
      </c>
      <c r="J1682" s="644"/>
      <c r="K1682" s="644"/>
      <c r="L1682" s="644"/>
      <c r="M1682" s="642">
        <f t="shared" si="182"/>
        <v>0</v>
      </c>
      <c r="N1682" s="644"/>
      <c r="O1682" s="644"/>
      <c r="P1682" s="644"/>
      <c r="Q1682" s="87" t="e">
        <f t="shared" si="180"/>
        <v>#DIV/0!</v>
      </c>
      <c r="R1682" s="87" t="e">
        <f t="shared" si="180"/>
        <v>#DIV/0!</v>
      </c>
      <c r="S1682" s="87" t="e">
        <f t="shared" si="180"/>
        <v>#DIV/0!</v>
      </c>
      <c r="T1682" s="87" t="e">
        <f t="shared" si="180"/>
        <v>#DIV/0!</v>
      </c>
    </row>
    <row r="1683" spans="1:20" ht="16.5" hidden="1" customHeight="1" x14ac:dyDescent="0.3">
      <c r="A1683" s="92"/>
      <c r="B1683" s="93" t="s">
        <v>339</v>
      </c>
      <c r="C1683" s="97" t="s">
        <v>340</v>
      </c>
      <c r="D1683" s="644"/>
      <c r="E1683" s="642">
        <f t="shared" si="183"/>
        <v>0</v>
      </c>
      <c r="F1683" s="644"/>
      <c r="G1683" s="644"/>
      <c r="H1683" s="644"/>
      <c r="I1683" s="642">
        <f t="shared" si="181"/>
        <v>0</v>
      </c>
      <c r="J1683" s="644"/>
      <c r="K1683" s="644"/>
      <c r="L1683" s="644"/>
      <c r="M1683" s="642">
        <f t="shared" si="182"/>
        <v>0</v>
      </c>
      <c r="N1683" s="644"/>
      <c r="O1683" s="644"/>
      <c r="P1683" s="644"/>
      <c r="Q1683" s="87" t="e">
        <f t="shared" si="180"/>
        <v>#DIV/0!</v>
      </c>
      <c r="R1683" s="87" t="e">
        <f t="shared" si="180"/>
        <v>#DIV/0!</v>
      </c>
      <c r="S1683" s="87" t="e">
        <f t="shared" si="180"/>
        <v>#DIV/0!</v>
      </c>
      <c r="T1683" s="87" t="e">
        <f t="shared" si="180"/>
        <v>#DIV/0!</v>
      </c>
    </row>
    <row r="1684" spans="1:20" ht="16.5" hidden="1" customHeight="1" x14ac:dyDescent="0.3">
      <c r="A1684" s="92"/>
      <c r="B1684" s="93" t="s">
        <v>341</v>
      </c>
      <c r="C1684" s="97" t="s">
        <v>342</v>
      </c>
      <c r="D1684" s="644"/>
      <c r="E1684" s="642">
        <f t="shared" si="183"/>
        <v>0</v>
      </c>
      <c r="F1684" s="644"/>
      <c r="G1684" s="644"/>
      <c r="H1684" s="644"/>
      <c r="I1684" s="642">
        <f t="shared" si="181"/>
        <v>0</v>
      </c>
      <c r="J1684" s="644"/>
      <c r="K1684" s="644"/>
      <c r="L1684" s="644"/>
      <c r="M1684" s="642">
        <f t="shared" si="182"/>
        <v>0</v>
      </c>
      <c r="N1684" s="644"/>
      <c r="O1684" s="644"/>
      <c r="P1684" s="644"/>
      <c r="Q1684" s="87" t="e">
        <f t="shared" si="180"/>
        <v>#DIV/0!</v>
      </c>
      <c r="R1684" s="87" t="e">
        <f t="shared" si="180"/>
        <v>#DIV/0!</v>
      </c>
      <c r="S1684" s="87" t="e">
        <f t="shared" si="180"/>
        <v>#DIV/0!</v>
      </c>
      <c r="T1684" s="87" t="e">
        <f t="shared" si="180"/>
        <v>#DIV/0!</v>
      </c>
    </row>
    <row r="1685" spans="1:20" ht="16.5" hidden="1" customHeight="1" x14ac:dyDescent="0.3">
      <c r="A1685" s="92"/>
      <c r="B1685" s="93" t="s">
        <v>343</v>
      </c>
      <c r="C1685" s="97" t="s">
        <v>344</v>
      </c>
      <c r="D1685" s="644"/>
      <c r="E1685" s="642">
        <f t="shared" si="183"/>
        <v>0</v>
      </c>
      <c r="F1685" s="644"/>
      <c r="G1685" s="644"/>
      <c r="H1685" s="644"/>
      <c r="I1685" s="642">
        <f t="shared" si="181"/>
        <v>0</v>
      </c>
      <c r="J1685" s="644"/>
      <c r="K1685" s="644"/>
      <c r="L1685" s="644"/>
      <c r="M1685" s="642">
        <f t="shared" si="182"/>
        <v>0</v>
      </c>
      <c r="N1685" s="644"/>
      <c r="O1685" s="644"/>
      <c r="P1685" s="644"/>
      <c r="Q1685" s="87" t="e">
        <f t="shared" si="180"/>
        <v>#DIV/0!</v>
      </c>
      <c r="R1685" s="87" t="e">
        <f t="shared" si="180"/>
        <v>#DIV/0!</v>
      </c>
      <c r="S1685" s="87" t="e">
        <f t="shared" si="180"/>
        <v>#DIV/0!</v>
      </c>
      <c r="T1685" s="87" t="e">
        <f t="shared" si="180"/>
        <v>#DIV/0!</v>
      </c>
    </row>
    <row r="1686" spans="1:20" ht="16.5" hidden="1" customHeight="1" x14ac:dyDescent="0.3">
      <c r="A1686" s="92"/>
      <c r="B1686" s="93" t="s">
        <v>345</v>
      </c>
      <c r="C1686" s="97" t="s">
        <v>346</v>
      </c>
      <c r="D1686" s="644"/>
      <c r="E1686" s="642">
        <f t="shared" si="183"/>
        <v>0</v>
      </c>
      <c r="F1686" s="644"/>
      <c r="G1686" s="644"/>
      <c r="H1686" s="644"/>
      <c r="I1686" s="642">
        <f t="shared" si="181"/>
        <v>0</v>
      </c>
      <c r="J1686" s="644"/>
      <c r="K1686" s="644"/>
      <c r="L1686" s="644"/>
      <c r="M1686" s="642">
        <f t="shared" si="182"/>
        <v>0</v>
      </c>
      <c r="N1686" s="644"/>
      <c r="O1686" s="644"/>
      <c r="P1686" s="644"/>
      <c r="Q1686" s="87" t="e">
        <f t="shared" si="180"/>
        <v>#DIV/0!</v>
      </c>
      <c r="R1686" s="87" t="e">
        <f t="shared" si="180"/>
        <v>#DIV/0!</v>
      </c>
      <c r="S1686" s="87" t="e">
        <f t="shared" si="180"/>
        <v>#DIV/0!</v>
      </c>
      <c r="T1686" s="87" t="e">
        <f t="shared" si="180"/>
        <v>#DIV/0!</v>
      </c>
    </row>
    <row r="1687" spans="1:20" ht="16.5" hidden="1" customHeight="1" x14ac:dyDescent="0.3">
      <c r="A1687" s="92"/>
      <c r="B1687" s="93" t="s">
        <v>347</v>
      </c>
      <c r="C1687" s="97" t="s">
        <v>348</v>
      </c>
      <c r="D1687" s="644"/>
      <c r="E1687" s="642">
        <f t="shared" si="183"/>
        <v>0</v>
      </c>
      <c r="F1687" s="644"/>
      <c r="G1687" s="644"/>
      <c r="H1687" s="644"/>
      <c r="I1687" s="642">
        <f t="shared" si="181"/>
        <v>0</v>
      </c>
      <c r="J1687" s="644"/>
      <c r="K1687" s="644"/>
      <c r="L1687" s="644"/>
      <c r="M1687" s="642">
        <f t="shared" si="182"/>
        <v>0</v>
      </c>
      <c r="N1687" s="644"/>
      <c r="O1687" s="644"/>
      <c r="P1687" s="644"/>
      <c r="Q1687" s="87" t="e">
        <f t="shared" si="180"/>
        <v>#DIV/0!</v>
      </c>
      <c r="R1687" s="87" t="e">
        <f t="shared" si="180"/>
        <v>#DIV/0!</v>
      </c>
      <c r="S1687" s="87" t="e">
        <f t="shared" si="180"/>
        <v>#DIV/0!</v>
      </c>
      <c r="T1687" s="87" t="e">
        <f t="shared" si="180"/>
        <v>#DIV/0!</v>
      </c>
    </row>
    <row r="1688" spans="1:20" ht="16.5" hidden="1" customHeight="1" x14ac:dyDescent="0.3">
      <c r="A1688" s="92"/>
      <c r="B1688" s="93" t="s">
        <v>349</v>
      </c>
      <c r="C1688" s="97" t="s">
        <v>350</v>
      </c>
      <c r="D1688" s="644"/>
      <c r="E1688" s="642">
        <f t="shared" si="183"/>
        <v>0</v>
      </c>
      <c r="F1688" s="644"/>
      <c r="G1688" s="644"/>
      <c r="H1688" s="644"/>
      <c r="I1688" s="642">
        <f t="shared" si="181"/>
        <v>0</v>
      </c>
      <c r="J1688" s="644"/>
      <c r="K1688" s="644"/>
      <c r="L1688" s="644"/>
      <c r="M1688" s="642">
        <f t="shared" si="182"/>
        <v>0</v>
      </c>
      <c r="N1688" s="644"/>
      <c r="O1688" s="644"/>
      <c r="P1688" s="644"/>
      <c r="Q1688" s="87" t="e">
        <f t="shared" si="180"/>
        <v>#DIV/0!</v>
      </c>
      <c r="R1688" s="87" t="e">
        <f t="shared" si="180"/>
        <v>#DIV/0!</v>
      </c>
      <c r="S1688" s="87" t="e">
        <f t="shared" si="180"/>
        <v>#DIV/0!</v>
      </c>
      <c r="T1688" s="87" t="e">
        <f t="shared" si="180"/>
        <v>#DIV/0!</v>
      </c>
    </row>
    <row r="1689" spans="1:20" ht="45" hidden="1" x14ac:dyDescent="0.3">
      <c r="A1689" s="92"/>
      <c r="B1689" s="93" t="s">
        <v>351</v>
      </c>
      <c r="C1689" s="97" t="s">
        <v>352</v>
      </c>
      <c r="D1689" s="644"/>
      <c r="E1689" s="642">
        <f t="shared" si="183"/>
        <v>0</v>
      </c>
      <c r="F1689" s="644"/>
      <c r="G1689" s="644"/>
      <c r="H1689" s="644"/>
      <c r="I1689" s="642">
        <f t="shared" si="181"/>
        <v>0</v>
      </c>
      <c r="J1689" s="644"/>
      <c r="K1689" s="644"/>
      <c r="L1689" s="644"/>
      <c r="M1689" s="642">
        <f t="shared" si="182"/>
        <v>0</v>
      </c>
      <c r="N1689" s="644"/>
      <c r="O1689" s="644"/>
      <c r="P1689" s="644"/>
      <c r="Q1689" s="87" t="e">
        <f t="shared" si="180"/>
        <v>#DIV/0!</v>
      </c>
      <c r="R1689" s="87" t="e">
        <f t="shared" si="180"/>
        <v>#DIV/0!</v>
      </c>
      <c r="S1689" s="87" t="e">
        <f t="shared" si="180"/>
        <v>#DIV/0!</v>
      </c>
      <c r="T1689" s="87" t="e">
        <f t="shared" si="180"/>
        <v>#DIV/0!</v>
      </c>
    </row>
    <row r="1690" spans="1:20" ht="30" hidden="1" x14ac:dyDescent="0.3">
      <c r="A1690" s="92"/>
      <c r="B1690" s="93" t="s">
        <v>355</v>
      </c>
      <c r="C1690" s="96" t="s">
        <v>356</v>
      </c>
      <c r="D1690" s="644"/>
      <c r="E1690" s="642">
        <f t="shared" si="183"/>
        <v>0</v>
      </c>
      <c r="F1690" s="644"/>
      <c r="G1690" s="644"/>
      <c r="H1690" s="644"/>
      <c r="I1690" s="642">
        <f t="shared" si="181"/>
        <v>0</v>
      </c>
      <c r="J1690" s="644"/>
      <c r="K1690" s="644"/>
      <c r="L1690" s="644"/>
      <c r="M1690" s="642">
        <f t="shared" si="182"/>
        <v>0</v>
      </c>
      <c r="N1690" s="644"/>
      <c r="O1690" s="644"/>
      <c r="P1690" s="644"/>
      <c r="Q1690" s="87" t="e">
        <f t="shared" si="180"/>
        <v>#DIV/0!</v>
      </c>
      <c r="R1690" s="87" t="e">
        <f t="shared" si="180"/>
        <v>#DIV/0!</v>
      </c>
      <c r="S1690" s="87" t="e">
        <f t="shared" si="180"/>
        <v>#DIV/0!</v>
      </c>
      <c r="T1690" s="87" t="e">
        <f t="shared" si="180"/>
        <v>#DIV/0!</v>
      </c>
    </row>
    <row r="1691" spans="1:20" ht="30" hidden="1" x14ac:dyDescent="0.3">
      <c r="A1691" s="92"/>
      <c r="B1691" s="93" t="s">
        <v>357</v>
      </c>
      <c r="C1691" s="97" t="s">
        <v>358</v>
      </c>
      <c r="D1691" s="644"/>
      <c r="E1691" s="642">
        <f t="shared" si="183"/>
        <v>0</v>
      </c>
      <c r="F1691" s="644"/>
      <c r="G1691" s="644"/>
      <c r="H1691" s="644"/>
      <c r="I1691" s="642">
        <f t="shared" si="181"/>
        <v>0</v>
      </c>
      <c r="J1691" s="644"/>
      <c r="K1691" s="644"/>
      <c r="L1691" s="644"/>
      <c r="M1691" s="642">
        <f t="shared" si="182"/>
        <v>0</v>
      </c>
      <c r="N1691" s="644"/>
      <c r="O1691" s="644"/>
      <c r="P1691" s="644"/>
      <c r="Q1691" s="87" t="e">
        <f t="shared" si="180"/>
        <v>#DIV/0!</v>
      </c>
      <c r="R1691" s="87" t="e">
        <f t="shared" si="180"/>
        <v>#DIV/0!</v>
      </c>
      <c r="S1691" s="87" t="e">
        <f t="shared" si="180"/>
        <v>#DIV/0!</v>
      </c>
      <c r="T1691" s="87" t="e">
        <f t="shared" si="180"/>
        <v>#DIV/0!</v>
      </c>
    </row>
    <row r="1692" spans="1:20" ht="45" x14ac:dyDescent="0.3">
      <c r="A1692" s="92" t="s">
        <v>473</v>
      </c>
      <c r="B1692" s="117"/>
      <c r="C1692" s="126" t="s">
        <v>474</v>
      </c>
      <c r="D1692" s="215">
        <f>D1873+D1894+D1890</f>
        <v>1259.0999999999999</v>
      </c>
      <c r="E1692" s="642">
        <f t="shared" si="183"/>
        <v>1470.9490000000001</v>
      </c>
      <c r="F1692" s="215">
        <f>F1873+F1894+F1890</f>
        <v>1470.9490000000001</v>
      </c>
      <c r="G1692" s="215">
        <f>G1873+G1894+G1890</f>
        <v>0</v>
      </c>
      <c r="H1692" s="215">
        <f>H1873+H1894+H1890</f>
        <v>0</v>
      </c>
      <c r="I1692" s="642">
        <f t="shared" si="181"/>
        <v>1132.0429999999999</v>
      </c>
      <c r="J1692" s="215">
        <f>J1760+J1766</f>
        <v>1132.0429999999999</v>
      </c>
      <c r="K1692" s="215">
        <f>K1760+K1766</f>
        <v>0</v>
      </c>
      <c r="L1692" s="215">
        <f>L1760+L1766</f>
        <v>0</v>
      </c>
      <c r="M1692" s="642">
        <f t="shared" si="182"/>
        <v>1022.2375499999999</v>
      </c>
      <c r="N1692" s="215">
        <f>N1760+N1766</f>
        <v>1022.2375499999999</v>
      </c>
      <c r="O1692" s="215">
        <f>O1760+O1766</f>
        <v>0</v>
      </c>
      <c r="P1692" s="215">
        <f>P1760+P1766</f>
        <v>0</v>
      </c>
      <c r="Q1692" s="87">
        <f t="shared" si="180"/>
        <v>90.300240361894382</v>
      </c>
      <c r="R1692" s="87">
        <f t="shared" si="180"/>
        <v>90.300240361894382</v>
      </c>
      <c r="S1692" s="87" t="e">
        <f t="shared" si="180"/>
        <v>#DIV/0!</v>
      </c>
      <c r="T1692" s="87" t="e">
        <f t="shared" si="180"/>
        <v>#DIV/0!</v>
      </c>
    </row>
    <row r="1693" spans="1:20" hidden="1" x14ac:dyDescent="0.3">
      <c r="A1693" s="92"/>
      <c r="B1693" s="93" t="s">
        <v>192</v>
      </c>
      <c r="C1693" s="94" t="s">
        <v>397</v>
      </c>
      <c r="D1693" s="643"/>
      <c r="E1693" s="642">
        <f t="shared" si="183"/>
        <v>0</v>
      </c>
      <c r="F1693" s="643"/>
      <c r="G1693" s="643"/>
      <c r="H1693" s="643"/>
      <c r="I1693" s="642">
        <f t="shared" si="181"/>
        <v>0</v>
      </c>
      <c r="J1693" s="643"/>
      <c r="K1693" s="643"/>
      <c r="L1693" s="643"/>
      <c r="M1693" s="642">
        <f t="shared" si="182"/>
        <v>0</v>
      </c>
      <c r="N1693" s="643"/>
      <c r="O1693" s="643"/>
      <c r="P1693" s="643"/>
      <c r="Q1693" s="87" t="e">
        <f t="shared" si="180"/>
        <v>#DIV/0!</v>
      </c>
      <c r="R1693" s="87" t="e">
        <f t="shared" si="180"/>
        <v>#DIV/0!</v>
      </c>
      <c r="S1693" s="87" t="e">
        <f t="shared" si="180"/>
        <v>#DIV/0!</v>
      </c>
      <c r="T1693" s="87" t="e">
        <f t="shared" si="180"/>
        <v>#DIV/0!</v>
      </c>
    </row>
    <row r="1694" spans="1:20" hidden="1" x14ac:dyDescent="0.3">
      <c r="A1694" s="92"/>
      <c r="B1694" s="93" t="s">
        <v>203</v>
      </c>
      <c r="C1694" s="95" t="s">
        <v>385</v>
      </c>
      <c r="D1694" s="643"/>
      <c r="E1694" s="642">
        <f t="shared" si="183"/>
        <v>0</v>
      </c>
      <c r="F1694" s="643"/>
      <c r="G1694" s="643"/>
      <c r="H1694" s="643"/>
      <c r="I1694" s="642">
        <f t="shared" si="181"/>
        <v>0</v>
      </c>
      <c r="J1694" s="643"/>
      <c r="K1694" s="643"/>
      <c r="L1694" s="643"/>
      <c r="M1694" s="642">
        <f t="shared" si="182"/>
        <v>0</v>
      </c>
      <c r="N1694" s="643"/>
      <c r="O1694" s="643"/>
      <c r="P1694" s="643"/>
      <c r="Q1694" s="87" t="e">
        <f t="shared" si="180"/>
        <v>#DIV/0!</v>
      </c>
      <c r="R1694" s="87" t="e">
        <f t="shared" si="180"/>
        <v>#DIV/0!</v>
      </c>
      <c r="S1694" s="87" t="e">
        <f t="shared" si="180"/>
        <v>#DIV/0!</v>
      </c>
      <c r="T1694" s="87" t="e">
        <f t="shared" si="180"/>
        <v>#DIV/0!</v>
      </c>
    </row>
    <row r="1695" spans="1:20" hidden="1" x14ac:dyDescent="0.3">
      <c r="A1695" s="92"/>
      <c r="B1695" s="93" t="s">
        <v>207</v>
      </c>
      <c r="C1695" s="96" t="s">
        <v>208</v>
      </c>
      <c r="D1695" s="643"/>
      <c r="E1695" s="642">
        <f t="shared" si="183"/>
        <v>0</v>
      </c>
      <c r="F1695" s="643"/>
      <c r="G1695" s="643"/>
      <c r="H1695" s="643"/>
      <c r="I1695" s="642">
        <f t="shared" si="181"/>
        <v>0</v>
      </c>
      <c r="J1695" s="643"/>
      <c r="K1695" s="643"/>
      <c r="L1695" s="643"/>
      <c r="M1695" s="642">
        <f t="shared" si="182"/>
        <v>0</v>
      </c>
      <c r="N1695" s="643"/>
      <c r="O1695" s="643"/>
      <c r="P1695" s="643"/>
      <c r="Q1695" s="87" t="e">
        <f t="shared" si="180"/>
        <v>#DIV/0!</v>
      </c>
      <c r="R1695" s="87" t="e">
        <f t="shared" si="180"/>
        <v>#DIV/0!</v>
      </c>
      <c r="S1695" s="87" t="e">
        <f t="shared" si="180"/>
        <v>#DIV/0!</v>
      </c>
      <c r="T1695" s="87" t="e">
        <f t="shared" si="180"/>
        <v>#DIV/0!</v>
      </c>
    </row>
    <row r="1696" spans="1:20" ht="30" hidden="1" x14ac:dyDescent="0.3">
      <c r="A1696" s="92"/>
      <c r="B1696" s="93" t="s">
        <v>209</v>
      </c>
      <c r="C1696" s="97" t="s">
        <v>210</v>
      </c>
      <c r="D1696" s="643"/>
      <c r="E1696" s="642">
        <f t="shared" si="183"/>
        <v>0</v>
      </c>
      <c r="F1696" s="643"/>
      <c r="G1696" s="643"/>
      <c r="H1696" s="643"/>
      <c r="I1696" s="642">
        <f t="shared" si="181"/>
        <v>0</v>
      </c>
      <c r="J1696" s="643"/>
      <c r="K1696" s="643"/>
      <c r="L1696" s="643"/>
      <c r="M1696" s="642">
        <f t="shared" si="182"/>
        <v>0</v>
      </c>
      <c r="N1696" s="643"/>
      <c r="O1696" s="643"/>
      <c r="P1696" s="643"/>
      <c r="Q1696" s="87" t="e">
        <f t="shared" si="180"/>
        <v>#DIV/0!</v>
      </c>
      <c r="R1696" s="87" t="e">
        <f t="shared" si="180"/>
        <v>#DIV/0!</v>
      </c>
      <c r="S1696" s="87" t="e">
        <f t="shared" si="180"/>
        <v>#DIV/0!</v>
      </c>
      <c r="T1696" s="87" t="e">
        <f t="shared" si="180"/>
        <v>#DIV/0!</v>
      </c>
    </row>
    <row r="1697" spans="1:20" ht="30" hidden="1" x14ac:dyDescent="0.3">
      <c r="A1697" s="92"/>
      <c r="B1697" s="93" t="s">
        <v>211</v>
      </c>
      <c r="C1697" s="97" t="s">
        <v>212</v>
      </c>
      <c r="D1697" s="643"/>
      <c r="E1697" s="642">
        <f t="shared" si="183"/>
        <v>0</v>
      </c>
      <c r="F1697" s="643"/>
      <c r="G1697" s="643"/>
      <c r="H1697" s="643"/>
      <c r="I1697" s="642">
        <f t="shared" si="181"/>
        <v>0</v>
      </c>
      <c r="J1697" s="643"/>
      <c r="K1697" s="643"/>
      <c r="L1697" s="643"/>
      <c r="M1697" s="642">
        <f t="shared" si="182"/>
        <v>0</v>
      </c>
      <c r="N1697" s="643"/>
      <c r="O1697" s="643"/>
      <c r="P1697" s="643"/>
      <c r="Q1697" s="87" t="e">
        <f t="shared" si="180"/>
        <v>#DIV/0!</v>
      </c>
      <c r="R1697" s="87" t="e">
        <f t="shared" si="180"/>
        <v>#DIV/0!</v>
      </c>
      <c r="S1697" s="87" t="e">
        <f t="shared" si="180"/>
        <v>#DIV/0!</v>
      </c>
      <c r="T1697" s="87" t="e">
        <f t="shared" si="180"/>
        <v>#DIV/0!</v>
      </c>
    </row>
    <row r="1698" spans="1:20" hidden="1" x14ac:dyDescent="0.3">
      <c r="A1698" s="92"/>
      <c r="B1698" s="93" t="s">
        <v>213</v>
      </c>
      <c r="C1698" s="96" t="s">
        <v>214</v>
      </c>
      <c r="D1698" s="643"/>
      <c r="E1698" s="642">
        <f t="shared" si="183"/>
        <v>0</v>
      </c>
      <c r="F1698" s="643"/>
      <c r="G1698" s="643"/>
      <c r="H1698" s="643"/>
      <c r="I1698" s="642">
        <f t="shared" si="181"/>
        <v>0</v>
      </c>
      <c r="J1698" s="643"/>
      <c r="K1698" s="643"/>
      <c r="L1698" s="643"/>
      <c r="M1698" s="642">
        <f t="shared" si="182"/>
        <v>0</v>
      </c>
      <c r="N1698" s="643"/>
      <c r="O1698" s="643"/>
      <c r="P1698" s="643"/>
      <c r="Q1698" s="87" t="e">
        <f t="shared" si="180"/>
        <v>#DIV/0!</v>
      </c>
      <c r="R1698" s="87" t="e">
        <f t="shared" si="180"/>
        <v>#DIV/0!</v>
      </c>
      <c r="S1698" s="87" t="e">
        <f t="shared" si="180"/>
        <v>#DIV/0!</v>
      </c>
      <c r="T1698" s="87" t="e">
        <f t="shared" si="180"/>
        <v>#DIV/0!</v>
      </c>
    </row>
    <row r="1699" spans="1:20" hidden="1" x14ac:dyDescent="0.3">
      <c r="A1699" s="92"/>
      <c r="B1699" s="93" t="s">
        <v>215</v>
      </c>
      <c r="C1699" s="95" t="s">
        <v>391</v>
      </c>
      <c r="D1699" s="643"/>
      <c r="E1699" s="642">
        <f t="shared" si="183"/>
        <v>0</v>
      </c>
      <c r="F1699" s="643"/>
      <c r="G1699" s="643"/>
      <c r="H1699" s="643"/>
      <c r="I1699" s="642">
        <f t="shared" si="181"/>
        <v>0</v>
      </c>
      <c r="J1699" s="643"/>
      <c r="K1699" s="643"/>
      <c r="L1699" s="643"/>
      <c r="M1699" s="642">
        <f t="shared" si="182"/>
        <v>0</v>
      </c>
      <c r="N1699" s="643"/>
      <c r="O1699" s="643"/>
      <c r="P1699" s="643"/>
      <c r="Q1699" s="87" t="e">
        <f t="shared" si="180"/>
        <v>#DIV/0!</v>
      </c>
      <c r="R1699" s="87" t="e">
        <f t="shared" si="180"/>
        <v>#DIV/0!</v>
      </c>
      <c r="S1699" s="87" t="e">
        <f t="shared" si="180"/>
        <v>#DIV/0!</v>
      </c>
      <c r="T1699" s="87" t="e">
        <f t="shared" si="180"/>
        <v>#DIV/0!</v>
      </c>
    </row>
    <row r="1700" spans="1:20" ht="45" hidden="1" x14ac:dyDescent="0.3">
      <c r="A1700" s="92"/>
      <c r="B1700" s="93" t="s">
        <v>216</v>
      </c>
      <c r="C1700" s="96" t="s">
        <v>217</v>
      </c>
      <c r="D1700" s="643"/>
      <c r="E1700" s="642">
        <f t="shared" si="183"/>
        <v>0</v>
      </c>
      <c r="F1700" s="643"/>
      <c r="G1700" s="643"/>
      <c r="H1700" s="643"/>
      <c r="I1700" s="642">
        <f t="shared" si="181"/>
        <v>0</v>
      </c>
      <c r="J1700" s="643"/>
      <c r="K1700" s="643"/>
      <c r="L1700" s="643"/>
      <c r="M1700" s="642">
        <f t="shared" si="182"/>
        <v>0</v>
      </c>
      <c r="N1700" s="643"/>
      <c r="O1700" s="643"/>
      <c r="P1700" s="643"/>
      <c r="Q1700" s="87" t="e">
        <f t="shared" si="180"/>
        <v>#DIV/0!</v>
      </c>
      <c r="R1700" s="87" t="e">
        <f t="shared" si="180"/>
        <v>#DIV/0!</v>
      </c>
      <c r="S1700" s="87" t="e">
        <f t="shared" si="180"/>
        <v>#DIV/0!</v>
      </c>
      <c r="T1700" s="87" t="e">
        <f t="shared" si="180"/>
        <v>#DIV/0!</v>
      </c>
    </row>
    <row r="1701" spans="1:20" hidden="1" x14ac:dyDescent="0.3">
      <c r="A1701" s="92"/>
      <c r="B1701" s="93" t="s">
        <v>218</v>
      </c>
      <c r="C1701" s="96" t="s">
        <v>219</v>
      </c>
      <c r="D1701" s="643"/>
      <c r="E1701" s="642">
        <f t="shared" si="183"/>
        <v>0</v>
      </c>
      <c r="F1701" s="643"/>
      <c r="G1701" s="643"/>
      <c r="H1701" s="643"/>
      <c r="I1701" s="642">
        <f t="shared" si="181"/>
        <v>0</v>
      </c>
      <c r="J1701" s="643"/>
      <c r="K1701" s="643"/>
      <c r="L1701" s="643"/>
      <c r="M1701" s="642">
        <f t="shared" si="182"/>
        <v>0</v>
      </c>
      <c r="N1701" s="643"/>
      <c r="O1701" s="643"/>
      <c r="P1701" s="643"/>
      <c r="Q1701" s="87" t="e">
        <f t="shared" si="180"/>
        <v>#DIV/0!</v>
      </c>
      <c r="R1701" s="87" t="e">
        <f t="shared" si="180"/>
        <v>#DIV/0!</v>
      </c>
      <c r="S1701" s="87" t="e">
        <f t="shared" si="180"/>
        <v>#DIV/0!</v>
      </c>
      <c r="T1701" s="87" t="e">
        <f t="shared" si="180"/>
        <v>#DIV/0!</v>
      </c>
    </row>
    <row r="1702" spans="1:20" ht="30" hidden="1" x14ac:dyDescent="0.3">
      <c r="A1702" s="92"/>
      <c r="B1702" s="93" t="s">
        <v>220</v>
      </c>
      <c r="C1702" s="97" t="s">
        <v>221</v>
      </c>
      <c r="D1702" s="643"/>
      <c r="E1702" s="642">
        <f t="shared" si="183"/>
        <v>0</v>
      </c>
      <c r="F1702" s="643"/>
      <c r="G1702" s="643"/>
      <c r="H1702" s="643"/>
      <c r="I1702" s="642">
        <f t="shared" si="181"/>
        <v>0</v>
      </c>
      <c r="J1702" s="643"/>
      <c r="K1702" s="643"/>
      <c r="L1702" s="643"/>
      <c r="M1702" s="642">
        <f t="shared" si="182"/>
        <v>0</v>
      </c>
      <c r="N1702" s="643"/>
      <c r="O1702" s="643"/>
      <c r="P1702" s="643"/>
      <c r="Q1702" s="87" t="e">
        <f t="shared" si="180"/>
        <v>#DIV/0!</v>
      </c>
      <c r="R1702" s="87" t="e">
        <f t="shared" si="180"/>
        <v>#DIV/0!</v>
      </c>
      <c r="S1702" s="87" t="e">
        <f t="shared" si="180"/>
        <v>#DIV/0!</v>
      </c>
      <c r="T1702" s="87" t="e">
        <f t="shared" si="180"/>
        <v>#DIV/0!</v>
      </c>
    </row>
    <row r="1703" spans="1:20" ht="30" hidden="1" x14ac:dyDescent="0.3">
      <c r="A1703" s="92"/>
      <c r="B1703" s="93" t="s">
        <v>222</v>
      </c>
      <c r="C1703" s="97" t="s">
        <v>223</v>
      </c>
      <c r="D1703" s="643"/>
      <c r="E1703" s="642">
        <f t="shared" si="183"/>
        <v>0</v>
      </c>
      <c r="F1703" s="643"/>
      <c r="G1703" s="643"/>
      <c r="H1703" s="643"/>
      <c r="I1703" s="642">
        <f t="shared" si="181"/>
        <v>0</v>
      </c>
      <c r="J1703" s="643"/>
      <c r="K1703" s="643"/>
      <c r="L1703" s="643"/>
      <c r="M1703" s="642">
        <f t="shared" si="182"/>
        <v>0</v>
      </c>
      <c r="N1703" s="643"/>
      <c r="O1703" s="643"/>
      <c r="P1703" s="643"/>
      <c r="Q1703" s="87" t="e">
        <f t="shared" si="180"/>
        <v>#DIV/0!</v>
      </c>
      <c r="R1703" s="87" t="e">
        <f t="shared" si="180"/>
        <v>#DIV/0!</v>
      </c>
      <c r="S1703" s="87" t="e">
        <f t="shared" si="180"/>
        <v>#DIV/0!</v>
      </c>
      <c r="T1703" s="87" t="e">
        <f t="shared" si="180"/>
        <v>#DIV/0!</v>
      </c>
    </row>
    <row r="1704" spans="1:20" hidden="1" x14ac:dyDescent="0.3">
      <c r="A1704" s="92"/>
      <c r="B1704" s="93" t="s">
        <v>224</v>
      </c>
      <c r="C1704" s="96" t="s">
        <v>225</v>
      </c>
      <c r="D1704" s="643"/>
      <c r="E1704" s="642">
        <f t="shared" si="183"/>
        <v>0</v>
      </c>
      <c r="F1704" s="643"/>
      <c r="G1704" s="643"/>
      <c r="H1704" s="643"/>
      <c r="I1704" s="642">
        <f t="shared" si="181"/>
        <v>0</v>
      </c>
      <c r="J1704" s="643"/>
      <c r="K1704" s="643"/>
      <c r="L1704" s="643"/>
      <c r="M1704" s="642">
        <f t="shared" si="182"/>
        <v>0</v>
      </c>
      <c r="N1704" s="643"/>
      <c r="O1704" s="643"/>
      <c r="P1704" s="643"/>
      <c r="Q1704" s="87" t="e">
        <f t="shared" si="180"/>
        <v>#DIV/0!</v>
      </c>
      <c r="R1704" s="87" t="e">
        <f t="shared" si="180"/>
        <v>#DIV/0!</v>
      </c>
      <c r="S1704" s="87" t="e">
        <f t="shared" si="180"/>
        <v>#DIV/0!</v>
      </c>
      <c r="T1704" s="87" t="e">
        <f t="shared" si="180"/>
        <v>#DIV/0!</v>
      </c>
    </row>
    <row r="1705" spans="1:20" ht="30" hidden="1" x14ac:dyDescent="0.3">
      <c r="A1705" s="92"/>
      <c r="B1705" s="93" t="s">
        <v>226</v>
      </c>
      <c r="C1705" s="97" t="s">
        <v>227</v>
      </c>
      <c r="D1705" s="643"/>
      <c r="E1705" s="642">
        <f t="shared" si="183"/>
        <v>0</v>
      </c>
      <c r="F1705" s="643"/>
      <c r="G1705" s="643"/>
      <c r="H1705" s="643"/>
      <c r="I1705" s="642">
        <f t="shared" si="181"/>
        <v>0</v>
      </c>
      <c r="J1705" s="643"/>
      <c r="K1705" s="643"/>
      <c r="L1705" s="643"/>
      <c r="M1705" s="642">
        <f t="shared" si="182"/>
        <v>0</v>
      </c>
      <c r="N1705" s="643"/>
      <c r="O1705" s="643"/>
      <c r="P1705" s="643"/>
      <c r="Q1705" s="87" t="e">
        <f t="shared" si="180"/>
        <v>#DIV/0!</v>
      </c>
      <c r="R1705" s="87" t="e">
        <f t="shared" si="180"/>
        <v>#DIV/0!</v>
      </c>
      <c r="S1705" s="87" t="e">
        <f t="shared" si="180"/>
        <v>#DIV/0!</v>
      </c>
      <c r="T1705" s="87" t="e">
        <f t="shared" si="180"/>
        <v>#DIV/0!</v>
      </c>
    </row>
    <row r="1706" spans="1:20" ht="75" hidden="1" x14ac:dyDescent="0.3">
      <c r="A1706" s="92"/>
      <c r="B1706" s="93" t="s">
        <v>228</v>
      </c>
      <c r="C1706" s="97" t="s">
        <v>229</v>
      </c>
      <c r="D1706" s="643"/>
      <c r="E1706" s="642">
        <f t="shared" si="183"/>
        <v>0</v>
      </c>
      <c r="F1706" s="643"/>
      <c r="G1706" s="643"/>
      <c r="H1706" s="643"/>
      <c r="I1706" s="642">
        <f t="shared" si="181"/>
        <v>0</v>
      </c>
      <c r="J1706" s="643"/>
      <c r="K1706" s="643"/>
      <c r="L1706" s="643"/>
      <c r="M1706" s="642">
        <f t="shared" si="182"/>
        <v>0</v>
      </c>
      <c r="N1706" s="643"/>
      <c r="O1706" s="643"/>
      <c r="P1706" s="643"/>
      <c r="Q1706" s="87" t="e">
        <f t="shared" si="180"/>
        <v>#DIV/0!</v>
      </c>
      <c r="R1706" s="87" t="e">
        <f t="shared" si="180"/>
        <v>#DIV/0!</v>
      </c>
      <c r="S1706" s="87" t="e">
        <f t="shared" si="180"/>
        <v>#DIV/0!</v>
      </c>
      <c r="T1706" s="87" t="e">
        <f t="shared" si="180"/>
        <v>#DIV/0!</v>
      </c>
    </row>
    <row r="1707" spans="1:20" ht="135" hidden="1" x14ac:dyDescent="0.3">
      <c r="A1707" s="92"/>
      <c r="B1707" s="93" t="s">
        <v>230</v>
      </c>
      <c r="C1707" s="97" t="s">
        <v>231</v>
      </c>
      <c r="D1707" s="643"/>
      <c r="E1707" s="642">
        <f t="shared" si="183"/>
        <v>0</v>
      </c>
      <c r="F1707" s="643"/>
      <c r="G1707" s="643"/>
      <c r="H1707" s="643"/>
      <c r="I1707" s="642">
        <f t="shared" si="181"/>
        <v>0</v>
      </c>
      <c r="J1707" s="643"/>
      <c r="K1707" s="643"/>
      <c r="L1707" s="643"/>
      <c r="M1707" s="642">
        <f t="shared" si="182"/>
        <v>0</v>
      </c>
      <c r="N1707" s="643"/>
      <c r="O1707" s="643"/>
      <c r="P1707" s="643"/>
      <c r="Q1707" s="87" t="e">
        <f t="shared" si="180"/>
        <v>#DIV/0!</v>
      </c>
      <c r="R1707" s="87" t="e">
        <f t="shared" si="180"/>
        <v>#DIV/0!</v>
      </c>
      <c r="S1707" s="87" t="e">
        <f t="shared" si="180"/>
        <v>#DIV/0!</v>
      </c>
      <c r="T1707" s="87" t="e">
        <f t="shared" si="180"/>
        <v>#DIV/0!</v>
      </c>
    </row>
    <row r="1708" spans="1:20" ht="45" hidden="1" x14ac:dyDescent="0.3">
      <c r="A1708" s="92"/>
      <c r="B1708" s="93" t="s">
        <v>232</v>
      </c>
      <c r="C1708" s="97" t="s">
        <v>233</v>
      </c>
      <c r="D1708" s="643"/>
      <c r="E1708" s="642">
        <f t="shared" si="183"/>
        <v>0</v>
      </c>
      <c r="F1708" s="643"/>
      <c r="G1708" s="643"/>
      <c r="H1708" s="643"/>
      <c r="I1708" s="642">
        <f t="shared" si="181"/>
        <v>0</v>
      </c>
      <c r="J1708" s="643"/>
      <c r="K1708" s="643"/>
      <c r="L1708" s="643"/>
      <c r="M1708" s="642">
        <f t="shared" si="182"/>
        <v>0</v>
      </c>
      <c r="N1708" s="643"/>
      <c r="O1708" s="643"/>
      <c r="P1708" s="643"/>
      <c r="Q1708" s="87" t="e">
        <f t="shared" si="180"/>
        <v>#DIV/0!</v>
      </c>
      <c r="R1708" s="87" t="e">
        <f t="shared" si="180"/>
        <v>#DIV/0!</v>
      </c>
      <c r="S1708" s="87" t="e">
        <f t="shared" si="180"/>
        <v>#DIV/0!</v>
      </c>
      <c r="T1708" s="87" t="e">
        <f t="shared" si="180"/>
        <v>#DIV/0!</v>
      </c>
    </row>
    <row r="1709" spans="1:20" ht="45" hidden="1" x14ac:dyDescent="0.3">
      <c r="A1709" s="92"/>
      <c r="B1709" s="93" t="s">
        <v>234</v>
      </c>
      <c r="C1709" s="97" t="s">
        <v>235</v>
      </c>
      <c r="D1709" s="643"/>
      <c r="E1709" s="642">
        <f t="shared" si="183"/>
        <v>0</v>
      </c>
      <c r="F1709" s="643"/>
      <c r="G1709" s="643"/>
      <c r="H1709" s="643"/>
      <c r="I1709" s="642">
        <f t="shared" si="181"/>
        <v>0</v>
      </c>
      <c r="J1709" s="643"/>
      <c r="K1709" s="643"/>
      <c r="L1709" s="643"/>
      <c r="M1709" s="642">
        <f t="shared" si="182"/>
        <v>0</v>
      </c>
      <c r="N1709" s="643"/>
      <c r="O1709" s="643"/>
      <c r="P1709" s="643"/>
      <c r="Q1709" s="87" t="e">
        <f t="shared" si="180"/>
        <v>#DIV/0!</v>
      </c>
      <c r="R1709" s="87" t="e">
        <f t="shared" si="180"/>
        <v>#DIV/0!</v>
      </c>
      <c r="S1709" s="87" t="e">
        <f t="shared" si="180"/>
        <v>#DIV/0!</v>
      </c>
      <c r="T1709" s="87" t="e">
        <f t="shared" si="180"/>
        <v>#DIV/0!</v>
      </c>
    </row>
    <row r="1710" spans="1:20" ht="45" hidden="1" x14ac:dyDescent="0.3">
      <c r="A1710" s="92"/>
      <c r="B1710" s="93" t="s">
        <v>236</v>
      </c>
      <c r="C1710" s="97" t="s">
        <v>237</v>
      </c>
      <c r="D1710" s="643"/>
      <c r="E1710" s="642">
        <f t="shared" si="183"/>
        <v>0</v>
      </c>
      <c r="F1710" s="643"/>
      <c r="G1710" s="643"/>
      <c r="H1710" s="643"/>
      <c r="I1710" s="642">
        <f t="shared" si="181"/>
        <v>0</v>
      </c>
      <c r="J1710" s="643"/>
      <c r="K1710" s="643"/>
      <c r="L1710" s="643"/>
      <c r="M1710" s="642">
        <f t="shared" si="182"/>
        <v>0</v>
      </c>
      <c r="N1710" s="643"/>
      <c r="O1710" s="643"/>
      <c r="P1710" s="643"/>
      <c r="Q1710" s="87" t="e">
        <f t="shared" si="180"/>
        <v>#DIV/0!</v>
      </c>
      <c r="R1710" s="87" t="e">
        <f t="shared" si="180"/>
        <v>#DIV/0!</v>
      </c>
      <c r="S1710" s="87" t="e">
        <f t="shared" si="180"/>
        <v>#DIV/0!</v>
      </c>
      <c r="T1710" s="87" t="e">
        <f t="shared" si="180"/>
        <v>#DIV/0!</v>
      </c>
    </row>
    <row r="1711" spans="1:20" ht="30" hidden="1" x14ac:dyDescent="0.3">
      <c r="A1711" s="92"/>
      <c r="B1711" s="93" t="s">
        <v>238</v>
      </c>
      <c r="C1711" s="97" t="s">
        <v>239</v>
      </c>
      <c r="D1711" s="643"/>
      <c r="E1711" s="642">
        <f t="shared" si="183"/>
        <v>0</v>
      </c>
      <c r="F1711" s="643"/>
      <c r="G1711" s="643"/>
      <c r="H1711" s="643"/>
      <c r="I1711" s="642">
        <f t="shared" si="181"/>
        <v>0</v>
      </c>
      <c r="J1711" s="643"/>
      <c r="K1711" s="643"/>
      <c r="L1711" s="643"/>
      <c r="M1711" s="642">
        <f t="shared" si="182"/>
        <v>0</v>
      </c>
      <c r="N1711" s="643"/>
      <c r="O1711" s="643"/>
      <c r="P1711" s="643"/>
      <c r="Q1711" s="87" t="e">
        <f t="shared" si="180"/>
        <v>#DIV/0!</v>
      </c>
      <c r="R1711" s="87" t="e">
        <f t="shared" si="180"/>
        <v>#DIV/0!</v>
      </c>
      <c r="S1711" s="87" t="e">
        <f t="shared" si="180"/>
        <v>#DIV/0!</v>
      </c>
      <c r="T1711" s="87" t="e">
        <f t="shared" si="180"/>
        <v>#DIV/0!</v>
      </c>
    </row>
    <row r="1712" spans="1:20" ht="45" hidden="1" x14ac:dyDescent="0.3">
      <c r="A1712" s="92"/>
      <c r="B1712" s="93" t="s">
        <v>240</v>
      </c>
      <c r="C1712" s="97" t="s">
        <v>241</v>
      </c>
      <c r="D1712" s="643"/>
      <c r="E1712" s="642">
        <f t="shared" si="183"/>
        <v>0</v>
      </c>
      <c r="F1712" s="643"/>
      <c r="G1712" s="643"/>
      <c r="H1712" s="643"/>
      <c r="I1712" s="642">
        <f t="shared" si="181"/>
        <v>0</v>
      </c>
      <c r="J1712" s="643"/>
      <c r="K1712" s="643"/>
      <c r="L1712" s="643"/>
      <c r="M1712" s="642">
        <f t="shared" si="182"/>
        <v>0</v>
      </c>
      <c r="N1712" s="643"/>
      <c r="O1712" s="643"/>
      <c r="P1712" s="643"/>
      <c r="Q1712" s="87" t="e">
        <f t="shared" si="180"/>
        <v>#DIV/0!</v>
      </c>
      <c r="R1712" s="87" t="e">
        <f t="shared" si="180"/>
        <v>#DIV/0!</v>
      </c>
      <c r="S1712" s="87" t="e">
        <f t="shared" si="180"/>
        <v>#DIV/0!</v>
      </c>
      <c r="T1712" s="87" t="e">
        <f t="shared" si="180"/>
        <v>#DIV/0!</v>
      </c>
    </row>
    <row r="1713" spans="1:20" ht="60" hidden="1" x14ac:dyDescent="0.3">
      <c r="A1713" s="92"/>
      <c r="B1713" s="93" t="s">
        <v>242</v>
      </c>
      <c r="C1713" s="97" t="s">
        <v>243</v>
      </c>
      <c r="D1713" s="643"/>
      <c r="E1713" s="642">
        <f t="shared" si="183"/>
        <v>0</v>
      </c>
      <c r="F1713" s="643"/>
      <c r="G1713" s="643"/>
      <c r="H1713" s="643"/>
      <c r="I1713" s="642">
        <f t="shared" si="181"/>
        <v>0</v>
      </c>
      <c r="J1713" s="643"/>
      <c r="K1713" s="643"/>
      <c r="L1713" s="643"/>
      <c r="M1713" s="642">
        <f t="shared" si="182"/>
        <v>0</v>
      </c>
      <c r="N1713" s="643"/>
      <c r="O1713" s="643"/>
      <c r="P1713" s="643"/>
      <c r="Q1713" s="87" t="e">
        <f t="shared" si="180"/>
        <v>#DIV/0!</v>
      </c>
      <c r="R1713" s="87" t="e">
        <f t="shared" si="180"/>
        <v>#DIV/0!</v>
      </c>
      <c r="S1713" s="87" t="e">
        <f t="shared" si="180"/>
        <v>#DIV/0!</v>
      </c>
      <c r="T1713" s="87" t="e">
        <f t="shared" si="180"/>
        <v>#DIV/0!</v>
      </c>
    </row>
    <row r="1714" spans="1:20" ht="30" hidden="1" x14ac:dyDescent="0.3">
      <c r="A1714" s="92"/>
      <c r="B1714" s="93" t="s">
        <v>244</v>
      </c>
      <c r="C1714" s="97" t="s">
        <v>245</v>
      </c>
      <c r="D1714" s="643"/>
      <c r="E1714" s="642">
        <f t="shared" si="183"/>
        <v>0</v>
      </c>
      <c r="F1714" s="643"/>
      <c r="G1714" s="643"/>
      <c r="H1714" s="643"/>
      <c r="I1714" s="642">
        <f t="shared" si="181"/>
        <v>0</v>
      </c>
      <c r="J1714" s="643"/>
      <c r="K1714" s="643"/>
      <c r="L1714" s="643"/>
      <c r="M1714" s="642">
        <f t="shared" si="182"/>
        <v>0</v>
      </c>
      <c r="N1714" s="643"/>
      <c r="O1714" s="643"/>
      <c r="P1714" s="643"/>
      <c r="Q1714" s="87" t="e">
        <f t="shared" si="180"/>
        <v>#DIV/0!</v>
      </c>
      <c r="R1714" s="87" t="e">
        <f t="shared" si="180"/>
        <v>#DIV/0!</v>
      </c>
      <c r="S1714" s="87" t="e">
        <f t="shared" si="180"/>
        <v>#DIV/0!</v>
      </c>
      <c r="T1714" s="87" t="e">
        <f t="shared" si="180"/>
        <v>#DIV/0!</v>
      </c>
    </row>
    <row r="1715" spans="1:20" ht="30" hidden="1" x14ac:dyDescent="0.3">
      <c r="A1715" s="92"/>
      <c r="B1715" s="93" t="s">
        <v>246</v>
      </c>
      <c r="C1715" s="97" t="s">
        <v>247</v>
      </c>
      <c r="D1715" s="643"/>
      <c r="E1715" s="642">
        <f t="shared" si="183"/>
        <v>0</v>
      </c>
      <c r="F1715" s="643"/>
      <c r="G1715" s="643"/>
      <c r="H1715" s="643"/>
      <c r="I1715" s="642">
        <f t="shared" si="181"/>
        <v>0</v>
      </c>
      <c r="J1715" s="643"/>
      <c r="K1715" s="643"/>
      <c r="L1715" s="643"/>
      <c r="M1715" s="642">
        <f t="shared" si="182"/>
        <v>0</v>
      </c>
      <c r="N1715" s="643"/>
      <c r="O1715" s="643"/>
      <c r="P1715" s="643"/>
      <c r="Q1715" s="87" t="e">
        <f t="shared" si="180"/>
        <v>#DIV/0!</v>
      </c>
      <c r="R1715" s="87" t="e">
        <f t="shared" si="180"/>
        <v>#DIV/0!</v>
      </c>
      <c r="S1715" s="87" t="e">
        <f t="shared" si="180"/>
        <v>#DIV/0!</v>
      </c>
      <c r="T1715" s="87" t="e">
        <f t="shared" si="180"/>
        <v>#DIV/0!</v>
      </c>
    </row>
    <row r="1716" spans="1:20" ht="30" hidden="1" x14ac:dyDescent="0.3">
      <c r="A1716" s="92"/>
      <c r="B1716" s="93" t="s">
        <v>248</v>
      </c>
      <c r="C1716" s="97" t="s">
        <v>249</v>
      </c>
      <c r="D1716" s="643"/>
      <c r="E1716" s="642">
        <f t="shared" si="183"/>
        <v>0</v>
      </c>
      <c r="F1716" s="643"/>
      <c r="G1716" s="643"/>
      <c r="H1716" s="643"/>
      <c r="I1716" s="642">
        <f t="shared" si="181"/>
        <v>0</v>
      </c>
      <c r="J1716" s="643"/>
      <c r="K1716" s="643"/>
      <c r="L1716" s="643"/>
      <c r="M1716" s="642">
        <f t="shared" si="182"/>
        <v>0</v>
      </c>
      <c r="N1716" s="643"/>
      <c r="O1716" s="643"/>
      <c r="P1716" s="643"/>
      <c r="Q1716" s="87" t="e">
        <f t="shared" si="180"/>
        <v>#DIV/0!</v>
      </c>
      <c r="R1716" s="87" t="e">
        <f t="shared" si="180"/>
        <v>#DIV/0!</v>
      </c>
      <c r="S1716" s="87" t="e">
        <f t="shared" si="180"/>
        <v>#DIV/0!</v>
      </c>
      <c r="T1716" s="87" t="e">
        <f t="shared" si="180"/>
        <v>#DIV/0!</v>
      </c>
    </row>
    <row r="1717" spans="1:20" ht="75" hidden="1" x14ac:dyDescent="0.3">
      <c r="A1717" s="92"/>
      <c r="B1717" s="93" t="s">
        <v>250</v>
      </c>
      <c r="C1717" s="97" t="s">
        <v>251</v>
      </c>
      <c r="D1717" s="643"/>
      <c r="E1717" s="642">
        <f t="shared" si="183"/>
        <v>0</v>
      </c>
      <c r="F1717" s="643"/>
      <c r="G1717" s="643"/>
      <c r="H1717" s="643"/>
      <c r="I1717" s="642">
        <f t="shared" si="181"/>
        <v>0</v>
      </c>
      <c r="J1717" s="643"/>
      <c r="K1717" s="643"/>
      <c r="L1717" s="643"/>
      <c r="M1717" s="642">
        <f t="shared" si="182"/>
        <v>0</v>
      </c>
      <c r="N1717" s="643"/>
      <c r="O1717" s="643"/>
      <c r="P1717" s="643"/>
      <c r="Q1717" s="87" t="e">
        <f t="shared" si="180"/>
        <v>#DIV/0!</v>
      </c>
      <c r="R1717" s="87" t="e">
        <f t="shared" si="180"/>
        <v>#DIV/0!</v>
      </c>
      <c r="S1717" s="87" t="e">
        <f t="shared" si="180"/>
        <v>#DIV/0!</v>
      </c>
      <c r="T1717" s="87" t="e">
        <f t="shared" si="180"/>
        <v>#DIV/0!</v>
      </c>
    </row>
    <row r="1718" spans="1:20" ht="30" hidden="1" x14ac:dyDescent="0.3">
      <c r="A1718" s="92"/>
      <c r="B1718" s="93" t="s">
        <v>252</v>
      </c>
      <c r="C1718" s="97" t="s">
        <v>253</v>
      </c>
      <c r="D1718" s="643"/>
      <c r="E1718" s="642">
        <f t="shared" si="183"/>
        <v>0</v>
      </c>
      <c r="F1718" s="643"/>
      <c r="G1718" s="643"/>
      <c r="H1718" s="643"/>
      <c r="I1718" s="642">
        <f t="shared" si="181"/>
        <v>0</v>
      </c>
      <c r="J1718" s="643"/>
      <c r="K1718" s="643"/>
      <c r="L1718" s="643"/>
      <c r="M1718" s="642">
        <f t="shared" si="182"/>
        <v>0</v>
      </c>
      <c r="N1718" s="643"/>
      <c r="O1718" s="643"/>
      <c r="P1718" s="643"/>
      <c r="Q1718" s="87" t="e">
        <f t="shared" si="180"/>
        <v>#DIV/0!</v>
      </c>
      <c r="R1718" s="87" t="e">
        <f t="shared" si="180"/>
        <v>#DIV/0!</v>
      </c>
      <c r="S1718" s="87" t="e">
        <f t="shared" si="180"/>
        <v>#DIV/0!</v>
      </c>
      <c r="T1718" s="87" t="e">
        <f t="shared" si="180"/>
        <v>#DIV/0!</v>
      </c>
    </row>
    <row r="1719" spans="1:20" ht="30" hidden="1" x14ac:dyDescent="0.3">
      <c r="A1719" s="92"/>
      <c r="B1719" s="93" t="s">
        <v>254</v>
      </c>
      <c r="C1719" s="96" t="s">
        <v>255</v>
      </c>
      <c r="D1719" s="643"/>
      <c r="E1719" s="642">
        <f t="shared" si="183"/>
        <v>0</v>
      </c>
      <c r="F1719" s="643"/>
      <c r="G1719" s="643"/>
      <c r="H1719" s="643"/>
      <c r="I1719" s="642">
        <f t="shared" si="181"/>
        <v>0</v>
      </c>
      <c r="J1719" s="643"/>
      <c r="K1719" s="643"/>
      <c r="L1719" s="643"/>
      <c r="M1719" s="642">
        <f t="shared" si="182"/>
        <v>0</v>
      </c>
      <c r="N1719" s="643"/>
      <c r="O1719" s="643"/>
      <c r="P1719" s="643"/>
      <c r="Q1719" s="87" t="e">
        <f t="shared" si="180"/>
        <v>#DIV/0!</v>
      </c>
      <c r="R1719" s="87" t="e">
        <f t="shared" si="180"/>
        <v>#DIV/0!</v>
      </c>
      <c r="S1719" s="87" t="e">
        <f t="shared" si="180"/>
        <v>#DIV/0!</v>
      </c>
      <c r="T1719" s="87" t="e">
        <f t="shared" si="180"/>
        <v>#DIV/0!</v>
      </c>
    </row>
    <row r="1720" spans="1:20" hidden="1" x14ac:dyDescent="0.3">
      <c r="A1720" s="92"/>
      <c r="B1720" s="93" t="s">
        <v>256</v>
      </c>
      <c r="C1720" s="96" t="s">
        <v>257</v>
      </c>
      <c r="D1720" s="643"/>
      <c r="E1720" s="642">
        <f t="shared" si="183"/>
        <v>0</v>
      </c>
      <c r="F1720" s="643"/>
      <c r="G1720" s="643"/>
      <c r="H1720" s="643"/>
      <c r="I1720" s="642">
        <f t="shared" si="181"/>
        <v>0</v>
      </c>
      <c r="J1720" s="643"/>
      <c r="K1720" s="643"/>
      <c r="L1720" s="643"/>
      <c r="M1720" s="642">
        <f t="shared" si="182"/>
        <v>0</v>
      </c>
      <c r="N1720" s="643"/>
      <c r="O1720" s="643"/>
      <c r="P1720" s="643"/>
      <c r="Q1720" s="87" t="e">
        <f t="shared" si="180"/>
        <v>#DIV/0!</v>
      </c>
      <c r="R1720" s="87" t="e">
        <f t="shared" si="180"/>
        <v>#DIV/0!</v>
      </c>
      <c r="S1720" s="87" t="e">
        <f t="shared" si="180"/>
        <v>#DIV/0!</v>
      </c>
      <c r="T1720" s="87" t="e">
        <f t="shared" si="180"/>
        <v>#DIV/0!</v>
      </c>
    </row>
    <row r="1721" spans="1:20" hidden="1" x14ac:dyDescent="0.3">
      <c r="A1721" s="92"/>
      <c r="B1721" s="93" t="s">
        <v>258</v>
      </c>
      <c r="C1721" s="96" t="s">
        <v>259</v>
      </c>
      <c r="D1721" s="643"/>
      <c r="E1721" s="642">
        <f t="shared" si="183"/>
        <v>0</v>
      </c>
      <c r="F1721" s="643"/>
      <c r="G1721" s="643"/>
      <c r="H1721" s="643"/>
      <c r="I1721" s="642">
        <f t="shared" si="181"/>
        <v>0</v>
      </c>
      <c r="J1721" s="643"/>
      <c r="K1721" s="643"/>
      <c r="L1721" s="643"/>
      <c r="M1721" s="642">
        <f t="shared" si="182"/>
        <v>0</v>
      </c>
      <c r="N1721" s="643"/>
      <c r="O1721" s="643"/>
      <c r="P1721" s="643"/>
      <c r="Q1721" s="87" t="e">
        <f t="shared" si="180"/>
        <v>#DIV/0!</v>
      </c>
      <c r="R1721" s="87" t="e">
        <f t="shared" si="180"/>
        <v>#DIV/0!</v>
      </c>
      <c r="S1721" s="87" t="e">
        <f t="shared" si="180"/>
        <v>#DIV/0!</v>
      </c>
      <c r="T1721" s="87" t="e">
        <f t="shared" si="180"/>
        <v>#DIV/0!</v>
      </c>
    </row>
    <row r="1722" spans="1:20" ht="60" hidden="1" x14ac:dyDescent="0.3">
      <c r="A1722" s="92"/>
      <c r="B1722" s="93" t="s">
        <v>260</v>
      </c>
      <c r="C1722" s="96" t="s">
        <v>261</v>
      </c>
      <c r="D1722" s="643"/>
      <c r="E1722" s="642">
        <f t="shared" si="183"/>
        <v>0</v>
      </c>
      <c r="F1722" s="643"/>
      <c r="G1722" s="643"/>
      <c r="H1722" s="643"/>
      <c r="I1722" s="642">
        <f t="shared" si="181"/>
        <v>0</v>
      </c>
      <c r="J1722" s="643"/>
      <c r="K1722" s="643"/>
      <c r="L1722" s="643"/>
      <c r="M1722" s="642">
        <f t="shared" si="182"/>
        <v>0</v>
      </c>
      <c r="N1722" s="643"/>
      <c r="O1722" s="643"/>
      <c r="P1722" s="643"/>
      <c r="Q1722" s="87" t="e">
        <f t="shared" si="180"/>
        <v>#DIV/0!</v>
      </c>
      <c r="R1722" s="87" t="e">
        <f t="shared" si="180"/>
        <v>#DIV/0!</v>
      </c>
      <c r="S1722" s="87" t="e">
        <f t="shared" si="180"/>
        <v>#DIV/0!</v>
      </c>
      <c r="T1722" s="87" t="e">
        <f t="shared" si="180"/>
        <v>#DIV/0!</v>
      </c>
    </row>
    <row r="1723" spans="1:20" ht="45" hidden="1" x14ac:dyDescent="0.3">
      <c r="A1723" s="92"/>
      <c r="B1723" s="93" t="s">
        <v>262</v>
      </c>
      <c r="C1723" s="96" t="s">
        <v>263</v>
      </c>
      <c r="D1723" s="643"/>
      <c r="E1723" s="642">
        <f t="shared" si="183"/>
        <v>0</v>
      </c>
      <c r="F1723" s="643"/>
      <c r="G1723" s="643"/>
      <c r="H1723" s="643"/>
      <c r="I1723" s="642">
        <f t="shared" si="181"/>
        <v>0</v>
      </c>
      <c r="J1723" s="643"/>
      <c r="K1723" s="643"/>
      <c r="L1723" s="643"/>
      <c r="M1723" s="642">
        <f t="shared" si="182"/>
        <v>0</v>
      </c>
      <c r="N1723" s="643"/>
      <c r="O1723" s="643"/>
      <c r="P1723" s="643"/>
      <c r="Q1723" s="87" t="e">
        <f t="shared" si="180"/>
        <v>#DIV/0!</v>
      </c>
      <c r="R1723" s="87" t="e">
        <f t="shared" si="180"/>
        <v>#DIV/0!</v>
      </c>
      <c r="S1723" s="87" t="e">
        <f t="shared" si="180"/>
        <v>#DIV/0!</v>
      </c>
      <c r="T1723" s="87" t="e">
        <f t="shared" si="180"/>
        <v>#DIV/0!</v>
      </c>
    </row>
    <row r="1724" spans="1:20" ht="45" hidden="1" x14ac:dyDescent="0.3">
      <c r="A1724" s="92"/>
      <c r="B1724" s="93" t="s">
        <v>264</v>
      </c>
      <c r="C1724" s="97" t="s">
        <v>265</v>
      </c>
      <c r="D1724" s="643"/>
      <c r="E1724" s="642">
        <f t="shared" si="183"/>
        <v>0</v>
      </c>
      <c r="F1724" s="643"/>
      <c r="G1724" s="643"/>
      <c r="H1724" s="643"/>
      <c r="I1724" s="642">
        <f t="shared" si="181"/>
        <v>0</v>
      </c>
      <c r="J1724" s="643"/>
      <c r="K1724" s="643"/>
      <c r="L1724" s="643"/>
      <c r="M1724" s="642">
        <f t="shared" si="182"/>
        <v>0</v>
      </c>
      <c r="N1724" s="643"/>
      <c r="O1724" s="643"/>
      <c r="P1724" s="643"/>
      <c r="Q1724" s="87" t="e">
        <f t="shared" si="180"/>
        <v>#DIV/0!</v>
      </c>
      <c r="R1724" s="87" t="e">
        <f t="shared" si="180"/>
        <v>#DIV/0!</v>
      </c>
      <c r="S1724" s="87" t="e">
        <f t="shared" si="180"/>
        <v>#DIV/0!</v>
      </c>
      <c r="T1724" s="87" t="e">
        <f t="shared" si="180"/>
        <v>#DIV/0!</v>
      </c>
    </row>
    <row r="1725" spans="1:20" ht="30" hidden="1" x14ac:dyDescent="0.3">
      <c r="A1725" s="92"/>
      <c r="B1725" s="93" t="s">
        <v>266</v>
      </c>
      <c r="C1725" s="97" t="s">
        <v>267</v>
      </c>
      <c r="D1725" s="643"/>
      <c r="E1725" s="642">
        <f t="shared" si="183"/>
        <v>0</v>
      </c>
      <c r="F1725" s="643"/>
      <c r="G1725" s="643"/>
      <c r="H1725" s="643"/>
      <c r="I1725" s="642">
        <f t="shared" si="181"/>
        <v>0</v>
      </c>
      <c r="J1725" s="643"/>
      <c r="K1725" s="643"/>
      <c r="L1725" s="643"/>
      <c r="M1725" s="642">
        <f t="shared" si="182"/>
        <v>0</v>
      </c>
      <c r="N1725" s="643"/>
      <c r="O1725" s="643"/>
      <c r="P1725" s="643"/>
      <c r="Q1725" s="87" t="e">
        <f t="shared" si="180"/>
        <v>#DIV/0!</v>
      </c>
      <c r="R1725" s="87" t="e">
        <f t="shared" si="180"/>
        <v>#DIV/0!</v>
      </c>
      <c r="S1725" s="87" t="e">
        <f t="shared" si="180"/>
        <v>#DIV/0!</v>
      </c>
      <c r="T1725" s="87" t="e">
        <f t="shared" si="180"/>
        <v>#DIV/0!</v>
      </c>
    </row>
    <row r="1726" spans="1:20" ht="30" hidden="1" x14ac:dyDescent="0.3">
      <c r="A1726" s="92"/>
      <c r="B1726" s="93" t="s">
        <v>268</v>
      </c>
      <c r="C1726" s="97" t="s">
        <v>269</v>
      </c>
      <c r="D1726" s="643"/>
      <c r="E1726" s="642">
        <f t="shared" si="183"/>
        <v>0</v>
      </c>
      <c r="F1726" s="643"/>
      <c r="G1726" s="643"/>
      <c r="H1726" s="643"/>
      <c r="I1726" s="642">
        <f t="shared" si="181"/>
        <v>0</v>
      </c>
      <c r="J1726" s="643"/>
      <c r="K1726" s="643"/>
      <c r="L1726" s="643"/>
      <c r="M1726" s="642">
        <f t="shared" si="182"/>
        <v>0</v>
      </c>
      <c r="N1726" s="643"/>
      <c r="O1726" s="643"/>
      <c r="P1726" s="643"/>
      <c r="Q1726" s="87" t="e">
        <f t="shared" si="180"/>
        <v>#DIV/0!</v>
      </c>
      <c r="R1726" s="87" t="e">
        <f t="shared" si="180"/>
        <v>#DIV/0!</v>
      </c>
      <c r="S1726" s="87" t="e">
        <f t="shared" si="180"/>
        <v>#DIV/0!</v>
      </c>
      <c r="T1726" s="87" t="e">
        <f t="shared" si="180"/>
        <v>#DIV/0!</v>
      </c>
    </row>
    <row r="1727" spans="1:20" ht="60" hidden="1" x14ac:dyDescent="0.3">
      <c r="A1727" s="92"/>
      <c r="B1727" s="93" t="s">
        <v>270</v>
      </c>
      <c r="C1727" s="97" t="s">
        <v>271</v>
      </c>
      <c r="D1727" s="643"/>
      <c r="E1727" s="642">
        <f t="shared" si="183"/>
        <v>0</v>
      </c>
      <c r="F1727" s="643"/>
      <c r="G1727" s="643"/>
      <c r="H1727" s="643"/>
      <c r="I1727" s="642">
        <f t="shared" si="181"/>
        <v>0</v>
      </c>
      <c r="J1727" s="643"/>
      <c r="K1727" s="643"/>
      <c r="L1727" s="643"/>
      <c r="M1727" s="642">
        <f t="shared" si="182"/>
        <v>0</v>
      </c>
      <c r="N1727" s="643"/>
      <c r="O1727" s="643"/>
      <c r="P1727" s="643"/>
      <c r="Q1727" s="87" t="e">
        <f t="shared" si="180"/>
        <v>#DIV/0!</v>
      </c>
      <c r="R1727" s="87" t="e">
        <f t="shared" si="180"/>
        <v>#DIV/0!</v>
      </c>
      <c r="S1727" s="87" t="e">
        <f t="shared" si="180"/>
        <v>#DIV/0!</v>
      </c>
      <c r="T1727" s="87" t="e">
        <f t="shared" si="180"/>
        <v>#DIV/0!</v>
      </c>
    </row>
    <row r="1728" spans="1:20" ht="60" hidden="1" x14ac:dyDescent="0.3">
      <c r="A1728" s="92"/>
      <c r="B1728" s="93" t="s">
        <v>272</v>
      </c>
      <c r="C1728" s="97" t="s">
        <v>273</v>
      </c>
      <c r="D1728" s="643"/>
      <c r="E1728" s="642">
        <f t="shared" si="183"/>
        <v>0</v>
      </c>
      <c r="F1728" s="643"/>
      <c r="G1728" s="643"/>
      <c r="H1728" s="643"/>
      <c r="I1728" s="642">
        <f t="shared" si="181"/>
        <v>0</v>
      </c>
      <c r="J1728" s="643"/>
      <c r="K1728" s="643"/>
      <c r="L1728" s="643"/>
      <c r="M1728" s="642">
        <f t="shared" si="182"/>
        <v>0</v>
      </c>
      <c r="N1728" s="643"/>
      <c r="O1728" s="643"/>
      <c r="P1728" s="643"/>
      <c r="Q1728" s="87" t="e">
        <f t="shared" si="180"/>
        <v>#DIV/0!</v>
      </c>
      <c r="R1728" s="87" t="e">
        <f t="shared" si="180"/>
        <v>#DIV/0!</v>
      </c>
      <c r="S1728" s="87" t="e">
        <f t="shared" si="180"/>
        <v>#DIV/0!</v>
      </c>
      <c r="T1728" s="87" t="e">
        <f t="shared" si="180"/>
        <v>#DIV/0!</v>
      </c>
    </row>
    <row r="1729" spans="1:20" ht="90" hidden="1" x14ac:dyDescent="0.3">
      <c r="A1729" s="92"/>
      <c r="B1729" s="93" t="s">
        <v>274</v>
      </c>
      <c r="C1729" s="97" t="s">
        <v>275</v>
      </c>
      <c r="D1729" s="643"/>
      <c r="E1729" s="642">
        <f t="shared" si="183"/>
        <v>0</v>
      </c>
      <c r="F1729" s="643"/>
      <c r="G1729" s="643"/>
      <c r="H1729" s="643"/>
      <c r="I1729" s="642">
        <f t="shared" si="181"/>
        <v>0</v>
      </c>
      <c r="J1729" s="643"/>
      <c r="K1729" s="643"/>
      <c r="L1729" s="643"/>
      <c r="M1729" s="642">
        <f t="shared" si="182"/>
        <v>0</v>
      </c>
      <c r="N1729" s="643"/>
      <c r="O1729" s="643"/>
      <c r="P1729" s="643"/>
      <c r="Q1729" s="87" t="e">
        <f t="shared" si="180"/>
        <v>#DIV/0!</v>
      </c>
      <c r="R1729" s="87" t="e">
        <f t="shared" si="180"/>
        <v>#DIV/0!</v>
      </c>
      <c r="S1729" s="87" t="e">
        <f t="shared" si="180"/>
        <v>#DIV/0!</v>
      </c>
      <c r="T1729" s="87" t="e">
        <f t="shared" si="180"/>
        <v>#DIV/0!</v>
      </c>
    </row>
    <row r="1730" spans="1:20" ht="45" hidden="1" x14ac:dyDescent="0.3">
      <c r="A1730" s="92"/>
      <c r="B1730" s="93" t="s">
        <v>276</v>
      </c>
      <c r="C1730" s="96" t="s">
        <v>277</v>
      </c>
      <c r="D1730" s="643"/>
      <c r="E1730" s="642">
        <f t="shared" si="183"/>
        <v>0</v>
      </c>
      <c r="F1730" s="643"/>
      <c r="G1730" s="643"/>
      <c r="H1730" s="643"/>
      <c r="I1730" s="642">
        <f t="shared" si="181"/>
        <v>0</v>
      </c>
      <c r="J1730" s="643"/>
      <c r="K1730" s="643"/>
      <c r="L1730" s="643"/>
      <c r="M1730" s="642">
        <f t="shared" si="182"/>
        <v>0</v>
      </c>
      <c r="N1730" s="643"/>
      <c r="O1730" s="643"/>
      <c r="P1730" s="643"/>
      <c r="Q1730" s="87" t="e">
        <f t="shared" si="180"/>
        <v>#DIV/0!</v>
      </c>
      <c r="R1730" s="87" t="e">
        <f t="shared" si="180"/>
        <v>#DIV/0!</v>
      </c>
      <c r="S1730" s="87" t="e">
        <f t="shared" si="180"/>
        <v>#DIV/0!</v>
      </c>
      <c r="T1730" s="87" t="e">
        <f t="shared" si="180"/>
        <v>#DIV/0!</v>
      </c>
    </row>
    <row r="1731" spans="1:20" ht="45" hidden="1" x14ac:dyDescent="0.3">
      <c r="A1731" s="92"/>
      <c r="B1731" s="93" t="s">
        <v>278</v>
      </c>
      <c r="C1731" s="96" t="s">
        <v>279</v>
      </c>
      <c r="D1731" s="643"/>
      <c r="E1731" s="642">
        <f t="shared" si="183"/>
        <v>0</v>
      </c>
      <c r="F1731" s="643"/>
      <c r="G1731" s="643"/>
      <c r="H1731" s="643"/>
      <c r="I1731" s="642">
        <f t="shared" si="181"/>
        <v>0</v>
      </c>
      <c r="J1731" s="643"/>
      <c r="K1731" s="643"/>
      <c r="L1731" s="643"/>
      <c r="M1731" s="642">
        <f t="shared" si="182"/>
        <v>0</v>
      </c>
      <c r="N1731" s="643"/>
      <c r="O1731" s="643"/>
      <c r="P1731" s="643"/>
      <c r="Q1731" s="87" t="e">
        <f t="shared" si="180"/>
        <v>#DIV/0!</v>
      </c>
      <c r="R1731" s="87" t="e">
        <f t="shared" si="180"/>
        <v>#DIV/0!</v>
      </c>
      <c r="S1731" s="87" t="e">
        <f t="shared" si="180"/>
        <v>#DIV/0!</v>
      </c>
      <c r="T1731" s="87" t="e">
        <f t="shared" si="180"/>
        <v>#DIV/0!</v>
      </c>
    </row>
    <row r="1732" spans="1:20" ht="30" hidden="1" x14ac:dyDescent="0.3">
      <c r="A1732" s="92"/>
      <c r="B1732" s="93" t="s">
        <v>280</v>
      </c>
      <c r="C1732" s="97" t="s">
        <v>281</v>
      </c>
      <c r="D1732" s="643"/>
      <c r="E1732" s="642">
        <f t="shared" si="183"/>
        <v>0</v>
      </c>
      <c r="F1732" s="643"/>
      <c r="G1732" s="643"/>
      <c r="H1732" s="643"/>
      <c r="I1732" s="642">
        <f t="shared" si="181"/>
        <v>0</v>
      </c>
      <c r="J1732" s="643"/>
      <c r="K1732" s="643"/>
      <c r="L1732" s="643"/>
      <c r="M1732" s="642">
        <f t="shared" si="182"/>
        <v>0</v>
      </c>
      <c r="N1732" s="643"/>
      <c r="O1732" s="643"/>
      <c r="P1732" s="643"/>
      <c r="Q1732" s="87" t="e">
        <f t="shared" si="180"/>
        <v>#DIV/0!</v>
      </c>
      <c r="R1732" s="87" t="e">
        <f t="shared" si="180"/>
        <v>#DIV/0!</v>
      </c>
      <c r="S1732" s="87" t="e">
        <f t="shared" si="180"/>
        <v>#DIV/0!</v>
      </c>
      <c r="T1732" s="87" t="e">
        <f t="shared" si="180"/>
        <v>#DIV/0!</v>
      </c>
    </row>
    <row r="1733" spans="1:20" ht="60" hidden="1" x14ac:dyDescent="0.3">
      <c r="A1733" s="92"/>
      <c r="B1733" s="93" t="s">
        <v>282</v>
      </c>
      <c r="C1733" s="97" t="s">
        <v>283</v>
      </c>
      <c r="D1733" s="643"/>
      <c r="E1733" s="642">
        <f t="shared" si="183"/>
        <v>0</v>
      </c>
      <c r="F1733" s="643"/>
      <c r="G1733" s="643"/>
      <c r="H1733" s="643"/>
      <c r="I1733" s="642">
        <f t="shared" si="181"/>
        <v>0</v>
      </c>
      <c r="J1733" s="643"/>
      <c r="K1733" s="643"/>
      <c r="L1733" s="643"/>
      <c r="M1733" s="642">
        <f t="shared" si="182"/>
        <v>0</v>
      </c>
      <c r="N1733" s="643"/>
      <c r="O1733" s="643"/>
      <c r="P1733" s="643"/>
      <c r="Q1733" s="87" t="e">
        <f t="shared" si="180"/>
        <v>#DIV/0!</v>
      </c>
      <c r="R1733" s="87" t="e">
        <f t="shared" si="180"/>
        <v>#DIV/0!</v>
      </c>
      <c r="S1733" s="87" t="e">
        <f t="shared" si="180"/>
        <v>#DIV/0!</v>
      </c>
      <c r="T1733" s="87" t="e">
        <f t="shared" si="180"/>
        <v>#DIV/0!</v>
      </c>
    </row>
    <row r="1734" spans="1:20" ht="30" hidden="1" x14ac:dyDescent="0.3">
      <c r="A1734" s="92"/>
      <c r="B1734" s="93" t="s">
        <v>284</v>
      </c>
      <c r="C1734" s="97" t="s">
        <v>285</v>
      </c>
      <c r="D1734" s="643"/>
      <c r="E1734" s="642">
        <f t="shared" si="183"/>
        <v>0</v>
      </c>
      <c r="F1734" s="643"/>
      <c r="G1734" s="643"/>
      <c r="H1734" s="643"/>
      <c r="I1734" s="642">
        <f t="shared" si="181"/>
        <v>0</v>
      </c>
      <c r="J1734" s="643"/>
      <c r="K1734" s="643"/>
      <c r="L1734" s="643"/>
      <c r="M1734" s="642">
        <f t="shared" si="182"/>
        <v>0</v>
      </c>
      <c r="N1734" s="643"/>
      <c r="O1734" s="643"/>
      <c r="P1734" s="643"/>
      <c r="Q1734" s="87" t="e">
        <f t="shared" si="180"/>
        <v>#DIV/0!</v>
      </c>
      <c r="R1734" s="87" t="e">
        <f t="shared" si="180"/>
        <v>#DIV/0!</v>
      </c>
      <c r="S1734" s="87" t="e">
        <f t="shared" si="180"/>
        <v>#DIV/0!</v>
      </c>
      <c r="T1734" s="87" t="e">
        <f t="shared" si="180"/>
        <v>#DIV/0!</v>
      </c>
    </row>
    <row r="1735" spans="1:20" ht="90" hidden="1" x14ac:dyDescent="0.3">
      <c r="A1735" s="92"/>
      <c r="B1735" s="93" t="s">
        <v>286</v>
      </c>
      <c r="C1735" s="97" t="s">
        <v>287</v>
      </c>
      <c r="D1735" s="643"/>
      <c r="E1735" s="642">
        <f t="shared" si="183"/>
        <v>0</v>
      </c>
      <c r="F1735" s="643"/>
      <c r="G1735" s="643"/>
      <c r="H1735" s="643"/>
      <c r="I1735" s="642">
        <f t="shared" si="181"/>
        <v>0</v>
      </c>
      <c r="J1735" s="643"/>
      <c r="K1735" s="643"/>
      <c r="L1735" s="643"/>
      <c r="M1735" s="642">
        <f t="shared" si="182"/>
        <v>0</v>
      </c>
      <c r="N1735" s="643"/>
      <c r="O1735" s="643"/>
      <c r="P1735" s="643"/>
      <c r="Q1735" s="87" t="e">
        <f t="shared" si="180"/>
        <v>#DIV/0!</v>
      </c>
      <c r="R1735" s="87" t="e">
        <f t="shared" si="180"/>
        <v>#DIV/0!</v>
      </c>
      <c r="S1735" s="87" t="e">
        <f t="shared" si="180"/>
        <v>#DIV/0!</v>
      </c>
      <c r="T1735" s="87" t="e">
        <f t="shared" si="180"/>
        <v>#DIV/0!</v>
      </c>
    </row>
    <row r="1736" spans="1:20" ht="30" hidden="1" x14ac:dyDescent="0.3">
      <c r="A1736" s="92"/>
      <c r="B1736" s="93" t="s">
        <v>288</v>
      </c>
      <c r="C1736" s="97" t="s">
        <v>289</v>
      </c>
      <c r="D1736" s="643"/>
      <c r="E1736" s="642">
        <f t="shared" si="183"/>
        <v>0</v>
      </c>
      <c r="F1736" s="643"/>
      <c r="G1736" s="643"/>
      <c r="H1736" s="643"/>
      <c r="I1736" s="642">
        <f t="shared" si="181"/>
        <v>0</v>
      </c>
      <c r="J1736" s="643"/>
      <c r="K1736" s="643"/>
      <c r="L1736" s="643"/>
      <c r="M1736" s="642">
        <f t="shared" si="182"/>
        <v>0</v>
      </c>
      <c r="N1736" s="643"/>
      <c r="O1736" s="643"/>
      <c r="P1736" s="643"/>
      <c r="Q1736" s="87" t="e">
        <f t="shared" si="180"/>
        <v>#DIV/0!</v>
      </c>
      <c r="R1736" s="87" t="e">
        <f t="shared" si="180"/>
        <v>#DIV/0!</v>
      </c>
      <c r="S1736" s="87" t="e">
        <f t="shared" si="180"/>
        <v>#DIV/0!</v>
      </c>
      <c r="T1736" s="87" t="e">
        <f t="shared" si="180"/>
        <v>#DIV/0!</v>
      </c>
    </row>
    <row r="1737" spans="1:20" ht="90" hidden="1" x14ac:dyDescent="0.3">
      <c r="A1737" s="92"/>
      <c r="B1737" s="93" t="s">
        <v>290</v>
      </c>
      <c r="C1737" s="97" t="s">
        <v>291</v>
      </c>
      <c r="D1737" s="643"/>
      <c r="E1737" s="642">
        <f t="shared" si="183"/>
        <v>0</v>
      </c>
      <c r="F1737" s="643"/>
      <c r="G1737" s="643"/>
      <c r="H1737" s="643"/>
      <c r="I1737" s="642">
        <f t="shared" si="181"/>
        <v>0</v>
      </c>
      <c r="J1737" s="643"/>
      <c r="K1737" s="643"/>
      <c r="L1737" s="643"/>
      <c r="M1737" s="642">
        <f t="shared" si="182"/>
        <v>0</v>
      </c>
      <c r="N1737" s="643"/>
      <c r="O1737" s="643"/>
      <c r="P1737" s="643"/>
      <c r="Q1737" s="87" t="e">
        <f t="shared" si="180"/>
        <v>#DIV/0!</v>
      </c>
      <c r="R1737" s="87" t="e">
        <f t="shared" si="180"/>
        <v>#DIV/0!</v>
      </c>
      <c r="S1737" s="87" t="e">
        <f t="shared" si="180"/>
        <v>#DIV/0!</v>
      </c>
      <c r="T1737" s="87" t="e">
        <f t="shared" si="180"/>
        <v>#DIV/0!</v>
      </c>
    </row>
    <row r="1738" spans="1:20" ht="30" hidden="1" x14ac:dyDescent="0.3">
      <c r="A1738" s="92"/>
      <c r="B1738" s="93" t="s">
        <v>292</v>
      </c>
      <c r="C1738" s="97" t="s">
        <v>293</v>
      </c>
      <c r="D1738" s="643"/>
      <c r="E1738" s="642">
        <f t="shared" si="183"/>
        <v>0</v>
      </c>
      <c r="F1738" s="643"/>
      <c r="G1738" s="643"/>
      <c r="H1738" s="643"/>
      <c r="I1738" s="642">
        <f t="shared" si="181"/>
        <v>0</v>
      </c>
      <c r="J1738" s="643"/>
      <c r="K1738" s="643"/>
      <c r="L1738" s="643"/>
      <c r="M1738" s="642">
        <f t="shared" si="182"/>
        <v>0</v>
      </c>
      <c r="N1738" s="643"/>
      <c r="O1738" s="643"/>
      <c r="P1738" s="643"/>
      <c r="Q1738" s="87" t="e">
        <f t="shared" si="180"/>
        <v>#DIV/0!</v>
      </c>
      <c r="R1738" s="87" t="e">
        <f t="shared" si="180"/>
        <v>#DIV/0!</v>
      </c>
      <c r="S1738" s="87" t="e">
        <f t="shared" si="180"/>
        <v>#DIV/0!</v>
      </c>
      <c r="T1738" s="87" t="e">
        <f t="shared" si="180"/>
        <v>#DIV/0!</v>
      </c>
    </row>
    <row r="1739" spans="1:20" ht="30" hidden="1" x14ac:dyDescent="0.3">
      <c r="A1739" s="92"/>
      <c r="B1739" s="93" t="s">
        <v>294</v>
      </c>
      <c r="C1739" s="97" t="s">
        <v>295</v>
      </c>
      <c r="D1739" s="643"/>
      <c r="E1739" s="642">
        <f t="shared" si="183"/>
        <v>0</v>
      </c>
      <c r="F1739" s="643"/>
      <c r="G1739" s="643"/>
      <c r="H1739" s="643"/>
      <c r="I1739" s="642">
        <f t="shared" si="181"/>
        <v>0</v>
      </c>
      <c r="J1739" s="643"/>
      <c r="K1739" s="643"/>
      <c r="L1739" s="643"/>
      <c r="M1739" s="642">
        <f t="shared" si="182"/>
        <v>0</v>
      </c>
      <c r="N1739" s="643"/>
      <c r="O1739" s="643"/>
      <c r="P1739" s="643"/>
      <c r="Q1739" s="87" t="e">
        <f t="shared" si="180"/>
        <v>#DIV/0!</v>
      </c>
      <c r="R1739" s="87" t="e">
        <f t="shared" si="180"/>
        <v>#DIV/0!</v>
      </c>
      <c r="S1739" s="87" t="e">
        <f t="shared" si="180"/>
        <v>#DIV/0!</v>
      </c>
      <c r="T1739" s="87" t="e">
        <f t="shared" ref="T1739:T1802" si="184">P1739/L1739*100</f>
        <v>#DIV/0!</v>
      </c>
    </row>
    <row r="1740" spans="1:20" ht="30" hidden="1" x14ac:dyDescent="0.3">
      <c r="A1740" s="92"/>
      <c r="B1740" s="93" t="s">
        <v>296</v>
      </c>
      <c r="C1740" s="97" t="s">
        <v>297</v>
      </c>
      <c r="D1740" s="643"/>
      <c r="E1740" s="642">
        <f t="shared" si="183"/>
        <v>0</v>
      </c>
      <c r="F1740" s="643"/>
      <c r="G1740" s="643"/>
      <c r="H1740" s="643"/>
      <c r="I1740" s="642">
        <f t="shared" si="181"/>
        <v>0</v>
      </c>
      <c r="J1740" s="643"/>
      <c r="K1740" s="643"/>
      <c r="L1740" s="643"/>
      <c r="M1740" s="642">
        <f t="shared" si="182"/>
        <v>0</v>
      </c>
      <c r="N1740" s="643"/>
      <c r="O1740" s="643"/>
      <c r="P1740" s="643"/>
      <c r="Q1740" s="87" t="e">
        <f t="shared" ref="Q1740:T1805" si="185">M1740/I1740*100</f>
        <v>#DIV/0!</v>
      </c>
      <c r="R1740" s="87" t="e">
        <f t="shared" si="185"/>
        <v>#DIV/0!</v>
      </c>
      <c r="S1740" s="87" t="e">
        <f t="shared" si="185"/>
        <v>#DIV/0!</v>
      </c>
      <c r="T1740" s="87" t="e">
        <f t="shared" si="184"/>
        <v>#DIV/0!</v>
      </c>
    </row>
    <row r="1741" spans="1:20" ht="30" hidden="1" x14ac:dyDescent="0.3">
      <c r="A1741" s="92"/>
      <c r="B1741" s="93" t="s">
        <v>298</v>
      </c>
      <c r="C1741" s="97" t="s">
        <v>299</v>
      </c>
      <c r="D1741" s="643"/>
      <c r="E1741" s="642">
        <f t="shared" si="183"/>
        <v>0</v>
      </c>
      <c r="F1741" s="643"/>
      <c r="G1741" s="643"/>
      <c r="H1741" s="643"/>
      <c r="I1741" s="642">
        <f t="shared" ref="I1741:I1806" si="186">J1741+K1741</f>
        <v>0</v>
      </c>
      <c r="J1741" s="643"/>
      <c r="K1741" s="643"/>
      <c r="L1741" s="643"/>
      <c r="M1741" s="642">
        <f t="shared" ref="M1741:M1806" si="187">N1741+O1741</f>
        <v>0</v>
      </c>
      <c r="N1741" s="643"/>
      <c r="O1741" s="643"/>
      <c r="P1741" s="643"/>
      <c r="Q1741" s="87" t="e">
        <f t="shared" si="185"/>
        <v>#DIV/0!</v>
      </c>
      <c r="R1741" s="87" t="e">
        <f t="shared" si="185"/>
        <v>#DIV/0!</v>
      </c>
      <c r="S1741" s="87" t="e">
        <f t="shared" si="185"/>
        <v>#DIV/0!</v>
      </c>
      <c r="T1741" s="87" t="e">
        <f t="shared" si="184"/>
        <v>#DIV/0!</v>
      </c>
    </row>
    <row r="1742" spans="1:20" ht="30" hidden="1" x14ac:dyDescent="0.3">
      <c r="A1742" s="92"/>
      <c r="B1742" s="93" t="s">
        <v>300</v>
      </c>
      <c r="C1742" s="97" t="s">
        <v>301</v>
      </c>
      <c r="D1742" s="643"/>
      <c r="E1742" s="642">
        <f t="shared" si="183"/>
        <v>0</v>
      </c>
      <c r="F1742" s="643"/>
      <c r="G1742" s="643"/>
      <c r="H1742" s="643"/>
      <c r="I1742" s="642">
        <f t="shared" si="186"/>
        <v>0</v>
      </c>
      <c r="J1742" s="643"/>
      <c r="K1742" s="643"/>
      <c r="L1742" s="643"/>
      <c r="M1742" s="642">
        <f t="shared" si="187"/>
        <v>0</v>
      </c>
      <c r="N1742" s="643"/>
      <c r="O1742" s="643"/>
      <c r="P1742" s="643"/>
      <c r="Q1742" s="87" t="e">
        <f t="shared" si="185"/>
        <v>#DIV/0!</v>
      </c>
      <c r="R1742" s="87" t="e">
        <f t="shared" si="185"/>
        <v>#DIV/0!</v>
      </c>
      <c r="S1742" s="87" t="e">
        <f t="shared" si="185"/>
        <v>#DIV/0!</v>
      </c>
      <c r="T1742" s="87" t="e">
        <f t="shared" si="184"/>
        <v>#DIV/0!</v>
      </c>
    </row>
    <row r="1743" spans="1:20" ht="75" hidden="1" x14ac:dyDescent="0.3">
      <c r="A1743" s="92"/>
      <c r="B1743" s="93" t="s">
        <v>302</v>
      </c>
      <c r="C1743" s="97" t="s">
        <v>303</v>
      </c>
      <c r="D1743" s="643"/>
      <c r="E1743" s="642">
        <f t="shared" si="183"/>
        <v>0</v>
      </c>
      <c r="F1743" s="643"/>
      <c r="G1743" s="643"/>
      <c r="H1743" s="643"/>
      <c r="I1743" s="642">
        <f t="shared" si="186"/>
        <v>0</v>
      </c>
      <c r="J1743" s="643"/>
      <c r="K1743" s="643"/>
      <c r="L1743" s="643"/>
      <c r="M1743" s="642">
        <f t="shared" si="187"/>
        <v>0</v>
      </c>
      <c r="N1743" s="643"/>
      <c r="O1743" s="643"/>
      <c r="P1743" s="643"/>
      <c r="Q1743" s="87" t="e">
        <f t="shared" si="185"/>
        <v>#DIV/0!</v>
      </c>
      <c r="R1743" s="87" t="e">
        <f t="shared" si="185"/>
        <v>#DIV/0!</v>
      </c>
      <c r="S1743" s="87" t="e">
        <f t="shared" si="185"/>
        <v>#DIV/0!</v>
      </c>
      <c r="T1743" s="87" t="e">
        <f t="shared" si="184"/>
        <v>#DIV/0!</v>
      </c>
    </row>
    <row r="1744" spans="1:20" hidden="1" x14ac:dyDescent="0.3">
      <c r="A1744" s="92"/>
      <c r="B1744" s="93" t="s">
        <v>307</v>
      </c>
      <c r="C1744" s="95" t="s">
        <v>386</v>
      </c>
      <c r="D1744" s="643"/>
      <c r="E1744" s="642">
        <f t="shared" si="183"/>
        <v>0</v>
      </c>
      <c r="F1744" s="643"/>
      <c r="G1744" s="643"/>
      <c r="H1744" s="643"/>
      <c r="I1744" s="642">
        <f t="shared" si="186"/>
        <v>0</v>
      </c>
      <c r="J1744" s="643"/>
      <c r="K1744" s="643"/>
      <c r="L1744" s="643"/>
      <c r="M1744" s="642">
        <f t="shared" si="187"/>
        <v>0</v>
      </c>
      <c r="N1744" s="643"/>
      <c r="O1744" s="643"/>
      <c r="P1744" s="643"/>
      <c r="Q1744" s="87" t="e">
        <f t="shared" si="185"/>
        <v>#DIV/0!</v>
      </c>
      <c r="R1744" s="87" t="e">
        <f t="shared" si="185"/>
        <v>#DIV/0!</v>
      </c>
      <c r="S1744" s="87" t="e">
        <f t="shared" si="185"/>
        <v>#DIV/0!</v>
      </c>
      <c r="T1744" s="87" t="e">
        <f t="shared" si="184"/>
        <v>#DIV/0!</v>
      </c>
    </row>
    <row r="1745" spans="1:20" hidden="1" x14ac:dyDescent="0.3">
      <c r="A1745" s="92"/>
      <c r="B1745" s="93" t="s">
        <v>309</v>
      </c>
      <c r="C1745" s="95" t="s">
        <v>387</v>
      </c>
      <c r="D1745" s="643"/>
      <c r="E1745" s="642">
        <f t="shared" si="183"/>
        <v>0</v>
      </c>
      <c r="F1745" s="643"/>
      <c r="G1745" s="643"/>
      <c r="H1745" s="643"/>
      <c r="I1745" s="642">
        <f t="shared" si="186"/>
        <v>0</v>
      </c>
      <c r="J1745" s="643"/>
      <c r="K1745" s="643"/>
      <c r="L1745" s="643"/>
      <c r="M1745" s="642">
        <f t="shared" si="187"/>
        <v>0</v>
      </c>
      <c r="N1745" s="643"/>
      <c r="O1745" s="643"/>
      <c r="P1745" s="643"/>
      <c r="Q1745" s="87" t="e">
        <f t="shared" si="185"/>
        <v>#DIV/0!</v>
      </c>
      <c r="R1745" s="87" t="e">
        <f t="shared" si="185"/>
        <v>#DIV/0!</v>
      </c>
      <c r="S1745" s="87" t="e">
        <f t="shared" si="185"/>
        <v>#DIV/0!</v>
      </c>
      <c r="T1745" s="87" t="e">
        <f t="shared" si="184"/>
        <v>#DIV/0!</v>
      </c>
    </row>
    <row r="1746" spans="1:20" hidden="1" x14ac:dyDescent="0.3">
      <c r="A1746" s="92"/>
      <c r="B1746" s="93" t="s">
        <v>310</v>
      </c>
      <c r="C1746" s="96" t="s">
        <v>311</v>
      </c>
      <c r="D1746" s="643"/>
      <c r="E1746" s="642">
        <f t="shared" ref="E1746:E1811" si="188">F1746+G1746</f>
        <v>0</v>
      </c>
      <c r="F1746" s="643"/>
      <c r="G1746" s="643"/>
      <c r="H1746" s="643"/>
      <c r="I1746" s="642">
        <f t="shared" si="186"/>
        <v>0</v>
      </c>
      <c r="J1746" s="643"/>
      <c r="K1746" s="643"/>
      <c r="L1746" s="643"/>
      <c r="M1746" s="642">
        <f t="shared" si="187"/>
        <v>0</v>
      </c>
      <c r="N1746" s="643"/>
      <c r="O1746" s="643"/>
      <c r="P1746" s="643"/>
      <c r="Q1746" s="87" t="e">
        <f t="shared" si="185"/>
        <v>#DIV/0!</v>
      </c>
      <c r="R1746" s="87" t="e">
        <f t="shared" si="185"/>
        <v>#DIV/0!</v>
      </c>
      <c r="S1746" s="87" t="e">
        <f t="shared" si="185"/>
        <v>#DIV/0!</v>
      </c>
      <c r="T1746" s="87" t="e">
        <f t="shared" si="184"/>
        <v>#DIV/0!</v>
      </c>
    </row>
    <row r="1747" spans="1:20" ht="30" hidden="1" x14ac:dyDescent="0.3">
      <c r="A1747" s="92"/>
      <c r="B1747" s="93" t="s">
        <v>312</v>
      </c>
      <c r="C1747" s="97" t="s">
        <v>313</v>
      </c>
      <c r="D1747" s="643"/>
      <c r="E1747" s="642">
        <f t="shared" si="188"/>
        <v>0</v>
      </c>
      <c r="F1747" s="643"/>
      <c r="G1747" s="643"/>
      <c r="H1747" s="643"/>
      <c r="I1747" s="642">
        <f t="shared" si="186"/>
        <v>0</v>
      </c>
      <c r="J1747" s="643"/>
      <c r="K1747" s="643"/>
      <c r="L1747" s="643"/>
      <c r="M1747" s="642">
        <f t="shared" si="187"/>
        <v>0</v>
      </c>
      <c r="N1747" s="643"/>
      <c r="O1747" s="643"/>
      <c r="P1747" s="643"/>
      <c r="Q1747" s="87" t="e">
        <f t="shared" si="185"/>
        <v>#DIV/0!</v>
      </c>
      <c r="R1747" s="87" t="e">
        <f t="shared" si="185"/>
        <v>#DIV/0!</v>
      </c>
      <c r="S1747" s="87" t="e">
        <f t="shared" si="185"/>
        <v>#DIV/0!</v>
      </c>
      <c r="T1747" s="87" t="e">
        <f t="shared" si="184"/>
        <v>#DIV/0!</v>
      </c>
    </row>
    <row r="1748" spans="1:20" ht="30" hidden="1" x14ac:dyDescent="0.3">
      <c r="A1748" s="92"/>
      <c r="B1748" s="93" t="s">
        <v>314</v>
      </c>
      <c r="C1748" s="97" t="s">
        <v>315</v>
      </c>
      <c r="D1748" s="643"/>
      <c r="E1748" s="642">
        <f t="shared" si="188"/>
        <v>0</v>
      </c>
      <c r="F1748" s="643"/>
      <c r="G1748" s="643"/>
      <c r="H1748" s="643"/>
      <c r="I1748" s="642">
        <f t="shared" si="186"/>
        <v>0</v>
      </c>
      <c r="J1748" s="643"/>
      <c r="K1748" s="643"/>
      <c r="L1748" s="643"/>
      <c r="M1748" s="642">
        <f t="shared" si="187"/>
        <v>0</v>
      </c>
      <c r="N1748" s="643"/>
      <c r="O1748" s="643"/>
      <c r="P1748" s="643"/>
      <c r="Q1748" s="87" t="e">
        <f t="shared" si="185"/>
        <v>#DIV/0!</v>
      </c>
      <c r="R1748" s="87" t="e">
        <f t="shared" si="185"/>
        <v>#DIV/0!</v>
      </c>
      <c r="S1748" s="87" t="e">
        <f t="shared" si="185"/>
        <v>#DIV/0!</v>
      </c>
      <c r="T1748" s="87" t="e">
        <f t="shared" si="184"/>
        <v>#DIV/0!</v>
      </c>
    </row>
    <row r="1749" spans="1:20" hidden="1" x14ac:dyDescent="0.3">
      <c r="A1749" s="92"/>
      <c r="B1749" s="93" t="s">
        <v>316</v>
      </c>
      <c r="C1749" s="96" t="s">
        <v>317</v>
      </c>
      <c r="D1749" s="643"/>
      <c r="E1749" s="642">
        <f t="shared" si="188"/>
        <v>0</v>
      </c>
      <c r="F1749" s="643"/>
      <c r="G1749" s="643"/>
      <c r="H1749" s="643"/>
      <c r="I1749" s="642">
        <f t="shared" si="186"/>
        <v>0</v>
      </c>
      <c r="J1749" s="643"/>
      <c r="K1749" s="643"/>
      <c r="L1749" s="643"/>
      <c r="M1749" s="642">
        <f t="shared" si="187"/>
        <v>0</v>
      </c>
      <c r="N1749" s="643"/>
      <c r="O1749" s="643"/>
      <c r="P1749" s="643"/>
      <c r="Q1749" s="87" t="e">
        <f t="shared" si="185"/>
        <v>#DIV/0!</v>
      </c>
      <c r="R1749" s="87" t="e">
        <f t="shared" si="185"/>
        <v>#DIV/0!</v>
      </c>
      <c r="S1749" s="87" t="e">
        <f t="shared" si="185"/>
        <v>#DIV/0!</v>
      </c>
      <c r="T1749" s="87" t="e">
        <f t="shared" si="184"/>
        <v>#DIV/0!</v>
      </c>
    </row>
    <row r="1750" spans="1:20" ht="30" hidden="1" x14ac:dyDescent="0.3">
      <c r="A1750" s="92"/>
      <c r="B1750" s="93" t="s">
        <v>318</v>
      </c>
      <c r="C1750" s="97" t="s">
        <v>313</v>
      </c>
      <c r="D1750" s="643"/>
      <c r="E1750" s="642">
        <f t="shared" si="188"/>
        <v>0</v>
      </c>
      <c r="F1750" s="643"/>
      <c r="G1750" s="643"/>
      <c r="H1750" s="643"/>
      <c r="I1750" s="642">
        <f t="shared" si="186"/>
        <v>0</v>
      </c>
      <c r="J1750" s="643"/>
      <c r="K1750" s="643"/>
      <c r="L1750" s="643"/>
      <c r="M1750" s="642">
        <f t="shared" si="187"/>
        <v>0</v>
      </c>
      <c r="N1750" s="643"/>
      <c r="O1750" s="643"/>
      <c r="P1750" s="643"/>
      <c r="Q1750" s="87" t="e">
        <f t="shared" si="185"/>
        <v>#DIV/0!</v>
      </c>
      <c r="R1750" s="87" t="e">
        <f t="shared" si="185"/>
        <v>#DIV/0!</v>
      </c>
      <c r="S1750" s="87" t="e">
        <f t="shared" si="185"/>
        <v>#DIV/0!</v>
      </c>
      <c r="T1750" s="87" t="e">
        <f t="shared" si="184"/>
        <v>#DIV/0!</v>
      </c>
    </row>
    <row r="1751" spans="1:20" ht="30" hidden="1" x14ac:dyDescent="0.3">
      <c r="A1751" s="92"/>
      <c r="B1751" s="93" t="s">
        <v>319</v>
      </c>
      <c r="C1751" s="97" t="s">
        <v>315</v>
      </c>
      <c r="D1751" s="643"/>
      <c r="E1751" s="642">
        <f t="shared" si="188"/>
        <v>0</v>
      </c>
      <c r="F1751" s="643"/>
      <c r="G1751" s="643"/>
      <c r="H1751" s="643"/>
      <c r="I1751" s="642">
        <f t="shared" si="186"/>
        <v>0</v>
      </c>
      <c r="J1751" s="643"/>
      <c r="K1751" s="643"/>
      <c r="L1751" s="643"/>
      <c r="M1751" s="642">
        <f t="shared" si="187"/>
        <v>0</v>
      </c>
      <c r="N1751" s="643"/>
      <c r="O1751" s="643"/>
      <c r="P1751" s="643"/>
      <c r="Q1751" s="87" t="e">
        <f t="shared" si="185"/>
        <v>#DIV/0!</v>
      </c>
      <c r="R1751" s="87" t="e">
        <f t="shared" si="185"/>
        <v>#DIV/0!</v>
      </c>
      <c r="S1751" s="87" t="e">
        <f t="shared" si="185"/>
        <v>#DIV/0!</v>
      </c>
      <c r="T1751" s="87" t="e">
        <f t="shared" si="184"/>
        <v>#DIV/0!</v>
      </c>
    </row>
    <row r="1752" spans="1:20" ht="45" hidden="1" x14ac:dyDescent="0.3">
      <c r="A1752" s="92"/>
      <c r="B1752" s="93" t="s">
        <v>320</v>
      </c>
      <c r="C1752" s="96" t="s">
        <v>321</v>
      </c>
      <c r="D1752" s="643"/>
      <c r="E1752" s="642">
        <f t="shared" si="188"/>
        <v>0</v>
      </c>
      <c r="F1752" s="643"/>
      <c r="G1752" s="643"/>
      <c r="H1752" s="643"/>
      <c r="I1752" s="642">
        <f t="shared" si="186"/>
        <v>0</v>
      </c>
      <c r="J1752" s="643"/>
      <c r="K1752" s="643"/>
      <c r="L1752" s="643"/>
      <c r="M1752" s="642">
        <f t="shared" si="187"/>
        <v>0</v>
      </c>
      <c r="N1752" s="643"/>
      <c r="O1752" s="643"/>
      <c r="P1752" s="643"/>
      <c r="Q1752" s="87" t="e">
        <f t="shared" si="185"/>
        <v>#DIV/0!</v>
      </c>
      <c r="R1752" s="87" t="e">
        <f t="shared" si="185"/>
        <v>#DIV/0!</v>
      </c>
      <c r="S1752" s="87" t="e">
        <f t="shared" si="185"/>
        <v>#DIV/0!</v>
      </c>
      <c r="T1752" s="87" t="e">
        <f t="shared" si="184"/>
        <v>#DIV/0!</v>
      </c>
    </row>
    <row r="1753" spans="1:20" ht="30" hidden="1" x14ac:dyDescent="0.3">
      <c r="A1753" s="92"/>
      <c r="B1753" s="93" t="s">
        <v>322</v>
      </c>
      <c r="C1753" s="97" t="s">
        <v>313</v>
      </c>
      <c r="D1753" s="643"/>
      <c r="E1753" s="642">
        <f t="shared" si="188"/>
        <v>0</v>
      </c>
      <c r="F1753" s="643"/>
      <c r="G1753" s="643"/>
      <c r="H1753" s="643"/>
      <c r="I1753" s="642">
        <f t="shared" si="186"/>
        <v>0</v>
      </c>
      <c r="J1753" s="643"/>
      <c r="K1753" s="643"/>
      <c r="L1753" s="643"/>
      <c r="M1753" s="642">
        <f t="shared" si="187"/>
        <v>0</v>
      </c>
      <c r="N1753" s="643"/>
      <c r="O1753" s="643"/>
      <c r="P1753" s="643"/>
      <c r="Q1753" s="87" t="e">
        <f t="shared" si="185"/>
        <v>#DIV/0!</v>
      </c>
      <c r="R1753" s="87" t="e">
        <f t="shared" si="185"/>
        <v>#DIV/0!</v>
      </c>
      <c r="S1753" s="87" t="e">
        <f t="shared" si="185"/>
        <v>#DIV/0!</v>
      </c>
      <c r="T1753" s="87" t="e">
        <f t="shared" si="184"/>
        <v>#DIV/0!</v>
      </c>
    </row>
    <row r="1754" spans="1:20" ht="30" hidden="1" x14ac:dyDescent="0.3">
      <c r="A1754" s="92"/>
      <c r="B1754" s="93" t="s">
        <v>323</v>
      </c>
      <c r="C1754" s="97" t="s">
        <v>315</v>
      </c>
      <c r="D1754" s="643"/>
      <c r="E1754" s="642">
        <f t="shared" si="188"/>
        <v>0</v>
      </c>
      <c r="F1754" s="643"/>
      <c r="G1754" s="643"/>
      <c r="H1754" s="643"/>
      <c r="I1754" s="642">
        <f t="shared" si="186"/>
        <v>0</v>
      </c>
      <c r="J1754" s="643"/>
      <c r="K1754" s="643"/>
      <c r="L1754" s="643"/>
      <c r="M1754" s="642">
        <f t="shared" si="187"/>
        <v>0</v>
      </c>
      <c r="N1754" s="643"/>
      <c r="O1754" s="643"/>
      <c r="P1754" s="643"/>
      <c r="Q1754" s="87" t="e">
        <f t="shared" si="185"/>
        <v>#DIV/0!</v>
      </c>
      <c r="R1754" s="87" t="e">
        <f t="shared" si="185"/>
        <v>#DIV/0!</v>
      </c>
      <c r="S1754" s="87" t="e">
        <f t="shared" si="185"/>
        <v>#DIV/0!</v>
      </c>
      <c r="T1754" s="87" t="e">
        <f t="shared" si="184"/>
        <v>#DIV/0!</v>
      </c>
    </row>
    <row r="1755" spans="1:20" hidden="1" x14ac:dyDescent="0.3">
      <c r="A1755" s="92"/>
      <c r="B1755" s="93" t="s">
        <v>324</v>
      </c>
      <c r="C1755" s="95" t="s">
        <v>388</v>
      </c>
      <c r="D1755" s="643"/>
      <c r="E1755" s="642">
        <f t="shared" si="188"/>
        <v>0</v>
      </c>
      <c r="F1755" s="643"/>
      <c r="G1755" s="643"/>
      <c r="H1755" s="643"/>
      <c r="I1755" s="642">
        <f t="shared" si="186"/>
        <v>0</v>
      </c>
      <c r="J1755" s="643"/>
      <c r="K1755" s="643"/>
      <c r="L1755" s="643"/>
      <c r="M1755" s="642">
        <f t="shared" si="187"/>
        <v>0</v>
      </c>
      <c r="N1755" s="643"/>
      <c r="O1755" s="643"/>
      <c r="P1755" s="643"/>
      <c r="Q1755" s="87" t="e">
        <f t="shared" si="185"/>
        <v>#DIV/0!</v>
      </c>
      <c r="R1755" s="87" t="e">
        <f t="shared" si="185"/>
        <v>#DIV/0!</v>
      </c>
      <c r="S1755" s="87" t="e">
        <f t="shared" si="185"/>
        <v>#DIV/0!</v>
      </c>
      <c r="T1755" s="87" t="e">
        <f t="shared" si="184"/>
        <v>#DIV/0!</v>
      </c>
    </row>
    <row r="1756" spans="1:20" ht="45" hidden="1" x14ac:dyDescent="0.3">
      <c r="A1756" s="92"/>
      <c r="B1756" s="93" t="s">
        <v>325</v>
      </c>
      <c r="C1756" s="96" t="s">
        <v>326</v>
      </c>
      <c r="D1756" s="643"/>
      <c r="E1756" s="642">
        <f t="shared" si="188"/>
        <v>0</v>
      </c>
      <c r="F1756" s="643"/>
      <c r="G1756" s="643"/>
      <c r="H1756" s="643"/>
      <c r="I1756" s="642">
        <f t="shared" si="186"/>
        <v>0</v>
      </c>
      <c r="J1756" s="643"/>
      <c r="K1756" s="643"/>
      <c r="L1756" s="643"/>
      <c r="M1756" s="642">
        <f t="shared" si="187"/>
        <v>0</v>
      </c>
      <c r="N1756" s="643"/>
      <c r="O1756" s="643"/>
      <c r="P1756" s="643"/>
      <c r="Q1756" s="87" t="e">
        <f t="shared" si="185"/>
        <v>#DIV/0!</v>
      </c>
      <c r="R1756" s="87" t="e">
        <f t="shared" si="185"/>
        <v>#DIV/0!</v>
      </c>
      <c r="S1756" s="87" t="e">
        <f t="shared" si="185"/>
        <v>#DIV/0!</v>
      </c>
      <c r="T1756" s="87" t="e">
        <f t="shared" si="184"/>
        <v>#DIV/0!</v>
      </c>
    </row>
    <row r="1757" spans="1:20" hidden="1" x14ac:dyDescent="0.3">
      <c r="A1757" s="92"/>
      <c r="B1757" s="93" t="s">
        <v>327</v>
      </c>
      <c r="C1757" s="96" t="s">
        <v>328</v>
      </c>
      <c r="D1757" s="643"/>
      <c r="E1757" s="642">
        <f t="shared" si="188"/>
        <v>0</v>
      </c>
      <c r="F1757" s="643"/>
      <c r="G1757" s="643"/>
      <c r="H1757" s="643"/>
      <c r="I1757" s="642">
        <f t="shared" si="186"/>
        <v>0</v>
      </c>
      <c r="J1757" s="643"/>
      <c r="K1757" s="643"/>
      <c r="L1757" s="643"/>
      <c r="M1757" s="642">
        <f t="shared" si="187"/>
        <v>0</v>
      </c>
      <c r="N1757" s="643"/>
      <c r="O1757" s="643"/>
      <c r="P1757" s="643"/>
      <c r="Q1757" s="87" t="e">
        <f t="shared" si="185"/>
        <v>#DIV/0!</v>
      </c>
      <c r="R1757" s="87" t="e">
        <f t="shared" si="185"/>
        <v>#DIV/0!</v>
      </c>
      <c r="S1757" s="87" t="e">
        <f t="shared" si="185"/>
        <v>#DIV/0!</v>
      </c>
      <c r="T1757" s="87" t="e">
        <f t="shared" si="184"/>
        <v>#DIV/0!</v>
      </c>
    </row>
    <row r="1758" spans="1:20" ht="30" hidden="1" x14ac:dyDescent="0.3">
      <c r="A1758" s="92"/>
      <c r="B1758" s="93" t="s">
        <v>329</v>
      </c>
      <c r="C1758" s="97" t="s">
        <v>330</v>
      </c>
      <c r="D1758" s="643"/>
      <c r="E1758" s="642">
        <f t="shared" si="188"/>
        <v>0</v>
      </c>
      <c r="F1758" s="643"/>
      <c r="G1758" s="643"/>
      <c r="H1758" s="643"/>
      <c r="I1758" s="642">
        <f t="shared" si="186"/>
        <v>0</v>
      </c>
      <c r="J1758" s="643"/>
      <c r="K1758" s="643"/>
      <c r="L1758" s="643"/>
      <c r="M1758" s="642">
        <f t="shared" si="187"/>
        <v>0</v>
      </c>
      <c r="N1758" s="643"/>
      <c r="O1758" s="643"/>
      <c r="P1758" s="643"/>
      <c r="Q1758" s="87" t="e">
        <f t="shared" si="185"/>
        <v>#DIV/0!</v>
      </c>
      <c r="R1758" s="87" t="e">
        <f t="shared" si="185"/>
        <v>#DIV/0!</v>
      </c>
      <c r="S1758" s="87" t="e">
        <f t="shared" si="185"/>
        <v>#DIV/0!</v>
      </c>
      <c r="T1758" s="87" t="e">
        <f t="shared" si="184"/>
        <v>#DIV/0!</v>
      </c>
    </row>
    <row r="1759" spans="1:20" ht="30" hidden="1" x14ac:dyDescent="0.3">
      <c r="A1759" s="92"/>
      <c r="B1759" s="93" t="s">
        <v>331</v>
      </c>
      <c r="C1759" s="97" t="s">
        <v>332</v>
      </c>
      <c r="D1759" s="643"/>
      <c r="E1759" s="642">
        <f t="shared" si="188"/>
        <v>0</v>
      </c>
      <c r="F1759" s="643"/>
      <c r="G1759" s="643"/>
      <c r="H1759" s="643"/>
      <c r="I1759" s="642">
        <f t="shared" si="186"/>
        <v>0</v>
      </c>
      <c r="J1759" s="643"/>
      <c r="K1759" s="643"/>
      <c r="L1759" s="643"/>
      <c r="M1759" s="642">
        <f t="shared" si="187"/>
        <v>0</v>
      </c>
      <c r="N1759" s="643"/>
      <c r="O1759" s="643"/>
      <c r="P1759" s="643"/>
      <c r="Q1759" s="87" t="e">
        <f t="shared" si="185"/>
        <v>#DIV/0!</v>
      </c>
      <c r="R1759" s="87" t="e">
        <f t="shared" si="185"/>
        <v>#DIV/0!</v>
      </c>
      <c r="S1759" s="87" t="e">
        <f t="shared" si="185"/>
        <v>#DIV/0!</v>
      </c>
      <c r="T1759" s="87" t="e">
        <f t="shared" si="184"/>
        <v>#DIV/0!</v>
      </c>
    </row>
    <row r="1760" spans="1:20" x14ac:dyDescent="0.3">
      <c r="A1760" s="92"/>
      <c r="B1760" s="93" t="s">
        <v>192</v>
      </c>
      <c r="C1760" s="94" t="s">
        <v>206</v>
      </c>
      <c r="D1760" s="643">
        <f>D1874+D1891</f>
        <v>1109.0999999999999</v>
      </c>
      <c r="E1760" s="642">
        <f>F1760+G1760</f>
        <v>1169.9740000000002</v>
      </c>
      <c r="F1760" s="643">
        <f t="shared" ref="F1760:H1761" si="189">F1874+F1891+F1895</f>
        <v>1169.9740000000002</v>
      </c>
      <c r="G1760" s="643">
        <f t="shared" si="189"/>
        <v>0</v>
      </c>
      <c r="H1760" s="643">
        <f t="shared" si="189"/>
        <v>0</v>
      </c>
      <c r="I1760" s="642">
        <f t="shared" si="186"/>
        <v>1125.7629999999999</v>
      </c>
      <c r="J1760" s="643">
        <f>J1874+J1891+J1895+J1765</f>
        <v>1125.7629999999999</v>
      </c>
      <c r="K1760" s="643">
        <f>K1874+K1891+K1895+K1765</f>
        <v>0</v>
      </c>
      <c r="L1760" s="643">
        <f>L1874+L1891+L1895+L1765</f>
        <v>0</v>
      </c>
      <c r="M1760" s="642">
        <f t="shared" si="187"/>
        <v>1016.07859</v>
      </c>
      <c r="N1760" s="643">
        <f>N1874+N1891+N1895+N1765</f>
        <v>1016.07859</v>
      </c>
      <c r="O1760" s="643">
        <f>O1874+O1891+O1895+O1765</f>
        <v>0</v>
      </c>
      <c r="P1760" s="643">
        <f>P1874+P1891+P1895+P1765</f>
        <v>0</v>
      </c>
      <c r="Q1760" s="87">
        <f t="shared" si="185"/>
        <v>90.256882665356741</v>
      </c>
      <c r="R1760" s="87">
        <f t="shared" si="185"/>
        <v>90.256882665356741</v>
      </c>
      <c r="S1760" s="87" t="e">
        <f t="shared" si="185"/>
        <v>#DIV/0!</v>
      </c>
      <c r="T1760" s="87" t="e">
        <f t="shared" si="184"/>
        <v>#DIV/0!</v>
      </c>
    </row>
    <row r="1761" spans="1:20" ht="30" x14ac:dyDescent="0.3">
      <c r="A1761" s="92"/>
      <c r="B1761" s="93" t="s">
        <v>215</v>
      </c>
      <c r="C1761" s="95" t="s">
        <v>19</v>
      </c>
      <c r="D1761" s="643">
        <f>D1875+D1892</f>
        <v>600</v>
      </c>
      <c r="E1761" s="642">
        <f t="shared" si="188"/>
        <v>600</v>
      </c>
      <c r="F1761" s="643">
        <f t="shared" si="189"/>
        <v>600</v>
      </c>
      <c r="G1761" s="643">
        <f t="shared" si="189"/>
        <v>0</v>
      </c>
      <c r="H1761" s="643">
        <f t="shared" si="189"/>
        <v>0</v>
      </c>
      <c r="I1761" s="642">
        <f t="shared" si="186"/>
        <v>548.04</v>
      </c>
      <c r="J1761" s="643">
        <f>J1875+J1892+J1896</f>
        <v>548.04</v>
      </c>
      <c r="K1761" s="643">
        <f>K1875+K1892+K1896</f>
        <v>0</v>
      </c>
      <c r="L1761" s="643">
        <f>L1875+L1892+L1896</f>
        <v>0</v>
      </c>
      <c r="M1761" s="642">
        <f t="shared" si="187"/>
        <v>493.928</v>
      </c>
      <c r="N1761" s="643">
        <f>N1875+N1892+N1896</f>
        <v>493.928</v>
      </c>
      <c r="O1761" s="643">
        <f>O1875+O1892+O1896</f>
        <v>0</v>
      </c>
      <c r="P1761" s="643">
        <f>P1875+P1892+P1896</f>
        <v>0</v>
      </c>
      <c r="Q1761" s="87">
        <f t="shared" si="185"/>
        <v>90.126268155609097</v>
      </c>
      <c r="R1761" s="87">
        <f t="shared" si="185"/>
        <v>90.126268155609097</v>
      </c>
      <c r="S1761" s="87" t="e">
        <f t="shared" si="185"/>
        <v>#DIV/0!</v>
      </c>
      <c r="T1761" s="87" t="e">
        <f t="shared" si="184"/>
        <v>#DIV/0!</v>
      </c>
    </row>
    <row r="1762" spans="1:20" x14ac:dyDescent="0.3">
      <c r="A1762" s="92"/>
      <c r="B1762" s="93" t="s">
        <v>307</v>
      </c>
      <c r="C1762" s="95" t="s">
        <v>21</v>
      </c>
      <c r="D1762" s="643">
        <f>D1876</f>
        <v>509.1</v>
      </c>
      <c r="E1762" s="642">
        <f t="shared" si="188"/>
        <v>569.97400000000005</v>
      </c>
      <c r="F1762" s="643">
        <f>F1876</f>
        <v>569.97400000000005</v>
      </c>
      <c r="G1762" s="643">
        <f>G1876</f>
        <v>0</v>
      </c>
      <c r="H1762" s="643">
        <f>H1876</f>
        <v>0</v>
      </c>
      <c r="I1762" s="642">
        <f t="shared" si="186"/>
        <v>466.58499999999998</v>
      </c>
      <c r="J1762" s="643">
        <f>J1876</f>
        <v>466.58499999999998</v>
      </c>
      <c r="K1762" s="643">
        <f>K1876</f>
        <v>0</v>
      </c>
      <c r="L1762" s="643">
        <f>L1876</f>
        <v>0</v>
      </c>
      <c r="M1762" s="642">
        <f t="shared" si="187"/>
        <v>466.58231000000001</v>
      </c>
      <c r="N1762" s="643">
        <f>N1876</f>
        <v>466.58231000000001</v>
      </c>
      <c r="O1762" s="643">
        <f>O1876</f>
        <v>0</v>
      </c>
      <c r="P1762" s="643">
        <f>P1876</f>
        <v>0</v>
      </c>
      <c r="Q1762" s="87">
        <f t="shared" si="185"/>
        <v>99.999423470535916</v>
      </c>
      <c r="R1762" s="87">
        <f t="shared" si="185"/>
        <v>99.999423470535916</v>
      </c>
      <c r="S1762" s="87" t="e">
        <f t="shared" si="185"/>
        <v>#DIV/0!</v>
      </c>
      <c r="T1762" s="87" t="e">
        <f t="shared" si="184"/>
        <v>#DIV/0!</v>
      </c>
    </row>
    <row r="1763" spans="1:20" hidden="1" x14ac:dyDescent="0.3">
      <c r="A1763" s="92"/>
      <c r="B1763" s="93" t="s">
        <v>324</v>
      </c>
      <c r="C1763" s="95" t="s">
        <v>452</v>
      </c>
      <c r="D1763" s="643"/>
      <c r="E1763" s="642">
        <f t="shared" si="188"/>
        <v>0</v>
      </c>
      <c r="F1763" s="643"/>
      <c r="G1763" s="643"/>
      <c r="H1763" s="643"/>
      <c r="I1763" s="642">
        <f t="shared" si="186"/>
        <v>0</v>
      </c>
      <c r="J1763" s="643"/>
      <c r="K1763" s="643"/>
      <c r="L1763" s="643"/>
      <c r="M1763" s="642">
        <f t="shared" si="187"/>
        <v>0</v>
      </c>
      <c r="N1763" s="643"/>
      <c r="O1763" s="643"/>
      <c r="P1763" s="643"/>
      <c r="Q1763" s="87" t="e">
        <f t="shared" si="185"/>
        <v>#DIV/0!</v>
      </c>
      <c r="R1763" s="87" t="e">
        <f t="shared" si="185"/>
        <v>#DIV/0!</v>
      </c>
      <c r="S1763" s="87" t="e">
        <f t="shared" si="185"/>
        <v>#DIV/0!</v>
      </c>
      <c r="T1763" s="87" t="e">
        <f t="shared" si="184"/>
        <v>#DIV/0!</v>
      </c>
    </row>
    <row r="1764" spans="1:20" x14ac:dyDescent="0.3">
      <c r="A1764" s="92"/>
      <c r="B1764" s="93" t="s">
        <v>324</v>
      </c>
      <c r="C1764" s="95" t="s">
        <v>452</v>
      </c>
      <c r="D1764" s="643"/>
      <c r="E1764" s="642">
        <f t="shared" si="188"/>
        <v>0</v>
      </c>
      <c r="F1764" s="643">
        <f t="shared" ref="F1764:P1765" si="190">F1877</f>
        <v>0</v>
      </c>
      <c r="G1764" s="643">
        <f t="shared" si="190"/>
        <v>0</v>
      </c>
      <c r="H1764" s="643">
        <f t="shared" si="190"/>
        <v>0</v>
      </c>
      <c r="I1764" s="642">
        <f t="shared" si="186"/>
        <v>0</v>
      </c>
      <c r="J1764" s="643">
        <f>J1877</f>
        <v>0</v>
      </c>
      <c r="K1764" s="643">
        <f>K1877</f>
        <v>0</v>
      </c>
      <c r="L1764" s="643">
        <f>L1877</f>
        <v>0</v>
      </c>
      <c r="M1764" s="642">
        <f t="shared" si="187"/>
        <v>0</v>
      </c>
      <c r="N1764" s="643">
        <f>N1877</f>
        <v>0</v>
      </c>
      <c r="O1764" s="643">
        <f>O1877</f>
        <v>0</v>
      </c>
      <c r="P1764" s="643">
        <f>P1877</f>
        <v>0</v>
      </c>
      <c r="Q1764" s="87"/>
      <c r="R1764" s="87"/>
      <c r="S1764" s="87"/>
      <c r="T1764" s="87"/>
    </row>
    <row r="1765" spans="1:20" x14ac:dyDescent="0.3">
      <c r="A1765" s="92"/>
      <c r="B1765" s="93"/>
      <c r="C1765" s="95" t="s">
        <v>14</v>
      </c>
      <c r="D1765" s="643"/>
      <c r="E1765" s="642">
        <f t="shared" si="188"/>
        <v>0</v>
      </c>
      <c r="F1765" s="643">
        <f t="shared" si="190"/>
        <v>0</v>
      </c>
      <c r="G1765" s="643">
        <f t="shared" si="190"/>
        <v>0</v>
      </c>
      <c r="H1765" s="643">
        <f t="shared" si="190"/>
        <v>0</v>
      </c>
      <c r="I1765" s="642">
        <f t="shared" si="186"/>
        <v>55.569000000000003</v>
      </c>
      <c r="J1765" s="643">
        <f t="shared" si="190"/>
        <v>55.569000000000003</v>
      </c>
      <c r="K1765" s="643">
        <f t="shared" si="190"/>
        <v>0</v>
      </c>
      <c r="L1765" s="643">
        <f t="shared" si="190"/>
        <v>0</v>
      </c>
      <c r="M1765" s="642">
        <f t="shared" si="187"/>
        <v>27.784140000000001</v>
      </c>
      <c r="N1765" s="643">
        <f t="shared" si="190"/>
        <v>27.784140000000001</v>
      </c>
      <c r="O1765" s="643">
        <f t="shared" si="190"/>
        <v>0</v>
      </c>
      <c r="P1765" s="643">
        <f t="shared" si="190"/>
        <v>0</v>
      </c>
      <c r="Q1765" s="87"/>
      <c r="R1765" s="87"/>
      <c r="S1765" s="87"/>
      <c r="T1765" s="87"/>
    </row>
    <row r="1766" spans="1:20" ht="30" x14ac:dyDescent="0.3">
      <c r="A1766" s="92"/>
      <c r="B1766" s="93" t="s">
        <v>138</v>
      </c>
      <c r="C1766" s="94" t="s">
        <v>333</v>
      </c>
      <c r="D1766" s="643">
        <f>D1879+D1897</f>
        <v>150</v>
      </c>
      <c r="E1766" s="642">
        <f t="shared" si="188"/>
        <v>300.97499999999997</v>
      </c>
      <c r="F1766" s="643">
        <f>F1879+F1897+F1893</f>
        <v>300.97499999999997</v>
      </c>
      <c r="G1766" s="643">
        <f>G1879+G1897+G1893</f>
        <v>0</v>
      </c>
      <c r="H1766" s="643">
        <f>H1879+H1897</f>
        <v>0</v>
      </c>
      <c r="I1766" s="642">
        <f t="shared" si="186"/>
        <v>6.28</v>
      </c>
      <c r="J1766" s="643">
        <f>J1879+J1897+J1893</f>
        <v>6.28</v>
      </c>
      <c r="K1766" s="643">
        <f>K1879+K1897</f>
        <v>0</v>
      </c>
      <c r="L1766" s="643">
        <f>L1879+L1897</f>
        <v>0</v>
      </c>
      <c r="M1766" s="642">
        <f t="shared" si="187"/>
        <v>6.1589600000000004</v>
      </c>
      <c r="N1766" s="643">
        <f>N1879+N1897+N1893</f>
        <v>6.1589600000000004</v>
      </c>
      <c r="O1766" s="643">
        <f>O1879+O1897</f>
        <v>0</v>
      </c>
      <c r="P1766" s="643">
        <f>P1879+P1897</f>
        <v>0</v>
      </c>
      <c r="Q1766" s="87">
        <f t="shared" si="185"/>
        <v>98.072611464968148</v>
      </c>
      <c r="R1766" s="87">
        <f t="shared" si="185"/>
        <v>98.072611464968148</v>
      </c>
      <c r="S1766" s="87" t="e">
        <f t="shared" si="185"/>
        <v>#DIV/0!</v>
      </c>
      <c r="T1766" s="87" t="e">
        <f t="shared" si="184"/>
        <v>#DIV/0!</v>
      </c>
    </row>
    <row r="1767" spans="1:20" ht="26.25" hidden="1" customHeight="1" x14ac:dyDescent="0.3">
      <c r="A1767" s="92"/>
      <c r="B1767" s="93" t="s">
        <v>139</v>
      </c>
      <c r="C1767" s="100" t="s">
        <v>334</v>
      </c>
      <c r="D1767" s="644"/>
      <c r="E1767" s="642">
        <f t="shared" si="188"/>
        <v>0</v>
      </c>
      <c r="F1767" s="644"/>
      <c r="G1767" s="644"/>
      <c r="H1767" s="644"/>
      <c r="I1767" s="642">
        <f t="shared" si="186"/>
        <v>0</v>
      </c>
      <c r="J1767" s="644"/>
      <c r="K1767" s="644"/>
      <c r="L1767" s="644"/>
      <c r="M1767" s="642">
        <f t="shared" si="187"/>
        <v>0</v>
      </c>
      <c r="N1767" s="644"/>
      <c r="O1767" s="644"/>
      <c r="P1767" s="644"/>
      <c r="Q1767" s="87" t="e">
        <f t="shared" si="185"/>
        <v>#DIV/0!</v>
      </c>
      <c r="R1767" s="87" t="e">
        <f t="shared" si="185"/>
        <v>#DIV/0!</v>
      </c>
      <c r="S1767" s="87" t="e">
        <f t="shared" si="185"/>
        <v>#DIV/0!</v>
      </c>
      <c r="T1767" s="87" t="e">
        <f t="shared" si="184"/>
        <v>#DIV/0!</v>
      </c>
    </row>
    <row r="1768" spans="1:20" ht="26.25" hidden="1" customHeight="1" x14ac:dyDescent="0.3">
      <c r="A1768" s="92"/>
      <c r="B1768" s="93" t="s">
        <v>335</v>
      </c>
      <c r="C1768" s="96" t="s">
        <v>336</v>
      </c>
      <c r="D1768" s="644"/>
      <c r="E1768" s="642">
        <f t="shared" si="188"/>
        <v>0</v>
      </c>
      <c r="F1768" s="644"/>
      <c r="G1768" s="644"/>
      <c r="H1768" s="644"/>
      <c r="I1768" s="642">
        <f t="shared" si="186"/>
        <v>0</v>
      </c>
      <c r="J1768" s="644"/>
      <c r="K1768" s="644"/>
      <c r="L1768" s="644"/>
      <c r="M1768" s="642">
        <f t="shared" si="187"/>
        <v>0</v>
      </c>
      <c r="N1768" s="644"/>
      <c r="O1768" s="644"/>
      <c r="P1768" s="644"/>
      <c r="Q1768" s="87" t="e">
        <f t="shared" si="185"/>
        <v>#DIV/0!</v>
      </c>
      <c r="R1768" s="87" t="e">
        <f t="shared" si="185"/>
        <v>#DIV/0!</v>
      </c>
      <c r="S1768" s="87" t="e">
        <f t="shared" si="185"/>
        <v>#DIV/0!</v>
      </c>
      <c r="T1768" s="87" t="e">
        <f t="shared" si="184"/>
        <v>#DIV/0!</v>
      </c>
    </row>
    <row r="1769" spans="1:20" ht="30" hidden="1" x14ac:dyDescent="0.3">
      <c r="A1769" s="92"/>
      <c r="B1769" s="93" t="s">
        <v>337</v>
      </c>
      <c r="C1769" s="97" t="s">
        <v>338</v>
      </c>
      <c r="D1769" s="644"/>
      <c r="E1769" s="642">
        <f t="shared" si="188"/>
        <v>0</v>
      </c>
      <c r="F1769" s="644"/>
      <c r="G1769" s="644"/>
      <c r="H1769" s="644"/>
      <c r="I1769" s="642">
        <f t="shared" si="186"/>
        <v>0</v>
      </c>
      <c r="J1769" s="644"/>
      <c r="K1769" s="644"/>
      <c r="L1769" s="644"/>
      <c r="M1769" s="642">
        <f t="shared" si="187"/>
        <v>0</v>
      </c>
      <c r="N1769" s="644"/>
      <c r="O1769" s="644"/>
      <c r="P1769" s="644"/>
      <c r="Q1769" s="87" t="e">
        <f t="shared" si="185"/>
        <v>#DIV/0!</v>
      </c>
      <c r="R1769" s="87" t="e">
        <f t="shared" si="185"/>
        <v>#DIV/0!</v>
      </c>
      <c r="S1769" s="87" t="e">
        <f t="shared" si="185"/>
        <v>#DIV/0!</v>
      </c>
      <c r="T1769" s="87" t="e">
        <f t="shared" si="184"/>
        <v>#DIV/0!</v>
      </c>
    </row>
    <row r="1770" spans="1:20" ht="30" hidden="1" x14ac:dyDescent="0.3">
      <c r="A1770" s="92"/>
      <c r="B1770" s="93" t="s">
        <v>339</v>
      </c>
      <c r="C1770" s="97" t="s">
        <v>338</v>
      </c>
      <c r="D1770" s="644"/>
      <c r="E1770" s="642">
        <f t="shared" si="188"/>
        <v>0</v>
      </c>
      <c r="F1770" s="644"/>
      <c r="G1770" s="644"/>
      <c r="H1770" s="644"/>
      <c r="I1770" s="642">
        <f t="shared" si="186"/>
        <v>0</v>
      </c>
      <c r="J1770" s="644"/>
      <c r="K1770" s="644"/>
      <c r="L1770" s="644"/>
      <c r="M1770" s="642">
        <f t="shared" si="187"/>
        <v>0</v>
      </c>
      <c r="N1770" s="644"/>
      <c r="O1770" s="644"/>
      <c r="P1770" s="644"/>
      <c r="Q1770" s="87" t="e">
        <f t="shared" si="185"/>
        <v>#DIV/0!</v>
      </c>
      <c r="R1770" s="87" t="e">
        <f t="shared" si="185"/>
        <v>#DIV/0!</v>
      </c>
      <c r="S1770" s="87" t="e">
        <f t="shared" si="185"/>
        <v>#DIV/0!</v>
      </c>
      <c r="T1770" s="87" t="e">
        <f t="shared" si="184"/>
        <v>#DIV/0!</v>
      </c>
    </row>
    <row r="1771" spans="1:20" ht="30" hidden="1" x14ac:dyDescent="0.3">
      <c r="A1771" s="92"/>
      <c r="B1771" s="93" t="s">
        <v>341</v>
      </c>
      <c r="C1771" s="97" t="s">
        <v>342</v>
      </c>
      <c r="D1771" s="644"/>
      <c r="E1771" s="642">
        <f t="shared" si="188"/>
        <v>0</v>
      </c>
      <c r="F1771" s="644"/>
      <c r="G1771" s="644"/>
      <c r="H1771" s="644"/>
      <c r="I1771" s="642">
        <f t="shared" si="186"/>
        <v>0</v>
      </c>
      <c r="J1771" s="644"/>
      <c r="K1771" s="644"/>
      <c r="L1771" s="644"/>
      <c r="M1771" s="642">
        <f t="shared" si="187"/>
        <v>0</v>
      </c>
      <c r="N1771" s="644"/>
      <c r="O1771" s="644"/>
      <c r="P1771" s="644"/>
      <c r="Q1771" s="87" t="e">
        <f t="shared" si="185"/>
        <v>#DIV/0!</v>
      </c>
      <c r="R1771" s="87" t="e">
        <f t="shared" si="185"/>
        <v>#DIV/0!</v>
      </c>
      <c r="S1771" s="87" t="e">
        <f t="shared" si="185"/>
        <v>#DIV/0!</v>
      </c>
      <c r="T1771" s="87" t="e">
        <f t="shared" si="184"/>
        <v>#DIV/0!</v>
      </c>
    </row>
    <row r="1772" spans="1:20" ht="30" hidden="1" x14ac:dyDescent="0.3">
      <c r="A1772" s="92"/>
      <c r="B1772" s="93" t="s">
        <v>343</v>
      </c>
      <c r="C1772" s="97" t="s">
        <v>344</v>
      </c>
      <c r="D1772" s="644"/>
      <c r="E1772" s="642">
        <f t="shared" si="188"/>
        <v>0</v>
      </c>
      <c r="F1772" s="644"/>
      <c r="G1772" s="644"/>
      <c r="H1772" s="644"/>
      <c r="I1772" s="642">
        <f t="shared" si="186"/>
        <v>0</v>
      </c>
      <c r="J1772" s="644"/>
      <c r="K1772" s="644"/>
      <c r="L1772" s="644"/>
      <c r="M1772" s="642">
        <f t="shared" si="187"/>
        <v>0</v>
      </c>
      <c r="N1772" s="644"/>
      <c r="O1772" s="644"/>
      <c r="P1772" s="644"/>
      <c r="Q1772" s="87" t="e">
        <f t="shared" si="185"/>
        <v>#DIV/0!</v>
      </c>
      <c r="R1772" s="87" t="e">
        <f t="shared" si="185"/>
        <v>#DIV/0!</v>
      </c>
      <c r="S1772" s="87" t="e">
        <f t="shared" si="185"/>
        <v>#DIV/0!</v>
      </c>
      <c r="T1772" s="87" t="e">
        <f t="shared" si="184"/>
        <v>#DIV/0!</v>
      </c>
    </row>
    <row r="1773" spans="1:20" ht="45" hidden="1" x14ac:dyDescent="0.3">
      <c r="A1773" s="92"/>
      <c r="B1773" s="93" t="s">
        <v>345</v>
      </c>
      <c r="C1773" s="97" t="s">
        <v>346</v>
      </c>
      <c r="D1773" s="644"/>
      <c r="E1773" s="642">
        <f t="shared" si="188"/>
        <v>0</v>
      </c>
      <c r="F1773" s="644"/>
      <c r="G1773" s="644"/>
      <c r="H1773" s="644"/>
      <c r="I1773" s="642">
        <f t="shared" si="186"/>
        <v>0</v>
      </c>
      <c r="J1773" s="644"/>
      <c r="K1773" s="644"/>
      <c r="L1773" s="644"/>
      <c r="M1773" s="642">
        <f t="shared" si="187"/>
        <v>0</v>
      </c>
      <c r="N1773" s="644"/>
      <c r="O1773" s="644"/>
      <c r="P1773" s="644"/>
      <c r="Q1773" s="87" t="e">
        <f t="shared" si="185"/>
        <v>#DIV/0!</v>
      </c>
      <c r="R1773" s="87" t="e">
        <f t="shared" si="185"/>
        <v>#DIV/0!</v>
      </c>
      <c r="S1773" s="87" t="e">
        <f t="shared" si="185"/>
        <v>#DIV/0!</v>
      </c>
      <c r="T1773" s="87" t="e">
        <f t="shared" si="184"/>
        <v>#DIV/0!</v>
      </c>
    </row>
    <row r="1774" spans="1:20" ht="30" hidden="1" x14ac:dyDescent="0.3">
      <c r="A1774" s="92"/>
      <c r="B1774" s="93" t="s">
        <v>347</v>
      </c>
      <c r="C1774" s="97" t="s">
        <v>348</v>
      </c>
      <c r="D1774" s="644"/>
      <c r="E1774" s="642">
        <f t="shared" si="188"/>
        <v>0</v>
      </c>
      <c r="F1774" s="644"/>
      <c r="G1774" s="644"/>
      <c r="H1774" s="644"/>
      <c r="I1774" s="642">
        <f t="shared" si="186"/>
        <v>0</v>
      </c>
      <c r="J1774" s="644"/>
      <c r="K1774" s="644"/>
      <c r="L1774" s="644"/>
      <c r="M1774" s="642">
        <f t="shared" si="187"/>
        <v>0</v>
      </c>
      <c r="N1774" s="644"/>
      <c r="O1774" s="644"/>
      <c r="P1774" s="644"/>
      <c r="Q1774" s="87" t="e">
        <f t="shared" si="185"/>
        <v>#DIV/0!</v>
      </c>
      <c r="R1774" s="87" t="e">
        <f t="shared" si="185"/>
        <v>#DIV/0!</v>
      </c>
      <c r="S1774" s="87" t="e">
        <f t="shared" si="185"/>
        <v>#DIV/0!</v>
      </c>
      <c r="T1774" s="87" t="e">
        <f t="shared" si="184"/>
        <v>#DIV/0!</v>
      </c>
    </row>
    <row r="1775" spans="1:20" ht="30" hidden="1" x14ac:dyDescent="0.3">
      <c r="A1775" s="92"/>
      <c r="B1775" s="93" t="s">
        <v>349</v>
      </c>
      <c r="C1775" s="97" t="s">
        <v>350</v>
      </c>
      <c r="D1775" s="644"/>
      <c r="E1775" s="642">
        <f t="shared" si="188"/>
        <v>0</v>
      </c>
      <c r="F1775" s="644"/>
      <c r="G1775" s="644"/>
      <c r="H1775" s="644"/>
      <c r="I1775" s="642">
        <f t="shared" si="186"/>
        <v>0</v>
      </c>
      <c r="J1775" s="644"/>
      <c r="K1775" s="644"/>
      <c r="L1775" s="644"/>
      <c r="M1775" s="642">
        <f t="shared" si="187"/>
        <v>0</v>
      </c>
      <c r="N1775" s="644"/>
      <c r="O1775" s="644"/>
      <c r="P1775" s="644"/>
      <c r="Q1775" s="87" t="e">
        <f t="shared" si="185"/>
        <v>#DIV/0!</v>
      </c>
      <c r="R1775" s="87" t="e">
        <f t="shared" si="185"/>
        <v>#DIV/0!</v>
      </c>
      <c r="S1775" s="87" t="e">
        <f t="shared" si="185"/>
        <v>#DIV/0!</v>
      </c>
      <c r="T1775" s="87" t="e">
        <f t="shared" si="184"/>
        <v>#DIV/0!</v>
      </c>
    </row>
    <row r="1776" spans="1:20" ht="45" hidden="1" x14ac:dyDescent="0.3">
      <c r="A1776" s="92"/>
      <c r="B1776" s="93" t="s">
        <v>351</v>
      </c>
      <c r="C1776" s="97" t="s">
        <v>352</v>
      </c>
      <c r="D1776" s="644"/>
      <c r="E1776" s="642">
        <f t="shared" si="188"/>
        <v>0</v>
      </c>
      <c r="F1776" s="644"/>
      <c r="G1776" s="644"/>
      <c r="H1776" s="644"/>
      <c r="I1776" s="642">
        <f t="shared" si="186"/>
        <v>0</v>
      </c>
      <c r="J1776" s="644"/>
      <c r="K1776" s="644"/>
      <c r="L1776" s="644"/>
      <c r="M1776" s="642">
        <f t="shared" si="187"/>
        <v>0</v>
      </c>
      <c r="N1776" s="644"/>
      <c r="O1776" s="644"/>
      <c r="P1776" s="644"/>
      <c r="Q1776" s="87" t="e">
        <f t="shared" si="185"/>
        <v>#DIV/0!</v>
      </c>
      <c r="R1776" s="87" t="e">
        <f t="shared" si="185"/>
        <v>#DIV/0!</v>
      </c>
      <c r="S1776" s="87" t="e">
        <f t="shared" si="185"/>
        <v>#DIV/0!</v>
      </c>
      <c r="T1776" s="87" t="e">
        <f t="shared" si="184"/>
        <v>#DIV/0!</v>
      </c>
    </row>
    <row r="1777" spans="1:20" ht="30" hidden="1" x14ac:dyDescent="0.3">
      <c r="A1777" s="92"/>
      <c r="B1777" s="93" t="s">
        <v>355</v>
      </c>
      <c r="C1777" s="96" t="s">
        <v>356</v>
      </c>
      <c r="D1777" s="644"/>
      <c r="E1777" s="642">
        <f t="shared" si="188"/>
        <v>0</v>
      </c>
      <c r="F1777" s="644"/>
      <c r="G1777" s="644"/>
      <c r="H1777" s="644"/>
      <c r="I1777" s="642">
        <f t="shared" si="186"/>
        <v>0</v>
      </c>
      <c r="J1777" s="644"/>
      <c r="K1777" s="644"/>
      <c r="L1777" s="644"/>
      <c r="M1777" s="642">
        <f t="shared" si="187"/>
        <v>0</v>
      </c>
      <c r="N1777" s="644"/>
      <c r="O1777" s="644"/>
      <c r="P1777" s="644"/>
      <c r="Q1777" s="87" t="e">
        <f t="shared" si="185"/>
        <v>#DIV/0!</v>
      </c>
      <c r="R1777" s="87" t="e">
        <f t="shared" si="185"/>
        <v>#DIV/0!</v>
      </c>
      <c r="S1777" s="87" t="e">
        <f t="shared" si="185"/>
        <v>#DIV/0!</v>
      </c>
      <c r="T1777" s="87" t="e">
        <f t="shared" si="184"/>
        <v>#DIV/0!</v>
      </c>
    </row>
    <row r="1778" spans="1:20" ht="30" hidden="1" x14ac:dyDescent="0.3">
      <c r="A1778" s="92"/>
      <c r="B1778" s="93" t="s">
        <v>357</v>
      </c>
      <c r="C1778" s="97" t="s">
        <v>358</v>
      </c>
      <c r="D1778" s="644"/>
      <c r="E1778" s="642">
        <f t="shared" si="188"/>
        <v>0</v>
      </c>
      <c r="F1778" s="644"/>
      <c r="G1778" s="644"/>
      <c r="H1778" s="644"/>
      <c r="I1778" s="642">
        <f t="shared" si="186"/>
        <v>0</v>
      </c>
      <c r="J1778" s="644"/>
      <c r="K1778" s="644"/>
      <c r="L1778" s="644"/>
      <c r="M1778" s="642">
        <f t="shared" si="187"/>
        <v>0</v>
      </c>
      <c r="N1778" s="644"/>
      <c r="O1778" s="644"/>
      <c r="P1778" s="644"/>
      <c r="Q1778" s="87" t="e">
        <f t="shared" si="185"/>
        <v>#DIV/0!</v>
      </c>
      <c r="R1778" s="87" t="e">
        <f t="shared" si="185"/>
        <v>#DIV/0!</v>
      </c>
      <c r="S1778" s="87" t="e">
        <f t="shared" si="185"/>
        <v>#DIV/0!</v>
      </c>
      <c r="T1778" s="87" t="e">
        <f t="shared" si="184"/>
        <v>#DIV/0!</v>
      </c>
    </row>
    <row r="1779" spans="1:20" hidden="1" x14ac:dyDescent="0.3">
      <c r="A1779" s="92"/>
      <c r="B1779" s="93" t="s">
        <v>139</v>
      </c>
      <c r="C1779" s="100" t="s">
        <v>475</v>
      </c>
      <c r="D1779" s="644"/>
      <c r="E1779" s="642">
        <f t="shared" si="188"/>
        <v>0</v>
      </c>
      <c r="F1779" s="644"/>
      <c r="G1779" s="644"/>
      <c r="H1779" s="644"/>
      <c r="I1779" s="642">
        <f t="shared" si="186"/>
        <v>0</v>
      </c>
      <c r="J1779" s="644"/>
      <c r="K1779" s="644"/>
      <c r="L1779" s="644"/>
      <c r="M1779" s="642">
        <f t="shared" si="187"/>
        <v>0</v>
      </c>
      <c r="N1779" s="644"/>
      <c r="O1779" s="644"/>
      <c r="P1779" s="644"/>
      <c r="Q1779" s="87" t="e">
        <f t="shared" si="185"/>
        <v>#DIV/0!</v>
      </c>
      <c r="R1779" s="87" t="e">
        <f t="shared" si="185"/>
        <v>#DIV/0!</v>
      </c>
      <c r="S1779" s="87" t="e">
        <f t="shared" si="185"/>
        <v>#DIV/0!</v>
      </c>
      <c r="T1779" s="87" t="e">
        <f t="shared" si="184"/>
        <v>#DIV/0!</v>
      </c>
    </row>
    <row r="1780" spans="1:20" ht="29.25" hidden="1" customHeight="1" x14ac:dyDescent="0.3">
      <c r="A1780" s="92"/>
      <c r="B1780" s="93" t="s">
        <v>335</v>
      </c>
      <c r="C1780" s="96" t="s">
        <v>336</v>
      </c>
      <c r="D1780" s="644"/>
      <c r="E1780" s="642">
        <f t="shared" si="188"/>
        <v>0</v>
      </c>
      <c r="F1780" s="644"/>
      <c r="G1780" s="644"/>
      <c r="H1780" s="644"/>
      <c r="I1780" s="642">
        <f t="shared" si="186"/>
        <v>0</v>
      </c>
      <c r="J1780" s="644"/>
      <c r="K1780" s="644"/>
      <c r="L1780" s="644"/>
      <c r="M1780" s="642">
        <f t="shared" si="187"/>
        <v>0</v>
      </c>
      <c r="N1780" s="644"/>
      <c r="O1780" s="644"/>
      <c r="P1780" s="644"/>
      <c r="Q1780" s="87" t="e">
        <f t="shared" si="185"/>
        <v>#DIV/0!</v>
      </c>
      <c r="R1780" s="87" t="e">
        <f t="shared" si="185"/>
        <v>#DIV/0!</v>
      </c>
      <c r="S1780" s="87" t="e">
        <f t="shared" si="185"/>
        <v>#DIV/0!</v>
      </c>
      <c r="T1780" s="87" t="e">
        <f t="shared" si="184"/>
        <v>#DIV/0!</v>
      </c>
    </row>
    <row r="1781" spans="1:20" ht="27.75" hidden="1" customHeight="1" x14ac:dyDescent="0.3">
      <c r="A1781" s="92"/>
      <c r="B1781" s="93" t="s">
        <v>337</v>
      </c>
      <c r="C1781" s="97" t="s">
        <v>338</v>
      </c>
      <c r="D1781" s="644"/>
      <c r="E1781" s="642">
        <f t="shared" si="188"/>
        <v>0</v>
      </c>
      <c r="F1781" s="644"/>
      <c r="G1781" s="644"/>
      <c r="H1781" s="644"/>
      <c r="I1781" s="642">
        <f t="shared" si="186"/>
        <v>0</v>
      </c>
      <c r="J1781" s="644"/>
      <c r="K1781" s="644"/>
      <c r="L1781" s="644"/>
      <c r="M1781" s="642">
        <f t="shared" si="187"/>
        <v>0</v>
      </c>
      <c r="N1781" s="644"/>
      <c r="O1781" s="644"/>
      <c r="P1781" s="644"/>
      <c r="Q1781" s="87" t="e">
        <f t="shared" si="185"/>
        <v>#DIV/0!</v>
      </c>
      <c r="R1781" s="87" t="e">
        <f t="shared" si="185"/>
        <v>#DIV/0!</v>
      </c>
      <c r="S1781" s="87" t="e">
        <f t="shared" si="185"/>
        <v>#DIV/0!</v>
      </c>
      <c r="T1781" s="87" t="e">
        <f t="shared" si="184"/>
        <v>#DIV/0!</v>
      </c>
    </row>
    <row r="1782" spans="1:20" ht="30" hidden="1" x14ac:dyDescent="0.3">
      <c r="A1782" s="92"/>
      <c r="B1782" s="93" t="s">
        <v>339</v>
      </c>
      <c r="C1782" s="97" t="s">
        <v>340</v>
      </c>
      <c r="D1782" s="644"/>
      <c r="E1782" s="642">
        <f t="shared" si="188"/>
        <v>0</v>
      </c>
      <c r="F1782" s="644"/>
      <c r="G1782" s="644"/>
      <c r="H1782" s="644"/>
      <c r="I1782" s="642">
        <f t="shared" si="186"/>
        <v>0</v>
      </c>
      <c r="J1782" s="644"/>
      <c r="K1782" s="644"/>
      <c r="L1782" s="644"/>
      <c r="M1782" s="642">
        <f t="shared" si="187"/>
        <v>0</v>
      </c>
      <c r="N1782" s="644"/>
      <c r="O1782" s="644"/>
      <c r="P1782" s="644"/>
      <c r="Q1782" s="87" t="e">
        <f t="shared" si="185"/>
        <v>#DIV/0!</v>
      </c>
      <c r="R1782" s="87" t="e">
        <f t="shared" si="185"/>
        <v>#DIV/0!</v>
      </c>
      <c r="S1782" s="87" t="e">
        <f t="shared" si="185"/>
        <v>#DIV/0!</v>
      </c>
      <c r="T1782" s="87" t="e">
        <f t="shared" si="184"/>
        <v>#DIV/0!</v>
      </c>
    </row>
    <row r="1783" spans="1:20" ht="30" hidden="1" x14ac:dyDescent="0.3">
      <c r="A1783" s="92"/>
      <c r="B1783" s="93" t="s">
        <v>341</v>
      </c>
      <c r="C1783" s="97" t="s">
        <v>342</v>
      </c>
      <c r="D1783" s="644"/>
      <c r="E1783" s="642">
        <f t="shared" si="188"/>
        <v>0</v>
      </c>
      <c r="F1783" s="644"/>
      <c r="G1783" s="644"/>
      <c r="H1783" s="644"/>
      <c r="I1783" s="642">
        <f t="shared" si="186"/>
        <v>0</v>
      </c>
      <c r="J1783" s="644"/>
      <c r="K1783" s="644"/>
      <c r="L1783" s="644"/>
      <c r="M1783" s="642">
        <f t="shared" si="187"/>
        <v>0</v>
      </c>
      <c r="N1783" s="644"/>
      <c r="O1783" s="644"/>
      <c r="P1783" s="644"/>
      <c r="Q1783" s="87" t="e">
        <f t="shared" si="185"/>
        <v>#DIV/0!</v>
      </c>
      <c r="R1783" s="87" t="e">
        <f t="shared" si="185"/>
        <v>#DIV/0!</v>
      </c>
      <c r="S1783" s="87" t="e">
        <f t="shared" si="185"/>
        <v>#DIV/0!</v>
      </c>
      <c r="T1783" s="87" t="e">
        <f t="shared" si="184"/>
        <v>#DIV/0!</v>
      </c>
    </row>
    <row r="1784" spans="1:20" ht="30" hidden="1" x14ac:dyDescent="0.3">
      <c r="A1784" s="92"/>
      <c r="B1784" s="93" t="s">
        <v>343</v>
      </c>
      <c r="C1784" s="97" t="s">
        <v>344</v>
      </c>
      <c r="D1784" s="644"/>
      <c r="E1784" s="642">
        <f t="shared" si="188"/>
        <v>0</v>
      </c>
      <c r="F1784" s="644"/>
      <c r="G1784" s="644"/>
      <c r="H1784" s="644"/>
      <c r="I1784" s="642">
        <f t="shared" si="186"/>
        <v>0</v>
      </c>
      <c r="J1784" s="644"/>
      <c r="K1784" s="644"/>
      <c r="L1784" s="644"/>
      <c r="M1784" s="642">
        <f t="shared" si="187"/>
        <v>0</v>
      </c>
      <c r="N1784" s="644"/>
      <c r="O1784" s="644"/>
      <c r="P1784" s="644"/>
      <c r="Q1784" s="87" t="e">
        <f t="shared" si="185"/>
        <v>#DIV/0!</v>
      </c>
      <c r="R1784" s="87" t="e">
        <f t="shared" si="185"/>
        <v>#DIV/0!</v>
      </c>
      <c r="S1784" s="87" t="e">
        <f t="shared" si="185"/>
        <v>#DIV/0!</v>
      </c>
      <c r="T1784" s="87" t="e">
        <f t="shared" si="184"/>
        <v>#DIV/0!</v>
      </c>
    </row>
    <row r="1785" spans="1:20" ht="45" hidden="1" x14ac:dyDescent="0.3">
      <c r="A1785" s="92"/>
      <c r="B1785" s="93" t="s">
        <v>345</v>
      </c>
      <c r="C1785" s="97" t="s">
        <v>346</v>
      </c>
      <c r="D1785" s="644"/>
      <c r="E1785" s="642">
        <f t="shared" si="188"/>
        <v>0</v>
      </c>
      <c r="F1785" s="644"/>
      <c r="G1785" s="644"/>
      <c r="H1785" s="644"/>
      <c r="I1785" s="642">
        <f t="shared" si="186"/>
        <v>0</v>
      </c>
      <c r="J1785" s="644"/>
      <c r="K1785" s="644"/>
      <c r="L1785" s="644"/>
      <c r="M1785" s="642">
        <f t="shared" si="187"/>
        <v>0</v>
      </c>
      <c r="N1785" s="644"/>
      <c r="O1785" s="644"/>
      <c r="P1785" s="644"/>
      <c r="Q1785" s="87" t="e">
        <f t="shared" si="185"/>
        <v>#DIV/0!</v>
      </c>
      <c r="R1785" s="87" t="e">
        <f t="shared" si="185"/>
        <v>#DIV/0!</v>
      </c>
      <c r="S1785" s="87" t="e">
        <f t="shared" si="185"/>
        <v>#DIV/0!</v>
      </c>
      <c r="T1785" s="87" t="e">
        <f t="shared" si="184"/>
        <v>#DIV/0!</v>
      </c>
    </row>
    <row r="1786" spans="1:20" ht="30" hidden="1" x14ac:dyDescent="0.3">
      <c r="A1786" s="92"/>
      <c r="B1786" s="93" t="s">
        <v>347</v>
      </c>
      <c r="C1786" s="97" t="s">
        <v>348</v>
      </c>
      <c r="D1786" s="644"/>
      <c r="E1786" s="642">
        <f t="shared" si="188"/>
        <v>0</v>
      </c>
      <c r="F1786" s="644"/>
      <c r="G1786" s="644"/>
      <c r="H1786" s="644"/>
      <c r="I1786" s="642">
        <f t="shared" si="186"/>
        <v>0</v>
      </c>
      <c r="J1786" s="644"/>
      <c r="K1786" s="644"/>
      <c r="L1786" s="644"/>
      <c r="M1786" s="642">
        <f t="shared" si="187"/>
        <v>0</v>
      </c>
      <c r="N1786" s="644"/>
      <c r="O1786" s="644"/>
      <c r="P1786" s="644"/>
      <c r="Q1786" s="87" t="e">
        <f t="shared" si="185"/>
        <v>#DIV/0!</v>
      </c>
      <c r="R1786" s="87" t="e">
        <f t="shared" si="185"/>
        <v>#DIV/0!</v>
      </c>
      <c r="S1786" s="87" t="e">
        <f t="shared" si="185"/>
        <v>#DIV/0!</v>
      </c>
      <c r="T1786" s="87" t="e">
        <f t="shared" si="184"/>
        <v>#DIV/0!</v>
      </c>
    </row>
    <row r="1787" spans="1:20" ht="30" hidden="1" x14ac:dyDescent="0.3">
      <c r="A1787" s="92"/>
      <c r="B1787" s="93" t="s">
        <v>349</v>
      </c>
      <c r="C1787" s="97" t="s">
        <v>350</v>
      </c>
      <c r="D1787" s="644"/>
      <c r="E1787" s="642">
        <f t="shared" si="188"/>
        <v>0</v>
      </c>
      <c r="F1787" s="644"/>
      <c r="G1787" s="644"/>
      <c r="H1787" s="644"/>
      <c r="I1787" s="642">
        <f t="shared" si="186"/>
        <v>0</v>
      </c>
      <c r="J1787" s="644"/>
      <c r="K1787" s="644"/>
      <c r="L1787" s="644"/>
      <c r="M1787" s="642">
        <f t="shared" si="187"/>
        <v>0</v>
      </c>
      <c r="N1787" s="644"/>
      <c r="O1787" s="644"/>
      <c r="P1787" s="644"/>
      <c r="Q1787" s="87" t="e">
        <f t="shared" si="185"/>
        <v>#DIV/0!</v>
      </c>
      <c r="R1787" s="87" t="e">
        <f t="shared" si="185"/>
        <v>#DIV/0!</v>
      </c>
      <c r="S1787" s="87" t="e">
        <f t="shared" si="185"/>
        <v>#DIV/0!</v>
      </c>
      <c r="T1787" s="87" t="e">
        <f t="shared" si="184"/>
        <v>#DIV/0!</v>
      </c>
    </row>
    <row r="1788" spans="1:20" ht="45" hidden="1" x14ac:dyDescent="0.3">
      <c r="A1788" s="92"/>
      <c r="B1788" s="93" t="s">
        <v>351</v>
      </c>
      <c r="C1788" s="97" t="s">
        <v>352</v>
      </c>
      <c r="D1788" s="644"/>
      <c r="E1788" s="642">
        <f t="shared" si="188"/>
        <v>0</v>
      </c>
      <c r="F1788" s="644"/>
      <c r="G1788" s="644"/>
      <c r="H1788" s="644"/>
      <c r="I1788" s="642">
        <f t="shared" si="186"/>
        <v>0</v>
      </c>
      <c r="J1788" s="644"/>
      <c r="K1788" s="644"/>
      <c r="L1788" s="644"/>
      <c r="M1788" s="642">
        <f t="shared" si="187"/>
        <v>0</v>
      </c>
      <c r="N1788" s="644"/>
      <c r="O1788" s="644"/>
      <c r="P1788" s="644"/>
      <c r="Q1788" s="87" t="e">
        <f t="shared" si="185"/>
        <v>#DIV/0!</v>
      </c>
      <c r="R1788" s="87" t="e">
        <f t="shared" si="185"/>
        <v>#DIV/0!</v>
      </c>
      <c r="S1788" s="87" t="e">
        <f t="shared" si="185"/>
        <v>#DIV/0!</v>
      </c>
      <c r="T1788" s="87" t="e">
        <f t="shared" si="184"/>
        <v>#DIV/0!</v>
      </c>
    </row>
    <row r="1789" spans="1:20" ht="30" hidden="1" x14ac:dyDescent="0.3">
      <c r="A1789" s="92"/>
      <c r="B1789" s="93" t="s">
        <v>355</v>
      </c>
      <c r="C1789" s="96" t="s">
        <v>356</v>
      </c>
      <c r="D1789" s="644"/>
      <c r="E1789" s="642">
        <f t="shared" si="188"/>
        <v>0</v>
      </c>
      <c r="F1789" s="644"/>
      <c r="G1789" s="644"/>
      <c r="H1789" s="644"/>
      <c r="I1789" s="642">
        <f t="shared" si="186"/>
        <v>0</v>
      </c>
      <c r="J1789" s="644"/>
      <c r="K1789" s="644"/>
      <c r="L1789" s="644"/>
      <c r="M1789" s="642">
        <f t="shared" si="187"/>
        <v>0</v>
      </c>
      <c r="N1789" s="644"/>
      <c r="O1789" s="644"/>
      <c r="P1789" s="644"/>
      <c r="Q1789" s="87" t="e">
        <f t="shared" si="185"/>
        <v>#DIV/0!</v>
      </c>
      <c r="R1789" s="87" t="e">
        <f t="shared" si="185"/>
        <v>#DIV/0!</v>
      </c>
      <c r="S1789" s="87" t="e">
        <f t="shared" si="185"/>
        <v>#DIV/0!</v>
      </c>
      <c r="T1789" s="87" t="e">
        <f t="shared" si="184"/>
        <v>#DIV/0!</v>
      </c>
    </row>
    <row r="1790" spans="1:20" ht="30" hidden="1" x14ac:dyDescent="0.3">
      <c r="A1790" s="92"/>
      <c r="B1790" s="93" t="s">
        <v>357</v>
      </c>
      <c r="C1790" s="97" t="s">
        <v>358</v>
      </c>
      <c r="D1790" s="644"/>
      <c r="E1790" s="642">
        <f t="shared" si="188"/>
        <v>0</v>
      </c>
      <c r="F1790" s="644"/>
      <c r="G1790" s="644"/>
      <c r="H1790" s="644"/>
      <c r="I1790" s="642">
        <f t="shared" si="186"/>
        <v>0</v>
      </c>
      <c r="J1790" s="644"/>
      <c r="K1790" s="644"/>
      <c r="L1790" s="644"/>
      <c r="M1790" s="642">
        <f t="shared" si="187"/>
        <v>0</v>
      </c>
      <c r="N1790" s="644"/>
      <c r="O1790" s="644"/>
      <c r="P1790" s="644"/>
      <c r="Q1790" s="87" t="e">
        <f t="shared" si="185"/>
        <v>#DIV/0!</v>
      </c>
      <c r="R1790" s="87" t="e">
        <f t="shared" si="185"/>
        <v>#DIV/0!</v>
      </c>
      <c r="S1790" s="87" t="e">
        <f t="shared" si="185"/>
        <v>#DIV/0!</v>
      </c>
      <c r="T1790" s="87" t="e">
        <f t="shared" si="184"/>
        <v>#DIV/0!</v>
      </c>
    </row>
    <row r="1791" spans="1:20" ht="45" hidden="1" x14ac:dyDescent="0.3">
      <c r="A1791" s="92" t="s">
        <v>476</v>
      </c>
      <c r="B1791" s="93"/>
      <c r="C1791" s="105" t="s">
        <v>477</v>
      </c>
      <c r="D1791" s="644"/>
      <c r="E1791" s="642">
        <f t="shared" si="188"/>
        <v>0</v>
      </c>
      <c r="F1791" s="644"/>
      <c r="G1791" s="644"/>
      <c r="H1791" s="644"/>
      <c r="I1791" s="642">
        <f t="shared" si="186"/>
        <v>0</v>
      </c>
      <c r="J1791" s="644"/>
      <c r="K1791" s="644"/>
      <c r="L1791" s="644"/>
      <c r="M1791" s="642">
        <f t="shared" si="187"/>
        <v>0</v>
      </c>
      <c r="N1791" s="644"/>
      <c r="O1791" s="644"/>
      <c r="P1791" s="644"/>
      <c r="Q1791" s="87" t="e">
        <f t="shared" si="185"/>
        <v>#DIV/0!</v>
      </c>
      <c r="R1791" s="87" t="e">
        <f t="shared" si="185"/>
        <v>#DIV/0!</v>
      </c>
      <c r="S1791" s="87" t="e">
        <f t="shared" si="185"/>
        <v>#DIV/0!</v>
      </c>
      <c r="T1791" s="87" t="e">
        <f t="shared" si="184"/>
        <v>#DIV/0!</v>
      </c>
    </row>
    <row r="1792" spans="1:20" hidden="1" x14ac:dyDescent="0.3">
      <c r="A1792" s="92"/>
      <c r="B1792" s="93" t="s">
        <v>192</v>
      </c>
      <c r="C1792" s="94" t="s">
        <v>397</v>
      </c>
      <c r="D1792" s="644"/>
      <c r="E1792" s="642">
        <f t="shared" si="188"/>
        <v>0</v>
      </c>
      <c r="F1792" s="644"/>
      <c r="G1792" s="644"/>
      <c r="H1792" s="644"/>
      <c r="I1792" s="642">
        <f t="shared" si="186"/>
        <v>0</v>
      </c>
      <c r="J1792" s="644"/>
      <c r="K1792" s="644"/>
      <c r="L1792" s="644"/>
      <c r="M1792" s="642">
        <f t="shared" si="187"/>
        <v>0</v>
      </c>
      <c r="N1792" s="644"/>
      <c r="O1792" s="644"/>
      <c r="P1792" s="644"/>
      <c r="Q1792" s="87" t="e">
        <f t="shared" si="185"/>
        <v>#DIV/0!</v>
      </c>
      <c r="R1792" s="87" t="e">
        <f t="shared" si="185"/>
        <v>#DIV/0!</v>
      </c>
      <c r="S1792" s="87" t="e">
        <f t="shared" si="185"/>
        <v>#DIV/0!</v>
      </c>
      <c r="T1792" s="87" t="e">
        <f t="shared" si="184"/>
        <v>#DIV/0!</v>
      </c>
    </row>
    <row r="1793" spans="1:20" hidden="1" x14ac:dyDescent="0.3">
      <c r="A1793" s="92"/>
      <c r="B1793" s="93" t="s">
        <v>203</v>
      </c>
      <c r="C1793" s="95" t="s">
        <v>385</v>
      </c>
      <c r="D1793" s="644"/>
      <c r="E1793" s="642">
        <f t="shared" si="188"/>
        <v>0</v>
      </c>
      <c r="F1793" s="644"/>
      <c r="G1793" s="644"/>
      <c r="H1793" s="644"/>
      <c r="I1793" s="642">
        <f t="shared" si="186"/>
        <v>0</v>
      </c>
      <c r="J1793" s="644"/>
      <c r="K1793" s="644"/>
      <c r="L1793" s="644"/>
      <c r="M1793" s="642">
        <f t="shared" si="187"/>
        <v>0</v>
      </c>
      <c r="N1793" s="644"/>
      <c r="O1793" s="644"/>
      <c r="P1793" s="644"/>
      <c r="Q1793" s="87" t="e">
        <f t="shared" si="185"/>
        <v>#DIV/0!</v>
      </c>
      <c r="R1793" s="87" t="e">
        <f t="shared" si="185"/>
        <v>#DIV/0!</v>
      </c>
      <c r="S1793" s="87" t="e">
        <f t="shared" si="185"/>
        <v>#DIV/0!</v>
      </c>
      <c r="T1793" s="87" t="e">
        <f t="shared" si="184"/>
        <v>#DIV/0!</v>
      </c>
    </row>
    <row r="1794" spans="1:20" hidden="1" x14ac:dyDescent="0.3">
      <c r="A1794" s="92"/>
      <c r="B1794" s="93" t="s">
        <v>207</v>
      </c>
      <c r="C1794" s="96" t="s">
        <v>208</v>
      </c>
      <c r="D1794" s="644"/>
      <c r="E1794" s="642">
        <f t="shared" si="188"/>
        <v>0</v>
      </c>
      <c r="F1794" s="644"/>
      <c r="G1794" s="644"/>
      <c r="H1794" s="644"/>
      <c r="I1794" s="642">
        <f t="shared" si="186"/>
        <v>0</v>
      </c>
      <c r="J1794" s="644"/>
      <c r="K1794" s="644"/>
      <c r="L1794" s="644"/>
      <c r="M1794" s="642">
        <f t="shared" si="187"/>
        <v>0</v>
      </c>
      <c r="N1794" s="644"/>
      <c r="O1794" s="644"/>
      <c r="P1794" s="644"/>
      <c r="Q1794" s="87" t="e">
        <f t="shared" si="185"/>
        <v>#DIV/0!</v>
      </c>
      <c r="R1794" s="87" t="e">
        <f t="shared" si="185"/>
        <v>#DIV/0!</v>
      </c>
      <c r="S1794" s="87" t="e">
        <f t="shared" si="185"/>
        <v>#DIV/0!</v>
      </c>
      <c r="T1794" s="87" t="e">
        <f t="shared" si="184"/>
        <v>#DIV/0!</v>
      </c>
    </row>
    <row r="1795" spans="1:20" ht="30" hidden="1" x14ac:dyDescent="0.3">
      <c r="A1795" s="92"/>
      <c r="B1795" s="93" t="s">
        <v>209</v>
      </c>
      <c r="C1795" s="97" t="s">
        <v>210</v>
      </c>
      <c r="D1795" s="644"/>
      <c r="E1795" s="642">
        <f t="shared" si="188"/>
        <v>0</v>
      </c>
      <c r="F1795" s="644"/>
      <c r="G1795" s="644"/>
      <c r="H1795" s="644"/>
      <c r="I1795" s="642">
        <f t="shared" si="186"/>
        <v>0</v>
      </c>
      <c r="J1795" s="644"/>
      <c r="K1795" s="644"/>
      <c r="L1795" s="644"/>
      <c r="M1795" s="642">
        <f t="shared" si="187"/>
        <v>0</v>
      </c>
      <c r="N1795" s="644"/>
      <c r="O1795" s="644"/>
      <c r="P1795" s="644"/>
      <c r="Q1795" s="87" t="e">
        <f t="shared" si="185"/>
        <v>#DIV/0!</v>
      </c>
      <c r="R1795" s="87" t="e">
        <f t="shared" si="185"/>
        <v>#DIV/0!</v>
      </c>
      <c r="S1795" s="87" t="e">
        <f t="shared" si="185"/>
        <v>#DIV/0!</v>
      </c>
      <c r="T1795" s="87" t="e">
        <f t="shared" si="184"/>
        <v>#DIV/0!</v>
      </c>
    </row>
    <row r="1796" spans="1:20" ht="30" hidden="1" x14ac:dyDescent="0.3">
      <c r="A1796" s="92"/>
      <c r="B1796" s="93" t="s">
        <v>211</v>
      </c>
      <c r="C1796" s="97" t="s">
        <v>212</v>
      </c>
      <c r="D1796" s="644"/>
      <c r="E1796" s="642">
        <f t="shared" si="188"/>
        <v>0</v>
      </c>
      <c r="F1796" s="644"/>
      <c r="G1796" s="644"/>
      <c r="H1796" s="644"/>
      <c r="I1796" s="642">
        <f t="shared" si="186"/>
        <v>0</v>
      </c>
      <c r="J1796" s="644"/>
      <c r="K1796" s="644"/>
      <c r="L1796" s="644"/>
      <c r="M1796" s="642">
        <f t="shared" si="187"/>
        <v>0</v>
      </c>
      <c r="N1796" s="644"/>
      <c r="O1796" s="644"/>
      <c r="P1796" s="644"/>
      <c r="Q1796" s="87" t="e">
        <f t="shared" si="185"/>
        <v>#DIV/0!</v>
      </c>
      <c r="R1796" s="87" t="e">
        <f t="shared" si="185"/>
        <v>#DIV/0!</v>
      </c>
      <c r="S1796" s="87" t="e">
        <f t="shared" si="185"/>
        <v>#DIV/0!</v>
      </c>
      <c r="T1796" s="87" t="e">
        <f t="shared" si="184"/>
        <v>#DIV/0!</v>
      </c>
    </row>
    <row r="1797" spans="1:20" hidden="1" x14ac:dyDescent="0.3">
      <c r="A1797" s="92"/>
      <c r="B1797" s="93" t="s">
        <v>213</v>
      </c>
      <c r="C1797" s="96" t="s">
        <v>214</v>
      </c>
      <c r="D1797" s="644"/>
      <c r="E1797" s="642">
        <f t="shared" si="188"/>
        <v>0</v>
      </c>
      <c r="F1797" s="644"/>
      <c r="G1797" s="644"/>
      <c r="H1797" s="644"/>
      <c r="I1797" s="642">
        <f t="shared" si="186"/>
        <v>0</v>
      </c>
      <c r="J1797" s="644"/>
      <c r="K1797" s="644"/>
      <c r="L1797" s="644"/>
      <c r="M1797" s="642">
        <f t="shared" si="187"/>
        <v>0</v>
      </c>
      <c r="N1797" s="644"/>
      <c r="O1797" s="644"/>
      <c r="P1797" s="644"/>
      <c r="Q1797" s="87" t="e">
        <f t="shared" si="185"/>
        <v>#DIV/0!</v>
      </c>
      <c r="R1797" s="87" t="e">
        <f t="shared" si="185"/>
        <v>#DIV/0!</v>
      </c>
      <c r="S1797" s="87" t="e">
        <f t="shared" si="185"/>
        <v>#DIV/0!</v>
      </c>
      <c r="T1797" s="87" t="e">
        <f t="shared" si="184"/>
        <v>#DIV/0!</v>
      </c>
    </row>
    <row r="1798" spans="1:20" hidden="1" x14ac:dyDescent="0.3">
      <c r="A1798" s="92"/>
      <c r="B1798" s="93" t="s">
        <v>215</v>
      </c>
      <c r="C1798" s="95" t="s">
        <v>391</v>
      </c>
      <c r="D1798" s="644"/>
      <c r="E1798" s="642">
        <f t="shared" si="188"/>
        <v>0</v>
      </c>
      <c r="F1798" s="644"/>
      <c r="G1798" s="644"/>
      <c r="H1798" s="644"/>
      <c r="I1798" s="642">
        <f t="shared" si="186"/>
        <v>0</v>
      </c>
      <c r="J1798" s="644"/>
      <c r="K1798" s="644"/>
      <c r="L1798" s="644"/>
      <c r="M1798" s="642">
        <f t="shared" si="187"/>
        <v>0</v>
      </c>
      <c r="N1798" s="644"/>
      <c r="O1798" s="644"/>
      <c r="P1798" s="644"/>
      <c r="Q1798" s="87" t="e">
        <f t="shared" si="185"/>
        <v>#DIV/0!</v>
      </c>
      <c r="R1798" s="87" t="e">
        <f t="shared" si="185"/>
        <v>#DIV/0!</v>
      </c>
      <c r="S1798" s="87" t="e">
        <f t="shared" si="185"/>
        <v>#DIV/0!</v>
      </c>
      <c r="T1798" s="87" t="e">
        <f t="shared" si="184"/>
        <v>#DIV/0!</v>
      </c>
    </row>
    <row r="1799" spans="1:20" ht="45" hidden="1" x14ac:dyDescent="0.3">
      <c r="A1799" s="92"/>
      <c r="B1799" s="93" t="s">
        <v>216</v>
      </c>
      <c r="C1799" s="96" t="s">
        <v>217</v>
      </c>
      <c r="D1799" s="644"/>
      <c r="E1799" s="642">
        <f t="shared" si="188"/>
        <v>0</v>
      </c>
      <c r="F1799" s="644"/>
      <c r="G1799" s="644"/>
      <c r="H1799" s="644"/>
      <c r="I1799" s="642">
        <f t="shared" si="186"/>
        <v>0</v>
      </c>
      <c r="J1799" s="644"/>
      <c r="K1799" s="644"/>
      <c r="L1799" s="644"/>
      <c r="M1799" s="642">
        <f t="shared" si="187"/>
        <v>0</v>
      </c>
      <c r="N1799" s="644"/>
      <c r="O1799" s="644"/>
      <c r="P1799" s="644"/>
      <c r="Q1799" s="87" t="e">
        <f t="shared" si="185"/>
        <v>#DIV/0!</v>
      </c>
      <c r="R1799" s="87" t="e">
        <f t="shared" si="185"/>
        <v>#DIV/0!</v>
      </c>
      <c r="S1799" s="87" t="e">
        <f t="shared" si="185"/>
        <v>#DIV/0!</v>
      </c>
      <c r="T1799" s="87" t="e">
        <f t="shared" si="184"/>
        <v>#DIV/0!</v>
      </c>
    </row>
    <row r="1800" spans="1:20" hidden="1" x14ac:dyDescent="0.3">
      <c r="A1800" s="92"/>
      <c r="B1800" s="93" t="s">
        <v>218</v>
      </c>
      <c r="C1800" s="96" t="s">
        <v>219</v>
      </c>
      <c r="D1800" s="644"/>
      <c r="E1800" s="642">
        <f t="shared" si="188"/>
        <v>0</v>
      </c>
      <c r="F1800" s="644"/>
      <c r="G1800" s="644"/>
      <c r="H1800" s="644"/>
      <c r="I1800" s="642">
        <f t="shared" si="186"/>
        <v>0</v>
      </c>
      <c r="J1800" s="644"/>
      <c r="K1800" s="644"/>
      <c r="L1800" s="644"/>
      <c r="M1800" s="642">
        <f t="shared" si="187"/>
        <v>0</v>
      </c>
      <c r="N1800" s="644"/>
      <c r="O1800" s="644"/>
      <c r="P1800" s="644"/>
      <c r="Q1800" s="87" t="e">
        <f t="shared" si="185"/>
        <v>#DIV/0!</v>
      </c>
      <c r="R1800" s="87" t="e">
        <f t="shared" si="185"/>
        <v>#DIV/0!</v>
      </c>
      <c r="S1800" s="87" t="e">
        <f t="shared" si="185"/>
        <v>#DIV/0!</v>
      </c>
      <c r="T1800" s="87" t="e">
        <f t="shared" si="184"/>
        <v>#DIV/0!</v>
      </c>
    </row>
    <row r="1801" spans="1:20" ht="30" hidden="1" x14ac:dyDescent="0.3">
      <c r="A1801" s="92"/>
      <c r="B1801" s="93" t="s">
        <v>220</v>
      </c>
      <c r="C1801" s="97" t="s">
        <v>221</v>
      </c>
      <c r="D1801" s="644"/>
      <c r="E1801" s="642">
        <f t="shared" si="188"/>
        <v>0</v>
      </c>
      <c r="F1801" s="644"/>
      <c r="G1801" s="644"/>
      <c r="H1801" s="644"/>
      <c r="I1801" s="642">
        <f t="shared" si="186"/>
        <v>0</v>
      </c>
      <c r="J1801" s="644"/>
      <c r="K1801" s="644"/>
      <c r="L1801" s="644"/>
      <c r="M1801" s="642">
        <f t="shared" si="187"/>
        <v>0</v>
      </c>
      <c r="N1801" s="644"/>
      <c r="O1801" s="644"/>
      <c r="P1801" s="644"/>
      <c r="Q1801" s="87" t="e">
        <f t="shared" si="185"/>
        <v>#DIV/0!</v>
      </c>
      <c r="R1801" s="87" t="e">
        <f t="shared" si="185"/>
        <v>#DIV/0!</v>
      </c>
      <c r="S1801" s="87" t="e">
        <f t="shared" si="185"/>
        <v>#DIV/0!</v>
      </c>
      <c r="T1801" s="87" t="e">
        <f t="shared" si="184"/>
        <v>#DIV/0!</v>
      </c>
    </row>
    <row r="1802" spans="1:20" ht="30" hidden="1" x14ac:dyDescent="0.3">
      <c r="A1802" s="92"/>
      <c r="B1802" s="93" t="s">
        <v>222</v>
      </c>
      <c r="C1802" s="97" t="s">
        <v>223</v>
      </c>
      <c r="D1802" s="644"/>
      <c r="E1802" s="642">
        <f t="shared" si="188"/>
        <v>0</v>
      </c>
      <c r="F1802" s="644"/>
      <c r="G1802" s="644"/>
      <c r="H1802" s="644"/>
      <c r="I1802" s="642">
        <f t="shared" si="186"/>
        <v>0</v>
      </c>
      <c r="J1802" s="644"/>
      <c r="K1802" s="644"/>
      <c r="L1802" s="644"/>
      <c r="M1802" s="642">
        <f t="shared" si="187"/>
        <v>0</v>
      </c>
      <c r="N1802" s="644"/>
      <c r="O1802" s="644"/>
      <c r="P1802" s="644"/>
      <c r="Q1802" s="87" t="e">
        <f t="shared" si="185"/>
        <v>#DIV/0!</v>
      </c>
      <c r="R1802" s="87" t="e">
        <f t="shared" si="185"/>
        <v>#DIV/0!</v>
      </c>
      <c r="S1802" s="87" t="e">
        <f t="shared" si="185"/>
        <v>#DIV/0!</v>
      </c>
      <c r="T1802" s="87" t="e">
        <f t="shared" si="184"/>
        <v>#DIV/0!</v>
      </c>
    </row>
    <row r="1803" spans="1:20" hidden="1" x14ac:dyDescent="0.3">
      <c r="A1803" s="92"/>
      <c r="B1803" s="93" t="s">
        <v>224</v>
      </c>
      <c r="C1803" s="96" t="s">
        <v>225</v>
      </c>
      <c r="D1803" s="644"/>
      <c r="E1803" s="642">
        <f t="shared" si="188"/>
        <v>0</v>
      </c>
      <c r="F1803" s="644"/>
      <c r="G1803" s="644"/>
      <c r="H1803" s="644"/>
      <c r="I1803" s="642">
        <f t="shared" si="186"/>
        <v>0</v>
      </c>
      <c r="J1803" s="644"/>
      <c r="K1803" s="644"/>
      <c r="L1803" s="644"/>
      <c r="M1803" s="642">
        <f t="shared" si="187"/>
        <v>0</v>
      </c>
      <c r="N1803" s="644"/>
      <c r="O1803" s="644"/>
      <c r="P1803" s="644"/>
      <c r="Q1803" s="87" t="e">
        <f t="shared" si="185"/>
        <v>#DIV/0!</v>
      </c>
      <c r="R1803" s="87" t="e">
        <f t="shared" si="185"/>
        <v>#DIV/0!</v>
      </c>
      <c r="S1803" s="87" t="e">
        <f t="shared" si="185"/>
        <v>#DIV/0!</v>
      </c>
      <c r="T1803" s="87" t="e">
        <f t="shared" si="185"/>
        <v>#DIV/0!</v>
      </c>
    </row>
    <row r="1804" spans="1:20" ht="30" hidden="1" x14ac:dyDescent="0.3">
      <c r="A1804" s="92"/>
      <c r="B1804" s="93" t="s">
        <v>226</v>
      </c>
      <c r="C1804" s="97" t="s">
        <v>227</v>
      </c>
      <c r="D1804" s="644"/>
      <c r="E1804" s="642">
        <f t="shared" si="188"/>
        <v>0</v>
      </c>
      <c r="F1804" s="644"/>
      <c r="G1804" s="644"/>
      <c r="H1804" s="644"/>
      <c r="I1804" s="642">
        <f t="shared" si="186"/>
        <v>0</v>
      </c>
      <c r="J1804" s="644"/>
      <c r="K1804" s="644"/>
      <c r="L1804" s="644"/>
      <c r="M1804" s="642">
        <f t="shared" si="187"/>
        <v>0</v>
      </c>
      <c r="N1804" s="644"/>
      <c r="O1804" s="644"/>
      <c r="P1804" s="644"/>
      <c r="Q1804" s="87" t="e">
        <f t="shared" si="185"/>
        <v>#DIV/0!</v>
      </c>
      <c r="R1804" s="87" t="e">
        <f t="shared" si="185"/>
        <v>#DIV/0!</v>
      </c>
      <c r="S1804" s="87" t="e">
        <f t="shared" si="185"/>
        <v>#DIV/0!</v>
      </c>
      <c r="T1804" s="87" t="e">
        <f t="shared" si="185"/>
        <v>#DIV/0!</v>
      </c>
    </row>
    <row r="1805" spans="1:20" ht="75" hidden="1" x14ac:dyDescent="0.3">
      <c r="A1805" s="92"/>
      <c r="B1805" s="93" t="s">
        <v>228</v>
      </c>
      <c r="C1805" s="97" t="s">
        <v>229</v>
      </c>
      <c r="D1805" s="644"/>
      <c r="E1805" s="642">
        <f t="shared" si="188"/>
        <v>0</v>
      </c>
      <c r="F1805" s="644"/>
      <c r="G1805" s="644"/>
      <c r="H1805" s="644"/>
      <c r="I1805" s="642">
        <f t="shared" si="186"/>
        <v>0</v>
      </c>
      <c r="J1805" s="644"/>
      <c r="K1805" s="644"/>
      <c r="L1805" s="644"/>
      <c r="M1805" s="642">
        <f t="shared" si="187"/>
        <v>0</v>
      </c>
      <c r="N1805" s="644"/>
      <c r="O1805" s="644"/>
      <c r="P1805" s="644"/>
      <c r="Q1805" s="87" t="e">
        <f t="shared" si="185"/>
        <v>#DIV/0!</v>
      </c>
      <c r="R1805" s="87" t="e">
        <f t="shared" si="185"/>
        <v>#DIV/0!</v>
      </c>
      <c r="S1805" s="87" t="e">
        <f t="shared" si="185"/>
        <v>#DIV/0!</v>
      </c>
      <c r="T1805" s="87" t="e">
        <f t="shared" si="185"/>
        <v>#DIV/0!</v>
      </c>
    </row>
    <row r="1806" spans="1:20" ht="135" hidden="1" x14ac:dyDescent="0.3">
      <c r="A1806" s="92"/>
      <c r="B1806" s="93" t="s">
        <v>230</v>
      </c>
      <c r="C1806" s="97" t="s">
        <v>231</v>
      </c>
      <c r="D1806" s="644"/>
      <c r="E1806" s="642">
        <f t="shared" si="188"/>
        <v>0</v>
      </c>
      <c r="F1806" s="644"/>
      <c r="G1806" s="644"/>
      <c r="H1806" s="644"/>
      <c r="I1806" s="642">
        <f t="shared" si="186"/>
        <v>0</v>
      </c>
      <c r="J1806" s="644"/>
      <c r="K1806" s="644"/>
      <c r="L1806" s="644"/>
      <c r="M1806" s="642">
        <f t="shared" si="187"/>
        <v>0</v>
      </c>
      <c r="N1806" s="644"/>
      <c r="O1806" s="644"/>
      <c r="P1806" s="644"/>
      <c r="Q1806" s="87" t="e">
        <f t="shared" ref="Q1806:T1869" si="191">M1806/I1806*100</f>
        <v>#DIV/0!</v>
      </c>
      <c r="R1806" s="87" t="e">
        <f t="shared" si="191"/>
        <v>#DIV/0!</v>
      </c>
      <c r="S1806" s="87" t="e">
        <f t="shared" si="191"/>
        <v>#DIV/0!</v>
      </c>
      <c r="T1806" s="87" t="e">
        <f t="shared" si="191"/>
        <v>#DIV/0!</v>
      </c>
    </row>
    <row r="1807" spans="1:20" ht="45" hidden="1" x14ac:dyDescent="0.3">
      <c r="A1807" s="92"/>
      <c r="B1807" s="93" t="s">
        <v>232</v>
      </c>
      <c r="C1807" s="97" t="s">
        <v>233</v>
      </c>
      <c r="D1807" s="644"/>
      <c r="E1807" s="642">
        <f t="shared" si="188"/>
        <v>0</v>
      </c>
      <c r="F1807" s="644"/>
      <c r="G1807" s="644"/>
      <c r="H1807" s="644"/>
      <c r="I1807" s="642">
        <f t="shared" ref="I1807:I1870" si="192">J1807+K1807</f>
        <v>0</v>
      </c>
      <c r="J1807" s="644"/>
      <c r="K1807" s="644"/>
      <c r="L1807" s="644"/>
      <c r="M1807" s="642">
        <f t="shared" ref="M1807:M1870" si="193">N1807+O1807</f>
        <v>0</v>
      </c>
      <c r="N1807" s="644"/>
      <c r="O1807" s="644"/>
      <c r="P1807" s="644"/>
      <c r="Q1807" s="87" t="e">
        <f t="shared" si="191"/>
        <v>#DIV/0!</v>
      </c>
      <c r="R1807" s="87" t="e">
        <f t="shared" si="191"/>
        <v>#DIV/0!</v>
      </c>
      <c r="S1807" s="87" t="e">
        <f t="shared" si="191"/>
        <v>#DIV/0!</v>
      </c>
      <c r="T1807" s="87" t="e">
        <f t="shared" si="191"/>
        <v>#DIV/0!</v>
      </c>
    </row>
    <row r="1808" spans="1:20" ht="45" hidden="1" x14ac:dyDescent="0.3">
      <c r="A1808" s="92"/>
      <c r="B1808" s="93" t="s">
        <v>234</v>
      </c>
      <c r="C1808" s="97" t="s">
        <v>235</v>
      </c>
      <c r="D1808" s="644"/>
      <c r="E1808" s="642">
        <f t="shared" si="188"/>
        <v>0</v>
      </c>
      <c r="F1808" s="644"/>
      <c r="G1808" s="644"/>
      <c r="H1808" s="644"/>
      <c r="I1808" s="642">
        <f t="shared" si="192"/>
        <v>0</v>
      </c>
      <c r="J1808" s="644"/>
      <c r="K1808" s="644"/>
      <c r="L1808" s="644"/>
      <c r="M1808" s="642">
        <f t="shared" si="193"/>
        <v>0</v>
      </c>
      <c r="N1808" s="644"/>
      <c r="O1808" s="644"/>
      <c r="P1808" s="644"/>
      <c r="Q1808" s="87" t="e">
        <f t="shared" si="191"/>
        <v>#DIV/0!</v>
      </c>
      <c r="R1808" s="87" t="e">
        <f t="shared" si="191"/>
        <v>#DIV/0!</v>
      </c>
      <c r="S1808" s="87" t="e">
        <f t="shared" si="191"/>
        <v>#DIV/0!</v>
      </c>
      <c r="T1808" s="87" t="e">
        <f t="shared" si="191"/>
        <v>#DIV/0!</v>
      </c>
    </row>
    <row r="1809" spans="1:20" ht="45" hidden="1" x14ac:dyDescent="0.3">
      <c r="A1809" s="92"/>
      <c r="B1809" s="93" t="s">
        <v>236</v>
      </c>
      <c r="C1809" s="97" t="s">
        <v>237</v>
      </c>
      <c r="D1809" s="644"/>
      <c r="E1809" s="642">
        <f t="shared" si="188"/>
        <v>0</v>
      </c>
      <c r="F1809" s="644"/>
      <c r="G1809" s="644"/>
      <c r="H1809" s="644"/>
      <c r="I1809" s="642">
        <f t="shared" si="192"/>
        <v>0</v>
      </c>
      <c r="J1809" s="644"/>
      <c r="K1809" s="644"/>
      <c r="L1809" s="644"/>
      <c r="M1809" s="642">
        <f t="shared" si="193"/>
        <v>0</v>
      </c>
      <c r="N1809" s="644"/>
      <c r="O1809" s="644"/>
      <c r="P1809" s="644"/>
      <c r="Q1809" s="87" t="e">
        <f t="shared" si="191"/>
        <v>#DIV/0!</v>
      </c>
      <c r="R1809" s="87" t="e">
        <f t="shared" si="191"/>
        <v>#DIV/0!</v>
      </c>
      <c r="S1809" s="87" t="e">
        <f t="shared" si="191"/>
        <v>#DIV/0!</v>
      </c>
      <c r="T1809" s="87" t="e">
        <f t="shared" si="191"/>
        <v>#DIV/0!</v>
      </c>
    </row>
    <row r="1810" spans="1:20" ht="30" hidden="1" x14ac:dyDescent="0.3">
      <c r="A1810" s="92"/>
      <c r="B1810" s="93" t="s">
        <v>238</v>
      </c>
      <c r="C1810" s="97" t="s">
        <v>239</v>
      </c>
      <c r="D1810" s="644"/>
      <c r="E1810" s="642">
        <f t="shared" si="188"/>
        <v>0</v>
      </c>
      <c r="F1810" s="644"/>
      <c r="G1810" s="644"/>
      <c r="H1810" s="644"/>
      <c r="I1810" s="642">
        <f t="shared" si="192"/>
        <v>0</v>
      </c>
      <c r="J1810" s="644"/>
      <c r="K1810" s="644"/>
      <c r="L1810" s="644"/>
      <c r="M1810" s="642">
        <f t="shared" si="193"/>
        <v>0</v>
      </c>
      <c r="N1810" s="644"/>
      <c r="O1810" s="644"/>
      <c r="P1810" s="644"/>
      <c r="Q1810" s="87" t="e">
        <f t="shared" si="191"/>
        <v>#DIV/0!</v>
      </c>
      <c r="R1810" s="87" t="e">
        <f t="shared" si="191"/>
        <v>#DIV/0!</v>
      </c>
      <c r="S1810" s="87" t="e">
        <f t="shared" si="191"/>
        <v>#DIV/0!</v>
      </c>
      <c r="T1810" s="87" t="e">
        <f t="shared" si="191"/>
        <v>#DIV/0!</v>
      </c>
    </row>
    <row r="1811" spans="1:20" ht="45" hidden="1" x14ac:dyDescent="0.3">
      <c r="A1811" s="92"/>
      <c r="B1811" s="93" t="s">
        <v>240</v>
      </c>
      <c r="C1811" s="97" t="s">
        <v>241</v>
      </c>
      <c r="D1811" s="644"/>
      <c r="E1811" s="642">
        <f t="shared" si="188"/>
        <v>0</v>
      </c>
      <c r="F1811" s="644"/>
      <c r="G1811" s="644"/>
      <c r="H1811" s="644"/>
      <c r="I1811" s="642">
        <f t="shared" si="192"/>
        <v>0</v>
      </c>
      <c r="J1811" s="644"/>
      <c r="K1811" s="644"/>
      <c r="L1811" s="644"/>
      <c r="M1811" s="642">
        <f t="shared" si="193"/>
        <v>0</v>
      </c>
      <c r="N1811" s="644"/>
      <c r="O1811" s="644"/>
      <c r="P1811" s="644"/>
      <c r="Q1811" s="87" t="e">
        <f t="shared" si="191"/>
        <v>#DIV/0!</v>
      </c>
      <c r="R1811" s="87" t="e">
        <f t="shared" si="191"/>
        <v>#DIV/0!</v>
      </c>
      <c r="S1811" s="87" t="e">
        <f t="shared" si="191"/>
        <v>#DIV/0!</v>
      </c>
      <c r="T1811" s="87" t="e">
        <f t="shared" si="191"/>
        <v>#DIV/0!</v>
      </c>
    </row>
    <row r="1812" spans="1:20" ht="60" hidden="1" x14ac:dyDescent="0.3">
      <c r="A1812" s="92"/>
      <c r="B1812" s="93" t="s">
        <v>242</v>
      </c>
      <c r="C1812" s="97" t="s">
        <v>243</v>
      </c>
      <c r="D1812" s="644"/>
      <c r="E1812" s="642">
        <f t="shared" ref="E1812:E1875" si="194">F1812+G1812</f>
        <v>0</v>
      </c>
      <c r="F1812" s="644"/>
      <c r="G1812" s="644"/>
      <c r="H1812" s="644"/>
      <c r="I1812" s="642">
        <f t="shared" si="192"/>
        <v>0</v>
      </c>
      <c r="J1812" s="644"/>
      <c r="K1812" s="644"/>
      <c r="L1812" s="644"/>
      <c r="M1812" s="642">
        <f t="shared" si="193"/>
        <v>0</v>
      </c>
      <c r="N1812" s="644"/>
      <c r="O1812" s="644"/>
      <c r="P1812" s="644"/>
      <c r="Q1812" s="87" t="e">
        <f t="shared" si="191"/>
        <v>#DIV/0!</v>
      </c>
      <c r="R1812" s="87" t="e">
        <f t="shared" si="191"/>
        <v>#DIV/0!</v>
      </c>
      <c r="S1812" s="87" t="e">
        <f t="shared" si="191"/>
        <v>#DIV/0!</v>
      </c>
      <c r="T1812" s="87" t="e">
        <f t="shared" si="191"/>
        <v>#DIV/0!</v>
      </c>
    </row>
    <row r="1813" spans="1:20" ht="30" hidden="1" x14ac:dyDescent="0.3">
      <c r="A1813" s="92"/>
      <c r="B1813" s="93" t="s">
        <v>244</v>
      </c>
      <c r="C1813" s="97" t="s">
        <v>245</v>
      </c>
      <c r="D1813" s="644"/>
      <c r="E1813" s="642">
        <f t="shared" si="194"/>
        <v>0</v>
      </c>
      <c r="F1813" s="644"/>
      <c r="G1813" s="644"/>
      <c r="H1813" s="644"/>
      <c r="I1813" s="642">
        <f t="shared" si="192"/>
        <v>0</v>
      </c>
      <c r="J1813" s="644"/>
      <c r="K1813" s="644"/>
      <c r="L1813" s="644"/>
      <c r="M1813" s="642">
        <f t="shared" si="193"/>
        <v>0</v>
      </c>
      <c r="N1813" s="644"/>
      <c r="O1813" s="644"/>
      <c r="P1813" s="644"/>
      <c r="Q1813" s="87" t="e">
        <f t="shared" si="191"/>
        <v>#DIV/0!</v>
      </c>
      <c r="R1813" s="87" t="e">
        <f t="shared" si="191"/>
        <v>#DIV/0!</v>
      </c>
      <c r="S1813" s="87" t="e">
        <f t="shared" si="191"/>
        <v>#DIV/0!</v>
      </c>
      <c r="T1813" s="87" t="e">
        <f t="shared" si="191"/>
        <v>#DIV/0!</v>
      </c>
    </row>
    <row r="1814" spans="1:20" ht="30" hidden="1" x14ac:dyDescent="0.3">
      <c r="A1814" s="92"/>
      <c r="B1814" s="93" t="s">
        <v>246</v>
      </c>
      <c r="C1814" s="97" t="s">
        <v>247</v>
      </c>
      <c r="D1814" s="644"/>
      <c r="E1814" s="642">
        <f t="shared" si="194"/>
        <v>0</v>
      </c>
      <c r="F1814" s="644"/>
      <c r="G1814" s="644"/>
      <c r="H1814" s="644"/>
      <c r="I1814" s="642">
        <f t="shared" si="192"/>
        <v>0</v>
      </c>
      <c r="J1814" s="644"/>
      <c r="K1814" s="644"/>
      <c r="L1814" s="644"/>
      <c r="M1814" s="642">
        <f t="shared" si="193"/>
        <v>0</v>
      </c>
      <c r="N1814" s="644"/>
      <c r="O1814" s="644"/>
      <c r="P1814" s="644"/>
      <c r="Q1814" s="87" t="e">
        <f t="shared" si="191"/>
        <v>#DIV/0!</v>
      </c>
      <c r="R1814" s="87" t="e">
        <f t="shared" si="191"/>
        <v>#DIV/0!</v>
      </c>
      <c r="S1814" s="87" t="e">
        <f t="shared" si="191"/>
        <v>#DIV/0!</v>
      </c>
      <c r="T1814" s="87" t="e">
        <f t="shared" si="191"/>
        <v>#DIV/0!</v>
      </c>
    </row>
    <row r="1815" spans="1:20" ht="30" hidden="1" x14ac:dyDescent="0.3">
      <c r="A1815" s="92"/>
      <c r="B1815" s="93" t="s">
        <v>248</v>
      </c>
      <c r="C1815" s="97" t="s">
        <v>249</v>
      </c>
      <c r="D1815" s="644"/>
      <c r="E1815" s="642">
        <f t="shared" si="194"/>
        <v>0</v>
      </c>
      <c r="F1815" s="644"/>
      <c r="G1815" s="644"/>
      <c r="H1815" s="644"/>
      <c r="I1815" s="642">
        <f t="shared" si="192"/>
        <v>0</v>
      </c>
      <c r="J1815" s="644"/>
      <c r="K1815" s="644"/>
      <c r="L1815" s="644"/>
      <c r="M1815" s="642">
        <f t="shared" si="193"/>
        <v>0</v>
      </c>
      <c r="N1815" s="644"/>
      <c r="O1815" s="644"/>
      <c r="P1815" s="644"/>
      <c r="Q1815" s="87" t="e">
        <f t="shared" si="191"/>
        <v>#DIV/0!</v>
      </c>
      <c r="R1815" s="87" t="e">
        <f t="shared" si="191"/>
        <v>#DIV/0!</v>
      </c>
      <c r="S1815" s="87" t="e">
        <f t="shared" si="191"/>
        <v>#DIV/0!</v>
      </c>
      <c r="T1815" s="87" t="e">
        <f t="shared" si="191"/>
        <v>#DIV/0!</v>
      </c>
    </row>
    <row r="1816" spans="1:20" ht="75" hidden="1" x14ac:dyDescent="0.3">
      <c r="A1816" s="92"/>
      <c r="B1816" s="93" t="s">
        <v>250</v>
      </c>
      <c r="C1816" s="97" t="s">
        <v>251</v>
      </c>
      <c r="D1816" s="644"/>
      <c r="E1816" s="642">
        <f t="shared" si="194"/>
        <v>0</v>
      </c>
      <c r="F1816" s="644"/>
      <c r="G1816" s="644"/>
      <c r="H1816" s="644"/>
      <c r="I1816" s="642">
        <f t="shared" si="192"/>
        <v>0</v>
      </c>
      <c r="J1816" s="644"/>
      <c r="K1816" s="644"/>
      <c r="L1816" s="644"/>
      <c r="M1816" s="642">
        <f t="shared" si="193"/>
        <v>0</v>
      </c>
      <c r="N1816" s="644"/>
      <c r="O1816" s="644"/>
      <c r="P1816" s="644"/>
      <c r="Q1816" s="87" t="e">
        <f t="shared" si="191"/>
        <v>#DIV/0!</v>
      </c>
      <c r="R1816" s="87" t="e">
        <f t="shared" si="191"/>
        <v>#DIV/0!</v>
      </c>
      <c r="S1816" s="87" t="e">
        <f t="shared" si="191"/>
        <v>#DIV/0!</v>
      </c>
      <c r="T1816" s="87" t="e">
        <f t="shared" si="191"/>
        <v>#DIV/0!</v>
      </c>
    </row>
    <row r="1817" spans="1:20" ht="30" hidden="1" x14ac:dyDescent="0.3">
      <c r="A1817" s="92"/>
      <c r="B1817" s="93" t="s">
        <v>252</v>
      </c>
      <c r="C1817" s="97" t="s">
        <v>253</v>
      </c>
      <c r="D1817" s="644"/>
      <c r="E1817" s="642">
        <f t="shared" si="194"/>
        <v>0</v>
      </c>
      <c r="F1817" s="644"/>
      <c r="G1817" s="644"/>
      <c r="H1817" s="644"/>
      <c r="I1817" s="642">
        <f t="shared" si="192"/>
        <v>0</v>
      </c>
      <c r="J1817" s="644"/>
      <c r="K1817" s="644"/>
      <c r="L1817" s="644"/>
      <c r="M1817" s="642">
        <f t="shared" si="193"/>
        <v>0</v>
      </c>
      <c r="N1817" s="644"/>
      <c r="O1817" s="644"/>
      <c r="P1817" s="644"/>
      <c r="Q1817" s="87" t="e">
        <f t="shared" si="191"/>
        <v>#DIV/0!</v>
      </c>
      <c r="R1817" s="87" t="e">
        <f t="shared" si="191"/>
        <v>#DIV/0!</v>
      </c>
      <c r="S1817" s="87" t="e">
        <f t="shared" si="191"/>
        <v>#DIV/0!</v>
      </c>
      <c r="T1817" s="87" t="e">
        <f t="shared" si="191"/>
        <v>#DIV/0!</v>
      </c>
    </row>
    <row r="1818" spans="1:20" ht="30" hidden="1" x14ac:dyDescent="0.3">
      <c r="A1818" s="92"/>
      <c r="B1818" s="93" t="s">
        <v>254</v>
      </c>
      <c r="C1818" s="96" t="s">
        <v>255</v>
      </c>
      <c r="D1818" s="644"/>
      <c r="E1818" s="642">
        <f t="shared" si="194"/>
        <v>0</v>
      </c>
      <c r="F1818" s="644"/>
      <c r="G1818" s="644"/>
      <c r="H1818" s="644"/>
      <c r="I1818" s="642">
        <f t="shared" si="192"/>
        <v>0</v>
      </c>
      <c r="J1818" s="644"/>
      <c r="K1818" s="644"/>
      <c r="L1818" s="644"/>
      <c r="M1818" s="642">
        <f t="shared" si="193"/>
        <v>0</v>
      </c>
      <c r="N1818" s="644"/>
      <c r="O1818" s="644"/>
      <c r="P1818" s="644"/>
      <c r="Q1818" s="87" t="e">
        <f t="shared" si="191"/>
        <v>#DIV/0!</v>
      </c>
      <c r="R1818" s="87" t="e">
        <f t="shared" si="191"/>
        <v>#DIV/0!</v>
      </c>
      <c r="S1818" s="87" t="e">
        <f t="shared" si="191"/>
        <v>#DIV/0!</v>
      </c>
      <c r="T1818" s="87" t="e">
        <f t="shared" si="191"/>
        <v>#DIV/0!</v>
      </c>
    </row>
    <row r="1819" spans="1:20" hidden="1" x14ac:dyDescent="0.3">
      <c r="A1819" s="92"/>
      <c r="B1819" s="93" t="s">
        <v>256</v>
      </c>
      <c r="C1819" s="96" t="s">
        <v>257</v>
      </c>
      <c r="D1819" s="644"/>
      <c r="E1819" s="642">
        <f t="shared" si="194"/>
        <v>0</v>
      </c>
      <c r="F1819" s="644"/>
      <c r="G1819" s="644"/>
      <c r="H1819" s="644"/>
      <c r="I1819" s="642">
        <f t="shared" si="192"/>
        <v>0</v>
      </c>
      <c r="J1819" s="644"/>
      <c r="K1819" s="644"/>
      <c r="L1819" s="644"/>
      <c r="M1819" s="642">
        <f t="shared" si="193"/>
        <v>0</v>
      </c>
      <c r="N1819" s="644"/>
      <c r="O1819" s="644"/>
      <c r="P1819" s="644"/>
      <c r="Q1819" s="87" t="e">
        <f t="shared" si="191"/>
        <v>#DIV/0!</v>
      </c>
      <c r="R1819" s="87" t="e">
        <f t="shared" si="191"/>
        <v>#DIV/0!</v>
      </c>
      <c r="S1819" s="87" t="e">
        <f t="shared" si="191"/>
        <v>#DIV/0!</v>
      </c>
      <c r="T1819" s="87" t="e">
        <f t="shared" si="191"/>
        <v>#DIV/0!</v>
      </c>
    </row>
    <row r="1820" spans="1:20" hidden="1" x14ac:dyDescent="0.3">
      <c r="A1820" s="92"/>
      <c r="B1820" s="93" t="s">
        <v>258</v>
      </c>
      <c r="C1820" s="96" t="s">
        <v>259</v>
      </c>
      <c r="D1820" s="644"/>
      <c r="E1820" s="642">
        <f t="shared" si="194"/>
        <v>0</v>
      </c>
      <c r="F1820" s="644"/>
      <c r="G1820" s="644"/>
      <c r="H1820" s="644"/>
      <c r="I1820" s="642">
        <f t="shared" si="192"/>
        <v>0</v>
      </c>
      <c r="J1820" s="644"/>
      <c r="K1820" s="644"/>
      <c r="L1820" s="644"/>
      <c r="M1820" s="642">
        <f t="shared" si="193"/>
        <v>0</v>
      </c>
      <c r="N1820" s="644"/>
      <c r="O1820" s="644"/>
      <c r="P1820" s="644"/>
      <c r="Q1820" s="87" t="e">
        <f t="shared" si="191"/>
        <v>#DIV/0!</v>
      </c>
      <c r="R1820" s="87" t="e">
        <f t="shared" si="191"/>
        <v>#DIV/0!</v>
      </c>
      <c r="S1820" s="87" t="e">
        <f t="shared" si="191"/>
        <v>#DIV/0!</v>
      </c>
      <c r="T1820" s="87" t="e">
        <f t="shared" si="191"/>
        <v>#DIV/0!</v>
      </c>
    </row>
    <row r="1821" spans="1:20" ht="60" hidden="1" x14ac:dyDescent="0.3">
      <c r="A1821" s="92"/>
      <c r="B1821" s="93" t="s">
        <v>260</v>
      </c>
      <c r="C1821" s="96" t="s">
        <v>261</v>
      </c>
      <c r="D1821" s="644"/>
      <c r="E1821" s="642">
        <f t="shared" si="194"/>
        <v>0</v>
      </c>
      <c r="F1821" s="644"/>
      <c r="G1821" s="644"/>
      <c r="H1821" s="644"/>
      <c r="I1821" s="642">
        <f t="shared" si="192"/>
        <v>0</v>
      </c>
      <c r="J1821" s="644"/>
      <c r="K1821" s="644"/>
      <c r="L1821" s="644"/>
      <c r="M1821" s="642">
        <f t="shared" si="193"/>
        <v>0</v>
      </c>
      <c r="N1821" s="644"/>
      <c r="O1821" s="644"/>
      <c r="P1821" s="644"/>
      <c r="Q1821" s="87" t="e">
        <f t="shared" si="191"/>
        <v>#DIV/0!</v>
      </c>
      <c r="R1821" s="87" t="e">
        <f t="shared" si="191"/>
        <v>#DIV/0!</v>
      </c>
      <c r="S1821" s="87" t="e">
        <f t="shared" si="191"/>
        <v>#DIV/0!</v>
      </c>
      <c r="T1821" s="87" t="e">
        <f t="shared" si="191"/>
        <v>#DIV/0!</v>
      </c>
    </row>
    <row r="1822" spans="1:20" ht="45" hidden="1" x14ac:dyDescent="0.3">
      <c r="A1822" s="92"/>
      <c r="B1822" s="93" t="s">
        <v>262</v>
      </c>
      <c r="C1822" s="96" t="s">
        <v>263</v>
      </c>
      <c r="D1822" s="644"/>
      <c r="E1822" s="642">
        <f t="shared" si="194"/>
        <v>0</v>
      </c>
      <c r="F1822" s="644"/>
      <c r="G1822" s="644"/>
      <c r="H1822" s="644"/>
      <c r="I1822" s="642">
        <f t="shared" si="192"/>
        <v>0</v>
      </c>
      <c r="J1822" s="644"/>
      <c r="K1822" s="644"/>
      <c r="L1822" s="644"/>
      <c r="M1822" s="642">
        <f t="shared" si="193"/>
        <v>0</v>
      </c>
      <c r="N1822" s="644"/>
      <c r="O1822" s="644"/>
      <c r="P1822" s="644"/>
      <c r="Q1822" s="87" t="e">
        <f t="shared" si="191"/>
        <v>#DIV/0!</v>
      </c>
      <c r="R1822" s="87" t="e">
        <f t="shared" si="191"/>
        <v>#DIV/0!</v>
      </c>
      <c r="S1822" s="87" t="e">
        <f t="shared" si="191"/>
        <v>#DIV/0!</v>
      </c>
      <c r="T1822" s="87" t="e">
        <f t="shared" si="191"/>
        <v>#DIV/0!</v>
      </c>
    </row>
    <row r="1823" spans="1:20" ht="45" hidden="1" x14ac:dyDescent="0.3">
      <c r="A1823" s="92"/>
      <c r="B1823" s="93" t="s">
        <v>264</v>
      </c>
      <c r="C1823" s="97" t="s">
        <v>265</v>
      </c>
      <c r="D1823" s="644"/>
      <c r="E1823" s="642">
        <f t="shared" si="194"/>
        <v>0</v>
      </c>
      <c r="F1823" s="644"/>
      <c r="G1823" s="644"/>
      <c r="H1823" s="644"/>
      <c r="I1823" s="642">
        <f t="shared" si="192"/>
        <v>0</v>
      </c>
      <c r="J1823" s="644"/>
      <c r="K1823" s="644"/>
      <c r="L1823" s="644"/>
      <c r="M1823" s="642">
        <f t="shared" si="193"/>
        <v>0</v>
      </c>
      <c r="N1823" s="644"/>
      <c r="O1823" s="644"/>
      <c r="P1823" s="644"/>
      <c r="Q1823" s="87" t="e">
        <f t="shared" si="191"/>
        <v>#DIV/0!</v>
      </c>
      <c r="R1823" s="87" t="e">
        <f t="shared" si="191"/>
        <v>#DIV/0!</v>
      </c>
      <c r="S1823" s="87" t="e">
        <f t="shared" si="191"/>
        <v>#DIV/0!</v>
      </c>
      <c r="T1823" s="87" t="e">
        <f t="shared" si="191"/>
        <v>#DIV/0!</v>
      </c>
    </row>
    <row r="1824" spans="1:20" ht="30" hidden="1" x14ac:dyDescent="0.3">
      <c r="A1824" s="92"/>
      <c r="B1824" s="93" t="s">
        <v>266</v>
      </c>
      <c r="C1824" s="97" t="s">
        <v>267</v>
      </c>
      <c r="D1824" s="644"/>
      <c r="E1824" s="642">
        <f t="shared" si="194"/>
        <v>0</v>
      </c>
      <c r="F1824" s="644"/>
      <c r="G1824" s="644"/>
      <c r="H1824" s="644"/>
      <c r="I1824" s="642">
        <f t="shared" si="192"/>
        <v>0</v>
      </c>
      <c r="J1824" s="644"/>
      <c r="K1824" s="644"/>
      <c r="L1824" s="644"/>
      <c r="M1824" s="642">
        <f t="shared" si="193"/>
        <v>0</v>
      </c>
      <c r="N1824" s="644"/>
      <c r="O1824" s="644"/>
      <c r="P1824" s="644"/>
      <c r="Q1824" s="87" t="e">
        <f t="shared" si="191"/>
        <v>#DIV/0!</v>
      </c>
      <c r="R1824" s="87" t="e">
        <f t="shared" si="191"/>
        <v>#DIV/0!</v>
      </c>
      <c r="S1824" s="87" t="e">
        <f t="shared" si="191"/>
        <v>#DIV/0!</v>
      </c>
      <c r="T1824" s="87" t="e">
        <f t="shared" si="191"/>
        <v>#DIV/0!</v>
      </c>
    </row>
    <row r="1825" spans="1:20" ht="30" hidden="1" x14ac:dyDescent="0.3">
      <c r="A1825" s="92"/>
      <c r="B1825" s="93" t="s">
        <v>268</v>
      </c>
      <c r="C1825" s="97" t="s">
        <v>269</v>
      </c>
      <c r="D1825" s="644"/>
      <c r="E1825" s="642">
        <f t="shared" si="194"/>
        <v>0</v>
      </c>
      <c r="F1825" s="644"/>
      <c r="G1825" s="644"/>
      <c r="H1825" s="644"/>
      <c r="I1825" s="642">
        <f t="shared" si="192"/>
        <v>0</v>
      </c>
      <c r="J1825" s="644"/>
      <c r="K1825" s="644"/>
      <c r="L1825" s="644"/>
      <c r="M1825" s="642">
        <f t="shared" si="193"/>
        <v>0</v>
      </c>
      <c r="N1825" s="644"/>
      <c r="O1825" s="644"/>
      <c r="P1825" s="644"/>
      <c r="Q1825" s="87" t="e">
        <f t="shared" si="191"/>
        <v>#DIV/0!</v>
      </c>
      <c r="R1825" s="87" t="e">
        <f t="shared" si="191"/>
        <v>#DIV/0!</v>
      </c>
      <c r="S1825" s="87" t="e">
        <f t="shared" si="191"/>
        <v>#DIV/0!</v>
      </c>
      <c r="T1825" s="87" t="e">
        <f t="shared" si="191"/>
        <v>#DIV/0!</v>
      </c>
    </row>
    <row r="1826" spans="1:20" ht="60" hidden="1" x14ac:dyDescent="0.3">
      <c r="A1826" s="92"/>
      <c r="B1826" s="93" t="s">
        <v>270</v>
      </c>
      <c r="C1826" s="97" t="s">
        <v>271</v>
      </c>
      <c r="D1826" s="644"/>
      <c r="E1826" s="642">
        <f t="shared" si="194"/>
        <v>0</v>
      </c>
      <c r="F1826" s="644"/>
      <c r="G1826" s="644"/>
      <c r="H1826" s="644"/>
      <c r="I1826" s="642">
        <f t="shared" si="192"/>
        <v>0</v>
      </c>
      <c r="J1826" s="644"/>
      <c r="K1826" s="644"/>
      <c r="L1826" s="644"/>
      <c r="M1826" s="642">
        <f t="shared" si="193"/>
        <v>0</v>
      </c>
      <c r="N1826" s="644"/>
      <c r="O1826" s="644"/>
      <c r="P1826" s="644"/>
      <c r="Q1826" s="87" t="e">
        <f t="shared" si="191"/>
        <v>#DIV/0!</v>
      </c>
      <c r="R1826" s="87" t="e">
        <f t="shared" si="191"/>
        <v>#DIV/0!</v>
      </c>
      <c r="S1826" s="87" t="e">
        <f t="shared" si="191"/>
        <v>#DIV/0!</v>
      </c>
      <c r="T1826" s="87" t="e">
        <f t="shared" si="191"/>
        <v>#DIV/0!</v>
      </c>
    </row>
    <row r="1827" spans="1:20" ht="60" hidden="1" x14ac:dyDescent="0.3">
      <c r="A1827" s="92"/>
      <c r="B1827" s="93" t="s">
        <v>272</v>
      </c>
      <c r="C1827" s="97" t="s">
        <v>273</v>
      </c>
      <c r="D1827" s="644"/>
      <c r="E1827" s="642">
        <f t="shared" si="194"/>
        <v>0</v>
      </c>
      <c r="F1827" s="644"/>
      <c r="G1827" s="644"/>
      <c r="H1827" s="644"/>
      <c r="I1827" s="642">
        <f t="shared" si="192"/>
        <v>0</v>
      </c>
      <c r="J1827" s="644"/>
      <c r="K1827" s="644"/>
      <c r="L1827" s="644"/>
      <c r="M1827" s="642">
        <f t="shared" si="193"/>
        <v>0</v>
      </c>
      <c r="N1827" s="644"/>
      <c r="O1827" s="644"/>
      <c r="P1827" s="644"/>
      <c r="Q1827" s="87" t="e">
        <f t="shared" si="191"/>
        <v>#DIV/0!</v>
      </c>
      <c r="R1827" s="87" t="e">
        <f t="shared" si="191"/>
        <v>#DIV/0!</v>
      </c>
      <c r="S1827" s="87" t="e">
        <f t="shared" si="191"/>
        <v>#DIV/0!</v>
      </c>
      <c r="T1827" s="87" t="e">
        <f t="shared" si="191"/>
        <v>#DIV/0!</v>
      </c>
    </row>
    <row r="1828" spans="1:20" ht="90" hidden="1" x14ac:dyDescent="0.3">
      <c r="A1828" s="92"/>
      <c r="B1828" s="93" t="s">
        <v>274</v>
      </c>
      <c r="C1828" s="97" t="s">
        <v>275</v>
      </c>
      <c r="D1828" s="644"/>
      <c r="E1828" s="642">
        <f t="shared" si="194"/>
        <v>0</v>
      </c>
      <c r="F1828" s="644"/>
      <c r="G1828" s="644"/>
      <c r="H1828" s="644"/>
      <c r="I1828" s="642">
        <f t="shared" si="192"/>
        <v>0</v>
      </c>
      <c r="J1828" s="644"/>
      <c r="K1828" s="644"/>
      <c r="L1828" s="644"/>
      <c r="M1828" s="642">
        <f t="shared" si="193"/>
        <v>0</v>
      </c>
      <c r="N1828" s="644"/>
      <c r="O1828" s="644"/>
      <c r="P1828" s="644"/>
      <c r="Q1828" s="87" t="e">
        <f t="shared" si="191"/>
        <v>#DIV/0!</v>
      </c>
      <c r="R1828" s="87" t="e">
        <f t="shared" si="191"/>
        <v>#DIV/0!</v>
      </c>
      <c r="S1828" s="87" t="e">
        <f t="shared" si="191"/>
        <v>#DIV/0!</v>
      </c>
      <c r="T1828" s="87" t="e">
        <f t="shared" si="191"/>
        <v>#DIV/0!</v>
      </c>
    </row>
    <row r="1829" spans="1:20" ht="45" hidden="1" x14ac:dyDescent="0.3">
      <c r="A1829" s="92"/>
      <c r="B1829" s="93" t="s">
        <v>276</v>
      </c>
      <c r="C1829" s="96" t="s">
        <v>277</v>
      </c>
      <c r="D1829" s="644"/>
      <c r="E1829" s="642">
        <f t="shared" si="194"/>
        <v>0</v>
      </c>
      <c r="F1829" s="644"/>
      <c r="G1829" s="644"/>
      <c r="H1829" s="644"/>
      <c r="I1829" s="642">
        <f t="shared" si="192"/>
        <v>0</v>
      </c>
      <c r="J1829" s="644"/>
      <c r="K1829" s="644"/>
      <c r="L1829" s="644"/>
      <c r="M1829" s="642">
        <f t="shared" si="193"/>
        <v>0</v>
      </c>
      <c r="N1829" s="644"/>
      <c r="O1829" s="644"/>
      <c r="P1829" s="644"/>
      <c r="Q1829" s="87" t="e">
        <f t="shared" si="191"/>
        <v>#DIV/0!</v>
      </c>
      <c r="R1829" s="87" t="e">
        <f t="shared" si="191"/>
        <v>#DIV/0!</v>
      </c>
      <c r="S1829" s="87" t="e">
        <f t="shared" si="191"/>
        <v>#DIV/0!</v>
      </c>
      <c r="T1829" s="87" t="e">
        <f t="shared" si="191"/>
        <v>#DIV/0!</v>
      </c>
    </row>
    <row r="1830" spans="1:20" ht="45" hidden="1" x14ac:dyDescent="0.3">
      <c r="A1830" s="92"/>
      <c r="B1830" s="93" t="s">
        <v>278</v>
      </c>
      <c r="C1830" s="96" t="s">
        <v>279</v>
      </c>
      <c r="D1830" s="644"/>
      <c r="E1830" s="642">
        <f t="shared" si="194"/>
        <v>0</v>
      </c>
      <c r="F1830" s="644"/>
      <c r="G1830" s="644"/>
      <c r="H1830" s="644"/>
      <c r="I1830" s="642">
        <f t="shared" si="192"/>
        <v>0</v>
      </c>
      <c r="J1830" s="644"/>
      <c r="K1830" s="644"/>
      <c r="L1830" s="644"/>
      <c r="M1830" s="642">
        <f t="shared" si="193"/>
        <v>0</v>
      </c>
      <c r="N1830" s="644"/>
      <c r="O1830" s="644"/>
      <c r="P1830" s="644"/>
      <c r="Q1830" s="87" t="e">
        <f t="shared" si="191"/>
        <v>#DIV/0!</v>
      </c>
      <c r="R1830" s="87" t="e">
        <f t="shared" si="191"/>
        <v>#DIV/0!</v>
      </c>
      <c r="S1830" s="87" t="e">
        <f t="shared" si="191"/>
        <v>#DIV/0!</v>
      </c>
      <c r="T1830" s="87" t="e">
        <f t="shared" si="191"/>
        <v>#DIV/0!</v>
      </c>
    </row>
    <row r="1831" spans="1:20" ht="30" hidden="1" x14ac:dyDescent="0.3">
      <c r="A1831" s="92"/>
      <c r="B1831" s="93" t="s">
        <v>280</v>
      </c>
      <c r="C1831" s="97" t="s">
        <v>281</v>
      </c>
      <c r="D1831" s="644"/>
      <c r="E1831" s="642">
        <f t="shared" si="194"/>
        <v>0</v>
      </c>
      <c r="F1831" s="644"/>
      <c r="G1831" s="644"/>
      <c r="H1831" s="644"/>
      <c r="I1831" s="642">
        <f t="shared" si="192"/>
        <v>0</v>
      </c>
      <c r="J1831" s="644"/>
      <c r="K1831" s="644"/>
      <c r="L1831" s="644"/>
      <c r="M1831" s="642">
        <f t="shared" si="193"/>
        <v>0</v>
      </c>
      <c r="N1831" s="644"/>
      <c r="O1831" s="644"/>
      <c r="P1831" s="644"/>
      <c r="Q1831" s="87" t="e">
        <f t="shared" si="191"/>
        <v>#DIV/0!</v>
      </c>
      <c r="R1831" s="87" t="e">
        <f t="shared" si="191"/>
        <v>#DIV/0!</v>
      </c>
      <c r="S1831" s="87" t="e">
        <f t="shared" si="191"/>
        <v>#DIV/0!</v>
      </c>
      <c r="T1831" s="87" t="e">
        <f t="shared" si="191"/>
        <v>#DIV/0!</v>
      </c>
    </row>
    <row r="1832" spans="1:20" ht="60" hidden="1" x14ac:dyDescent="0.3">
      <c r="A1832" s="92"/>
      <c r="B1832" s="93" t="s">
        <v>282</v>
      </c>
      <c r="C1832" s="97" t="s">
        <v>283</v>
      </c>
      <c r="D1832" s="644"/>
      <c r="E1832" s="642">
        <f t="shared" si="194"/>
        <v>0</v>
      </c>
      <c r="F1832" s="644"/>
      <c r="G1832" s="644"/>
      <c r="H1832" s="644"/>
      <c r="I1832" s="642">
        <f t="shared" si="192"/>
        <v>0</v>
      </c>
      <c r="J1832" s="644"/>
      <c r="K1832" s="644"/>
      <c r="L1832" s="644"/>
      <c r="M1832" s="642">
        <f t="shared" si="193"/>
        <v>0</v>
      </c>
      <c r="N1832" s="644"/>
      <c r="O1832" s="644"/>
      <c r="P1832" s="644"/>
      <c r="Q1832" s="87" t="e">
        <f t="shared" si="191"/>
        <v>#DIV/0!</v>
      </c>
      <c r="R1832" s="87" t="e">
        <f t="shared" si="191"/>
        <v>#DIV/0!</v>
      </c>
      <c r="S1832" s="87" t="e">
        <f t="shared" si="191"/>
        <v>#DIV/0!</v>
      </c>
      <c r="T1832" s="87" t="e">
        <f t="shared" si="191"/>
        <v>#DIV/0!</v>
      </c>
    </row>
    <row r="1833" spans="1:20" ht="30" hidden="1" x14ac:dyDescent="0.3">
      <c r="A1833" s="92"/>
      <c r="B1833" s="93" t="s">
        <v>284</v>
      </c>
      <c r="C1833" s="97" t="s">
        <v>285</v>
      </c>
      <c r="D1833" s="644"/>
      <c r="E1833" s="642">
        <f t="shared" si="194"/>
        <v>0</v>
      </c>
      <c r="F1833" s="644"/>
      <c r="G1833" s="644"/>
      <c r="H1833" s="644"/>
      <c r="I1833" s="642">
        <f t="shared" si="192"/>
        <v>0</v>
      </c>
      <c r="J1833" s="644"/>
      <c r="K1833" s="644"/>
      <c r="L1833" s="644"/>
      <c r="M1833" s="642">
        <f t="shared" si="193"/>
        <v>0</v>
      </c>
      <c r="N1833" s="644"/>
      <c r="O1833" s="644"/>
      <c r="P1833" s="644"/>
      <c r="Q1833" s="87" t="e">
        <f t="shared" si="191"/>
        <v>#DIV/0!</v>
      </c>
      <c r="R1833" s="87" t="e">
        <f t="shared" si="191"/>
        <v>#DIV/0!</v>
      </c>
      <c r="S1833" s="87" t="e">
        <f t="shared" si="191"/>
        <v>#DIV/0!</v>
      </c>
      <c r="T1833" s="87" t="e">
        <f t="shared" si="191"/>
        <v>#DIV/0!</v>
      </c>
    </row>
    <row r="1834" spans="1:20" ht="90" hidden="1" x14ac:dyDescent="0.3">
      <c r="A1834" s="92"/>
      <c r="B1834" s="93" t="s">
        <v>286</v>
      </c>
      <c r="C1834" s="97" t="s">
        <v>287</v>
      </c>
      <c r="D1834" s="644"/>
      <c r="E1834" s="642">
        <f t="shared" si="194"/>
        <v>0</v>
      </c>
      <c r="F1834" s="644"/>
      <c r="G1834" s="644"/>
      <c r="H1834" s="644"/>
      <c r="I1834" s="642">
        <f t="shared" si="192"/>
        <v>0</v>
      </c>
      <c r="J1834" s="644"/>
      <c r="K1834" s="644"/>
      <c r="L1834" s="644"/>
      <c r="M1834" s="642">
        <f t="shared" si="193"/>
        <v>0</v>
      </c>
      <c r="N1834" s="644"/>
      <c r="O1834" s="644"/>
      <c r="P1834" s="644"/>
      <c r="Q1834" s="87" t="e">
        <f t="shared" si="191"/>
        <v>#DIV/0!</v>
      </c>
      <c r="R1834" s="87" t="e">
        <f t="shared" si="191"/>
        <v>#DIV/0!</v>
      </c>
      <c r="S1834" s="87" t="e">
        <f t="shared" si="191"/>
        <v>#DIV/0!</v>
      </c>
      <c r="T1834" s="87" t="e">
        <f t="shared" si="191"/>
        <v>#DIV/0!</v>
      </c>
    </row>
    <row r="1835" spans="1:20" ht="30" hidden="1" x14ac:dyDescent="0.3">
      <c r="A1835" s="92"/>
      <c r="B1835" s="93" t="s">
        <v>288</v>
      </c>
      <c r="C1835" s="97" t="s">
        <v>289</v>
      </c>
      <c r="D1835" s="644"/>
      <c r="E1835" s="642">
        <f t="shared" si="194"/>
        <v>0</v>
      </c>
      <c r="F1835" s="644"/>
      <c r="G1835" s="644"/>
      <c r="H1835" s="644"/>
      <c r="I1835" s="642">
        <f t="shared" si="192"/>
        <v>0</v>
      </c>
      <c r="J1835" s="644"/>
      <c r="K1835" s="644"/>
      <c r="L1835" s="644"/>
      <c r="M1835" s="642">
        <f t="shared" si="193"/>
        <v>0</v>
      </c>
      <c r="N1835" s="644"/>
      <c r="O1835" s="644"/>
      <c r="P1835" s="644"/>
      <c r="Q1835" s="87" t="e">
        <f t="shared" si="191"/>
        <v>#DIV/0!</v>
      </c>
      <c r="R1835" s="87" t="e">
        <f t="shared" si="191"/>
        <v>#DIV/0!</v>
      </c>
      <c r="S1835" s="87" t="e">
        <f t="shared" si="191"/>
        <v>#DIV/0!</v>
      </c>
      <c r="T1835" s="87" t="e">
        <f t="shared" si="191"/>
        <v>#DIV/0!</v>
      </c>
    </row>
    <row r="1836" spans="1:20" ht="90" hidden="1" x14ac:dyDescent="0.3">
      <c r="A1836" s="92"/>
      <c r="B1836" s="93" t="s">
        <v>290</v>
      </c>
      <c r="C1836" s="97" t="s">
        <v>291</v>
      </c>
      <c r="D1836" s="644"/>
      <c r="E1836" s="642">
        <f t="shared" si="194"/>
        <v>0</v>
      </c>
      <c r="F1836" s="644"/>
      <c r="G1836" s="644"/>
      <c r="H1836" s="644"/>
      <c r="I1836" s="642">
        <f t="shared" si="192"/>
        <v>0</v>
      </c>
      <c r="J1836" s="644"/>
      <c r="K1836" s="644"/>
      <c r="L1836" s="644"/>
      <c r="M1836" s="642">
        <f t="shared" si="193"/>
        <v>0</v>
      </c>
      <c r="N1836" s="644"/>
      <c r="O1836" s="644"/>
      <c r="P1836" s="644"/>
      <c r="Q1836" s="87" t="e">
        <f t="shared" si="191"/>
        <v>#DIV/0!</v>
      </c>
      <c r="R1836" s="87" t="e">
        <f t="shared" si="191"/>
        <v>#DIV/0!</v>
      </c>
      <c r="S1836" s="87" t="e">
        <f t="shared" si="191"/>
        <v>#DIV/0!</v>
      </c>
      <c r="T1836" s="87" t="e">
        <f t="shared" si="191"/>
        <v>#DIV/0!</v>
      </c>
    </row>
    <row r="1837" spans="1:20" ht="30" hidden="1" x14ac:dyDescent="0.3">
      <c r="A1837" s="92"/>
      <c r="B1837" s="93" t="s">
        <v>292</v>
      </c>
      <c r="C1837" s="97" t="s">
        <v>293</v>
      </c>
      <c r="D1837" s="644"/>
      <c r="E1837" s="642">
        <f t="shared" si="194"/>
        <v>0</v>
      </c>
      <c r="F1837" s="644"/>
      <c r="G1837" s="644"/>
      <c r="H1837" s="644"/>
      <c r="I1837" s="642">
        <f t="shared" si="192"/>
        <v>0</v>
      </c>
      <c r="J1837" s="644"/>
      <c r="K1837" s="644"/>
      <c r="L1837" s="644"/>
      <c r="M1837" s="642">
        <f t="shared" si="193"/>
        <v>0</v>
      </c>
      <c r="N1837" s="644"/>
      <c r="O1837" s="644"/>
      <c r="P1837" s="644"/>
      <c r="Q1837" s="87" t="e">
        <f t="shared" si="191"/>
        <v>#DIV/0!</v>
      </c>
      <c r="R1837" s="87" t="e">
        <f t="shared" si="191"/>
        <v>#DIV/0!</v>
      </c>
      <c r="S1837" s="87" t="e">
        <f t="shared" si="191"/>
        <v>#DIV/0!</v>
      </c>
      <c r="T1837" s="87" t="e">
        <f t="shared" si="191"/>
        <v>#DIV/0!</v>
      </c>
    </row>
    <row r="1838" spans="1:20" ht="30" hidden="1" x14ac:dyDescent="0.3">
      <c r="A1838" s="92"/>
      <c r="B1838" s="93" t="s">
        <v>294</v>
      </c>
      <c r="C1838" s="97" t="s">
        <v>295</v>
      </c>
      <c r="D1838" s="644"/>
      <c r="E1838" s="642">
        <f t="shared" si="194"/>
        <v>0</v>
      </c>
      <c r="F1838" s="644"/>
      <c r="G1838" s="644"/>
      <c r="H1838" s="644"/>
      <c r="I1838" s="642">
        <f t="shared" si="192"/>
        <v>0</v>
      </c>
      <c r="J1838" s="644"/>
      <c r="K1838" s="644"/>
      <c r="L1838" s="644"/>
      <c r="M1838" s="642">
        <f t="shared" si="193"/>
        <v>0</v>
      </c>
      <c r="N1838" s="644"/>
      <c r="O1838" s="644"/>
      <c r="P1838" s="644"/>
      <c r="Q1838" s="87" t="e">
        <f t="shared" si="191"/>
        <v>#DIV/0!</v>
      </c>
      <c r="R1838" s="87" t="e">
        <f t="shared" si="191"/>
        <v>#DIV/0!</v>
      </c>
      <c r="S1838" s="87" t="e">
        <f t="shared" si="191"/>
        <v>#DIV/0!</v>
      </c>
      <c r="T1838" s="87" t="e">
        <f t="shared" si="191"/>
        <v>#DIV/0!</v>
      </c>
    </row>
    <row r="1839" spans="1:20" ht="30" hidden="1" x14ac:dyDescent="0.3">
      <c r="A1839" s="92"/>
      <c r="B1839" s="93" t="s">
        <v>296</v>
      </c>
      <c r="C1839" s="97" t="s">
        <v>297</v>
      </c>
      <c r="D1839" s="644"/>
      <c r="E1839" s="642">
        <f t="shared" si="194"/>
        <v>0</v>
      </c>
      <c r="F1839" s="644"/>
      <c r="G1839" s="644"/>
      <c r="H1839" s="644"/>
      <c r="I1839" s="642">
        <f t="shared" si="192"/>
        <v>0</v>
      </c>
      <c r="J1839" s="644"/>
      <c r="K1839" s="644"/>
      <c r="L1839" s="644"/>
      <c r="M1839" s="642">
        <f t="shared" si="193"/>
        <v>0</v>
      </c>
      <c r="N1839" s="644"/>
      <c r="O1839" s="644"/>
      <c r="P1839" s="644"/>
      <c r="Q1839" s="87" t="e">
        <f t="shared" si="191"/>
        <v>#DIV/0!</v>
      </c>
      <c r="R1839" s="87" t="e">
        <f t="shared" si="191"/>
        <v>#DIV/0!</v>
      </c>
      <c r="S1839" s="87" t="e">
        <f t="shared" si="191"/>
        <v>#DIV/0!</v>
      </c>
      <c r="T1839" s="87" t="e">
        <f t="shared" si="191"/>
        <v>#DIV/0!</v>
      </c>
    </row>
    <row r="1840" spans="1:20" ht="30" hidden="1" x14ac:dyDescent="0.3">
      <c r="A1840" s="92"/>
      <c r="B1840" s="93" t="s">
        <v>298</v>
      </c>
      <c r="C1840" s="97" t="s">
        <v>299</v>
      </c>
      <c r="D1840" s="644"/>
      <c r="E1840" s="642">
        <f t="shared" si="194"/>
        <v>0</v>
      </c>
      <c r="F1840" s="644"/>
      <c r="G1840" s="644"/>
      <c r="H1840" s="644"/>
      <c r="I1840" s="642">
        <f t="shared" si="192"/>
        <v>0</v>
      </c>
      <c r="J1840" s="644"/>
      <c r="K1840" s="644"/>
      <c r="L1840" s="644"/>
      <c r="M1840" s="642">
        <f t="shared" si="193"/>
        <v>0</v>
      </c>
      <c r="N1840" s="644"/>
      <c r="O1840" s="644"/>
      <c r="P1840" s="644"/>
      <c r="Q1840" s="87" t="e">
        <f t="shared" si="191"/>
        <v>#DIV/0!</v>
      </c>
      <c r="R1840" s="87" t="e">
        <f t="shared" si="191"/>
        <v>#DIV/0!</v>
      </c>
      <c r="S1840" s="87" t="e">
        <f t="shared" si="191"/>
        <v>#DIV/0!</v>
      </c>
      <c r="T1840" s="87" t="e">
        <f t="shared" si="191"/>
        <v>#DIV/0!</v>
      </c>
    </row>
    <row r="1841" spans="1:20" ht="30" hidden="1" x14ac:dyDescent="0.3">
      <c r="A1841" s="92"/>
      <c r="B1841" s="93" t="s">
        <v>300</v>
      </c>
      <c r="C1841" s="97" t="s">
        <v>301</v>
      </c>
      <c r="D1841" s="644"/>
      <c r="E1841" s="642">
        <f t="shared" si="194"/>
        <v>0</v>
      </c>
      <c r="F1841" s="644"/>
      <c r="G1841" s="644"/>
      <c r="H1841" s="644"/>
      <c r="I1841" s="642">
        <f t="shared" si="192"/>
        <v>0</v>
      </c>
      <c r="J1841" s="644"/>
      <c r="K1841" s="644"/>
      <c r="L1841" s="644"/>
      <c r="M1841" s="642">
        <f t="shared" si="193"/>
        <v>0</v>
      </c>
      <c r="N1841" s="644"/>
      <c r="O1841" s="644"/>
      <c r="P1841" s="644"/>
      <c r="Q1841" s="87" t="e">
        <f t="shared" si="191"/>
        <v>#DIV/0!</v>
      </c>
      <c r="R1841" s="87" t="e">
        <f t="shared" si="191"/>
        <v>#DIV/0!</v>
      </c>
      <c r="S1841" s="87" t="e">
        <f t="shared" si="191"/>
        <v>#DIV/0!</v>
      </c>
      <c r="T1841" s="87" t="e">
        <f t="shared" si="191"/>
        <v>#DIV/0!</v>
      </c>
    </row>
    <row r="1842" spans="1:20" ht="75" hidden="1" x14ac:dyDescent="0.3">
      <c r="A1842" s="92"/>
      <c r="B1842" s="93" t="s">
        <v>302</v>
      </c>
      <c r="C1842" s="97" t="s">
        <v>303</v>
      </c>
      <c r="D1842" s="644"/>
      <c r="E1842" s="642">
        <f t="shared" si="194"/>
        <v>0</v>
      </c>
      <c r="F1842" s="644"/>
      <c r="G1842" s="644"/>
      <c r="H1842" s="644"/>
      <c r="I1842" s="642">
        <f t="shared" si="192"/>
        <v>0</v>
      </c>
      <c r="J1842" s="644"/>
      <c r="K1842" s="644"/>
      <c r="L1842" s="644"/>
      <c r="M1842" s="642">
        <f t="shared" si="193"/>
        <v>0</v>
      </c>
      <c r="N1842" s="644"/>
      <c r="O1842" s="644"/>
      <c r="P1842" s="644"/>
      <c r="Q1842" s="87" t="e">
        <f t="shared" si="191"/>
        <v>#DIV/0!</v>
      </c>
      <c r="R1842" s="87" t="e">
        <f t="shared" si="191"/>
        <v>#DIV/0!</v>
      </c>
      <c r="S1842" s="87" t="e">
        <f t="shared" si="191"/>
        <v>#DIV/0!</v>
      </c>
      <c r="T1842" s="87" t="e">
        <f t="shared" si="191"/>
        <v>#DIV/0!</v>
      </c>
    </row>
    <row r="1843" spans="1:20" hidden="1" x14ac:dyDescent="0.3">
      <c r="A1843" s="92"/>
      <c r="B1843" s="93" t="s">
        <v>307</v>
      </c>
      <c r="C1843" s="95" t="s">
        <v>386</v>
      </c>
      <c r="D1843" s="644"/>
      <c r="E1843" s="642">
        <f t="shared" si="194"/>
        <v>0</v>
      </c>
      <c r="F1843" s="644"/>
      <c r="G1843" s="644"/>
      <c r="H1843" s="644"/>
      <c r="I1843" s="642">
        <f t="shared" si="192"/>
        <v>0</v>
      </c>
      <c r="J1843" s="644"/>
      <c r="K1843" s="644"/>
      <c r="L1843" s="644"/>
      <c r="M1843" s="642">
        <f t="shared" si="193"/>
        <v>0</v>
      </c>
      <c r="N1843" s="644"/>
      <c r="O1843" s="644"/>
      <c r="P1843" s="644"/>
      <c r="Q1843" s="87" t="e">
        <f t="shared" si="191"/>
        <v>#DIV/0!</v>
      </c>
      <c r="R1843" s="87" t="e">
        <f t="shared" si="191"/>
        <v>#DIV/0!</v>
      </c>
      <c r="S1843" s="87" t="e">
        <f t="shared" si="191"/>
        <v>#DIV/0!</v>
      </c>
      <c r="T1843" s="87" t="e">
        <f t="shared" si="191"/>
        <v>#DIV/0!</v>
      </c>
    </row>
    <row r="1844" spans="1:20" hidden="1" x14ac:dyDescent="0.3">
      <c r="A1844" s="92"/>
      <c r="B1844" s="93" t="s">
        <v>309</v>
      </c>
      <c r="C1844" s="95" t="s">
        <v>387</v>
      </c>
      <c r="D1844" s="644"/>
      <c r="E1844" s="642">
        <f t="shared" si="194"/>
        <v>0</v>
      </c>
      <c r="F1844" s="644"/>
      <c r="G1844" s="644"/>
      <c r="H1844" s="644"/>
      <c r="I1844" s="642">
        <f t="shared" si="192"/>
        <v>0</v>
      </c>
      <c r="J1844" s="644"/>
      <c r="K1844" s="644"/>
      <c r="L1844" s="644"/>
      <c r="M1844" s="642">
        <f t="shared" si="193"/>
        <v>0</v>
      </c>
      <c r="N1844" s="644"/>
      <c r="O1844" s="644"/>
      <c r="P1844" s="644"/>
      <c r="Q1844" s="87" t="e">
        <f t="shared" si="191"/>
        <v>#DIV/0!</v>
      </c>
      <c r="R1844" s="87" t="e">
        <f t="shared" si="191"/>
        <v>#DIV/0!</v>
      </c>
      <c r="S1844" s="87" t="e">
        <f t="shared" si="191"/>
        <v>#DIV/0!</v>
      </c>
      <c r="T1844" s="87" t="e">
        <f t="shared" si="191"/>
        <v>#DIV/0!</v>
      </c>
    </row>
    <row r="1845" spans="1:20" hidden="1" x14ac:dyDescent="0.3">
      <c r="A1845" s="92"/>
      <c r="B1845" s="93" t="s">
        <v>310</v>
      </c>
      <c r="C1845" s="96" t="s">
        <v>311</v>
      </c>
      <c r="D1845" s="644"/>
      <c r="E1845" s="642">
        <f t="shared" si="194"/>
        <v>0</v>
      </c>
      <c r="F1845" s="644"/>
      <c r="G1845" s="644"/>
      <c r="H1845" s="644"/>
      <c r="I1845" s="642">
        <f t="shared" si="192"/>
        <v>0</v>
      </c>
      <c r="J1845" s="644"/>
      <c r="K1845" s="644"/>
      <c r="L1845" s="644"/>
      <c r="M1845" s="642">
        <f t="shared" si="193"/>
        <v>0</v>
      </c>
      <c r="N1845" s="644"/>
      <c r="O1845" s="644"/>
      <c r="P1845" s="644"/>
      <c r="Q1845" s="87" t="e">
        <f t="shared" si="191"/>
        <v>#DIV/0!</v>
      </c>
      <c r="R1845" s="87" t="e">
        <f t="shared" si="191"/>
        <v>#DIV/0!</v>
      </c>
      <c r="S1845" s="87" t="e">
        <f t="shared" si="191"/>
        <v>#DIV/0!</v>
      </c>
      <c r="T1845" s="87" t="e">
        <f t="shared" si="191"/>
        <v>#DIV/0!</v>
      </c>
    </row>
    <row r="1846" spans="1:20" ht="30" hidden="1" x14ac:dyDescent="0.3">
      <c r="A1846" s="92"/>
      <c r="B1846" s="93" t="s">
        <v>312</v>
      </c>
      <c r="C1846" s="97" t="s">
        <v>313</v>
      </c>
      <c r="D1846" s="644"/>
      <c r="E1846" s="642">
        <f t="shared" si="194"/>
        <v>0</v>
      </c>
      <c r="F1846" s="644"/>
      <c r="G1846" s="644"/>
      <c r="H1846" s="644"/>
      <c r="I1846" s="642">
        <f t="shared" si="192"/>
        <v>0</v>
      </c>
      <c r="J1846" s="644"/>
      <c r="K1846" s="644"/>
      <c r="L1846" s="644"/>
      <c r="M1846" s="642">
        <f t="shared" si="193"/>
        <v>0</v>
      </c>
      <c r="N1846" s="644"/>
      <c r="O1846" s="644"/>
      <c r="P1846" s="644"/>
      <c r="Q1846" s="87" t="e">
        <f t="shared" si="191"/>
        <v>#DIV/0!</v>
      </c>
      <c r="R1846" s="87" t="e">
        <f t="shared" si="191"/>
        <v>#DIV/0!</v>
      </c>
      <c r="S1846" s="87" t="e">
        <f t="shared" si="191"/>
        <v>#DIV/0!</v>
      </c>
      <c r="T1846" s="87" t="e">
        <f t="shared" si="191"/>
        <v>#DIV/0!</v>
      </c>
    </row>
    <row r="1847" spans="1:20" ht="30" hidden="1" x14ac:dyDescent="0.3">
      <c r="A1847" s="92"/>
      <c r="B1847" s="93" t="s">
        <v>314</v>
      </c>
      <c r="C1847" s="97" t="s">
        <v>315</v>
      </c>
      <c r="D1847" s="644"/>
      <c r="E1847" s="642">
        <f t="shared" si="194"/>
        <v>0</v>
      </c>
      <c r="F1847" s="644"/>
      <c r="G1847" s="644"/>
      <c r="H1847" s="644"/>
      <c r="I1847" s="642">
        <f t="shared" si="192"/>
        <v>0</v>
      </c>
      <c r="J1847" s="644"/>
      <c r="K1847" s="644"/>
      <c r="L1847" s="644"/>
      <c r="M1847" s="642">
        <f t="shared" si="193"/>
        <v>0</v>
      </c>
      <c r="N1847" s="644"/>
      <c r="O1847" s="644"/>
      <c r="P1847" s="644"/>
      <c r="Q1847" s="87" t="e">
        <f t="shared" si="191"/>
        <v>#DIV/0!</v>
      </c>
      <c r="R1847" s="87" t="e">
        <f t="shared" si="191"/>
        <v>#DIV/0!</v>
      </c>
      <c r="S1847" s="87" t="e">
        <f t="shared" si="191"/>
        <v>#DIV/0!</v>
      </c>
      <c r="T1847" s="87" t="e">
        <f t="shared" si="191"/>
        <v>#DIV/0!</v>
      </c>
    </row>
    <row r="1848" spans="1:20" hidden="1" x14ac:dyDescent="0.3">
      <c r="A1848" s="92"/>
      <c r="B1848" s="93" t="s">
        <v>316</v>
      </c>
      <c r="C1848" s="96" t="s">
        <v>317</v>
      </c>
      <c r="D1848" s="644"/>
      <c r="E1848" s="642">
        <f t="shared" si="194"/>
        <v>0</v>
      </c>
      <c r="F1848" s="644"/>
      <c r="G1848" s="644"/>
      <c r="H1848" s="644"/>
      <c r="I1848" s="642">
        <f t="shared" si="192"/>
        <v>0</v>
      </c>
      <c r="J1848" s="644"/>
      <c r="K1848" s="644"/>
      <c r="L1848" s="644"/>
      <c r="M1848" s="642">
        <f t="shared" si="193"/>
        <v>0</v>
      </c>
      <c r="N1848" s="644"/>
      <c r="O1848" s="644"/>
      <c r="P1848" s="644"/>
      <c r="Q1848" s="87" t="e">
        <f t="shared" si="191"/>
        <v>#DIV/0!</v>
      </c>
      <c r="R1848" s="87" t="e">
        <f t="shared" si="191"/>
        <v>#DIV/0!</v>
      </c>
      <c r="S1848" s="87" t="e">
        <f t="shared" si="191"/>
        <v>#DIV/0!</v>
      </c>
      <c r="T1848" s="87" t="e">
        <f t="shared" si="191"/>
        <v>#DIV/0!</v>
      </c>
    </row>
    <row r="1849" spans="1:20" ht="30" hidden="1" x14ac:dyDescent="0.3">
      <c r="A1849" s="92"/>
      <c r="B1849" s="93" t="s">
        <v>318</v>
      </c>
      <c r="C1849" s="97" t="s">
        <v>313</v>
      </c>
      <c r="D1849" s="644"/>
      <c r="E1849" s="642">
        <f t="shared" si="194"/>
        <v>0</v>
      </c>
      <c r="F1849" s="644"/>
      <c r="G1849" s="644"/>
      <c r="H1849" s="644"/>
      <c r="I1849" s="642">
        <f t="shared" si="192"/>
        <v>0</v>
      </c>
      <c r="J1849" s="644"/>
      <c r="K1849" s="644"/>
      <c r="L1849" s="644"/>
      <c r="M1849" s="642">
        <f t="shared" si="193"/>
        <v>0</v>
      </c>
      <c r="N1849" s="644"/>
      <c r="O1849" s="644"/>
      <c r="P1849" s="644"/>
      <c r="Q1849" s="87" t="e">
        <f t="shared" si="191"/>
        <v>#DIV/0!</v>
      </c>
      <c r="R1849" s="87" t="e">
        <f t="shared" si="191"/>
        <v>#DIV/0!</v>
      </c>
      <c r="S1849" s="87" t="e">
        <f t="shared" si="191"/>
        <v>#DIV/0!</v>
      </c>
      <c r="T1849" s="87" t="e">
        <f t="shared" si="191"/>
        <v>#DIV/0!</v>
      </c>
    </row>
    <row r="1850" spans="1:20" ht="30" hidden="1" x14ac:dyDescent="0.3">
      <c r="A1850" s="92"/>
      <c r="B1850" s="93" t="s">
        <v>319</v>
      </c>
      <c r="C1850" s="97" t="s">
        <v>315</v>
      </c>
      <c r="D1850" s="644"/>
      <c r="E1850" s="642">
        <f t="shared" si="194"/>
        <v>0</v>
      </c>
      <c r="F1850" s="644"/>
      <c r="G1850" s="644"/>
      <c r="H1850" s="644"/>
      <c r="I1850" s="642">
        <f t="shared" si="192"/>
        <v>0</v>
      </c>
      <c r="J1850" s="644"/>
      <c r="K1850" s="644"/>
      <c r="L1850" s="644"/>
      <c r="M1850" s="642">
        <f t="shared" si="193"/>
        <v>0</v>
      </c>
      <c r="N1850" s="644"/>
      <c r="O1850" s="644"/>
      <c r="P1850" s="644"/>
      <c r="Q1850" s="87" t="e">
        <f t="shared" si="191"/>
        <v>#DIV/0!</v>
      </c>
      <c r="R1850" s="87" t="e">
        <f t="shared" si="191"/>
        <v>#DIV/0!</v>
      </c>
      <c r="S1850" s="87" t="e">
        <f t="shared" si="191"/>
        <v>#DIV/0!</v>
      </c>
      <c r="T1850" s="87" t="e">
        <f t="shared" si="191"/>
        <v>#DIV/0!</v>
      </c>
    </row>
    <row r="1851" spans="1:20" ht="45" hidden="1" x14ac:dyDescent="0.3">
      <c r="A1851" s="92"/>
      <c r="B1851" s="93" t="s">
        <v>320</v>
      </c>
      <c r="C1851" s="96" t="s">
        <v>321</v>
      </c>
      <c r="D1851" s="644"/>
      <c r="E1851" s="642">
        <f t="shared" si="194"/>
        <v>0</v>
      </c>
      <c r="F1851" s="644"/>
      <c r="G1851" s="644"/>
      <c r="H1851" s="644"/>
      <c r="I1851" s="642">
        <f t="shared" si="192"/>
        <v>0</v>
      </c>
      <c r="J1851" s="644"/>
      <c r="K1851" s="644"/>
      <c r="L1851" s="644"/>
      <c r="M1851" s="642">
        <f t="shared" si="193"/>
        <v>0</v>
      </c>
      <c r="N1851" s="644"/>
      <c r="O1851" s="644"/>
      <c r="P1851" s="644"/>
      <c r="Q1851" s="87" t="e">
        <f t="shared" si="191"/>
        <v>#DIV/0!</v>
      </c>
      <c r="R1851" s="87" t="e">
        <f t="shared" si="191"/>
        <v>#DIV/0!</v>
      </c>
      <c r="S1851" s="87" t="e">
        <f t="shared" si="191"/>
        <v>#DIV/0!</v>
      </c>
      <c r="T1851" s="87" t="e">
        <f t="shared" si="191"/>
        <v>#DIV/0!</v>
      </c>
    </row>
    <row r="1852" spans="1:20" ht="30" hidden="1" x14ac:dyDescent="0.3">
      <c r="A1852" s="92"/>
      <c r="B1852" s="93" t="s">
        <v>322</v>
      </c>
      <c r="C1852" s="97" t="s">
        <v>313</v>
      </c>
      <c r="D1852" s="644"/>
      <c r="E1852" s="642">
        <f t="shared" si="194"/>
        <v>0</v>
      </c>
      <c r="F1852" s="644"/>
      <c r="G1852" s="644"/>
      <c r="H1852" s="644"/>
      <c r="I1852" s="642">
        <f t="shared" si="192"/>
        <v>0</v>
      </c>
      <c r="J1852" s="644"/>
      <c r="K1852" s="644"/>
      <c r="L1852" s="644"/>
      <c r="M1852" s="642">
        <f t="shared" si="193"/>
        <v>0</v>
      </c>
      <c r="N1852" s="644"/>
      <c r="O1852" s="644"/>
      <c r="P1852" s="644"/>
      <c r="Q1852" s="87" t="e">
        <f t="shared" si="191"/>
        <v>#DIV/0!</v>
      </c>
      <c r="R1852" s="87" t="e">
        <f t="shared" si="191"/>
        <v>#DIV/0!</v>
      </c>
      <c r="S1852" s="87" t="e">
        <f t="shared" si="191"/>
        <v>#DIV/0!</v>
      </c>
      <c r="T1852" s="87" t="e">
        <f t="shared" si="191"/>
        <v>#DIV/0!</v>
      </c>
    </row>
    <row r="1853" spans="1:20" ht="30" hidden="1" x14ac:dyDescent="0.3">
      <c r="A1853" s="92"/>
      <c r="B1853" s="93" t="s">
        <v>323</v>
      </c>
      <c r="C1853" s="97" t="s">
        <v>315</v>
      </c>
      <c r="D1853" s="644"/>
      <c r="E1853" s="642">
        <f t="shared" si="194"/>
        <v>0</v>
      </c>
      <c r="F1853" s="644"/>
      <c r="G1853" s="644"/>
      <c r="H1853" s="644"/>
      <c r="I1853" s="642">
        <f t="shared" si="192"/>
        <v>0</v>
      </c>
      <c r="J1853" s="644"/>
      <c r="K1853" s="644"/>
      <c r="L1853" s="644"/>
      <c r="M1853" s="642">
        <f t="shared" si="193"/>
        <v>0</v>
      </c>
      <c r="N1853" s="644"/>
      <c r="O1853" s="644"/>
      <c r="P1853" s="644"/>
      <c r="Q1853" s="87" t="e">
        <f t="shared" si="191"/>
        <v>#DIV/0!</v>
      </c>
      <c r="R1853" s="87" t="e">
        <f t="shared" si="191"/>
        <v>#DIV/0!</v>
      </c>
      <c r="S1853" s="87" t="e">
        <f t="shared" si="191"/>
        <v>#DIV/0!</v>
      </c>
      <c r="T1853" s="87" t="e">
        <f t="shared" si="191"/>
        <v>#DIV/0!</v>
      </c>
    </row>
    <row r="1854" spans="1:20" hidden="1" x14ac:dyDescent="0.3">
      <c r="A1854" s="92"/>
      <c r="B1854" s="93" t="s">
        <v>324</v>
      </c>
      <c r="C1854" s="95" t="s">
        <v>388</v>
      </c>
      <c r="D1854" s="644"/>
      <c r="E1854" s="642">
        <f t="shared" si="194"/>
        <v>0</v>
      </c>
      <c r="F1854" s="644"/>
      <c r="G1854" s="644"/>
      <c r="H1854" s="644"/>
      <c r="I1854" s="642">
        <f t="shared" si="192"/>
        <v>0</v>
      </c>
      <c r="J1854" s="644"/>
      <c r="K1854" s="644"/>
      <c r="L1854" s="644"/>
      <c r="M1854" s="642">
        <f t="shared" si="193"/>
        <v>0</v>
      </c>
      <c r="N1854" s="644"/>
      <c r="O1854" s="644"/>
      <c r="P1854" s="644"/>
      <c r="Q1854" s="87" t="e">
        <f t="shared" si="191"/>
        <v>#DIV/0!</v>
      </c>
      <c r="R1854" s="87" t="e">
        <f t="shared" si="191"/>
        <v>#DIV/0!</v>
      </c>
      <c r="S1854" s="87" t="e">
        <f t="shared" si="191"/>
        <v>#DIV/0!</v>
      </c>
      <c r="T1854" s="87" t="e">
        <f t="shared" si="191"/>
        <v>#DIV/0!</v>
      </c>
    </row>
    <row r="1855" spans="1:20" ht="45" hidden="1" x14ac:dyDescent="0.3">
      <c r="A1855" s="92"/>
      <c r="B1855" s="93" t="s">
        <v>325</v>
      </c>
      <c r="C1855" s="96" t="s">
        <v>326</v>
      </c>
      <c r="D1855" s="644"/>
      <c r="E1855" s="642">
        <f t="shared" si="194"/>
        <v>0</v>
      </c>
      <c r="F1855" s="644"/>
      <c r="G1855" s="644"/>
      <c r="H1855" s="644"/>
      <c r="I1855" s="642">
        <f t="shared" si="192"/>
        <v>0</v>
      </c>
      <c r="J1855" s="644"/>
      <c r="K1855" s="644"/>
      <c r="L1855" s="644"/>
      <c r="M1855" s="642">
        <f t="shared" si="193"/>
        <v>0</v>
      </c>
      <c r="N1855" s="644"/>
      <c r="O1855" s="644"/>
      <c r="P1855" s="644"/>
      <c r="Q1855" s="87" t="e">
        <f t="shared" si="191"/>
        <v>#DIV/0!</v>
      </c>
      <c r="R1855" s="87" t="e">
        <f t="shared" si="191"/>
        <v>#DIV/0!</v>
      </c>
      <c r="S1855" s="87" t="e">
        <f t="shared" si="191"/>
        <v>#DIV/0!</v>
      </c>
      <c r="T1855" s="87" t="e">
        <f t="shared" si="191"/>
        <v>#DIV/0!</v>
      </c>
    </row>
    <row r="1856" spans="1:20" hidden="1" x14ac:dyDescent="0.3">
      <c r="A1856" s="92"/>
      <c r="B1856" s="93" t="s">
        <v>327</v>
      </c>
      <c r="C1856" s="96" t="s">
        <v>328</v>
      </c>
      <c r="D1856" s="644"/>
      <c r="E1856" s="642">
        <f t="shared" si="194"/>
        <v>0</v>
      </c>
      <c r="F1856" s="644"/>
      <c r="G1856" s="644"/>
      <c r="H1856" s="644"/>
      <c r="I1856" s="642">
        <f t="shared" si="192"/>
        <v>0</v>
      </c>
      <c r="J1856" s="644"/>
      <c r="K1856" s="644"/>
      <c r="L1856" s="644"/>
      <c r="M1856" s="642">
        <f t="shared" si="193"/>
        <v>0</v>
      </c>
      <c r="N1856" s="644"/>
      <c r="O1856" s="644"/>
      <c r="P1856" s="644"/>
      <c r="Q1856" s="87" t="e">
        <f t="shared" si="191"/>
        <v>#DIV/0!</v>
      </c>
      <c r="R1856" s="87" t="e">
        <f t="shared" si="191"/>
        <v>#DIV/0!</v>
      </c>
      <c r="S1856" s="87" t="e">
        <f t="shared" si="191"/>
        <v>#DIV/0!</v>
      </c>
      <c r="T1856" s="87" t="e">
        <f t="shared" si="191"/>
        <v>#DIV/0!</v>
      </c>
    </row>
    <row r="1857" spans="1:20" ht="30" hidden="1" x14ac:dyDescent="0.3">
      <c r="A1857" s="92"/>
      <c r="B1857" s="93" t="s">
        <v>329</v>
      </c>
      <c r="C1857" s="97" t="s">
        <v>330</v>
      </c>
      <c r="D1857" s="644"/>
      <c r="E1857" s="642">
        <f t="shared" si="194"/>
        <v>0</v>
      </c>
      <c r="F1857" s="644"/>
      <c r="G1857" s="644"/>
      <c r="H1857" s="644"/>
      <c r="I1857" s="642">
        <f t="shared" si="192"/>
        <v>0</v>
      </c>
      <c r="J1857" s="644"/>
      <c r="K1857" s="644"/>
      <c r="L1857" s="644"/>
      <c r="M1857" s="642">
        <f t="shared" si="193"/>
        <v>0</v>
      </c>
      <c r="N1857" s="644"/>
      <c r="O1857" s="644"/>
      <c r="P1857" s="644"/>
      <c r="Q1857" s="87" t="e">
        <f t="shared" si="191"/>
        <v>#DIV/0!</v>
      </c>
      <c r="R1857" s="87" t="e">
        <f t="shared" si="191"/>
        <v>#DIV/0!</v>
      </c>
      <c r="S1857" s="87" t="e">
        <f t="shared" si="191"/>
        <v>#DIV/0!</v>
      </c>
      <c r="T1857" s="87" t="e">
        <f t="shared" si="191"/>
        <v>#DIV/0!</v>
      </c>
    </row>
    <row r="1858" spans="1:20" ht="30" hidden="1" x14ac:dyDescent="0.3">
      <c r="A1858" s="92"/>
      <c r="B1858" s="93" t="s">
        <v>331</v>
      </c>
      <c r="C1858" s="97" t="s">
        <v>332</v>
      </c>
      <c r="D1858" s="644"/>
      <c r="E1858" s="642">
        <f t="shared" si="194"/>
        <v>0</v>
      </c>
      <c r="F1858" s="644"/>
      <c r="G1858" s="644"/>
      <c r="H1858" s="644"/>
      <c r="I1858" s="642">
        <f t="shared" si="192"/>
        <v>0</v>
      </c>
      <c r="J1858" s="644"/>
      <c r="K1858" s="644"/>
      <c r="L1858" s="644"/>
      <c r="M1858" s="642">
        <f t="shared" si="193"/>
        <v>0</v>
      </c>
      <c r="N1858" s="644"/>
      <c r="O1858" s="644"/>
      <c r="P1858" s="644"/>
      <c r="Q1858" s="87" t="e">
        <f t="shared" si="191"/>
        <v>#DIV/0!</v>
      </c>
      <c r="R1858" s="87" t="e">
        <f t="shared" si="191"/>
        <v>#DIV/0!</v>
      </c>
      <c r="S1858" s="87" t="e">
        <f t="shared" si="191"/>
        <v>#DIV/0!</v>
      </c>
      <c r="T1858" s="87" t="e">
        <f t="shared" si="191"/>
        <v>#DIV/0!</v>
      </c>
    </row>
    <row r="1859" spans="1:20" hidden="1" x14ac:dyDescent="0.3">
      <c r="A1859" s="92"/>
      <c r="B1859" s="93" t="s">
        <v>138</v>
      </c>
      <c r="C1859" s="94" t="s">
        <v>374</v>
      </c>
      <c r="D1859" s="644"/>
      <c r="E1859" s="642">
        <f t="shared" si="194"/>
        <v>0</v>
      </c>
      <c r="F1859" s="644"/>
      <c r="G1859" s="644"/>
      <c r="H1859" s="644"/>
      <c r="I1859" s="642">
        <f t="shared" si="192"/>
        <v>0</v>
      </c>
      <c r="J1859" s="644"/>
      <c r="K1859" s="644"/>
      <c r="L1859" s="644"/>
      <c r="M1859" s="642">
        <f t="shared" si="193"/>
        <v>0</v>
      </c>
      <c r="N1859" s="644"/>
      <c r="O1859" s="644"/>
      <c r="P1859" s="644"/>
      <c r="Q1859" s="87" t="e">
        <f t="shared" si="191"/>
        <v>#DIV/0!</v>
      </c>
      <c r="R1859" s="87" t="e">
        <f t="shared" si="191"/>
        <v>#DIV/0!</v>
      </c>
      <c r="S1859" s="87" t="e">
        <f t="shared" si="191"/>
        <v>#DIV/0!</v>
      </c>
      <c r="T1859" s="87" t="e">
        <f t="shared" si="191"/>
        <v>#DIV/0!</v>
      </c>
    </row>
    <row r="1860" spans="1:20" hidden="1" x14ac:dyDescent="0.3">
      <c r="A1860" s="92"/>
      <c r="B1860" s="93" t="s">
        <v>139</v>
      </c>
      <c r="C1860" s="100" t="s">
        <v>475</v>
      </c>
      <c r="D1860" s="644"/>
      <c r="E1860" s="642">
        <f t="shared" si="194"/>
        <v>0</v>
      </c>
      <c r="F1860" s="644"/>
      <c r="G1860" s="644"/>
      <c r="H1860" s="644"/>
      <c r="I1860" s="642">
        <f t="shared" si="192"/>
        <v>0</v>
      </c>
      <c r="J1860" s="644"/>
      <c r="K1860" s="644"/>
      <c r="L1860" s="644"/>
      <c r="M1860" s="642">
        <f t="shared" si="193"/>
        <v>0</v>
      </c>
      <c r="N1860" s="644"/>
      <c r="O1860" s="644"/>
      <c r="P1860" s="644"/>
      <c r="Q1860" s="87" t="e">
        <f t="shared" si="191"/>
        <v>#DIV/0!</v>
      </c>
      <c r="R1860" s="87" t="e">
        <f t="shared" si="191"/>
        <v>#DIV/0!</v>
      </c>
      <c r="S1860" s="87" t="e">
        <f t="shared" si="191"/>
        <v>#DIV/0!</v>
      </c>
      <c r="T1860" s="87" t="e">
        <f t="shared" si="191"/>
        <v>#DIV/0!</v>
      </c>
    </row>
    <row r="1861" spans="1:20" ht="30" hidden="1" x14ac:dyDescent="0.3">
      <c r="A1861" s="92"/>
      <c r="B1861" s="93" t="s">
        <v>335</v>
      </c>
      <c r="C1861" s="96" t="s">
        <v>336</v>
      </c>
      <c r="D1861" s="644"/>
      <c r="E1861" s="642">
        <f t="shared" si="194"/>
        <v>0</v>
      </c>
      <c r="F1861" s="644"/>
      <c r="G1861" s="644"/>
      <c r="H1861" s="644"/>
      <c r="I1861" s="642">
        <f t="shared" si="192"/>
        <v>0</v>
      </c>
      <c r="J1861" s="644"/>
      <c r="K1861" s="644"/>
      <c r="L1861" s="644"/>
      <c r="M1861" s="642">
        <f t="shared" si="193"/>
        <v>0</v>
      </c>
      <c r="N1861" s="644"/>
      <c r="O1861" s="644"/>
      <c r="P1861" s="644"/>
      <c r="Q1861" s="87" t="e">
        <f t="shared" si="191"/>
        <v>#DIV/0!</v>
      </c>
      <c r="R1861" s="87" t="e">
        <f t="shared" si="191"/>
        <v>#DIV/0!</v>
      </c>
      <c r="S1861" s="87" t="e">
        <f t="shared" si="191"/>
        <v>#DIV/0!</v>
      </c>
      <c r="T1861" s="87" t="e">
        <f t="shared" si="191"/>
        <v>#DIV/0!</v>
      </c>
    </row>
    <row r="1862" spans="1:20" ht="27.75" hidden="1" customHeight="1" x14ac:dyDescent="0.3">
      <c r="A1862" s="92"/>
      <c r="B1862" s="93" t="s">
        <v>337</v>
      </c>
      <c r="C1862" s="97" t="s">
        <v>338</v>
      </c>
      <c r="D1862" s="644"/>
      <c r="E1862" s="642">
        <f t="shared" si="194"/>
        <v>0</v>
      </c>
      <c r="F1862" s="644"/>
      <c r="G1862" s="644"/>
      <c r="H1862" s="644"/>
      <c r="I1862" s="642">
        <f t="shared" si="192"/>
        <v>0</v>
      </c>
      <c r="J1862" s="644"/>
      <c r="K1862" s="644"/>
      <c r="L1862" s="644"/>
      <c r="M1862" s="642">
        <f t="shared" si="193"/>
        <v>0</v>
      </c>
      <c r="N1862" s="644"/>
      <c r="O1862" s="644"/>
      <c r="P1862" s="644"/>
      <c r="Q1862" s="87" t="e">
        <f t="shared" si="191"/>
        <v>#DIV/0!</v>
      </c>
      <c r="R1862" s="87" t="e">
        <f t="shared" si="191"/>
        <v>#DIV/0!</v>
      </c>
      <c r="S1862" s="87" t="e">
        <f t="shared" si="191"/>
        <v>#DIV/0!</v>
      </c>
      <c r="T1862" s="87" t="e">
        <f t="shared" si="191"/>
        <v>#DIV/0!</v>
      </c>
    </row>
    <row r="1863" spans="1:20" ht="30" hidden="1" x14ac:dyDescent="0.3">
      <c r="A1863" s="92"/>
      <c r="B1863" s="93" t="s">
        <v>339</v>
      </c>
      <c r="C1863" s="97" t="s">
        <v>340</v>
      </c>
      <c r="D1863" s="644"/>
      <c r="E1863" s="642">
        <f t="shared" si="194"/>
        <v>0</v>
      </c>
      <c r="F1863" s="644"/>
      <c r="G1863" s="644"/>
      <c r="H1863" s="644"/>
      <c r="I1863" s="642">
        <f t="shared" si="192"/>
        <v>0</v>
      </c>
      <c r="J1863" s="644"/>
      <c r="K1863" s="644"/>
      <c r="L1863" s="644"/>
      <c r="M1863" s="642">
        <f t="shared" si="193"/>
        <v>0</v>
      </c>
      <c r="N1863" s="644"/>
      <c r="O1863" s="644"/>
      <c r="P1863" s="644"/>
      <c r="Q1863" s="87" t="e">
        <f t="shared" si="191"/>
        <v>#DIV/0!</v>
      </c>
      <c r="R1863" s="87" t="e">
        <f t="shared" si="191"/>
        <v>#DIV/0!</v>
      </c>
      <c r="S1863" s="87" t="e">
        <f t="shared" si="191"/>
        <v>#DIV/0!</v>
      </c>
      <c r="T1863" s="87" t="e">
        <f t="shared" si="191"/>
        <v>#DIV/0!</v>
      </c>
    </row>
    <row r="1864" spans="1:20" ht="30" hidden="1" x14ac:dyDescent="0.3">
      <c r="A1864" s="92"/>
      <c r="B1864" s="93" t="s">
        <v>341</v>
      </c>
      <c r="C1864" s="97" t="s">
        <v>342</v>
      </c>
      <c r="D1864" s="644"/>
      <c r="E1864" s="642">
        <f t="shared" si="194"/>
        <v>0</v>
      </c>
      <c r="F1864" s="644"/>
      <c r="G1864" s="644"/>
      <c r="H1864" s="644"/>
      <c r="I1864" s="642">
        <f t="shared" si="192"/>
        <v>0</v>
      </c>
      <c r="J1864" s="644"/>
      <c r="K1864" s="644"/>
      <c r="L1864" s="644"/>
      <c r="M1864" s="642">
        <f t="shared" si="193"/>
        <v>0</v>
      </c>
      <c r="N1864" s="644"/>
      <c r="O1864" s="644"/>
      <c r="P1864" s="644"/>
      <c r="Q1864" s="87" t="e">
        <f t="shared" si="191"/>
        <v>#DIV/0!</v>
      </c>
      <c r="R1864" s="87" t="e">
        <f t="shared" si="191"/>
        <v>#DIV/0!</v>
      </c>
      <c r="S1864" s="87" t="e">
        <f t="shared" si="191"/>
        <v>#DIV/0!</v>
      </c>
      <c r="T1864" s="87" t="e">
        <f t="shared" si="191"/>
        <v>#DIV/0!</v>
      </c>
    </row>
    <row r="1865" spans="1:20" ht="30" hidden="1" x14ac:dyDescent="0.3">
      <c r="A1865" s="92"/>
      <c r="B1865" s="93" t="s">
        <v>343</v>
      </c>
      <c r="C1865" s="97" t="s">
        <v>344</v>
      </c>
      <c r="D1865" s="644"/>
      <c r="E1865" s="642">
        <f t="shared" si="194"/>
        <v>0</v>
      </c>
      <c r="F1865" s="644"/>
      <c r="G1865" s="644"/>
      <c r="H1865" s="644"/>
      <c r="I1865" s="642">
        <f t="shared" si="192"/>
        <v>0</v>
      </c>
      <c r="J1865" s="644"/>
      <c r="K1865" s="644"/>
      <c r="L1865" s="644"/>
      <c r="M1865" s="642">
        <f t="shared" si="193"/>
        <v>0</v>
      </c>
      <c r="N1865" s="644"/>
      <c r="O1865" s="644"/>
      <c r="P1865" s="644"/>
      <c r="Q1865" s="87" t="e">
        <f t="shared" si="191"/>
        <v>#DIV/0!</v>
      </c>
      <c r="R1865" s="87" t="e">
        <f t="shared" si="191"/>
        <v>#DIV/0!</v>
      </c>
      <c r="S1865" s="87" t="e">
        <f t="shared" si="191"/>
        <v>#DIV/0!</v>
      </c>
      <c r="T1865" s="87" t="e">
        <f t="shared" si="191"/>
        <v>#DIV/0!</v>
      </c>
    </row>
    <row r="1866" spans="1:20" ht="45" hidden="1" x14ac:dyDescent="0.3">
      <c r="A1866" s="92"/>
      <c r="B1866" s="93" t="s">
        <v>345</v>
      </c>
      <c r="C1866" s="97" t="s">
        <v>346</v>
      </c>
      <c r="D1866" s="644"/>
      <c r="E1866" s="642">
        <f t="shared" si="194"/>
        <v>0</v>
      </c>
      <c r="F1866" s="644"/>
      <c r="G1866" s="644"/>
      <c r="H1866" s="644"/>
      <c r="I1866" s="642">
        <f t="shared" si="192"/>
        <v>0</v>
      </c>
      <c r="J1866" s="644"/>
      <c r="K1866" s="644"/>
      <c r="L1866" s="644"/>
      <c r="M1866" s="642">
        <f t="shared" si="193"/>
        <v>0</v>
      </c>
      <c r="N1866" s="644"/>
      <c r="O1866" s="644"/>
      <c r="P1866" s="644"/>
      <c r="Q1866" s="87" t="e">
        <f t="shared" si="191"/>
        <v>#DIV/0!</v>
      </c>
      <c r="R1866" s="87" t="e">
        <f t="shared" si="191"/>
        <v>#DIV/0!</v>
      </c>
      <c r="S1866" s="87" t="e">
        <f t="shared" si="191"/>
        <v>#DIV/0!</v>
      </c>
      <c r="T1866" s="87" t="e">
        <f t="shared" si="191"/>
        <v>#DIV/0!</v>
      </c>
    </row>
    <row r="1867" spans="1:20" ht="30" hidden="1" x14ac:dyDescent="0.3">
      <c r="A1867" s="92"/>
      <c r="B1867" s="93" t="s">
        <v>347</v>
      </c>
      <c r="C1867" s="97" t="s">
        <v>348</v>
      </c>
      <c r="D1867" s="644"/>
      <c r="E1867" s="642">
        <f t="shared" si="194"/>
        <v>0</v>
      </c>
      <c r="F1867" s="644"/>
      <c r="G1867" s="644"/>
      <c r="H1867" s="644"/>
      <c r="I1867" s="642">
        <f t="shared" si="192"/>
        <v>0</v>
      </c>
      <c r="J1867" s="644"/>
      <c r="K1867" s="644"/>
      <c r="L1867" s="644"/>
      <c r="M1867" s="642">
        <f t="shared" si="193"/>
        <v>0</v>
      </c>
      <c r="N1867" s="644"/>
      <c r="O1867" s="644"/>
      <c r="P1867" s="644"/>
      <c r="Q1867" s="87" t="e">
        <f t="shared" si="191"/>
        <v>#DIV/0!</v>
      </c>
      <c r="R1867" s="87" t="e">
        <f t="shared" si="191"/>
        <v>#DIV/0!</v>
      </c>
      <c r="S1867" s="87" t="e">
        <f t="shared" si="191"/>
        <v>#DIV/0!</v>
      </c>
      <c r="T1867" s="87" t="e">
        <f t="shared" si="191"/>
        <v>#DIV/0!</v>
      </c>
    </row>
    <row r="1868" spans="1:20" ht="30" hidden="1" x14ac:dyDescent="0.3">
      <c r="A1868" s="92"/>
      <c r="B1868" s="93" t="s">
        <v>349</v>
      </c>
      <c r="C1868" s="97" t="s">
        <v>350</v>
      </c>
      <c r="D1868" s="644"/>
      <c r="E1868" s="642">
        <f t="shared" si="194"/>
        <v>0</v>
      </c>
      <c r="F1868" s="644"/>
      <c r="G1868" s="644"/>
      <c r="H1868" s="644"/>
      <c r="I1868" s="642">
        <f t="shared" si="192"/>
        <v>0</v>
      </c>
      <c r="J1868" s="644"/>
      <c r="K1868" s="644"/>
      <c r="L1868" s="644"/>
      <c r="M1868" s="642">
        <f t="shared" si="193"/>
        <v>0</v>
      </c>
      <c r="N1868" s="644"/>
      <c r="O1868" s="644"/>
      <c r="P1868" s="644"/>
      <c r="Q1868" s="87" t="e">
        <f t="shared" si="191"/>
        <v>#DIV/0!</v>
      </c>
      <c r="R1868" s="87" t="e">
        <f t="shared" si="191"/>
        <v>#DIV/0!</v>
      </c>
      <c r="S1868" s="87" t="e">
        <f t="shared" si="191"/>
        <v>#DIV/0!</v>
      </c>
      <c r="T1868" s="87" t="e">
        <f t="shared" si="191"/>
        <v>#DIV/0!</v>
      </c>
    </row>
    <row r="1869" spans="1:20" ht="45" hidden="1" x14ac:dyDescent="0.3">
      <c r="A1869" s="92"/>
      <c r="B1869" s="93" t="s">
        <v>351</v>
      </c>
      <c r="C1869" s="97" t="s">
        <v>352</v>
      </c>
      <c r="D1869" s="644"/>
      <c r="E1869" s="642">
        <f t="shared" si="194"/>
        <v>0</v>
      </c>
      <c r="F1869" s="644"/>
      <c r="G1869" s="644"/>
      <c r="H1869" s="644"/>
      <c r="I1869" s="642">
        <f t="shared" si="192"/>
        <v>0</v>
      </c>
      <c r="J1869" s="644"/>
      <c r="K1869" s="644"/>
      <c r="L1869" s="644"/>
      <c r="M1869" s="642">
        <f t="shared" si="193"/>
        <v>0</v>
      </c>
      <c r="N1869" s="644"/>
      <c r="O1869" s="644"/>
      <c r="P1869" s="644"/>
      <c r="Q1869" s="87" t="e">
        <f t="shared" si="191"/>
        <v>#DIV/0!</v>
      </c>
      <c r="R1869" s="87" t="e">
        <f t="shared" si="191"/>
        <v>#DIV/0!</v>
      </c>
      <c r="S1869" s="87" t="e">
        <f t="shared" si="191"/>
        <v>#DIV/0!</v>
      </c>
      <c r="T1869" s="87" t="e">
        <f t="shared" ref="T1869:T1932" si="195">P1869/L1869*100</f>
        <v>#DIV/0!</v>
      </c>
    </row>
    <row r="1870" spans="1:20" ht="30" hidden="1" x14ac:dyDescent="0.3">
      <c r="A1870" s="92"/>
      <c r="B1870" s="93" t="s">
        <v>355</v>
      </c>
      <c r="C1870" s="96" t="s">
        <v>356</v>
      </c>
      <c r="D1870" s="644"/>
      <c r="E1870" s="642">
        <f t="shared" si="194"/>
        <v>0</v>
      </c>
      <c r="F1870" s="644"/>
      <c r="G1870" s="644"/>
      <c r="H1870" s="644"/>
      <c r="I1870" s="642">
        <f t="shared" si="192"/>
        <v>0</v>
      </c>
      <c r="J1870" s="644"/>
      <c r="K1870" s="644"/>
      <c r="L1870" s="644"/>
      <c r="M1870" s="642">
        <f t="shared" si="193"/>
        <v>0</v>
      </c>
      <c r="N1870" s="644"/>
      <c r="O1870" s="644"/>
      <c r="P1870" s="644"/>
      <c r="Q1870" s="87" t="e">
        <f t="shared" ref="Q1870:T1939" si="196">M1870/I1870*100</f>
        <v>#DIV/0!</v>
      </c>
      <c r="R1870" s="87" t="e">
        <f t="shared" si="196"/>
        <v>#DIV/0!</v>
      </c>
      <c r="S1870" s="87" t="e">
        <f t="shared" si="196"/>
        <v>#DIV/0!</v>
      </c>
      <c r="T1870" s="87" t="e">
        <f t="shared" si="195"/>
        <v>#DIV/0!</v>
      </c>
    </row>
    <row r="1871" spans="1:20" ht="30" hidden="1" x14ac:dyDescent="0.3">
      <c r="A1871" s="92"/>
      <c r="B1871" s="93" t="s">
        <v>357</v>
      </c>
      <c r="C1871" s="97" t="s">
        <v>358</v>
      </c>
      <c r="D1871" s="644"/>
      <c r="E1871" s="642">
        <f t="shared" si="194"/>
        <v>0</v>
      </c>
      <c r="F1871" s="644"/>
      <c r="G1871" s="644"/>
      <c r="H1871" s="644"/>
      <c r="I1871" s="642">
        <f t="shared" ref="I1871:I1940" si="197">J1871+K1871</f>
        <v>0</v>
      </c>
      <c r="J1871" s="644"/>
      <c r="K1871" s="644"/>
      <c r="L1871" s="644"/>
      <c r="M1871" s="642">
        <f t="shared" ref="M1871:M1940" si="198">N1871+O1871</f>
        <v>0</v>
      </c>
      <c r="N1871" s="644"/>
      <c r="O1871" s="644"/>
      <c r="P1871" s="644"/>
      <c r="Q1871" s="87" t="e">
        <f t="shared" si="196"/>
        <v>#DIV/0!</v>
      </c>
      <c r="R1871" s="87" t="e">
        <f t="shared" si="196"/>
        <v>#DIV/0!</v>
      </c>
      <c r="S1871" s="87" t="e">
        <f t="shared" si="196"/>
        <v>#DIV/0!</v>
      </c>
      <c r="T1871" s="87" t="e">
        <f t="shared" si="195"/>
        <v>#DIV/0!</v>
      </c>
    </row>
    <row r="1872" spans="1:20" ht="45" hidden="1" x14ac:dyDescent="0.3">
      <c r="A1872" s="92"/>
      <c r="B1872" s="93"/>
      <c r="C1872" s="97" t="s">
        <v>352</v>
      </c>
      <c r="D1872" s="644"/>
      <c r="E1872" s="642">
        <f t="shared" si="194"/>
        <v>0</v>
      </c>
      <c r="F1872" s="644"/>
      <c r="G1872" s="644"/>
      <c r="H1872" s="644"/>
      <c r="I1872" s="642">
        <f t="shared" si="197"/>
        <v>0</v>
      </c>
      <c r="J1872" s="644"/>
      <c r="K1872" s="644"/>
      <c r="L1872" s="644"/>
      <c r="M1872" s="642">
        <f t="shared" si="198"/>
        <v>0</v>
      </c>
      <c r="N1872" s="644"/>
      <c r="O1872" s="644"/>
      <c r="P1872" s="644"/>
      <c r="Q1872" s="87" t="e">
        <f t="shared" si="196"/>
        <v>#DIV/0!</v>
      </c>
      <c r="R1872" s="87" t="e">
        <f t="shared" si="196"/>
        <v>#DIV/0!</v>
      </c>
      <c r="S1872" s="87" t="e">
        <f t="shared" si="196"/>
        <v>#DIV/0!</v>
      </c>
      <c r="T1872" s="87" t="e">
        <f t="shared" si="195"/>
        <v>#DIV/0!</v>
      </c>
    </row>
    <row r="1873" spans="1:20" ht="45" x14ac:dyDescent="0.3">
      <c r="A1873" s="92" t="s">
        <v>478</v>
      </c>
      <c r="B1873" s="117"/>
      <c r="C1873" s="125" t="s">
        <v>479</v>
      </c>
      <c r="D1873" s="215">
        <f>D1880+D1886</f>
        <v>1109.0999999999999</v>
      </c>
      <c r="E1873" s="642">
        <f t="shared" si="194"/>
        <v>1225.5430000000001</v>
      </c>
      <c r="F1873" s="215">
        <f t="shared" ref="F1873:H1874" si="199">F1880+F1886</f>
        <v>1225.5430000000001</v>
      </c>
      <c r="G1873" s="215">
        <f t="shared" si="199"/>
        <v>0</v>
      </c>
      <c r="H1873" s="215">
        <f t="shared" si="199"/>
        <v>0</v>
      </c>
      <c r="I1873" s="642">
        <f t="shared" si="197"/>
        <v>972.59400000000005</v>
      </c>
      <c r="J1873" s="215">
        <f t="shared" ref="J1873:L1874" si="200">J1880+J1886</f>
        <v>972.59400000000005</v>
      </c>
      <c r="K1873" s="215">
        <f t="shared" si="200"/>
        <v>0</v>
      </c>
      <c r="L1873" s="215">
        <f t="shared" si="200"/>
        <v>0</v>
      </c>
      <c r="M1873" s="642">
        <f t="shared" si="198"/>
        <v>890.69444999999996</v>
      </c>
      <c r="N1873" s="215">
        <f t="shared" ref="N1873:P1874" si="201">N1880+N1886</f>
        <v>890.69444999999996</v>
      </c>
      <c r="O1873" s="215">
        <f t="shared" si="201"/>
        <v>0</v>
      </c>
      <c r="P1873" s="215">
        <f t="shared" si="201"/>
        <v>0</v>
      </c>
      <c r="Q1873" s="87">
        <f t="shared" si="196"/>
        <v>91.579266374252768</v>
      </c>
      <c r="R1873" s="87">
        <f t="shared" si="196"/>
        <v>91.579266374252768</v>
      </c>
      <c r="S1873" s="87" t="e">
        <f t="shared" si="196"/>
        <v>#DIV/0!</v>
      </c>
      <c r="T1873" s="87" t="e">
        <f t="shared" si="195"/>
        <v>#DIV/0!</v>
      </c>
    </row>
    <row r="1874" spans="1:20" x14ac:dyDescent="0.3">
      <c r="A1874" s="92"/>
      <c r="B1874" s="93" t="s">
        <v>192</v>
      </c>
      <c r="C1874" s="94" t="s">
        <v>206</v>
      </c>
      <c r="D1874" s="217">
        <f>D1881+D1887</f>
        <v>1109.0999999999999</v>
      </c>
      <c r="E1874" s="645">
        <f t="shared" si="194"/>
        <v>1169.9740000000002</v>
      </c>
      <c r="F1874" s="217">
        <f t="shared" si="199"/>
        <v>1169.9740000000002</v>
      </c>
      <c r="G1874" s="217">
        <f t="shared" si="199"/>
        <v>0</v>
      </c>
      <c r="H1874" s="217">
        <f t="shared" si="199"/>
        <v>0</v>
      </c>
      <c r="I1874" s="645">
        <f t="shared" si="197"/>
        <v>972.59400000000005</v>
      </c>
      <c r="J1874" s="640">
        <f t="shared" si="200"/>
        <v>972.59400000000005</v>
      </c>
      <c r="K1874" s="640">
        <f t="shared" si="200"/>
        <v>0</v>
      </c>
      <c r="L1874" s="640">
        <f t="shared" si="200"/>
        <v>0</v>
      </c>
      <c r="M1874" s="645">
        <f t="shared" si="198"/>
        <v>890.69444999999996</v>
      </c>
      <c r="N1874" s="640">
        <f t="shared" si="201"/>
        <v>890.69444999999996</v>
      </c>
      <c r="O1874" s="640">
        <f t="shared" si="201"/>
        <v>0</v>
      </c>
      <c r="P1874" s="640">
        <f t="shared" si="201"/>
        <v>0</v>
      </c>
      <c r="Q1874" s="87">
        <f t="shared" si="196"/>
        <v>91.579266374252768</v>
      </c>
      <c r="R1874" s="87">
        <f t="shared" si="196"/>
        <v>91.579266374252768</v>
      </c>
      <c r="S1874" s="87" t="e">
        <f t="shared" si="196"/>
        <v>#DIV/0!</v>
      </c>
      <c r="T1874" s="87" t="e">
        <f t="shared" si="195"/>
        <v>#DIV/0!</v>
      </c>
    </row>
    <row r="1875" spans="1:20" ht="30" x14ac:dyDescent="0.3">
      <c r="A1875" s="92"/>
      <c r="B1875" s="93" t="s">
        <v>215</v>
      </c>
      <c r="C1875" s="95" t="s">
        <v>19</v>
      </c>
      <c r="D1875" s="644">
        <f>D1882</f>
        <v>600</v>
      </c>
      <c r="E1875" s="645">
        <f t="shared" si="194"/>
        <v>600</v>
      </c>
      <c r="F1875" s="644">
        <f>F1882</f>
        <v>600</v>
      </c>
      <c r="G1875" s="644">
        <f>G1882</f>
        <v>0</v>
      </c>
      <c r="H1875" s="644">
        <f>H1882</f>
        <v>0</v>
      </c>
      <c r="I1875" s="645">
        <f t="shared" si="197"/>
        <v>450.44</v>
      </c>
      <c r="J1875" s="644">
        <f>J1882</f>
        <v>450.44</v>
      </c>
      <c r="K1875" s="644">
        <f>K1882</f>
        <v>0</v>
      </c>
      <c r="L1875" s="644">
        <f>L1882</f>
        <v>0</v>
      </c>
      <c r="M1875" s="645">
        <f t="shared" si="198"/>
        <v>396.32799999999997</v>
      </c>
      <c r="N1875" s="644">
        <f>N1882</f>
        <v>396.32799999999997</v>
      </c>
      <c r="O1875" s="644">
        <f>O1882</f>
        <v>0</v>
      </c>
      <c r="P1875" s="644">
        <f>P1882</f>
        <v>0</v>
      </c>
      <c r="Q1875" s="87">
        <f t="shared" si="196"/>
        <v>87.986857295089237</v>
      </c>
      <c r="R1875" s="87">
        <f t="shared" si="196"/>
        <v>87.986857295089237</v>
      </c>
      <c r="S1875" s="87" t="e">
        <f t="shared" si="196"/>
        <v>#DIV/0!</v>
      </c>
      <c r="T1875" s="87" t="e">
        <f t="shared" si="195"/>
        <v>#DIV/0!</v>
      </c>
    </row>
    <row r="1876" spans="1:20" x14ac:dyDescent="0.3">
      <c r="A1876" s="92"/>
      <c r="B1876" s="93" t="s">
        <v>307</v>
      </c>
      <c r="C1876" s="95" t="s">
        <v>21</v>
      </c>
      <c r="D1876" s="644">
        <f>D1888</f>
        <v>509.1</v>
      </c>
      <c r="E1876" s="645">
        <f t="shared" ref="E1876:E1945" si="202">F1876+G1876</f>
        <v>569.97400000000005</v>
      </c>
      <c r="F1876" s="644">
        <f>F1888</f>
        <v>569.97400000000005</v>
      </c>
      <c r="G1876" s="644">
        <f>G1888</f>
        <v>0</v>
      </c>
      <c r="H1876" s="644">
        <f>H1888</f>
        <v>0</v>
      </c>
      <c r="I1876" s="645">
        <f t="shared" si="197"/>
        <v>466.58499999999998</v>
      </c>
      <c r="J1876" s="644">
        <f>J1888</f>
        <v>466.58499999999998</v>
      </c>
      <c r="K1876" s="644">
        <f>K1888</f>
        <v>0</v>
      </c>
      <c r="L1876" s="644">
        <f>L1888</f>
        <v>0</v>
      </c>
      <c r="M1876" s="645">
        <f t="shared" si="198"/>
        <v>466.58231000000001</v>
      </c>
      <c r="N1876" s="644">
        <f>N1888</f>
        <v>466.58231000000001</v>
      </c>
      <c r="O1876" s="644">
        <f>O1888</f>
        <v>0</v>
      </c>
      <c r="P1876" s="644">
        <f>P1888</f>
        <v>0</v>
      </c>
      <c r="Q1876" s="87">
        <f t="shared" si="196"/>
        <v>99.999423470535916</v>
      </c>
      <c r="R1876" s="87">
        <f t="shared" si="196"/>
        <v>99.999423470535916</v>
      </c>
      <c r="S1876" s="87" t="e">
        <f t="shared" si="196"/>
        <v>#DIV/0!</v>
      </c>
      <c r="T1876" s="87" t="e">
        <f t="shared" si="195"/>
        <v>#DIV/0!</v>
      </c>
    </row>
    <row r="1877" spans="1:20" x14ac:dyDescent="0.3">
      <c r="A1877" s="92"/>
      <c r="B1877" s="93" t="s">
        <v>324</v>
      </c>
      <c r="C1877" s="95" t="s">
        <v>452</v>
      </c>
      <c r="D1877" s="644"/>
      <c r="E1877" s="645">
        <f t="shared" si="202"/>
        <v>0</v>
      </c>
      <c r="F1877" s="644">
        <f t="shared" ref="F1877:P1878" si="203">F1883</f>
        <v>0</v>
      </c>
      <c r="G1877" s="644">
        <f t="shared" si="203"/>
        <v>0</v>
      </c>
      <c r="H1877" s="644">
        <f t="shared" si="203"/>
        <v>0</v>
      </c>
      <c r="I1877" s="645">
        <f t="shared" si="197"/>
        <v>0</v>
      </c>
      <c r="J1877" s="644">
        <f>J1883</f>
        <v>0</v>
      </c>
      <c r="K1877" s="644">
        <f>K1883</f>
        <v>0</v>
      </c>
      <c r="L1877" s="644">
        <f>L1883</f>
        <v>0</v>
      </c>
      <c r="M1877" s="645">
        <f t="shared" si="198"/>
        <v>0</v>
      </c>
      <c r="N1877" s="644">
        <f>N1883</f>
        <v>0</v>
      </c>
      <c r="O1877" s="644">
        <f>O1883</f>
        <v>0</v>
      </c>
      <c r="P1877" s="644">
        <f>P1883</f>
        <v>0</v>
      </c>
      <c r="Q1877" s="87"/>
      <c r="R1877" s="87"/>
      <c r="S1877" s="87"/>
      <c r="T1877" s="87"/>
    </row>
    <row r="1878" spans="1:20" x14ac:dyDescent="0.3">
      <c r="A1878" s="92"/>
      <c r="B1878" s="93"/>
      <c r="C1878" s="95" t="s">
        <v>14</v>
      </c>
      <c r="D1878" s="644"/>
      <c r="E1878" s="645">
        <f t="shared" si="202"/>
        <v>0</v>
      </c>
      <c r="F1878" s="644">
        <f t="shared" si="203"/>
        <v>0</v>
      </c>
      <c r="G1878" s="644">
        <f t="shared" si="203"/>
        <v>0</v>
      </c>
      <c r="H1878" s="644">
        <f t="shared" si="203"/>
        <v>0</v>
      </c>
      <c r="I1878" s="645">
        <f t="shared" si="197"/>
        <v>55.569000000000003</v>
      </c>
      <c r="J1878" s="644">
        <f t="shared" si="203"/>
        <v>55.569000000000003</v>
      </c>
      <c r="K1878" s="644">
        <f t="shared" si="203"/>
        <v>0</v>
      </c>
      <c r="L1878" s="644">
        <f t="shared" si="203"/>
        <v>0</v>
      </c>
      <c r="M1878" s="645">
        <f t="shared" si="198"/>
        <v>27.784140000000001</v>
      </c>
      <c r="N1878" s="644">
        <f t="shared" si="203"/>
        <v>27.784140000000001</v>
      </c>
      <c r="O1878" s="644">
        <f t="shared" si="203"/>
        <v>0</v>
      </c>
      <c r="P1878" s="644">
        <f t="shared" si="203"/>
        <v>0</v>
      </c>
      <c r="Q1878" s="87"/>
      <c r="R1878" s="87"/>
      <c r="S1878" s="87"/>
      <c r="T1878" s="87"/>
    </row>
    <row r="1879" spans="1:20" ht="30" x14ac:dyDescent="0.3">
      <c r="A1879" s="92"/>
      <c r="B1879" s="93" t="s">
        <v>138</v>
      </c>
      <c r="C1879" s="94" t="s">
        <v>333</v>
      </c>
      <c r="D1879" s="644">
        <f>D1885+D1889</f>
        <v>0</v>
      </c>
      <c r="E1879" s="645">
        <f t="shared" si="202"/>
        <v>55.569000000000003</v>
      </c>
      <c r="F1879" s="644">
        <f>F1885+F1889</f>
        <v>55.569000000000003</v>
      </c>
      <c r="G1879" s="644">
        <f>G1885+G1889</f>
        <v>0</v>
      </c>
      <c r="H1879" s="644">
        <f>H1885+H1889</f>
        <v>0</v>
      </c>
      <c r="I1879" s="645">
        <f t="shared" si="197"/>
        <v>0</v>
      </c>
      <c r="J1879" s="644">
        <f>J1885+J1889</f>
        <v>0</v>
      </c>
      <c r="K1879" s="644">
        <f>K1885+K1889</f>
        <v>0</v>
      </c>
      <c r="L1879" s="644">
        <f>L1885+L1889</f>
        <v>0</v>
      </c>
      <c r="M1879" s="645">
        <f t="shared" si="198"/>
        <v>0</v>
      </c>
      <c r="N1879" s="644">
        <f>N1885+N1889</f>
        <v>0</v>
      </c>
      <c r="O1879" s="644">
        <f>O1885+O1889</f>
        <v>0</v>
      </c>
      <c r="P1879" s="644">
        <f>P1885+P1889</f>
        <v>0</v>
      </c>
      <c r="Q1879" s="87" t="e">
        <f t="shared" si="196"/>
        <v>#DIV/0!</v>
      </c>
      <c r="R1879" s="87" t="e">
        <f t="shared" si="196"/>
        <v>#DIV/0!</v>
      </c>
      <c r="S1879" s="87" t="e">
        <f t="shared" si="196"/>
        <v>#DIV/0!</v>
      </c>
      <c r="T1879" s="87" t="e">
        <f t="shared" si="195"/>
        <v>#DIV/0!</v>
      </c>
    </row>
    <row r="1880" spans="1:20" ht="36" customHeight="1" x14ac:dyDescent="0.3">
      <c r="A1880" s="92" t="s">
        <v>480</v>
      </c>
      <c r="B1880" s="117"/>
      <c r="C1880" s="114" t="s">
        <v>481</v>
      </c>
      <c r="D1880" s="217">
        <f>D1881+D1885</f>
        <v>600</v>
      </c>
      <c r="E1880" s="645">
        <f t="shared" si="202"/>
        <v>655.56899999999996</v>
      </c>
      <c r="F1880" s="217">
        <f>F1881+F1885</f>
        <v>655.56899999999996</v>
      </c>
      <c r="G1880" s="217">
        <f>G1881+G1885</f>
        <v>0</v>
      </c>
      <c r="H1880" s="217">
        <f>H1881+H1885</f>
        <v>0</v>
      </c>
      <c r="I1880" s="645">
        <f t="shared" si="197"/>
        <v>506.00900000000001</v>
      </c>
      <c r="J1880" s="640">
        <f>J1881+J1885</f>
        <v>506.00900000000001</v>
      </c>
      <c r="K1880" s="640">
        <f>K1881+K1885</f>
        <v>0</v>
      </c>
      <c r="L1880" s="640">
        <f>L1881+L1885</f>
        <v>0</v>
      </c>
      <c r="M1880" s="645">
        <f t="shared" si="198"/>
        <v>424.11213999999995</v>
      </c>
      <c r="N1880" s="640">
        <f>N1881+N1885</f>
        <v>424.11213999999995</v>
      </c>
      <c r="O1880" s="640">
        <f>O1881+O1885</f>
        <v>0</v>
      </c>
      <c r="P1880" s="640">
        <f>P1881+P1885</f>
        <v>0</v>
      </c>
      <c r="Q1880" s="87">
        <f t="shared" si="196"/>
        <v>83.815137675416835</v>
      </c>
      <c r="R1880" s="87">
        <f t="shared" si="196"/>
        <v>83.815137675416835</v>
      </c>
      <c r="S1880" s="87" t="e">
        <f t="shared" si="196"/>
        <v>#DIV/0!</v>
      </c>
      <c r="T1880" s="87" t="e">
        <f t="shared" si="195"/>
        <v>#DIV/0!</v>
      </c>
    </row>
    <row r="1881" spans="1:20" x14ac:dyDescent="0.3">
      <c r="A1881" s="92"/>
      <c r="B1881" s="93" t="s">
        <v>192</v>
      </c>
      <c r="C1881" s="94" t="s">
        <v>206</v>
      </c>
      <c r="D1881" s="644">
        <f>D1882</f>
        <v>600</v>
      </c>
      <c r="E1881" s="645">
        <f t="shared" si="202"/>
        <v>600</v>
      </c>
      <c r="F1881" s="644">
        <f>F1882+F1883+F1884</f>
        <v>600</v>
      </c>
      <c r="G1881" s="644">
        <f>G1882+G1883</f>
        <v>0</v>
      </c>
      <c r="H1881" s="644">
        <f>H1882</f>
        <v>0</v>
      </c>
      <c r="I1881" s="645">
        <f t="shared" si="197"/>
        <v>506.00900000000001</v>
      </c>
      <c r="J1881" s="644">
        <f>J1882+J1883+J1884</f>
        <v>506.00900000000001</v>
      </c>
      <c r="K1881" s="644">
        <f>K1882+K1883</f>
        <v>0</v>
      </c>
      <c r="L1881" s="644">
        <f>L1882</f>
        <v>0</v>
      </c>
      <c r="M1881" s="645">
        <f t="shared" si="198"/>
        <v>424.11213999999995</v>
      </c>
      <c r="N1881" s="644">
        <f>N1882+N1883+N1884</f>
        <v>424.11213999999995</v>
      </c>
      <c r="O1881" s="644">
        <f>O1882+O1883</f>
        <v>0</v>
      </c>
      <c r="P1881" s="644">
        <f>P1882</f>
        <v>0</v>
      </c>
      <c r="Q1881" s="87">
        <f t="shared" si="196"/>
        <v>83.815137675416835</v>
      </c>
      <c r="R1881" s="87">
        <f t="shared" si="196"/>
        <v>83.815137675416835</v>
      </c>
      <c r="S1881" s="87" t="e">
        <f t="shared" si="196"/>
        <v>#DIV/0!</v>
      </c>
      <c r="T1881" s="87" t="e">
        <f t="shared" si="195"/>
        <v>#DIV/0!</v>
      </c>
    </row>
    <row r="1882" spans="1:20" ht="30" x14ac:dyDescent="0.3">
      <c r="A1882" s="92"/>
      <c r="B1882" s="93" t="s">
        <v>215</v>
      </c>
      <c r="C1882" s="95" t="s">
        <v>19</v>
      </c>
      <c r="D1882" s="644">
        <v>600</v>
      </c>
      <c r="E1882" s="645">
        <f t="shared" si="202"/>
        <v>600</v>
      </c>
      <c r="F1882" s="644">
        <v>600</v>
      </c>
      <c r="G1882" s="644"/>
      <c r="H1882" s="644"/>
      <c r="I1882" s="645">
        <f t="shared" si="197"/>
        <v>450.44</v>
      </c>
      <c r="J1882" s="644">
        <v>450.44</v>
      </c>
      <c r="K1882" s="644"/>
      <c r="L1882" s="644"/>
      <c r="M1882" s="645">
        <f t="shared" si="198"/>
        <v>396.32799999999997</v>
      </c>
      <c r="N1882" s="644">
        <v>396.32799999999997</v>
      </c>
      <c r="O1882" s="644"/>
      <c r="P1882" s="644"/>
      <c r="Q1882" s="87">
        <f t="shared" si="196"/>
        <v>87.986857295089237</v>
      </c>
      <c r="R1882" s="87">
        <f t="shared" si="196"/>
        <v>87.986857295089237</v>
      </c>
      <c r="S1882" s="87" t="e">
        <f t="shared" si="196"/>
        <v>#DIV/0!</v>
      </c>
      <c r="T1882" s="87" t="e">
        <f t="shared" si="195"/>
        <v>#DIV/0!</v>
      </c>
    </row>
    <row r="1883" spans="1:20" x14ac:dyDescent="0.3">
      <c r="A1883" s="92"/>
      <c r="B1883" s="93"/>
      <c r="C1883" s="95" t="s">
        <v>452</v>
      </c>
      <c r="D1883" s="644"/>
      <c r="E1883" s="645">
        <f t="shared" si="202"/>
        <v>0</v>
      </c>
      <c r="F1883" s="644"/>
      <c r="G1883" s="644"/>
      <c r="H1883" s="644"/>
      <c r="I1883" s="645">
        <f t="shared" si="197"/>
        <v>0</v>
      </c>
      <c r="J1883" s="644"/>
      <c r="K1883" s="644"/>
      <c r="L1883" s="644"/>
      <c r="M1883" s="645">
        <f t="shared" si="198"/>
        <v>0</v>
      </c>
      <c r="N1883" s="644"/>
      <c r="O1883" s="644"/>
      <c r="P1883" s="644"/>
      <c r="Q1883" s="87"/>
      <c r="R1883" s="87"/>
      <c r="S1883" s="87"/>
      <c r="T1883" s="87"/>
    </row>
    <row r="1884" spans="1:20" x14ac:dyDescent="0.3">
      <c r="A1884" s="92"/>
      <c r="B1884" s="93"/>
      <c r="C1884" s="95" t="s">
        <v>14</v>
      </c>
      <c r="D1884" s="644"/>
      <c r="E1884" s="645">
        <f t="shared" si="202"/>
        <v>0</v>
      </c>
      <c r="F1884" s="644"/>
      <c r="G1884" s="644"/>
      <c r="H1884" s="644"/>
      <c r="I1884" s="645">
        <f t="shared" si="197"/>
        <v>55.569000000000003</v>
      </c>
      <c r="J1884" s="644">
        <v>55.569000000000003</v>
      </c>
      <c r="K1884" s="644"/>
      <c r="L1884" s="644"/>
      <c r="M1884" s="645">
        <f t="shared" si="198"/>
        <v>27.784140000000001</v>
      </c>
      <c r="N1884" s="644">
        <v>27.784140000000001</v>
      </c>
      <c r="O1884" s="644"/>
      <c r="P1884" s="644"/>
      <c r="Q1884" s="87"/>
      <c r="R1884" s="87"/>
      <c r="S1884" s="87"/>
      <c r="T1884" s="87"/>
    </row>
    <row r="1885" spans="1:20" ht="30" x14ac:dyDescent="0.3">
      <c r="A1885" s="92"/>
      <c r="B1885" s="93" t="s">
        <v>138</v>
      </c>
      <c r="C1885" s="94" t="s">
        <v>333</v>
      </c>
      <c r="D1885" s="644"/>
      <c r="E1885" s="645">
        <f t="shared" si="202"/>
        <v>55.569000000000003</v>
      </c>
      <c r="F1885" s="644">
        <v>55.569000000000003</v>
      </c>
      <c r="G1885" s="644"/>
      <c r="H1885" s="644"/>
      <c r="I1885" s="645">
        <f t="shared" si="197"/>
        <v>0</v>
      </c>
      <c r="J1885" s="644"/>
      <c r="K1885" s="644"/>
      <c r="L1885" s="644"/>
      <c r="M1885" s="645">
        <f t="shared" si="198"/>
        <v>0</v>
      </c>
      <c r="N1885" s="644"/>
      <c r="O1885" s="644"/>
      <c r="P1885" s="644"/>
      <c r="Q1885" s="87" t="e">
        <f t="shared" si="196"/>
        <v>#DIV/0!</v>
      </c>
      <c r="R1885" s="87" t="e">
        <f t="shared" si="196"/>
        <v>#DIV/0!</v>
      </c>
      <c r="S1885" s="87" t="e">
        <f t="shared" si="196"/>
        <v>#DIV/0!</v>
      </c>
      <c r="T1885" s="87" t="e">
        <f t="shared" si="195"/>
        <v>#DIV/0!</v>
      </c>
    </row>
    <row r="1886" spans="1:20" ht="27" customHeight="1" x14ac:dyDescent="0.3">
      <c r="A1886" s="92" t="s">
        <v>482</v>
      </c>
      <c r="B1886" s="117"/>
      <c r="C1886" s="114" t="s">
        <v>483</v>
      </c>
      <c r="D1886" s="644">
        <f>D1887+D1889</f>
        <v>509.1</v>
      </c>
      <c r="E1886" s="645">
        <f t="shared" si="202"/>
        <v>569.97400000000005</v>
      </c>
      <c r="F1886" s="644">
        <f>F1887+F1889</f>
        <v>569.97400000000005</v>
      </c>
      <c r="G1886" s="644">
        <f>G1887+G1889</f>
        <v>0</v>
      </c>
      <c r="H1886" s="644">
        <f>H1887+H1889</f>
        <v>0</v>
      </c>
      <c r="I1886" s="645">
        <f t="shared" si="197"/>
        <v>466.58499999999998</v>
      </c>
      <c r="J1886" s="644">
        <f>J1887+J1889</f>
        <v>466.58499999999998</v>
      </c>
      <c r="K1886" s="644">
        <f>K1887+K1889</f>
        <v>0</v>
      </c>
      <c r="L1886" s="644">
        <f>L1887+L1889</f>
        <v>0</v>
      </c>
      <c r="M1886" s="645">
        <f t="shared" si="198"/>
        <v>466.58231000000001</v>
      </c>
      <c r="N1886" s="644">
        <f>N1887+N1889</f>
        <v>466.58231000000001</v>
      </c>
      <c r="O1886" s="644">
        <f>O1887+O1889</f>
        <v>0</v>
      </c>
      <c r="P1886" s="644">
        <f>P1887+P1889</f>
        <v>0</v>
      </c>
      <c r="Q1886" s="87">
        <f t="shared" si="196"/>
        <v>99.999423470535916</v>
      </c>
      <c r="R1886" s="87">
        <f t="shared" si="196"/>
        <v>99.999423470535916</v>
      </c>
      <c r="S1886" s="87" t="e">
        <f t="shared" si="196"/>
        <v>#DIV/0!</v>
      </c>
      <c r="T1886" s="87" t="e">
        <f t="shared" si="195"/>
        <v>#DIV/0!</v>
      </c>
    </row>
    <row r="1887" spans="1:20" x14ac:dyDescent="0.3">
      <c r="A1887" s="92"/>
      <c r="B1887" s="93" t="s">
        <v>192</v>
      </c>
      <c r="C1887" s="94" t="s">
        <v>206</v>
      </c>
      <c r="D1887" s="644">
        <f>D1888</f>
        <v>509.1</v>
      </c>
      <c r="E1887" s="645">
        <f t="shared" si="202"/>
        <v>569.97400000000005</v>
      </c>
      <c r="F1887" s="644">
        <f>F1888</f>
        <v>569.97400000000005</v>
      </c>
      <c r="G1887" s="644">
        <f>G1888</f>
        <v>0</v>
      </c>
      <c r="H1887" s="644">
        <f>H1888</f>
        <v>0</v>
      </c>
      <c r="I1887" s="645">
        <f t="shared" si="197"/>
        <v>466.58499999999998</v>
      </c>
      <c r="J1887" s="644">
        <f>J1888</f>
        <v>466.58499999999998</v>
      </c>
      <c r="K1887" s="644">
        <f>K1888</f>
        <v>0</v>
      </c>
      <c r="L1887" s="644">
        <f>L1888</f>
        <v>0</v>
      </c>
      <c r="M1887" s="645">
        <f t="shared" si="198"/>
        <v>466.58231000000001</v>
      </c>
      <c r="N1887" s="644">
        <f>N1888</f>
        <v>466.58231000000001</v>
      </c>
      <c r="O1887" s="644">
        <f>O1888</f>
        <v>0</v>
      </c>
      <c r="P1887" s="644">
        <f>P1888</f>
        <v>0</v>
      </c>
      <c r="Q1887" s="87">
        <f t="shared" si="196"/>
        <v>99.999423470535916</v>
      </c>
      <c r="R1887" s="87">
        <f t="shared" si="196"/>
        <v>99.999423470535916</v>
      </c>
      <c r="S1887" s="87" t="e">
        <f t="shared" si="196"/>
        <v>#DIV/0!</v>
      </c>
      <c r="T1887" s="87" t="e">
        <f t="shared" si="195"/>
        <v>#DIV/0!</v>
      </c>
    </row>
    <row r="1888" spans="1:20" x14ac:dyDescent="0.3">
      <c r="A1888" s="92"/>
      <c r="B1888" s="93" t="s">
        <v>307</v>
      </c>
      <c r="C1888" s="95" t="s">
        <v>21</v>
      </c>
      <c r="D1888" s="644">
        <v>509.1</v>
      </c>
      <c r="E1888" s="645">
        <f t="shared" si="202"/>
        <v>569.97400000000005</v>
      </c>
      <c r="F1888" s="644">
        <v>569.97400000000005</v>
      </c>
      <c r="G1888" s="644"/>
      <c r="H1888" s="644"/>
      <c r="I1888" s="645">
        <f t="shared" si="197"/>
        <v>466.58499999999998</v>
      </c>
      <c r="J1888" s="644">
        <v>466.58499999999998</v>
      </c>
      <c r="K1888" s="644"/>
      <c r="L1888" s="644"/>
      <c r="M1888" s="645">
        <f t="shared" si="198"/>
        <v>466.58231000000001</v>
      </c>
      <c r="N1888" s="644">
        <v>466.58231000000001</v>
      </c>
      <c r="O1888" s="644"/>
      <c r="P1888" s="644"/>
      <c r="Q1888" s="87">
        <f t="shared" si="196"/>
        <v>99.999423470535916</v>
      </c>
      <c r="R1888" s="87">
        <f t="shared" si="196"/>
        <v>99.999423470535916</v>
      </c>
      <c r="S1888" s="87" t="e">
        <f t="shared" si="196"/>
        <v>#DIV/0!</v>
      </c>
      <c r="T1888" s="87" t="e">
        <f t="shared" si="195"/>
        <v>#DIV/0!</v>
      </c>
    </row>
    <row r="1889" spans="1:21" ht="30" x14ac:dyDescent="0.3">
      <c r="A1889" s="92"/>
      <c r="B1889" s="93" t="s">
        <v>138</v>
      </c>
      <c r="C1889" s="94" t="s">
        <v>333</v>
      </c>
      <c r="D1889" s="644"/>
      <c r="E1889" s="645">
        <f t="shared" si="202"/>
        <v>0</v>
      </c>
      <c r="F1889" s="644"/>
      <c r="G1889" s="644"/>
      <c r="H1889" s="644"/>
      <c r="I1889" s="645">
        <f t="shared" si="197"/>
        <v>0</v>
      </c>
      <c r="J1889" s="644"/>
      <c r="K1889" s="644"/>
      <c r="L1889" s="644"/>
      <c r="M1889" s="645">
        <f t="shared" si="198"/>
        <v>0</v>
      </c>
      <c r="N1889" s="644"/>
      <c r="O1889" s="644"/>
      <c r="P1889" s="644"/>
      <c r="Q1889" s="87" t="e">
        <f t="shared" si="196"/>
        <v>#DIV/0!</v>
      </c>
      <c r="R1889" s="87" t="e">
        <f t="shared" si="196"/>
        <v>#DIV/0!</v>
      </c>
      <c r="S1889" s="87" t="e">
        <f t="shared" si="196"/>
        <v>#DIV/0!</v>
      </c>
      <c r="T1889" s="87" t="e">
        <f t="shared" si="195"/>
        <v>#DIV/0!</v>
      </c>
    </row>
    <row r="1890" spans="1:21" ht="24.75" customHeight="1" x14ac:dyDescent="0.3">
      <c r="A1890" s="92" t="s">
        <v>484</v>
      </c>
      <c r="B1890" s="93"/>
      <c r="C1890" s="127" t="s">
        <v>485</v>
      </c>
      <c r="D1890" s="643">
        <f>D1891+D1893</f>
        <v>0</v>
      </c>
      <c r="E1890" s="642">
        <f t="shared" si="202"/>
        <v>6.28</v>
      </c>
      <c r="F1890" s="643">
        <f>F1891+F1893</f>
        <v>6.28</v>
      </c>
      <c r="G1890" s="643">
        <f>G1891+G1893</f>
        <v>0</v>
      </c>
      <c r="H1890" s="643">
        <f>H1891+H1893</f>
        <v>0</v>
      </c>
      <c r="I1890" s="642">
        <f t="shared" si="197"/>
        <v>6.28</v>
      </c>
      <c r="J1890" s="643">
        <f>J1891+J1893</f>
        <v>6.28</v>
      </c>
      <c r="K1890" s="643">
        <f>K1891+K1893</f>
        <v>0</v>
      </c>
      <c r="L1890" s="643">
        <f>L1891+L1893</f>
        <v>0</v>
      </c>
      <c r="M1890" s="642">
        <f t="shared" si="198"/>
        <v>6.1589600000000004</v>
      </c>
      <c r="N1890" s="643">
        <f>N1891+N1893</f>
        <v>6.1589600000000004</v>
      </c>
      <c r="O1890" s="643">
        <f>O1891+O1893</f>
        <v>0</v>
      </c>
      <c r="P1890" s="643">
        <f>P1891+P1893</f>
        <v>0</v>
      </c>
      <c r="Q1890" s="87">
        <f t="shared" si="196"/>
        <v>98.072611464968148</v>
      </c>
      <c r="R1890" s="87">
        <f t="shared" si="196"/>
        <v>98.072611464968148</v>
      </c>
      <c r="S1890" s="87" t="e">
        <f t="shared" si="196"/>
        <v>#DIV/0!</v>
      </c>
      <c r="T1890" s="87" t="e">
        <f t="shared" si="195"/>
        <v>#DIV/0!</v>
      </c>
    </row>
    <row r="1891" spans="1:21" x14ac:dyDescent="0.3">
      <c r="A1891" s="92"/>
      <c r="B1891" s="93" t="s">
        <v>192</v>
      </c>
      <c r="C1891" s="94" t="s">
        <v>206</v>
      </c>
      <c r="D1891" s="644">
        <f>D1892</f>
        <v>0</v>
      </c>
      <c r="E1891" s="645">
        <f t="shared" si="202"/>
        <v>0</v>
      </c>
      <c r="F1891" s="644">
        <f>F1892</f>
        <v>0</v>
      </c>
      <c r="G1891" s="644">
        <f>G1892</f>
        <v>0</v>
      </c>
      <c r="H1891" s="644">
        <f>H1892</f>
        <v>0</v>
      </c>
      <c r="I1891" s="645">
        <f t="shared" si="197"/>
        <v>0</v>
      </c>
      <c r="J1891" s="644">
        <f>J1892</f>
        <v>0</v>
      </c>
      <c r="K1891" s="644">
        <f>K1892</f>
        <v>0</v>
      </c>
      <c r="L1891" s="644">
        <f>L1892</f>
        <v>0</v>
      </c>
      <c r="M1891" s="645">
        <f t="shared" si="198"/>
        <v>0</v>
      </c>
      <c r="N1891" s="644">
        <f>N1892</f>
        <v>0</v>
      </c>
      <c r="O1891" s="644">
        <f>O1892</f>
        <v>0</v>
      </c>
      <c r="P1891" s="644">
        <f>P1892</f>
        <v>0</v>
      </c>
      <c r="Q1891" s="87" t="e">
        <f t="shared" si="196"/>
        <v>#DIV/0!</v>
      </c>
      <c r="R1891" s="87" t="e">
        <f t="shared" si="196"/>
        <v>#DIV/0!</v>
      </c>
      <c r="S1891" s="87" t="e">
        <f t="shared" si="196"/>
        <v>#DIV/0!</v>
      </c>
      <c r="T1891" s="87" t="e">
        <f t="shared" si="195"/>
        <v>#DIV/0!</v>
      </c>
    </row>
    <row r="1892" spans="1:21" ht="30" x14ac:dyDescent="0.3">
      <c r="A1892" s="92"/>
      <c r="B1892" s="93" t="s">
        <v>215</v>
      </c>
      <c r="C1892" s="95" t="s">
        <v>19</v>
      </c>
      <c r="D1892" s="644"/>
      <c r="E1892" s="645">
        <f t="shared" si="202"/>
        <v>0</v>
      </c>
      <c r="F1892" s="644"/>
      <c r="G1892" s="644"/>
      <c r="H1892" s="644"/>
      <c r="I1892" s="645">
        <f t="shared" si="197"/>
        <v>0</v>
      </c>
      <c r="J1892" s="644"/>
      <c r="K1892" s="644"/>
      <c r="L1892" s="644"/>
      <c r="M1892" s="645">
        <f t="shared" si="198"/>
        <v>0</v>
      </c>
      <c r="N1892" s="644"/>
      <c r="O1892" s="644"/>
      <c r="P1892" s="644"/>
      <c r="Q1892" s="87" t="e">
        <f t="shared" si="196"/>
        <v>#DIV/0!</v>
      </c>
      <c r="R1892" s="87" t="e">
        <f t="shared" si="196"/>
        <v>#DIV/0!</v>
      </c>
      <c r="S1892" s="87" t="e">
        <f t="shared" si="196"/>
        <v>#DIV/0!</v>
      </c>
      <c r="T1892" s="87" t="e">
        <f t="shared" si="195"/>
        <v>#DIV/0!</v>
      </c>
    </row>
    <row r="1893" spans="1:21" ht="30" x14ac:dyDescent="0.3">
      <c r="A1893" s="92"/>
      <c r="B1893" s="93" t="s">
        <v>138</v>
      </c>
      <c r="C1893" s="94" t="s">
        <v>333</v>
      </c>
      <c r="D1893" s="644"/>
      <c r="E1893" s="645">
        <f t="shared" si="202"/>
        <v>6.28</v>
      </c>
      <c r="F1893" s="644">
        <v>6.28</v>
      </c>
      <c r="G1893" s="644"/>
      <c r="H1893" s="644"/>
      <c r="I1893" s="645">
        <f t="shared" si="197"/>
        <v>6.28</v>
      </c>
      <c r="J1893" s="644">
        <v>6.28</v>
      </c>
      <c r="K1893" s="644"/>
      <c r="L1893" s="644"/>
      <c r="M1893" s="645">
        <f t="shared" si="198"/>
        <v>6.1589600000000004</v>
      </c>
      <c r="N1893" s="644">
        <v>6.1589600000000004</v>
      </c>
      <c r="O1893" s="644"/>
      <c r="P1893" s="644"/>
      <c r="Q1893" s="87">
        <f t="shared" si="196"/>
        <v>98.072611464968148</v>
      </c>
      <c r="R1893" s="87">
        <f t="shared" si="196"/>
        <v>98.072611464968148</v>
      </c>
      <c r="S1893" s="87" t="e">
        <f t="shared" si="196"/>
        <v>#DIV/0!</v>
      </c>
      <c r="T1893" s="87" t="e">
        <f t="shared" si="195"/>
        <v>#DIV/0!</v>
      </c>
    </row>
    <row r="1894" spans="1:21" ht="39.75" customHeight="1" x14ac:dyDescent="0.3">
      <c r="A1894" s="92" t="s">
        <v>486</v>
      </c>
      <c r="B1894" s="93"/>
      <c r="C1894" s="125" t="s">
        <v>487</v>
      </c>
      <c r="D1894" s="643">
        <f>D1897</f>
        <v>150</v>
      </c>
      <c r="E1894" s="642">
        <f t="shared" si="202"/>
        <v>239.126</v>
      </c>
      <c r="F1894" s="643">
        <f>F1895+F1897</f>
        <v>239.126</v>
      </c>
      <c r="G1894" s="643">
        <f>G1895+G1897</f>
        <v>0</v>
      </c>
      <c r="H1894" s="643">
        <f>H1895+H1897</f>
        <v>0</v>
      </c>
      <c r="I1894" s="642">
        <f t="shared" si="197"/>
        <v>97.6</v>
      </c>
      <c r="J1894" s="643">
        <f>J1895+J1897</f>
        <v>97.6</v>
      </c>
      <c r="K1894" s="643">
        <f>K1895+K1897</f>
        <v>0</v>
      </c>
      <c r="L1894" s="643">
        <f>L1895+L1897</f>
        <v>0</v>
      </c>
      <c r="M1894" s="642">
        <f t="shared" si="198"/>
        <v>97.6</v>
      </c>
      <c r="N1894" s="643">
        <f>N1895+N1897</f>
        <v>97.6</v>
      </c>
      <c r="O1894" s="643">
        <f>O1895+O1897</f>
        <v>0</v>
      </c>
      <c r="P1894" s="643">
        <f>P1895+P1897</f>
        <v>0</v>
      </c>
      <c r="Q1894" s="87">
        <f t="shared" si="196"/>
        <v>100</v>
      </c>
      <c r="R1894" s="87">
        <f t="shared" si="196"/>
        <v>100</v>
      </c>
      <c r="S1894" s="87" t="e">
        <f t="shared" si="196"/>
        <v>#DIV/0!</v>
      </c>
      <c r="T1894" s="87" t="e">
        <f t="shared" si="195"/>
        <v>#DIV/0!</v>
      </c>
    </row>
    <row r="1895" spans="1:21" x14ac:dyDescent="0.3">
      <c r="A1895" s="92"/>
      <c r="B1895" s="93"/>
      <c r="C1895" s="94" t="s">
        <v>206</v>
      </c>
      <c r="D1895" s="643"/>
      <c r="E1895" s="645">
        <f t="shared" si="202"/>
        <v>0</v>
      </c>
      <c r="F1895" s="644">
        <f>F1896</f>
        <v>0</v>
      </c>
      <c r="G1895" s="644">
        <f>G1896</f>
        <v>0</v>
      </c>
      <c r="H1895" s="644">
        <f>H1896</f>
        <v>0</v>
      </c>
      <c r="I1895" s="642">
        <f t="shared" si="197"/>
        <v>97.6</v>
      </c>
      <c r="J1895" s="644">
        <f>J1896</f>
        <v>97.6</v>
      </c>
      <c r="K1895" s="644">
        <f>K1896</f>
        <v>0</v>
      </c>
      <c r="L1895" s="644">
        <f>L1896</f>
        <v>0</v>
      </c>
      <c r="M1895" s="642">
        <f t="shared" si="198"/>
        <v>97.6</v>
      </c>
      <c r="N1895" s="644">
        <f>N1896</f>
        <v>97.6</v>
      </c>
      <c r="O1895" s="644">
        <f>O1896</f>
        <v>0</v>
      </c>
      <c r="P1895" s="644">
        <f>P1896</f>
        <v>0</v>
      </c>
      <c r="Q1895" s="87"/>
      <c r="R1895" s="87"/>
      <c r="S1895" s="87"/>
      <c r="T1895" s="87"/>
    </row>
    <row r="1896" spans="1:21" ht="30" x14ac:dyDescent="0.3">
      <c r="A1896" s="92"/>
      <c r="B1896" s="93"/>
      <c r="C1896" s="95" t="s">
        <v>19</v>
      </c>
      <c r="D1896" s="643"/>
      <c r="E1896" s="645">
        <f t="shared" si="202"/>
        <v>0</v>
      </c>
      <c r="F1896" s="644"/>
      <c r="G1896" s="643"/>
      <c r="H1896" s="643"/>
      <c r="I1896" s="645">
        <f t="shared" si="197"/>
        <v>97.6</v>
      </c>
      <c r="J1896" s="644">
        <v>97.6</v>
      </c>
      <c r="K1896" s="644"/>
      <c r="L1896" s="644"/>
      <c r="M1896" s="645">
        <f t="shared" si="198"/>
        <v>97.6</v>
      </c>
      <c r="N1896" s="644">
        <v>97.6</v>
      </c>
      <c r="O1896" s="643"/>
      <c r="P1896" s="643"/>
      <c r="Q1896" s="87"/>
      <c r="R1896" s="87"/>
      <c r="S1896" s="87"/>
      <c r="T1896" s="87"/>
    </row>
    <row r="1897" spans="1:21" ht="30" x14ac:dyDescent="0.3">
      <c r="A1897" s="92"/>
      <c r="B1897" s="93" t="s">
        <v>138</v>
      </c>
      <c r="C1897" s="94" t="s">
        <v>333</v>
      </c>
      <c r="D1897" s="644">
        <v>150</v>
      </c>
      <c r="E1897" s="645">
        <f t="shared" si="202"/>
        <v>239.126</v>
      </c>
      <c r="F1897" s="644">
        <v>239.126</v>
      </c>
      <c r="G1897" s="644"/>
      <c r="H1897" s="644"/>
      <c r="I1897" s="645">
        <f t="shared" si="197"/>
        <v>0</v>
      </c>
      <c r="J1897" s="644"/>
      <c r="K1897" s="644"/>
      <c r="L1897" s="644"/>
      <c r="M1897" s="645">
        <f t="shared" si="198"/>
        <v>0</v>
      </c>
      <c r="N1897" s="644"/>
      <c r="O1897" s="644"/>
      <c r="P1897" s="644"/>
      <c r="Q1897" s="87" t="e">
        <f t="shared" si="196"/>
        <v>#DIV/0!</v>
      </c>
      <c r="R1897" s="87" t="e">
        <f t="shared" si="196"/>
        <v>#DIV/0!</v>
      </c>
      <c r="S1897" s="87" t="e">
        <f t="shared" si="196"/>
        <v>#DIV/0!</v>
      </c>
      <c r="T1897" s="87" t="e">
        <f t="shared" si="195"/>
        <v>#DIV/0!</v>
      </c>
    </row>
    <row r="1898" spans="1:21" ht="32.25" customHeight="1" x14ac:dyDescent="0.3">
      <c r="A1898" s="103" t="s">
        <v>488</v>
      </c>
      <c r="B1898" s="104"/>
      <c r="C1898" s="105" t="s">
        <v>489</v>
      </c>
      <c r="D1898" s="643">
        <f>D1955+D1960+D1965+D2333</f>
        <v>2620.7000000000003</v>
      </c>
      <c r="E1898" s="642">
        <f t="shared" si="202"/>
        <v>5557.8421600000001</v>
      </c>
      <c r="F1898" s="643">
        <f t="shared" ref="F1898:H1899" si="204">F1955+F1960+F1965+F2333</f>
        <v>4153.4690000000001</v>
      </c>
      <c r="G1898" s="643">
        <f t="shared" si="204"/>
        <v>1404.3731600000001</v>
      </c>
      <c r="H1898" s="643">
        <f t="shared" si="204"/>
        <v>0</v>
      </c>
      <c r="I1898" s="642">
        <f t="shared" si="197"/>
        <v>2908.4550399999998</v>
      </c>
      <c r="J1898" s="643">
        <f t="shared" ref="J1898:L1899" si="205">J1955+J1960+J1965+J2333</f>
        <v>2333.7639999999997</v>
      </c>
      <c r="K1898" s="643">
        <f t="shared" si="205"/>
        <v>574.69103999999993</v>
      </c>
      <c r="L1898" s="643">
        <f t="shared" si="205"/>
        <v>0</v>
      </c>
      <c r="M1898" s="642">
        <f t="shared" si="198"/>
        <v>2563.6786900000002</v>
      </c>
      <c r="N1898" s="643">
        <f t="shared" ref="N1898:P1899" si="206">N1955+N1960+N1965+N2333</f>
        <v>2072.1333100000002</v>
      </c>
      <c r="O1898" s="643">
        <f t="shared" si="206"/>
        <v>491.54538000000002</v>
      </c>
      <c r="P1898" s="643">
        <f t="shared" si="206"/>
        <v>0</v>
      </c>
      <c r="Q1898" s="87">
        <f t="shared" si="196"/>
        <v>88.14572186063431</v>
      </c>
      <c r="R1898" s="87">
        <f t="shared" si="196"/>
        <v>88.789325313099383</v>
      </c>
      <c r="S1898" s="87">
        <f t="shared" si="196"/>
        <v>85.53211130627686</v>
      </c>
      <c r="T1898" s="87" t="e">
        <f t="shared" si="195"/>
        <v>#DIV/0!</v>
      </c>
      <c r="U1898" s="2"/>
    </row>
    <row r="1899" spans="1:21" x14ac:dyDescent="0.3">
      <c r="A1899" s="103"/>
      <c r="B1899" s="104" t="s">
        <v>192</v>
      </c>
      <c r="C1899" s="94" t="s">
        <v>206</v>
      </c>
      <c r="D1899" s="643">
        <f>D1956+D1961+D1966+D2334</f>
        <v>2592.2000000000003</v>
      </c>
      <c r="E1899" s="642">
        <f t="shared" si="202"/>
        <v>2642.5666400000005</v>
      </c>
      <c r="F1899" s="643">
        <f t="shared" si="204"/>
        <v>2472.7000000000003</v>
      </c>
      <c r="G1899" s="643">
        <f t="shared" si="204"/>
        <v>169.86663999999999</v>
      </c>
      <c r="H1899" s="643">
        <f t="shared" si="204"/>
        <v>0</v>
      </c>
      <c r="I1899" s="642">
        <f t="shared" si="197"/>
        <v>1923.0745199999999</v>
      </c>
      <c r="J1899" s="643">
        <f t="shared" si="205"/>
        <v>1772.1869999999999</v>
      </c>
      <c r="K1899" s="643">
        <f t="shared" si="205"/>
        <v>150.88751999999999</v>
      </c>
      <c r="L1899" s="643">
        <f t="shared" si="205"/>
        <v>0</v>
      </c>
      <c r="M1899" s="642">
        <f t="shared" si="198"/>
        <v>1780.83512</v>
      </c>
      <c r="N1899" s="643">
        <f t="shared" si="206"/>
        <v>1630.52936</v>
      </c>
      <c r="O1899" s="643">
        <f t="shared" si="206"/>
        <v>150.30575999999999</v>
      </c>
      <c r="P1899" s="643">
        <f t="shared" si="206"/>
        <v>0</v>
      </c>
      <c r="Q1899" s="87">
        <f t="shared" si="196"/>
        <v>92.603541957386042</v>
      </c>
      <c r="R1899" s="87">
        <f t="shared" si="196"/>
        <v>92.00662006887535</v>
      </c>
      <c r="S1899" s="87">
        <f t="shared" si="196"/>
        <v>99.614441273870753</v>
      </c>
      <c r="T1899" s="87" t="e">
        <f t="shared" si="195"/>
        <v>#DIV/0!</v>
      </c>
    </row>
    <row r="1900" spans="1:21" x14ac:dyDescent="0.3">
      <c r="A1900" s="103"/>
      <c r="B1900" s="104" t="s">
        <v>203</v>
      </c>
      <c r="C1900" s="95" t="s">
        <v>18</v>
      </c>
      <c r="D1900" s="643">
        <f>D1967</f>
        <v>0</v>
      </c>
      <c r="E1900" s="642">
        <f t="shared" si="202"/>
        <v>0</v>
      </c>
      <c r="F1900" s="643">
        <f>F1967</f>
        <v>0</v>
      </c>
      <c r="G1900" s="643">
        <f>G1967</f>
        <v>0</v>
      </c>
      <c r="H1900" s="643">
        <f>H1967</f>
        <v>0</v>
      </c>
      <c r="I1900" s="642">
        <f t="shared" si="197"/>
        <v>0</v>
      </c>
      <c r="J1900" s="643">
        <f>J1967</f>
        <v>0</v>
      </c>
      <c r="K1900" s="643">
        <f>K1967</f>
        <v>0</v>
      </c>
      <c r="L1900" s="643">
        <f>L1967</f>
        <v>0</v>
      </c>
      <c r="M1900" s="642">
        <f t="shared" si="198"/>
        <v>0</v>
      </c>
      <c r="N1900" s="643">
        <f>N1967</f>
        <v>0</v>
      </c>
      <c r="O1900" s="643">
        <f>O1967</f>
        <v>0</v>
      </c>
      <c r="P1900" s="643">
        <f>P1967</f>
        <v>0</v>
      </c>
      <c r="Q1900" s="87" t="e">
        <f t="shared" si="196"/>
        <v>#DIV/0!</v>
      </c>
      <c r="R1900" s="87" t="e">
        <f t="shared" si="196"/>
        <v>#DIV/0!</v>
      </c>
      <c r="S1900" s="87" t="e">
        <f t="shared" si="196"/>
        <v>#DIV/0!</v>
      </c>
      <c r="T1900" s="87" t="e">
        <f t="shared" si="195"/>
        <v>#DIV/0!</v>
      </c>
    </row>
    <row r="1901" spans="1:21" hidden="1" x14ac:dyDescent="0.3">
      <c r="A1901" s="103"/>
      <c r="B1901" s="104" t="s">
        <v>207</v>
      </c>
      <c r="C1901" s="96" t="s">
        <v>208</v>
      </c>
      <c r="D1901" s="643"/>
      <c r="E1901" s="642">
        <f t="shared" si="202"/>
        <v>0</v>
      </c>
      <c r="F1901" s="643"/>
      <c r="G1901" s="643"/>
      <c r="H1901" s="643"/>
      <c r="I1901" s="642">
        <f t="shared" si="197"/>
        <v>0</v>
      </c>
      <c r="J1901" s="643"/>
      <c r="K1901" s="643"/>
      <c r="L1901" s="643"/>
      <c r="M1901" s="642">
        <f t="shared" si="198"/>
        <v>0</v>
      </c>
      <c r="N1901" s="643"/>
      <c r="O1901" s="643"/>
      <c r="P1901" s="643"/>
      <c r="Q1901" s="87" t="e">
        <f t="shared" si="196"/>
        <v>#DIV/0!</v>
      </c>
      <c r="R1901" s="87" t="e">
        <f t="shared" si="196"/>
        <v>#DIV/0!</v>
      </c>
      <c r="S1901" s="87" t="e">
        <f t="shared" si="196"/>
        <v>#DIV/0!</v>
      </c>
      <c r="T1901" s="87" t="e">
        <f t="shared" si="195"/>
        <v>#DIV/0!</v>
      </c>
    </row>
    <row r="1902" spans="1:21" ht="30" hidden="1" x14ac:dyDescent="0.3">
      <c r="A1902" s="103"/>
      <c r="B1902" s="104" t="s">
        <v>209</v>
      </c>
      <c r="C1902" s="97" t="s">
        <v>210</v>
      </c>
      <c r="D1902" s="643"/>
      <c r="E1902" s="642">
        <f t="shared" si="202"/>
        <v>0</v>
      </c>
      <c r="F1902" s="643"/>
      <c r="G1902" s="643"/>
      <c r="H1902" s="643"/>
      <c r="I1902" s="642">
        <f t="shared" si="197"/>
        <v>0</v>
      </c>
      <c r="J1902" s="643"/>
      <c r="K1902" s="643"/>
      <c r="L1902" s="643"/>
      <c r="M1902" s="642">
        <f t="shared" si="198"/>
        <v>0</v>
      </c>
      <c r="N1902" s="643"/>
      <c r="O1902" s="643"/>
      <c r="P1902" s="643"/>
      <c r="Q1902" s="87" t="e">
        <f t="shared" si="196"/>
        <v>#DIV/0!</v>
      </c>
      <c r="R1902" s="87" t="e">
        <f t="shared" si="196"/>
        <v>#DIV/0!</v>
      </c>
      <c r="S1902" s="87" t="e">
        <f t="shared" si="196"/>
        <v>#DIV/0!</v>
      </c>
      <c r="T1902" s="87" t="e">
        <f t="shared" si="195"/>
        <v>#DIV/0!</v>
      </c>
    </row>
    <row r="1903" spans="1:21" ht="30" hidden="1" x14ac:dyDescent="0.3">
      <c r="A1903" s="103"/>
      <c r="B1903" s="104" t="s">
        <v>211</v>
      </c>
      <c r="C1903" s="97" t="s">
        <v>212</v>
      </c>
      <c r="D1903" s="643"/>
      <c r="E1903" s="642">
        <f t="shared" si="202"/>
        <v>0</v>
      </c>
      <c r="F1903" s="643"/>
      <c r="G1903" s="643"/>
      <c r="H1903" s="643"/>
      <c r="I1903" s="642">
        <f t="shared" si="197"/>
        <v>0</v>
      </c>
      <c r="J1903" s="643"/>
      <c r="K1903" s="643"/>
      <c r="L1903" s="643"/>
      <c r="M1903" s="642">
        <f t="shared" si="198"/>
        <v>0</v>
      </c>
      <c r="N1903" s="643"/>
      <c r="O1903" s="643"/>
      <c r="P1903" s="643"/>
      <c r="Q1903" s="87" t="e">
        <f t="shared" si="196"/>
        <v>#DIV/0!</v>
      </c>
      <c r="R1903" s="87" t="e">
        <f t="shared" si="196"/>
        <v>#DIV/0!</v>
      </c>
      <c r="S1903" s="87" t="e">
        <f t="shared" si="196"/>
        <v>#DIV/0!</v>
      </c>
      <c r="T1903" s="87" t="e">
        <f t="shared" si="195"/>
        <v>#DIV/0!</v>
      </c>
    </row>
    <row r="1904" spans="1:21" hidden="1" x14ac:dyDescent="0.3">
      <c r="A1904" s="103"/>
      <c r="B1904" s="104" t="s">
        <v>213</v>
      </c>
      <c r="C1904" s="96" t="s">
        <v>214</v>
      </c>
      <c r="D1904" s="643"/>
      <c r="E1904" s="642">
        <f t="shared" si="202"/>
        <v>0</v>
      </c>
      <c r="F1904" s="643"/>
      <c r="G1904" s="643"/>
      <c r="H1904" s="643"/>
      <c r="I1904" s="642">
        <f t="shared" si="197"/>
        <v>0</v>
      </c>
      <c r="J1904" s="643"/>
      <c r="K1904" s="643"/>
      <c r="L1904" s="643"/>
      <c r="M1904" s="642">
        <f t="shared" si="198"/>
        <v>0</v>
      </c>
      <c r="N1904" s="643"/>
      <c r="O1904" s="643"/>
      <c r="P1904" s="643"/>
      <c r="Q1904" s="87" t="e">
        <f t="shared" si="196"/>
        <v>#DIV/0!</v>
      </c>
      <c r="R1904" s="87" t="e">
        <f t="shared" si="196"/>
        <v>#DIV/0!</v>
      </c>
      <c r="S1904" s="87" t="e">
        <f t="shared" si="196"/>
        <v>#DIV/0!</v>
      </c>
      <c r="T1904" s="87" t="e">
        <f t="shared" si="195"/>
        <v>#DIV/0!</v>
      </c>
    </row>
    <row r="1905" spans="1:20" ht="30" x14ac:dyDescent="0.3">
      <c r="A1905" s="103"/>
      <c r="B1905" s="104" t="s">
        <v>215</v>
      </c>
      <c r="C1905" s="95" t="s">
        <v>490</v>
      </c>
      <c r="D1905" s="643">
        <f>D1957+D1962+D1972+D2335</f>
        <v>20</v>
      </c>
      <c r="E1905" s="642">
        <f t="shared" si="202"/>
        <v>189.86663999999999</v>
      </c>
      <c r="F1905" s="643">
        <f>F1957+F1962+F1972+F2335</f>
        <v>20</v>
      </c>
      <c r="G1905" s="643">
        <f>G1957+G1962+G1972+G2335</f>
        <v>169.86663999999999</v>
      </c>
      <c r="H1905" s="643">
        <f>H1957+H1962+H1972+H2335</f>
        <v>0</v>
      </c>
      <c r="I1905" s="642">
        <f t="shared" si="197"/>
        <v>165.88751999999999</v>
      </c>
      <c r="J1905" s="643">
        <f>J1957+J1962+J1972+J2335</f>
        <v>15</v>
      </c>
      <c r="K1905" s="643">
        <f>K1957+K1962+K1972+K2335</f>
        <v>150.88751999999999</v>
      </c>
      <c r="L1905" s="643">
        <f>L1957+L1962+L1972+L2335</f>
        <v>0</v>
      </c>
      <c r="M1905" s="642">
        <f t="shared" si="198"/>
        <v>158.64576</v>
      </c>
      <c r="N1905" s="643">
        <f>N1957+N1962+N1972+N2335</f>
        <v>8.34</v>
      </c>
      <c r="O1905" s="643">
        <f>O1957+O1962+O1972+O2335</f>
        <v>150.30575999999999</v>
      </c>
      <c r="P1905" s="643">
        <f>P1957+P1962+P1972+P2335</f>
        <v>0</v>
      </c>
      <c r="Q1905" s="87">
        <f t="shared" si="196"/>
        <v>95.634535979560127</v>
      </c>
      <c r="R1905" s="87">
        <f t="shared" si="196"/>
        <v>55.599999999999994</v>
      </c>
      <c r="S1905" s="87">
        <f t="shared" si="196"/>
        <v>99.614441273870753</v>
      </c>
      <c r="T1905" s="87" t="e">
        <f t="shared" si="195"/>
        <v>#DIV/0!</v>
      </c>
    </row>
    <row r="1906" spans="1:20" ht="45" hidden="1" x14ac:dyDescent="0.3">
      <c r="A1906" s="103"/>
      <c r="B1906" s="104" t="s">
        <v>216</v>
      </c>
      <c r="C1906" s="96" t="s">
        <v>217</v>
      </c>
      <c r="D1906" s="643"/>
      <c r="E1906" s="642">
        <f t="shared" si="202"/>
        <v>0</v>
      </c>
      <c r="F1906" s="643"/>
      <c r="G1906" s="643"/>
      <c r="H1906" s="643"/>
      <c r="I1906" s="642">
        <f t="shared" si="197"/>
        <v>0</v>
      </c>
      <c r="J1906" s="643"/>
      <c r="K1906" s="643"/>
      <c r="L1906" s="643"/>
      <c r="M1906" s="642">
        <f t="shared" si="198"/>
        <v>0</v>
      </c>
      <c r="N1906" s="643"/>
      <c r="O1906" s="643"/>
      <c r="P1906" s="643"/>
      <c r="Q1906" s="87" t="e">
        <f t="shared" si="196"/>
        <v>#DIV/0!</v>
      </c>
      <c r="R1906" s="87" t="e">
        <f t="shared" si="196"/>
        <v>#DIV/0!</v>
      </c>
      <c r="S1906" s="87" t="e">
        <f t="shared" si="196"/>
        <v>#DIV/0!</v>
      </c>
      <c r="T1906" s="87" t="e">
        <f t="shared" si="195"/>
        <v>#DIV/0!</v>
      </c>
    </row>
    <row r="1907" spans="1:20" hidden="1" x14ac:dyDescent="0.3">
      <c r="A1907" s="103"/>
      <c r="B1907" s="104" t="s">
        <v>218</v>
      </c>
      <c r="C1907" s="96" t="s">
        <v>219</v>
      </c>
      <c r="D1907" s="643"/>
      <c r="E1907" s="642">
        <f t="shared" si="202"/>
        <v>0</v>
      </c>
      <c r="F1907" s="643"/>
      <c r="G1907" s="643"/>
      <c r="H1907" s="643"/>
      <c r="I1907" s="642">
        <f t="shared" si="197"/>
        <v>0</v>
      </c>
      <c r="J1907" s="643"/>
      <c r="K1907" s="643"/>
      <c r="L1907" s="643"/>
      <c r="M1907" s="642">
        <f t="shared" si="198"/>
        <v>0</v>
      </c>
      <c r="N1907" s="643"/>
      <c r="O1907" s="643"/>
      <c r="P1907" s="643"/>
      <c r="Q1907" s="87" t="e">
        <f t="shared" si="196"/>
        <v>#DIV/0!</v>
      </c>
      <c r="R1907" s="87" t="e">
        <f t="shared" si="196"/>
        <v>#DIV/0!</v>
      </c>
      <c r="S1907" s="87" t="e">
        <f t="shared" si="196"/>
        <v>#DIV/0!</v>
      </c>
      <c r="T1907" s="87" t="e">
        <f t="shared" si="195"/>
        <v>#DIV/0!</v>
      </c>
    </row>
    <row r="1908" spans="1:20" ht="30" hidden="1" x14ac:dyDescent="0.3">
      <c r="A1908" s="103"/>
      <c r="B1908" s="104" t="s">
        <v>220</v>
      </c>
      <c r="C1908" s="97" t="s">
        <v>221</v>
      </c>
      <c r="D1908" s="643"/>
      <c r="E1908" s="642">
        <f t="shared" si="202"/>
        <v>0</v>
      </c>
      <c r="F1908" s="643"/>
      <c r="G1908" s="643"/>
      <c r="H1908" s="643"/>
      <c r="I1908" s="642">
        <f t="shared" si="197"/>
        <v>0</v>
      </c>
      <c r="J1908" s="643"/>
      <c r="K1908" s="643"/>
      <c r="L1908" s="643"/>
      <c r="M1908" s="642">
        <f t="shared" si="198"/>
        <v>0</v>
      </c>
      <c r="N1908" s="643"/>
      <c r="O1908" s="643"/>
      <c r="P1908" s="643"/>
      <c r="Q1908" s="87" t="e">
        <f t="shared" si="196"/>
        <v>#DIV/0!</v>
      </c>
      <c r="R1908" s="87" t="e">
        <f t="shared" si="196"/>
        <v>#DIV/0!</v>
      </c>
      <c r="S1908" s="87" t="e">
        <f t="shared" si="196"/>
        <v>#DIV/0!</v>
      </c>
      <c r="T1908" s="87" t="e">
        <f t="shared" si="195"/>
        <v>#DIV/0!</v>
      </c>
    </row>
    <row r="1909" spans="1:20" ht="30" hidden="1" x14ac:dyDescent="0.3">
      <c r="A1909" s="103"/>
      <c r="B1909" s="104" t="s">
        <v>222</v>
      </c>
      <c r="C1909" s="97" t="s">
        <v>223</v>
      </c>
      <c r="D1909" s="643"/>
      <c r="E1909" s="642">
        <f t="shared" si="202"/>
        <v>0</v>
      </c>
      <c r="F1909" s="643"/>
      <c r="G1909" s="643"/>
      <c r="H1909" s="643"/>
      <c r="I1909" s="642">
        <f t="shared" si="197"/>
        <v>0</v>
      </c>
      <c r="J1909" s="643"/>
      <c r="K1909" s="643"/>
      <c r="L1909" s="643"/>
      <c r="M1909" s="642">
        <f t="shared" si="198"/>
        <v>0</v>
      </c>
      <c r="N1909" s="643"/>
      <c r="O1909" s="643"/>
      <c r="P1909" s="643"/>
      <c r="Q1909" s="87" t="e">
        <f t="shared" si="196"/>
        <v>#DIV/0!</v>
      </c>
      <c r="R1909" s="87" t="e">
        <f t="shared" si="196"/>
        <v>#DIV/0!</v>
      </c>
      <c r="S1909" s="87" t="e">
        <f t="shared" si="196"/>
        <v>#DIV/0!</v>
      </c>
      <c r="T1909" s="87" t="e">
        <f t="shared" si="195"/>
        <v>#DIV/0!</v>
      </c>
    </row>
    <row r="1910" spans="1:20" hidden="1" x14ac:dyDescent="0.3">
      <c r="A1910" s="103"/>
      <c r="B1910" s="104" t="s">
        <v>224</v>
      </c>
      <c r="C1910" s="96" t="s">
        <v>225</v>
      </c>
      <c r="D1910" s="643"/>
      <c r="E1910" s="642">
        <f t="shared" si="202"/>
        <v>0</v>
      </c>
      <c r="F1910" s="643"/>
      <c r="G1910" s="643"/>
      <c r="H1910" s="643"/>
      <c r="I1910" s="642">
        <f t="shared" si="197"/>
        <v>0</v>
      </c>
      <c r="J1910" s="643"/>
      <c r="K1910" s="643"/>
      <c r="L1910" s="643"/>
      <c r="M1910" s="642">
        <f t="shared" si="198"/>
        <v>0</v>
      </c>
      <c r="N1910" s="643"/>
      <c r="O1910" s="643"/>
      <c r="P1910" s="643"/>
      <c r="Q1910" s="87" t="e">
        <f t="shared" si="196"/>
        <v>#DIV/0!</v>
      </c>
      <c r="R1910" s="87" t="e">
        <f t="shared" si="196"/>
        <v>#DIV/0!</v>
      </c>
      <c r="S1910" s="87" t="e">
        <f t="shared" si="196"/>
        <v>#DIV/0!</v>
      </c>
      <c r="T1910" s="87" t="e">
        <f t="shared" si="195"/>
        <v>#DIV/0!</v>
      </c>
    </row>
    <row r="1911" spans="1:20" ht="30" hidden="1" x14ac:dyDescent="0.3">
      <c r="A1911" s="103"/>
      <c r="B1911" s="104" t="s">
        <v>226</v>
      </c>
      <c r="C1911" s="97" t="s">
        <v>227</v>
      </c>
      <c r="D1911" s="643"/>
      <c r="E1911" s="642">
        <f t="shared" si="202"/>
        <v>0</v>
      </c>
      <c r="F1911" s="643"/>
      <c r="G1911" s="643"/>
      <c r="H1911" s="643"/>
      <c r="I1911" s="642">
        <f t="shared" si="197"/>
        <v>0</v>
      </c>
      <c r="J1911" s="643"/>
      <c r="K1911" s="643"/>
      <c r="L1911" s="643"/>
      <c r="M1911" s="642">
        <f t="shared" si="198"/>
        <v>0</v>
      </c>
      <c r="N1911" s="643"/>
      <c r="O1911" s="643"/>
      <c r="P1911" s="643"/>
      <c r="Q1911" s="87" t="e">
        <f t="shared" si="196"/>
        <v>#DIV/0!</v>
      </c>
      <c r="R1911" s="87" t="e">
        <f t="shared" si="196"/>
        <v>#DIV/0!</v>
      </c>
      <c r="S1911" s="87" t="e">
        <f t="shared" si="196"/>
        <v>#DIV/0!</v>
      </c>
      <c r="T1911" s="87" t="e">
        <f t="shared" si="195"/>
        <v>#DIV/0!</v>
      </c>
    </row>
    <row r="1912" spans="1:20" ht="75" hidden="1" x14ac:dyDescent="0.3">
      <c r="A1912" s="103"/>
      <c r="B1912" s="104" t="s">
        <v>228</v>
      </c>
      <c r="C1912" s="97" t="s">
        <v>229</v>
      </c>
      <c r="D1912" s="643"/>
      <c r="E1912" s="642">
        <f t="shared" si="202"/>
        <v>0</v>
      </c>
      <c r="F1912" s="643"/>
      <c r="G1912" s="643"/>
      <c r="H1912" s="643"/>
      <c r="I1912" s="642">
        <f t="shared" si="197"/>
        <v>0</v>
      </c>
      <c r="J1912" s="643"/>
      <c r="K1912" s="643"/>
      <c r="L1912" s="643"/>
      <c r="M1912" s="642">
        <f t="shared" si="198"/>
        <v>0</v>
      </c>
      <c r="N1912" s="643"/>
      <c r="O1912" s="643"/>
      <c r="P1912" s="643"/>
      <c r="Q1912" s="87" t="e">
        <f t="shared" si="196"/>
        <v>#DIV/0!</v>
      </c>
      <c r="R1912" s="87" t="e">
        <f t="shared" si="196"/>
        <v>#DIV/0!</v>
      </c>
      <c r="S1912" s="87" t="e">
        <f t="shared" si="196"/>
        <v>#DIV/0!</v>
      </c>
      <c r="T1912" s="87" t="e">
        <f t="shared" si="195"/>
        <v>#DIV/0!</v>
      </c>
    </row>
    <row r="1913" spans="1:20" ht="135" hidden="1" x14ac:dyDescent="0.3">
      <c r="A1913" s="103"/>
      <c r="B1913" s="104" t="s">
        <v>230</v>
      </c>
      <c r="C1913" s="97" t="s">
        <v>231</v>
      </c>
      <c r="D1913" s="643"/>
      <c r="E1913" s="642">
        <f t="shared" si="202"/>
        <v>0</v>
      </c>
      <c r="F1913" s="643"/>
      <c r="G1913" s="643"/>
      <c r="H1913" s="643"/>
      <c r="I1913" s="642">
        <f t="shared" si="197"/>
        <v>0</v>
      </c>
      <c r="J1913" s="643"/>
      <c r="K1913" s="643"/>
      <c r="L1913" s="643"/>
      <c r="M1913" s="642">
        <f t="shared" si="198"/>
        <v>0</v>
      </c>
      <c r="N1913" s="643"/>
      <c r="O1913" s="643"/>
      <c r="P1913" s="643"/>
      <c r="Q1913" s="87" t="e">
        <f t="shared" si="196"/>
        <v>#DIV/0!</v>
      </c>
      <c r="R1913" s="87" t="e">
        <f t="shared" si="196"/>
        <v>#DIV/0!</v>
      </c>
      <c r="S1913" s="87" t="e">
        <f t="shared" si="196"/>
        <v>#DIV/0!</v>
      </c>
      <c r="T1913" s="87" t="e">
        <f t="shared" si="195"/>
        <v>#DIV/0!</v>
      </c>
    </row>
    <row r="1914" spans="1:20" ht="45" hidden="1" x14ac:dyDescent="0.3">
      <c r="A1914" s="103"/>
      <c r="B1914" s="104" t="s">
        <v>232</v>
      </c>
      <c r="C1914" s="97" t="s">
        <v>233</v>
      </c>
      <c r="D1914" s="643"/>
      <c r="E1914" s="642">
        <f t="shared" si="202"/>
        <v>0</v>
      </c>
      <c r="F1914" s="643"/>
      <c r="G1914" s="643"/>
      <c r="H1914" s="643"/>
      <c r="I1914" s="642">
        <f t="shared" si="197"/>
        <v>0</v>
      </c>
      <c r="J1914" s="643"/>
      <c r="K1914" s="643"/>
      <c r="L1914" s="643"/>
      <c r="M1914" s="642">
        <f t="shared" si="198"/>
        <v>0</v>
      </c>
      <c r="N1914" s="643"/>
      <c r="O1914" s="643"/>
      <c r="P1914" s="643"/>
      <c r="Q1914" s="87" t="e">
        <f t="shared" si="196"/>
        <v>#DIV/0!</v>
      </c>
      <c r="R1914" s="87" t="e">
        <f t="shared" si="196"/>
        <v>#DIV/0!</v>
      </c>
      <c r="S1914" s="87" t="e">
        <f t="shared" si="196"/>
        <v>#DIV/0!</v>
      </c>
      <c r="T1914" s="87" t="e">
        <f t="shared" si="195"/>
        <v>#DIV/0!</v>
      </c>
    </row>
    <row r="1915" spans="1:20" ht="45" hidden="1" x14ac:dyDescent="0.3">
      <c r="A1915" s="103"/>
      <c r="B1915" s="104" t="s">
        <v>234</v>
      </c>
      <c r="C1915" s="97" t="s">
        <v>235</v>
      </c>
      <c r="D1915" s="643"/>
      <c r="E1915" s="642">
        <f t="shared" si="202"/>
        <v>0</v>
      </c>
      <c r="F1915" s="643"/>
      <c r="G1915" s="643"/>
      <c r="H1915" s="643"/>
      <c r="I1915" s="642">
        <f t="shared" si="197"/>
        <v>0</v>
      </c>
      <c r="J1915" s="643"/>
      <c r="K1915" s="643"/>
      <c r="L1915" s="643"/>
      <c r="M1915" s="642">
        <f t="shared" si="198"/>
        <v>0</v>
      </c>
      <c r="N1915" s="643"/>
      <c r="O1915" s="643"/>
      <c r="P1915" s="643"/>
      <c r="Q1915" s="87" t="e">
        <f t="shared" si="196"/>
        <v>#DIV/0!</v>
      </c>
      <c r="R1915" s="87" t="e">
        <f t="shared" si="196"/>
        <v>#DIV/0!</v>
      </c>
      <c r="S1915" s="87" t="e">
        <f t="shared" si="196"/>
        <v>#DIV/0!</v>
      </c>
      <c r="T1915" s="87" t="e">
        <f t="shared" si="195"/>
        <v>#DIV/0!</v>
      </c>
    </row>
    <row r="1916" spans="1:20" ht="45" hidden="1" x14ac:dyDescent="0.3">
      <c r="A1916" s="103"/>
      <c r="B1916" s="104" t="s">
        <v>236</v>
      </c>
      <c r="C1916" s="97" t="s">
        <v>237</v>
      </c>
      <c r="D1916" s="643"/>
      <c r="E1916" s="642">
        <f t="shared" si="202"/>
        <v>0</v>
      </c>
      <c r="F1916" s="643"/>
      <c r="G1916" s="643"/>
      <c r="H1916" s="643"/>
      <c r="I1916" s="642">
        <f t="shared" si="197"/>
        <v>0</v>
      </c>
      <c r="J1916" s="643"/>
      <c r="K1916" s="643"/>
      <c r="L1916" s="643"/>
      <c r="M1916" s="642">
        <f t="shared" si="198"/>
        <v>0</v>
      </c>
      <c r="N1916" s="643"/>
      <c r="O1916" s="643"/>
      <c r="P1916" s="643"/>
      <c r="Q1916" s="87" t="e">
        <f t="shared" si="196"/>
        <v>#DIV/0!</v>
      </c>
      <c r="R1916" s="87" t="e">
        <f t="shared" si="196"/>
        <v>#DIV/0!</v>
      </c>
      <c r="S1916" s="87" t="e">
        <f t="shared" si="196"/>
        <v>#DIV/0!</v>
      </c>
      <c r="T1916" s="87" t="e">
        <f t="shared" si="195"/>
        <v>#DIV/0!</v>
      </c>
    </row>
    <row r="1917" spans="1:20" ht="30" hidden="1" x14ac:dyDescent="0.3">
      <c r="A1917" s="103"/>
      <c r="B1917" s="104" t="s">
        <v>238</v>
      </c>
      <c r="C1917" s="97" t="s">
        <v>239</v>
      </c>
      <c r="D1917" s="643"/>
      <c r="E1917" s="642">
        <f t="shared" si="202"/>
        <v>0</v>
      </c>
      <c r="F1917" s="643"/>
      <c r="G1917" s="643"/>
      <c r="H1917" s="643"/>
      <c r="I1917" s="642">
        <f t="shared" si="197"/>
        <v>0</v>
      </c>
      <c r="J1917" s="643"/>
      <c r="K1917" s="643"/>
      <c r="L1917" s="643"/>
      <c r="M1917" s="642">
        <f t="shared" si="198"/>
        <v>0</v>
      </c>
      <c r="N1917" s="643"/>
      <c r="O1917" s="643"/>
      <c r="P1917" s="643"/>
      <c r="Q1917" s="87" t="e">
        <f t="shared" si="196"/>
        <v>#DIV/0!</v>
      </c>
      <c r="R1917" s="87" t="e">
        <f t="shared" si="196"/>
        <v>#DIV/0!</v>
      </c>
      <c r="S1917" s="87" t="e">
        <f t="shared" si="196"/>
        <v>#DIV/0!</v>
      </c>
      <c r="T1917" s="87" t="e">
        <f t="shared" si="195"/>
        <v>#DIV/0!</v>
      </c>
    </row>
    <row r="1918" spans="1:20" ht="45" hidden="1" x14ac:dyDescent="0.3">
      <c r="A1918" s="103"/>
      <c r="B1918" s="104" t="s">
        <v>240</v>
      </c>
      <c r="C1918" s="97" t="s">
        <v>241</v>
      </c>
      <c r="D1918" s="643"/>
      <c r="E1918" s="642">
        <f t="shared" si="202"/>
        <v>0</v>
      </c>
      <c r="F1918" s="643"/>
      <c r="G1918" s="643"/>
      <c r="H1918" s="643"/>
      <c r="I1918" s="642">
        <f t="shared" si="197"/>
        <v>0</v>
      </c>
      <c r="J1918" s="643"/>
      <c r="K1918" s="643"/>
      <c r="L1918" s="643"/>
      <c r="M1918" s="642">
        <f t="shared" si="198"/>
        <v>0</v>
      </c>
      <c r="N1918" s="643"/>
      <c r="O1918" s="643"/>
      <c r="P1918" s="643"/>
      <c r="Q1918" s="87" t="e">
        <f t="shared" si="196"/>
        <v>#DIV/0!</v>
      </c>
      <c r="R1918" s="87" t="e">
        <f t="shared" si="196"/>
        <v>#DIV/0!</v>
      </c>
      <c r="S1918" s="87" t="e">
        <f t="shared" si="196"/>
        <v>#DIV/0!</v>
      </c>
      <c r="T1918" s="87" t="e">
        <f t="shared" si="195"/>
        <v>#DIV/0!</v>
      </c>
    </row>
    <row r="1919" spans="1:20" ht="60" hidden="1" x14ac:dyDescent="0.3">
      <c r="A1919" s="103"/>
      <c r="B1919" s="104" t="s">
        <v>242</v>
      </c>
      <c r="C1919" s="97" t="s">
        <v>243</v>
      </c>
      <c r="D1919" s="643"/>
      <c r="E1919" s="642">
        <f t="shared" si="202"/>
        <v>0</v>
      </c>
      <c r="F1919" s="643"/>
      <c r="G1919" s="643"/>
      <c r="H1919" s="643"/>
      <c r="I1919" s="642">
        <f t="shared" si="197"/>
        <v>0</v>
      </c>
      <c r="J1919" s="643"/>
      <c r="K1919" s="643"/>
      <c r="L1919" s="643"/>
      <c r="M1919" s="642">
        <f t="shared" si="198"/>
        <v>0</v>
      </c>
      <c r="N1919" s="643"/>
      <c r="O1919" s="643"/>
      <c r="P1919" s="643"/>
      <c r="Q1919" s="87" t="e">
        <f t="shared" si="196"/>
        <v>#DIV/0!</v>
      </c>
      <c r="R1919" s="87" t="e">
        <f t="shared" si="196"/>
        <v>#DIV/0!</v>
      </c>
      <c r="S1919" s="87" t="e">
        <f t="shared" si="196"/>
        <v>#DIV/0!</v>
      </c>
      <c r="T1919" s="87" t="e">
        <f t="shared" si="195"/>
        <v>#DIV/0!</v>
      </c>
    </row>
    <row r="1920" spans="1:20" ht="30" hidden="1" x14ac:dyDescent="0.3">
      <c r="A1920" s="103"/>
      <c r="B1920" s="104" t="s">
        <v>244</v>
      </c>
      <c r="C1920" s="97" t="s">
        <v>245</v>
      </c>
      <c r="D1920" s="643"/>
      <c r="E1920" s="642">
        <f t="shared" si="202"/>
        <v>0</v>
      </c>
      <c r="F1920" s="643"/>
      <c r="G1920" s="643"/>
      <c r="H1920" s="643"/>
      <c r="I1920" s="642">
        <f t="shared" si="197"/>
        <v>0</v>
      </c>
      <c r="J1920" s="643"/>
      <c r="K1920" s="643"/>
      <c r="L1920" s="643"/>
      <c r="M1920" s="642">
        <f t="shared" si="198"/>
        <v>0</v>
      </c>
      <c r="N1920" s="643"/>
      <c r="O1920" s="643"/>
      <c r="P1920" s="643"/>
      <c r="Q1920" s="87" t="e">
        <f t="shared" si="196"/>
        <v>#DIV/0!</v>
      </c>
      <c r="R1920" s="87" t="e">
        <f t="shared" si="196"/>
        <v>#DIV/0!</v>
      </c>
      <c r="S1920" s="87" t="e">
        <f t="shared" si="196"/>
        <v>#DIV/0!</v>
      </c>
      <c r="T1920" s="87" t="e">
        <f t="shared" si="195"/>
        <v>#DIV/0!</v>
      </c>
    </row>
    <row r="1921" spans="1:20" ht="30" hidden="1" x14ac:dyDescent="0.3">
      <c r="A1921" s="103"/>
      <c r="B1921" s="104" t="s">
        <v>246</v>
      </c>
      <c r="C1921" s="97" t="s">
        <v>247</v>
      </c>
      <c r="D1921" s="643"/>
      <c r="E1921" s="642">
        <f t="shared" si="202"/>
        <v>0</v>
      </c>
      <c r="F1921" s="643"/>
      <c r="G1921" s="643"/>
      <c r="H1921" s="643"/>
      <c r="I1921" s="642">
        <f t="shared" si="197"/>
        <v>0</v>
      </c>
      <c r="J1921" s="643"/>
      <c r="K1921" s="643"/>
      <c r="L1921" s="643"/>
      <c r="M1921" s="642">
        <f t="shared" si="198"/>
        <v>0</v>
      </c>
      <c r="N1921" s="643"/>
      <c r="O1921" s="643"/>
      <c r="P1921" s="643"/>
      <c r="Q1921" s="87" t="e">
        <f t="shared" si="196"/>
        <v>#DIV/0!</v>
      </c>
      <c r="R1921" s="87" t="e">
        <f t="shared" si="196"/>
        <v>#DIV/0!</v>
      </c>
      <c r="S1921" s="87" t="e">
        <f t="shared" si="196"/>
        <v>#DIV/0!</v>
      </c>
      <c r="T1921" s="87" t="e">
        <f t="shared" si="195"/>
        <v>#DIV/0!</v>
      </c>
    </row>
    <row r="1922" spans="1:20" ht="30" hidden="1" x14ac:dyDescent="0.3">
      <c r="A1922" s="103"/>
      <c r="B1922" s="104" t="s">
        <v>248</v>
      </c>
      <c r="C1922" s="97" t="s">
        <v>249</v>
      </c>
      <c r="D1922" s="643"/>
      <c r="E1922" s="642">
        <f t="shared" si="202"/>
        <v>0</v>
      </c>
      <c r="F1922" s="643"/>
      <c r="G1922" s="643"/>
      <c r="H1922" s="643"/>
      <c r="I1922" s="642">
        <f t="shared" si="197"/>
        <v>0</v>
      </c>
      <c r="J1922" s="643"/>
      <c r="K1922" s="643"/>
      <c r="L1922" s="643"/>
      <c r="M1922" s="642">
        <f t="shared" si="198"/>
        <v>0</v>
      </c>
      <c r="N1922" s="643"/>
      <c r="O1922" s="643"/>
      <c r="P1922" s="643"/>
      <c r="Q1922" s="87" t="e">
        <f t="shared" si="196"/>
        <v>#DIV/0!</v>
      </c>
      <c r="R1922" s="87" t="e">
        <f t="shared" si="196"/>
        <v>#DIV/0!</v>
      </c>
      <c r="S1922" s="87" t="e">
        <f t="shared" si="196"/>
        <v>#DIV/0!</v>
      </c>
      <c r="T1922" s="87" t="e">
        <f t="shared" si="195"/>
        <v>#DIV/0!</v>
      </c>
    </row>
    <row r="1923" spans="1:20" ht="75" hidden="1" x14ac:dyDescent="0.3">
      <c r="A1923" s="103"/>
      <c r="B1923" s="104" t="s">
        <v>250</v>
      </c>
      <c r="C1923" s="97" t="s">
        <v>251</v>
      </c>
      <c r="D1923" s="643"/>
      <c r="E1923" s="642">
        <f t="shared" si="202"/>
        <v>0</v>
      </c>
      <c r="F1923" s="643"/>
      <c r="G1923" s="643"/>
      <c r="H1923" s="643"/>
      <c r="I1923" s="642">
        <f t="shared" si="197"/>
        <v>0</v>
      </c>
      <c r="J1923" s="643"/>
      <c r="K1923" s="643"/>
      <c r="L1923" s="643"/>
      <c r="M1923" s="642">
        <f t="shared" si="198"/>
        <v>0</v>
      </c>
      <c r="N1923" s="643"/>
      <c r="O1923" s="643"/>
      <c r="P1923" s="643"/>
      <c r="Q1923" s="87" t="e">
        <f t="shared" si="196"/>
        <v>#DIV/0!</v>
      </c>
      <c r="R1923" s="87" t="e">
        <f t="shared" si="196"/>
        <v>#DIV/0!</v>
      </c>
      <c r="S1923" s="87" t="e">
        <f t="shared" si="196"/>
        <v>#DIV/0!</v>
      </c>
      <c r="T1923" s="87" t="e">
        <f t="shared" si="195"/>
        <v>#DIV/0!</v>
      </c>
    </row>
    <row r="1924" spans="1:20" ht="30" hidden="1" x14ac:dyDescent="0.3">
      <c r="A1924" s="103"/>
      <c r="B1924" s="104" t="s">
        <v>252</v>
      </c>
      <c r="C1924" s="97" t="s">
        <v>253</v>
      </c>
      <c r="D1924" s="643"/>
      <c r="E1924" s="642">
        <f t="shared" si="202"/>
        <v>0</v>
      </c>
      <c r="F1924" s="643"/>
      <c r="G1924" s="643"/>
      <c r="H1924" s="643"/>
      <c r="I1924" s="642">
        <f t="shared" si="197"/>
        <v>0</v>
      </c>
      <c r="J1924" s="643"/>
      <c r="K1924" s="643"/>
      <c r="L1924" s="643"/>
      <c r="M1924" s="642">
        <f t="shared" si="198"/>
        <v>0</v>
      </c>
      <c r="N1924" s="643"/>
      <c r="O1924" s="643"/>
      <c r="P1924" s="643"/>
      <c r="Q1924" s="87" t="e">
        <f t="shared" si="196"/>
        <v>#DIV/0!</v>
      </c>
      <c r="R1924" s="87" t="e">
        <f t="shared" si="196"/>
        <v>#DIV/0!</v>
      </c>
      <c r="S1924" s="87" t="e">
        <f t="shared" si="196"/>
        <v>#DIV/0!</v>
      </c>
      <c r="T1924" s="87" t="e">
        <f t="shared" si="195"/>
        <v>#DIV/0!</v>
      </c>
    </row>
    <row r="1925" spans="1:20" ht="30" hidden="1" x14ac:dyDescent="0.3">
      <c r="A1925" s="103"/>
      <c r="B1925" s="104" t="s">
        <v>254</v>
      </c>
      <c r="C1925" s="96" t="s">
        <v>255</v>
      </c>
      <c r="D1925" s="643"/>
      <c r="E1925" s="642">
        <f t="shared" si="202"/>
        <v>0</v>
      </c>
      <c r="F1925" s="643"/>
      <c r="G1925" s="643"/>
      <c r="H1925" s="643"/>
      <c r="I1925" s="642">
        <f t="shared" si="197"/>
        <v>0</v>
      </c>
      <c r="J1925" s="643"/>
      <c r="K1925" s="643"/>
      <c r="L1925" s="643"/>
      <c r="M1925" s="642">
        <f t="shared" si="198"/>
        <v>0</v>
      </c>
      <c r="N1925" s="643"/>
      <c r="O1925" s="643"/>
      <c r="P1925" s="643"/>
      <c r="Q1925" s="87" t="e">
        <f t="shared" si="196"/>
        <v>#DIV/0!</v>
      </c>
      <c r="R1925" s="87" t="e">
        <f t="shared" si="196"/>
        <v>#DIV/0!</v>
      </c>
      <c r="S1925" s="87" t="e">
        <f t="shared" si="196"/>
        <v>#DIV/0!</v>
      </c>
      <c r="T1925" s="87" t="e">
        <f t="shared" si="195"/>
        <v>#DIV/0!</v>
      </c>
    </row>
    <row r="1926" spans="1:20" hidden="1" x14ac:dyDescent="0.3">
      <c r="A1926" s="103"/>
      <c r="B1926" s="104" t="s">
        <v>256</v>
      </c>
      <c r="C1926" s="96" t="s">
        <v>257</v>
      </c>
      <c r="D1926" s="643"/>
      <c r="E1926" s="642">
        <f t="shared" si="202"/>
        <v>0</v>
      </c>
      <c r="F1926" s="643"/>
      <c r="G1926" s="643"/>
      <c r="H1926" s="643"/>
      <c r="I1926" s="642">
        <f t="shared" si="197"/>
        <v>0</v>
      </c>
      <c r="J1926" s="643"/>
      <c r="K1926" s="643"/>
      <c r="L1926" s="643"/>
      <c r="M1926" s="642">
        <f t="shared" si="198"/>
        <v>0</v>
      </c>
      <c r="N1926" s="643"/>
      <c r="O1926" s="643"/>
      <c r="P1926" s="643"/>
      <c r="Q1926" s="87" t="e">
        <f t="shared" si="196"/>
        <v>#DIV/0!</v>
      </c>
      <c r="R1926" s="87" t="e">
        <f t="shared" si="196"/>
        <v>#DIV/0!</v>
      </c>
      <c r="S1926" s="87" t="e">
        <f t="shared" si="196"/>
        <v>#DIV/0!</v>
      </c>
      <c r="T1926" s="87" t="e">
        <f t="shared" si="195"/>
        <v>#DIV/0!</v>
      </c>
    </row>
    <row r="1927" spans="1:20" hidden="1" x14ac:dyDescent="0.3">
      <c r="A1927" s="103"/>
      <c r="B1927" s="104" t="s">
        <v>258</v>
      </c>
      <c r="C1927" s="96" t="s">
        <v>259</v>
      </c>
      <c r="D1927" s="643"/>
      <c r="E1927" s="642">
        <f t="shared" si="202"/>
        <v>0</v>
      </c>
      <c r="F1927" s="643"/>
      <c r="G1927" s="643"/>
      <c r="H1927" s="643"/>
      <c r="I1927" s="642">
        <f t="shared" si="197"/>
        <v>0</v>
      </c>
      <c r="J1927" s="643"/>
      <c r="K1927" s="643"/>
      <c r="L1927" s="643"/>
      <c r="M1927" s="642">
        <f t="shared" si="198"/>
        <v>0</v>
      </c>
      <c r="N1927" s="643"/>
      <c r="O1927" s="643"/>
      <c r="P1927" s="643"/>
      <c r="Q1927" s="87" t="e">
        <f t="shared" si="196"/>
        <v>#DIV/0!</v>
      </c>
      <c r="R1927" s="87" t="e">
        <f t="shared" si="196"/>
        <v>#DIV/0!</v>
      </c>
      <c r="S1927" s="87" t="e">
        <f t="shared" si="196"/>
        <v>#DIV/0!</v>
      </c>
      <c r="T1927" s="87" t="e">
        <f t="shared" si="195"/>
        <v>#DIV/0!</v>
      </c>
    </row>
    <row r="1928" spans="1:20" ht="60" hidden="1" x14ac:dyDescent="0.3">
      <c r="A1928" s="103"/>
      <c r="B1928" s="104" t="s">
        <v>260</v>
      </c>
      <c r="C1928" s="96" t="s">
        <v>261</v>
      </c>
      <c r="D1928" s="643"/>
      <c r="E1928" s="642">
        <f t="shared" si="202"/>
        <v>0</v>
      </c>
      <c r="F1928" s="643"/>
      <c r="G1928" s="643"/>
      <c r="H1928" s="643"/>
      <c r="I1928" s="642">
        <f t="shared" si="197"/>
        <v>0</v>
      </c>
      <c r="J1928" s="643"/>
      <c r="K1928" s="643"/>
      <c r="L1928" s="643"/>
      <c r="M1928" s="642">
        <f t="shared" si="198"/>
        <v>0</v>
      </c>
      <c r="N1928" s="643"/>
      <c r="O1928" s="643"/>
      <c r="P1928" s="643"/>
      <c r="Q1928" s="87" t="e">
        <f t="shared" si="196"/>
        <v>#DIV/0!</v>
      </c>
      <c r="R1928" s="87" t="e">
        <f t="shared" si="196"/>
        <v>#DIV/0!</v>
      </c>
      <c r="S1928" s="87" t="e">
        <f t="shared" si="196"/>
        <v>#DIV/0!</v>
      </c>
      <c r="T1928" s="87" t="e">
        <f t="shared" si="195"/>
        <v>#DIV/0!</v>
      </c>
    </row>
    <row r="1929" spans="1:20" ht="45" hidden="1" x14ac:dyDescent="0.3">
      <c r="A1929" s="103"/>
      <c r="B1929" s="104" t="s">
        <v>262</v>
      </c>
      <c r="C1929" s="96" t="s">
        <v>263</v>
      </c>
      <c r="D1929" s="643"/>
      <c r="E1929" s="642">
        <f t="shared" si="202"/>
        <v>0</v>
      </c>
      <c r="F1929" s="643"/>
      <c r="G1929" s="643"/>
      <c r="H1929" s="643"/>
      <c r="I1929" s="642">
        <f t="shared" si="197"/>
        <v>0</v>
      </c>
      <c r="J1929" s="643"/>
      <c r="K1929" s="643"/>
      <c r="L1929" s="643"/>
      <c r="M1929" s="642">
        <f t="shared" si="198"/>
        <v>0</v>
      </c>
      <c r="N1929" s="643"/>
      <c r="O1929" s="643"/>
      <c r="P1929" s="643"/>
      <c r="Q1929" s="87" t="e">
        <f t="shared" si="196"/>
        <v>#DIV/0!</v>
      </c>
      <c r="R1929" s="87" t="e">
        <f t="shared" si="196"/>
        <v>#DIV/0!</v>
      </c>
      <c r="S1929" s="87" t="e">
        <f t="shared" si="196"/>
        <v>#DIV/0!</v>
      </c>
      <c r="T1929" s="87" t="e">
        <f t="shared" si="195"/>
        <v>#DIV/0!</v>
      </c>
    </row>
    <row r="1930" spans="1:20" ht="45" hidden="1" x14ac:dyDescent="0.3">
      <c r="A1930" s="103"/>
      <c r="B1930" s="104" t="s">
        <v>264</v>
      </c>
      <c r="C1930" s="97" t="s">
        <v>265</v>
      </c>
      <c r="D1930" s="643"/>
      <c r="E1930" s="642">
        <f t="shared" si="202"/>
        <v>0</v>
      </c>
      <c r="F1930" s="643"/>
      <c r="G1930" s="643"/>
      <c r="H1930" s="643"/>
      <c r="I1930" s="642">
        <f t="shared" si="197"/>
        <v>0</v>
      </c>
      <c r="J1930" s="643"/>
      <c r="K1930" s="643"/>
      <c r="L1930" s="643"/>
      <c r="M1930" s="642">
        <f t="shared" si="198"/>
        <v>0</v>
      </c>
      <c r="N1930" s="643"/>
      <c r="O1930" s="643"/>
      <c r="P1930" s="643"/>
      <c r="Q1930" s="87" t="e">
        <f t="shared" si="196"/>
        <v>#DIV/0!</v>
      </c>
      <c r="R1930" s="87" t="e">
        <f t="shared" si="196"/>
        <v>#DIV/0!</v>
      </c>
      <c r="S1930" s="87" t="e">
        <f t="shared" si="196"/>
        <v>#DIV/0!</v>
      </c>
      <c r="T1930" s="87" t="e">
        <f t="shared" si="195"/>
        <v>#DIV/0!</v>
      </c>
    </row>
    <row r="1931" spans="1:20" ht="30" hidden="1" x14ac:dyDescent="0.3">
      <c r="A1931" s="103"/>
      <c r="B1931" s="104" t="s">
        <v>266</v>
      </c>
      <c r="C1931" s="97" t="s">
        <v>267</v>
      </c>
      <c r="D1931" s="643"/>
      <c r="E1931" s="642">
        <f t="shared" si="202"/>
        <v>0</v>
      </c>
      <c r="F1931" s="643"/>
      <c r="G1931" s="643"/>
      <c r="H1931" s="643"/>
      <c r="I1931" s="642">
        <f t="shared" si="197"/>
        <v>0</v>
      </c>
      <c r="J1931" s="643"/>
      <c r="K1931" s="643"/>
      <c r="L1931" s="643"/>
      <c r="M1931" s="642">
        <f t="shared" si="198"/>
        <v>0</v>
      </c>
      <c r="N1931" s="643"/>
      <c r="O1931" s="643"/>
      <c r="P1931" s="643"/>
      <c r="Q1931" s="87" t="e">
        <f t="shared" si="196"/>
        <v>#DIV/0!</v>
      </c>
      <c r="R1931" s="87" t="e">
        <f t="shared" si="196"/>
        <v>#DIV/0!</v>
      </c>
      <c r="S1931" s="87" t="e">
        <f t="shared" si="196"/>
        <v>#DIV/0!</v>
      </c>
      <c r="T1931" s="87" t="e">
        <f t="shared" si="195"/>
        <v>#DIV/0!</v>
      </c>
    </row>
    <row r="1932" spans="1:20" ht="30" hidden="1" x14ac:dyDescent="0.3">
      <c r="A1932" s="103"/>
      <c r="B1932" s="104" t="s">
        <v>268</v>
      </c>
      <c r="C1932" s="97" t="s">
        <v>269</v>
      </c>
      <c r="D1932" s="643"/>
      <c r="E1932" s="642">
        <f t="shared" si="202"/>
        <v>0</v>
      </c>
      <c r="F1932" s="643"/>
      <c r="G1932" s="643"/>
      <c r="H1932" s="643"/>
      <c r="I1932" s="642">
        <f t="shared" si="197"/>
        <v>0</v>
      </c>
      <c r="J1932" s="643"/>
      <c r="K1932" s="643"/>
      <c r="L1932" s="643"/>
      <c r="M1932" s="642">
        <f t="shared" si="198"/>
        <v>0</v>
      </c>
      <c r="N1932" s="643"/>
      <c r="O1932" s="643"/>
      <c r="P1932" s="643"/>
      <c r="Q1932" s="87" t="e">
        <f t="shared" si="196"/>
        <v>#DIV/0!</v>
      </c>
      <c r="R1932" s="87" t="e">
        <f t="shared" si="196"/>
        <v>#DIV/0!</v>
      </c>
      <c r="S1932" s="87" t="e">
        <f t="shared" si="196"/>
        <v>#DIV/0!</v>
      </c>
      <c r="T1932" s="87" t="e">
        <f t="shared" si="195"/>
        <v>#DIV/0!</v>
      </c>
    </row>
    <row r="1933" spans="1:20" ht="60" hidden="1" x14ac:dyDescent="0.3">
      <c r="A1933" s="103"/>
      <c r="B1933" s="104" t="s">
        <v>270</v>
      </c>
      <c r="C1933" s="97" t="s">
        <v>271</v>
      </c>
      <c r="D1933" s="643"/>
      <c r="E1933" s="642">
        <f t="shared" si="202"/>
        <v>0</v>
      </c>
      <c r="F1933" s="643"/>
      <c r="G1933" s="643"/>
      <c r="H1933" s="643"/>
      <c r="I1933" s="642">
        <f t="shared" si="197"/>
        <v>0</v>
      </c>
      <c r="J1933" s="643"/>
      <c r="K1933" s="643"/>
      <c r="L1933" s="643"/>
      <c r="M1933" s="642">
        <f t="shared" si="198"/>
        <v>0</v>
      </c>
      <c r="N1933" s="643"/>
      <c r="O1933" s="643"/>
      <c r="P1933" s="643"/>
      <c r="Q1933" s="87" t="e">
        <f t="shared" si="196"/>
        <v>#DIV/0!</v>
      </c>
      <c r="R1933" s="87" t="e">
        <f t="shared" si="196"/>
        <v>#DIV/0!</v>
      </c>
      <c r="S1933" s="87" t="e">
        <f t="shared" si="196"/>
        <v>#DIV/0!</v>
      </c>
      <c r="T1933" s="87" t="e">
        <f t="shared" si="196"/>
        <v>#DIV/0!</v>
      </c>
    </row>
    <row r="1934" spans="1:20" ht="60" hidden="1" x14ac:dyDescent="0.3">
      <c r="A1934" s="103"/>
      <c r="B1934" s="104" t="s">
        <v>272</v>
      </c>
      <c r="C1934" s="97" t="s">
        <v>273</v>
      </c>
      <c r="D1934" s="643"/>
      <c r="E1934" s="642">
        <f t="shared" si="202"/>
        <v>0</v>
      </c>
      <c r="F1934" s="643"/>
      <c r="G1934" s="643"/>
      <c r="H1934" s="643"/>
      <c r="I1934" s="642">
        <f t="shared" si="197"/>
        <v>0</v>
      </c>
      <c r="J1934" s="643"/>
      <c r="K1934" s="643"/>
      <c r="L1934" s="643"/>
      <c r="M1934" s="642">
        <f t="shared" si="198"/>
        <v>0</v>
      </c>
      <c r="N1934" s="643"/>
      <c r="O1934" s="643"/>
      <c r="P1934" s="643"/>
      <c r="Q1934" s="87" t="e">
        <f t="shared" si="196"/>
        <v>#DIV/0!</v>
      </c>
      <c r="R1934" s="87" t="e">
        <f t="shared" si="196"/>
        <v>#DIV/0!</v>
      </c>
      <c r="S1934" s="87" t="e">
        <f t="shared" si="196"/>
        <v>#DIV/0!</v>
      </c>
      <c r="T1934" s="87" t="e">
        <f t="shared" si="196"/>
        <v>#DIV/0!</v>
      </c>
    </row>
    <row r="1935" spans="1:20" ht="90" hidden="1" x14ac:dyDescent="0.3">
      <c r="A1935" s="103"/>
      <c r="B1935" s="104" t="s">
        <v>274</v>
      </c>
      <c r="C1935" s="97" t="s">
        <v>275</v>
      </c>
      <c r="D1935" s="643"/>
      <c r="E1935" s="642">
        <f t="shared" si="202"/>
        <v>0</v>
      </c>
      <c r="F1935" s="643"/>
      <c r="G1935" s="643"/>
      <c r="H1935" s="643"/>
      <c r="I1935" s="642">
        <f t="shared" si="197"/>
        <v>0</v>
      </c>
      <c r="J1935" s="643"/>
      <c r="K1935" s="643"/>
      <c r="L1935" s="643"/>
      <c r="M1935" s="642">
        <f t="shared" si="198"/>
        <v>0</v>
      </c>
      <c r="N1935" s="643"/>
      <c r="O1935" s="643"/>
      <c r="P1935" s="643"/>
      <c r="Q1935" s="87" t="e">
        <f t="shared" si="196"/>
        <v>#DIV/0!</v>
      </c>
      <c r="R1935" s="87" t="e">
        <f t="shared" si="196"/>
        <v>#DIV/0!</v>
      </c>
      <c r="S1935" s="87" t="e">
        <f t="shared" si="196"/>
        <v>#DIV/0!</v>
      </c>
      <c r="T1935" s="87" t="e">
        <f t="shared" si="196"/>
        <v>#DIV/0!</v>
      </c>
    </row>
    <row r="1936" spans="1:20" ht="45" hidden="1" x14ac:dyDescent="0.3">
      <c r="A1936" s="103"/>
      <c r="B1936" s="104" t="s">
        <v>276</v>
      </c>
      <c r="C1936" s="96" t="s">
        <v>277</v>
      </c>
      <c r="D1936" s="643"/>
      <c r="E1936" s="642">
        <f t="shared" si="202"/>
        <v>0</v>
      </c>
      <c r="F1936" s="643"/>
      <c r="G1936" s="643"/>
      <c r="H1936" s="643"/>
      <c r="I1936" s="642">
        <f t="shared" si="197"/>
        <v>0</v>
      </c>
      <c r="J1936" s="643"/>
      <c r="K1936" s="643"/>
      <c r="L1936" s="643"/>
      <c r="M1936" s="642">
        <f t="shared" si="198"/>
        <v>0</v>
      </c>
      <c r="N1936" s="643"/>
      <c r="O1936" s="643"/>
      <c r="P1936" s="643"/>
      <c r="Q1936" s="87" t="e">
        <f t="shared" si="196"/>
        <v>#DIV/0!</v>
      </c>
      <c r="R1936" s="87" t="e">
        <f t="shared" si="196"/>
        <v>#DIV/0!</v>
      </c>
      <c r="S1936" s="87" t="e">
        <f t="shared" si="196"/>
        <v>#DIV/0!</v>
      </c>
      <c r="T1936" s="87" t="e">
        <f t="shared" si="196"/>
        <v>#DIV/0!</v>
      </c>
    </row>
    <row r="1937" spans="1:20" ht="45" hidden="1" x14ac:dyDescent="0.3">
      <c r="A1937" s="103"/>
      <c r="B1937" s="104" t="s">
        <v>278</v>
      </c>
      <c r="C1937" s="96" t="s">
        <v>279</v>
      </c>
      <c r="D1937" s="643"/>
      <c r="E1937" s="642">
        <f t="shared" si="202"/>
        <v>0</v>
      </c>
      <c r="F1937" s="643"/>
      <c r="G1937" s="643"/>
      <c r="H1937" s="643"/>
      <c r="I1937" s="642">
        <f t="shared" si="197"/>
        <v>0</v>
      </c>
      <c r="J1937" s="643"/>
      <c r="K1937" s="643"/>
      <c r="L1937" s="643"/>
      <c r="M1937" s="642">
        <f t="shared" si="198"/>
        <v>0</v>
      </c>
      <c r="N1937" s="643"/>
      <c r="O1937" s="643"/>
      <c r="P1937" s="643"/>
      <c r="Q1937" s="87" t="e">
        <f t="shared" si="196"/>
        <v>#DIV/0!</v>
      </c>
      <c r="R1937" s="87" t="e">
        <f t="shared" si="196"/>
        <v>#DIV/0!</v>
      </c>
      <c r="S1937" s="87" t="e">
        <f t="shared" si="196"/>
        <v>#DIV/0!</v>
      </c>
      <c r="T1937" s="87" t="e">
        <f t="shared" si="196"/>
        <v>#DIV/0!</v>
      </c>
    </row>
    <row r="1938" spans="1:20" ht="30" hidden="1" x14ac:dyDescent="0.3">
      <c r="A1938" s="103"/>
      <c r="B1938" s="104" t="s">
        <v>280</v>
      </c>
      <c r="C1938" s="97" t="s">
        <v>281</v>
      </c>
      <c r="D1938" s="643"/>
      <c r="E1938" s="642">
        <f t="shared" si="202"/>
        <v>0</v>
      </c>
      <c r="F1938" s="643"/>
      <c r="G1938" s="643"/>
      <c r="H1938" s="643"/>
      <c r="I1938" s="642">
        <f t="shared" si="197"/>
        <v>0</v>
      </c>
      <c r="J1938" s="643"/>
      <c r="K1938" s="643"/>
      <c r="L1938" s="643"/>
      <c r="M1938" s="642">
        <f t="shared" si="198"/>
        <v>0</v>
      </c>
      <c r="N1938" s="643"/>
      <c r="O1938" s="643"/>
      <c r="P1938" s="643"/>
      <c r="Q1938" s="87" t="e">
        <f t="shared" si="196"/>
        <v>#DIV/0!</v>
      </c>
      <c r="R1938" s="87" t="e">
        <f t="shared" si="196"/>
        <v>#DIV/0!</v>
      </c>
      <c r="S1938" s="87" t="e">
        <f t="shared" si="196"/>
        <v>#DIV/0!</v>
      </c>
      <c r="T1938" s="87" t="e">
        <f t="shared" si="196"/>
        <v>#DIV/0!</v>
      </c>
    </row>
    <row r="1939" spans="1:20" ht="60" hidden="1" x14ac:dyDescent="0.3">
      <c r="A1939" s="103"/>
      <c r="B1939" s="104" t="s">
        <v>282</v>
      </c>
      <c r="C1939" s="97" t="s">
        <v>283</v>
      </c>
      <c r="D1939" s="643"/>
      <c r="E1939" s="642">
        <f t="shared" si="202"/>
        <v>0</v>
      </c>
      <c r="F1939" s="643"/>
      <c r="G1939" s="643"/>
      <c r="H1939" s="643"/>
      <c r="I1939" s="642">
        <f t="shared" si="197"/>
        <v>0</v>
      </c>
      <c r="J1939" s="643"/>
      <c r="K1939" s="643"/>
      <c r="L1939" s="643"/>
      <c r="M1939" s="642">
        <f t="shared" si="198"/>
        <v>0</v>
      </c>
      <c r="N1939" s="643"/>
      <c r="O1939" s="643"/>
      <c r="P1939" s="643"/>
      <c r="Q1939" s="87" t="e">
        <f t="shared" si="196"/>
        <v>#DIV/0!</v>
      </c>
      <c r="R1939" s="87" t="e">
        <f t="shared" si="196"/>
        <v>#DIV/0!</v>
      </c>
      <c r="S1939" s="87" t="e">
        <f t="shared" si="196"/>
        <v>#DIV/0!</v>
      </c>
      <c r="T1939" s="87" t="e">
        <f t="shared" si="196"/>
        <v>#DIV/0!</v>
      </c>
    </row>
    <row r="1940" spans="1:20" ht="30" hidden="1" x14ac:dyDescent="0.3">
      <c r="A1940" s="103"/>
      <c r="B1940" s="104" t="s">
        <v>284</v>
      </c>
      <c r="C1940" s="97" t="s">
        <v>285</v>
      </c>
      <c r="D1940" s="643"/>
      <c r="E1940" s="642">
        <f t="shared" si="202"/>
        <v>0</v>
      </c>
      <c r="F1940" s="643"/>
      <c r="G1940" s="643"/>
      <c r="H1940" s="643"/>
      <c r="I1940" s="642">
        <f t="shared" si="197"/>
        <v>0</v>
      </c>
      <c r="J1940" s="643"/>
      <c r="K1940" s="643"/>
      <c r="L1940" s="643"/>
      <c r="M1940" s="642">
        <f t="shared" si="198"/>
        <v>0</v>
      </c>
      <c r="N1940" s="643"/>
      <c r="O1940" s="643"/>
      <c r="P1940" s="643"/>
      <c r="Q1940" s="87" t="e">
        <f t="shared" ref="Q1940:T2003" si="207">M1940/I1940*100</f>
        <v>#DIV/0!</v>
      </c>
      <c r="R1940" s="87" t="e">
        <f t="shared" si="207"/>
        <v>#DIV/0!</v>
      </c>
      <c r="S1940" s="87" t="e">
        <f t="shared" si="207"/>
        <v>#DIV/0!</v>
      </c>
      <c r="T1940" s="87" t="e">
        <f t="shared" si="207"/>
        <v>#DIV/0!</v>
      </c>
    </row>
    <row r="1941" spans="1:20" ht="90" hidden="1" x14ac:dyDescent="0.3">
      <c r="A1941" s="103"/>
      <c r="B1941" s="104" t="s">
        <v>286</v>
      </c>
      <c r="C1941" s="97" t="s">
        <v>287</v>
      </c>
      <c r="D1941" s="643"/>
      <c r="E1941" s="642">
        <f t="shared" si="202"/>
        <v>0</v>
      </c>
      <c r="F1941" s="643"/>
      <c r="G1941" s="643"/>
      <c r="H1941" s="643"/>
      <c r="I1941" s="642">
        <f t="shared" ref="I1941:I2004" si="208">J1941+K1941</f>
        <v>0</v>
      </c>
      <c r="J1941" s="643"/>
      <c r="K1941" s="643"/>
      <c r="L1941" s="643"/>
      <c r="M1941" s="642">
        <f t="shared" ref="M1941:M2004" si="209">N1941+O1941</f>
        <v>0</v>
      </c>
      <c r="N1941" s="643"/>
      <c r="O1941" s="643"/>
      <c r="P1941" s="643"/>
      <c r="Q1941" s="87" t="e">
        <f t="shared" si="207"/>
        <v>#DIV/0!</v>
      </c>
      <c r="R1941" s="87" t="e">
        <f t="shared" si="207"/>
        <v>#DIV/0!</v>
      </c>
      <c r="S1941" s="87" t="e">
        <f t="shared" si="207"/>
        <v>#DIV/0!</v>
      </c>
      <c r="T1941" s="87" t="e">
        <f t="shared" si="207"/>
        <v>#DIV/0!</v>
      </c>
    </row>
    <row r="1942" spans="1:20" ht="30" hidden="1" x14ac:dyDescent="0.3">
      <c r="A1942" s="103"/>
      <c r="B1942" s="104" t="s">
        <v>288</v>
      </c>
      <c r="C1942" s="97" t="s">
        <v>289</v>
      </c>
      <c r="D1942" s="643"/>
      <c r="E1942" s="642">
        <f t="shared" si="202"/>
        <v>0</v>
      </c>
      <c r="F1942" s="643"/>
      <c r="G1942" s="643"/>
      <c r="H1942" s="643"/>
      <c r="I1942" s="642">
        <f t="shared" si="208"/>
        <v>0</v>
      </c>
      <c r="J1942" s="643"/>
      <c r="K1942" s="643"/>
      <c r="L1942" s="643"/>
      <c r="M1942" s="642">
        <f t="shared" si="209"/>
        <v>0</v>
      </c>
      <c r="N1942" s="643"/>
      <c r="O1942" s="643"/>
      <c r="P1942" s="643"/>
      <c r="Q1942" s="87" t="e">
        <f t="shared" si="207"/>
        <v>#DIV/0!</v>
      </c>
      <c r="R1942" s="87" t="e">
        <f t="shared" si="207"/>
        <v>#DIV/0!</v>
      </c>
      <c r="S1942" s="87" t="e">
        <f t="shared" si="207"/>
        <v>#DIV/0!</v>
      </c>
      <c r="T1942" s="87" t="e">
        <f t="shared" si="207"/>
        <v>#DIV/0!</v>
      </c>
    </row>
    <row r="1943" spans="1:20" ht="90" hidden="1" x14ac:dyDescent="0.3">
      <c r="A1943" s="103"/>
      <c r="B1943" s="104" t="s">
        <v>290</v>
      </c>
      <c r="C1943" s="97" t="s">
        <v>291</v>
      </c>
      <c r="D1943" s="643"/>
      <c r="E1943" s="642">
        <f t="shared" si="202"/>
        <v>0</v>
      </c>
      <c r="F1943" s="643"/>
      <c r="G1943" s="643"/>
      <c r="H1943" s="643"/>
      <c r="I1943" s="642">
        <f t="shared" si="208"/>
        <v>0</v>
      </c>
      <c r="J1943" s="643"/>
      <c r="K1943" s="643"/>
      <c r="L1943" s="643"/>
      <c r="M1943" s="642">
        <f t="shared" si="209"/>
        <v>0</v>
      </c>
      <c r="N1943" s="643"/>
      <c r="O1943" s="643"/>
      <c r="P1943" s="643"/>
      <c r="Q1943" s="87" t="e">
        <f t="shared" si="207"/>
        <v>#DIV/0!</v>
      </c>
      <c r="R1943" s="87" t="e">
        <f t="shared" si="207"/>
        <v>#DIV/0!</v>
      </c>
      <c r="S1943" s="87" t="e">
        <f t="shared" si="207"/>
        <v>#DIV/0!</v>
      </c>
      <c r="T1943" s="87" t="e">
        <f t="shared" si="207"/>
        <v>#DIV/0!</v>
      </c>
    </row>
    <row r="1944" spans="1:20" ht="30" hidden="1" x14ac:dyDescent="0.3">
      <c r="A1944" s="103"/>
      <c r="B1944" s="104" t="s">
        <v>292</v>
      </c>
      <c r="C1944" s="97" t="s">
        <v>293</v>
      </c>
      <c r="D1944" s="643"/>
      <c r="E1944" s="642">
        <f t="shared" si="202"/>
        <v>0</v>
      </c>
      <c r="F1944" s="643"/>
      <c r="G1944" s="643"/>
      <c r="H1944" s="643"/>
      <c r="I1944" s="642">
        <f t="shared" si="208"/>
        <v>0</v>
      </c>
      <c r="J1944" s="643"/>
      <c r="K1944" s="643"/>
      <c r="L1944" s="643"/>
      <c r="M1944" s="642">
        <f t="shared" si="209"/>
        <v>0</v>
      </c>
      <c r="N1944" s="643"/>
      <c r="O1944" s="643"/>
      <c r="P1944" s="643"/>
      <c r="Q1944" s="87" t="e">
        <f t="shared" si="207"/>
        <v>#DIV/0!</v>
      </c>
      <c r="R1944" s="87" t="e">
        <f t="shared" si="207"/>
        <v>#DIV/0!</v>
      </c>
      <c r="S1944" s="87" t="e">
        <f t="shared" si="207"/>
        <v>#DIV/0!</v>
      </c>
      <c r="T1944" s="87" t="e">
        <f t="shared" si="207"/>
        <v>#DIV/0!</v>
      </c>
    </row>
    <row r="1945" spans="1:20" ht="30" hidden="1" x14ac:dyDescent="0.3">
      <c r="A1945" s="103"/>
      <c r="B1945" s="104" t="s">
        <v>294</v>
      </c>
      <c r="C1945" s="97" t="s">
        <v>295</v>
      </c>
      <c r="D1945" s="643"/>
      <c r="E1945" s="642">
        <f t="shared" si="202"/>
        <v>0</v>
      </c>
      <c r="F1945" s="643"/>
      <c r="G1945" s="643"/>
      <c r="H1945" s="643"/>
      <c r="I1945" s="642">
        <f t="shared" si="208"/>
        <v>0</v>
      </c>
      <c r="J1945" s="643"/>
      <c r="K1945" s="643"/>
      <c r="L1945" s="643"/>
      <c r="M1945" s="642">
        <f t="shared" si="209"/>
        <v>0</v>
      </c>
      <c r="N1945" s="643"/>
      <c r="O1945" s="643"/>
      <c r="P1945" s="643"/>
      <c r="Q1945" s="87" t="e">
        <f t="shared" si="207"/>
        <v>#DIV/0!</v>
      </c>
      <c r="R1945" s="87" t="e">
        <f t="shared" si="207"/>
        <v>#DIV/0!</v>
      </c>
      <c r="S1945" s="87" t="e">
        <f t="shared" si="207"/>
        <v>#DIV/0!</v>
      </c>
      <c r="T1945" s="87" t="e">
        <f t="shared" si="207"/>
        <v>#DIV/0!</v>
      </c>
    </row>
    <row r="1946" spans="1:20" ht="30" hidden="1" x14ac:dyDescent="0.3">
      <c r="A1946" s="103"/>
      <c r="B1946" s="104" t="s">
        <v>296</v>
      </c>
      <c r="C1946" s="97" t="s">
        <v>297</v>
      </c>
      <c r="D1946" s="643"/>
      <c r="E1946" s="642">
        <f t="shared" ref="E1946:E2009" si="210">F1946+G1946</f>
        <v>0</v>
      </c>
      <c r="F1946" s="643"/>
      <c r="G1946" s="643"/>
      <c r="H1946" s="643"/>
      <c r="I1946" s="642">
        <f t="shared" si="208"/>
        <v>0</v>
      </c>
      <c r="J1946" s="643"/>
      <c r="K1946" s="643"/>
      <c r="L1946" s="643"/>
      <c r="M1946" s="642">
        <f t="shared" si="209"/>
        <v>0</v>
      </c>
      <c r="N1946" s="643"/>
      <c r="O1946" s="643"/>
      <c r="P1946" s="643"/>
      <c r="Q1946" s="87" t="e">
        <f t="shared" si="207"/>
        <v>#DIV/0!</v>
      </c>
      <c r="R1946" s="87" t="e">
        <f t="shared" si="207"/>
        <v>#DIV/0!</v>
      </c>
      <c r="S1946" s="87" t="e">
        <f t="shared" si="207"/>
        <v>#DIV/0!</v>
      </c>
      <c r="T1946" s="87" t="e">
        <f t="shared" si="207"/>
        <v>#DIV/0!</v>
      </c>
    </row>
    <row r="1947" spans="1:20" ht="30" hidden="1" x14ac:dyDescent="0.3">
      <c r="A1947" s="103"/>
      <c r="B1947" s="104" t="s">
        <v>298</v>
      </c>
      <c r="C1947" s="97" t="s">
        <v>299</v>
      </c>
      <c r="D1947" s="643"/>
      <c r="E1947" s="642">
        <f t="shared" si="210"/>
        <v>0</v>
      </c>
      <c r="F1947" s="643"/>
      <c r="G1947" s="643"/>
      <c r="H1947" s="643"/>
      <c r="I1947" s="642">
        <f t="shared" si="208"/>
        <v>0</v>
      </c>
      <c r="J1947" s="643"/>
      <c r="K1947" s="643"/>
      <c r="L1947" s="643"/>
      <c r="M1947" s="642">
        <f t="shared" si="209"/>
        <v>0</v>
      </c>
      <c r="N1947" s="643"/>
      <c r="O1947" s="643"/>
      <c r="P1947" s="643"/>
      <c r="Q1947" s="87" t="e">
        <f t="shared" si="207"/>
        <v>#DIV/0!</v>
      </c>
      <c r="R1947" s="87" t="e">
        <f t="shared" si="207"/>
        <v>#DIV/0!</v>
      </c>
      <c r="S1947" s="87" t="e">
        <f t="shared" si="207"/>
        <v>#DIV/0!</v>
      </c>
      <c r="T1947" s="87" t="e">
        <f t="shared" si="207"/>
        <v>#DIV/0!</v>
      </c>
    </row>
    <row r="1948" spans="1:20" ht="30" hidden="1" x14ac:dyDescent="0.3">
      <c r="A1948" s="103"/>
      <c r="B1948" s="104" t="s">
        <v>300</v>
      </c>
      <c r="C1948" s="97" t="s">
        <v>301</v>
      </c>
      <c r="D1948" s="643"/>
      <c r="E1948" s="642">
        <f t="shared" si="210"/>
        <v>0</v>
      </c>
      <c r="F1948" s="643"/>
      <c r="G1948" s="643"/>
      <c r="H1948" s="643"/>
      <c r="I1948" s="642">
        <f t="shared" si="208"/>
        <v>0</v>
      </c>
      <c r="J1948" s="643"/>
      <c r="K1948" s="643"/>
      <c r="L1948" s="643"/>
      <c r="M1948" s="642">
        <f t="shared" si="209"/>
        <v>0</v>
      </c>
      <c r="N1948" s="643"/>
      <c r="O1948" s="643"/>
      <c r="P1948" s="643"/>
      <c r="Q1948" s="87" t="e">
        <f t="shared" si="207"/>
        <v>#DIV/0!</v>
      </c>
      <c r="R1948" s="87" t="e">
        <f t="shared" si="207"/>
        <v>#DIV/0!</v>
      </c>
      <c r="S1948" s="87" t="e">
        <f t="shared" si="207"/>
        <v>#DIV/0!</v>
      </c>
      <c r="T1948" s="87" t="e">
        <f t="shared" si="207"/>
        <v>#DIV/0!</v>
      </c>
    </row>
    <row r="1949" spans="1:20" ht="75" hidden="1" x14ac:dyDescent="0.3">
      <c r="A1949" s="103"/>
      <c r="B1949" s="104" t="s">
        <v>302</v>
      </c>
      <c r="C1949" s="97" t="s">
        <v>303</v>
      </c>
      <c r="D1949" s="643"/>
      <c r="E1949" s="642">
        <f t="shared" si="210"/>
        <v>0</v>
      </c>
      <c r="F1949" s="643"/>
      <c r="G1949" s="643"/>
      <c r="H1949" s="643"/>
      <c r="I1949" s="642">
        <f t="shared" si="208"/>
        <v>0</v>
      </c>
      <c r="J1949" s="643"/>
      <c r="K1949" s="643"/>
      <c r="L1949" s="643"/>
      <c r="M1949" s="642">
        <f t="shared" si="209"/>
        <v>0</v>
      </c>
      <c r="N1949" s="643"/>
      <c r="O1949" s="643"/>
      <c r="P1949" s="643"/>
      <c r="Q1949" s="87" t="e">
        <f t="shared" si="207"/>
        <v>#DIV/0!</v>
      </c>
      <c r="R1949" s="87" t="e">
        <f t="shared" si="207"/>
        <v>#DIV/0!</v>
      </c>
      <c r="S1949" s="87" t="e">
        <f t="shared" si="207"/>
        <v>#DIV/0!</v>
      </c>
      <c r="T1949" s="87" t="e">
        <f t="shared" si="207"/>
        <v>#DIV/0!</v>
      </c>
    </row>
    <row r="1950" spans="1:20" x14ac:dyDescent="0.3">
      <c r="A1950" s="103"/>
      <c r="B1950" s="104" t="s">
        <v>307</v>
      </c>
      <c r="C1950" s="95" t="s">
        <v>21</v>
      </c>
      <c r="D1950" s="643">
        <f>D1958+D2017</f>
        <v>2565.7000000000003</v>
      </c>
      <c r="E1950" s="642">
        <f t="shared" si="210"/>
        <v>2446.2000000000003</v>
      </c>
      <c r="F1950" s="643">
        <f>F1958+F2017</f>
        <v>2446.2000000000003</v>
      </c>
      <c r="G1950" s="643">
        <f>G1958+G2017</f>
        <v>0</v>
      </c>
      <c r="H1950" s="643">
        <f>H1958+H2017</f>
        <v>0</v>
      </c>
      <c r="I1950" s="642">
        <f t="shared" si="208"/>
        <v>1752.1869999999999</v>
      </c>
      <c r="J1950" s="643">
        <f>J1958+J2017</f>
        <v>1752.1869999999999</v>
      </c>
      <c r="K1950" s="643">
        <f>K1958+K2017</f>
        <v>0</v>
      </c>
      <c r="L1950" s="643">
        <f>L1958+L2017</f>
        <v>0</v>
      </c>
      <c r="M1950" s="642">
        <f t="shared" si="209"/>
        <v>1618.32936</v>
      </c>
      <c r="N1950" s="643">
        <f>N1958+N2017</f>
        <v>1618.32936</v>
      </c>
      <c r="O1950" s="643">
        <f>O1958+O2017</f>
        <v>0</v>
      </c>
      <c r="P1950" s="643">
        <f>P1958+P2017</f>
        <v>0</v>
      </c>
      <c r="Q1950" s="87">
        <f t="shared" si="207"/>
        <v>92.360539143367689</v>
      </c>
      <c r="R1950" s="87">
        <f t="shared" si="207"/>
        <v>92.360539143367689</v>
      </c>
      <c r="S1950" s="87" t="e">
        <f t="shared" si="207"/>
        <v>#DIV/0!</v>
      </c>
      <c r="T1950" s="87" t="e">
        <f t="shared" si="207"/>
        <v>#DIV/0!</v>
      </c>
    </row>
    <row r="1951" spans="1:20" ht="30" hidden="1" x14ac:dyDescent="0.3">
      <c r="A1951" s="103"/>
      <c r="B1951" s="104" t="s">
        <v>309</v>
      </c>
      <c r="C1951" s="95" t="s">
        <v>22</v>
      </c>
      <c r="D1951" s="643"/>
      <c r="E1951" s="642">
        <f t="shared" si="210"/>
        <v>0</v>
      </c>
      <c r="F1951" s="643"/>
      <c r="G1951" s="643"/>
      <c r="H1951" s="643"/>
      <c r="I1951" s="642">
        <f t="shared" si="208"/>
        <v>0</v>
      </c>
      <c r="J1951" s="643"/>
      <c r="K1951" s="643"/>
      <c r="L1951" s="643"/>
      <c r="M1951" s="642">
        <f t="shared" si="209"/>
        <v>0</v>
      </c>
      <c r="N1951" s="643"/>
      <c r="O1951" s="643"/>
      <c r="P1951" s="643"/>
      <c r="Q1951" s="87" t="e">
        <f t="shared" si="207"/>
        <v>#DIV/0!</v>
      </c>
      <c r="R1951" s="87" t="e">
        <f t="shared" si="207"/>
        <v>#DIV/0!</v>
      </c>
      <c r="S1951" s="87" t="e">
        <f t="shared" si="207"/>
        <v>#DIV/0!</v>
      </c>
      <c r="T1951" s="87" t="e">
        <f t="shared" si="207"/>
        <v>#DIV/0!</v>
      </c>
    </row>
    <row r="1952" spans="1:20" x14ac:dyDescent="0.3">
      <c r="A1952" s="103"/>
      <c r="B1952" s="104" t="s">
        <v>324</v>
      </c>
      <c r="C1952" s="95" t="s">
        <v>23</v>
      </c>
      <c r="D1952" s="643">
        <f>D1963+D2019</f>
        <v>6.5</v>
      </c>
      <c r="E1952" s="642">
        <f t="shared" si="210"/>
        <v>6.5</v>
      </c>
      <c r="F1952" s="643">
        <f>F1963+F2019</f>
        <v>6.5</v>
      </c>
      <c r="G1952" s="643">
        <f>G1963+G2019</f>
        <v>0</v>
      </c>
      <c r="H1952" s="643">
        <f>H1963+H2019</f>
        <v>0</v>
      </c>
      <c r="I1952" s="642">
        <f t="shared" si="208"/>
        <v>5</v>
      </c>
      <c r="J1952" s="643">
        <f>J1963+J2019</f>
        <v>5</v>
      </c>
      <c r="K1952" s="643">
        <f>K1963+K2019</f>
        <v>0</v>
      </c>
      <c r="L1952" s="643">
        <f>L1963+L2019</f>
        <v>0</v>
      </c>
      <c r="M1952" s="642">
        <f t="shared" si="209"/>
        <v>3.86</v>
      </c>
      <c r="N1952" s="643">
        <f>N1963+N2019</f>
        <v>3.86</v>
      </c>
      <c r="O1952" s="643">
        <f>O1963+O2019</f>
        <v>0</v>
      </c>
      <c r="P1952" s="643">
        <f>P1963+P2019</f>
        <v>0</v>
      </c>
      <c r="Q1952" s="87">
        <f t="shared" si="207"/>
        <v>77.2</v>
      </c>
      <c r="R1952" s="87">
        <f t="shared" si="207"/>
        <v>77.2</v>
      </c>
      <c r="S1952" s="87" t="e">
        <f t="shared" si="207"/>
        <v>#DIV/0!</v>
      </c>
      <c r="T1952" s="87" t="e">
        <f t="shared" si="207"/>
        <v>#DIV/0!</v>
      </c>
    </row>
    <row r="1953" spans="1:21" ht="30" x14ac:dyDescent="0.3">
      <c r="A1953" s="103"/>
      <c r="B1953" s="104" t="s">
        <v>138</v>
      </c>
      <c r="C1953" s="94" t="s">
        <v>333</v>
      </c>
      <c r="D1953" s="643">
        <f>D1959+D1964+D2020+D2336</f>
        <v>28.5</v>
      </c>
      <c r="E1953" s="642">
        <f t="shared" si="210"/>
        <v>2915.2755200000001</v>
      </c>
      <c r="F1953" s="643">
        <f>F1959+F1964+F2020+F2336</f>
        <v>1680.769</v>
      </c>
      <c r="G1953" s="643">
        <f>G1959+G1964+G2020+G2336</f>
        <v>1234.5065199999999</v>
      </c>
      <c r="H1953" s="643">
        <f>H1959+H1964+H2020+H2336</f>
        <v>0</v>
      </c>
      <c r="I1953" s="642">
        <f t="shared" si="208"/>
        <v>985.38052000000016</v>
      </c>
      <c r="J1953" s="643">
        <f>J1959+J1964+J2020+J2336</f>
        <v>561.57700000000011</v>
      </c>
      <c r="K1953" s="643">
        <f>K1959+K1964+K2020+K2336</f>
        <v>423.80351999999999</v>
      </c>
      <c r="L1953" s="643">
        <f>L1959+L1964+L2020+L2336</f>
        <v>0</v>
      </c>
      <c r="M1953" s="642">
        <f t="shared" si="209"/>
        <v>782.84357</v>
      </c>
      <c r="N1953" s="643">
        <f>N1959+N1964+N2020+N2336</f>
        <v>441.60395</v>
      </c>
      <c r="O1953" s="643">
        <f>O1959+O1964+O2020+O2336</f>
        <v>341.23962</v>
      </c>
      <c r="P1953" s="643">
        <f>P1959+P1964+P2020+P2336</f>
        <v>0</v>
      </c>
      <c r="Q1953" s="87">
        <f t="shared" si="207"/>
        <v>79.445813481273191</v>
      </c>
      <c r="R1953" s="87">
        <f t="shared" si="207"/>
        <v>78.636402487993621</v>
      </c>
      <c r="S1953" s="87">
        <f t="shared" si="207"/>
        <v>80.518354354395171</v>
      </c>
      <c r="T1953" s="87" t="e">
        <f t="shared" si="207"/>
        <v>#DIV/0!</v>
      </c>
    </row>
    <row r="1954" spans="1:21" hidden="1" x14ac:dyDescent="0.3">
      <c r="A1954" s="103"/>
      <c r="B1954" s="116" t="s">
        <v>359</v>
      </c>
      <c r="C1954" s="94" t="s">
        <v>360</v>
      </c>
      <c r="D1954" s="643"/>
      <c r="E1954" s="642">
        <f t="shared" si="210"/>
        <v>0</v>
      </c>
      <c r="F1954" s="643"/>
      <c r="G1954" s="643"/>
      <c r="H1954" s="643"/>
      <c r="I1954" s="642">
        <f t="shared" si="208"/>
        <v>0</v>
      </c>
      <c r="J1954" s="643"/>
      <c r="K1954" s="643"/>
      <c r="L1954" s="643"/>
      <c r="M1954" s="642">
        <f t="shared" si="209"/>
        <v>0</v>
      </c>
      <c r="N1954" s="643"/>
      <c r="O1954" s="643"/>
      <c r="P1954" s="643"/>
      <c r="Q1954" s="87" t="e">
        <f t="shared" si="207"/>
        <v>#DIV/0!</v>
      </c>
      <c r="R1954" s="87" t="e">
        <f t="shared" si="207"/>
        <v>#DIV/0!</v>
      </c>
      <c r="S1954" s="87" t="e">
        <f t="shared" si="207"/>
        <v>#DIV/0!</v>
      </c>
      <c r="T1954" s="87" t="e">
        <f t="shared" si="207"/>
        <v>#DIV/0!</v>
      </c>
    </row>
    <row r="1955" spans="1:21" ht="45" x14ac:dyDescent="0.3">
      <c r="A1955" s="92" t="s">
        <v>491</v>
      </c>
      <c r="B1955" s="116"/>
      <c r="C1955" s="105" t="s">
        <v>492</v>
      </c>
      <c r="D1955" s="643">
        <f>D1956+D1959</f>
        <v>2485.3000000000002</v>
      </c>
      <c r="E1955" s="642">
        <f t="shared" si="210"/>
        <v>2485.3000000000002</v>
      </c>
      <c r="F1955" s="643">
        <f>F1956+F1959</f>
        <v>2485.3000000000002</v>
      </c>
      <c r="G1955" s="643">
        <f>G1956+G1959</f>
        <v>0</v>
      </c>
      <c r="H1955" s="643">
        <f>H1956+H1959</f>
        <v>0</v>
      </c>
      <c r="I1955" s="642">
        <f t="shared" si="208"/>
        <v>1810.8869999999999</v>
      </c>
      <c r="J1955" s="643">
        <f>J1956+J1959</f>
        <v>1810.8869999999999</v>
      </c>
      <c r="K1955" s="643">
        <f>K1956+K1959</f>
        <v>0</v>
      </c>
      <c r="L1955" s="643">
        <f>L1956+L1959</f>
        <v>0</v>
      </c>
      <c r="M1955" s="642">
        <f t="shared" si="209"/>
        <v>1679.7972199999999</v>
      </c>
      <c r="N1955" s="643">
        <f>N1956+N1959</f>
        <v>1679.7972199999999</v>
      </c>
      <c r="O1955" s="643">
        <f>O1956+O1959</f>
        <v>0</v>
      </c>
      <c r="P1955" s="643">
        <f>P1956+P1959</f>
        <v>0</v>
      </c>
      <c r="Q1955" s="87">
        <f t="shared" si="207"/>
        <v>92.761018219248356</v>
      </c>
      <c r="R1955" s="87">
        <f t="shared" si="207"/>
        <v>92.761018219248356</v>
      </c>
      <c r="S1955" s="87" t="e">
        <f t="shared" si="207"/>
        <v>#DIV/0!</v>
      </c>
      <c r="T1955" s="87" t="e">
        <f t="shared" si="207"/>
        <v>#DIV/0!</v>
      </c>
    </row>
    <row r="1956" spans="1:21" x14ac:dyDescent="0.3">
      <c r="A1956" s="103"/>
      <c r="B1956" s="116" t="s">
        <v>192</v>
      </c>
      <c r="C1956" s="94" t="s">
        <v>206</v>
      </c>
      <c r="D1956" s="644">
        <f>D1957+D1958</f>
        <v>2475.3000000000002</v>
      </c>
      <c r="E1956" s="645">
        <f t="shared" si="210"/>
        <v>2357.3000000000002</v>
      </c>
      <c r="F1956" s="644">
        <f>F1957+F1958</f>
        <v>2357.3000000000002</v>
      </c>
      <c r="G1956" s="644">
        <f>G1957+G1958</f>
        <v>0</v>
      </c>
      <c r="H1956" s="644">
        <f>H1957+H1958</f>
        <v>0</v>
      </c>
      <c r="I1956" s="645">
        <f t="shared" si="208"/>
        <v>1686.1869999999999</v>
      </c>
      <c r="J1956" s="644">
        <f>J1957+J1958</f>
        <v>1686.1869999999999</v>
      </c>
      <c r="K1956" s="644">
        <f>K1957+K1958</f>
        <v>0</v>
      </c>
      <c r="L1956" s="644">
        <f>L1957+L1958</f>
        <v>0</v>
      </c>
      <c r="M1956" s="645">
        <f t="shared" si="209"/>
        <v>1556.23712</v>
      </c>
      <c r="N1956" s="644">
        <f>N1957+N1958</f>
        <v>1556.23712</v>
      </c>
      <c r="O1956" s="644">
        <f>O1957+O1958</f>
        <v>0</v>
      </c>
      <c r="P1956" s="644">
        <f>P1957+P1958</f>
        <v>0</v>
      </c>
      <c r="Q1956" s="87">
        <f t="shared" si="207"/>
        <v>92.293269963533106</v>
      </c>
      <c r="R1956" s="87">
        <f t="shared" si="207"/>
        <v>92.293269963533106</v>
      </c>
      <c r="S1956" s="87" t="e">
        <f t="shared" si="207"/>
        <v>#DIV/0!</v>
      </c>
      <c r="T1956" s="87" t="e">
        <f t="shared" si="207"/>
        <v>#DIV/0!</v>
      </c>
    </row>
    <row r="1957" spans="1:21" ht="20.25" customHeight="1" x14ac:dyDescent="0.3">
      <c r="A1957" s="103"/>
      <c r="B1957" s="116" t="s">
        <v>215</v>
      </c>
      <c r="C1957" s="95" t="s">
        <v>19</v>
      </c>
      <c r="D1957" s="643"/>
      <c r="E1957" s="645">
        <f t="shared" si="210"/>
        <v>0</v>
      </c>
      <c r="F1957" s="644"/>
      <c r="G1957" s="644"/>
      <c r="H1957" s="644"/>
      <c r="I1957" s="645">
        <f t="shared" si="208"/>
        <v>0</v>
      </c>
      <c r="J1957" s="644"/>
      <c r="K1957" s="644"/>
      <c r="L1957" s="644"/>
      <c r="M1957" s="645">
        <f t="shared" si="209"/>
        <v>0</v>
      </c>
      <c r="N1957" s="643"/>
      <c r="O1957" s="643"/>
      <c r="P1957" s="643"/>
      <c r="Q1957" s="87" t="e">
        <f t="shared" si="207"/>
        <v>#DIV/0!</v>
      </c>
      <c r="R1957" s="87" t="e">
        <f t="shared" si="207"/>
        <v>#DIV/0!</v>
      </c>
      <c r="S1957" s="87" t="e">
        <f t="shared" si="207"/>
        <v>#DIV/0!</v>
      </c>
      <c r="T1957" s="87" t="e">
        <f t="shared" si="207"/>
        <v>#DIV/0!</v>
      </c>
    </row>
    <row r="1958" spans="1:21" x14ac:dyDescent="0.3">
      <c r="A1958" s="103"/>
      <c r="B1958" s="116" t="s">
        <v>307</v>
      </c>
      <c r="C1958" s="95" t="s">
        <v>21</v>
      </c>
      <c r="D1958" s="644">
        <v>2475.3000000000002</v>
      </c>
      <c r="E1958" s="645">
        <f t="shared" si="210"/>
        <v>2357.3000000000002</v>
      </c>
      <c r="F1958" s="644">
        <v>2357.3000000000002</v>
      </c>
      <c r="G1958" s="644"/>
      <c r="H1958" s="644"/>
      <c r="I1958" s="645">
        <f t="shared" si="208"/>
        <v>1686.1869999999999</v>
      </c>
      <c r="J1958" s="644">
        <v>1686.1869999999999</v>
      </c>
      <c r="K1958" s="644"/>
      <c r="L1958" s="644"/>
      <c r="M1958" s="645">
        <f t="shared" si="209"/>
        <v>1556.23712</v>
      </c>
      <c r="N1958" s="644">
        <v>1556.23712</v>
      </c>
      <c r="O1958" s="643"/>
      <c r="P1958" s="643"/>
      <c r="Q1958" s="87">
        <f t="shared" si="207"/>
        <v>92.293269963533106</v>
      </c>
      <c r="R1958" s="87">
        <f t="shared" si="207"/>
        <v>92.293269963533106</v>
      </c>
      <c r="S1958" s="87" t="e">
        <f t="shared" si="207"/>
        <v>#DIV/0!</v>
      </c>
      <c r="T1958" s="87" t="e">
        <f t="shared" si="207"/>
        <v>#DIV/0!</v>
      </c>
    </row>
    <row r="1959" spans="1:21" ht="30" x14ac:dyDescent="0.3">
      <c r="A1959" s="103"/>
      <c r="B1959" s="116" t="s">
        <v>138</v>
      </c>
      <c r="C1959" s="94" t="s">
        <v>333</v>
      </c>
      <c r="D1959" s="644">
        <v>10</v>
      </c>
      <c r="E1959" s="645">
        <f t="shared" si="210"/>
        <v>128</v>
      </c>
      <c r="F1959" s="644">
        <v>128</v>
      </c>
      <c r="G1959" s="644"/>
      <c r="H1959" s="644"/>
      <c r="I1959" s="645">
        <f t="shared" si="208"/>
        <v>124.7</v>
      </c>
      <c r="J1959" s="644">
        <v>124.7</v>
      </c>
      <c r="K1959" s="644"/>
      <c r="L1959" s="644"/>
      <c r="M1959" s="645">
        <f t="shared" si="209"/>
        <v>123.56010000000001</v>
      </c>
      <c r="N1959" s="644">
        <v>123.56010000000001</v>
      </c>
      <c r="O1959" s="643"/>
      <c r="P1959" s="643"/>
      <c r="Q1959" s="87">
        <f t="shared" si="207"/>
        <v>99.085886126704096</v>
      </c>
      <c r="R1959" s="87">
        <f t="shared" si="207"/>
        <v>99.085886126704096</v>
      </c>
      <c r="S1959" s="87" t="e">
        <f t="shared" si="207"/>
        <v>#DIV/0!</v>
      </c>
      <c r="T1959" s="87" t="e">
        <f t="shared" si="207"/>
        <v>#DIV/0!</v>
      </c>
    </row>
    <row r="1960" spans="1:21" ht="37.5" customHeight="1" x14ac:dyDescent="0.3">
      <c r="A1960" s="92" t="s">
        <v>493</v>
      </c>
      <c r="B1960" s="108"/>
      <c r="C1960" s="125" t="s">
        <v>494</v>
      </c>
      <c r="D1960" s="643">
        <f>D1961+D1964</f>
        <v>20</v>
      </c>
      <c r="E1960" s="642">
        <f t="shared" si="210"/>
        <v>2272.9474099999998</v>
      </c>
      <c r="F1960" s="643">
        <f>F1961+F1964</f>
        <v>1538.56</v>
      </c>
      <c r="G1960" s="643">
        <f>G1961+G1964</f>
        <v>734.38741000000005</v>
      </c>
      <c r="H1960" s="643">
        <f>H1961+H1964</f>
        <v>0</v>
      </c>
      <c r="I1960" s="642">
        <f t="shared" si="208"/>
        <v>421.35241000000002</v>
      </c>
      <c r="J1960" s="643">
        <f>J1961+J1964</f>
        <v>417.66800000000001</v>
      </c>
      <c r="K1960" s="643">
        <f>K1961+K1964</f>
        <v>3.6844100000000002</v>
      </c>
      <c r="L1960" s="643">
        <f>L1961+L1964</f>
        <v>0</v>
      </c>
      <c r="M1960" s="642">
        <f t="shared" si="209"/>
        <v>314.67363999999998</v>
      </c>
      <c r="N1960" s="643">
        <f>N1961+N1964</f>
        <v>314.67363999999998</v>
      </c>
      <c r="O1960" s="643">
        <f>O1961+O1964</f>
        <v>0</v>
      </c>
      <c r="P1960" s="643">
        <f>P1961+P1964</f>
        <v>0</v>
      </c>
      <c r="Q1960" s="87">
        <f t="shared" si="207"/>
        <v>74.681818005977462</v>
      </c>
      <c r="R1960" s="87">
        <f t="shared" si="207"/>
        <v>75.340615033950414</v>
      </c>
      <c r="S1960" s="87">
        <f t="shared" si="207"/>
        <v>0</v>
      </c>
      <c r="T1960" s="87" t="e">
        <f t="shared" si="207"/>
        <v>#DIV/0!</v>
      </c>
    </row>
    <row r="1961" spans="1:21" x14ac:dyDescent="0.3">
      <c r="A1961" s="103"/>
      <c r="B1961" s="116" t="s">
        <v>192</v>
      </c>
      <c r="C1961" s="94" t="s">
        <v>206</v>
      </c>
      <c r="D1961" s="644">
        <f>D1962+D1963</f>
        <v>20</v>
      </c>
      <c r="E1961" s="645">
        <f t="shared" si="210"/>
        <v>20</v>
      </c>
      <c r="F1961" s="644">
        <f>F1962+F1963</f>
        <v>20</v>
      </c>
      <c r="G1961" s="644">
        <f>G1962+G1963</f>
        <v>0</v>
      </c>
      <c r="H1961" s="644">
        <f>H1962+H1963</f>
        <v>0</v>
      </c>
      <c r="I1961" s="645">
        <f t="shared" si="208"/>
        <v>12</v>
      </c>
      <c r="J1961" s="644">
        <f>J1962+J1963</f>
        <v>12</v>
      </c>
      <c r="K1961" s="644">
        <f>K1962+K1963</f>
        <v>0</v>
      </c>
      <c r="L1961" s="644">
        <f>L1962+L1963</f>
        <v>0</v>
      </c>
      <c r="M1961" s="645">
        <f t="shared" si="209"/>
        <v>8.34</v>
      </c>
      <c r="N1961" s="644">
        <f>N1962+N1963</f>
        <v>8.34</v>
      </c>
      <c r="O1961" s="644">
        <f>O1962+O1963</f>
        <v>0</v>
      </c>
      <c r="P1961" s="644">
        <f>P1962+P1963</f>
        <v>0</v>
      </c>
      <c r="Q1961" s="87">
        <f t="shared" si="207"/>
        <v>69.5</v>
      </c>
      <c r="R1961" s="87">
        <f t="shared" si="207"/>
        <v>69.5</v>
      </c>
      <c r="S1961" s="87" t="e">
        <f t="shared" si="207"/>
        <v>#DIV/0!</v>
      </c>
      <c r="T1961" s="87" t="e">
        <f t="shared" si="207"/>
        <v>#DIV/0!</v>
      </c>
    </row>
    <row r="1962" spans="1:21" ht="30" x14ac:dyDescent="0.3">
      <c r="A1962" s="103"/>
      <c r="B1962" s="116" t="s">
        <v>215</v>
      </c>
      <c r="C1962" s="95" t="s">
        <v>19</v>
      </c>
      <c r="D1962" s="644">
        <v>20</v>
      </c>
      <c r="E1962" s="645">
        <f t="shared" si="210"/>
        <v>20</v>
      </c>
      <c r="F1962" s="644">
        <v>20</v>
      </c>
      <c r="G1962" s="644"/>
      <c r="H1962" s="644"/>
      <c r="I1962" s="645">
        <f t="shared" si="208"/>
        <v>12</v>
      </c>
      <c r="J1962" s="644">
        <v>12</v>
      </c>
      <c r="K1962" s="644"/>
      <c r="L1962" s="644"/>
      <c r="M1962" s="645">
        <f t="shared" si="209"/>
        <v>8.34</v>
      </c>
      <c r="N1962" s="644">
        <v>8.34</v>
      </c>
      <c r="O1962" s="644"/>
      <c r="P1962" s="644"/>
      <c r="Q1962" s="87">
        <f t="shared" si="207"/>
        <v>69.5</v>
      </c>
      <c r="R1962" s="87">
        <f t="shared" si="207"/>
        <v>69.5</v>
      </c>
      <c r="S1962" s="87" t="e">
        <f t="shared" si="207"/>
        <v>#DIV/0!</v>
      </c>
      <c r="T1962" s="87" t="e">
        <f t="shared" si="207"/>
        <v>#DIV/0!</v>
      </c>
    </row>
    <row r="1963" spans="1:21" x14ac:dyDescent="0.3">
      <c r="A1963" s="103"/>
      <c r="B1963" s="116" t="s">
        <v>324</v>
      </c>
      <c r="C1963" s="95" t="s">
        <v>452</v>
      </c>
      <c r="D1963" s="643"/>
      <c r="E1963" s="645">
        <f t="shared" si="210"/>
        <v>0</v>
      </c>
      <c r="F1963" s="644"/>
      <c r="G1963" s="644"/>
      <c r="H1963" s="644"/>
      <c r="I1963" s="645">
        <f t="shared" si="208"/>
        <v>0</v>
      </c>
      <c r="J1963" s="644"/>
      <c r="K1963" s="644"/>
      <c r="L1963" s="644"/>
      <c r="M1963" s="645">
        <f t="shared" si="209"/>
        <v>0</v>
      </c>
      <c r="N1963" s="643"/>
      <c r="O1963" s="643"/>
      <c r="P1963" s="643"/>
      <c r="Q1963" s="87" t="e">
        <f t="shared" si="207"/>
        <v>#DIV/0!</v>
      </c>
      <c r="R1963" s="87" t="e">
        <f t="shared" si="207"/>
        <v>#DIV/0!</v>
      </c>
      <c r="S1963" s="87" t="e">
        <f t="shared" si="207"/>
        <v>#DIV/0!</v>
      </c>
      <c r="T1963" s="87" t="e">
        <f t="shared" si="207"/>
        <v>#DIV/0!</v>
      </c>
    </row>
    <row r="1964" spans="1:21" ht="30" x14ac:dyDescent="0.3">
      <c r="A1964" s="103"/>
      <c r="B1964" s="116" t="s">
        <v>138</v>
      </c>
      <c r="C1964" s="94" t="s">
        <v>333</v>
      </c>
      <c r="D1964" s="643"/>
      <c r="E1964" s="645">
        <f t="shared" si="210"/>
        <v>2252.9474099999998</v>
      </c>
      <c r="F1964" s="644">
        <v>1518.56</v>
      </c>
      <c r="G1964" s="644">
        <v>734.38741000000005</v>
      </c>
      <c r="H1964" s="644"/>
      <c r="I1964" s="645">
        <f t="shared" si="208"/>
        <v>409.35241000000002</v>
      </c>
      <c r="J1964" s="644">
        <v>405.66800000000001</v>
      </c>
      <c r="K1964" s="644">
        <v>3.6844100000000002</v>
      </c>
      <c r="L1964" s="644"/>
      <c r="M1964" s="645">
        <f t="shared" si="209"/>
        <v>306.33364</v>
      </c>
      <c r="N1964" s="644">
        <v>306.33364</v>
      </c>
      <c r="O1964" s="644"/>
      <c r="P1964" s="643"/>
      <c r="Q1964" s="87">
        <f t="shared" si="207"/>
        <v>74.83372090077593</v>
      </c>
      <c r="R1964" s="87">
        <f t="shared" si="207"/>
        <v>75.513385329875661</v>
      </c>
      <c r="S1964" s="87">
        <f t="shared" si="207"/>
        <v>0</v>
      </c>
      <c r="T1964" s="87" t="e">
        <f t="shared" si="207"/>
        <v>#DIV/0!</v>
      </c>
    </row>
    <row r="1965" spans="1:21" ht="45" x14ac:dyDescent="0.3">
      <c r="A1965" s="92" t="s">
        <v>495</v>
      </c>
      <c r="B1965" s="117"/>
      <c r="C1965" s="125" t="s">
        <v>496</v>
      </c>
      <c r="D1965" s="215">
        <f>D2022+D2085</f>
        <v>115.4</v>
      </c>
      <c r="E1965" s="642">
        <f t="shared" si="210"/>
        <v>118.72500000000001</v>
      </c>
      <c r="F1965" s="215">
        <f>F2022+F2085</f>
        <v>118.72500000000001</v>
      </c>
      <c r="G1965" s="215">
        <f>G2022+G2085</f>
        <v>0</v>
      </c>
      <c r="H1965" s="215">
        <f>H2022+H2085</f>
        <v>0</v>
      </c>
      <c r="I1965" s="642">
        <f t="shared" si="208"/>
        <v>94.325000000000003</v>
      </c>
      <c r="J1965" s="215">
        <f t="shared" ref="J1965:L1971" si="211">J2022+J2085</f>
        <v>94.325000000000003</v>
      </c>
      <c r="K1965" s="215">
        <f t="shared" si="211"/>
        <v>0</v>
      </c>
      <c r="L1965" s="215">
        <f t="shared" si="211"/>
        <v>0</v>
      </c>
      <c r="M1965" s="642">
        <f t="shared" si="209"/>
        <v>70.336239999999989</v>
      </c>
      <c r="N1965" s="215">
        <f t="shared" ref="N1965:P1971" si="212">N2022+N2085</f>
        <v>70.336239999999989</v>
      </c>
      <c r="O1965" s="215">
        <f t="shared" si="212"/>
        <v>0</v>
      </c>
      <c r="P1965" s="215">
        <f t="shared" si="212"/>
        <v>0</v>
      </c>
      <c r="Q1965" s="87">
        <f t="shared" si="207"/>
        <v>74.567972435727526</v>
      </c>
      <c r="R1965" s="87">
        <f t="shared" si="207"/>
        <v>74.567972435727526</v>
      </c>
      <c r="S1965" s="87" t="e">
        <f t="shared" si="207"/>
        <v>#DIV/0!</v>
      </c>
      <c r="T1965" s="87" t="e">
        <f t="shared" si="207"/>
        <v>#DIV/0!</v>
      </c>
      <c r="U1965" s="2"/>
    </row>
    <row r="1966" spans="1:21" x14ac:dyDescent="0.3">
      <c r="A1966" s="92"/>
      <c r="B1966" s="93" t="s">
        <v>192</v>
      </c>
      <c r="C1966" s="94" t="s">
        <v>206</v>
      </c>
      <c r="D1966" s="217">
        <f t="shared" ref="D1966:H1981" si="213">D2023+D2086</f>
        <v>96.9</v>
      </c>
      <c r="E1966" s="645">
        <f t="shared" si="210"/>
        <v>95.4</v>
      </c>
      <c r="F1966" s="217">
        <f t="shared" si="213"/>
        <v>95.4</v>
      </c>
      <c r="G1966" s="217">
        <f t="shared" si="213"/>
        <v>0</v>
      </c>
      <c r="H1966" s="217">
        <f t="shared" si="213"/>
        <v>0</v>
      </c>
      <c r="I1966" s="645">
        <f t="shared" si="208"/>
        <v>71</v>
      </c>
      <c r="J1966" s="640">
        <f t="shared" si="211"/>
        <v>71</v>
      </c>
      <c r="K1966" s="640">
        <f t="shared" si="211"/>
        <v>0</v>
      </c>
      <c r="L1966" s="640">
        <f t="shared" si="211"/>
        <v>0</v>
      </c>
      <c r="M1966" s="645">
        <f t="shared" si="209"/>
        <v>65.952240000000003</v>
      </c>
      <c r="N1966" s="640">
        <f t="shared" si="212"/>
        <v>65.952240000000003</v>
      </c>
      <c r="O1966" s="640">
        <f t="shared" si="212"/>
        <v>0</v>
      </c>
      <c r="P1966" s="640">
        <f t="shared" si="212"/>
        <v>0</v>
      </c>
      <c r="Q1966" s="87">
        <f t="shared" si="207"/>
        <v>92.890478873239445</v>
      </c>
      <c r="R1966" s="87">
        <f t="shared" si="207"/>
        <v>92.890478873239445</v>
      </c>
      <c r="S1966" s="87" t="e">
        <f t="shared" si="207"/>
        <v>#DIV/0!</v>
      </c>
      <c r="T1966" s="87" t="e">
        <f t="shared" si="207"/>
        <v>#DIV/0!</v>
      </c>
      <c r="U1966" s="2"/>
    </row>
    <row r="1967" spans="1:21" x14ac:dyDescent="0.3">
      <c r="A1967" s="92"/>
      <c r="B1967" s="93" t="s">
        <v>203</v>
      </c>
      <c r="C1967" s="95" t="s">
        <v>18</v>
      </c>
      <c r="D1967" s="217">
        <f t="shared" si="213"/>
        <v>0</v>
      </c>
      <c r="E1967" s="645">
        <f t="shared" si="210"/>
        <v>0</v>
      </c>
      <c r="F1967" s="217">
        <f t="shared" si="213"/>
        <v>0</v>
      </c>
      <c r="G1967" s="217">
        <f t="shared" si="213"/>
        <v>0</v>
      </c>
      <c r="H1967" s="217">
        <f t="shared" si="213"/>
        <v>0</v>
      </c>
      <c r="I1967" s="645">
        <f t="shared" si="208"/>
        <v>0</v>
      </c>
      <c r="J1967" s="640">
        <f t="shared" si="211"/>
        <v>0</v>
      </c>
      <c r="K1967" s="640">
        <f t="shared" si="211"/>
        <v>0</v>
      </c>
      <c r="L1967" s="640">
        <f t="shared" si="211"/>
        <v>0</v>
      </c>
      <c r="M1967" s="645">
        <f t="shared" si="209"/>
        <v>0</v>
      </c>
      <c r="N1967" s="640">
        <f t="shared" si="212"/>
        <v>0</v>
      </c>
      <c r="O1967" s="640">
        <f t="shared" si="212"/>
        <v>0</v>
      </c>
      <c r="P1967" s="640">
        <f t="shared" si="212"/>
        <v>0</v>
      </c>
      <c r="Q1967" s="87" t="e">
        <f t="shared" si="207"/>
        <v>#DIV/0!</v>
      </c>
      <c r="R1967" s="87" t="e">
        <f t="shared" si="207"/>
        <v>#DIV/0!</v>
      </c>
      <c r="S1967" s="87" t="e">
        <f t="shared" si="207"/>
        <v>#DIV/0!</v>
      </c>
      <c r="T1967" s="87" t="e">
        <f t="shared" si="207"/>
        <v>#DIV/0!</v>
      </c>
      <c r="U1967" s="2"/>
    </row>
    <row r="1968" spans="1:21" hidden="1" x14ac:dyDescent="0.3">
      <c r="A1968" s="92"/>
      <c r="B1968" s="93" t="s">
        <v>207</v>
      </c>
      <c r="C1968" s="96" t="s">
        <v>208</v>
      </c>
      <c r="D1968" s="217">
        <f t="shared" si="213"/>
        <v>0</v>
      </c>
      <c r="E1968" s="645">
        <f t="shared" si="210"/>
        <v>0</v>
      </c>
      <c r="F1968" s="217">
        <f t="shared" si="213"/>
        <v>0</v>
      </c>
      <c r="G1968" s="217">
        <f t="shared" si="213"/>
        <v>0</v>
      </c>
      <c r="H1968" s="217">
        <f t="shared" si="213"/>
        <v>0</v>
      </c>
      <c r="I1968" s="645">
        <f t="shared" si="208"/>
        <v>0</v>
      </c>
      <c r="J1968" s="640">
        <f t="shared" si="211"/>
        <v>0</v>
      </c>
      <c r="K1968" s="640">
        <f t="shared" si="211"/>
        <v>0</v>
      </c>
      <c r="L1968" s="640">
        <f t="shared" si="211"/>
        <v>0</v>
      </c>
      <c r="M1968" s="645">
        <f t="shared" si="209"/>
        <v>0</v>
      </c>
      <c r="N1968" s="640">
        <f t="shared" si="212"/>
        <v>0</v>
      </c>
      <c r="O1968" s="640">
        <f t="shared" si="212"/>
        <v>0</v>
      </c>
      <c r="P1968" s="640">
        <f t="shared" si="212"/>
        <v>0</v>
      </c>
      <c r="Q1968" s="87" t="e">
        <f t="shared" si="207"/>
        <v>#DIV/0!</v>
      </c>
      <c r="R1968" s="87" t="e">
        <f t="shared" si="207"/>
        <v>#DIV/0!</v>
      </c>
      <c r="S1968" s="87" t="e">
        <f t="shared" si="207"/>
        <v>#DIV/0!</v>
      </c>
      <c r="T1968" s="87" t="e">
        <f t="shared" si="207"/>
        <v>#DIV/0!</v>
      </c>
      <c r="U1968" s="2"/>
    </row>
    <row r="1969" spans="1:21" ht="30" hidden="1" x14ac:dyDescent="0.3">
      <c r="A1969" s="92"/>
      <c r="B1969" s="93" t="s">
        <v>209</v>
      </c>
      <c r="C1969" s="97" t="s">
        <v>210</v>
      </c>
      <c r="D1969" s="217">
        <f t="shared" si="213"/>
        <v>6.5</v>
      </c>
      <c r="E1969" s="645">
        <f t="shared" si="210"/>
        <v>6.5</v>
      </c>
      <c r="F1969" s="217">
        <f t="shared" si="213"/>
        <v>6.5</v>
      </c>
      <c r="G1969" s="217">
        <f t="shared" si="213"/>
        <v>0</v>
      </c>
      <c r="H1969" s="217">
        <f t="shared" si="213"/>
        <v>0</v>
      </c>
      <c r="I1969" s="645">
        <f t="shared" si="208"/>
        <v>5</v>
      </c>
      <c r="J1969" s="640">
        <f t="shared" si="211"/>
        <v>5</v>
      </c>
      <c r="K1969" s="640">
        <f t="shared" si="211"/>
        <v>0</v>
      </c>
      <c r="L1969" s="640">
        <f t="shared" si="211"/>
        <v>0</v>
      </c>
      <c r="M1969" s="645">
        <f t="shared" si="209"/>
        <v>3.86</v>
      </c>
      <c r="N1969" s="640">
        <f t="shared" si="212"/>
        <v>3.86</v>
      </c>
      <c r="O1969" s="640">
        <f t="shared" si="212"/>
        <v>0</v>
      </c>
      <c r="P1969" s="640">
        <f t="shared" si="212"/>
        <v>0</v>
      </c>
      <c r="Q1969" s="87">
        <f t="shared" si="207"/>
        <v>77.2</v>
      </c>
      <c r="R1969" s="87">
        <f t="shared" si="207"/>
        <v>77.2</v>
      </c>
      <c r="S1969" s="87" t="e">
        <f t="shared" si="207"/>
        <v>#DIV/0!</v>
      </c>
      <c r="T1969" s="87" t="e">
        <f t="shared" si="207"/>
        <v>#DIV/0!</v>
      </c>
      <c r="U1969" s="2"/>
    </row>
    <row r="1970" spans="1:21" ht="30" hidden="1" x14ac:dyDescent="0.3">
      <c r="A1970" s="92"/>
      <c r="B1970" s="93" t="s">
        <v>211</v>
      </c>
      <c r="C1970" s="97" t="s">
        <v>212</v>
      </c>
      <c r="D1970" s="217">
        <f t="shared" si="213"/>
        <v>0</v>
      </c>
      <c r="E1970" s="645">
        <f t="shared" si="210"/>
        <v>0</v>
      </c>
      <c r="F1970" s="217">
        <f t="shared" si="213"/>
        <v>0</v>
      </c>
      <c r="G1970" s="217">
        <f t="shared" si="213"/>
        <v>0</v>
      </c>
      <c r="H1970" s="217">
        <f t="shared" si="213"/>
        <v>0</v>
      </c>
      <c r="I1970" s="645">
        <f t="shared" si="208"/>
        <v>0</v>
      </c>
      <c r="J1970" s="640">
        <f t="shared" si="211"/>
        <v>0</v>
      </c>
      <c r="K1970" s="640">
        <f t="shared" si="211"/>
        <v>0</v>
      </c>
      <c r="L1970" s="640">
        <f t="shared" si="211"/>
        <v>0</v>
      </c>
      <c r="M1970" s="645">
        <f t="shared" si="209"/>
        <v>0</v>
      </c>
      <c r="N1970" s="640">
        <f t="shared" si="212"/>
        <v>0</v>
      </c>
      <c r="O1970" s="640">
        <f t="shared" si="212"/>
        <v>0</v>
      </c>
      <c r="P1970" s="640">
        <f t="shared" si="212"/>
        <v>0</v>
      </c>
      <c r="Q1970" s="87" t="e">
        <f t="shared" si="207"/>
        <v>#DIV/0!</v>
      </c>
      <c r="R1970" s="87" t="e">
        <f t="shared" si="207"/>
        <v>#DIV/0!</v>
      </c>
      <c r="S1970" s="87" t="e">
        <f t="shared" si="207"/>
        <v>#DIV/0!</v>
      </c>
      <c r="T1970" s="87" t="e">
        <f t="shared" si="207"/>
        <v>#DIV/0!</v>
      </c>
      <c r="U1970" s="2"/>
    </row>
    <row r="1971" spans="1:21" hidden="1" x14ac:dyDescent="0.3">
      <c r="A1971" s="92"/>
      <c r="B1971" s="93" t="s">
        <v>213</v>
      </c>
      <c r="C1971" s="96" t="s">
        <v>214</v>
      </c>
      <c r="D1971" s="217">
        <f t="shared" si="213"/>
        <v>0</v>
      </c>
      <c r="E1971" s="645">
        <f t="shared" si="210"/>
        <v>0</v>
      </c>
      <c r="F1971" s="217">
        <f t="shared" si="213"/>
        <v>0</v>
      </c>
      <c r="G1971" s="217">
        <f t="shared" si="213"/>
        <v>0</v>
      </c>
      <c r="H1971" s="217">
        <f t="shared" si="213"/>
        <v>0</v>
      </c>
      <c r="I1971" s="645">
        <f t="shared" si="208"/>
        <v>0</v>
      </c>
      <c r="J1971" s="640">
        <f t="shared" si="211"/>
        <v>0</v>
      </c>
      <c r="K1971" s="640">
        <f t="shared" si="211"/>
        <v>0</v>
      </c>
      <c r="L1971" s="640">
        <f t="shared" si="211"/>
        <v>0</v>
      </c>
      <c r="M1971" s="645">
        <f t="shared" si="209"/>
        <v>0</v>
      </c>
      <c r="N1971" s="640">
        <f t="shared" si="212"/>
        <v>0</v>
      </c>
      <c r="O1971" s="640">
        <f t="shared" si="212"/>
        <v>0</v>
      </c>
      <c r="P1971" s="640">
        <f t="shared" si="212"/>
        <v>0</v>
      </c>
      <c r="Q1971" s="87" t="e">
        <f t="shared" si="207"/>
        <v>#DIV/0!</v>
      </c>
      <c r="R1971" s="87" t="e">
        <f t="shared" si="207"/>
        <v>#DIV/0!</v>
      </c>
      <c r="S1971" s="87" t="e">
        <f t="shared" si="207"/>
        <v>#DIV/0!</v>
      </c>
      <c r="T1971" s="87" t="e">
        <f t="shared" si="207"/>
        <v>#DIV/0!</v>
      </c>
      <c r="U1971" s="2"/>
    </row>
    <row r="1972" spans="1:21" ht="30" x14ac:dyDescent="0.3">
      <c r="A1972" s="92"/>
      <c r="B1972" s="93" t="s">
        <v>215</v>
      </c>
      <c r="C1972" s="95" t="s">
        <v>19</v>
      </c>
      <c r="D1972" s="217">
        <f>D2025</f>
        <v>0</v>
      </c>
      <c r="E1972" s="645">
        <f t="shared" si="210"/>
        <v>0</v>
      </c>
      <c r="F1972" s="217">
        <f>F2025</f>
        <v>0</v>
      </c>
      <c r="G1972" s="217">
        <f>G2025</f>
        <v>0</v>
      </c>
      <c r="H1972" s="217">
        <f>H2025</f>
        <v>0</v>
      </c>
      <c r="I1972" s="645">
        <f t="shared" si="208"/>
        <v>0</v>
      </c>
      <c r="J1972" s="640">
        <f>J2025</f>
        <v>0</v>
      </c>
      <c r="K1972" s="640">
        <f>K2025</f>
        <v>0</v>
      </c>
      <c r="L1972" s="640">
        <f>L2025</f>
        <v>0</v>
      </c>
      <c r="M1972" s="645">
        <f t="shared" si="209"/>
        <v>0</v>
      </c>
      <c r="N1972" s="640">
        <f>N2025</f>
        <v>0</v>
      </c>
      <c r="O1972" s="640">
        <f>O2025</f>
        <v>0</v>
      </c>
      <c r="P1972" s="640">
        <f>P2025</f>
        <v>0</v>
      </c>
      <c r="Q1972" s="87" t="e">
        <f t="shared" si="207"/>
        <v>#DIV/0!</v>
      </c>
      <c r="R1972" s="87" t="e">
        <f t="shared" si="207"/>
        <v>#DIV/0!</v>
      </c>
      <c r="S1972" s="87" t="e">
        <f t="shared" si="207"/>
        <v>#DIV/0!</v>
      </c>
      <c r="T1972" s="87" t="e">
        <f t="shared" si="207"/>
        <v>#DIV/0!</v>
      </c>
      <c r="U1972" s="2"/>
    </row>
    <row r="1973" spans="1:21" ht="150" hidden="1" x14ac:dyDescent="0.3">
      <c r="A1973" s="92"/>
      <c r="B1973" s="93" t="s">
        <v>497</v>
      </c>
      <c r="C1973" s="96" t="s">
        <v>217</v>
      </c>
      <c r="D1973" s="217">
        <f t="shared" si="213"/>
        <v>0</v>
      </c>
      <c r="E1973" s="645">
        <f t="shared" si="210"/>
        <v>0</v>
      </c>
      <c r="F1973" s="217">
        <f t="shared" si="213"/>
        <v>0</v>
      </c>
      <c r="G1973" s="217">
        <f t="shared" si="213"/>
        <v>0</v>
      </c>
      <c r="H1973" s="217">
        <f t="shared" si="213"/>
        <v>0</v>
      </c>
      <c r="I1973" s="645">
        <f t="shared" si="208"/>
        <v>0</v>
      </c>
      <c r="J1973" s="640">
        <f t="shared" ref="J1973:L1988" si="214">J2030+J2093</f>
        <v>0</v>
      </c>
      <c r="K1973" s="640">
        <f t="shared" si="214"/>
        <v>0</v>
      </c>
      <c r="L1973" s="640">
        <f t="shared" si="214"/>
        <v>0</v>
      </c>
      <c r="M1973" s="645">
        <f t="shared" si="209"/>
        <v>0</v>
      </c>
      <c r="N1973" s="640">
        <f t="shared" ref="N1973:P1988" si="215">N2030+N2093</f>
        <v>0</v>
      </c>
      <c r="O1973" s="640">
        <f t="shared" si="215"/>
        <v>0</v>
      </c>
      <c r="P1973" s="640">
        <f t="shared" si="215"/>
        <v>0</v>
      </c>
      <c r="Q1973" s="87" t="e">
        <f t="shared" si="207"/>
        <v>#DIV/0!</v>
      </c>
      <c r="R1973" s="87" t="e">
        <f t="shared" si="207"/>
        <v>#DIV/0!</v>
      </c>
      <c r="S1973" s="87" t="e">
        <f t="shared" si="207"/>
        <v>#DIV/0!</v>
      </c>
      <c r="T1973" s="87" t="e">
        <f t="shared" si="207"/>
        <v>#DIV/0!</v>
      </c>
      <c r="U1973" s="2"/>
    </row>
    <row r="1974" spans="1:21" hidden="1" x14ac:dyDescent="0.3">
      <c r="A1974" s="92"/>
      <c r="B1974" s="93" t="s">
        <v>218</v>
      </c>
      <c r="C1974" s="96" t="s">
        <v>219</v>
      </c>
      <c r="D1974" s="217">
        <f t="shared" si="213"/>
        <v>0</v>
      </c>
      <c r="E1974" s="645">
        <f t="shared" si="210"/>
        <v>0</v>
      </c>
      <c r="F1974" s="217">
        <f t="shared" si="213"/>
        <v>0</v>
      </c>
      <c r="G1974" s="217">
        <f t="shared" si="213"/>
        <v>0</v>
      </c>
      <c r="H1974" s="217">
        <f t="shared" si="213"/>
        <v>0</v>
      </c>
      <c r="I1974" s="645">
        <f t="shared" si="208"/>
        <v>0</v>
      </c>
      <c r="J1974" s="640">
        <f t="shared" si="214"/>
        <v>0</v>
      </c>
      <c r="K1974" s="640">
        <f t="shared" si="214"/>
        <v>0</v>
      </c>
      <c r="L1974" s="640">
        <f t="shared" si="214"/>
        <v>0</v>
      </c>
      <c r="M1974" s="645">
        <f t="shared" si="209"/>
        <v>0</v>
      </c>
      <c r="N1974" s="640">
        <f t="shared" si="215"/>
        <v>0</v>
      </c>
      <c r="O1974" s="640">
        <f t="shared" si="215"/>
        <v>0</v>
      </c>
      <c r="P1974" s="640">
        <f t="shared" si="215"/>
        <v>0</v>
      </c>
      <c r="Q1974" s="87" t="e">
        <f t="shared" si="207"/>
        <v>#DIV/0!</v>
      </c>
      <c r="R1974" s="87" t="e">
        <f t="shared" si="207"/>
        <v>#DIV/0!</v>
      </c>
      <c r="S1974" s="87" t="e">
        <f t="shared" si="207"/>
        <v>#DIV/0!</v>
      </c>
      <c r="T1974" s="87" t="e">
        <f t="shared" si="207"/>
        <v>#DIV/0!</v>
      </c>
      <c r="U1974" s="2"/>
    </row>
    <row r="1975" spans="1:21" ht="30" hidden="1" x14ac:dyDescent="0.3">
      <c r="A1975" s="92"/>
      <c r="B1975" s="93" t="s">
        <v>220</v>
      </c>
      <c r="C1975" s="97" t="s">
        <v>221</v>
      </c>
      <c r="D1975" s="217">
        <f t="shared" si="213"/>
        <v>0</v>
      </c>
      <c r="E1975" s="645">
        <f t="shared" si="210"/>
        <v>0</v>
      </c>
      <c r="F1975" s="217">
        <f t="shared" si="213"/>
        <v>0</v>
      </c>
      <c r="G1975" s="217">
        <f t="shared" si="213"/>
        <v>0</v>
      </c>
      <c r="H1975" s="217">
        <f t="shared" si="213"/>
        <v>0</v>
      </c>
      <c r="I1975" s="645">
        <f t="shared" si="208"/>
        <v>0</v>
      </c>
      <c r="J1975" s="640">
        <f t="shared" si="214"/>
        <v>0</v>
      </c>
      <c r="K1975" s="640">
        <f t="shared" si="214"/>
        <v>0</v>
      </c>
      <c r="L1975" s="640">
        <f t="shared" si="214"/>
        <v>0</v>
      </c>
      <c r="M1975" s="645">
        <f t="shared" si="209"/>
        <v>0</v>
      </c>
      <c r="N1975" s="640">
        <f t="shared" si="215"/>
        <v>0</v>
      </c>
      <c r="O1975" s="640">
        <f t="shared" si="215"/>
        <v>0</v>
      </c>
      <c r="P1975" s="640">
        <f t="shared" si="215"/>
        <v>0</v>
      </c>
      <c r="Q1975" s="87" t="e">
        <f t="shared" si="207"/>
        <v>#DIV/0!</v>
      </c>
      <c r="R1975" s="87" t="e">
        <f t="shared" si="207"/>
        <v>#DIV/0!</v>
      </c>
      <c r="S1975" s="87" t="e">
        <f t="shared" si="207"/>
        <v>#DIV/0!</v>
      </c>
      <c r="T1975" s="87" t="e">
        <f t="shared" si="207"/>
        <v>#DIV/0!</v>
      </c>
      <c r="U1975" s="2"/>
    </row>
    <row r="1976" spans="1:21" ht="30" hidden="1" x14ac:dyDescent="0.3">
      <c r="A1976" s="92"/>
      <c r="B1976" s="93" t="s">
        <v>222</v>
      </c>
      <c r="C1976" s="97" t="s">
        <v>223</v>
      </c>
      <c r="D1976" s="217">
        <f t="shared" si="213"/>
        <v>0</v>
      </c>
      <c r="E1976" s="645">
        <f t="shared" si="210"/>
        <v>0</v>
      </c>
      <c r="F1976" s="217">
        <f t="shared" si="213"/>
        <v>0</v>
      </c>
      <c r="G1976" s="217">
        <f t="shared" si="213"/>
        <v>0</v>
      </c>
      <c r="H1976" s="217">
        <f t="shared" si="213"/>
        <v>0</v>
      </c>
      <c r="I1976" s="645">
        <f t="shared" si="208"/>
        <v>0</v>
      </c>
      <c r="J1976" s="640">
        <f t="shared" si="214"/>
        <v>0</v>
      </c>
      <c r="K1976" s="640">
        <f t="shared" si="214"/>
        <v>0</v>
      </c>
      <c r="L1976" s="640">
        <f t="shared" si="214"/>
        <v>0</v>
      </c>
      <c r="M1976" s="645">
        <f t="shared" si="209"/>
        <v>0</v>
      </c>
      <c r="N1976" s="640">
        <f t="shared" si="215"/>
        <v>0</v>
      </c>
      <c r="O1976" s="640">
        <f t="shared" si="215"/>
        <v>0</v>
      </c>
      <c r="P1976" s="640">
        <f t="shared" si="215"/>
        <v>0</v>
      </c>
      <c r="Q1976" s="87" t="e">
        <f t="shared" si="207"/>
        <v>#DIV/0!</v>
      </c>
      <c r="R1976" s="87" t="e">
        <f t="shared" si="207"/>
        <v>#DIV/0!</v>
      </c>
      <c r="S1976" s="87" t="e">
        <f t="shared" si="207"/>
        <v>#DIV/0!</v>
      </c>
      <c r="T1976" s="87" t="e">
        <f t="shared" si="207"/>
        <v>#DIV/0!</v>
      </c>
      <c r="U1976" s="2"/>
    </row>
    <row r="1977" spans="1:21" hidden="1" x14ac:dyDescent="0.3">
      <c r="A1977" s="92"/>
      <c r="B1977" s="93" t="s">
        <v>224</v>
      </c>
      <c r="C1977" s="96" t="s">
        <v>225</v>
      </c>
      <c r="D1977" s="217">
        <f t="shared" si="213"/>
        <v>0</v>
      </c>
      <c r="E1977" s="645">
        <f t="shared" si="210"/>
        <v>0</v>
      </c>
      <c r="F1977" s="217">
        <f t="shared" si="213"/>
        <v>0</v>
      </c>
      <c r="G1977" s="217">
        <f t="shared" si="213"/>
        <v>0</v>
      </c>
      <c r="H1977" s="217">
        <f t="shared" si="213"/>
        <v>0</v>
      </c>
      <c r="I1977" s="645">
        <f t="shared" si="208"/>
        <v>0</v>
      </c>
      <c r="J1977" s="640">
        <f t="shared" si="214"/>
        <v>0</v>
      </c>
      <c r="K1977" s="640">
        <f t="shared" si="214"/>
        <v>0</v>
      </c>
      <c r="L1977" s="640">
        <f t="shared" si="214"/>
        <v>0</v>
      </c>
      <c r="M1977" s="645">
        <f t="shared" si="209"/>
        <v>0</v>
      </c>
      <c r="N1977" s="640">
        <f t="shared" si="215"/>
        <v>0</v>
      </c>
      <c r="O1977" s="640">
        <f t="shared" si="215"/>
        <v>0</v>
      </c>
      <c r="P1977" s="640">
        <f t="shared" si="215"/>
        <v>0</v>
      </c>
      <c r="Q1977" s="87" t="e">
        <f t="shared" si="207"/>
        <v>#DIV/0!</v>
      </c>
      <c r="R1977" s="87" t="e">
        <f t="shared" si="207"/>
        <v>#DIV/0!</v>
      </c>
      <c r="S1977" s="87" t="e">
        <f t="shared" si="207"/>
        <v>#DIV/0!</v>
      </c>
      <c r="T1977" s="87" t="e">
        <f t="shared" si="207"/>
        <v>#DIV/0!</v>
      </c>
      <c r="U1977" s="2"/>
    </row>
    <row r="1978" spans="1:21" ht="30" hidden="1" x14ac:dyDescent="0.3">
      <c r="A1978" s="92"/>
      <c r="B1978" s="93" t="s">
        <v>226</v>
      </c>
      <c r="C1978" s="97" t="s">
        <v>227</v>
      </c>
      <c r="D1978" s="217">
        <f t="shared" si="213"/>
        <v>0</v>
      </c>
      <c r="E1978" s="645">
        <f t="shared" si="210"/>
        <v>0</v>
      </c>
      <c r="F1978" s="217">
        <f t="shared" si="213"/>
        <v>0</v>
      </c>
      <c r="G1978" s="217">
        <f t="shared" si="213"/>
        <v>0</v>
      </c>
      <c r="H1978" s="217">
        <f t="shared" si="213"/>
        <v>0</v>
      </c>
      <c r="I1978" s="645">
        <f t="shared" si="208"/>
        <v>0</v>
      </c>
      <c r="J1978" s="640">
        <f t="shared" si="214"/>
        <v>0</v>
      </c>
      <c r="K1978" s="640">
        <f t="shared" si="214"/>
        <v>0</v>
      </c>
      <c r="L1978" s="640">
        <f t="shared" si="214"/>
        <v>0</v>
      </c>
      <c r="M1978" s="645">
        <f t="shared" si="209"/>
        <v>0</v>
      </c>
      <c r="N1978" s="640">
        <f t="shared" si="215"/>
        <v>0</v>
      </c>
      <c r="O1978" s="640">
        <f t="shared" si="215"/>
        <v>0</v>
      </c>
      <c r="P1978" s="640">
        <f t="shared" si="215"/>
        <v>0</v>
      </c>
      <c r="Q1978" s="87" t="e">
        <f t="shared" si="207"/>
        <v>#DIV/0!</v>
      </c>
      <c r="R1978" s="87" t="e">
        <f t="shared" si="207"/>
        <v>#DIV/0!</v>
      </c>
      <c r="S1978" s="87" t="e">
        <f t="shared" si="207"/>
        <v>#DIV/0!</v>
      </c>
      <c r="T1978" s="87" t="e">
        <f t="shared" si="207"/>
        <v>#DIV/0!</v>
      </c>
      <c r="U1978" s="2"/>
    </row>
    <row r="1979" spans="1:21" ht="75" hidden="1" x14ac:dyDescent="0.3">
      <c r="A1979" s="92"/>
      <c r="B1979" s="93" t="s">
        <v>228</v>
      </c>
      <c r="C1979" s="97" t="s">
        <v>229</v>
      </c>
      <c r="D1979" s="217">
        <f t="shared" si="213"/>
        <v>0</v>
      </c>
      <c r="E1979" s="645">
        <f t="shared" si="210"/>
        <v>0</v>
      </c>
      <c r="F1979" s="217">
        <f t="shared" si="213"/>
        <v>0</v>
      </c>
      <c r="G1979" s="217">
        <f t="shared" si="213"/>
        <v>0</v>
      </c>
      <c r="H1979" s="217">
        <f t="shared" si="213"/>
        <v>0</v>
      </c>
      <c r="I1979" s="645">
        <f t="shared" si="208"/>
        <v>0</v>
      </c>
      <c r="J1979" s="640">
        <f t="shared" si="214"/>
        <v>0</v>
      </c>
      <c r="K1979" s="640">
        <f t="shared" si="214"/>
        <v>0</v>
      </c>
      <c r="L1979" s="640">
        <f t="shared" si="214"/>
        <v>0</v>
      </c>
      <c r="M1979" s="645">
        <f t="shared" si="209"/>
        <v>0</v>
      </c>
      <c r="N1979" s="640">
        <f t="shared" si="215"/>
        <v>0</v>
      </c>
      <c r="O1979" s="640">
        <f t="shared" si="215"/>
        <v>0</v>
      </c>
      <c r="P1979" s="640">
        <f t="shared" si="215"/>
        <v>0</v>
      </c>
      <c r="Q1979" s="87" t="e">
        <f t="shared" si="207"/>
        <v>#DIV/0!</v>
      </c>
      <c r="R1979" s="87" t="e">
        <f t="shared" si="207"/>
        <v>#DIV/0!</v>
      </c>
      <c r="S1979" s="87" t="e">
        <f t="shared" si="207"/>
        <v>#DIV/0!</v>
      </c>
      <c r="T1979" s="87" t="e">
        <f t="shared" si="207"/>
        <v>#DIV/0!</v>
      </c>
      <c r="U1979" s="2"/>
    </row>
    <row r="1980" spans="1:21" ht="135" hidden="1" x14ac:dyDescent="0.3">
      <c r="A1980" s="92"/>
      <c r="B1980" s="93" t="s">
        <v>230</v>
      </c>
      <c r="C1980" s="97" t="s">
        <v>231</v>
      </c>
      <c r="D1980" s="217">
        <f t="shared" si="213"/>
        <v>0</v>
      </c>
      <c r="E1980" s="645">
        <f t="shared" si="210"/>
        <v>0</v>
      </c>
      <c r="F1980" s="217">
        <f t="shared" si="213"/>
        <v>0</v>
      </c>
      <c r="G1980" s="217">
        <f t="shared" si="213"/>
        <v>0</v>
      </c>
      <c r="H1980" s="217">
        <f t="shared" si="213"/>
        <v>0</v>
      </c>
      <c r="I1980" s="645">
        <f t="shared" si="208"/>
        <v>0</v>
      </c>
      <c r="J1980" s="640">
        <f t="shared" si="214"/>
        <v>0</v>
      </c>
      <c r="K1980" s="640">
        <f t="shared" si="214"/>
        <v>0</v>
      </c>
      <c r="L1980" s="640">
        <f t="shared" si="214"/>
        <v>0</v>
      </c>
      <c r="M1980" s="645">
        <f t="shared" si="209"/>
        <v>0</v>
      </c>
      <c r="N1980" s="640">
        <f t="shared" si="215"/>
        <v>0</v>
      </c>
      <c r="O1980" s="640">
        <f t="shared" si="215"/>
        <v>0</v>
      </c>
      <c r="P1980" s="640">
        <f t="shared" si="215"/>
        <v>0</v>
      </c>
      <c r="Q1980" s="87" t="e">
        <f t="shared" si="207"/>
        <v>#DIV/0!</v>
      </c>
      <c r="R1980" s="87" t="e">
        <f t="shared" si="207"/>
        <v>#DIV/0!</v>
      </c>
      <c r="S1980" s="87" t="e">
        <f t="shared" si="207"/>
        <v>#DIV/0!</v>
      </c>
      <c r="T1980" s="87" t="e">
        <f t="shared" si="207"/>
        <v>#DIV/0!</v>
      </c>
      <c r="U1980" s="2"/>
    </row>
    <row r="1981" spans="1:21" ht="45" hidden="1" x14ac:dyDescent="0.3">
      <c r="A1981" s="92"/>
      <c r="B1981" s="93" t="s">
        <v>232</v>
      </c>
      <c r="C1981" s="97" t="s">
        <v>233</v>
      </c>
      <c r="D1981" s="217">
        <f t="shared" si="213"/>
        <v>0</v>
      </c>
      <c r="E1981" s="645">
        <f t="shared" si="210"/>
        <v>0</v>
      </c>
      <c r="F1981" s="217">
        <f t="shared" si="213"/>
        <v>0</v>
      </c>
      <c r="G1981" s="217">
        <f t="shared" si="213"/>
        <v>0</v>
      </c>
      <c r="H1981" s="217">
        <f t="shared" si="213"/>
        <v>0</v>
      </c>
      <c r="I1981" s="645">
        <f t="shared" si="208"/>
        <v>0</v>
      </c>
      <c r="J1981" s="640">
        <f t="shared" si="214"/>
        <v>0</v>
      </c>
      <c r="K1981" s="640">
        <f t="shared" si="214"/>
        <v>0</v>
      </c>
      <c r="L1981" s="640">
        <f t="shared" si="214"/>
        <v>0</v>
      </c>
      <c r="M1981" s="645">
        <f t="shared" si="209"/>
        <v>0</v>
      </c>
      <c r="N1981" s="640">
        <f t="shared" si="215"/>
        <v>0</v>
      </c>
      <c r="O1981" s="640">
        <f t="shared" si="215"/>
        <v>0</v>
      </c>
      <c r="P1981" s="640">
        <f t="shared" si="215"/>
        <v>0</v>
      </c>
      <c r="Q1981" s="87" t="e">
        <f t="shared" si="207"/>
        <v>#DIV/0!</v>
      </c>
      <c r="R1981" s="87" t="e">
        <f t="shared" si="207"/>
        <v>#DIV/0!</v>
      </c>
      <c r="S1981" s="87" t="e">
        <f t="shared" si="207"/>
        <v>#DIV/0!</v>
      </c>
      <c r="T1981" s="87" t="e">
        <f t="shared" si="207"/>
        <v>#DIV/0!</v>
      </c>
      <c r="U1981" s="2"/>
    </row>
    <row r="1982" spans="1:21" ht="45" hidden="1" x14ac:dyDescent="0.3">
      <c r="A1982" s="92"/>
      <c r="B1982" s="93" t="s">
        <v>234</v>
      </c>
      <c r="C1982" s="97" t="s">
        <v>235</v>
      </c>
      <c r="D1982" s="217">
        <f t="shared" ref="D1982:H1997" si="216">D2039+D2102</f>
        <v>0</v>
      </c>
      <c r="E1982" s="645">
        <f t="shared" si="210"/>
        <v>0</v>
      </c>
      <c r="F1982" s="217">
        <f t="shared" si="216"/>
        <v>0</v>
      </c>
      <c r="G1982" s="217">
        <f t="shared" si="216"/>
        <v>0</v>
      </c>
      <c r="H1982" s="217">
        <f t="shared" si="216"/>
        <v>0</v>
      </c>
      <c r="I1982" s="645">
        <f t="shared" si="208"/>
        <v>0</v>
      </c>
      <c r="J1982" s="640">
        <f t="shared" si="214"/>
        <v>0</v>
      </c>
      <c r="K1982" s="640">
        <f t="shared" si="214"/>
        <v>0</v>
      </c>
      <c r="L1982" s="640">
        <f t="shared" si="214"/>
        <v>0</v>
      </c>
      <c r="M1982" s="645">
        <f t="shared" si="209"/>
        <v>0</v>
      </c>
      <c r="N1982" s="640">
        <f t="shared" si="215"/>
        <v>0</v>
      </c>
      <c r="O1982" s="640">
        <f t="shared" si="215"/>
        <v>0</v>
      </c>
      <c r="P1982" s="640">
        <f t="shared" si="215"/>
        <v>0</v>
      </c>
      <c r="Q1982" s="87" t="e">
        <f t="shared" si="207"/>
        <v>#DIV/0!</v>
      </c>
      <c r="R1982" s="87" t="e">
        <f t="shared" si="207"/>
        <v>#DIV/0!</v>
      </c>
      <c r="S1982" s="87" t="e">
        <f t="shared" si="207"/>
        <v>#DIV/0!</v>
      </c>
      <c r="T1982" s="87" t="e">
        <f t="shared" si="207"/>
        <v>#DIV/0!</v>
      </c>
      <c r="U1982" s="2"/>
    </row>
    <row r="1983" spans="1:21" ht="45" hidden="1" x14ac:dyDescent="0.3">
      <c r="A1983" s="92"/>
      <c r="B1983" s="93" t="s">
        <v>236</v>
      </c>
      <c r="C1983" s="97" t="s">
        <v>237</v>
      </c>
      <c r="D1983" s="217">
        <f t="shared" si="216"/>
        <v>0</v>
      </c>
      <c r="E1983" s="645">
        <f t="shared" si="210"/>
        <v>0</v>
      </c>
      <c r="F1983" s="217">
        <f t="shared" si="216"/>
        <v>0</v>
      </c>
      <c r="G1983" s="217">
        <f t="shared" si="216"/>
        <v>0</v>
      </c>
      <c r="H1983" s="217">
        <f t="shared" si="216"/>
        <v>0</v>
      </c>
      <c r="I1983" s="645">
        <f t="shared" si="208"/>
        <v>0</v>
      </c>
      <c r="J1983" s="640">
        <f t="shared" si="214"/>
        <v>0</v>
      </c>
      <c r="K1983" s="640">
        <f t="shared" si="214"/>
        <v>0</v>
      </c>
      <c r="L1983" s="640">
        <f t="shared" si="214"/>
        <v>0</v>
      </c>
      <c r="M1983" s="645">
        <f t="shared" si="209"/>
        <v>0</v>
      </c>
      <c r="N1983" s="640">
        <f t="shared" si="215"/>
        <v>0</v>
      </c>
      <c r="O1983" s="640">
        <f t="shared" si="215"/>
        <v>0</v>
      </c>
      <c r="P1983" s="640">
        <f t="shared" si="215"/>
        <v>0</v>
      </c>
      <c r="Q1983" s="87" t="e">
        <f t="shared" si="207"/>
        <v>#DIV/0!</v>
      </c>
      <c r="R1983" s="87" t="e">
        <f t="shared" si="207"/>
        <v>#DIV/0!</v>
      </c>
      <c r="S1983" s="87" t="e">
        <f t="shared" si="207"/>
        <v>#DIV/0!</v>
      </c>
      <c r="T1983" s="87" t="e">
        <f t="shared" si="207"/>
        <v>#DIV/0!</v>
      </c>
      <c r="U1983" s="2"/>
    </row>
    <row r="1984" spans="1:21" ht="30" hidden="1" x14ac:dyDescent="0.3">
      <c r="A1984" s="92"/>
      <c r="B1984" s="93" t="s">
        <v>238</v>
      </c>
      <c r="C1984" s="97" t="s">
        <v>239</v>
      </c>
      <c r="D1984" s="217">
        <f t="shared" si="216"/>
        <v>0</v>
      </c>
      <c r="E1984" s="645">
        <f t="shared" si="210"/>
        <v>0</v>
      </c>
      <c r="F1984" s="217">
        <f t="shared" si="216"/>
        <v>0</v>
      </c>
      <c r="G1984" s="217">
        <f t="shared" si="216"/>
        <v>0</v>
      </c>
      <c r="H1984" s="217">
        <f t="shared" si="216"/>
        <v>0</v>
      </c>
      <c r="I1984" s="645">
        <f t="shared" si="208"/>
        <v>0</v>
      </c>
      <c r="J1984" s="640">
        <f t="shared" si="214"/>
        <v>0</v>
      </c>
      <c r="K1984" s="640">
        <f t="shared" si="214"/>
        <v>0</v>
      </c>
      <c r="L1984" s="640">
        <f t="shared" si="214"/>
        <v>0</v>
      </c>
      <c r="M1984" s="645">
        <f t="shared" si="209"/>
        <v>0</v>
      </c>
      <c r="N1984" s="640">
        <f t="shared" si="215"/>
        <v>0</v>
      </c>
      <c r="O1984" s="640">
        <f t="shared" si="215"/>
        <v>0</v>
      </c>
      <c r="P1984" s="640">
        <f t="shared" si="215"/>
        <v>0</v>
      </c>
      <c r="Q1984" s="87" t="e">
        <f t="shared" si="207"/>
        <v>#DIV/0!</v>
      </c>
      <c r="R1984" s="87" t="e">
        <f t="shared" si="207"/>
        <v>#DIV/0!</v>
      </c>
      <c r="S1984" s="87" t="e">
        <f t="shared" si="207"/>
        <v>#DIV/0!</v>
      </c>
      <c r="T1984" s="87" t="e">
        <f t="shared" si="207"/>
        <v>#DIV/0!</v>
      </c>
      <c r="U1984" s="2"/>
    </row>
    <row r="1985" spans="1:21" ht="45" hidden="1" x14ac:dyDescent="0.3">
      <c r="A1985" s="92"/>
      <c r="B1985" s="93" t="s">
        <v>240</v>
      </c>
      <c r="C1985" s="97" t="s">
        <v>241</v>
      </c>
      <c r="D1985" s="217">
        <f t="shared" si="216"/>
        <v>0</v>
      </c>
      <c r="E1985" s="645">
        <f t="shared" si="210"/>
        <v>0</v>
      </c>
      <c r="F1985" s="217">
        <f t="shared" si="216"/>
        <v>0</v>
      </c>
      <c r="G1985" s="217">
        <f t="shared" si="216"/>
        <v>0</v>
      </c>
      <c r="H1985" s="217">
        <f t="shared" si="216"/>
        <v>0</v>
      </c>
      <c r="I1985" s="645">
        <f t="shared" si="208"/>
        <v>0</v>
      </c>
      <c r="J1985" s="640">
        <f t="shared" si="214"/>
        <v>0</v>
      </c>
      <c r="K1985" s="640">
        <f t="shared" si="214"/>
        <v>0</v>
      </c>
      <c r="L1985" s="640">
        <f t="shared" si="214"/>
        <v>0</v>
      </c>
      <c r="M1985" s="645">
        <f t="shared" si="209"/>
        <v>0</v>
      </c>
      <c r="N1985" s="640">
        <f t="shared" si="215"/>
        <v>0</v>
      </c>
      <c r="O1985" s="640">
        <f t="shared" si="215"/>
        <v>0</v>
      </c>
      <c r="P1985" s="640">
        <f t="shared" si="215"/>
        <v>0</v>
      </c>
      <c r="Q1985" s="87" t="e">
        <f t="shared" si="207"/>
        <v>#DIV/0!</v>
      </c>
      <c r="R1985" s="87" t="e">
        <f t="shared" si="207"/>
        <v>#DIV/0!</v>
      </c>
      <c r="S1985" s="87" t="e">
        <f t="shared" si="207"/>
        <v>#DIV/0!</v>
      </c>
      <c r="T1985" s="87" t="e">
        <f t="shared" si="207"/>
        <v>#DIV/0!</v>
      </c>
      <c r="U1985" s="2"/>
    </row>
    <row r="1986" spans="1:21" ht="60" hidden="1" x14ac:dyDescent="0.3">
      <c r="A1986" s="92"/>
      <c r="B1986" s="93" t="s">
        <v>242</v>
      </c>
      <c r="C1986" s="97" t="s">
        <v>243</v>
      </c>
      <c r="D1986" s="217">
        <f t="shared" si="216"/>
        <v>0</v>
      </c>
      <c r="E1986" s="645">
        <f t="shared" si="210"/>
        <v>0</v>
      </c>
      <c r="F1986" s="217">
        <f t="shared" si="216"/>
        <v>0</v>
      </c>
      <c r="G1986" s="217">
        <f t="shared" si="216"/>
        <v>0</v>
      </c>
      <c r="H1986" s="217">
        <f t="shared" si="216"/>
        <v>0</v>
      </c>
      <c r="I1986" s="645">
        <f t="shared" si="208"/>
        <v>0</v>
      </c>
      <c r="J1986" s="640">
        <f t="shared" si="214"/>
        <v>0</v>
      </c>
      <c r="K1986" s="640">
        <f t="shared" si="214"/>
        <v>0</v>
      </c>
      <c r="L1986" s="640">
        <f t="shared" si="214"/>
        <v>0</v>
      </c>
      <c r="M1986" s="645">
        <f t="shared" si="209"/>
        <v>0</v>
      </c>
      <c r="N1986" s="640">
        <f t="shared" si="215"/>
        <v>0</v>
      </c>
      <c r="O1986" s="640">
        <f t="shared" si="215"/>
        <v>0</v>
      </c>
      <c r="P1986" s="640">
        <f t="shared" si="215"/>
        <v>0</v>
      </c>
      <c r="Q1986" s="87" t="e">
        <f t="shared" si="207"/>
        <v>#DIV/0!</v>
      </c>
      <c r="R1986" s="87" t="e">
        <f t="shared" si="207"/>
        <v>#DIV/0!</v>
      </c>
      <c r="S1986" s="87" t="e">
        <f t="shared" si="207"/>
        <v>#DIV/0!</v>
      </c>
      <c r="T1986" s="87" t="e">
        <f t="shared" si="207"/>
        <v>#DIV/0!</v>
      </c>
      <c r="U1986" s="2"/>
    </row>
    <row r="1987" spans="1:21" ht="30" hidden="1" x14ac:dyDescent="0.3">
      <c r="A1987" s="92"/>
      <c r="B1987" s="93" t="s">
        <v>244</v>
      </c>
      <c r="C1987" s="97" t="s">
        <v>245</v>
      </c>
      <c r="D1987" s="217">
        <f t="shared" si="216"/>
        <v>0</v>
      </c>
      <c r="E1987" s="645">
        <f t="shared" si="210"/>
        <v>0</v>
      </c>
      <c r="F1987" s="217">
        <f t="shared" si="216"/>
        <v>0</v>
      </c>
      <c r="G1987" s="217">
        <f t="shared" si="216"/>
        <v>0</v>
      </c>
      <c r="H1987" s="217">
        <f t="shared" si="216"/>
        <v>0</v>
      </c>
      <c r="I1987" s="645">
        <f t="shared" si="208"/>
        <v>0</v>
      </c>
      <c r="J1987" s="640">
        <f t="shared" si="214"/>
        <v>0</v>
      </c>
      <c r="K1987" s="640">
        <f t="shared" si="214"/>
        <v>0</v>
      </c>
      <c r="L1987" s="640">
        <f t="shared" si="214"/>
        <v>0</v>
      </c>
      <c r="M1987" s="645">
        <f t="shared" si="209"/>
        <v>0</v>
      </c>
      <c r="N1987" s="640">
        <f t="shared" si="215"/>
        <v>0</v>
      </c>
      <c r="O1987" s="640">
        <f t="shared" si="215"/>
        <v>0</v>
      </c>
      <c r="P1987" s="640">
        <f t="shared" si="215"/>
        <v>0</v>
      </c>
      <c r="Q1987" s="87" t="e">
        <f t="shared" si="207"/>
        <v>#DIV/0!</v>
      </c>
      <c r="R1987" s="87" t="e">
        <f t="shared" si="207"/>
        <v>#DIV/0!</v>
      </c>
      <c r="S1987" s="87" t="e">
        <f t="shared" si="207"/>
        <v>#DIV/0!</v>
      </c>
      <c r="T1987" s="87" t="e">
        <f t="shared" si="207"/>
        <v>#DIV/0!</v>
      </c>
      <c r="U1987" s="2"/>
    </row>
    <row r="1988" spans="1:21" ht="30" hidden="1" x14ac:dyDescent="0.3">
      <c r="A1988" s="92"/>
      <c r="B1988" s="93" t="s">
        <v>246</v>
      </c>
      <c r="C1988" s="97" t="s">
        <v>247</v>
      </c>
      <c r="D1988" s="217">
        <f t="shared" si="216"/>
        <v>0</v>
      </c>
      <c r="E1988" s="645">
        <f t="shared" si="210"/>
        <v>0</v>
      </c>
      <c r="F1988" s="217">
        <f t="shared" si="216"/>
        <v>0</v>
      </c>
      <c r="G1988" s="217">
        <f t="shared" si="216"/>
        <v>0</v>
      </c>
      <c r="H1988" s="217">
        <f t="shared" si="216"/>
        <v>0</v>
      </c>
      <c r="I1988" s="645">
        <f t="shared" si="208"/>
        <v>0</v>
      </c>
      <c r="J1988" s="640">
        <f t="shared" si="214"/>
        <v>0</v>
      </c>
      <c r="K1988" s="640">
        <f t="shared" si="214"/>
        <v>0</v>
      </c>
      <c r="L1988" s="640">
        <f t="shared" si="214"/>
        <v>0</v>
      </c>
      <c r="M1988" s="645">
        <f t="shared" si="209"/>
        <v>0</v>
      </c>
      <c r="N1988" s="640">
        <f t="shared" si="215"/>
        <v>0</v>
      </c>
      <c r="O1988" s="640">
        <f t="shared" si="215"/>
        <v>0</v>
      </c>
      <c r="P1988" s="640">
        <f t="shared" si="215"/>
        <v>0</v>
      </c>
      <c r="Q1988" s="87" t="e">
        <f t="shared" si="207"/>
        <v>#DIV/0!</v>
      </c>
      <c r="R1988" s="87" t="e">
        <f t="shared" si="207"/>
        <v>#DIV/0!</v>
      </c>
      <c r="S1988" s="87" t="e">
        <f t="shared" si="207"/>
        <v>#DIV/0!</v>
      </c>
      <c r="T1988" s="87" t="e">
        <f t="shared" si="207"/>
        <v>#DIV/0!</v>
      </c>
      <c r="U1988" s="2"/>
    </row>
    <row r="1989" spans="1:21" ht="30" hidden="1" x14ac:dyDescent="0.3">
      <c r="A1989" s="92"/>
      <c r="B1989" s="93" t="s">
        <v>248</v>
      </c>
      <c r="C1989" s="97" t="s">
        <v>249</v>
      </c>
      <c r="D1989" s="217">
        <f t="shared" si="216"/>
        <v>0</v>
      </c>
      <c r="E1989" s="645">
        <f t="shared" si="210"/>
        <v>0</v>
      </c>
      <c r="F1989" s="217">
        <f t="shared" si="216"/>
        <v>0</v>
      </c>
      <c r="G1989" s="217">
        <f t="shared" si="216"/>
        <v>0</v>
      </c>
      <c r="H1989" s="217">
        <f t="shared" si="216"/>
        <v>0</v>
      </c>
      <c r="I1989" s="645">
        <f t="shared" si="208"/>
        <v>0</v>
      </c>
      <c r="J1989" s="640">
        <f t="shared" ref="J1989:L2004" si="217">J2046+J2109</f>
        <v>0</v>
      </c>
      <c r="K1989" s="640">
        <f t="shared" si="217"/>
        <v>0</v>
      </c>
      <c r="L1989" s="640">
        <f t="shared" si="217"/>
        <v>0</v>
      </c>
      <c r="M1989" s="645">
        <f t="shared" si="209"/>
        <v>0</v>
      </c>
      <c r="N1989" s="640">
        <f t="shared" ref="N1989:P2004" si="218">N2046+N2109</f>
        <v>0</v>
      </c>
      <c r="O1989" s="640">
        <f t="shared" si="218"/>
        <v>0</v>
      </c>
      <c r="P1989" s="640">
        <f t="shared" si="218"/>
        <v>0</v>
      </c>
      <c r="Q1989" s="87" t="e">
        <f t="shared" si="207"/>
        <v>#DIV/0!</v>
      </c>
      <c r="R1989" s="87" t="e">
        <f t="shared" si="207"/>
        <v>#DIV/0!</v>
      </c>
      <c r="S1989" s="87" t="e">
        <f t="shared" si="207"/>
        <v>#DIV/0!</v>
      </c>
      <c r="T1989" s="87" t="e">
        <f t="shared" si="207"/>
        <v>#DIV/0!</v>
      </c>
      <c r="U1989" s="2"/>
    </row>
    <row r="1990" spans="1:21" ht="75" hidden="1" x14ac:dyDescent="0.3">
      <c r="A1990" s="92"/>
      <c r="B1990" s="93" t="s">
        <v>250</v>
      </c>
      <c r="C1990" s="97" t="s">
        <v>251</v>
      </c>
      <c r="D1990" s="217">
        <f t="shared" si="216"/>
        <v>0</v>
      </c>
      <c r="E1990" s="645">
        <f t="shared" si="210"/>
        <v>0</v>
      </c>
      <c r="F1990" s="217">
        <f t="shared" si="216"/>
        <v>0</v>
      </c>
      <c r="G1990" s="217">
        <f t="shared" si="216"/>
        <v>0</v>
      </c>
      <c r="H1990" s="217">
        <f t="shared" si="216"/>
        <v>0</v>
      </c>
      <c r="I1990" s="645">
        <f t="shared" si="208"/>
        <v>0</v>
      </c>
      <c r="J1990" s="640">
        <f t="shared" si="217"/>
        <v>0</v>
      </c>
      <c r="K1990" s="640">
        <f t="shared" si="217"/>
        <v>0</v>
      </c>
      <c r="L1990" s="640">
        <f t="shared" si="217"/>
        <v>0</v>
      </c>
      <c r="M1990" s="645">
        <f t="shared" si="209"/>
        <v>0</v>
      </c>
      <c r="N1990" s="640">
        <f t="shared" si="218"/>
        <v>0</v>
      </c>
      <c r="O1990" s="640">
        <f t="shared" si="218"/>
        <v>0</v>
      </c>
      <c r="P1990" s="640">
        <f t="shared" si="218"/>
        <v>0</v>
      </c>
      <c r="Q1990" s="87" t="e">
        <f t="shared" si="207"/>
        <v>#DIV/0!</v>
      </c>
      <c r="R1990" s="87" t="e">
        <f t="shared" si="207"/>
        <v>#DIV/0!</v>
      </c>
      <c r="S1990" s="87" t="e">
        <f t="shared" si="207"/>
        <v>#DIV/0!</v>
      </c>
      <c r="T1990" s="87" t="e">
        <f t="shared" si="207"/>
        <v>#DIV/0!</v>
      </c>
      <c r="U1990" s="2"/>
    </row>
    <row r="1991" spans="1:21" ht="30" hidden="1" x14ac:dyDescent="0.3">
      <c r="A1991" s="92"/>
      <c r="B1991" s="93" t="s">
        <v>252</v>
      </c>
      <c r="C1991" s="97" t="s">
        <v>253</v>
      </c>
      <c r="D1991" s="217">
        <f t="shared" si="216"/>
        <v>0</v>
      </c>
      <c r="E1991" s="645">
        <f t="shared" si="210"/>
        <v>0</v>
      </c>
      <c r="F1991" s="217">
        <f t="shared" si="216"/>
        <v>0</v>
      </c>
      <c r="G1991" s="217">
        <f t="shared" si="216"/>
        <v>0</v>
      </c>
      <c r="H1991" s="217">
        <f t="shared" si="216"/>
        <v>0</v>
      </c>
      <c r="I1991" s="645">
        <f t="shared" si="208"/>
        <v>0</v>
      </c>
      <c r="J1991" s="640">
        <f t="shared" si="217"/>
        <v>0</v>
      </c>
      <c r="K1991" s="640">
        <f t="shared" si="217"/>
        <v>0</v>
      </c>
      <c r="L1991" s="640">
        <f t="shared" si="217"/>
        <v>0</v>
      </c>
      <c r="M1991" s="645">
        <f t="shared" si="209"/>
        <v>0</v>
      </c>
      <c r="N1991" s="640">
        <f t="shared" si="218"/>
        <v>0</v>
      </c>
      <c r="O1991" s="640">
        <f t="shared" si="218"/>
        <v>0</v>
      </c>
      <c r="P1991" s="640">
        <f t="shared" si="218"/>
        <v>0</v>
      </c>
      <c r="Q1991" s="87" t="e">
        <f t="shared" si="207"/>
        <v>#DIV/0!</v>
      </c>
      <c r="R1991" s="87" t="e">
        <f t="shared" si="207"/>
        <v>#DIV/0!</v>
      </c>
      <c r="S1991" s="87" t="e">
        <f t="shared" si="207"/>
        <v>#DIV/0!</v>
      </c>
      <c r="T1991" s="87" t="e">
        <f t="shared" si="207"/>
        <v>#DIV/0!</v>
      </c>
      <c r="U1991" s="2"/>
    </row>
    <row r="1992" spans="1:21" ht="30" hidden="1" x14ac:dyDescent="0.3">
      <c r="A1992" s="92"/>
      <c r="B1992" s="93" t="s">
        <v>254</v>
      </c>
      <c r="C1992" s="96" t="s">
        <v>255</v>
      </c>
      <c r="D1992" s="217">
        <f t="shared" si="216"/>
        <v>0</v>
      </c>
      <c r="E1992" s="645">
        <f t="shared" si="210"/>
        <v>0</v>
      </c>
      <c r="F1992" s="217">
        <f t="shared" si="216"/>
        <v>0</v>
      </c>
      <c r="G1992" s="217">
        <f t="shared" si="216"/>
        <v>0</v>
      </c>
      <c r="H1992" s="217">
        <f t="shared" si="216"/>
        <v>0</v>
      </c>
      <c r="I1992" s="645">
        <f t="shared" si="208"/>
        <v>0</v>
      </c>
      <c r="J1992" s="640">
        <f t="shared" si="217"/>
        <v>0</v>
      </c>
      <c r="K1992" s="640">
        <f t="shared" si="217"/>
        <v>0</v>
      </c>
      <c r="L1992" s="640">
        <f t="shared" si="217"/>
        <v>0</v>
      </c>
      <c r="M1992" s="645">
        <f t="shared" si="209"/>
        <v>0</v>
      </c>
      <c r="N1992" s="640">
        <f t="shared" si="218"/>
        <v>0</v>
      </c>
      <c r="O1992" s="640">
        <f t="shared" si="218"/>
        <v>0</v>
      </c>
      <c r="P1992" s="640">
        <f t="shared" si="218"/>
        <v>0</v>
      </c>
      <c r="Q1992" s="87" t="e">
        <f t="shared" si="207"/>
        <v>#DIV/0!</v>
      </c>
      <c r="R1992" s="87" t="e">
        <f t="shared" si="207"/>
        <v>#DIV/0!</v>
      </c>
      <c r="S1992" s="87" t="e">
        <f t="shared" si="207"/>
        <v>#DIV/0!</v>
      </c>
      <c r="T1992" s="87" t="e">
        <f t="shared" si="207"/>
        <v>#DIV/0!</v>
      </c>
      <c r="U1992" s="2"/>
    </row>
    <row r="1993" spans="1:21" hidden="1" x14ac:dyDescent="0.3">
      <c r="A1993" s="92"/>
      <c r="B1993" s="93" t="s">
        <v>256</v>
      </c>
      <c r="C1993" s="96" t="s">
        <v>257</v>
      </c>
      <c r="D1993" s="217">
        <f t="shared" si="216"/>
        <v>0</v>
      </c>
      <c r="E1993" s="645">
        <f t="shared" si="210"/>
        <v>0</v>
      </c>
      <c r="F1993" s="217">
        <f t="shared" si="216"/>
        <v>0</v>
      </c>
      <c r="G1993" s="217">
        <f t="shared" si="216"/>
        <v>0</v>
      </c>
      <c r="H1993" s="217">
        <f t="shared" si="216"/>
        <v>0</v>
      </c>
      <c r="I1993" s="645">
        <f t="shared" si="208"/>
        <v>0</v>
      </c>
      <c r="J1993" s="640">
        <f t="shared" si="217"/>
        <v>0</v>
      </c>
      <c r="K1993" s="640">
        <f t="shared" si="217"/>
        <v>0</v>
      </c>
      <c r="L1993" s="640">
        <f t="shared" si="217"/>
        <v>0</v>
      </c>
      <c r="M1993" s="645">
        <f t="shared" si="209"/>
        <v>0</v>
      </c>
      <c r="N1993" s="640">
        <f t="shared" si="218"/>
        <v>0</v>
      </c>
      <c r="O1993" s="640">
        <f t="shared" si="218"/>
        <v>0</v>
      </c>
      <c r="P1993" s="640">
        <f t="shared" si="218"/>
        <v>0</v>
      </c>
      <c r="Q1993" s="87" t="e">
        <f t="shared" si="207"/>
        <v>#DIV/0!</v>
      </c>
      <c r="R1993" s="87" t="e">
        <f t="shared" si="207"/>
        <v>#DIV/0!</v>
      </c>
      <c r="S1993" s="87" t="e">
        <f t="shared" si="207"/>
        <v>#DIV/0!</v>
      </c>
      <c r="T1993" s="87" t="e">
        <f t="shared" si="207"/>
        <v>#DIV/0!</v>
      </c>
      <c r="U1993" s="2"/>
    </row>
    <row r="1994" spans="1:21" hidden="1" x14ac:dyDescent="0.3">
      <c r="A1994" s="92"/>
      <c r="B1994" s="93" t="s">
        <v>258</v>
      </c>
      <c r="C1994" s="96" t="s">
        <v>259</v>
      </c>
      <c r="D1994" s="217">
        <f t="shared" si="216"/>
        <v>0</v>
      </c>
      <c r="E1994" s="645">
        <f t="shared" si="210"/>
        <v>0</v>
      </c>
      <c r="F1994" s="217">
        <f t="shared" si="216"/>
        <v>0</v>
      </c>
      <c r="G1994" s="217">
        <f t="shared" si="216"/>
        <v>0</v>
      </c>
      <c r="H1994" s="217">
        <f t="shared" si="216"/>
        <v>0</v>
      </c>
      <c r="I1994" s="645">
        <f t="shared" si="208"/>
        <v>0</v>
      </c>
      <c r="J1994" s="640">
        <f t="shared" si="217"/>
        <v>0</v>
      </c>
      <c r="K1994" s="640">
        <f t="shared" si="217"/>
        <v>0</v>
      </c>
      <c r="L1994" s="640">
        <f t="shared" si="217"/>
        <v>0</v>
      </c>
      <c r="M1994" s="645">
        <f t="shared" si="209"/>
        <v>0</v>
      </c>
      <c r="N1994" s="640">
        <f t="shared" si="218"/>
        <v>0</v>
      </c>
      <c r="O1994" s="640">
        <f t="shared" si="218"/>
        <v>0</v>
      </c>
      <c r="P1994" s="640">
        <f t="shared" si="218"/>
        <v>0</v>
      </c>
      <c r="Q1994" s="87" t="e">
        <f t="shared" si="207"/>
        <v>#DIV/0!</v>
      </c>
      <c r="R1994" s="87" t="e">
        <f t="shared" si="207"/>
        <v>#DIV/0!</v>
      </c>
      <c r="S1994" s="87" t="e">
        <f t="shared" si="207"/>
        <v>#DIV/0!</v>
      </c>
      <c r="T1994" s="87" t="e">
        <f t="shared" si="207"/>
        <v>#DIV/0!</v>
      </c>
      <c r="U1994" s="2"/>
    </row>
    <row r="1995" spans="1:21" ht="60" hidden="1" x14ac:dyDescent="0.3">
      <c r="A1995" s="92"/>
      <c r="B1995" s="93" t="s">
        <v>260</v>
      </c>
      <c r="C1995" s="96" t="s">
        <v>261</v>
      </c>
      <c r="D1995" s="217">
        <f t="shared" si="216"/>
        <v>0</v>
      </c>
      <c r="E1995" s="645">
        <f t="shared" si="210"/>
        <v>0</v>
      </c>
      <c r="F1995" s="217">
        <f t="shared" si="216"/>
        <v>0</v>
      </c>
      <c r="G1995" s="217">
        <f t="shared" si="216"/>
        <v>0</v>
      </c>
      <c r="H1995" s="217">
        <f t="shared" si="216"/>
        <v>0</v>
      </c>
      <c r="I1995" s="645">
        <f t="shared" si="208"/>
        <v>0</v>
      </c>
      <c r="J1995" s="640">
        <f t="shared" si="217"/>
        <v>0</v>
      </c>
      <c r="K1995" s="640">
        <f t="shared" si="217"/>
        <v>0</v>
      </c>
      <c r="L1995" s="640">
        <f t="shared" si="217"/>
        <v>0</v>
      </c>
      <c r="M1995" s="645">
        <f t="shared" si="209"/>
        <v>0</v>
      </c>
      <c r="N1995" s="640">
        <f t="shared" si="218"/>
        <v>0</v>
      </c>
      <c r="O1995" s="640">
        <f t="shared" si="218"/>
        <v>0</v>
      </c>
      <c r="P1995" s="640">
        <f t="shared" si="218"/>
        <v>0</v>
      </c>
      <c r="Q1995" s="87" t="e">
        <f t="shared" si="207"/>
        <v>#DIV/0!</v>
      </c>
      <c r="R1995" s="87" t="e">
        <f t="shared" si="207"/>
        <v>#DIV/0!</v>
      </c>
      <c r="S1995" s="87" t="e">
        <f t="shared" si="207"/>
        <v>#DIV/0!</v>
      </c>
      <c r="T1995" s="87" t="e">
        <f t="shared" si="207"/>
        <v>#DIV/0!</v>
      </c>
      <c r="U1995" s="2"/>
    </row>
    <row r="1996" spans="1:21" ht="45" hidden="1" x14ac:dyDescent="0.3">
      <c r="A1996" s="92"/>
      <c r="B1996" s="93" t="s">
        <v>262</v>
      </c>
      <c r="C1996" s="96" t="s">
        <v>263</v>
      </c>
      <c r="D1996" s="217">
        <f t="shared" si="216"/>
        <v>0</v>
      </c>
      <c r="E1996" s="645">
        <f t="shared" si="210"/>
        <v>0</v>
      </c>
      <c r="F1996" s="217">
        <f t="shared" si="216"/>
        <v>0</v>
      </c>
      <c r="G1996" s="217">
        <f t="shared" si="216"/>
        <v>0</v>
      </c>
      <c r="H1996" s="217">
        <f t="shared" si="216"/>
        <v>0</v>
      </c>
      <c r="I1996" s="645">
        <f t="shared" si="208"/>
        <v>0</v>
      </c>
      <c r="J1996" s="640">
        <f t="shared" si="217"/>
        <v>0</v>
      </c>
      <c r="K1996" s="640">
        <f t="shared" si="217"/>
        <v>0</v>
      </c>
      <c r="L1996" s="640">
        <f t="shared" si="217"/>
        <v>0</v>
      </c>
      <c r="M1996" s="645">
        <f t="shared" si="209"/>
        <v>0</v>
      </c>
      <c r="N1996" s="640">
        <f t="shared" si="218"/>
        <v>0</v>
      </c>
      <c r="O1996" s="640">
        <f t="shared" si="218"/>
        <v>0</v>
      </c>
      <c r="P1996" s="640">
        <f t="shared" si="218"/>
        <v>0</v>
      </c>
      <c r="Q1996" s="87" t="e">
        <f t="shared" si="207"/>
        <v>#DIV/0!</v>
      </c>
      <c r="R1996" s="87" t="e">
        <f t="shared" si="207"/>
        <v>#DIV/0!</v>
      </c>
      <c r="S1996" s="87" t="e">
        <f t="shared" si="207"/>
        <v>#DIV/0!</v>
      </c>
      <c r="T1996" s="87" t="e">
        <f t="shared" si="207"/>
        <v>#DIV/0!</v>
      </c>
      <c r="U1996" s="2"/>
    </row>
    <row r="1997" spans="1:21" ht="45" hidden="1" x14ac:dyDescent="0.3">
      <c r="A1997" s="92"/>
      <c r="B1997" s="93" t="s">
        <v>264</v>
      </c>
      <c r="C1997" s="97" t="s">
        <v>265</v>
      </c>
      <c r="D1997" s="217">
        <f t="shared" si="216"/>
        <v>0</v>
      </c>
      <c r="E1997" s="645">
        <f t="shared" si="210"/>
        <v>0</v>
      </c>
      <c r="F1997" s="217">
        <f t="shared" si="216"/>
        <v>0</v>
      </c>
      <c r="G1997" s="217">
        <f t="shared" si="216"/>
        <v>0</v>
      </c>
      <c r="H1997" s="217">
        <f t="shared" si="216"/>
        <v>0</v>
      </c>
      <c r="I1997" s="645">
        <f t="shared" si="208"/>
        <v>0</v>
      </c>
      <c r="J1997" s="640">
        <f t="shared" si="217"/>
        <v>0</v>
      </c>
      <c r="K1997" s="640">
        <f t="shared" si="217"/>
        <v>0</v>
      </c>
      <c r="L1997" s="640">
        <f t="shared" si="217"/>
        <v>0</v>
      </c>
      <c r="M1997" s="645">
        <f t="shared" si="209"/>
        <v>0</v>
      </c>
      <c r="N1997" s="640">
        <f t="shared" si="218"/>
        <v>0</v>
      </c>
      <c r="O1997" s="640">
        <f t="shared" si="218"/>
        <v>0</v>
      </c>
      <c r="P1997" s="640">
        <f t="shared" si="218"/>
        <v>0</v>
      </c>
      <c r="Q1997" s="87" t="e">
        <f t="shared" si="207"/>
        <v>#DIV/0!</v>
      </c>
      <c r="R1997" s="87" t="e">
        <f t="shared" si="207"/>
        <v>#DIV/0!</v>
      </c>
      <c r="S1997" s="87" t="e">
        <f t="shared" si="207"/>
        <v>#DIV/0!</v>
      </c>
      <c r="T1997" s="87" t="e">
        <f t="shared" si="207"/>
        <v>#DIV/0!</v>
      </c>
      <c r="U1997" s="2"/>
    </row>
    <row r="1998" spans="1:21" ht="30" hidden="1" x14ac:dyDescent="0.3">
      <c r="A1998" s="92"/>
      <c r="B1998" s="93" t="s">
        <v>266</v>
      </c>
      <c r="C1998" s="97" t="s">
        <v>267</v>
      </c>
      <c r="D1998" s="217">
        <f t="shared" ref="D1998:H2013" si="219">D2055+D2118</f>
        <v>0</v>
      </c>
      <c r="E1998" s="645">
        <f t="shared" si="210"/>
        <v>0</v>
      </c>
      <c r="F1998" s="217">
        <f t="shared" si="219"/>
        <v>0</v>
      </c>
      <c r="G1998" s="217">
        <f t="shared" si="219"/>
        <v>0</v>
      </c>
      <c r="H1998" s="217">
        <f t="shared" si="219"/>
        <v>0</v>
      </c>
      <c r="I1998" s="645">
        <f t="shared" si="208"/>
        <v>0</v>
      </c>
      <c r="J1998" s="640">
        <f t="shared" si="217"/>
        <v>0</v>
      </c>
      <c r="K1998" s="640">
        <f t="shared" si="217"/>
        <v>0</v>
      </c>
      <c r="L1998" s="640">
        <f t="shared" si="217"/>
        <v>0</v>
      </c>
      <c r="M1998" s="645">
        <f t="shared" si="209"/>
        <v>0</v>
      </c>
      <c r="N1998" s="640">
        <f t="shared" si="218"/>
        <v>0</v>
      </c>
      <c r="O1998" s="640">
        <f t="shared" si="218"/>
        <v>0</v>
      </c>
      <c r="P1998" s="640">
        <f t="shared" si="218"/>
        <v>0</v>
      </c>
      <c r="Q1998" s="87" t="e">
        <f t="shared" si="207"/>
        <v>#DIV/0!</v>
      </c>
      <c r="R1998" s="87" t="e">
        <f t="shared" si="207"/>
        <v>#DIV/0!</v>
      </c>
      <c r="S1998" s="87" t="e">
        <f t="shared" si="207"/>
        <v>#DIV/0!</v>
      </c>
      <c r="T1998" s="87" t="e">
        <f t="shared" si="207"/>
        <v>#DIV/0!</v>
      </c>
      <c r="U1998" s="2"/>
    </row>
    <row r="1999" spans="1:21" ht="30" hidden="1" x14ac:dyDescent="0.3">
      <c r="A1999" s="92"/>
      <c r="B1999" s="93" t="s">
        <v>268</v>
      </c>
      <c r="C1999" s="97" t="s">
        <v>269</v>
      </c>
      <c r="D1999" s="217">
        <f t="shared" si="219"/>
        <v>0</v>
      </c>
      <c r="E1999" s="645">
        <f t="shared" si="210"/>
        <v>0</v>
      </c>
      <c r="F1999" s="217">
        <f t="shared" si="219"/>
        <v>0</v>
      </c>
      <c r="G1999" s="217">
        <f t="shared" si="219"/>
        <v>0</v>
      </c>
      <c r="H1999" s="217">
        <f t="shared" si="219"/>
        <v>0</v>
      </c>
      <c r="I1999" s="645">
        <f t="shared" si="208"/>
        <v>0</v>
      </c>
      <c r="J1999" s="640">
        <f t="shared" si="217"/>
        <v>0</v>
      </c>
      <c r="K1999" s="640">
        <f t="shared" si="217"/>
        <v>0</v>
      </c>
      <c r="L1999" s="640">
        <f t="shared" si="217"/>
        <v>0</v>
      </c>
      <c r="M1999" s="645">
        <f t="shared" si="209"/>
        <v>0</v>
      </c>
      <c r="N1999" s="640">
        <f t="shared" si="218"/>
        <v>0</v>
      </c>
      <c r="O1999" s="640">
        <f t="shared" si="218"/>
        <v>0</v>
      </c>
      <c r="P1999" s="640">
        <f t="shared" si="218"/>
        <v>0</v>
      </c>
      <c r="Q1999" s="87" t="e">
        <f t="shared" si="207"/>
        <v>#DIV/0!</v>
      </c>
      <c r="R1999" s="87" t="e">
        <f t="shared" si="207"/>
        <v>#DIV/0!</v>
      </c>
      <c r="S1999" s="87" t="e">
        <f t="shared" si="207"/>
        <v>#DIV/0!</v>
      </c>
      <c r="T1999" s="87" t="e">
        <f t="shared" si="207"/>
        <v>#DIV/0!</v>
      </c>
      <c r="U1999" s="2"/>
    </row>
    <row r="2000" spans="1:21" ht="60" hidden="1" x14ac:dyDescent="0.3">
      <c r="A2000" s="92"/>
      <c r="B2000" s="93" t="s">
        <v>270</v>
      </c>
      <c r="C2000" s="97" t="s">
        <v>271</v>
      </c>
      <c r="D2000" s="217">
        <f t="shared" si="219"/>
        <v>0</v>
      </c>
      <c r="E2000" s="645">
        <f t="shared" si="210"/>
        <v>0</v>
      </c>
      <c r="F2000" s="217">
        <f t="shared" si="219"/>
        <v>0</v>
      </c>
      <c r="G2000" s="217">
        <f t="shared" si="219"/>
        <v>0</v>
      </c>
      <c r="H2000" s="217">
        <f t="shared" si="219"/>
        <v>0</v>
      </c>
      <c r="I2000" s="645">
        <f t="shared" si="208"/>
        <v>0</v>
      </c>
      <c r="J2000" s="640">
        <f t="shared" si="217"/>
        <v>0</v>
      </c>
      <c r="K2000" s="640">
        <f t="shared" si="217"/>
        <v>0</v>
      </c>
      <c r="L2000" s="640">
        <f t="shared" si="217"/>
        <v>0</v>
      </c>
      <c r="M2000" s="645">
        <f t="shared" si="209"/>
        <v>0</v>
      </c>
      <c r="N2000" s="640">
        <f t="shared" si="218"/>
        <v>0</v>
      </c>
      <c r="O2000" s="640">
        <f t="shared" si="218"/>
        <v>0</v>
      </c>
      <c r="P2000" s="640">
        <f t="shared" si="218"/>
        <v>0</v>
      </c>
      <c r="Q2000" s="87" t="e">
        <f t="shared" si="207"/>
        <v>#DIV/0!</v>
      </c>
      <c r="R2000" s="87" t="e">
        <f t="shared" si="207"/>
        <v>#DIV/0!</v>
      </c>
      <c r="S2000" s="87" t="e">
        <f t="shared" si="207"/>
        <v>#DIV/0!</v>
      </c>
      <c r="T2000" s="87" t="e">
        <f t="shared" si="207"/>
        <v>#DIV/0!</v>
      </c>
      <c r="U2000" s="2"/>
    </row>
    <row r="2001" spans="1:21" ht="60" hidden="1" x14ac:dyDescent="0.3">
      <c r="A2001" s="92"/>
      <c r="B2001" s="93" t="s">
        <v>272</v>
      </c>
      <c r="C2001" s="97" t="s">
        <v>273</v>
      </c>
      <c r="D2001" s="217">
        <f t="shared" si="219"/>
        <v>0</v>
      </c>
      <c r="E2001" s="645">
        <f t="shared" si="210"/>
        <v>0</v>
      </c>
      <c r="F2001" s="217">
        <f t="shared" si="219"/>
        <v>0</v>
      </c>
      <c r="G2001" s="217">
        <f t="shared" si="219"/>
        <v>0</v>
      </c>
      <c r="H2001" s="217">
        <f t="shared" si="219"/>
        <v>0</v>
      </c>
      <c r="I2001" s="645">
        <f t="shared" si="208"/>
        <v>0</v>
      </c>
      <c r="J2001" s="640">
        <f t="shared" si="217"/>
        <v>0</v>
      </c>
      <c r="K2001" s="640">
        <f t="shared" si="217"/>
        <v>0</v>
      </c>
      <c r="L2001" s="640">
        <f t="shared" si="217"/>
        <v>0</v>
      </c>
      <c r="M2001" s="645">
        <f t="shared" si="209"/>
        <v>0</v>
      </c>
      <c r="N2001" s="640">
        <f t="shared" si="218"/>
        <v>0</v>
      </c>
      <c r="O2001" s="640">
        <f t="shared" si="218"/>
        <v>0</v>
      </c>
      <c r="P2001" s="640">
        <f t="shared" si="218"/>
        <v>0</v>
      </c>
      <c r="Q2001" s="87" t="e">
        <f t="shared" si="207"/>
        <v>#DIV/0!</v>
      </c>
      <c r="R2001" s="87" t="e">
        <f t="shared" si="207"/>
        <v>#DIV/0!</v>
      </c>
      <c r="S2001" s="87" t="e">
        <f t="shared" si="207"/>
        <v>#DIV/0!</v>
      </c>
      <c r="T2001" s="87" t="e">
        <f t="shared" si="207"/>
        <v>#DIV/0!</v>
      </c>
      <c r="U2001" s="2"/>
    </row>
    <row r="2002" spans="1:21" ht="90" hidden="1" x14ac:dyDescent="0.3">
      <c r="A2002" s="92"/>
      <c r="B2002" s="93" t="s">
        <v>274</v>
      </c>
      <c r="C2002" s="97" t="s">
        <v>275</v>
      </c>
      <c r="D2002" s="217">
        <f t="shared" si="219"/>
        <v>0</v>
      </c>
      <c r="E2002" s="645">
        <f t="shared" si="210"/>
        <v>0</v>
      </c>
      <c r="F2002" s="217">
        <f t="shared" si="219"/>
        <v>0</v>
      </c>
      <c r="G2002" s="217">
        <f t="shared" si="219"/>
        <v>0</v>
      </c>
      <c r="H2002" s="217">
        <f t="shared" si="219"/>
        <v>0</v>
      </c>
      <c r="I2002" s="645">
        <f t="shared" si="208"/>
        <v>0</v>
      </c>
      <c r="J2002" s="640">
        <f t="shared" si="217"/>
        <v>0</v>
      </c>
      <c r="K2002" s="640">
        <f t="shared" si="217"/>
        <v>0</v>
      </c>
      <c r="L2002" s="640">
        <f t="shared" si="217"/>
        <v>0</v>
      </c>
      <c r="M2002" s="645">
        <f t="shared" si="209"/>
        <v>0</v>
      </c>
      <c r="N2002" s="640">
        <f t="shared" si="218"/>
        <v>0</v>
      </c>
      <c r="O2002" s="640">
        <f t="shared" si="218"/>
        <v>0</v>
      </c>
      <c r="P2002" s="640">
        <f t="shared" si="218"/>
        <v>0</v>
      </c>
      <c r="Q2002" s="87" t="e">
        <f t="shared" si="207"/>
        <v>#DIV/0!</v>
      </c>
      <c r="R2002" s="87" t="e">
        <f t="shared" si="207"/>
        <v>#DIV/0!</v>
      </c>
      <c r="S2002" s="87" t="e">
        <f t="shared" si="207"/>
        <v>#DIV/0!</v>
      </c>
      <c r="T2002" s="87" t="e">
        <f t="shared" si="207"/>
        <v>#DIV/0!</v>
      </c>
      <c r="U2002" s="2"/>
    </row>
    <row r="2003" spans="1:21" ht="45" hidden="1" x14ac:dyDescent="0.3">
      <c r="A2003" s="92"/>
      <c r="B2003" s="93" t="s">
        <v>276</v>
      </c>
      <c r="C2003" s="96" t="s">
        <v>277</v>
      </c>
      <c r="D2003" s="217">
        <f t="shared" si="219"/>
        <v>0</v>
      </c>
      <c r="E2003" s="645">
        <f t="shared" si="210"/>
        <v>0</v>
      </c>
      <c r="F2003" s="217">
        <f t="shared" si="219"/>
        <v>0</v>
      </c>
      <c r="G2003" s="217">
        <f t="shared" si="219"/>
        <v>0</v>
      </c>
      <c r="H2003" s="217">
        <f t="shared" si="219"/>
        <v>0</v>
      </c>
      <c r="I2003" s="645">
        <f t="shared" si="208"/>
        <v>0</v>
      </c>
      <c r="J2003" s="640">
        <f t="shared" si="217"/>
        <v>0</v>
      </c>
      <c r="K2003" s="640">
        <f t="shared" si="217"/>
        <v>0</v>
      </c>
      <c r="L2003" s="640">
        <f t="shared" si="217"/>
        <v>0</v>
      </c>
      <c r="M2003" s="645">
        <f t="shared" si="209"/>
        <v>0</v>
      </c>
      <c r="N2003" s="640">
        <f t="shared" si="218"/>
        <v>0</v>
      </c>
      <c r="O2003" s="640">
        <f t="shared" si="218"/>
        <v>0</v>
      </c>
      <c r="P2003" s="640">
        <f t="shared" si="218"/>
        <v>0</v>
      </c>
      <c r="Q2003" s="87" t="e">
        <f t="shared" si="207"/>
        <v>#DIV/0!</v>
      </c>
      <c r="R2003" s="87" t="e">
        <f t="shared" si="207"/>
        <v>#DIV/0!</v>
      </c>
      <c r="S2003" s="87" t="e">
        <f t="shared" si="207"/>
        <v>#DIV/0!</v>
      </c>
      <c r="T2003" s="87" t="e">
        <f t="shared" ref="T2003:T2066" si="220">P2003/L2003*100</f>
        <v>#DIV/0!</v>
      </c>
      <c r="U2003" s="2"/>
    </row>
    <row r="2004" spans="1:21" ht="45" hidden="1" x14ac:dyDescent="0.3">
      <c r="A2004" s="92"/>
      <c r="B2004" s="93" t="s">
        <v>278</v>
      </c>
      <c r="C2004" s="96" t="s">
        <v>279</v>
      </c>
      <c r="D2004" s="217">
        <f t="shared" si="219"/>
        <v>0</v>
      </c>
      <c r="E2004" s="645">
        <f t="shared" si="210"/>
        <v>0</v>
      </c>
      <c r="F2004" s="217">
        <f t="shared" si="219"/>
        <v>0</v>
      </c>
      <c r="G2004" s="217">
        <f t="shared" si="219"/>
        <v>0</v>
      </c>
      <c r="H2004" s="217">
        <f t="shared" si="219"/>
        <v>0</v>
      </c>
      <c r="I2004" s="645">
        <f t="shared" si="208"/>
        <v>0</v>
      </c>
      <c r="J2004" s="640">
        <f t="shared" si="217"/>
        <v>0</v>
      </c>
      <c r="K2004" s="640">
        <f t="shared" si="217"/>
        <v>0</v>
      </c>
      <c r="L2004" s="640">
        <f t="shared" si="217"/>
        <v>0</v>
      </c>
      <c r="M2004" s="645">
        <f t="shared" si="209"/>
        <v>0</v>
      </c>
      <c r="N2004" s="640">
        <f t="shared" si="218"/>
        <v>0</v>
      </c>
      <c r="O2004" s="640">
        <f t="shared" si="218"/>
        <v>0</v>
      </c>
      <c r="P2004" s="640">
        <f t="shared" si="218"/>
        <v>0</v>
      </c>
      <c r="Q2004" s="87" t="e">
        <f t="shared" ref="Q2004:T2067" si="221">M2004/I2004*100</f>
        <v>#DIV/0!</v>
      </c>
      <c r="R2004" s="87" t="e">
        <f t="shared" si="221"/>
        <v>#DIV/0!</v>
      </c>
      <c r="S2004" s="87" t="e">
        <f t="shared" si="221"/>
        <v>#DIV/0!</v>
      </c>
      <c r="T2004" s="87" t="e">
        <f t="shared" si="220"/>
        <v>#DIV/0!</v>
      </c>
      <c r="U2004" s="2"/>
    </row>
    <row r="2005" spans="1:21" ht="30" hidden="1" x14ac:dyDescent="0.3">
      <c r="A2005" s="92"/>
      <c r="B2005" s="93" t="s">
        <v>280</v>
      </c>
      <c r="C2005" s="97" t="s">
        <v>281</v>
      </c>
      <c r="D2005" s="217">
        <f t="shared" si="219"/>
        <v>0</v>
      </c>
      <c r="E2005" s="645">
        <f t="shared" si="210"/>
        <v>0</v>
      </c>
      <c r="F2005" s="217">
        <f t="shared" si="219"/>
        <v>0</v>
      </c>
      <c r="G2005" s="217">
        <f t="shared" si="219"/>
        <v>0</v>
      </c>
      <c r="H2005" s="217">
        <f t="shared" si="219"/>
        <v>0</v>
      </c>
      <c r="I2005" s="645">
        <f t="shared" ref="I2005:I2068" si="222">J2005+K2005</f>
        <v>0</v>
      </c>
      <c r="J2005" s="640">
        <f t="shared" ref="J2005:L2016" si="223">J2062+J2125</f>
        <v>0</v>
      </c>
      <c r="K2005" s="640">
        <f t="shared" si="223"/>
        <v>0</v>
      </c>
      <c r="L2005" s="640">
        <f t="shared" si="223"/>
        <v>0</v>
      </c>
      <c r="M2005" s="645">
        <f t="shared" ref="M2005:M2068" si="224">N2005+O2005</f>
        <v>0</v>
      </c>
      <c r="N2005" s="640">
        <f t="shared" ref="N2005:P2016" si="225">N2062+N2125</f>
        <v>0</v>
      </c>
      <c r="O2005" s="640">
        <f t="shared" si="225"/>
        <v>0</v>
      </c>
      <c r="P2005" s="640">
        <f t="shared" si="225"/>
        <v>0</v>
      </c>
      <c r="Q2005" s="87" t="e">
        <f t="shared" si="221"/>
        <v>#DIV/0!</v>
      </c>
      <c r="R2005" s="87" t="e">
        <f t="shared" si="221"/>
        <v>#DIV/0!</v>
      </c>
      <c r="S2005" s="87" t="e">
        <f t="shared" si="221"/>
        <v>#DIV/0!</v>
      </c>
      <c r="T2005" s="87" t="e">
        <f t="shared" si="220"/>
        <v>#DIV/0!</v>
      </c>
      <c r="U2005" s="2"/>
    </row>
    <row r="2006" spans="1:21" ht="60" hidden="1" x14ac:dyDescent="0.3">
      <c r="A2006" s="92"/>
      <c r="B2006" s="93" t="s">
        <v>282</v>
      </c>
      <c r="C2006" s="97" t="s">
        <v>283</v>
      </c>
      <c r="D2006" s="217">
        <f t="shared" si="219"/>
        <v>0</v>
      </c>
      <c r="E2006" s="645">
        <f t="shared" si="210"/>
        <v>0</v>
      </c>
      <c r="F2006" s="217">
        <f t="shared" si="219"/>
        <v>0</v>
      </c>
      <c r="G2006" s="217">
        <f t="shared" si="219"/>
        <v>0</v>
      </c>
      <c r="H2006" s="217">
        <f t="shared" si="219"/>
        <v>0</v>
      </c>
      <c r="I2006" s="645">
        <f t="shared" si="222"/>
        <v>0</v>
      </c>
      <c r="J2006" s="640">
        <f t="shared" si="223"/>
        <v>0</v>
      </c>
      <c r="K2006" s="640">
        <f t="shared" si="223"/>
        <v>0</v>
      </c>
      <c r="L2006" s="640">
        <f t="shared" si="223"/>
        <v>0</v>
      </c>
      <c r="M2006" s="645">
        <f t="shared" si="224"/>
        <v>0</v>
      </c>
      <c r="N2006" s="640">
        <f t="shared" si="225"/>
        <v>0</v>
      </c>
      <c r="O2006" s="640">
        <f t="shared" si="225"/>
        <v>0</v>
      </c>
      <c r="P2006" s="640">
        <f t="shared" si="225"/>
        <v>0</v>
      </c>
      <c r="Q2006" s="87" t="e">
        <f t="shared" si="221"/>
        <v>#DIV/0!</v>
      </c>
      <c r="R2006" s="87" t="e">
        <f t="shared" si="221"/>
        <v>#DIV/0!</v>
      </c>
      <c r="S2006" s="87" t="e">
        <f t="shared" si="221"/>
        <v>#DIV/0!</v>
      </c>
      <c r="T2006" s="87" t="e">
        <f t="shared" si="220"/>
        <v>#DIV/0!</v>
      </c>
      <c r="U2006" s="2"/>
    </row>
    <row r="2007" spans="1:21" ht="30" hidden="1" x14ac:dyDescent="0.3">
      <c r="A2007" s="92"/>
      <c r="B2007" s="93" t="s">
        <v>284</v>
      </c>
      <c r="C2007" s="97" t="s">
        <v>285</v>
      </c>
      <c r="D2007" s="217">
        <f t="shared" si="219"/>
        <v>0</v>
      </c>
      <c r="E2007" s="645">
        <f t="shared" si="210"/>
        <v>0</v>
      </c>
      <c r="F2007" s="217">
        <f t="shared" si="219"/>
        <v>0</v>
      </c>
      <c r="G2007" s="217">
        <f t="shared" si="219"/>
        <v>0</v>
      </c>
      <c r="H2007" s="217">
        <f t="shared" si="219"/>
        <v>0</v>
      </c>
      <c r="I2007" s="645">
        <f t="shared" si="222"/>
        <v>0</v>
      </c>
      <c r="J2007" s="640">
        <f t="shared" si="223"/>
        <v>0</v>
      </c>
      <c r="K2007" s="640">
        <f t="shared" si="223"/>
        <v>0</v>
      </c>
      <c r="L2007" s="640">
        <f t="shared" si="223"/>
        <v>0</v>
      </c>
      <c r="M2007" s="645">
        <f t="shared" si="224"/>
        <v>0</v>
      </c>
      <c r="N2007" s="640">
        <f t="shared" si="225"/>
        <v>0</v>
      </c>
      <c r="O2007" s="640">
        <f t="shared" si="225"/>
        <v>0</v>
      </c>
      <c r="P2007" s="640">
        <f t="shared" si="225"/>
        <v>0</v>
      </c>
      <c r="Q2007" s="87" t="e">
        <f t="shared" si="221"/>
        <v>#DIV/0!</v>
      </c>
      <c r="R2007" s="87" t="e">
        <f t="shared" si="221"/>
        <v>#DIV/0!</v>
      </c>
      <c r="S2007" s="87" t="e">
        <f t="shared" si="221"/>
        <v>#DIV/0!</v>
      </c>
      <c r="T2007" s="87" t="e">
        <f t="shared" si="220"/>
        <v>#DIV/0!</v>
      </c>
      <c r="U2007" s="2"/>
    </row>
    <row r="2008" spans="1:21" ht="90" hidden="1" x14ac:dyDescent="0.3">
      <c r="A2008" s="92"/>
      <c r="B2008" s="93" t="s">
        <v>286</v>
      </c>
      <c r="C2008" s="97" t="s">
        <v>287</v>
      </c>
      <c r="D2008" s="217">
        <f t="shared" si="219"/>
        <v>0</v>
      </c>
      <c r="E2008" s="645">
        <f t="shared" si="210"/>
        <v>0</v>
      </c>
      <c r="F2008" s="217">
        <f t="shared" si="219"/>
        <v>0</v>
      </c>
      <c r="G2008" s="217">
        <f t="shared" si="219"/>
        <v>0</v>
      </c>
      <c r="H2008" s="217">
        <f t="shared" si="219"/>
        <v>0</v>
      </c>
      <c r="I2008" s="645">
        <f t="shared" si="222"/>
        <v>0</v>
      </c>
      <c r="J2008" s="640">
        <f t="shared" si="223"/>
        <v>0</v>
      </c>
      <c r="K2008" s="640">
        <f t="shared" si="223"/>
        <v>0</v>
      </c>
      <c r="L2008" s="640">
        <f t="shared" si="223"/>
        <v>0</v>
      </c>
      <c r="M2008" s="645">
        <f t="shared" si="224"/>
        <v>0</v>
      </c>
      <c r="N2008" s="640">
        <f t="shared" si="225"/>
        <v>0</v>
      </c>
      <c r="O2008" s="640">
        <f t="shared" si="225"/>
        <v>0</v>
      </c>
      <c r="P2008" s="640">
        <f t="shared" si="225"/>
        <v>0</v>
      </c>
      <c r="Q2008" s="87" t="e">
        <f t="shared" si="221"/>
        <v>#DIV/0!</v>
      </c>
      <c r="R2008" s="87" t="e">
        <f t="shared" si="221"/>
        <v>#DIV/0!</v>
      </c>
      <c r="S2008" s="87" t="e">
        <f t="shared" si="221"/>
        <v>#DIV/0!</v>
      </c>
      <c r="T2008" s="87" t="e">
        <f t="shared" si="220"/>
        <v>#DIV/0!</v>
      </c>
      <c r="U2008" s="2"/>
    </row>
    <row r="2009" spans="1:21" ht="30" hidden="1" x14ac:dyDescent="0.3">
      <c r="A2009" s="92"/>
      <c r="B2009" s="93" t="s">
        <v>288</v>
      </c>
      <c r="C2009" s="97" t="s">
        <v>289</v>
      </c>
      <c r="D2009" s="217">
        <f t="shared" si="219"/>
        <v>0</v>
      </c>
      <c r="E2009" s="645">
        <f t="shared" si="210"/>
        <v>0</v>
      </c>
      <c r="F2009" s="217">
        <f t="shared" si="219"/>
        <v>0</v>
      </c>
      <c r="G2009" s="217">
        <f t="shared" si="219"/>
        <v>0</v>
      </c>
      <c r="H2009" s="217">
        <f t="shared" si="219"/>
        <v>0</v>
      </c>
      <c r="I2009" s="645">
        <f t="shared" si="222"/>
        <v>0</v>
      </c>
      <c r="J2009" s="640">
        <f t="shared" si="223"/>
        <v>0</v>
      </c>
      <c r="K2009" s="640">
        <f t="shared" si="223"/>
        <v>0</v>
      </c>
      <c r="L2009" s="640">
        <f t="shared" si="223"/>
        <v>0</v>
      </c>
      <c r="M2009" s="645">
        <f t="shared" si="224"/>
        <v>0</v>
      </c>
      <c r="N2009" s="640">
        <f t="shared" si="225"/>
        <v>0</v>
      </c>
      <c r="O2009" s="640">
        <f t="shared" si="225"/>
        <v>0</v>
      </c>
      <c r="P2009" s="640">
        <f t="shared" si="225"/>
        <v>0</v>
      </c>
      <c r="Q2009" s="87" t="e">
        <f t="shared" si="221"/>
        <v>#DIV/0!</v>
      </c>
      <c r="R2009" s="87" t="e">
        <f t="shared" si="221"/>
        <v>#DIV/0!</v>
      </c>
      <c r="S2009" s="87" t="e">
        <f t="shared" si="221"/>
        <v>#DIV/0!</v>
      </c>
      <c r="T2009" s="87" t="e">
        <f t="shared" si="220"/>
        <v>#DIV/0!</v>
      </c>
      <c r="U2009" s="2"/>
    </row>
    <row r="2010" spans="1:21" ht="90" hidden="1" x14ac:dyDescent="0.3">
      <c r="A2010" s="92"/>
      <c r="B2010" s="93" t="s">
        <v>290</v>
      </c>
      <c r="C2010" s="97" t="s">
        <v>291</v>
      </c>
      <c r="D2010" s="217">
        <f t="shared" si="219"/>
        <v>0</v>
      </c>
      <c r="E2010" s="645">
        <f t="shared" ref="E2010:E2073" si="226">F2010+G2010</f>
        <v>0</v>
      </c>
      <c r="F2010" s="217">
        <f t="shared" si="219"/>
        <v>0</v>
      </c>
      <c r="G2010" s="217">
        <f t="shared" si="219"/>
        <v>0</v>
      </c>
      <c r="H2010" s="217">
        <f t="shared" si="219"/>
        <v>0</v>
      </c>
      <c r="I2010" s="645">
        <f t="shared" si="222"/>
        <v>0</v>
      </c>
      <c r="J2010" s="640">
        <f t="shared" si="223"/>
        <v>0</v>
      </c>
      <c r="K2010" s="640">
        <f t="shared" si="223"/>
        <v>0</v>
      </c>
      <c r="L2010" s="640">
        <f t="shared" si="223"/>
        <v>0</v>
      </c>
      <c r="M2010" s="645">
        <f t="shared" si="224"/>
        <v>0</v>
      </c>
      <c r="N2010" s="640">
        <f t="shared" si="225"/>
        <v>0</v>
      </c>
      <c r="O2010" s="640">
        <f t="shared" si="225"/>
        <v>0</v>
      </c>
      <c r="P2010" s="640">
        <f t="shared" si="225"/>
        <v>0</v>
      </c>
      <c r="Q2010" s="87" t="e">
        <f t="shared" si="221"/>
        <v>#DIV/0!</v>
      </c>
      <c r="R2010" s="87" t="e">
        <f t="shared" si="221"/>
        <v>#DIV/0!</v>
      </c>
      <c r="S2010" s="87" t="e">
        <f t="shared" si="221"/>
        <v>#DIV/0!</v>
      </c>
      <c r="T2010" s="87" t="e">
        <f t="shared" si="220"/>
        <v>#DIV/0!</v>
      </c>
      <c r="U2010" s="2"/>
    </row>
    <row r="2011" spans="1:21" ht="30" hidden="1" x14ac:dyDescent="0.3">
      <c r="A2011" s="92"/>
      <c r="B2011" s="93" t="s">
        <v>292</v>
      </c>
      <c r="C2011" s="97" t="s">
        <v>293</v>
      </c>
      <c r="D2011" s="217">
        <f t="shared" si="219"/>
        <v>0</v>
      </c>
      <c r="E2011" s="645">
        <f t="shared" si="226"/>
        <v>0</v>
      </c>
      <c r="F2011" s="217">
        <f t="shared" si="219"/>
        <v>0</v>
      </c>
      <c r="G2011" s="217">
        <f t="shared" si="219"/>
        <v>0</v>
      </c>
      <c r="H2011" s="217">
        <f t="shared" si="219"/>
        <v>0</v>
      </c>
      <c r="I2011" s="645">
        <f t="shared" si="222"/>
        <v>0</v>
      </c>
      <c r="J2011" s="640">
        <f t="shared" si="223"/>
        <v>0</v>
      </c>
      <c r="K2011" s="640">
        <f t="shared" si="223"/>
        <v>0</v>
      </c>
      <c r="L2011" s="640">
        <f t="shared" si="223"/>
        <v>0</v>
      </c>
      <c r="M2011" s="645">
        <f t="shared" si="224"/>
        <v>0</v>
      </c>
      <c r="N2011" s="640">
        <f t="shared" si="225"/>
        <v>0</v>
      </c>
      <c r="O2011" s="640">
        <f t="shared" si="225"/>
        <v>0</v>
      </c>
      <c r="P2011" s="640">
        <f t="shared" si="225"/>
        <v>0</v>
      </c>
      <c r="Q2011" s="87" t="e">
        <f t="shared" si="221"/>
        <v>#DIV/0!</v>
      </c>
      <c r="R2011" s="87" t="e">
        <f t="shared" si="221"/>
        <v>#DIV/0!</v>
      </c>
      <c r="S2011" s="87" t="e">
        <f t="shared" si="221"/>
        <v>#DIV/0!</v>
      </c>
      <c r="T2011" s="87" t="e">
        <f t="shared" si="220"/>
        <v>#DIV/0!</v>
      </c>
      <c r="U2011" s="2"/>
    </row>
    <row r="2012" spans="1:21" ht="30" hidden="1" x14ac:dyDescent="0.3">
      <c r="A2012" s="92"/>
      <c r="B2012" s="93" t="s">
        <v>294</v>
      </c>
      <c r="C2012" s="97" t="s">
        <v>295</v>
      </c>
      <c r="D2012" s="217">
        <f t="shared" si="219"/>
        <v>0</v>
      </c>
      <c r="E2012" s="645">
        <f t="shared" si="226"/>
        <v>0</v>
      </c>
      <c r="F2012" s="217">
        <f t="shared" si="219"/>
        <v>0</v>
      </c>
      <c r="G2012" s="217">
        <f t="shared" si="219"/>
        <v>0</v>
      </c>
      <c r="H2012" s="217">
        <f t="shared" si="219"/>
        <v>0</v>
      </c>
      <c r="I2012" s="645">
        <f t="shared" si="222"/>
        <v>0</v>
      </c>
      <c r="J2012" s="640">
        <f t="shared" si="223"/>
        <v>0</v>
      </c>
      <c r="K2012" s="640">
        <f t="shared" si="223"/>
        <v>0</v>
      </c>
      <c r="L2012" s="640">
        <f t="shared" si="223"/>
        <v>0</v>
      </c>
      <c r="M2012" s="645">
        <f t="shared" si="224"/>
        <v>0</v>
      </c>
      <c r="N2012" s="640">
        <f t="shared" si="225"/>
        <v>0</v>
      </c>
      <c r="O2012" s="640">
        <f t="shared" si="225"/>
        <v>0</v>
      </c>
      <c r="P2012" s="640">
        <f t="shared" si="225"/>
        <v>0</v>
      </c>
      <c r="Q2012" s="87" t="e">
        <f t="shared" si="221"/>
        <v>#DIV/0!</v>
      </c>
      <c r="R2012" s="87" t="e">
        <f t="shared" si="221"/>
        <v>#DIV/0!</v>
      </c>
      <c r="S2012" s="87" t="e">
        <f t="shared" si="221"/>
        <v>#DIV/0!</v>
      </c>
      <c r="T2012" s="87" t="e">
        <f t="shared" si="220"/>
        <v>#DIV/0!</v>
      </c>
      <c r="U2012" s="2"/>
    </row>
    <row r="2013" spans="1:21" ht="30" hidden="1" x14ac:dyDescent="0.3">
      <c r="A2013" s="92"/>
      <c r="B2013" s="93" t="s">
        <v>296</v>
      </c>
      <c r="C2013" s="97" t="s">
        <v>297</v>
      </c>
      <c r="D2013" s="217">
        <f t="shared" si="219"/>
        <v>90.4</v>
      </c>
      <c r="E2013" s="645">
        <f t="shared" si="226"/>
        <v>88.9</v>
      </c>
      <c r="F2013" s="217">
        <f t="shared" si="219"/>
        <v>88.9</v>
      </c>
      <c r="G2013" s="217">
        <f t="shared" si="219"/>
        <v>0</v>
      </c>
      <c r="H2013" s="217">
        <f t="shared" si="219"/>
        <v>0</v>
      </c>
      <c r="I2013" s="645">
        <f t="shared" si="222"/>
        <v>66</v>
      </c>
      <c r="J2013" s="640">
        <f t="shared" si="223"/>
        <v>66</v>
      </c>
      <c r="K2013" s="640">
        <f t="shared" si="223"/>
        <v>0</v>
      </c>
      <c r="L2013" s="640">
        <f t="shared" si="223"/>
        <v>0</v>
      </c>
      <c r="M2013" s="645">
        <f t="shared" si="224"/>
        <v>62.092239999999997</v>
      </c>
      <c r="N2013" s="640">
        <f t="shared" si="225"/>
        <v>62.092239999999997</v>
      </c>
      <c r="O2013" s="640">
        <f t="shared" si="225"/>
        <v>0</v>
      </c>
      <c r="P2013" s="640">
        <f t="shared" si="225"/>
        <v>0</v>
      </c>
      <c r="Q2013" s="87">
        <f t="shared" si="221"/>
        <v>94.079151515151523</v>
      </c>
      <c r="R2013" s="87">
        <f t="shared" si="221"/>
        <v>94.079151515151523</v>
      </c>
      <c r="S2013" s="87" t="e">
        <f t="shared" si="221"/>
        <v>#DIV/0!</v>
      </c>
      <c r="T2013" s="87" t="e">
        <f t="shared" si="220"/>
        <v>#DIV/0!</v>
      </c>
      <c r="U2013" s="2"/>
    </row>
    <row r="2014" spans="1:21" ht="30" hidden="1" x14ac:dyDescent="0.3">
      <c r="A2014" s="92"/>
      <c r="B2014" s="93" t="s">
        <v>298</v>
      </c>
      <c r="C2014" s="97" t="s">
        <v>299</v>
      </c>
      <c r="D2014" s="217">
        <f t="shared" ref="D2014:H2018" si="227">D2071+D2134</f>
        <v>0</v>
      </c>
      <c r="E2014" s="645">
        <f t="shared" si="226"/>
        <v>0</v>
      </c>
      <c r="F2014" s="217">
        <f t="shared" si="227"/>
        <v>0</v>
      </c>
      <c r="G2014" s="217">
        <f t="shared" si="227"/>
        <v>0</v>
      </c>
      <c r="H2014" s="217">
        <f t="shared" si="227"/>
        <v>0</v>
      </c>
      <c r="I2014" s="645">
        <f t="shared" si="222"/>
        <v>0</v>
      </c>
      <c r="J2014" s="640">
        <f t="shared" si="223"/>
        <v>0</v>
      </c>
      <c r="K2014" s="640">
        <f t="shared" si="223"/>
        <v>0</v>
      </c>
      <c r="L2014" s="640">
        <f t="shared" si="223"/>
        <v>0</v>
      </c>
      <c r="M2014" s="645">
        <f t="shared" si="224"/>
        <v>0</v>
      </c>
      <c r="N2014" s="640">
        <f t="shared" si="225"/>
        <v>0</v>
      </c>
      <c r="O2014" s="640">
        <f t="shared" si="225"/>
        <v>0</v>
      </c>
      <c r="P2014" s="640">
        <f t="shared" si="225"/>
        <v>0</v>
      </c>
      <c r="Q2014" s="87" t="e">
        <f t="shared" si="221"/>
        <v>#DIV/0!</v>
      </c>
      <c r="R2014" s="87" t="e">
        <f t="shared" si="221"/>
        <v>#DIV/0!</v>
      </c>
      <c r="S2014" s="87" t="e">
        <f t="shared" si="221"/>
        <v>#DIV/0!</v>
      </c>
      <c r="T2014" s="87" t="e">
        <f t="shared" si="220"/>
        <v>#DIV/0!</v>
      </c>
      <c r="U2014" s="2"/>
    </row>
    <row r="2015" spans="1:21" ht="30" hidden="1" x14ac:dyDescent="0.3">
      <c r="A2015" s="92"/>
      <c r="B2015" s="93" t="s">
        <v>300</v>
      </c>
      <c r="C2015" s="97" t="s">
        <v>301</v>
      </c>
      <c r="D2015" s="217">
        <f t="shared" si="227"/>
        <v>18.5</v>
      </c>
      <c r="E2015" s="645">
        <f t="shared" si="226"/>
        <v>23.324999999999999</v>
      </c>
      <c r="F2015" s="217">
        <f t="shared" si="227"/>
        <v>23.324999999999999</v>
      </c>
      <c r="G2015" s="217">
        <f t="shared" si="227"/>
        <v>0</v>
      </c>
      <c r="H2015" s="217">
        <f t="shared" si="227"/>
        <v>0</v>
      </c>
      <c r="I2015" s="645">
        <f t="shared" si="222"/>
        <v>23.324999999999999</v>
      </c>
      <c r="J2015" s="640">
        <f t="shared" si="223"/>
        <v>23.324999999999999</v>
      </c>
      <c r="K2015" s="640">
        <f t="shared" si="223"/>
        <v>0</v>
      </c>
      <c r="L2015" s="640">
        <f t="shared" si="223"/>
        <v>0</v>
      </c>
      <c r="M2015" s="645">
        <f t="shared" si="224"/>
        <v>4.3840000000000003</v>
      </c>
      <c r="N2015" s="640">
        <f t="shared" si="225"/>
        <v>4.3840000000000003</v>
      </c>
      <c r="O2015" s="640">
        <f t="shared" si="225"/>
        <v>0</v>
      </c>
      <c r="P2015" s="640">
        <f t="shared" si="225"/>
        <v>0</v>
      </c>
      <c r="Q2015" s="87">
        <f t="shared" si="221"/>
        <v>18.79528403001072</v>
      </c>
      <c r="R2015" s="87">
        <f t="shared" si="221"/>
        <v>18.79528403001072</v>
      </c>
      <c r="S2015" s="87" t="e">
        <f t="shared" si="221"/>
        <v>#DIV/0!</v>
      </c>
      <c r="T2015" s="87" t="e">
        <f t="shared" si="220"/>
        <v>#DIV/0!</v>
      </c>
      <c r="U2015" s="2"/>
    </row>
    <row r="2016" spans="1:21" ht="75" hidden="1" x14ac:dyDescent="0.3">
      <c r="A2016" s="92"/>
      <c r="B2016" s="93" t="s">
        <v>302</v>
      </c>
      <c r="C2016" s="97" t="s">
        <v>303</v>
      </c>
      <c r="D2016" s="217">
        <f t="shared" si="227"/>
        <v>0</v>
      </c>
      <c r="E2016" s="645">
        <f t="shared" si="226"/>
        <v>0</v>
      </c>
      <c r="F2016" s="217">
        <f t="shared" si="227"/>
        <v>0</v>
      </c>
      <c r="G2016" s="217">
        <f t="shared" si="227"/>
        <v>0</v>
      </c>
      <c r="H2016" s="217">
        <f t="shared" si="227"/>
        <v>0</v>
      </c>
      <c r="I2016" s="645">
        <f t="shared" si="222"/>
        <v>0</v>
      </c>
      <c r="J2016" s="640">
        <f t="shared" si="223"/>
        <v>0</v>
      </c>
      <c r="K2016" s="640">
        <f t="shared" si="223"/>
        <v>0</v>
      </c>
      <c r="L2016" s="640">
        <f t="shared" si="223"/>
        <v>0</v>
      </c>
      <c r="M2016" s="645">
        <f t="shared" si="224"/>
        <v>0</v>
      </c>
      <c r="N2016" s="640">
        <f t="shared" si="225"/>
        <v>0</v>
      </c>
      <c r="O2016" s="640">
        <f t="shared" si="225"/>
        <v>0</v>
      </c>
      <c r="P2016" s="640">
        <f t="shared" si="225"/>
        <v>0</v>
      </c>
      <c r="Q2016" s="87" t="e">
        <f t="shared" si="221"/>
        <v>#DIV/0!</v>
      </c>
      <c r="R2016" s="87" t="e">
        <f t="shared" si="221"/>
        <v>#DIV/0!</v>
      </c>
      <c r="S2016" s="87" t="e">
        <f t="shared" si="221"/>
        <v>#DIV/0!</v>
      </c>
      <c r="T2016" s="87" t="e">
        <f t="shared" si="220"/>
        <v>#DIV/0!</v>
      </c>
      <c r="U2016" s="2"/>
    </row>
    <row r="2017" spans="1:21" x14ac:dyDescent="0.3">
      <c r="A2017" s="92"/>
      <c r="B2017" s="93" t="s">
        <v>307</v>
      </c>
      <c r="C2017" s="95" t="s">
        <v>21</v>
      </c>
      <c r="D2017" s="217">
        <f>D2070</f>
        <v>90.4</v>
      </c>
      <c r="E2017" s="645">
        <f t="shared" si="226"/>
        <v>88.9</v>
      </c>
      <c r="F2017" s="217">
        <f>F2070</f>
        <v>88.9</v>
      </c>
      <c r="G2017" s="217">
        <f>G2070</f>
        <v>0</v>
      </c>
      <c r="H2017" s="217">
        <f>H2070</f>
        <v>0</v>
      </c>
      <c r="I2017" s="645">
        <f t="shared" si="222"/>
        <v>66</v>
      </c>
      <c r="J2017" s="640">
        <f>J2070</f>
        <v>66</v>
      </c>
      <c r="K2017" s="640">
        <f>K2070</f>
        <v>0</v>
      </c>
      <c r="L2017" s="640">
        <f>L2070</f>
        <v>0</v>
      </c>
      <c r="M2017" s="645">
        <f t="shared" si="224"/>
        <v>62.092239999999997</v>
      </c>
      <c r="N2017" s="640">
        <f>N2070</f>
        <v>62.092239999999997</v>
      </c>
      <c r="O2017" s="640">
        <f>O2070</f>
        <v>0</v>
      </c>
      <c r="P2017" s="640">
        <f>P2070</f>
        <v>0</v>
      </c>
      <c r="Q2017" s="87">
        <f t="shared" si="221"/>
        <v>94.079151515151523</v>
      </c>
      <c r="R2017" s="87">
        <f t="shared" si="221"/>
        <v>94.079151515151523</v>
      </c>
      <c r="S2017" s="87" t="e">
        <f t="shared" si="221"/>
        <v>#DIV/0!</v>
      </c>
      <c r="T2017" s="87" t="e">
        <f t="shared" si="220"/>
        <v>#DIV/0!</v>
      </c>
      <c r="U2017" s="2"/>
    </row>
    <row r="2018" spans="1:21" hidden="1" x14ac:dyDescent="0.3">
      <c r="A2018" s="92"/>
      <c r="B2018" s="93"/>
      <c r="C2018" s="95" t="s">
        <v>387</v>
      </c>
      <c r="D2018" s="217">
        <f t="shared" si="227"/>
        <v>0</v>
      </c>
      <c r="E2018" s="645">
        <f t="shared" si="226"/>
        <v>0</v>
      </c>
      <c r="F2018" s="217">
        <f t="shared" si="227"/>
        <v>0</v>
      </c>
      <c r="G2018" s="217">
        <f>G2075+G2138</f>
        <v>0</v>
      </c>
      <c r="H2018" s="217">
        <f>H2075+H2138</f>
        <v>0</v>
      </c>
      <c r="I2018" s="645">
        <f t="shared" si="222"/>
        <v>0</v>
      </c>
      <c r="J2018" s="640">
        <f>J2075+J2138</f>
        <v>0</v>
      </c>
      <c r="K2018" s="640">
        <f>K2075+K2138</f>
        <v>0</v>
      </c>
      <c r="L2018" s="640">
        <f>L2075+L2138</f>
        <v>0</v>
      </c>
      <c r="M2018" s="645">
        <f t="shared" si="224"/>
        <v>0</v>
      </c>
      <c r="N2018" s="640">
        <f>N2075+N2138</f>
        <v>0</v>
      </c>
      <c r="O2018" s="640">
        <f>O2075+O2138</f>
        <v>0</v>
      </c>
      <c r="P2018" s="640">
        <f>P2075+P2138</f>
        <v>0</v>
      </c>
      <c r="Q2018" s="87" t="e">
        <f t="shared" si="221"/>
        <v>#DIV/0!</v>
      </c>
      <c r="R2018" s="87" t="e">
        <f t="shared" si="221"/>
        <v>#DIV/0!</v>
      </c>
      <c r="S2018" s="87" t="e">
        <f t="shared" si="221"/>
        <v>#DIV/0!</v>
      </c>
      <c r="T2018" s="87" t="e">
        <f t="shared" si="220"/>
        <v>#DIV/0!</v>
      </c>
      <c r="U2018" s="2"/>
    </row>
    <row r="2019" spans="1:21" x14ac:dyDescent="0.3">
      <c r="A2019" s="92"/>
      <c r="B2019" s="93" t="s">
        <v>324</v>
      </c>
      <c r="C2019" s="95" t="s">
        <v>452</v>
      </c>
      <c r="D2019" s="217">
        <f>D2071+D2089</f>
        <v>6.5</v>
      </c>
      <c r="E2019" s="645">
        <f t="shared" si="226"/>
        <v>6.5</v>
      </c>
      <c r="F2019" s="217">
        <f>F2071+F2089</f>
        <v>6.5</v>
      </c>
      <c r="G2019" s="217">
        <f>G2071+G2089</f>
        <v>0</v>
      </c>
      <c r="H2019" s="217">
        <f>H2071+H2089</f>
        <v>0</v>
      </c>
      <c r="I2019" s="645">
        <f t="shared" si="222"/>
        <v>5</v>
      </c>
      <c r="J2019" s="640">
        <f>J2071+J2089</f>
        <v>5</v>
      </c>
      <c r="K2019" s="640">
        <f>K2071+K2089</f>
        <v>0</v>
      </c>
      <c r="L2019" s="640">
        <f>L2071+L2089</f>
        <v>0</v>
      </c>
      <c r="M2019" s="645">
        <f t="shared" si="224"/>
        <v>3.86</v>
      </c>
      <c r="N2019" s="640">
        <f>N2071+N2089</f>
        <v>3.86</v>
      </c>
      <c r="O2019" s="640">
        <f>O2071+O2089</f>
        <v>0</v>
      </c>
      <c r="P2019" s="640">
        <f>P2071+P2089</f>
        <v>0</v>
      </c>
      <c r="Q2019" s="87">
        <f t="shared" si="221"/>
        <v>77.2</v>
      </c>
      <c r="R2019" s="87">
        <f t="shared" si="221"/>
        <v>77.2</v>
      </c>
      <c r="S2019" s="87" t="e">
        <f t="shared" si="221"/>
        <v>#DIV/0!</v>
      </c>
      <c r="T2019" s="87" t="e">
        <f t="shared" si="220"/>
        <v>#DIV/0!</v>
      </c>
      <c r="U2019" s="2"/>
    </row>
    <row r="2020" spans="1:21" ht="30" x14ac:dyDescent="0.3">
      <c r="A2020" s="92"/>
      <c r="B2020" s="93" t="s">
        <v>138</v>
      </c>
      <c r="C2020" s="94" t="s">
        <v>333</v>
      </c>
      <c r="D2020" s="217">
        <f>D2072</f>
        <v>18.5</v>
      </c>
      <c r="E2020" s="645">
        <f t="shared" si="226"/>
        <v>23.324999999999999</v>
      </c>
      <c r="F2020" s="217">
        <f>F2072</f>
        <v>23.324999999999999</v>
      </c>
      <c r="G2020" s="217">
        <f>G2072</f>
        <v>0</v>
      </c>
      <c r="H2020" s="217">
        <f>H2072</f>
        <v>0</v>
      </c>
      <c r="I2020" s="645">
        <f t="shared" si="222"/>
        <v>23.324999999999999</v>
      </c>
      <c r="J2020" s="640">
        <f>J2072</f>
        <v>23.324999999999999</v>
      </c>
      <c r="K2020" s="640">
        <f>K2072</f>
        <v>0</v>
      </c>
      <c r="L2020" s="640">
        <f>L2072</f>
        <v>0</v>
      </c>
      <c r="M2020" s="645">
        <f t="shared" si="224"/>
        <v>4.3840000000000003</v>
      </c>
      <c r="N2020" s="640">
        <f>N2072</f>
        <v>4.3840000000000003</v>
      </c>
      <c r="O2020" s="640">
        <f>O2072</f>
        <v>0</v>
      </c>
      <c r="P2020" s="640">
        <f>P2072</f>
        <v>0</v>
      </c>
      <c r="Q2020" s="87">
        <f t="shared" si="221"/>
        <v>18.79528403001072</v>
      </c>
      <c r="R2020" s="87">
        <f t="shared" si="221"/>
        <v>18.79528403001072</v>
      </c>
      <c r="S2020" s="87" t="e">
        <f t="shared" si="221"/>
        <v>#DIV/0!</v>
      </c>
      <c r="T2020" s="87" t="e">
        <f t="shared" si="220"/>
        <v>#DIV/0!</v>
      </c>
      <c r="U2020" s="2"/>
    </row>
    <row r="2021" spans="1:21" hidden="1" x14ac:dyDescent="0.3">
      <c r="A2021" s="92"/>
      <c r="B2021" s="93"/>
      <c r="C2021" s="94" t="s">
        <v>498</v>
      </c>
      <c r="D2021" s="644"/>
      <c r="E2021" s="645">
        <f t="shared" si="226"/>
        <v>0</v>
      </c>
      <c r="F2021" s="644"/>
      <c r="G2021" s="644"/>
      <c r="H2021" s="644"/>
      <c r="I2021" s="645">
        <f t="shared" si="222"/>
        <v>0</v>
      </c>
      <c r="J2021" s="644"/>
      <c r="K2021" s="644"/>
      <c r="L2021" s="644"/>
      <c r="M2021" s="645">
        <f t="shared" si="224"/>
        <v>0</v>
      </c>
      <c r="N2021" s="644"/>
      <c r="O2021" s="644"/>
      <c r="P2021" s="644"/>
      <c r="Q2021" s="87" t="e">
        <f t="shared" si="221"/>
        <v>#DIV/0!</v>
      </c>
      <c r="R2021" s="87" t="e">
        <f t="shared" si="221"/>
        <v>#DIV/0!</v>
      </c>
      <c r="S2021" s="87" t="e">
        <f t="shared" si="221"/>
        <v>#DIV/0!</v>
      </c>
      <c r="T2021" s="87" t="e">
        <f t="shared" si="220"/>
        <v>#DIV/0!</v>
      </c>
    </row>
    <row r="2022" spans="1:21" ht="52.5" customHeight="1" x14ac:dyDescent="0.3">
      <c r="A2022" s="92" t="s">
        <v>499</v>
      </c>
      <c r="B2022" s="117"/>
      <c r="C2022" s="125" t="s">
        <v>500</v>
      </c>
      <c r="D2022" s="217">
        <f>D2023+D2072</f>
        <v>108.9</v>
      </c>
      <c r="E2022" s="645">
        <f t="shared" si="226"/>
        <v>112.22500000000001</v>
      </c>
      <c r="F2022" s="217">
        <f>F2023+F2072</f>
        <v>112.22500000000001</v>
      </c>
      <c r="G2022" s="217">
        <f>G2023+G2072</f>
        <v>0</v>
      </c>
      <c r="H2022" s="217">
        <f>H2023+H2072</f>
        <v>0</v>
      </c>
      <c r="I2022" s="645">
        <f t="shared" si="222"/>
        <v>89.325000000000003</v>
      </c>
      <c r="J2022" s="640">
        <f>J2023+J2072</f>
        <v>89.325000000000003</v>
      </c>
      <c r="K2022" s="640">
        <f>K2023+K2072</f>
        <v>0</v>
      </c>
      <c r="L2022" s="640">
        <f>L2023+L2072</f>
        <v>0</v>
      </c>
      <c r="M2022" s="645">
        <f t="shared" si="224"/>
        <v>66.47623999999999</v>
      </c>
      <c r="N2022" s="640">
        <f>N2023+N2072</f>
        <v>66.47623999999999</v>
      </c>
      <c r="O2022" s="640">
        <f>O2023+O2072</f>
        <v>0</v>
      </c>
      <c r="P2022" s="640">
        <f>P2023+P2072</f>
        <v>0</v>
      </c>
      <c r="Q2022" s="87">
        <f t="shared" si="221"/>
        <v>74.420643716764616</v>
      </c>
      <c r="R2022" s="87">
        <f t="shared" si="221"/>
        <v>74.420643716764616</v>
      </c>
      <c r="S2022" s="87" t="e">
        <f t="shared" si="221"/>
        <v>#DIV/0!</v>
      </c>
      <c r="T2022" s="87" t="e">
        <f t="shared" si="220"/>
        <v>#DIV/0!</v>
      </c>
    </row>
    <row r="2023" spans="1:21" x14ac:dyDescent="0.3">
      <c r="A2023" s="92"/>
      <c r="B2023" s="93" t="s">
        <v>192</v>
      </c>
      <c r="C2023" s="94" t="s">
        <v>206</v>
      </c>
      <c r="D2023" s="644">
        <f>D2024+D2025+D2070+D2071</f>
        <v>90.4</v>
      </c>
      <c r="E2023" s="645">
        <f t="shared" si="226"/>
        <v>88.9</v>
      </c>
      <c r="F2023" s="644">
        <f>F2024+F2025+F2070+F2071</f>
        <v>88.9</v>
      </c>
      <c r="G2023" s="644">
        <f>G2024+G2025+G2070+G2071</f>
        <v>0</v>
      </c>
      <c r="H2023" s="644">
        <f>H2024+H2025+H2070+H2071</f>
        <v>0</v>
      </c>
      <c r="I2023" s="645">
        <f t="shared" si="222"/>
        <v>66</v>
      </c>
      <c r="J2023" s="644">
        <f>J2024+J2025+J2070+J2071</f>
        <v>66</v>
      </c>
      <c r="K2023" s="644">
        <f>K2024+K2025+K2070+K2071</f>
        <v>0</v>
      </c>
      <c r="L2023" s="644">
        <f>L2024+L2025+L2070+L2071</f>
        <v>0</v>
      </c>
      <c r="M2023" s="645">
        <f t="shared" si="224"/>
        <v>62.092239999999997</v>
      </c>
      <c r="N2023" s="644">
        <f>N2024+N2025+N2070+N2071</f>
        <v>62.092239999999997</v>
      </c>
      <c r="O2023" s="644">
        <f>O2024+O2025+O2070+O2071</f>
        <v>0</v>
      </c>
      <c r="P2023" s="644">
        <f>P2024+P2025+P2070+P2071</f>
        <v>0</v>
      </c>
      <c r="Q2023" s="87">
        <f t="shared" si="221"/>
        <v>94.079151515151523</v>
      </c>
      <c r="R2023" s="87">
        <f t="shared" si="221"/>
        <v>94.079151515151523</v>
      </c>
      <c r="S2023" s="87" t="e">
        <f t="shared" si="221"/>
        <v>#DIV/0!</v>
      </c>
      <c r="T2023" s="87" t="e">
        <f t="shared" si="220"/>
        <v>#DIV/0!</v>
      </c>
    </row>
    <row r="2024" spans="1:21" x14ac:dyDescent="0.3">
      <c r="A2024" s="92"/>
      <c r="B2024" s="93" t="s">
        <v>203</v>
      </c>
      <c r="C2024" s="95" t="s">
        <v>18</v>
      </c>
      <c r="D2024" s="644"/>
      <c r="E2024" s="645">
        <f t="shared" si="226"/>
        <v>0</v>
      </c>
      <c r="F2024" s="644"/>
      <c r="G2024" s="644"/>
      <c r="H2024" s="644"/>
      <c r="I2024" s="645">
        <f t="shared" si="222"/>
        <v>0</v>
      </c>
      <c r="J2024" s="644"/>
      <c r="K2024" s="644"/>
      <c r="L2024" s="644"/>
      <c r="M2024" s="645">
        <f t="shared" si="224"/>
        <v>0</v>
      </c>
      <c r="N2024" s="644"/>
      <c r="O2024" s="644"/>
      <c r="P2024" s="644"/>
      <c r="Q2024" s="87" t="e">
        <f t="shared" si="221"/>
        <v>#DIV/0!</v>
      </c>
      <c r="R2024" s="87" t="e">
        <f t="shared" si="221"/>
        <v>#DIV/0!</v>
      </c>
      <c r="S2024" s="87" t="e">
        <f t="shared" si="221"/>
        <v>#DIV/0!</v>
      </c>
      <c r="T2024" s="87" t="e">
        <f t="shared" si="220"/>
        <v>#DIV/0!</v>
      </c>
    </row>
    <row r="2025" spans="1:21" ht="30" x14ac:dyDescent="0.3">
      <c r="A2025" s="92"/>
      <c r="B2025" s="93" t="s">
        <v>215</v>
      </c>
      <c r="C2025" s="95" t="s">
        <v>19</v>
      </c>
      <c r="D2025" s="644"/>
      <c r="E2025" s="645">
        <f t="shared" si="226"/>
        <v>0</v>
      </c>
      <c r="F2025" s="644"/>
      <c r="G2025" s="644"/>
      <c r="H2025" s="644"/>
      <c r="I2025" s="645">
        <f t="shared" si="222"/>
        <v>0</v>
      </c>
      <c r="J2025" s="644"/>
      <c r="K2025" s="644"/>
      <c r="L2025" s="644"/>
      <c r="M2025" s="645">
        <f t="shared" si="224"/>
        <v>0</v>
      </c>
      <c r="N2025" s="644"/>
      <c r="O2025" s="644"/>
      <c r="P2025" s="644"/>
      <c r="Q2025" s="87" t="e">
        <f t="shared" si="221"/>
        <v>#DIV/0!</v>
      </c>
      <c r="R2025" s="87" t="e">
        <f t="shared" si="221"/>
        <v>#DIV/0!</v>
      </c>
      <c r="S2025" s="87" t="e">
        <f t="shared" si="221"/>
        <v>#DIV/0!</v>
      </c>
      <c r="T2025" s="87" t="e">
        <f t="shared" si="220"/>
        <v>#DIV/0!</v>
      </c>
    </row>
    <row r="2026" spans="1:21" ht="45" hidden="1" x14ac:dyDescent="0.3">
      <c r="A2026" s="92"/>
      <c r="B2026" s="93" t="s">
        <v>216</v>
      </c>
      <c r="C2026" s="96" t="s">
        <v>217</v>
      </c>
      <c r="D2026" s="644"/>
      <c r="E2026" s="645">
        <f t="shared" si="226"/>
        <v>0</v>
      </c>
      <c r="F2026" s="644"/>
      <c r="G2026" s="644"/>
      <c r="H2026" s="644"/>
      <c r="I2026" s="645">
        <f t="shared" si="222"/>
        <v>0</v>
      </c>
      <c r="J2026" s="644"/>
      <c r="K2026" s="644"/>
      <c r="L2026" s="644"/>
      <c r="M2026" s="645">
        <f t="shared" si="224"/>
        <v>0</v>
      </c>
      <c r="N2026" s="644"/>
      <c r="O2026" s="644"/>
      <c r="P2026" s="644"/>
      <c r="Q2026" s="87" t="e">
        <f t="shared" si="221"/>
        <v>#DIV/0!</v>
      </c>
      <c r="R2026" s="87" t="e">
        <f t="shared" si="221"/>
        <v>#DIV/0!</v>
      </c>
      <c r="S2026" s="87" t="e">
        <f t="shared" si="221"/>
        <v>#DIV/0!</v>
      </c>
      <c r="T2026" s="87" t="e">
        <f t="shared" si="220"/>
        <v>#DIV/0!</v>
      </c>
    </row>
    <row r="2027" spans="1:21" hidden="1" x14ac:dyDescent="0.3">
      <c r="A2027" s="92"/>
      <c r="B2027" s="93" t="s">
        <v>218</v>
      </c>
      <c r="C2027" s="96" t="s">
        <v>219</v>
      </c>
      <c r="D2027" s="644"/>
      <c r="E2027" s="645">
        <f t="shared" si="226"/>
        <v>0</v>
      </c>
      <c r="F2027" s="644"/>
      <c r="G2027" s="644"/>
      <c r="H2027" s="644"/>
      <c r="I2027" s="645">
        <f t="shared" si="222"/>
        <v>0</v>
      </c>
      <c r="J2027" s="644"/>
      <c r="K2027" s="644"/>
      <c r="L2027" s="644"/>
      <c r="M2027" s="645">
        <f t="shared" si="224"/>
        <v>0</v>
      </c>
      <c r="N2027" s="644"/>
      <c r="O2027" s="644"/>
      <c r="P2027" s="644"/>
      <c r="Q2027" s="87" t="e">
        <f t="shared" si="221"/>
        <v>#DIV/0!</v>
      </c>
      <c r="R2027" s="87" t="e">
        <f t="shared" si="221"/>
        <v>#DIV/0!</v>
      </c>
      <c r="S2027" s="87" t="e">
        <f t="shared" si="221"/>
        <v>#DIV/0!</v>
      </c>
      <c r="T2027" s="87" t="e">
        <f t="shared" si="220"/>
        <v>#DIV/0!</v>
      </c>
    </row>
    <row r="2028" spans="1:21" ht="30" hidden="1" x14ac:dyDescent="0.3">
      <c r="A2028" s="92"/>
      <c r="B2028" s="93" t="s">
        <v>220</v>
      </c>
      <c r="C2028" s="97" t="s">
        <v>221</v>
      </c>
      <c r="D2028" s="644"/>
      <c r="E2028" s="645">
        <f t="shared" si="226"/>
        <v>0</v>
      </c>
      <c r="F2028" s="644"/>
      <c r="G2028" s="644"/>
      <c r="H2028" s="644"/>
      <c r="I2028" s="645">
        <f t="shared" si="222"/>
        <v>0</v>
      </c>
      <c r="J2028" s="644"/>
      <c r="K2028" s="644"/>
      <c r="L2028" s="644"/>
      <c r="M2028" s="645">
        <f t="shared" si="224"/>
        <v>0</v>
      </c>
      <c r="N2028" s="644"/>
      <c r="O2028" s="644"/>
      <c r="P2028" s="644"/>
      <c r="Q2028" s="87" t="e">
        <f t="shared" si="221"/>
        <v>#DIV/0!</v>
      </c>
      <c r="R2028" s="87" t="e">
        <f t="shared" si="221"/>
        <v>#DIV/0!</v>
      </c>
      <c r="S2028" s="87" t="e">
        <f t="shared" si="221"/>
        <v>#DIV/0!</v>
      </c>
      <c r="T2028" s="87" t="e">
        <f t="shared" si="220"/>
        <v>#DIV/0!</v>
      </c>
    </row>
    <row r="2029" spans="1:21" ht="30" hidden="1" x14ac:dyDescent="0.3">
      <c r="A2029" s="92"/>
      <c r="B2029" s="93" t="s">
        <v>222</v>
      </c>
      <c r="C2029" s="97" t="s">
        <v>223</v>
      </c>
      <c r="D2029" s="644"/>
      <c r="E2029" s="645">
        <f t="shared" si="226"/>
        <v>0</v>
      </c>
      <c r="F2029" s="644"/>
      <c r="G2029" s="644"/>
      <c r="H2029" s="644"/>
      <c r="I2029" s="645">
        <f t="shared" si="222"/>
        <v>0</v>
      </c>
      <c r="J2029" s="644"/>
      <c r="K2029" s="644"/>
      <c r="L2029" s="644"/>
      <c r="M2029" s="645">
        <f t="shared" si="224"/>
        <v>0</v>
      </c>
      <c r="N2029" s="644"/>
      <c r="O2029" s="644"/>
      <c r="P2029" s="644"/>
      <c r="Q2029" s="87" t="e">
        <f t="shared" si="221"/>
        <v>#DIV/0!</v>
      </c>
      <c r="R2029" s="87" t="e">
        <f t="shared" si="221"/>
        <v>#DIV/0!</v>
      </c>
      <c r="S2029" s="87" t="e">
        <f t="shared" si="221"/>
        <v>#DIV/0!</v>
      </c>
      <c r="T2029" s="87" t="e">
        <f t="shared" si="220"/>
        <v>#DIV/0!</v>
      </c>
    </row>
    <row r="2030" spans="1:21" hidden="1" x14ac:dyDescent="0.3">
      <c r="A2030" s="92"/>
      <c r="B2030" s="93" t="s">
        <v>224</v>
      </c>
      <c r="C2030" s="96" t="s">
        <v>225</v>
      </c>
      <c r="D2030" s="644"/>
      <c r="E2030" s="645">
        <f t="shared" si="226"/>
        <v>0</v>
      </c>
      <c r="F2030" s="644"/>
      <c r="G2030" s="644"/>
      <c r="H2030" s="644"/>
      <c r="I2030" s="645">
        <f t="shared" si="222"/>
        <v>0</v>
      </c>
      <c r="J2030" s="644"/>
      <c r="K2030" s="644"/>
      <c r="L2030" s="644"/>
      <c r="M2030" s="645">
        <f t="shared" si="224"/>
        <v>0</v>
      </c>
      <c r="N2030" s="644"/>
      <c r="O2030" s="644"/>
      <c r="P2030" s="644"/>
      <c r="Q2030" s="87" t="e">
        <f t="shared" si="221"/>
        <v>#DIV/0!</v>
      </c>
      <c r="R2030" s="87" t="e">
        <f t="shared" si="221"/>
        <v>#DIV/0!</v>
      </c>
      <c r="S2030" s="87" t="e">
        <f t="shared" si="221"/>
        <v>#DIV/0!</v>
      </c>
      <c r="T2030" s="87" t="e">
        <f t="shared" si="220"/>
        <v>#DIV/0!</v>
      </c>
    </row>
    <row r="2031" spans="1:21" ht="30" hidden="1" x14ac:dyDescent="0.3">
      <c r="A2031" s="92"/>
      <c r="B2031" s="93" t="s">
        <v>226</v>
      </c>
      <c r="C2031" s="97" t="s">
        <v>227</v>
      </c>
      <c r="D2031" s="644"/>
      <c r="E2031" s="645">
        <f t="shared" si="226"/>
        <v>0</v>
      </c>
      <c r="F2031" s="644"/>
      <c r="G2031" s="644"/>
      <c r="H2031" s="644"/>
      <c r="I2031" s="645">
        <f t="shared" si="222"/>
        <v>0</v>
      </c>
      <c r="J2031" s="644"/>
      <c r="K2031" s="644"/>
      <c r="L2031" s="644"/>
      <c r="M2031" s="645">
        <f t="shared" si="224"/>
        <v>0</v>
      </c>
      <c r="N2031" s="644"/>
      <c r="O2031" s="644"/>
      <c r="P2031" s="644"/>
      <c r="Q2031" s="87" t="e">
        <f t="shared" si="221"/>
        <v>#DIV/0!</v>
      </c>
      <c r="R2031" s="87" t="e">
        <f t="shared" si="221"/>
        <v>#DIV/0!</v>
      </c>
      <c r="S2031" s="87" t="e">
        <f t="shared" si="221"/>
        <v>#DIV/0!</v>
      </c>
      <c r="T2031" s="87" t="e">
        <f t="shared" si="220"/>
        <v>#DIV/0!</v>
      </c>
    </row>
    <row r="2032" spans="1:21" ht="75" hidden="1" x14ac:dyDescent="0.3">
      <c r="A2032" s="92"/>
      <c r="B2032" s="93" t="s">
        <v>228</v>
      </c>
      <c r="C2032" s="97" t="s">
        <v>229</v>
      </c>
      <c r="D2032" s="644"/>
      <c r="E2032" s="645">
        <f t="shared" si="226"/>
        <v>0</v>
      </c>
      <c r="F2032" s="644"/>
      <c r="G2032" s="644"/>
      <c r="H2032" s="644"/>
      <c r="I2032" s="645">
        <f t="shared" si="222"/>
        <v>0</v>
      </c>
      <c r="J2032" s="644"/>
      <c r="K2032" s="644"/>
      <c r="L2032" s="644"/>
      <c r="M2032" s="645">
        <f t="shared" si="224"/>
        <v>0</v>
      </c>
      <c r="N2032" s="644"/>
      <c r="O2032" s="644"/>
      <c r="P2032" s="644"/>
      <c r="Q2032" s="87" t="e">
        <f t="shared" si="221"/>
        <v>#DIV/0!</v>
      </c>
      <c r="R2032" s="87" t="e">
        <f t="shared" si="221"/>
        <v>#DIV/0!</v>
      </c>
      <c r="S2032" s="87" t="e">
        <f t="shared" si="221"/>
        <v>#DIV/0!</v>
      </c>
      <c r="T2032" s="87" t="e">
        <f t="shared" si="220"/>
        <v>#DIV/0!</v>
      </c>
    </row>
    <row r="2033" spans="1:20" ht="135" hidden="1" x14ac:dyDescent="0.3">
      <c r="A2033" s="92"/>
      <c r="B2033" s="93" t="s">
        <v>230</v>
      </c>
      <c r="C2033" s="97" t="s">
        <v>231</v>
      </c>
      <c r="D2033" s="644"/>
      <c r="E2033" s="645">
        <f t="shared" si="226"/>
        <v>0</v>
      </c>
      <c r="F2033" s="644"/>
      <c r="G2033" s="644"/>
      <c r="H2033" s="644"/>
      <c r="I2033" s="645">
        <f t="shared" si="222"/>
        <v>0</v>
      </c>
      <c r="J2033" s="644"/>
      <c r="K2033" s="644"/>
      <c r="L2033" s="644"/>
      <c r="M2033" s="645">
        <f t="shared" si="224"/>
        <v>0</v>
      </c>
      <c r="N2033" s="644"/>
      <c r="O2033" s="644"/>
      <c r="P2033" s="644"/>
      <c r="Q2033" s="87" t="e">
        <f t="shared" si="221"/>
        <v>#DIV/0!</v>
      </c>
      <c r="R2033" s="87" t="e">
        <f t="shared" si="221"/>
        <v>#DIV/0!</v>
      </c>
      <c r="S2033" s="87" t="e">
        <f t="shared" si="221"/>
        <v>#DIV/0!</v>
      </c>
      <c r="T2033" s="87" t="e">
        <f t="shared" si="220"/>
        <v>#DIV/0!</v>
      </c>
    </row>
    <row r="2034" spans="1:20" ht="45" hidden="1" x14ac:dyDescent="0.3">
      <c r="A2034" s="92"/>
      <c r="B2034" s="93" t="s">
        <v>232</v>
      </c>
      <c r="C2034" s="97" t="s">
        <v>233</v>
      </c>
      <c r="D2034" s="644"/>
      <c r="E2034" s="645">
        <f t="shared" si="226"/>
        <v>0</v>
      </c>
      <c r="F2034" s="644"/>
      <c r="G2034" s="644"/>
      <c r="H2034" s="644"/>
      <c r="I2034" s="645">
        <f t="shared" si="222"/>
        <v>0</v>
      </c>
      <c r="J2034" s="644"/>
      <c r="K2034" s="644"/>
      <c r="L2034" s="644"/>
      <c r="M2034" s="645">
        <f t="shared" si="224"/>
        <v>0</v>
      </c>
      <c r="N2034" s="644"/>
      <c r="O2034" s="644"/>
      <c r="P2034" s="644"/>
      <c r="Q2034" s="87" t="e">
        <f t="shared" si="221"/>
        <v>#DIV/0!</v>
      </c>
      <c r="R2034" s="87" t="e">
        <f t="shared" si="221"/>
        <v>#DIV/0!</v>
      </c>
      <c r="S2034" s="87" t="e">
        <f t="shared" si="221"/>
        <v>#DIV/0!</v>
      </c>
      <c r="T2034" s="87" t="e">
        <f t="shared" si="220"/>
        <v>#DIV/0!</v>
      </c>
    </row>
    <row r="2035" spans="1:20" ht="45" hidden="1" x14ac:dyDescent="0.3">
      <c r="A2035" s="92"/>
      <c r="B2035" s="93" t="s">
        <v>234</v>
      </c>
      <c r="C2035" s="97" t="s">
        <v>235</v>
      </c>
      <c r="D2035" s="644"/>
      <c r="E2035" s="645">
        <f t="shared" si="226"/>
        <v>0</v>
      </c>
      <c r="F2035" s="644"/>
      <c r="G2035" s="644"/>
      <c r="H2035" s="644"/>
      <c r="I2035" s="645">
        <f t="shared" si="222"/>
        <v>0</v>
      </c>
      <c r="J2035" s="644"/>
      <c r="K2035" s="644"/>
      <c r="L2035" s="644"/>
      <c r="M2035" s="645">
        <f t="shared" si="224"/>
        <v>0</v>
      </c>
      <c r="N2035" s="644"/>
      <c r="O2035" s="644"/>
      <c r="P2035" s="644"/>
      <c r="Q2035" s="87" t="e">
        <f t="shared" si="221"/>
        <v>#DIV/0!</v>
      </c>
      <c r="R2035" s="87" t="e">
        <f t="shared" si="221"/>
        <v>#DIV/0!</v>
      </c>
      <c r="S2035" s="87" t="e">
        <f t="shared" si="221"/>
        <v>#DIV/0!</v>
      </c>
      <c r="T2035" s="87" t="e">
        <f t="shared" si="220"/>
        <v>#DIV/0!</v>
      </c>
    </row>
    <row r="2036" spans="1:20" ht="45" hidden="1" x14ac:dyDescent="0.3">
      <c r="A2036" s="92"/>
      <c r="B2036" s="93" t="s">
        <v>236</v>
      </c>
      <c r="C2036" s="97" t="s">
        <v>237</v>
      </c>
      <c r="D2036" s="644"/>
      <c r="E2036" s="645">
        <f t="shared" si="226"/>
        <v>0</v>
      </c>
      <c r="F2036" s="644"/>
      <c r="G2036" s="644"/>
      <c r="H2036" s="644"/>
      <c r="I2036" s="645">
        <f t="shared" si="222"/>
        <v>0</v>
      </c>
      <c r="J2036" s="644"/>
      <c r="K2036" s="644"/>
      <c r="L2036" s="644"/>
      <c r="M2036" s="645">
        <f t="shared" si="224"/>
        <v>0</v>
      </c>
      <c r="N2036" s="644"/>
      <c r="O2036" s="644"/>
      <c r="P2036" s="644"/>
      <c r="Q2036" s="87" t="e">
        <f t="shared" si="221"/>
        <v>#DIV/0!</v>
      </c>
      <c r="R2036" s="87" t="e">
        <f t="shared" si="221"/>
        <v>#DIV/0!</v>
      </c>
      <c r="S2036" s="87" t="e">
        <f t="shared" si="221"/>
        <v>#DIV/0!</v>
      </c>
      <c r="T2036" s="87" t="e">
        <f t="shared" si="220"/>
        <v>#DIV/0!</v>
      </c>
    </row>
    <row r="2037" spans="1:20" ht="30" hidden="1" x14ac:dyDescent="0.3">
      <c r="A2037" s="92"/>
      <c r="B2037" s="93" t="s">
        <v>238</v>
      </c>
      <c r="C2037" s="97" t="s">
        <v>239</v>
      </c>
      <c r="D2037" s="644"/>
      <c r="E2037" s="645">
        <f t="shared" si="226"/>
        <v>0</v>
      </c>
      <c r="F2037" s="644"/>
      <c r="G2037" s="644"/>
      <c r="H2037" s="644"/>
      <c r="I2037" s="645">
        <f t="shared" si="222"/>
        <v>0</v>
      </c>
      <c r="J2037" s="644"/>
      <c r="K2037" s="644"/>
      <c r="L2037" s="644"/>
      <c r="M2037" s="645">
        <f t="shared" si="224"/>
        <v>0</v>
      </c>
      <c r="N2037" s="644"/>
      <c r="O2037" s="644"/>
      <c r="P2037" s="644"/>
      <c r="Q2037" s="87" t="e">
        <f t="shared" si="221"/>
        <v>#DIV/0!</v>
      </c>
      <c r="R2037" s="87" t="e">
        <f t="shared" si="221"/>
        <v>#DIV/0!</v>
      </c>
      <c r="S2037" s="87" t="e">
        <f t="shared" si="221"/>
        <v>#DIV/0!</v>
      </c>
      <c r="T2037" s="87" t="e">
        <f t="shared" si="220"/>
        <v>#DIV/0!</v>
      </c>
    </row>
    <row r="2038" spans="1:20" ht="45" hidden="1" x14ac:dyDescent="0.3">
      <c r="A2038" s="92"/>
      <c r="B2038" s="93" t="s">
        <v>240</v>
      </c>
      <c r="C2038" s="97" t="s">
        <v>241</v>
      </c>
      <c r="D2038" s="644"/>
      <c r="E2038" s="645">
        <f t="shared" si="226"/>
        <v>0</v>
      </c>
      <c r="F2038" s="644"/>
      <c r="G2038" s="644"/>
      <c r="H2038" s="644"/>
      <c r="I2038" s="645">
        <f t="shared" si="222"/>
        <v>0</v>
      </c>
      <c r="J2038" s="644"/>
      <c r="K2038" s="644"/>
      <c r="L2038" s="644"/>
      <c r="M2038" s="645">
        <f t="shared" si="224"/>
        <v>0</v>
      </c>
      <c r="N2038" s="644"/>
      <c r="O2038" s="644"/>
      <c r="P2038" s="644"/>
      <c r="Q2038" s="87" t="e">
        <f t="shared" si="221"/>
        <v>#DIV/0!</v>
      </c>
      <c r="R2038" s="87" t="e">
        <f t="shared" si="221"/>
        <v>#DIV/0!</v>
      </c>
      <c r="S2038" s="87" t="e">
        <f t="shared" si="221"/>
        <v>#DIV/0!</v>
      </c>
      <c r="T2038" s="87" t="e">
        <f t="shared" si="220"/>
        <v>#DIV/0!</v>
      </c>
    </row>
    <row r="2039" spans="1:20" ht="60" hidden="1" x14ac:dyDescent="0.3">
      <c r="A2039" s="92"/>
      <c r="B2039" s="93" t="s">
        <v>242</v>
      </c>
      <c r="C2039" s="97" t="s">
        <v>243</v>
      </c>
      <c r="D2039" s="644"/>
      <c r="E2039" s="645">
        <f t="shared" si="226"/>
        <v>0</v>
      </c>
      <c r="F2039" s="644"/>
      <c r="G2039" s="644"/>
      <c r="H2039" s="644"/>
      <c r="I2039" s="645">
        <f t="shared" si="222"/>
        <v>0</v>
      </c>
      <c r="J2039" s="644"/>
      <c r="K2039" s="644"/>
      <c r="L2039" s="644"/>
      <c r="M2039" s="645">
        <f t="shared" si="224"/>
        <v>0</v>
      </c>
      <c r="N2039" s="644"/>
      <c r="O2039" s="644"/>
      <c r="P2039" s="644"/>
      <c r="Q2039" s="87" t="e">
        <f t="shared" si="221"/>
        <v>#DIV/0!</v>
      </c>
      <c r="R2039" s="87" t="e">
        <f t="shared" si="221"/>
        <v>#DIV/0!</v>
      </c>
      <c r="S2039" s="87" t="e">
        <f t="shared" si="221"/>
        <v>#DIV/0!</v>
      </c>
      <c r="T2039" s="87" t="e">
        <f t="shared" si="220"/>
        <v>#DIV/0!</v>
      </c>
    </row>
    <row r="2040" spans="1:20" ht="30" hidden="1" x14ac:dyDescent="0.3">
      <c r="A2040" s="92"/>
      <c r="B2040" s="93" t="s">
        <v>244</v>
      </c>
      <c r="C2040" s="97" t="s">
        <v>245</v>
      </c>
      <c r="D2040" s="644"/>
      <c r="E2040" s="645">
        <f t="shared" si="226"/>
        <v>0</v>
      </c>
      <c r="F2040" s="644"/>
      <c r="G2040" s="644"/>
      <c r="H2040" s="644"/>
      <c r="I2040" s="645">
        <f t="shared" si="222"/>
        <v>0</v>
      </c>
      <c r="J2040" s="644"/>
      <c r="K2040" s="644"/>
      <c r="L2040" s="644"/>
      <c r="M2040" s="645">
        <f t="shared" si="224"/>
        <v>0</v>
      </c>
      <c r="N2040" s="644"/>
      <c r="O2040" s="644"/>
      <c r="P2040" s="644"/>
      <c r="Q2040" s="87" t="e">
        <f t="shared" si="221"/>
        <v>#DIV/0!</v>
      </c>
      <c r="R2040" s="87" t="e">
        <f t="shared" si="221"/>
        <v>#DIV/0!</v>
      </c>
      <c r="S2040" s="87" t="e">
        <f t="shared" si="221"/>
        <v>#DIV/0!</v>
      </c>
      <c r="T2040" s="87" t="e">
        <f t="shared" si="220"/>
        <v>#DIV/0!</v>
      </c>
    </row>
    <row r="2041" spans="1:20" ht="30" hidden="1" x14ac:dyDescent="0.3">
      <c r="A2041" s="92"/>
      <c r="B2041" s="93" t="s">
        <v>246</v>
      </c>
      <c r="C2041" s="97" t="s">
        <v>247</v>
      </c>
      <c r="D2041" s="644"/>
      <c r="E2041" s="645">
        <f t="shared" si="226"/>
        <v>0</v>
      </c>
      <c r="F2041" s="644"/>
      <c r="G2041" s="644"/>
      <c r="H2041" s="644"/>
      <c r="I2041" s="645">
        <f t="shared" si="222"/>
        <v>0</v>
      </c>
      <c r="J2041" s="644"/>
      <c r="K2041" s="644"/>
      <c r="L2041" s="644"/>
      <c r="M2041" s="645">
        <f t="shared" si="224"/>
        <v>0</v>
      </c>
      <c r="N2041" s="644"/>
      <c r="O2041" s="644"/>
      <c r="P2041" s="644"/>
      <c r="Q2041" s="87" t="e">
        <f t="shared" si="221"/>
        <v>#DIV/0!</v>
      </c>
      <c r="R2041" s="87" t="e">
        <f t="shared" si="221"/>
        <v>#DIV/0!</v>
      </c>
      <c r="S2041" s="87" t="e">
        <f t="shared" si="221"/>
        <v>#DIV/0!</v>
      </c>
      <c r="T2041" s="87" t="e">
        <f t="shared" si="220"/>
        <v>#DIV/0!</v>
      </c>
    </row>
    <row r="2042" spans="1:20" ht="30" hidden="1" x14ac:dyDescent="0.3">
      <c r="A2042" s="92"/>
      <c r="B2042" s="93" t="s">
        <v>248</v>
      </c>
      <c r="C2042" s="97" t="s">
        <v>249</v>
      </c>
      <c r="D2042" s="644"/>
      <c r="E2042" s="645">
        <f t="shared" si="226"/>
        <v>0</v>
      </c>
      <c r="F2042" s="644"/>
      <c r="G2042" s="644"/>
      <c r="H2042" s="644"/>
      <c r="I2042" s="645">
        <f t="shared" si="222"/>
        <v>0</v>
      </c>
      <c r="J2042" s="644"/>
      <c r="K2042" s="644"/>
      <c r="L2042" s="644"/>
      <c r="M2042" s="645">
        <f t="shared" si="224"/>
        <v>0</v>
      </c>
      <c r="N2042" s="644"/>
      <c r="O2042" s="644"/>
      <c r="P2042" s="644"/>
      <c r="Q2042" s="87" t="e">
        <f t="shared" si="221"/>
        <v>#DIV/0!</v>
      </c>
      <c r="R2042" s="87" t="e">
        <f t="shared" si="221"/>
        <v>#DIV/0!</v>
      </c>
      <c r="S2042" s="87" t="e">
        <f t="shared" si="221"/>
        <v>#DIV/0!</v>
      </c>
      <c r="T2042" s="87" t="e">
        <f t="shared" si="220"/>
        <v>#DIV/0!</v>
      </c>
    </row>
    <row r="2043" spans="1:20" ht="75" hidden="1" x14ac:dyDescent="0.3">
      <c r="A2043" s="92"/>
      <c r="B2043" s="93" t="s">
        <v>250</v>
      </c>
      <c r="C2043" s="97" t="s">
        <v>251</v>
      </c>
      <c r="D2043" s="644"/>
      <c r="E2043" s="645">
        <f t="shared" si="226"/>
        <v>0</v>
      </c>
      <c r="F2043" s="644"/>
      <c r="G2043" s="644"/>
      <c r="H2043" s="644"/>
      <c r="I2043" s="645">
        <f t="shared" si="222"/>
        <v>0</v>
      </c>
      <c r="J2043" s="644"/>
      <c r="K2043" s="644"/>
      <c r="L2043" s="644"/>
      <c r="M2043" s="645">
        <f t="shared" si="224"/>
        <v>0</v>
      </c>
      <c r="N2043" s="644"/>
      <c r="O2043" s="644"/>
      <c r="P2043" s="644"/>
      <c r="Q2043" s="87" t="e">
        <f t="shared" si="221"/>
        <v>#DIV/0!</v>
      </c>
      <c r="R2043" s="87" t="e">
        <f t="shared" si="221"/>
        <v>#DIV/0!</v>
      </c>
      <c r="S2043" s="87" t="e">
        <f t="shared" si="221"/>
        <v>#DIV/0!</v>
      </c>
      <c r="T2043" s="87" t="e">
        <f t="shared" si="220"/>
        <v>#DIV/0!</v>
      </c>
    </row>
    <row r="2044" spans="1:20" ht="30" hidden="1" x14ac:dyDescent="0.3">
      <c r="A2044" s="92"/>
      <c r="B2044" s="93" t="s">
        <v>252</v>
      </c>
      <c r="C2044" s="97" t="s">
        <v>253</v>
      </c>
      <c r="D2044" s="644"/>
      <c r="E2044" s="645">
        <f t="shared" si="226"/>
        <v>0</v>
      </c>
      <c r="F2044" s="644"/>
      <c r="G2044" s="644"/>
      <c r="H2044" s="644"/>
      <c r="I2044" s="645">
        <f t="shared" si="222"/>
        <v>0</v>
      </c>
      <c r="J2044" s="644"/>
      <c r="K2044" s="644"/>
      <c r="L2044" s="644"/>
      <c r="M2044" s="645">
        <f t="shared" si="224"/>
        <v>0</v>
      </c>
      <c r="N2044" s="644"/>
      <c r="O2044" s="644"/>
      <c r="P2044" s="644"/>
      <c r="Q2044" s="87" t="e">
        <f t="shared" si="221"/>
        <v>#DIV/0!</v>
      </c>
      <c r="R2044" s="87" t="e">
        <f t="shared" si="221"/>
        <v>#DIV/0!</v>
      </c>
      <c r="S2044" s="87" t="e">
        <f t="shared" si="221"/>
        <v>#DIV/0!</v>
      </c>
      <c r="T2044" s="87" t="e">
        <f t="shared" si="220"/>
        <v>#DIV/0!</v>
      </c>
    </row>
    <row r="2045" spans="1:20" ht="30" hidden="1" x14ac:dyDescent="0.3">
      <c r="A2045" s="92"/>
      <c r="B2045" s="93" t="s">
        <v>254</v>
      </c>
      <c r="C2045" s="96" t="s">
        <v>255</v>
      </c>
      <c r="D2045" s="644"/>
      <c r="E2045" s="645">
        <f t="shared" si="226"/>
        <v>0</v>
      </c>
      <c r="F2045" s="644"/>
      <c r="G2045" s="644"/>
      <c r="H2045" s="644"/>
      <c r="I2045" s="645">
        <f t="shared" si="222"/>
        <v>0</v>
      </c>
      <c r="J2045" s="644"/>
      <c r="K2045" s="644"/>
      <c r="L2045" s="644"/>
      <c r="M2045" s="645">
        <f t="shared" si="224"/>
        <v>0</v>
      </c>
      <c r="N2045" s="644"/>
      <c r="O2045" s="644"/>
      <c r="P2045" s="644"/>
      <c r="Q2045" s="87" t="e">
        <f t="shared" si="221"/>
        <v>#DIV/0!</v>
      </c>
      <c r="R2045" s="87" t="e">
        <f t="shared" si="221"/>
        <v>#DIV/0!</v>
      </c>
      <c r="S2045" s="87" t="e">
        <f t="shared" si="221"/>
        <v>#DIV/0!</v>
      </c>
      <c r="T2045" s="87" t="e">
        <f t="shared" si="220"/>
        <v>#DIV/0!</v>
      </c>
    </row>
    <row r="2046" spans="1:20" hidden="1" x14ac:dyDescent="0.3">
      <c r="A2046" s="92"/>
      <c r="B2046" s="93" t="s">
        <v>256</v>
      </c>
      <c r="C2046" s="96" t="s">
        <v>257</v>
      </c>
      <c r="D2046" s="644"/>
      <c r="E2046" s="645">
        <f t="shared" si="226"/>
        <v>0</v>
      </c>
      <c r="F2046" s="644"/>
      <c r="G2046" s="644"/>
      <c r="H2046" s="644"/>
      <c r="I2046" s="645">
        <f t="shared" si="222"/>
        <v>0</v>
      </c>
      <c r="J2046" s="644"/>
      <c r="K2046" s="644"/>
      <c r="L2046" s="644"/>
      <c r="M2046" s="645">
        <f t="shared" si="224"/>
        <v>0</v>
      </c>
      <c r="N2046" s="644"/>
      <c r="O2046" s="644"/>
      <c r="P2046" s="644"/>
      <c r="Q2046" s="87" t="e">
        <f t="shared" si="221"/>
        <v>#DIV/0!</v>
      </c>
      <c r="R2046" s="87" t="e">
        <f t="shared" si="221"/>
        <v>#DIV/0!</v>
      </c>
      <c r="S2046" s="87" t="e">
        <f t="shared" si="221"/>
        <v>#DIV/0!</v>
      </c>
      <c r="T2046" s="87" t="e">
        <f t="shared" si="220"/>
        <v>#DIV/0!</v>
      </c>
    </row>
    <row r="2047" spans="1:20" hidden="1" x14ac:dyDescent="0.3">
      <c r="A2047" s="92"/>
      <c r="B2047" s="93" t="s">
        <v>258</v>
      </c>
      <c r="C2047" s="96" t="s">
        <v>259</v>
      </c>
      <c r="D2047" s="644"/>
      <c r="E2047" s="645">
        <f t="shared" si="226"/>
        <v>0</v>
      </c>
      <c r="F2047" s="644"/>
      <c r="G2047" s="644"/>
      <c r="H2047" s="644"/>
      <c r="I2047" s="645">
        <f t="shared" si="222"/>
        <v>0</v>
      </c>
      <c r="J2047" s="644"/>
      <c r="K2047" s="644"/>
      <c r="L2047" s="644"/>
      <c r="M2047" s="645">
        <f t="shared" si="224"/>
        <v>0</v>
      </c>
      <c r="N2047" s="644"/>
      <c r="O2047" s="644"/>
      <c r="P2047" s="644"/>
      <c r="Q2047" s="87" t="e">
        <f t="shared" si="221"/>
        <v>#DIV/0!</v>
      </c>
      <c r="R2047" s="87" t="e">
        <f t="shared" si="221"/>
        <v>#DIV/0!</v>
      </c>
      <c r="S2047" s="87" t="e">
        <f t="shared" si="221"/>
        <v>#DIV/0!</v>
      </c>
      <c r="T2047" s="87" t="e">
        <f t="shared" si="220"/>
        <v>#DIV/0!</v>
      </c>
    </row>
    <row r="2048" spans="1:20" ht="60" hidden="1" x14ac:dyDescent="0.3">
      <c r="A2048" s="92"/>
      <c r="B2048" s="93" t="s">
        <v>260</v>
      </c>
      <c r="C2048" s="96" t="s">
        <v>261</v>
      </c>
      <c r="D2048" s="644"/>
      <c r="E2048" s="645">
        <f t="shared" si="226"/>
        <v>0</v>
      </c>
      <c r="F2048" s="644"/>
      <c r="G2048" s="644"/>
      <c r="H2048" s="644"/>
      <c r="I2048" s="645">
        <f t="shared" si="222"/>
        <v>0</v>
      </c>
      <c r="J2048" s="644"/>
      <c r="K2048" s="644"/>
      <c r="L2048" s="644"/>
      <c r="M2048" s="645">
        <f t="shared" si="224"/>
        <v>0</v>
      </c>
      <c r="N2048" s="644"/>
      <c r="O2048" s="644"/>
      <c r="P2048" s="644"/>
      <c r="Q2048" s="87" t="e">
        <f t="shared" si="221"/>
        <v>#DIV/0!</v>
      </c>
      <c r="R2048" s="87" t="e">
        <f t="shared" si="221"/>
        <v>#DIV/0!</v>
      </c>
      <c r="S2048" s="87" t="e">
        <f t="shared" si="221"/>
        <v>#DIV/0!</v>
      </c>
      <c r="T2048" s="87" t="e">
        <f t="shared" si="220"/>
        <v>#DIV/0!</v>
      </c>
    </row>
    <row r="2049" spans="1:20" ht="45" hidden="1" x14ac:dyDescent="0.3">
      <c r="A2049" s="92"/>
      <c r="B2049" s="93" t="s">
        <v>262</v>
      </c>
      <c r="C2049" s="96" t="s">
        <v>263</v>
      </c>
      <c r="D2049" s="644"/>
      <c r="E2049" s="645">
        <f t="shared" si="226"/>
        <v>0</v>
      </c>
      <c r="F2049" s="644"/>
      <c r="G2049" s="644"/>
      <c r="H2049" s="644"/>
      <c r="I2049" s="645">
        <f t="shared" si="222"/>
        <v>0</v>
      </c>
      <c r="J2049" s="644"/>
      <c r="K2049" s="644"/>
      <c r="L2049" s="644"/>
      <c r="M2049" s="645">
        <f t="shared" si="224"/>
        <v>0</v>
      </c>
      <c r="N2049" s="644"/>
      <c r="O2049" s="644"/>
      <c r="P2049" s="644"/>
      <c r="Q2049" s="87" t="e">
        <f t="shared" si="221"/>
        <v>#DIV/0!</v>
      </c>
      <c r="R2049" s="87" t="e">
        <f t="shared" si="221"/>
        <v>#DIV/0!</v>
      </c>
      <c r="S2049" s="87" t="e">
        <f t="shared" si="221"/>
        <v>#DIV/0!</v>
      </c>
      <c r="T2049" s="87" t="e">
        <f t="shared" si="220"/>
        <v>#DIV/0!</v>
      </c>
    </row>
    <row r="2050" spans="1:20" ht="45" hidden="1" x14ac:dyDescent="0.3">
      <c r="A2050" s="92"/>
      <c r="B2050" s="93" t="s">
        <v>264</v>
      </c>
      <c r="C2050" s="97" t="s">
        <v>265</v>
      </c>
      <c r="D2050" s="644"/>
      <c r="E2050" s="645">
        <f t="shared" si="226"/>
        <v>0</v>
      </c>
      <c r="F2050" s="644"/>
      <c r="G2050" s="644"/>
      <c r="H2050" s="644"/>
      <c r="I2050" s="645">
        <f t="shared" si="222"/>
        <v>0</v>
      </c>
      <c r="J2050" s="644"/>
      <c r="K2050" s="644"/>
      <c r="L2050" s="644"/>
      <c r="M2050" s="645">
        <f t="shared" si="224"/>
        <v>0</v>
      </c>
      <c r="N2050" s="644"/>
      <c r="O2050" s="644"/>
      <c r="P2050" s="644"/>
      <c r="Q2050" s="87" t="e">
        <f t="shared" si="221"/>
        <v>#DIV/0!</v>
      </c>
      <c r="R2050" s="87" t="e">
        <f t="shared" si="221"/>
        <v>#DIV/0!</v>
      </c>
      <c r="S2050" s="87" t="e">
        <f t="shared" si="221"/>
        <v>#DIV/0!</v>
      </c>
      <c r="T2050" s="87" t="e">
        <f t="shared" si="220"/>
        <v>#DIV/0!</v>
      </c>
    </row>
    <row r="2051" spans="1:20" ht="30" hidden="1" x14ac:dyDescent="0.3">
      <c r="A2051" s="92"/>
      <c r="B2051" s="93" t="s">
        <v>266</v>
      </c>
      <c r="C2051" s="97" t="s">
        <v>267</v>
      </c>
      <c r="D2051" s="644"/>
      <c r="E2051" s="645">
        <f t="shared" si="226"/>
        <v>0</v>
      </c>
      <c r="F2051" s="644"/>
      <c r="G2051" s="644"/>
      <c r="H2051" s="644"/>
      <c r="I2051" s="645">
        <f t="shared" si="222"/>
        <v>0</v>
      </c>
      <c r="J2051" s="644"/>
      <c r="K2051" s="644"/>
      <c r="L2051" s="644"/>
      <c r="M2051" s="645">
        <f t="shared" si="224"/>
        <v>0</v>
      </c>
      <c r="N2051" s="644"/>
      <c r="O2051" s="644"/>
      <c r="P2051" s="644"/>
      <c r="Q2051" s="87" t="e">
        <f t="shared" si="221"/>
        <v>#DIV/0!</v>
      </c>
      <c r="R2051" s="87" t="e">
        <f t="shared" si="221"/>
        <v>#DIV/0!</v>
      </c>
      <c r="S2051" s="87" t="e">
        <f t="shared" si="221"/>
        <v>#DIV/0!</v>
      </c>
      <c r="T2051" s="87" t="e">
        <f t="shared" si="220"/>
        <v>#DIV/0!</v>
      </c>
    </row>
    <row r="2052" spans="1:20" ht="30" hidden="1" x14ac:dyDescent="0.3">
      <c r="A2052" s="92"/>
      <c r="B2052" s="93" t="s">
        <v>268</v>
      </c>
      <c r="C2052" s="97" t="s">
        <v>269</v>
      </c>
      <c r="D2052" s="644"/>
      <c r="E2052" s="645">
        <f t="shared" si="226"/>
        <v>0</v>
      </c>
      <c r="F2052" s="644"/>
      <c r="G2052" s="644"/>
      <c r="H2052" s="644"/>
      <c r="I2052" s="645">
        <f t="shared" si="222"/>
        <v>0</v>
      </c>
      <c r="J2052" s="644"/>
      <c r="K2052" s="644"/>
      <c r="L2052" s="644"/>
      <c r="M2052" s="645">
        <f t="shared" si="224"/>
        <v>0</v>
      </c>
      <c r="N2052" s="644"/>
      <c r="O2052" s="644"/>
      <c r="P2052" s="644"/>
      <c r="Q2052" s="87" t="e">
        <f t="shared" si="221"/>
        <v>#DIV/0!</v>
      </c>
      <c r="R2052" s="87" t="e">
        <f t="shared" si="221"/>
        <v>#DIV/0!</v>
      </c>
      <c r="S2052" s="87" t="e">
        <f t="shared" si="221"/>
        <v>#DIV/0!</v>
      </c>
      <c r="T2052" s="87" t="e">
        <f t="shared" si="220"/>
        <v>#DIV/0!</v>
      </c>
    </row>
    <row r="2053" spans="1:20" ht="60" hidden="1" x14ac:dyDescent="0.3">
      <c r="A2053" s="92"/>
      <c r="B2053" s="93" t="s">
        <v>270</v>
      </c>
      <c r="C2053" s="97" t="s">
        <v>271</v>
      </c>
      <c r="D2053" s="644"/>
      <c r="E2053" s="645">
        <f t="shared" si="226"/>
        <v>0</v>
      </c>
      <c r="F2053" s="644"/>
      <c r="G2053" s="644"/>
      <c r="H2053" s="644"/>
      <c r="I2053" s="645">
        <f t="shared" si="222"/>
        <v>0</v>
      </c>
      <c r="J2053" s="644"/>
      <c r="K2053" s="644"/>
      <c r="L2053" s="644"/>
      <c r="M2053" s="645">
        <f t="shared" si="224"/>
        <v>0</v>
      </c>
      <c r="N2053" s="644"/>
      <c r="O2053" s="644"/>
      <c r="P2053" s="644"/>
      <c r="Q2053" s="87" t="e">
        <f t="shared" si="221"/>
        <v>#DIV/0!</v>
      </c>
      <c r="R2053" s="87" t="e">
        <f t="shared" si="221"/>
        <v>#DIV/0!</v>
      </c>
      <c r="S2053" s="87" t="e">
        <f t="shared" si="221"/>
        <v>#DIV/0!</v>
      </c>
      <c r="T2053" s="87" t="e">
        <f t="shared" si="220"/>
        <v>#DIV/0!</v>
      </c>
    </row>
    <row r="2054" spans="1:20" ht="60" hidden="1" x14ac:dyDescent="0.3">
      <c r="A2054" s="92"/>
      <c r="B2054" s="93" t="s">
        <v>272</v>
      </c>
      <c r="C2054" s="97" t="s">
        <v>273</v>
      </c>
      <c r="D2054" s="644"/>
      <c r="E2054" s="645">
        <f t="shared" si="226"/>
        <v>0</v>
      </c>
      <c r="F2054" s="644"/>
      <c r="G2054" s="644"/>
      <c r="H2054" s="644"/>
      <c r="I2054" s="645">
        <f t="shared" si="222"/>
        <v>0</v>
      </c>
      <c r="J2054" s="644"/>
      <c r="K2054" s="644"/>
      <c r="L2054" s="644"/>
      <c r="M2054" s="645">
        <f t="shared" si="224"/>
        <v>0</v>
      </c>
      <c r="N2054" s="644"/>
      <c r="O2054" s="644"/>
      <c r="P2054" s="644"/>
      <c r="Q2054" s="87" t="e">
        <f t="shared" si="221"/>
        <v>#DIV/0!</v>
      </c>
      <c r="R2054" s="87" t="e">
        <f t="shared" si="221"/>
        <v>#DIV/0!</v>
      </c>
      <c r="S2054" s="87" t="e">
        <f t="shared" si="221"/>
        <v>#DIV/0!</v>
      </c>
      <c r="T2054" s="87" t="e">
        <f t="shared" si="220"/>
        <v>#DIV/0!</v>
      </c>
    </row>
    <row r="2055" spans="1:20" ht="90" hidden="1" x14ac:dyDescent="0.3">
      <c r="A2055" s="92"/>
      <c r="B2055" s="93" t="s">
        <v>274</v>
      </c>
      <c r="C2055" s="97" t="s">
        <v>275</v>
      </c>
      <c r="D2055" s="644"/>
      <c r="E2055" s="645">
        <f t="shared" si="226"/>
        <v>0</v>
      </c>
      <c r="F2055" s="644"/>
      <c r="G2055" s="644"/>
      <c r="H2055" s="644"/>
      <c r="I2055" s="645">
        <f t="shared" si="222"/>
        <v>0</v>
      </c>
      <c r="J2055" s="644"/>
      <c r="K2055" s="644"/>
      <c r="L2055" s="644"/>
      <c r="M2055" s="645">
        <f t="shared" si="224"/>
        <v>0</v>
      </c>
      <c r="N2055" s="644"/>
      <c r="O2055" s="644"/>
      <c r="P2055" s="644"/>
      <c r="Q2055" s="87" t="e">
        <f t="shared" si="221"/>
        <v>#DIV/0!</v>
      </c>
      <c r="R2055" s="87" t="e">
        <f t="shared" si="221"/>
        <v>#DIV/0!</v>
      </c>
      <c r="S2055" s="87" t="e">
        <f t="shared" si="221"/>
        <v>#DIV/0!</v>
      </c>
      <c r="T2055" s="87" t="e">
        <f t="shared" si="220"/>
        <v>#DIV/0!</v>
      </c>
    </row>
    <row r="2056" spans="1:20" ht="45" hidden="1" x14ac:dyDescent="0.3">
      <c r="A2056" s="92"/>
      <c r="B2056" s="93" t="s">
        <v>276</v>
      </c>
      <c r="C2056" s="96" t="s">
        <v>277</v>
      </c>
      <c r="D2056" s="644"/>
      <c r="E2056" s="645">
        <f t="shared" si="226"/>
        <v>0</v>
      </c>
      <c r="F2056" s="644"/>
      <c r="G2056" s="644"/>
      <c r="H2056" s="644"/>
      <c r="I2056" s="645">
        <f t="shared" si="222"/>
        <v>0</v>
      </c>
      <c r="J2056" s="644"/>
      <c r="K2056" s="644"/>
      <c r="L2056" s="644"/>
      <c r="M2056" s="645">
        <f t="shared" si="224"/>
        <v>0</v>
      </c>
      <c r="N2056" s="644"/>
      <c r="O2056" s="644"/>
      <c r="P2056" s="644"/>
      <c r="Q2056" s="87" t="e">
        <f t="shared" si="221"/>
        <v>#DIV/0!</v>
      </c>
      <c r="R2056" s="87" t="e">
        <f t="shared" si="221"/>
        <v>#DIV/0!</v>
      </c>
      <c r="S2056" s="87" t="e">
        <f t="shared" si="221"/>
        <v>#DIV/0!</v>
      </c>
      <c r="T2056" s="87" t="e">
        <f t="shared" si="220"/>
        <v>#DIV/0!</v>
      </c>
    </row>
    <row r="2057" spans="1:20" ht="45" hidden="1" x14ac:dyDescent="0.3">
      <c r="A2057" s="92"/>
      <c r="B2057" s="93" t="s">
        <v>278</v>
      </c>
      <c r="C2057" s="96" t="s">
        <v>279</v>
      </c>
      <c r="D2057" s="644"/>
      <c r="E2057" s="645">
        <f t="shared" si="226"/>
        <v>0</v>
      </c>
      <c r="F2057" s="644"/>
      <c r="G2057" s="644"/>
      <c r="H2057" s="644"/>
      <c r="I2057" s="645">
        <f t="shared" si="222"/>
        <v>0</v>
      </c>
      <c r="J2057" s="644"/>
      <c r="K2057" s="644"/>
      <c r="L2057" s="644"/>
      <c r="M2057" s="645">
        <f t="shared" si="224"/>
        <v>0</v>
      </c>
      <c r="N2057" s="644"/>
      <c r="O2057" s="644"/>
      <c r="P2057" s="644"/>
      <c r="Q2057" s="87" t="e">
        <f t="shared" si="221"/>
        <v>#DIV/0!</v>
      </c>
      <c r="R2057" s="87" t="e">
        <f t="shared" si="221"/>
        <v>#DIV/0!</v>
      </c>
      <c r="S2057" s="87" t="e">
        <f t="shared" si="221"/>
        <v>#DIV/0!</v>
      </c>
      <c r="T2057" s="87" t="e">
        <f t="shared" si="220"/>
        <v>#DIV/0!</v>
      </c>
    </row>
    <row r="2058" spans="1:20" ht="30" hidden="1" x14ac:dyDescent="0.3">
      <c r="A2058" s="92"/>
      <c r="B2058" s="93" t="s">
        <v>280</v>
      </c>
      <c r="C2058" s="97" t="s">
        <v>281</v>
      </c>
      <c r="D2058" s="644"/>
      <c r="E2058" s="645">
        <f t="shared" si="226"/>
        <v>0</v>
      </c>
      <c r="F2058" s="644"/>
      <c r="G2058" s="644"/>
      <c r="H2058" s="644"/>
      <c r="I2058" s="645">
        <f t="shared" si="222"/>
        <v>0</v>
      </c>
      <c r="J2058" s="644"/>
      <c r="K2058" s="644"/>
      <c r="L2058" s="644"/>
      <c r="M2058" s="645">
        <f t="shared" si="224"/>
        <v>0</v>
      </c>
      <c r="N2058" s="644"/>
      <c r="O2058" s="644"/>
      <c r="P2058" s="644"/>
      <c r="Q2058" s="87" t="e">
        <f t="shared" si="221"/>
        <v>#DIV/0!</v>
      </c>
      <c r="R2058" s="87" t="e">
        <f t="shared" si="221"/>
        <v>#DIV/0!</v>
      </c>
      <c r="S2058" s="87" t="e">
        <f t="shared" si="221"/>
        <v>#DIV/0!</v>
      </c>
      <c r="T2058" s="87" t="e">
        <f t="shared" si="220"/>
        <v>#DIV/0!</v>
      </c>
    </row>
    <row r="2059" spans="1:20" ht="60" hidden="1" x14ac:dyDescent="0.3">
      <c r="A2059" s="92"/>
      <c r="B2059" s="93" t="s">
        <v>282</v>
      </c>
      <c r="C2059" s="97" t="s">
        <v>283</v>
      </c>
      <c r="D2059" s="644"/>
      <c r="E2059" s="645">
        <f t="shared" si="226"/>
        <v>0</v>
      </c>
      <c r="F2059" s="644"/>
      <c r="G2059" s="644"/>
      <c r="H2059" s="644"/>
      <c r="I2059" s="645">
        <f t="shared" si="222"/>
        <v>0</v>
      </c>
      <c r="J2059" s="644"/>
      <c r="K2059" s="644"/>
      <c r="L2059" s="644"/>
      <c r="M2059" s="645">
        <f t="shared" si="224"/>
        <v>0</v>
      </c>
      <c r="N2059" s="644"/>
      <c r="O2059" s="644"/>
      <c r="P2059" s="644"/>
      <c r="Q2059" s="87" t="e">
        <f t="shared" si="221"/>
        <v>#DIV/0!</v>
      </c>
      <c r="R2059" s="87" t="e">
        <f t="shared" si="221"/>
        <v>#DIV/0!</v>
      </c>
      <c r="S2059" s="87" t="e">
        <f t="shared" si="221"/>
        <v>#DIV/0!</v>
      </c>
      <c r="T2059" s="87" t="e">
        <f t="shared" si="220"/>
        <v>#DIV/0!</v>
      </c>
    </row>
    <row r="2060" spans="1:20" ht="30" hidden="1" x14ac:dyDescent="0.3">
      <c r="A2060" s="92"/>
      <c r="B2060" s="93" t="s">
        <v>284</v>
      </c>
      <c r="C2060" s="97" t="s">
        <v>285</v>
      </c>
      <c r="D2060" s="644"/>
      <c r="E2060" s="645">
        <f t="shared" si="226"/>
        <v>0</v>
      </c>
      <c r="F2060" s="644"/>
      <c r="G2060" s="644"/>
      <c r="H2060" s="644"/>
      <c r="I2060" s="645">
        <f t="shared" si="222"/>
        <v>0</v>
      </c>
      <c r="J2060" s="644"/>
      <c r="K2060" s="644"/>
      <c r="L2060" s="644"/>
      <c r="M2060" s="645">
        <f t="shared" si="224"/>
        <v>0</v>
      </c>
      <c r="N2060" s="644"/>
      <c r="O2060" s="644"/>
      <c r="P2060" s="644"/>
      <c r="Q2060" s="87" t="e">
        <f t="shared" si="221"/>
        <v>#DIV/0!</v>
      </c>
      <c r="R2060" s="87" t="e">
        <f t="shared" si="221"/>
        <v>#DIV/0!</v>
      </c>
      <c r="S2060" s="87" t="e">
        <f t="shared" si="221"/>
        <v>#DIV/0!</v>
      </c>
      <c r="T2060" s="87" t="e">
        <f t="shared" si="220"/>
        <v>#DIV/0!</v>
      </c>
    </row>
    <row r="2061" spans="1:20" ht="90" hidden="1" x14ac:dyDescent="0.3">
      <c r="A2061" s="92"/>
      <c r="B2061" s="93" t="s">
        <v>286</v>
      </c>
      <c r="C2061" s="97" t="s">
        <v>287</v>
      </c>
      <c r="D2061" s="644"/>
      <c r="E2061" s="645">
        <f t="shared" si="226"/>
        <v>0</v>
      </c>
      <c r="F2061" s="644"/>
      <c r="G2061" s="644"/>
      <c r="H2061" s="644"/>
      <c r="I2061" s="645">
        <f t="shared" si="222"/>
        <v>0</v>
      </c>
      <c r="J2061" s="644"/>
      <c r="K2061" s="644"/>
      <c r="L2061" s="644"/>
      <c r="M2061" s="645">
        <f t="shared" si="224"/>
        <v>0</v>
      </c>
      <c r="N2061" s="644"/>
      <c r="O2061" s="644"/>
      <c r="P2061" s="644"/>
      <c r="Q2061" s="87" t="e">
        <f t="shared" si="221"/>
        <v>#DIV/0!</v>
      </c>
      <c r="R2061" s="87" t="e">
        <f t="shared" si="221"/>
        <v>#DIV/0!</v>
      </c>
      <c r="S2061" s="87" t="e">
        <f t="shared" si="221"/>
        <v>#DIV/0!</v>
      </c>
      <c r="T2061" s="87" t="e">
        <f t="shared" si="220"/>
        <v>#DIV/0!</v>
      </c>
    </row>
    <row r="2062" spans="1:20" ht="30" hidden="1" x14ac:dyDescent="0.3">
      <c r="A2062" s="92"/>
      <c r="B2062" s="93" t="s">
        <v>288</v>
      </c>
      <c r="C2062" s="97" t="s">
        <v>289</v>
      </c>
      <c r="D2062" s="644"/>
      <c r="E2062" s="645">
        <f t="shared" si="226"/>
        <v>0</v>
      </c>
      <c r="F2062" s="644"/>
      <c r="G2062" s="644"/>
      <c r="H2062" s="644"/>
      <c r="I2062" s="645">
        <f t="shared" si="222"/>
        <v>0</v>
      </c>
      <c r="J2062" s="644"/>
      <c r="K2062" s="644"/>
      <c r="L2062" s="644"/>
      <c r="M2062" s="645">
        <f t="shared" si="224"/>
        <v>0</v>
      </c>
      <c r="N2062" s="644"/>
      <c r="O2062" s="644"/>
      <c r="P2062" s="644"/>
      <c r="Q2062" s="87" t="e">
        <f t="shared" si="221"/>
        <v>#DIV/0!</v>
      </c>
      <c r="R2062" s="87" t="e">
        <f t="shared" si="221"/>
        <v>#DIV/0!</v>
      </c>
      <c r="S2062" s="87" t="e">
        <f t="shared" si="221"/>
        <v>#DIV/0!</v>
      </c>
      <c r="T2062" s="87" t="e">
        <f t="shared" si="220"/>
        <v>#DIV/0!</v>
      </c>
    </row>
    <row r="2063" spans="1:20" ht="90" hidden="1" x14ac:dyDescent="0.3">
      <c r="A2063" s="92"/>
      <c r="B2063" s="93" t="s">
        <v>290</v>
      </c>
      <c r="C2063" s="97" t="s">
        <v>291</v>
      </c>
      <c r="D2063" s="644"/>
      <c r="E2063" s="645">
        <f t="shared" si="226"/>
        <v>0</v>
      </c>
      <c r="F2063" s="644"/>
      <c r="G2063" s="644"/>
      <c r="H2063" s="644"/>
      <c r="I2063" s="645">
        <f t="shared" si="222"/>
        <v>0</v>
      </c>
      <c r="J2063" s="644"/>
      <c r="K2063" s="644"/>
      <c r="L2063" s="644"/>
      <c r="M2063" s="645">
        <f t="shared" si="224"/>
        <v>0</v>
      </c>
      <c r="N2063" s="644"/>
      <c r="O2063" s="644"/>
      <c r="P2063" s="644"/>
      <c r="Q2063" s="87" t="e">
        <f t="shared" si="221"/>
        <v>#DIV/0!</v>
      </c>
      <c r="R2063" s="87" t="e">
        <f t="shared" si="221"/>
        <v>#DIV/0!</v>
      </c>
      <c r="S2063" s="87" t="e">
        <f t="shared" si="221"/>
        <v>#DIV/0!</v>
      </c>
      <c r="T2063" s="87" t="e">
        <f t="shared" si="220"/>
        <v>#DIV/0!</v>
      </c>
    </row>
    <row r="2064" spans="1:20" ht="30" hidden="1" x14ac:dyDescent="0.3">
      <c r="A2064" s="92"/>
      <c r="B2064" s="93" t="s">
        <v>292</v>
      </c>
      <c r="C2064" s="97" t="s">
        <v>293</v>
      </c>
      <c r="D2064" s="644"/>
      <c r="E2064" s="645">
        <f t="shared" si="226"/>
        <v>0</v>
      </c>
      <c r="F2064" s="644"/>
      <c r="G2064" s="644"/>
      <c r="H2064" s="644"/>
      <c r="I2064" s="645">
        <f t="shared" si="222"/>
        <v>0</v>
      </c>
      <c r="J2064" s="644"/>
      <c r="K2064" s="644"/>
      <c r="L2064" s="644"/>
      <c r="M2064" s="645">
        <f t="shared" si="224"/>
        <v>0</v>
      </c>
      <c r="N2064" s="644"/>
      <c r="O2064" s="644"/>
      <c r="P2064" s="644"/>
      <c r="Q2064" s="87" t="e">
        <f t="shared" si="221"/>
        <v>#DIV/0!</v>
      </c>
      <c r="R2064" s="87" t="e">
        <f t="shared" si="221"/>
        <v>#DIV/0!</v>
      </c>
      <c r="S2064" s="87" t="e">
        <f t="shared" si="221"/>
        <v>#DIV/0!</v>
      </c>
      <c r="T2064" s="87" t="e">
        <f t="shared" si="220"/>
        <v>#DIV/0!</v>
      </c>
    </row>
    <row r="2065" spans="1:20" ht="30" hidden="1" x14ac:dyDescent="0.3">
      <c r="A2065" s="92"/>
      <c r="B2065" s="93" t="s">
        <v>294</v>
      </c>
      <c r="C2065" s="97" t="s">
        <v>295</v>
      </c>
      <c r="D2065" s="644"/>
      <c r="E2065" s="645">
        <f t="shared" si="226"/>
        <v>0</v>
      </c>
      <c r="F2065" s="644"/>
      <c r="G2065" s="644"/>
      <c r="H2065" s="644"/>
      <c r="I2065" s="645">
        <f t="shared" si="222"/>
        <v>0</v>
      </c>
      <c r="J2065" s="644"/>
      <c r="K2065" s="644"/>
      <c r="L2065" s="644"/>
      <c r="M2065" s="645">
        <f t="shared" si="224"/>
        <v>0</v>
      </c>
      <c r="N2065" s="644"/>
      <c r="O2065" s="644"/>
      <c r="P2065" s="644"/>
      <c r="Q2065" s="87" t="e">
        <f t="shared" si="221"/>
        <v>#DIV/0!</v>
      </c>
      <c r="R2065" s="87" t="e">
        <f t="shared" si="221"/>
        <v>#DIV/0!</v>
      </c>
      <c r="S2065" s="87" t="e">
        <f t="shared" si="221"/>
        <v>#DIV/0!</v>
      </c>
      <c r="T2065" s="87" t="e">
        <f t="shared" si="220"/>
        <v>#DIV/0!</v>
      </c>
    </row>
    <row r="2066" spans="1:20" ht="30" hidden="1" x14ac:dyDescent="0.3">
      <c r="A2066" s="92"/>
      <c r="B2066" s="93" t="s">
        <v>296</v>
      </c>
      <c r="C2066" s="97" t="s">
        <v>297</v>
      </c>
      <c r="D2066" s="644"/>
      <c r="E2066" s="645">
        <f t="shared" si="226"/>
        <v>0</v>
      </c>
      <c r="F2066" s="644"/>
      <c r="G2066" s="644"/>
      <c r="H2066" s="644"/>
      <c r="I2066" s="645">
        <f t="shared" si="222"/>
        <v>0</v>
      </c>
      <c r="J2066" s="644"/>
      <c r="K2066" s="644"/>
      <c r="L2066" s="644"/>
      <c r="M2066" s="645">
        <f t="shared" si="224"/>
        <v>0</v>
      </c>
      <c r="N2066" s="644"/>
      <c r="O2066" s="644"/>
      <c r="P2066" s="644"/>
      <c r="Q2066" s="87" t="e">
        <f t="shared" si="221"/>
        <v>#DIV/0!</v>
      </c>
      <c r="R2066" s="87" t="e">
        <f t="shared" si="221"/>
        <v>#DIV/0!</v>
      </c>
      <c r="S2066" s="87" t="e">
        <f t="shared" si="221"/>
        <v>#DIV/0!</v>
      </c>
      <c r="T2066" s="87" t="e">
        <f t="shared" si="220"/>
        <v>#DIV/0!</v>
      </c>
    </row>
    <row r="2067" spans="1:20" ht="30" hidden="1" x14ac:dyDescent="0.3">
      <c r="A2067" s="92"/>
      <c r="B2067" s="93" t="s">
        <v>298</v>
      </c>
      <c r="C2067" s="97" t="s">
        <v>299</v>
      </c>
      <c r="D2067" s="644"/>
      <c r="E2067" s="645">
        <f t="shared" si="226"/>
        <v>0</v>
      </c>
      <c r="F2067" s="644"/>
      <c r="G2067" s="644"/>
      <c r="H2067" s="644"/>
      <c r="I2067" s="645">
        <f t="shared" si="222"/>
        <v>0</v>
      </c>
      <c r="J2067" s="644"/>
      <c r="K2067" s="644"/>
      <c r="L2067" s="644"/>
      <c r="M2067" s="645">
        <f t="shared" si="224"/>
        <v>0</v>
      </c>
      <c r="N2067" s="644"/>
      <c r="O2067" s="644"/>
      <c r="P2067" s="644"/>
      <c r="Q2067" s="87" t="e">
        <f t="shared" si="221"/>
        <v>#DIV/0!</v>
      </c>
      <c r="R2067" s="87" t="e">
        <f t="shared" si="221"/>
        <v>#DIV/0!</v>
      </c>
      <c r="S2067" s="87" t="e">
        <f t="shared" si="221"/>
        <v>#DIV/0!</v>
      </c>
      <c r="T2067" s="87" t="e">
        <f t="shared" si="221"/>
        <v>#DIV/0!</v>
      </c>
    </row>
    <row r="2068" spans="1:20" ht="30" hidden="1" x14ac:dyDescent="0.3">
      <c r="A2068" s="92"/>
      <c r="B2068" s="93" t="s">
        <v>300</v>
      </c>
      <c r="C2068" s="97" t="s">
        <v>301</v>
      </c>
      <c r="D2068" s="644"/>
      <c r="E2068" s="645">
        <f t="shared" si="226"/>
        <v>0</v>
      </c>
      <c r="F2068" s="644"/>
      <c r="G2068" s="644"/>
      <c r="H2068" s="644"/>
      <c r="I2068" s="645">
        <f t="shared" si="222"/>
        <v>0</v>
      </c>
      <c r="J2068" s="644"/>
      <c r="K2068" s="644"/>
      <c r="L2068" s="644"/>
      <c r="M2068" s="645">
        <f t="shared" si="224"/>
        <v>0</v>
      </c>
      <c r="N2068" s="644"/>
      <c r="O2068" s="644"/>
      <c r="P2068" s="644"/>
      <c r="Q2068" s="87" t="e">
        <f t="shared" ref="Q2068:T2131" si="228">M2068/I2068*100</f>
        <v>#DIV/0!</v>
      </c>
      <c r="R2068" s="87" t="e">
        <f t="shared" si="228"/>
        <v>#DIV/0!</v>
      </c>
      <c r="S2068" s="87" t="e">
        <f t="shared" si="228"/>
        <v>#DIV/0!</v>
      </c>
      <c r="T2068" s="87" t="e">
        <f t="shared" si="228"/>
        <v>#DIV/0!</v>
      </c>
    </row>
    <row r="2069" spans="1:20" ht="11.25" hidden="1" customHeight="1" x14ac:dyDescent="0.3">
      <c r="A2069" s="92"/>
      <c r="B2069" s="93" t="s">
        <v>302</v>
      </c>
      <c r="C2069" s="97" t="s">
        <v>303</v>
      </c>
      <c r="D2069" s="644"/>
      <c r="E2069" s="645">
        <f t="shared" si="226"/>
        <v>0</v>
      </c>
      <c r="F2069" s="644"/>
      <c r="G2069" s="644"/>
      <c r="H2069" s="644"/>
      <c r="I2069" s="645">
        <f t="shared" ref="I2069:I2132" si="229">J2069+K2069</f>
        <v>0</v>
      </c>
      <c r="J2069" s="644"/>
      <c r="K2069" s="644"/>
      <c r="L2069" s="644"/>
      <c r="M2069" s="645">
        <f t="shared" ref="M2069:M2132" si="230">N2069+O2069</f>
        <v>0</v>
      </c>
      <c r="N2069" s="644"/>
      <c r="O2069" s="644"/>
      <c r="P2069" s="644"/>
      <c r="Q2069" s="87" t="e">
        <f t="shared" si="228"/>
        <v>#DIV/0!</v>
      </c>
      <c r="R2069" s="87" t="e">
        <f t="shared" si="228"/>
        <v>#DIV/0!</v>
      </c>
      <c r="S2069" s="87" t="e">
        <f t="shared" si="228"/>
        <v>#DIV/0!</v>
      </c>
      <c r="T2069" s="87" t="e">
        <f t="shared" si="228"/>
        <v>#DIV/0!</v>
      </c>
    </row>
    <row r="2070" spans="1:20" x14ac:dyDescent="0.3">
      <c r="A2070" s="92"/>
      <c r="B2070" s="93" t="s">
        <v>307</v>
      </c>
      <c r="C2070" s="95" t="s">
        <v>21</v>
      </c>
      <c r="D2070" s="644">
        <v>90.4</v>
      </c>
      <c r="E2070" s="645">
        <f t="shared" si="226"/>
        <v>88.9</v>
      </c>
      <c r="F2070" s="644">
        <v>88.9</v>
      </c>
      <c r="G2070" s="644"/>
      <c r="H2070" s="644"/>
      <c r="I2070" s="645">
        <f t="shared" si="229"/>
        <v>66</v>
      </c>
      <c r="J2070" s="644">
        <v>66</v>
      </c>
      <c r="K2070" s="644"/>
      <c r="L2070" s="644"/>
      <c r="M2070" s="645">
        <f t="shared" si="230"/>
        <v>62.092239999999997</v>
      </c>
      <c r="N2070" s="644">
        <v>62.092239999999997</v>
      </c>
      <c r="O2070" s="644"/>
      <c r="P2070" s="644"/>
      <c r="Q2070" s="87">
        <f t="shared" si="228"/>
        <v>94.079151515151523</v>
      </c>
      <c r="R2070" s="87">
        <f t="shared" si="228"/>
        <v>94.079151515151523</v>
      </c>
      <c r="S2070" s="87" t="e">
        <f t="shared" si="228"/>
        <v>#DIV/0!</v>
      </c>
      <c r="T2070" s="87" t="e">
        <f t="shared" si="228"/>
        <v>#DIV/0!</v>
      </c>
    </row>
    <row r="2071" spans="1:20" x14ac:dyDescent="0.3">
      <c r="A2071" s="92"/>
      <c r="B2071" s="93" t="s">
        <v>324</v>
      </c>
      <c r="C2071" s="95" t="s">
        <v>23</v>
      </c>
      <c r="D2071" s="644"/>
      <c r="E2071" s="645">
        <f t="shared" si="226"/>
        <v>0</v>
      </c>
      <c r="F2071" s="644"/>
      <c r="G2071" s="644"/>
      <c r="H2071" s="644"/>
      <c r="I2071" s="645">
        <f t="shared" si="229"/>
        <v>0</v>
      </c>
      <c r="J2071" s="644"/>
      <c r="K2071" s="644"/>
      <c r="L2071" s="644"/>
      <c r="M2071" s="645">
        <f t="shared" si="230"/>
        <v>0</v>
      </c>
      <c r="N2071" s="644"/>
      <c r="O2071" s="644"/>
      <c r="P2071" s="644"/>
      <c r="Q2071" s="87" t="e">
        <f t="shared" si="228"/>
        <v>#DIV/0!</v>
      </c>
      <c r="R2071" s="87" t="e">
        <f t="shared" si="228"/>
        <v>#DIV/0!</v>
      </c>
      <c r="S2071" s="87" t="e">
        <f t="shared" si="228"/>
        <v>#DIV/0!</v>
      </c>
      <c r="T2071" s="87" t="e">
        <f t="shared" si="228"/>
        <v>#DIV/0!</v>
      </c>
    </row>
    <row r="2072" spans="1:20" ht="30" x14ac:dyDescent="0.3">
      <c r="A2072" s="92"/>
      <c r="B2072" s="93" t="s">
        <v>138</v>
      </c>
      <c r="C2072" s="94" t="s">
        <v>333</v>
      </c>
      <c r="D2072" s="644">
        <v>18.5</v>
      </c>
      <c r="E2072" s="645">
        <f t="shared" si="226"/>
        <v>23.324999999999999</v>
      </c>
      <c r="F2072" s="644">
        <v>23.324999999999999</v>
      </c>
      <c r="G2072" s="644"/>
      <c r="H2072" s="644"/>
      <c r="I2072" s="645">
        <f t="shared" si="229"/>
        <v>23.324999999999999</v>
      </c>
      <c r="J2072" s="644">
        <v>23.324999999999999</v>
      </c>
      <c r="K2072" s="644"/>
      <c r="L2072" s="644"/>
      <c r="M2072" s="645">
        <f t="shared" si="230"/>
        <v>4.3840000000000003</v>
      </c>
      <c r="N2072" s="644">
        <v>4.3840000000000003</v>
      </c>
      <c r="O2072" s="644"/>
      <c r="P2072" s="644"/>
      <c r="Q2072" s="87">
        <f t="shared" si="228"/>
        <v>18.79528403001072</v>
      </c>
      <c r="R2072" s="87">
        <f t="shared" si="228"/>
        <v>18.79528403001072</v>
      </c>
      <c r="S2072" s="87" t="e">
        <f t="shared" si="228"/>
        <v>#DIV/0!</v>
      </c>
      <c r="T2072" s="87" t="e">
        <f t="shared" si="228"/>
        <v>#DIV/0!</v>
      </c>
    </row>
    <row r="2073" spans="1:20" hidden="1" x14ac:dyDescent="0.3">
      <c r="A2073" s="92"/>
      <c r="B2073" s="93" t="s">
        <v>139</v>
      </c>
      <c r="C2073" s="100" t="s">
        <v>334</v>
      </c>
      <c r="D2073" s="644"/>
      <c r="E2073" s="645">
        <f t="shared" si="226"/>
        <v>0</v>
      </c>
      <c r="F2073" s="644"/>
      <c r="G2073" s="644"/>
      <c r="H2073" s="644"/>
      <c r="I2073" s="645">
        <f t="shared" si="229"/>
        <v>0</v>
      </c>
      <c r="J2073" s="644"/>
      <c r="K2073" s="644"/>
      <c r="L2073" s="644"/>
      <c r="M2073" s="645">
        <f t="shared" si="230"/>
        <v>0</v>
      </c>
      <c r="N2073" s="644"/>
      <c r="O2073" s="644"/>
      <c r="P2073" s="644"/>
      <c r="Q2073" s="87" t="e">
        <f t="shared" si="228"/>
        <v>#DIV/0!</v>
      </c>
      <c r="R2073" s="87" t="e">
        <f t="shared" si="228"/>
        <v>#DIV/0!</v>
      </c>
      <c r="S2073" s="87" t="e">
        <f t="shared" si="228"/>
        <v>#DIV/0!</v>
      </c>
      <c r="T2073" s="87" t="e">
        <f t="shared" si="228"/>
        <v>#DIV/0!</v>
      </c>
    </row>
    <row r="2074" spans="1:20" ht="30" hidden="1" x14ac:dyDescent="0.3">
      <c r="A2074" s="92"/>
      <c r="B2074" s="93" t="s">
        <v>335</v>
      </c>
      <c r="C2074" s="96" t="s">
        <v>336</v>
      </c>
      <c r="D2074" s="644"/>
      <c r="E2074" s="645">
        <f t="shared" ref="E2074:E2137" si="231">F2074+G2074</f>
        <v>0</v>
      </c>
      <c r="F2074" s="644"/>
      <c r="G2074" s="644"/>
      <c r="H2074" s="644"/>
      <c r="I2074" s="645">
        <f t="shared" si="229"/>
        <v>0</v>
      </c>
      <c r="J2074" s="644"/>
      <c r="K2074" s="644"/>
      <c r="L2074" s="644"/>
      <c r="M2074" s="645">
        <f t="shared" si="230"/>
        <v>0</v>
      </c>
      <c r="N2074" s="644"/>
      <c r="O2074" s="644"/>
      <c r="P2074" s="644"/>
      <c r="Q2074" s="87" t="e">
        <f t="shared" si="228"/>
        <v>#DIV/0!</v>
      </c>
      <c r="R2074" s="87" t="e">
        <f t="shared" si="228"/>
        <v>#DIV/0!</v>
      </c>
      <c r="S2074" s="87" t="e">
        <f t="shared" si="228"/>
        <v>#DIV/0!</v>
      </c>
      <c r="T2074" s="87" t="e">
        <f t="shared" si="228"/>
        <v>#DIV/0!</v>
      </c>
    </row>
    <row r="2075" spans="1:20" ht="30" hidden="1" x14ac:dyDescent="0.3">
      <c r="A2075" s="92"/>
      <c r="B2075" s="93" t="s">
        <v>337</v>
      </c>
      <c r="C2075" s="97" t="s">
        <v>338</v>
      </c>
      <c r="D2075" s="644"/>
      <c r="E2075" s="645">
        <f t="shared" si="231"/>
        <v>0</v>
      </c>
      <c r="F2075" s="644"/>
      <c r="G2075" s="644"/>
      <c r="H2075" s="644"/>
      <c r="I2075" s="645">
        <f t="shared" si="229"/>
        <v>0</v>
      </c>
      <c r="J2075" s="644"/>
      <c r="K2075" s="644"/>
      <c r="L2075" s="644"/>
      <c r="M2075" s="645">
        <f t="shared" si="230"/>
        <v>0</v>
      </c>
      <c r="N2075" s="644"/>
      <c r="O2075" s="644"/>
      <c r="P2075" s="644"/>
      <c r="Q2075" s="87" t="e">
        <f t="shared" si="228"/>
        <v>#DIV/0!</v>
      </c>
      <c r="R2075" s="87" t="e">
        <f t="shared" si="228"/>
        <v>#DIV/0!</v>
      </c>
      <c r="S2075" s="87" t="e">
        <f t="shared" si="228"/>
        <v>#DIV/0!</v>
      </c>
      <c r="T2075" s="87" t="e">
        <f t="shared" si="228"/>
        <v>#DIV/0!</v>
      </c>
    </row>
    <row r="2076" spans="1:20" ht="30" hidden="1" x14ac:dyDescent="0.3">
      <c r="A2076" s="92"/>
      <c r="B2076" s="93" t="s">
        <v>339</v>
      </c>
      <c r="C2076" s="97" t="s">
        <v>340</v>
      </c>
      <c r="D2076" s="644"/>
      <c r="E2076" s="645">
        <f t="shared" si="231"/>
        <v>0</v>
      </c>
      <c r="F2076" s="644"/>
      <c r="G2076" s="644"/>
      <c r="H2076" s="644"/>
      <c r="I2076" s="645">
        <f t="shared" si="229"/>
        <v>0</v>
      </c>
      <c r="J2076" s="644"/>
      <c r="K2076" s="644"/>
      <c r="L2076" s="644"/>
      <c r="M2076" s="645">
        <f t="shared" si="230"/>
        <v>0</v>
      </c>
      <c r="N2076" s="644"/>
      <c r="O2076" s="644"/>
      <c r="P2076" s="644"/>
      <c r="Q2076" s="87" t="e">
        <f t="shared" si="228"/>
        <v>#DIV/0!</v>
      </c>
      <c r="R2076" s="87" t="e">
        <f t="shared" si="228"/>
        <v>#DIV/0!</v>
      </c>
      <c r="S2076" s="87" t="e">
        <f t="shared" si="228"/>
        <v>#DIV/0!</v>
      </c>
      <c r="T2076" s="87" t="e">
        <f t="shared" si="228"/>
        <v>#DIV/0!</v>
      </c>
    </row>
    <row r="2077" spans="1:20" ht="30" hidden="1" x14ac:dyDescent="0.3">
      <c r="A2077" s="92"/>
      <c r="B2077" s="93" t="s">
        <v>341</v>
      </c>
      <c r="C2077" s="97" t="s">
        <v>342</v>
      </c>
      <c r="D2077" s="644"/>
      <c r="E2077" s="645">
        <f t="shared" si="231"/>
        <v>0</v>
      </c>
      <c r="F2077" s="644"/>
      <c r="G2077" s="644"/>
      <c r="H2077" s="644"/>
      <c r="I2077" s="645">
        <f t="shared" si="229"/>
        <v>0</v>
      </c>
      <c r="J2077" s="644"/>
      <c r="K2077" s="644"/>
      <c r="L2077" s="644"/>
      <c r="M2077" s="645">
        <f t="shared" si="230"/>
        <v>0</v>
      </c>
      <c r="N2077" s="644"/>
      <c r="O2077" s="644"/>
      <c r="P2077" s="644"/>
      <c r="Q2077" s="87" t="e">
        <f t="shared" si="228"/>
        <v>#DIV/0!</v>
      </c>
      <c r="R2077" s="87" t="e">
        <f t="shared" si="228"/>
        <v>#DIV/0!</v>
      </c>
      <c r="S2077" s="87" t="e">
        <f t="shared" si="228"/>
        <v>#DIV/0!</v>
      </c>
      <c r="T2077" s="87" t="e">
        <f t="shared" si="228"/>
        <v>#DIV/0!</v>
      </c>
    </row>
    <row r="2078" spans="1:20" ht="30" hidden="1" x14ac:dyDescent="0.3">
      <c r="A2078" s="92"/>
      <c r="B2078" s="93" t="s">
        <v>343</v>
      </c>
      <c r="C2078" s="97" t="s">
        <v>344</v>
      </c>
      <c r="D2078" s="644"/>
      <c r="E2078" s="645">
        <f t="shared" si="231"/>
        <v>0</v>
      </c>
      <c r="F2078" s="644"/>
      <c r="G2078" s="644"/>
      <c r="H2078" s="644"/>
      <c r="I2078" s="645">
        <f t="shared" si="229"/>
        <v>0</v>
      </c>
      <c r="J2078" s="644"/>
      <c r="K2078" s="644"/>
      <c r="L2078" s="644"/>
      <c r="M2078" s="645">
        <f t="shared" si="230"/>
        <v>0</v>
      </c>
      <c r="N2078" s="644"/>
      <c r="O2078" s="644"/>
      <c r="P2078" s="644"/>
      <c r="Q2078" s="87" t="e">
        <f t="shared" si="228"/>
        <v>#DIV/0!</v>
      </c>
      <c r="R2078" s="87" t="e">
        <f t="shared" si="228"/>
        <v>#DIV/0!</v>
      </c>
      <c r="S2078" s="87" t="e">
        <f t="shared" si="228"/>
        <v>#DIV/0!</v>
      </c>
      <c r="T2078" s="87" t="e">
        <f t="shared" si="228"/>
        <v>#DIV/0!</v>
      </c>
    </row>
    <row r="2079" spans="1:20" ht="45" hidden="1" x14ac:dyDescent="0.3">
      <c r="A2079" s="92"/>
      <c r="B2079" s="93" t="s">
        <v>345</v>
      </c>
      <c r="C2079" s="97" t="s">
        <v>346</v>
      </c>
      <c r="D2079" s="644"/>
      <c r="E2079" s="645">
        <f t="shared" si="231"/>
        <v>0</v>
      </c>
      <c r="F2079" s="644"/>
      <c r="G2079" s="644"/>
      <c r="H2079" s="644"/>
      <c r="I2079" s="645">
        <f t="shared" si="229"/>
        <v>0</v>
      </c>
      <c r="J2079" s="644"/>
      <c r="K2079" s="644"/>
      <c r="L2079" s="644"/>
      <c r="M2079" s="645">
        <f t="shared" si="230"/>
        <v>0</v>
      </c>
      <c r="N2079" s="644"/>
      <c r="O2079" s="644"/>
      <c r="P2079" s="644"/>
      <c r="Q2079" s="87" t="e">
        <f t="shared" si="228"/>
        <v>#DIV/0!</v>
      </c>
      <c r="R2079" s="87" t="e">
        <f t="shared" si="228"/>
        <v>#DIV/0!</v>
      </c>
      <c r="S2079" s="87" t="e">
        <f t="shared" si="228"/>
        <v>#DIV/0!</v>
      </c>
      <c r="T2079" s="87" t="e">
        <f t="shared" si="228"/>
        <v>#DIV/0!</v>
      </c>
    </row>
    <row r="2080" spans="1:20" ht="30" hidden="1" x14ac:dyDescent="0.3">
      <c r="A2080" s="92"/>
      <c r="B2080" s="93" t="s">
        <v>347</v>
      </c>
      <c r="C2080" s="97" t="s">
        <v>348</v>
      </c>
      <c r="D2080" s="644"/>
      <c r="E2080" s="645">
        <f t="shared" si="231"/>
        <v>0</v>
      </c>
      <c r="F2080" s="644"/>
      <c r="G2080" s="644"/>
      <c r="H2080" s="644"/>
      <c r="I2080" s="645">
        <f t="shared" si="229"/>
        <v>0</v>
      </c>
      <c r="J2080" s="644"/>
      <c r="K2080" s="644"/>
      <c r="L2080" s="644"/>
      <c r="M2080" s="645">
        <f t="shared" si="230"/>
        <v>0</v>
      </c>
      <c r="N2080" s="644"/>
      <c r="O2080" s="644"/>
      <c r="P2080" s="644"/>
      <c r="Q2080" s="87" t="e">
        <f t="shared" si="228"/>
        <v>#DIV/0!</v>
      </c>
      <c r="R2080" s="87" t="e">
        <f t="shared" si="228"/>
        <v>#DIV/0!</v>
      </c>
      <c r="S2080" s="87" t="e">
        <f t="shared" si="228"/>
        <v>#DIV/0!</v>
      </c>
      <c r="T2080" s="87" t="e">
        <f t="shared" si="228"/>
        <v>#DIV/0!</v>
      </c>
    </row>
    <row r="2081" spans="1:20" ht="30" hidden="1" x14ac:dyDescent="0.3">
      <c r="A2081" s="92"/>
      <c r="B2081" s="93" t="s">
        <v>349</v>
      </c>
      <c r="C2081" s="97" t="s">
        <v>350</v>
      </c>
      <c r="D2081" s="644"/>
      <c r="E2081" s="645">
        <f t="shared" si="231"/>
        <v>0</v>
      </c>
      <c r="F2081" s="644"/>
      <c r="G2081" s="644"/>
      <c r="H2081" s="644"/>
      <c r="I2081" s="645">
        <f t="shared" si="229"/>
        <v>0</v>
      </c>
      <c r="J2081" s="644"/>
      <c r="K2081" s="644"/>
      <c r="L2081" s="644"/>
      <c r="M2081" s="645">
        <f t="shared" si="230"/>
        <v>0</v>
      </c>
      <c r="N2081" s="644"/>
      <c r="O2081" s="644"/>
      <c r="P2081" s="644"/>
      <c r="Q2081" s="87" t="e">
        <f t="shared" si="228"/>
        <v>#DIV/0!</v>
      </c>
      <c r="R2081" s="87" t="e">
        <f t="shared" si="228"/>
        <v>#DIV/0!</v>
      </c>
      <c r="S2081" s="87" t="e">
        <f t="shared" si="228"/>
        <v>#DIV/0!</v>
      </c>
      <c r="T2081" s="87" t="e">
        <f t="shared" si="228"/>
        <v>#DIV/0!</v>
      </c>
    </row>
    <row r="2082" spans="1:20" ht="45" hidden="1" x14ac:dyDescent="0.3">
      <c r="A2082" s="92"/>
      <c r="B2082" s="93" t="s">
        <v>351</v>
      </c>
      <c r="C2082" s="97" t="s">
        <v>352</v>
      </c>
      <c r="D2082" s="644"/>
      <c r="E2082" s="645">
        <f t="shared" si="231"/>
        <v>0</v>
      </c>
      <c r="F2082" s="644"/>
      <c r="G2082" s="644"/>
      <c r="H2082" s="644"/>
      <c r="I2082" s="645">
        <f t="shared" si="229"/>
        <v>0</v>
      </c>
      <c r="J2082" s="644"/>
      <c r="K2082" s="644"/>
      <c r="L2082" s="644"/>
      <c r="M2082" s="645">
        <f t="shared" si="230"/>
        <v>0</v>
      </c>
      <c r="N2082" s="644"/>
      <c r="O2082" s="644"/>
      <c r="P2082" s="644"/>
      <c r="Q2082" s="87" t="e">
        <f t="shared" si="228"/>
        <v>#DIV/0!</v>
      </c>
      <c r="R2082" s="87" t="e">
        <f t="shared" si="228"/>
        <v>#DIV/0!</v>
      </c>
      <c r="S2082" s="87" t="e">
        <f t="shared" si="228"/>
        <v>#DIV/0!</v>
      </c>
      <c r="T2082" s="87" t="e">
        <f t="shared" si="228"/>
        <v>#DIV/0!</v>
      </c>
    </row>
    <row r="2083" spans="1:20" ht="18" hidden="1" customHeight="1" x14ac:dyDescent="0.3">
      <c r="A2083" s="92"/>
      <c r="B2083" s="93" t="s">
        <v>355</v>
      </c>
      <c r="C2083" s="96" t="s">
        <v>356</v>
      </c>
      <c r="D2083" s="644"/>
      <c r="E2083" s="645">
        <f t="shared" si="231"/>
        <v>0</v>
      </c>
      <c r="F2083" s="644"/>
      <c r="G2083" s="644"/>
      <c r="H2083" s="644"/>
      <c r="I2083" s="645">
        <f t="shared" si="229"/>
        <v>0</v>
      </c>
      <c r="J2083" s="644"/>
      <c r="K2083" s="644"/>
      <c r="L2083" s="644"/>
      <c r="M2083" s="645">
        <f t="shared" si="230"/>
        <v>0</v>
      </c>
      <c r="N2083" s="644"/>
      <c r="O2083" s="644"/>
      <c r="P2083" s="644"/>
      <c r="Q2083" s="87" t="e">
        <f t="shared" si="228"/>
        <v>#DIV/0!</v>
      </c>
      <c r="R2083" s="87" t="e">
        <f t="shared" si="228"/>
        <v>#DIV/0!</v>
      </c>
      <c r="S2083" s="87" t="e">
        <f t="shared" si="228"/>
        <v>#DIV/0!</v>
      </c>
      <c r="T2083" s="87" t="e">
        <f t="shared" si="228"/>
        <v>#DIV/0!</v>
      </c>
    </row>
    <row r="2084" spans="1:20" ht="30" hidden="1" x14ac:dyDescent="0.3">
      <c r="A2084" s="92"/>
      <c r="B2084" s="93" t="s">
        <v>357</v>
      </c>
      <c r="C2084" s="97" t="s">
        <v>358</v>
      </c>
      <c r="D2084" s="644"/>
      <c r="E2084" s="645">
        <f t="shared" si="231"/>
        <v>0</v>
      </c>
      <c r="F2084" s="644"/>
      <c r="G2084" s="644"/>
      <c r="H2084" s="644"/>
      <c r="I2084" s="645">
        <f t="shared" si="229"/>
        <v>0</v>
      </c>
      <c r="J2084" s="644"/>
      <c r="K2084" s="644"/>
      <c r="L2084" s="644"/>
      <c r="M2084" s="645">
        <f t="shared" si="230"/>
        <v>0</v>
      </c>
      <c r="N2084" s="644"/>
      <c r="O2084" s="644"/>
      <c r="P2084" s="644"/>
      <c r="Q2084" s="87" t="e">
        <f t="shared" si="228"/>
        <v>#DIV/0!</v>
      </c>
      <c r="R2084" s="87" t="e">
        <f t="shared" si="228"/>
        <v>#DIV/0!</v>
      </c>
      <c r="S2084" s="87" t="e">
        <f t="shared" si="228"/>
        <v>#DIV/0!</v>
      </c>
      <c r="T2084" s="87" t="e">
        <f t="shared" si="228"/>
        <v>#DIV/0!</v>
      </c>
    </row>
    <row r="2085" spans="1:20" ht="37.5" customHeight="1" x14ac:dyDescent="0.3">
      <c r="A2085" s="92" t="s">
        <v>501</v>
      </c>
      <c r="B2085" s="117"/>
      <c r="C2085" s="125" t="s">
        <v>502</v>
      </c>
      <c r="D2085" s="217">
        <f>D2086</f>
        <v>6.5</v>
      </c>
      <c r="E2085" s="645">
        <f t="shared" si="231"/>
        <v>6.5</v>
      </c>
      <c r="F2085" s="217">
        <f>F2086</f>
        <v>6.5</v>
      </c>
      <c r="G2085" s="217">
        <f>G2086</f>
        <v>0</v>
      </c>
      <c r="H2085" s="217">
        <f>H2086</f>
        <v>0</v>
      </c>
      <c r="I2085" s="645">
        <f t="shared" si="229"/>
        <v>5</v>
      </c>
      <c r="J2085" s="640">
        <f>J2086</f>
        <v>5</v>
      </c>
      <c r="K2085" s="640">
        <f>K2086</f>
        <v>0</v>
      </c>
      <c r="L2085" s="640">
        <f>L2086</f>
        <v>0</v>
      </c>
      <c r="M2085" s="645">
        <f t="shared" si="230"/>
        <v>3.86</v>
      </c>
      <c r="N2085" s="640">
        <f>N2086</f>
        <v>3.86</v>
      </c>
      <c r="O2085" s="640">
        <f>O2086</f>
        <v>0</v>
      </c>
      <c r="P2085" s="640">
        <f>P2086</f>
        <v>0</v>
      </c>
      <c r="Q2085" s="87">
        <f t="shared" si="228"/>
        <v>77.2</v>
      </c>
      <c r="R2085" s="87">
        <f t="shared" si="228"/>
        <v>77.2</v>
      </c>
      <c r="S2085" s="87" t="e">
        <f t="shared" si="228"/>
        <v>#DIV/0!</v>
      </c>
      <c r="T2085" s="87" t="e">
        <f t="shared" si="228"/>
        <v>#DIV/0!</v>
      </c>
    </row>
    <row r="2086" spans="1:20" x14ac:dyDescent="0.3">
      <c r="A2086" s="92"/>
      <c r="B2086" s="93" t="s">
        <v>192</v>
      </c>
      <c r="C2086" s="94" t="s">
        <v>206</v>
      </c>
      <c r="D2086" s="644">
        <f>D2089</f>
        <v>6.5</v>
      </c>
      <c r="E2086" s="645">
        <f t="shared" si="231"/>
        <v>6.5</v>
      </c>
      <c r="F2086" s="644">
        <f>F2089</f>
        <v>6.5</v>
      </c>
      <c r="G2086" s="644">
        <f>G2089</f>
        <v>0</v>
      </c>
      <c r="H2086" s="644">
        <f>H2089</f>
        <v>0</v>
      </c>
      <c r="I2086" s="645">
        <f t="shared" si="229"/>
        <v>5</v>
      </c>
      <c r="J2086" s="644">
        <f>J2089</f>
        <v>5</v>
      </c>
      <c r="K2086" s="644">
        <f>K2089</f>
        <v>0</v>
      </c>
      <c r="L2086" s="644">
        <f>L2089</f>
        <v>0</v>
      </c>
      <c r="M2086" s="645">
        <f t="shared" si="230"/>
        <v>3.86</v>
      </c>
      <c r="N2086" s="644">
        <f>N2089</f>
        <v>3.86</v>
      </c>
      <c r="O2086" s="644">
        <f>O2089</f>
        <v>0</v>
      </c>
      <c r="P2086" s="644">
        <f>P2089</f>
        <v>0</v>
      </c>
      <c r="Q2086" s="87">
        <f t="shared" si="228"/>
        <v>77.2</v>
      </c>
      <c r="R2086" s="87">
        <f t="shared" si="228"/>
        <v>77.2</v>
      </c>
      <c r="S2086" s="87" t="e">
        <f t="shared" si="228"/>
        <v>#DIV/0!</v>
      </c>
      <c r="T2086" s="87" t="e">
        <f t="shared" si="228"/>
        <v>#DIV/0!</v>
      </c>
    </row>
    <row r="2087" spans="1:20" hidden="1" x14ac:dyDescent="0.3">
      <c r="A2087" s="92"/>
      <c r="B2087" s="93"/>
      <c r="C2087" s="95" t="s">
        <v>391</v>
      </c>
      <c r="D2087" s="644"/>
      <c r="E2087" s="645">
        <f t="shared" si="231"/>
        <v>0</v>
      </c>
      <c r="F2087" s="644"/>
      <c r="G2087" s="644"/>
      <c r="H2087" s="644"/>
      <c r="I2087" s="645">
        <f t="shared" si="229"/>
        <v>0</v>
      </c>
      <c r="J2087" s="644"/>
      <c r="K2087" s="644"/>
      <c r="L2087" s="644"/>
      <c r="M2087" s="645">
        <f t="shared" si="230"/>
        <v>0</v>
      </c>
      <c r="N2087" s="644"/>
      <c r="O2087" s="644"/>
      <c r="P2087" s="644"/>
      <c r="Q2087" s="87" t="e">
        <f t="shared" si="228"/>
        <v>#DIV/0!</v>
      </c>
      <c r="R2087" s="87" t="e">
        <f t="shared" si="228"/>
        <v>#DIV/0!</v>
      </c>
      <c r="S2087" s="87" t="e">
        <f t="shared" si="228"/>
        <v>#DIV/0!</v>
      </c>
      <c r="T2087" s="87" t="e">
        <f t="shared" si="228"/>
        <v>#DIV/0!</v>
      </c>
    </row>
    <row r="2088" spans="1:20" hidden="1" x14ac:dyDescent="0.3">
      <c r="A2088" s="92"/>
      <c r="B2088" s="93" t="s">
        <v>307</v>
      </c>
      <c r="C2088" s="95" t="s">
        <v>21</v>
      </c>
      <c r="D2088" s="644"/>
      <c r="E2088" s="645">
        <f t="shared" si="231"/>
        <v>0</v>
      </c>
      <c r="F2088" s="644"/>
      <c r="G2088" s="644"/>
      <c r="H2088" s="644"/>
      <c r="I2088" s="645">
        <f t="shared" si="229"/>
        <v>0</v>
      </c>
      <c r="J2088" s="644"/>
      <c r="K2088" s="644"/>
      <c r="L2088" s="644"/>
      <c r="M2088" s="645">
        <f t="shared" si="230"/>
        <v>0</v>
      </c>
      <c r="N2088" s="644"/>
      <c r="O2088" s="644"/>
      <c r="P2088" s="644"/>
      <c r="Q2088" s="87" t="e">
        <f t="shared" si="228"/>
        <v>#DIV/0!</v>
      </c>
      <c r="R2088" s="87" t="e">
        <f t="shared" si="228"/>
        <v>#DIV/0!</v>
      </c>
      <c r="S2088" s="87" t="e">
        <f t="shared" si="228"/>
        <v>#DIV/0!</v>
      </c>
      <c r="T2088" s="87" t="e">
        <f t="shared" si="228"/>
        <v>#DIV/0!</v>
      </c>
    </row>
    <row r="2089" spans="1:20" x14ac:dyDescent="0.3">
      <c r="A2089" s="92"/>
      <c r="B2089" s="93" t="s">
        <v>324</v>
      </c>
      <c r="C2089" s="95" t="s">
        <v>23</v>
      </c>
      <c r="D2089" s="644">
        <v>6.5</v>
      </c>
      <c r="E2089" s="645">
        <f t="shared" si="231"/>
        <v>6.5</v>
      </c>
      <c r="F2089" s="644">
        <v>6.5</v>
      </c>
      <c r="G2089" s="644"/>
      <c r="H2089" s="644"/>
      <c r="I2089" s="645">
        <f t="shared" si="229"/>
        <v>5</v>
      </c>
      <c r="J2089" s="644">
        <v>5</v>
      </c>
      <c r="K2089" s="644"/>
      <c r="L2089" s="644"/>
      <c r="M2089" s="645">
        <f t="shared" si="230"/>
        <v>3.86</v>
      </c>
      <c r="N2089" s="644">
        <v>3.86</v>
      </c>
      <c r="O2089" s="644"/>
      <c r="P2089" s="644"/>
      <c r="Q2089" s="87">
        <f t="shared" si="228"/>
        <v>77.2</v>
      </c>
      <c r="R2089" s="87">
        <f t="shared" si="228"/>
        <v>77.2</v>
      </c>
      <c r="S2089" s="87" t="e">
        <f t="shared" si="228"/>
        <v>#DIV/0!</v>
      </c>
      <c r="T2089" s="87" t="e">
        <f t="shared" si="228"/>
        <v>#DIV/0!</v>
      </c>
    </row>
    <row r="2090" spans="1:20" hidden="1" x14ac:dyDescent="0.3">
      <c r="A2090" s="92"/>
      <c r="B2090" s="93" t="s">
        <v>203</v>
      </c>
      <c r="C2090" s="95" t="s">
        <v>385</v>
      </c>
      <c r="D2090" s="644"/>
      <c r="E2090" s="642">
        <f t="shared" si="231"/>
        <v>0</v>
      </c>
      <c r="F2090" s="644"/>
      <c r="G2090" s="644"/>
      <c r="H2090" s="644"/>
      <c r="I2090" s="642">
        <f t="shared" si="229"/>
        <v>0</v>
      </c>
      <c r="J2090" s="644"/>
      <c r="K2090" s="644"/>
      <c r="L2090" s="644"/>
      <c r="M2090" s="642">
        <f t="shared" si="230"/>
        <v>0</v>
      </c>
      <c r="N2090" s="644"/>
      <c r="O2090" s="644"/>
      <c r="P2090" s="644"/>
      <c r="Q2090" s="87" t="e">
        <f t="shared" si="228"/>
        <v>#DIV/0!</v>
      </c>
      <c r="R2090" s="87" t="e">
        <f t="shared" si="228"/>
        <v>#DIV/0!</v>
      </c>
      <c r="S2090" s="87" t="e">
        <f t="shared" si="228"/>
        <v>#DIV/0!</v>
      </c>
      <c r="T2090" s="87" t="e">
        <f t="shared" si="228"/>
        <v>#DIV/0!</v>
      </c>
    </row>
    <row r="2091" spans="1:20" hidden="1" x14ac:dyDescent="0.3">
      <c r="A2091" s="92"/>
      <c r="B2091" s="93" t="s">
        <v>207</v>
      </c>
      <c r="C2091" s="96" t="s">
        <v>208</v>
      </c>
      <c r="D2091" s="644"/>
      <c r="E2091" s="642">
        <f t="shared" si="231"/>
        <v>0</v>
      </c>
      <c r="F2091" s="644"/>
      <c r="G2091" s="644"/>
      <c r="H2091" s="644"/>
      <c r="I2091" s="642">
        <f t="shared" si="229"/>
        <v>0</v>
      </c>
      <c r="J2091" s="644"/>
      <c r="K2091" s="644"/>
      <c r="L2091" s="644"/>
      <c r="M2091" s="642">
        <f t="shared" si="230"/>
        <v>0</v>
      </c>
      <c r="N2091" s="644"/>
      <c r="O2091" s="644"/>
      <c r="P2091" s="644"/>
      <c r="Q2091" s="87" t="e">
        <f t="shared" si="228"/>
        <v>#DIV/0!</v>
      </c>
      <c r="R2091" s="87" t="e">
        <f t="shared" si="228"/>
        <v>#DIV/0!</v>
      </c>
      <c r="S2091" s="87" t="e">
        <f t="shared" si="228"/>
        <v>#DIV/0!</v>
      </c>
      <c r="T2091" s="87" t="e">
        <f t="shared" si="228"/>
        <v>#DIV/0!</v>
      </c>
    </row>
    <row r="2092" spans="1:20" ht="30" hidden="1" x14ac:dyDescent="0.3">
      <c r="A2092" s="92"/>
      <c r="B2092" s="93" t="s">
        <v>209</v>
      </c>
      <c r="C2092" s="97" t="s">
        <v>210</v>
      </c>
      <c r="D2092" s="644"/>
      <c r="E2092" s="642">
        <f t="shared" si="231"/>
        <v>0</v>
      </c>
      <c r="F2092" s="644"/>
      <c r="G2092" s="644"/>
      <c r="H2092" s="644"/>
      <c r="I2092" s="642">
        <f t="shared" si="229"/>
        <v>0</v>
      </c>
      <c r="J2092" s="644"/>
      <c r="K2092" s="644"/>
      <c r="L2092" s="644"/>
      <c r="M2092" s="642">
        <f t="shared" si="230"/>
        <v>0</v>
      </c>
      <c r="N2092" s="644"/>
      <c r="O2092" s="644"/>
      <c r="P2092" s="644"/>
      <c r="Q2092" s="87" t="e">
        <f t="shared" si="228"/>
        <v>#DIV/0!</v>
      </c>
      <c r="R2092" s="87" t="e">
        <f t="shared" si="228"/>
        <v>#DIV/0!</v>
      </c>
      <c r="S2092" s="87" t="e">
        <f t="shared" si="228"/>
        <v>#DIV/0!</v>
      </c>
      <c r="T2092" s="87" t="e">
        <f t="shared" si="228"/>
        <v>#DIV/0!</v>
      </c>
    </row>
    <row r="2093" spans="1:20" ht="30" hidden="1" x14ac:dyDescent="0.3">
      <c r="A2093" s="92"/>
      <c r="B2093" s="93" t="s">
        <v>211</v>
      </c>
      <c r="C2093" s="97" t="s">
        <v>212</v>
      </c>
      <c r="D2093" s="644"/>
      <c r="E2093" s="642">
        <f t="shared" si="231"/>
        <v>0</v>
      </c>
      <c r="F2093" s="644"/>
      <c r="G2093" s="644"/>
      <c r="H2093" s="644"/>
      <c r="I2093" s="642">
        <f t="shared" si="229"/>
        <v>0</v>
      </c>
      <c r="J2093" s="644"/>
      <c r="K2093" s="644"/>
      <c r="L2093" s="644"/>
      <c r="M2093" s="642">
        <f t="shared" si="230"/>
        <v>0</v>
      </c>
      <c r="N2093" s="644"/>
      <c r="O2093" s="644"/>
      <c r="P2093" s="644"/>
      <c r="Q2093" s="87" t="e">
        <f t="shared" si="228"/>
        <v>#DIV/0!</v>
      </c>
      <c r="R2093" s="87" t="e">
        <f t="shared" si="228"/>
        <v>#DIV/0!</v>
      </c>
      <c r="S2093" s="87" t="e">
        <f t="shared" si="228"/>
        <v>#DIV/0!</v>
      </c>
      <c r="T2093" s="87" t="e">
        <f t="shared" si="228"/>
        <v>#DIV/0!</v>
      </c>
    </row>
    <row r="2094" spans="1:20" hidden="1" x14ac:dyDescent="0.3">
      <c r="A2094" s="92"/>
      <c r="B2094" s="93" t="s">
        <v>213</v>
      </c>
      <c r="C2094" s="96" t="s">
        <v>214</v>
      </c>
      <c r="D2094" s="644"/>
      <c r="E2094" s="642">
        <f t="shared" si="231"/>
        <v>0</v>
      </c>
      <c r="F2094" s="644"/>
      <c r="G2094" s="644"/>
      <c r="H2094" s="644"/>
      <c r="I2094" s="642">
        <f t="shared" si="229"/>
        <v>0</v>
      </c>
      <c r="J2094" s="644"/>
      <c r="K2094" s="644"/>
      <c r="L2094" s="644"/>
      <c r="M2094" s="642">
        <f t="shared" si="230"/>
        <v>0</v>
      </c>
      <c r="N2094" s="644"/>
      <c r="O2094" s="644"/>
      <c r="P2094" s="644"/>
      <c r="Q2094" s="87" t="e">
        <f t="shared" si="228"/>
        <v>#DIV/0!</v>
      </c>
      <c r="R2094" s="87" t="e">
        <f t="shared" si="228"/>
        <v>#DIV/0!</v>
      </c>
      <c r="S2094" s="87" t="e">
        <f t="shared" si="228"/>
        <v>#DIV/0!</v>
      </c>
      <c r="T2094" s="87" t="e">
        <f t="shared" si="228"/>
        <v>#DIV/0!</v>
      </c>
    </row>
    <row r="2095" spans="1:20" hidden="1" x14ac:dyDescent="0.3">
      <c r="A2095" s="92"/>
      <c r="B2095" s="93" t="s">
        <v>215</v>
      </c>
      <c r="C2095" s="95" t="s">
        <v>391</v>
      </c>
      <c r="D2095" s="644"/>
      <c r="E2095" s="642">
        <f t="shared" si="231"/>
        <v>0</v>
      </c>
      <c r="F2095" s="644"/>
      <c r="G2095" s="644"/>
      <c r="H2095" s="644"/>
      <c r="I2095" s="642">
        <f t="shared" si="229"/>
        <v>0</v>
      </c>
      <c r="J2095" s="644"/>
      <c r="K2095" s="644"/>
      <c r="L2095" s="644"/>
      <c r="M2095" s="642">
        <f t="shared" si="230"/>
        <v>0</v>
      </c>
      <c r="N2095" s="644"/>
      <c r="O2095" s="644"/>
      <c r="P2095" s="644"/>
      <c r="Q2095" s="87" t="e">
        <f t="shared" si="228"/>
        <v>#DIV/0!</v>
      </c>
      <c r="R2095" s="87" t="e">
        <f t="shared" si="228"/>
        <v>#DIV/0!</v>
      </c>
      <c r="S2095" s="87" t="e">
        <f t="shared" si="228"/>
        <v>#DIV/0!</v>
      </c>
      <c r="T2095" s="87" t="e">
        <f t="shared" si="228"/>
        <v>#DIV/0!</v>
      </c>
    </row>
    <row r="2096" spans="1:20" ht="45" hidden="1" x14ac:dyDescent="0.3">
      <c r="A2096" s="92"/>
      <c r="B2096" s="93" t="s">
        <v>216</v>
      </c>
      <c r="C2096" s="96" t="s">
        <v>217</v>
      </c>
      <c r="D2096" s="644"/>
      <c r="E2096" s="642">
        <f t="shared" si="231"/>
        <v>0</v>
      </c>
      <c r="F2096" s="644"/>
      <c r="G2096" s="644"/>
      <c r="H2096" s="644"/>
      <c r="I2096" s="642">
        <f t="shared" si="229"/>
        <v>0</v>
      </c>
      <c r="J2096" s="644"/>
      <c r="K2096" s="644"/>
      <c r="L2096" s="644"/>
      <c r="M2096" s="642">
        <f t="shared" si="230"/>
        <v>0</v>
      </c>
      <c r="N2096" s="644"/>
      <c r="O2096" s="644"/>
      <c r="P2096" s="644"/>
      <c r="Q2096" s="87" t="e">
        <f t="shared" si="228"/>
        <v>#DIV/0!</v>
      </c>
      <c r="R2096" s="87" t="e">
        <f t="shared" si="228"/>
        <v>#DIV/0!</v>
      </c>
      <c r="S2096" s="87" t="e">
        <f t="shared" si="228"/>
        <v>#DIV/0!</v>
      </c>
      <c r="T2096" s="87" t="e">
        <f t="shared" si="228"/>
        <v>#DIV/0!</v>
      </c>
    </row>
    <row r="2097" spans="1:20" hidden="1" x14ac:dyDescent="0.3">
      <c r="A2097" s="92"/>
      <c r="B2097" s="93" t="s">
        <v>218</v>
      </c>
      <c r="C2097" s="96" t="s">
        <v>219</v>
      </c>
      <c r="D2097" s="644"/>
      <c r="E2097" s="642">
        <f t="shared" si="231"/>
        <v>0</v>
      </c>
      <c r="F2097" s="644"/>
      <c r="G2097" s="644"/>
      <c r="H2097" s="644"/>
      <c r="I2097" s="642">
        <f t="shared" si="229"/>
        <v>0</v>
      </c>
      <c r="J2097" s="644"/>
      <c r="K2097" s="644"/>
      <c r="L2097" s="644"/>
      <c r="M2097" s="642">
        <f t="shared" si="230"/>
        <v>0</v>
      </c>
      <c r="N2097" s="644"/>
      <c r="O2097" s="644"/>
      <c r="P2097" s="644"/>
      <c r="Q2097" s="87" t="e">
        <f t="shared" si="228"/>
        <v>#DIV/0!</v>
      </c>
      <c r="R2097" s="87" t="e">
        <f t="shared" si="228"/>
        <v>#DIV/0!</v>
      </c>
      <c r="S2097" s="87" t="e">
        <f t="shared" si="228"/>
        <v>#DIV/0!</v>
      </c>
      <c r="T2097" s="87" t="e">
        <f t="shared" si="228"/>
        <v>#DIV/0!</v>
      </c>
    </row>
    <row r="2098" spans="1:20" ht="30" hidden="1" x14ac:dyDescent="0.3">
      <c r="A2098" s="92"/>
      <c r="B2098" s="93" t="s">
        <v>220</v>
      </c>
      <c r="C2098" s="97" t="s">
        <v>221</v>
      </c>
      <c r="D2098" s="644"/>
      <c r="E2098" s="642">
        <f t="shared" si="231"/>
        <v>0</v>
      </c>
      <c r="F2098" s="644"/>
      <c r="G2098" s="644"/>
      <c r="H2098" s="644"/>
      <c r="I2098" s="642">
        <f t="shared" si="229"/>
        <v>0</v>
      </c>
      <c r="J2098" s="644"/>
      <c r="K2098" s="644"/>
      <c r="L2098" s="644"/>
      <c r="M2098" s="642">
        <f t="shared" si="230"/>
        <v>0</v>
      </c>
      <c r="N2098" s="644"/>
      <c r="O2098" s="644"/>
      <c r="P2098" s="644"/>
      <c r="Q2098" s="87" t="e">
        <f t="shared" si="228"/>
        <v>#DIV/0!</v>
      </c>
      <c r="R2098" s="87" t="e">
        <f t="shared" si="228"/>
        <v>#DIV/0!</v>
      </c>
      <c r="S2098" s="87" t="e">
        <f t="shared" si="228"/>
        <v>#DIV/0!</v>
      </c>
      <c r="T2098" s="87" t="e">
        <f t="shared" si="228"/>
        <v>#DIV/0!</v>
      </c>
    </row>
    <row r="2099" spans="1:20" ht="30" hidden="1" x14ac:dyDescent="0.3">
      <c r="A2099" s="92"/>
      <c r="B2099" s="93" t="s">
        <v>222</v>
      </c>
      <c r="C2099" s="97" t="s">
        <v>223</v>
      </c>
      <c r="D2099" s="644"/>
      <c r="E2099" s="642">
        <f t="shared" si="231"/>
        <v>0</v>
      </c>
      <c r="F2099" s="644"/>
      <c r="G2099" s="644"/>
      <c r="H2099" s="644"/>
      <c r="I2099" s="642">
        <f t="shared" si="229"/>
        <v>0</v>
      </c>
      <c r="J2099" s="644"/>
      <c r="K2099" s="644"/>
      <c r="L2099" s="644"/>
      <c r="M2099" s="642">
        <f t="shared" si="230"/>
        <v>0</v>
      </c>
      <c r="N2099" s="644"/>
      <c r="O2099" s="644"/>
      <c r="P2099" s="644"/>
      <c r="Q2099" s="87" t="e">
        <f t="shared" si="228"/>
        <v>#DIV/0!</v>
      </c>
      <c r="R2099" s="87" t="e">
        <f t="shared" si="228"/>
        <v>#DIV/0!</v>
      </c>
      <c r="S2099" s="87" t="e">
        <f t="shared" si="228"/>
        <v>#DIV/0!</v>
      </c>
      <c r="T2099" s="87" t="e">
        <f t="shared" si="228"/>
        <v>#DIV/0!</v>
      </c>
    </row>
    <row r="2100" spans="1:20" hidden="1" x14ac:dyDescent="0.3">
      <c r="A2100" s="92"/>
      <c r="B2100" s="93" t="s">
        <v>224</v>
      </c>
      <c r="C2100" s="96" t="s">
        <v>225</v>
      </c>
      <c r="D2100" s="644"/>
      <c r="E2100" s="642">
        <f t="shared" si="231"/>
        <v>0</v>
      </c>
      <c r="F2100" s="644"/>
      <c r="G2100" s="644"/>
      <c r="H2100" s="644"/>
      <c r="I2100" s="642">
        <f t="shared" si="229"/>
        <v>0</v>
      </c>
      <c r="J2100" s="644"/>
      <c r="K2100" s="644"/>
      <c r="L2100" s="644"/>
      <c r="M2100" s="642">
        <f t="shared" si="230"/>
        <v>0</v>
      </c>
      <c r="N2100" s="644"/>
      <c r="O2100" s="644"/>
      <c r="P2100" s="644"/>
      <c r="Q2100" s="87" t="e">
        <f t="shared" si="228"/>
        <v>#DIV/0!</v>
      </c>
      <c r="R2100" s="87" t="e">
        <f t="shared" si="228"/>
        <v>#DIV/0!</v>
      </c>
      <c r="S2100" s="87" t="e">
        <f t="shared" si="228"/>
        <v>#DIV/0!</v>
      </c>
      <c r="T2100" s="87" t="e">
        <f t="shared" si="228"/>
        <v>#DIV/0!</v>
      </c>
    </row>
    <row r="2101" spans="1:20" ht="30" hidden="1" x14ac:dyDescent="0.3">
      <c r="A2101" s="92"/>
      <c r="B2101" s="93" t="s">
        <v>226</v>
      </c>
      <c r="C2101" s="97" t="s">
        <v>227</v>
      </c>
      <c r="D2101" s="644"/>
      <c r="E2101" s="642">
        <f t="shared" si="231"/>
        <v>0</v>
      </c>
      <c r="F2101" s="644"/>
      <c r="G2101" s="644"/>
      <c r="H2101" s="644"/>
      <c r="I2101" s="642">
        <f t="shared" si="229"/>
        <v>0</v>
      </c>
      <c r="J2101" s="644"/>
      <c r="K2101" s="644"/>
      <c r="L2101" s="644"/>
      <c r="M2101" s="642">
        <f t="shared" si="230"/>
        <v>0</v>
      </c>
      <c r="N2101" s="644"/>
      <c r="O2101" s="644"/>
      <c r="P2101" s="644"/>
      <c r="Q2101" s="87" t="e">
        <f t="shared" si="228"/>
        <v>#DIV/0!</v>
      </c>
      <c r="R2101" s="87" t="e">
        <f t="shared" si="228"/>
        <v>#DIV/0!</v>
      </c>
      <c r="S2101" s="87" t="e">
        <f t="shared" si="228"/>
        <v>#DIV/0!</v>
      </c>
      <c r="T2101" s="87" t="e">
        <f t="shared" si="228"/>
        <v>#DIV/0!</v>
      </c>
    </row>
    <row r="2102" spans="1:20" ht="75" hidden="1" x14ac:dyDescent="0.3">
      <c r="A2102" s="92"/>
      <c r="B2102" s="93" t="s">
        <v>228</v>
      </c>
      <c r="C2102" s="97" t="s">
        <v>229</v>
      </c>
      <c r="D2102" s="644"/>
      <c r="E2102" s="642">
        <f t="shared" si="231"/>
        <v>0</v>
      </c>
      <c r="F2102" s="644"/>
      <c r="G2102" s="644"/>
      <c r="H2102" s="644"/>
      <c r="I2102" s="642">
        <f t="shared" si="229"/>
        <v>0</v>
      </c>
      <c r="J2102" s="644"/>
      <c r="K2102" s="644"/>
      <c r="L2102" s="644"/>
      <c r="M2102" s="642">
        <f t="shared" si="230"/>
        <v>0</v>
      </c>
      <c r="N2102" s="644"/>
      <c r="O2102" s="644"/>
      <c r="P2102" s="644"/>
      <c r="Q2102" s="87" t="e">
        <f t="shared" si="228"/>
        <v>#DIV/0!</v>
      </c>
      <c r="R2102" s="87" t="e">
        <f t="shared" si="228"/>
        <v>#DIV/0!</v>
      </c>
      <c r="S2102" s="87" t="e">
        <f t="shared" si="228"/>
        <v>#DIV/0!</v>
      </c>
      <c r="T2102" s="87" t="e">
        <f t="shared" si="228"/>
        <v>#DIV/0!</v>
      </c>
    </row>
    <row r="2103" spans="1:20" ht="135" hidden="1" x14ac:dyDescent="0.3">
      <c r="A2103" s="92"/>
      <c r="B2103" s="93" t="s">
        <v>230</v>
      </c>
      <c r="C2103" s="97" t="s">
        <v>231</v>
      </c>
      <c r="D2103" s="644"/>
      <c r="E2103" s="642">
        <f t="shared" si="231"/>
        <v>0</v>
      </c>
      <c r="F2103" s="644"/>
      <c r="G2103" s="644"/>
      <c r="H2103" s="644"/>
      <c r="I2103" s="642">
        <f t="shared" si="229"/>
        <v>0</v>
      </c>
      <c r="J2103" s="644"/>
      <c r="K2103" s="644"/>
      <c r="L2103" s="644"/>
      <c r="M2103" s="642">
        <f t="shared" si="230"/>
        <v>0</v>
      </c>
      <c r="N2103" s="644"/>
      <c r="O2103" s="644"/>
      <c r="P2103" s="644"/>
      <c r="Q2103" s="87" t="e">
        <f t="shared" si="228"/>
        <v>#DIV/0!</v>
      </c>
      <c r="R2103" s="87" t="e">
        <f t="shared" si="228"/>
        <v>#DIV/0!</v>
      </c>
      <c r="S2103" s="87" t="e">
        <f t="shared" si="228"/>
        <v>#DIV/0!</v>
      </c>
      <c r="T2103" s="87" t="e">
        <f t="shared" si="228"/>
        <v>#DIV/0!</v>
      </c>
    </row>
    <row r="2104" spans="1:20" ht="45" hidden="1" x14ac:dyDescent="0.3">
      <c r="A2104" s="92"/>
      <c r="B2104" s="93" t="s">
        <v>232</v>
      </c>
      <c r="C2104" s="97" t="s">
        <v>233</v>
      </c>
      <c r="D2104" s="644"/>
      <c r="E2104" s="642">
        <f t="shared" si="231"/>
        <v>0</v>
      </c>
      <c r="F2104" s="644"/>
      <c r="G2104" s="644"/>
      <c r="H2104" s="644"/>
      <c r="I2104" s="642">
        <f t="shared" si="229"/>
        <v>0</v>
      </c>
      <c r="J2104" s="644"/>
      <c r="K2104" s="644"/>
      <c r="L2104" s="644"/>
      <c r="M2104" s="642">
        <f t="shared" si="230"/>
        <v>0</v>
      </c>
      <c r="N2104" s="644"/>
      <c r="O2104" s="644"/>
      <c r="P2104" s="644"/>
      <c r="Q2104" s="87" t="e">
        <f t="shared" si="228"/>
        <v>#DIV/0!</v>
      </c>
      <c r="R2104" s="87" t="e">
        <f t="shared" si="228"/>
        <v>#DIV/0!</v>
      </c>
      <c r="S2104" s="87" t="e">
        <f t="shared" si="228"/>
        <v>#DIV/0!</v>
      </c>
      <c r="T2104" s="87" t="e">
        <f t="shared" si="228"/>
        <v>#DIV/0!</v>
      </c>
    </row>
    <row r="2105" spans="1:20" ht="45" hidden="1" x14ac:dyDescent="0.3">
      <c r="A2105" s="92"/>
      <c r="B2105" s="93" t="s">
        <v>234</v>
      </c>
      <c r="C2105" s="97" t="s">
        <v>235</v>
      </c>
      <c r="D2105" s="644"/>
      <c r="E2105" s="642">
        <f t="shared" si="231"/>
        <v>0</v>
      </c>
      <c r="F2105" s="644"/>
      <c r="G2105" s="644"/>
      <c r="H2105" s="644"/>
      <c r="I2105" s="642">
        <f t="shared" si="229"/>
        <v>0</v>
      </c>
      <c r="J2105" s="644"/>
      <c r="K2105" s="644"/>
      <c r="L2105" s="644"/>
      <c r="M2105" s="642">
        <f t="shared" si="230"/>
        <v>0</v>
      </c>
      <c r="N2105" s="644"/>
      <c r="O2105" s="644"/>
      <c r="P2105" s="644"/>
      <c r="Q2105" s="87" t="e">
        <f t="shared" si="228"/>
        <v>#DIV/0!</v>
      </c>
      <c r="R2105" s="87" t="e">
        <f t="shared" si="228"/>
        <v>#DIV/0!</v>
      </c>
      <c r="S2105" s="87" t="e">
        <f t="shared" si="228"/>
        <v>#DIV/0!</v>
      </c>
      <c r="T2105" s="87" t="e">
        <f t="shared" si="228"/>
        <v>#DIV/0!</v>
      </c>
    </row>
    <row r="2106" spans="1:20" ht="45" hidden="1" x14ac:dyDescent="0.3">
      <c r="A2106" s="92"/>
      <c r="B2106" s="93" t="s">
        <v>236</v>
      </c>
      <c r="C2106" s="97" t="s">
        <v>237</v>
      </c>
      <c r="D2106" s="644"/>
      <c r="E2106" s="642">
        <f t="shared" si="231"/>
        <v>0</v>
      </c>
      <c r="F2106" s="644"/>
      <c r="G2106" s="644"/>
      <c r="H2106" s="644"/>
      <c r="I2106" s="642">
        <f t="shared" si="229"/>
        <v>0</v>
      </c>
      <c r="J2106" s="644"/>
      <c r="K2106" s="644"/>
      <c r="L2106" s="644"/>
      <c r="M2106" s="642">
        <f t="shared" si="230"/>
        <v>0</v>
      </c>
      <c r="N2106" s="644"/>
      <c r="O2106" s="644"/>
      <c r="P2106" s="644"/>
      <c r="Q2106" s="87" t="e">
        <f t="shared" si="228"/>
        <v>#DIV/0!</v>
      </c>
      <c r="R2106" s="87" t="e">
        <f t="shared" si="228"/>
        <v>#DIV/0!</v>
      </c>
      <c r="S2106" s="87" t="e">
        <f t="shared" si="228"/>
        <v>#DIV/0!</v>
      </c>
      <c r="T2106" s="87" t="e">
        <f t="shared" si="228"/>
        <v>#DIV/0!</v>
      </c>
    </row>
    <row r="2107" spans="1:20" ht="30" hidden="1" x14ac:dyDescent="0.3">
      <c r="A2107" s="92"/>
      <c r="B2107" s="93" t="s">
        <v>238</v>
      </c>
      <c r="C2107" s="97" t="s">
        <v>239</v>
      </c>
      <c r="D2107" s="644"/>
      <c r="E2107" s="642">
        <f t="shared" si="231"/>
        <v>0</v>
      </c>
      <c r="F2107" s="644"/>
      <c r="G2107" s="644"/>
      <c r="H2107" s="644"/>
      <c r="I2107" s="642">
        <f t="shared" si="229"/>
        <v>0</v>
      </c>
      <c r="J2107" s="644"/>
      <c r="K2107" s="644"/>
      <c r="L2107" s="644"/>
      <c r="M2107" s="642">
        <f t="shared" si="230"/>
        <v>0</v>
      </c>
      <c r="N2107" s="644"/>
      <c r="O2107" s="644"/>
      <c r="P2107" s="644"/>
      <c r="Q2107" s="87" t="e">
        <f t="shared" si="228"/>
        <v>#DIV/0!</v>
      </c>
      <c r="R2107" s="87" t="e">
        <f t="shared" si="228"/>
        <v>#DIV/0!</v>
      </c>
      <c r="S2107" s="87" t="e">
        <f t="shared" si="228"/>
        <v>#DIV/0!</v>
      </c>
      <c r="T2107" s="87" t="e">
        <f t="shared" si="228"/>
        <v>#DIV/0!</v>
      </c>
    </row>
    <row r="2108" spans="1:20" ht="45" hidden="1" x14ac:dyDescent="0.3">
      <c r="A2108" s="92"/>
      <c r="B2108" s="93" t="s">
        <v>240</v>
      </c>
      <c r="C2108" s="97" t="s">
        <v>241</v>
      </c>
      <c r="D2108" s="644"/>
      <c r="E2108" s="642">
        <f t="shared" si="231"/>
        <v>0</v>
      </c>
      <c r="F2108" s="644"/>
      <c r="G2108" s="644"/>
      <c r="H2108" s="644"/>
      <c r="I2108" s="642">
        <f t="shared" si="229"/>
        <v>0</v>
      </c>
      <c r="J2108" s="644"/>
      <c r="K2108" s="644"/>
      <c r="L2108" s="644"/>
      <c r="M2108" s="642">
        <f t="shared" si="230"/>
        <v>0</v>
      </c>
      <c r="N2108" s="644"/>
      <c r="O2108" s="644"/>
      <c r="P2108" s="644"/>
      <c r="Q2108" s="87" t="e">
        <f t="shared" si="228"/>
        <v>#DIV/0!</v>
      </c>
      <c r="R2108" s="87" t="e">
        <f t="shared" si="228"/>
        <v>#DIV/0!</v>
      </c>
      <c r="S2108" s="87" t="e">
        <f t="shared" si="228"/>
        <v>#DIV/0!</v>
      </c>
      <c r="T2108" s="87" t="e">
        <f t="shared" si="228"/>
        <v>#DIV/0!</v>
      </c>
    </row>
    <row r="2109" spans="1:20" ht="60" hidden="1" x14ac:dyDescent="0.3">
      <c r="A2109" s="92"/>
      <c r="B2109" s="93" t="s">
        <v>242</v>
      </c>
      <c r="C2109" s="97" t="s">
        <v>243</v>
      </c>
      <c r="D2109" s="644"/>
      <c r="E2109" s="642">
        <f t="shared" si="231"/>
        <v>0</v>
      </c>
      <c r="F2109" s="644"/>
      <c r="G2109" s="644"/>
      <c r="H2109" s="644"/>
      <c r="I2109" s="642">
        <f t="shared" si="229"/>
        <v>0</v>
      </c>
      <c r="J2109" s="644"/>
      <c r="K2109" s="644"/>
      <c r="L2109" s="644"/>
      <c r="M2109" s="642">
        <f t="shared" si="230"/>
        <v>0</v>
      </c>
      <c r="N2109" s="644"/>
      <c r="O2109" s="644"/>
      <c r="P2109" s="644"/>
      <c r="Q2109" s="87" t="e">
        <f t="shared" si="228"/>
        <v>#DIV/0!</v>
      </c>
      <c r="R2109" s="87" t="e">
        <f t="shared" si="228"/>
        <v>#DIV/0!</v>
      </c>
      <c r="S2109" s="87" t="e">
        <f t="shared" si="228"/>
        <v>#DIV/0!</v>
      </c>
      <c r="T2109" s="87" t="e">
        <f t="shared" si="228"/>
        <v>#DIV/0!</v>
      </c>
    </row>
    <row r="2110" spans="1:20" ht="30" hidden="1" x14ac:dyDescent="0.3">
      <c r="A2110" s="92"/>
      <c r="B2110" s="93" t="s">
        <v>244</v>
      </c>
      <c r="C2110" s="97" t="s">
        <v>245</v>
      </c>
      <c r="D2110" s="644"/>
      <c r="E2110" s="642">
        <f t="shared" si="231"/>
        <v>0</v>
      </c>
      <c r="F2110" s="644"/>
      <c r="G2110" s="644"/>
      <c r="H2110" s="644"/>
      <c r="I2110" s="642">
        <f t="shared" si="229"/>
        <v>0</v>
      </c>
      <c r="J2110" s="644"/>
      <c r="K2110" s="644"/>
      <c r="L2110" s="644"/>
      <c r="M2110" s="642">
        <f t="shared" si="230"/>
        <v>0</v>
      </c>
      <c r="N2110" s="644"/>
      <c r="O2110" s="644"/>
      <c r="P2110" s="644"/>
      <c r="Q2110" s="87" t="e">
        <f t="shared" si="228"/>
        <v>#DIV/0!</v>
      </c>
      <c r="R2110" s="87" t="e">
        <f t="shared" si="228"/>
        <v>#DIV/0!</v>
      </c>
      <c r="S2110" s="87" t="e">
        <f t="shared" si="228"/>
        <v>#DIV/0!</v>
      </c>
      <c r="T2110" s="87" t="e">
        <f t="shared" si="228"/>
        <v>#DIV/0!</v>
      </c>
    </row>
    <row r="2111" spans="1:20" ht="30" hidden="1" x14ac:dyDescent="0.3">
      <c r="A2111" s="92"/>
      <c r="B2111" s="93" t="s">
        <v>246</v>
      </c>
      <c r="C2111" s="97" t="s">
        <v>247</v>
      </c>
      <c r="D2111" s="644"/>
      <c r="E2111" s="642">
        <f t="shared" si="231"/>
        <v>0</v>
      </c>
      <c r="F2111" s="644"/>
      <c r="G2111" s="644"/>
      <c r="H2111" s="644"/>
      <c r="I2111" s="642">
        <f t="shared" si="229"/>
        <v>0</v>
      </c>
      <c r="J2111" s="644"/>
      <c r="K2111" s="644"/>
      <c r="L2111" s="644"/>
      <c r="M2111" s="642">
        <f t="shared" si="230"/>
        <v>0</v>
      </c>
      <c r="N2111" s="644"/>
      <c r="O2111" s="644"/>
      <c r="P2111" s="644"/>
      <c r="Q2111" s="87" t="e">
        <f t="shared" si="228"/>
        <v>#DIV/0!</v>
      </c>
      <c r="R2111" s="87" t="e">
        <f t="shared" si="228"/>
        <v>#DIV/0!</v>
      </c>
      <c r="S2111" s="87" t="e">
        <f t="shared" si="228"/>
        <v>#DIV/0!</v>
      </c>
      <c r="T2111" s="87" t="e">
        <f t="shared" si="228"/>
        <v>#DIV/0!</v>
      </c>
    </row>
    <row r="2112" spans="1:20" ht="30" hidden="1" x14ac:dyDescent="0.3">
      <c r="A2112" s="92"/>
      <c r="B2112" s="93" t="s">
        <v>248</v>
      </c>
      <c r="C2112" s="97" t="s">
        <v>249</v>
      </c>
      <c r="D2112" s="644"/>
      <c r="E2112" s="642">
        <f t="shared" si="231"/>
        <v>0</v>
      </c>
      <c r="F2112" s="644"/>
      <c r="G2112" s="644"/>
      <c r="H2112" s="644"/>
      <c r="I2112" s="642">
        <f t="shared" si="229"/>
        <v>0</v>
      </c>
      <c r="J2112" s="644"/>
      <c r="K2112" s="644"/>
      <c r="L2112" s="644"/>
      <c r="M2112" s="642">
        <f t="shared" si="230"/>
        <v>0</v>
      </c>
      <c r="N2112" s="644"/>
      <c r="O2112" s="644"/>
      <c r="P2112" s="644"/>
      <c r="Q2112" s="87" t="e">
        <f t="shared" si="228"/>
        <v>#DIV/0!</v>
      </c>
      <c r="R2112" s="87" t="e">
        <f t="shared" si="228"/>
        <v>#DIV/0!</v>
      </c>
      <c r="S2112" s="87" t="e">
        <f t="shared" si="228"/>
        <v>#DIV/0!</v>
      </c>
      <c r="T2112" s="87" t="e">
        <f t="shared" si="228"/>
        <v>#DIV/0!</v>
      </c>
    </row>
    <row r="2113" spans="1:20" ht="75" hidden="1" x14ac:dyDescent="0.3">
      <c r="A2113" s="92"/>
      <c r="B2113" s="93" t="s">
        <v>250</v>
      </c>
      <c r="C2113" s="97" t="s">
        <v>251</v>
      </c>
      <c r="D2113" s="644"/>
      <c r="E2113" s="642">
        <f t="shared" si="231"/>
        <v>0</v>
      </c>
      <c r="F2113" s="644"/>
      <c r="G2113" s="644"/>
      <c r="H2113" s="644"/>
      <c r="I2113" s="642">
        <f t="shared" si="229"/>
        <v>0</v>
      </c>
      <c r="J2113" s="644"/>
      <c r="K2113" s="644"/>
      <c r="L2113" s="644"/>
      <c r="M2113" s="642">
        <f t="shared" si="230"/>
        <v>0</v>
      </c>
      <c r="N2113" s="644"/>
      <c r="O2113" s="644"/>
      <c r="P2113" s="644"/>
      <c r="Q2113" s="87" t="e">
        <f t="shared" si="228"/>
        <v>#DIV/0!</v>
      </c>
      <c r="R2113" s="87" t="e">
        <f t="shared" si="228"/>
        <v>#DIV/0!</v>
      </c>
      <c r="S2113" s="87" t="e">
        <f t="shared" si="228"/>
        <v>#DIV/0!</v>
      </c>
      <c r="T2113" s="87" t="e">
        <f t="shared" si="228"/>
        <v>#DIV/0!</v>
      </c>
    </row>
    <row r="2114" spans="1:20" ht="30" hidden="1" x14ac:dyDescent="0.3">
      <c r="A2114" s="92"/>
      <c r="B2114" s="93" t="s">
        <v>252</v>
      </c>
      <c r="C2114" s="97" t="s">
        <v>253</v>
      </c>
      <c r="D2114" s="644"/>
      <c r="E2114" s="642">
        <f t="shared" si="231"/>
        <v>0</v>
      </c>
      <c r="F2114" s="644"/>
      <c r="G2114" s="644"/>
      <c r="H2114" s="644"/>
      <c r="I2114" s="642">
        <f t="shared" si="229"/>
        <v>0</v>
      </c>
      <c r="J2114" s="644"/>
      <c r="K2114" s="644"/>
      <c r="L2114" s="644"/>
      <c r="M2114" s="642">
        <f t="shared" si="230"/>
        <v>0</v>
      </c>
      <c r="N2114" s="644"/>
      <c r="O2114" s="644"/>
      <c r="P2114" s="644"/>
      <c r="Q2114" s="87" t="e">
        <f t="shared" si="228"/>
        <v>#DIV/0!</v>
      </c>
      <c r="R2114" s="87" t="e">
        <f t="shared" si="228"/>
        <v>#DIV/0!</v>
      </c>
      <c r="S2114" s="87" t="e">
        <f t="shared" si="228"/>
        <v>#DIV/0!</v>
      </c>
      <c r="T2114" s="87" t="e">
        <f t="shared" si="228"/>
        <v>#DIV/0!</v>
      </c>
    </row>
    <row r="2115" spans="1:20" ht="30" hidden="1" x14ac:dyDescent="0.3">
      <c r="A2115" s="92"/>
      <c r="B2115" s="93" t="s">
        <v>254</v>
      </c>
      <c r="C2115" s="96" t="s">
        <v>255</v>
      </c>
      <c r="D2115" s="644"/>
      <c r="E2115" s="642">
        <f t="shared" si="231"/>
        <v>0</v>
      </c>
      <c r="F2115" s="644"/>
      <c r="G2115" s="644"/>
      <c r="H2115" s="644"/>
      <c r="I2115" s="642">
        <f t="shared" si="229"/>
        <v>0</v>
      </c>
      <c r="J2115" s="644"/>
      <c r="K2115" s="644"/>
      <c r="L2115" s="644"/>
      <c r="M2115" s="642">
        <f t="shared" si="230"/>
        <v>0</v>
      </c>
      <c r="N2115" s="644"/>
      <c r="O2115" s="644"/>
      <c r="P2115" s="644"/>
      <c r="Q2115" s="87" t="e">
        <f t="shared" si="228"/>
        <v>#DIV/0!</v>
      </c>
      <c r="R2115" s="87" t="e">
        <f t="shared" si="228"/>
        <v>#DIV/0!</v>
      </c>
      <c r="S2115" s="87" t="e">
        <f t="shared" si="228"/>
        <v>#DIV/0!</v>
      </c>
      <c r="T2115" s="87" t="e">
        <f t="shared" si="228"/>
        <v>#DIV/0!</v>
      </c>
    </row>
    <row r="2116" spans="1:20" hidden="1" x14ac:dyDescent="0.3">
      <c r="A2116" s="92"/>
      <c r="B2116" s="93" t="s">
        <v>256</v>
      </c>
      <c r="C2116" s="96" t="s">
        <v>257</v>
      </c>
      <c r="D2116" s="644"/>
      <c r="E2116" s="642">
        <f t="shared" si="231"/>
        <v>0</v>
      </c>
      <c r="F2116" s="644"/>
      <c r="G2116" s="644"/>
      <c r="H2116" s="644"/>
      <c r="I2116" s="642">
        <f t="shared" si="229"/>
        <v>0</v>
      </c>
      <c r="J2116" s="644"/>
      <c r="K2116" s="644"/>
      <c r="L2116" s="644"/>
      <c r="M2116" s="642">
        <f t="shared" si="230"/>
        <v>0</v>
      </c>
      <c r="N2116" s="644"/>
      <c r="O2116" s="644"/>
      <c r="P2116" s="644"/>
      <c r="Q2116" s="87" t="e">
        <f t="shared" si="228"/>
        <v>#DIV/0!</v>
      </c>
      <c r="R2116" s="87" t="e">
        <f t="shared" si="228"/>
        <v>#DIV/0!</v>
      </c>
      <c r="S2116" s="87" t="e">
        <f t="shared" si="228"/>
        <v>#DIV/0!</v>
      </c>
      <c r="T2116" s="87" t="e">
        <f t="shared" si="228"/>
        <v>#DIV/0!</v>
      </c>
    </row>
    <row r="2117" spans="1:20" hidden="1" x14ac:dyDescent="0.3">
      <c r="A2117" s="92"/>
      <c r="B2117" s="93" t="s">
        <v>258</v>
      </c>
      <c r="C2117" s="96" t="s">
        <v>259</v>
      </c>
      <c r="D2117" s="644"/>
      <c r="E2117" s="642">
        <f t="shared" si="231"/>
        <v>0</v>
      </c>
      <c r="F2117" s="644"/>
      <c r="G2117" s="644"/>
      <c r="H2117" s="644"/>
      <c r="I2117" s="642">
        <f t="shared" si="229"/>
        <v>0</v>
      </c>
      <c r="J2117" s="644"/>
      <c r="K2117" s="644"/>
      <c r="L2117" s="644"/>
      <c r="M2117" s="642">
        <f t="shared" si="230"/>
        <v>0</v>
      </c>
      <c r="N2117" s="644"/>
      <c r="O2117" s="644"/>
      <c r="P2117" s="644"/>
      <c r="Q2117" s="87" t="e">
        <f t="shared" si="228"/>
        <v>#DIV/0!</v>
      </c>
      <c r="R2117" s="87" t="e">
        <f t="shared" si="228"/>
        <v>#DIV/0!</v>
      </c>
      <c r="S2117" s="87" t="e">
        <f t="shared" si="228"/>
        <v>#DIV/0!</v>
      </c>
      <c r="T2117" s="87" t="e">
        <f t="shared" si="228"/>
        <v>#DIV/0!</v>
      </c>
    </row>
    <row r="2118" spans="1:20" ht="60" hidden="1" x14ac:dyDescent="0.3">
      <c r="A2118" s="92"/>
      <c r="B2118" s="93" t="s">
        <v>260</v>
      </c>
      <c r="C2118" s="96" t="s">
        <v>261</v>
      </c>
      <c r="D2118" s="644"/>
      <c r="E2118" s="642">
        <f t="shared" si="231"/>
        <v>0</v>
      </c>
      <c r="F2118" s="644"/>
      <c r="G2118" s="644"/>
      <c r="H2118" s="644"/>
      <c r="I2118" s="642">
        <f t="shared" si="229"/>
        <v>0</v>
      </c>
      <c r="J2118" s="644"/>
      <c r="K2118" s="644"/>
      <c r="L2118" s="644"/>
      <c r="M2118" s="642">
        <f t="shared" si="230"/>
        <v>0</v>
      </c>
      <c r="N2118" s="644"/>
      <c r="O2118" s="644"/>
      <c r="P2118" s="644"/>
      <c r="Q2118" s="87" t="e">
        <f t="shared" si="228"/>
        <v>#DIV/0!</v>
      </c>
      <c r="R2118" s="87" t="e">
        <f t="shared" si="228"/>
        <v>#DIV/0!</v>
      </c>
      <c r="S2118" s="87" t="e">
        <f t="shared" si="228"/>
        <v>#DIV/0!</v>
      </c>
      <c r="T2118" s="87" t="e">
        <f t="shared" si="228"/>
        <v>#DIV/0!</v>
      </c>
    </row>
    <row r="2119" spans="1:20" ht="45" hidden="1" x14ac:dyDescent="0.3">
      <c r="A2119" s="92"/>
      <c r="B2119" s="93" t="s">
        <v>262</v>
      </c>
      <c r="C2119" s="96" t="s">
        <v>263</v>
      </c>
      <c r="D2119" s="644"/>
      <c r="E2119" s="642">
        <f t="shared" si="231"/>
        <v>0</v>
      </c>
      <c r="F2119" s="644"/>
      <c r="G2119" s="644"/>
      <c r="H2119" s="644"/>
      <c r="I2119" s="642">
        <f t="shared" si="229"/>
        <v>0</v>
      </c>
      <c r="J2119" s="644"/>
      <c r="K2119" s="644"/>
      <c r="L2119" s="644"/>
      <c r="M2119" s="642">
        <f t="shared" si="230"/>
        <v>0</v>
      </c>
      <c r="N2119" s="644"/>
      <c r="O2119" s="644"/>
      <c r="P2119" s="644"/>
      <c r="Q2119" s="87" t="e">
        <f t="shared" si="228"/>
        <v>#DIV/0!</v>
      </c>
      <c r="R2119" s="87" t="e">
        <f t="shared" si="228"/>
        <v>#DIV/0!</v>
      </c>
      <c r="S2119" s="87" t="e">
        <f t="shared" si="228"/>
        <v>#DIV/0!</v>
      </c>
      <c r="T2119" s="87" t="e">
        <f t="shared" si="228"/>
        <v>#DIV/0!</v>
      </c>
    </row>
    <row r="2120" spans="1:20" ht="45" hidden="1" x14ac:dyDescent="0.3">
      <c r="A2120" s="92"/>
      <c r="B2120" s="93" t="s">
        <v>264</v>
      </c>
      <c r="C2120" s="97" t="s">
        <v>265</v>
      </c>
      <c r="D2120" s="644"/>
      <c r="E2120" s="642">
        <f t="shared" si="231"/>
        <v>0</v>
      </c>
      <c r="F2120" s="644"/>
      <c r="G2120" s="644"/>
      <c r="H2120" s="644"/>
      <c r="I2120" s="642">
        <f t="shared" si="229"/>
        <v>0</v>
      </c>
      <c r="J2120" s="644"/>
      <c r="K2120" s="644"/>
      <c r="L2120" s="644"/>
      <c r="M2120" s="642">
        <f t="shared" si="230"/>
        <v>0</v>
      </c>
      <c r="N2120" s="644"/>
      <c r="O2120" s="644"/>
      <c r="P2120" s="644"/>
      <c r="Q2120" s="87" t="e">
        <f t="shared" si="228"/>
        <v>#DIV/0!</v>
      </c>
      <c r="R2120" s="87" t="e">
        <f t="shared" si="228"/>
        <v>#DIV/0!</v>
      </c>
      <c r="S2120" s="87" t="e">
        <f t="shared" si="228"/>
        <v>#DIV/0!</v>
      </c>
      <c r="T2120" s="87" t="e">
        <f t="shared" si="228"/>
        <v>#DIV/0!</v>
      </c>
    </row>
    <row r="2121" spans="1:20" ht="30" hidden="1" x14ac:dyDescent="0.3">
      <c r="A2121" s="92"/>
      <c r="B2121" s="93" t="s">
        <v>266</v>
      </c>
      <c r="C2121" s="97" t="s">
        <v>267</v>
      </c>
      <c r="D2121" s="644"/>
      <c r="E2121" s="642">
        <f t="shared" si="231"/>
        <v>0</v>
      </c>
      <c r="F2121" s="644"/>
      <c r="G2121" s="644"/>
      <c r="H2121" s="644"/>
      <c r="I2121" s="642">
        <f t="shared" si="229"/>
        <v>0</v>
      </c>
      <c r="J2121" s="644"/>
      <c r="K2121" s="644"/>
      <c r="L2121" s="644"/>
      <c r="M2121" s="642">
        <f t="shared" si="230"/>
        <v>0</v>
      </c>
      <c r="N2121" s="644"/>
      <c r="O2121" s="644"/>
      <c r="P2121" s="644"/>
      <c r="Q2121" s="87" t="e">
        <f t="shared" si="228"/>
        <v>#DIV/0!</v>
      </c>
      <c r="R2121" s="87" t="e">
        <f t="shared" si="228"/>
        <v>#DIV/0!</v>
      </c>
      <c r="S2121" s="87" t="e">
        <f t="shared" si="228"/>
        <v>#DIV/0!</v>
      </c>
      <c r="T2121" s="87" t="e">
        <f t="shared" si="228"/>
        <v>#DIV/0!</v>
      </c>
    </row>
    <row r="2122" spans="1:20" ht="30" hidden="1" x14ac:dyDescent="0.3">
      <c r="A2122" s="92"/>
      <c r="B2122" s="93" t="s">
        <v>268</v>
      </c>
      <c r="C2122" s="97" t="s">
        <v>269</v>
      </c>
      <c r="D2122" s="644"/>
      <c r="E2122" s="642">
        <f t="shared" si="231"/>
        <v>0</v>
      </c>
      <c r="F2122" s="644"/>
      <c r="G2122" s="644"/>
      <c r="H2122" s="644"/>
      <c r="I2122" s="642">
        <f t="shared" si="229"/>
        <v>0</v>
      </c>
      <c r="J2122" s="644"/>
      <c r="K2122" s="644"/>
      <c r="L2122" s="644"/>
      <c r="M2122" s="642">
        <f t="shared" si="230"/>
        <v>0</v>
      </c>
      <c r="N2122" s="644"/>
      <c r="O2122" s="644"/>
      <c r="P2122" s="644"/>
      <c r="Q2122" s="87" t="e">
        <f t="shared" si="228"/>
        <v>#DIV/0!</v>
      </c>
      <c r="R2122" s="87" t="e">
        <f t="shared" si="228"/>
        <v>#DIV/0!</v>
      </c>
      <c r="S2122" s="87" t="e">
        <f t="shared" si="228"/>
        <v>#DIV/0!</v>
      </c>
      <c r="T2122" s="87" t="e">
        <f t="shared" si="228"/>
        <v>#DIV/0!</v>
      </c>
    </row>
    <row r="2123" spans="1:20" ht="60" hidden="1" x14ac:dyDescent="0.3">
      <c r="A2123" s="92"/>
      <c r="B2123" s="93" t="s">
        <v>270</v>
      </c>
      <c r="C2123" s="97" t="s">
        <v>271</v>
      </c>
      <c r="D2123" s="644"/>
      <c r="E2123" s="642">
        <f t="shared" si="231"/>
        <v>0</v>
      </c>
      <c r="F2123" s="644"/>
      <c r="G2123" s="644"/>
      <c r="H2123" s="644"/>
      <c r="I2123" s="642">
        <f t="shared" si="229"/>
        <v>0</v>
      </c>
      <c r="J2123" s="644"/>
      <c r="K2123" s="644"/>
      <c r="L2123" s="644"/>
      <c r="M2123" s="642">
        <f t="shared" si="230"/>
        <v>0</v>
      </c>
      <c r="N2123" s="644"/>
      <c r="O2123" s="644"/>
      <c r="P2123" s="644"/>
      <c r="Q2123" s="87" t="e">
        <f t="shared" si="228"/>
        <v>#DIV/0!</v>
      </c>
      <c r="R2123" s="87" t="e">
        <f t="shared" si="228"/>
        <v>#DIV/0!</v>
      </c>
      <c r="S2123" s="87" t="e">
        <f t="shared" si="228"/>
        <v>#DIV/0!</v>
      </c>
      <c r="T2123" s="87" t="e">
        <f t="shared" si="228"/>
        <v>#DIV/0!</v>
      </c>
    </row>
    <row r="2124" spans="1:20" ht="60" hidden="1" x14ac:dyDescent="0.3">
      <c r="A2124" s="92"/>
      <c r="B2124" s="93" t="s">
        <v>272</v>
      </c>
      <c r="C2124" s="97" t="s">
        <v>273</v>
      </c>
      <c r="D2124" s="644"/>
      <c r="E2124" s="642">
        <f t="shared" si="231"/>
        <v>0</v>
      </c>
      <c r="F2124" s="644"/>
      <c r="G2124" s="644"/>
      <c r="H2124" s="644"/>
      <c r="I2124" s="642">
        <f t="shared" si="229"/>
        <v>0</v>
      </c>
      <c r="J2124" s="644"/>
      <c r="K2124" s="644"/>
      <c r="L2124" s="644"/>
      <c r="M2124" s="642">
        <f t="shared" si="230"/>
        <v>0</v>
      </c>
      <c r="N2124" s="644"/>
      <c r="O2124" s="644"/>
      <c r="P2124" s="644"/>
      <c r="Q2124" s="87" t="e">
        <f t="shared" si="228"/>
        <v>#DIV/0!</v>
      </c>
      <c r="R2124" s="87" t="e">
        <f t="shared" si="228"/>
        <v>#DIV/0!</v>
      </c>
      <c r="S2124" s="87" t="e">
        <f t="shared" si="228"/>
        <v>#DIV/0!</v>
      </c>
      <c r="T2124" s="87" t="e">
        <f t="shared" si="228"/>
        <v>#DIV/0!</v>
      </c>
    </row>
    <row r="2125" spans="1:20" ht="90" hidden="1" x14ac:dyDescent="0.3">
      <c r="A2125" s="92"/>
      <c r="B2125" s="93" t="s">
        <v>274</v>
      </c>
      <c r="C2125" s="97" t="s">
        <v>275</v>
      </c>
      <c r="D2125" s="644"/>
      <c r="E2125" s="642">
        <f t="shared" si="231"/>
        <v>0</v>
      </c>
      <c r="F2125" s="644"/>
      <c r="G2125" s="644"/>
      <c r="H2125" s="644"/>
      <c r="I2125" s="642">
        <f t="shared" si="229"/>
        <v>0</v>
      </c>
      <c r="J2125" s="644"/>
      <c r="K2125" s="644"/>
      <c r="L2125" s="644"/>
      <c r="M2125" s="642">
        <f t="shared" si="230"/>
        <v>0</v>
      </c>
      <c r="N2125" s="644"/>
      <c r="O2125" s="644"/>
      <c r="P2125" s="644"/>
      <c r="Q2125" s="87" t="e">
        <f t="shared" si="228"/>
        <v>#DIV/0!</v>
      </c>
      <c r="R2125" s="87" t="e">
        <f t="shared" si="228"/>
        <v>#DIV/0!</v>
      </c>
      <c r="S2125" s="87" t="e">
        <f t="shared" si="228"/>
        <v>#DIV/0!</v>
      </c>
      <c r="T2125" s="87" t="e">
        <f t="shared" si="228"/>
        <v>#DIV/0!</v>
      </c>
    </row>
    <row r="2126" spans="1:20" ht="45" hidden="1" x14ac:dyDescent="0.3">
      <c r="A2126" s="92"/>
      <c r="B2126" s="93" t="s">
        <v>276</v>
      </c>
      <c r="C2126" s="96" t="s">
        <v>277</v>
      </c>
      <c r="D2126" s="644"/>
      <c r="E2126" s="642">
        <f t="shared" si="231"/>
        <v>0</v>
      </c>
      <c r="F2126" s="644"/>
      <c r="G2126" s="644"/>
      <c r="H2126" s="644"/>
      <c r="I2126" s="642">
        <f t="shared" si="229"/>
        <v>0</v>
      </c>
      <c r="J2126" s="644"/>
      <c r="K2126" s="644"/>
      <c r="L2126" s="644"/>
      <c r="M2126" s="642">
        <f t="shared" si="230"/>
        <v>0</v>
      </c>
      <c r="N2126" s="644"/>
      <c r="O2126" s="644"/>
      <c r="P2126" s="644"/>
      <c r="Q2126" s="87" t="e">
        <f t="shared" si="228"/>
        <v>#DIV/0!</v>
      </c>
      <c r="R2126" s="87" t="e">
        <f t="shared" si="228"/>
        <v>#DIV/0!</v>
      </c>
      <c r="S2126" s="87" t="e">
        <f t="shared" si="228"/>
        <v>#DIV/0!</v>
      </c>
      <c r="T2126" s="87" t="e">
        <f t="shared" si="228"/>
        <v>#DIV/0!</v>
      </c>
    </row>
    <row r="2127" spans="1:20" ht="45" hidden="1" x14ac:dyDescent="0.3">
      <c r="A2127" s="92"/>
      <c r="B2127" s="93" t="s">
        <v>278</v>
      </c>
      <c r="C2127" s="96" t="s">
        <v>279</v>
      </c>
      <c r="D2127" s="644"/>
      <c r="E2127" s="642">
        <f t="shared" si="231"/>
        <v>0</v>
      </c>
      <c r="F2127" s="644"/>
      <c r="G2127" s="644"/>
      <c r="H2127" s="644"/>
      <c r="I2127" s="642">
        <f t="shared" si="229"/>
        <v>0</v>
      </c>
      <c r="J2127" s="644"/>
      <c r="K2127" s="644"/>
      <c r="L2127" s="644"/>
      <c r="M2127" s="642">
        <f t="shared" si="230"/>
        <v>0</v>
      </c>
      <c r="N2127" s="644"/>
      <c r="O2127" s="644"/>
      <c r="P2127" s="644"/>
      <c r="Q2127" s="87" t="e">
        <f t="shared" si="228"/>
        <v>#DIV/0!</v>
      </c>
      <c r="R2127" s="87" t="e">
        <f t="shared" si="228"/>
        <v>#DIV/0!</v>
      </c>
      <c r="S2127" s="87" t="e">
        <f t="shared" si="228"/>
        <v>#DIV/0!</v>
      </c>
      <c r="T2127" s="87" t="e">
        <f t="shared" si="228"/>
        <v>#DIV/0!</v>
      </c>
    </row>
    <row r="2128" spans="1:20" ht="30" hidden="1" x14ac:dyDescent="0.3">
      <c r="A2128" s="92"/>
      <c r="B2128" s="93" t="s">
        <v>280</v>
      </c>
      <c r="C2128" s="97" t="s">
        <v>281</v>
      </c>
      <c r="D2128" s="644"/>
      <c r="E2128" s="642">
        <f t="shared" si="231"/>
        <v>0</v>
      </c>
      <c r="F2128" s="644"/>
      <c r="G2128" s="644"/>
      <c r="H2128" s="644"/>
      <c r="I2128" s="642">
        <f t="shared" si="229"/>
        <v>0</v>
      </c>
      <c r="J2128" s="644"/>
      <c r="K2128" s="644"/>
      <c r="L2128" s="644"/>
      <c r="M2128" s="642">
        <f t="shared" si="230"/>
        <v>0</v>
      </c>
      <c r="N2128" s="644"/>
      <c r="O2128" s="644"/>
      <c r="P2128" s="644"/>
      <c r="Q2128" s="87" t="e">
        <f t="shared" si="228"/>
        <v>#DIV/0!</v>
      </c>
      <c r="R2128" s="87" t="e">
        <f t="shared" si="228"/>
        <v>#DIV/0!</v>
      </c>
      <c r="S2128" s="87" t="e">
        <f t="shared" si="228"/>
        <v>#DIV/0!</v>
      </c>
      <c r="T2128" s="87" t="e">
        <f t="shared" si="228"/>
        <v>#DIV/0!</v>
      </c>
    </row>
    <row r="2129" spans="1:20" ht="60" hidden="1" x14ac:dyDescent="0.3">
      <c r="A2129" s="92"/>
      <c r="B2129" s="93" t="s">
        <v>282</v>
      </c>
      <c r="C2129" s="97" t="s">
        <v>283</v>
      </c>
      <c r="D2129" s="644"/>
      <c r="E2129" s="642">
        <f t="shared" si="231"/>
        <v>0</v>
      </c>
      <c r="F2129" s="644"/>
      <c r="G2129" s="644"/>
      <c r="H2129" s="644"/>
      <c r="I2129" s="642">
        <f t="shared" si="229"/>
        <v>0</v>
      </c>
      <c r="J2129" s="644"/>
      <c r="K2129" s="644"/>
      <c r="L2129" s="644"/>
      <c r="M2129" s="642">
        <f t="shared" si="230"/>
        <v>0</v>
      </c>
      <c r="N2129" s="644"/>
      <c r="O2129" s="644"/>
      <c r="P2129" s="644"/>
      <c r="Q2129" s="87" t="e">
        <f t="shared" si="228"/>
        <v>#DIV/0!</v>
      </c>
      <c r="R2129" s="87" t="e">
        <f t="shared" si="228"/>
        <v>#DIV/0!</v>
      </c>
      <c r="S2129" s="87" t="e">
        <f t="shared" si="228"/>
        <v>#DIV/0!</v>
      </c>
      <c r="T2129" s="87" t="e">
        <f t="shared" si="228"/>
        <v>#DIV/0!</v>
      </c>
    </row>
    <row r="2130" spans="1:20" ht="30" hidden="1" x14ac:dyDescent="0.3">
      <c r="A2130" s="92"/>
      <c r="B2130" s="93" t="s">
        <v>284</v>
      </c>
      <c r="C2130" s="97" t="s">
        <v>285</v>
      </c>
      <c r="D2130" s="644"/>
      <c r="E2130" s="642">
        <f t="shared" si="231"/>
        <v>0</v>
      </c>
      <c r="F2130" s="644"/>
      <c r="G2130" s="644"/>
      <c r="H2130" s="644"/>
      <c r="I2130" s="642">
        <f t="shared" si="229"/>
        <v>0</v>
      </c>
      <c r="J2130" s="644"/>
      <c r="K2130" s="644"/>
      <c r="L2130" s="644"/>
      <c r="M2130" s="642">
        <f t="shared" si="230"/>
        <v>0</v>
      </c>
      <c r="N2130" s="644"/>
      <c r="O2130" s="644"/>
      <c r="P2130" s="644"/>
      <c r="Q2130" s="87" t="e">
        <f t="shared" si="228"/>
        <v>#DIV/0!</v>
      </c>
      <c r="R2130" s="87" t="e">
        <f t="shared" si="228"/>
        <v>#DIV/0!</v>
      </c>
      <c r="S2130" s="87" t="e">
        <f t="shared" si="228"/>
        <v>#DIV/0!</v>
      </c>
      <c r="T2130" s="87" t="e">
        <f t="shared" si="228"/>
        <v>#DIV/0!</v>
      </c>
    </row>
    <row r="2131" spans="1:20" ht="90" hidden="1" x14ac:dyDescent="0.3">
      <c r="A2131" s="92"/>
      <c r="B2131" s="93" t="s">
        <v>286</v>
      </c>
      <c r="C2131" s="97" t="s">
        <v>287</v>
      </c>
      <c r="D2131" s="644"/>
      <c r="E2131" s="642">
        <f t="shared" si="231"/>
        <v>0</v>
      </c>
      <c r="F2131" s="644"/>
      <c r="G2131" s="644"/>
      <c r="H2131" s="644"/>
      <c r="I2131" s="642">
        <f t="shared" si="229"/>
        <v>0</v>
      </c>
      <c r="J2131" s="644"/>
      <c r="K2131" s="644"/>
      <c r="L2131" s="644"/>
      <c r="M2131" s="642">
        <f t="shared" si="230"/>
        <v>0</v>
      </c>
      <c r="N2131" s="644"/>
      <c r="O2131" s="644"/>
      <c r="P2131" s="644"/>
      <c r="Q2131" s="87" t="e">
        <f t="shared" si="228"/>
        <v>#DIV/0!</v>
      </c>
      <c r="R2131" s="87" t="e">
        <f t="shared" si="228"/>
        <v>#DIV/0!</v>
      </c>
      <c r="S2131" s="87" t="e">
        <f t="shared" si="228"/>
        <v>#DIV/0!</v>
      </c>
      <c r="T2131" s="87" t="e">
        <f t="shared" ref="T2131:T2194" si="232">P2131/L2131*100</f>
        <v>#DIV/0!</v>
      </c>
    </row>
    <row r="2132" spans="1:20" ht="30" hidden="1" x14ac:dyDescent="0.3">
      <c r="A2132" s="92"/>
      <c r="B2132" s="93" t="s">
        <v>288</v>
      </c>
      <c r="C2132" s="97" t="s">
        <v>289</v>
      </c>
      <c r="D2132" s="644"/>
      <c r="E2132" s="642">
        <f t="shared" si="231"/>
        <v>0</v>
      </c>
      <c r="F2132" s="644"/>
      <c r="G2132" s="644"/>
      <c r="H2132" s="644"/>
      <c r="I2132" s="642">
        <f t="shared" si="229"/>
        <v>0</v>
      </c>
      <c r="J2132" s="644"/>
      <c r="K2132" s="644"/>
      <c r="L2132" s="644"/>
      <c r="M2132" s="642">
        <f t="shared" si="230"/>
        <v>0</v>
      </c>
      <c r="N2132" s="644"/>
      <c r="O2132" s="644"/>
      <c r="P2132" s="644"/>
      <c r="Q2132" s="87" t="e">
        <f t="shared" ref="Q2132:T2195" si="233">M2132/I2132*100</f>
        <v>#DIV/0!</v>
      </c>
      <c r="R2132" s="87" t="e">
        <f t="shared" si="233"/>
        <v>#DIV/0!</v>
      </c>
      <c r="S2132" s="87" t="e">
        <f t="shared" si="233"/>
        <v>#DIV/0!</v>
      </c>
      <c r="T2132" s="87" t="e">
        <f t="shared" si="232"/>
        <v>#DIV/0!</v>
      </c>
    </row>
    <row r="2133" spans="1:20" ht="90" hidden="1" x14ac:dyDescent="0.3">
      <c r="A2133" s="92"/>
      <c r="B2133" s="93" t="s">
        <v>290</v>
      </c>
      <c r="C2133" s="97" t="s">
        <v>291</v>
      </c>
      <c r="D2133" s="644"/>
      <c r="E2133" s="642">
        <f t="shared" si="231"/>
        <v>0</v>
      </c>
      <c r="F2133" s="644"/>
      <c r="G2133" s="644"/>
      <c r="H2133" s="644"/>
      <c r="I2133" s="642">
        <f t="shared" ref="I2133:I2196" si="234">J2133+K2133</f>
        <v>0</v>
      </c>
      <c r="J2133" s="644"/>
      <c r="K2133" s="644"/>
      <c r="L2133" s="644"/>
      <c r="M2133" s="642">
        <f t="shared" ref="M2133:M2196" si="235">N2133+O2133</f>
        <v>0</v>
      </c>
      <c r="N2133" s="644"/>
      <c r="O2133" s="644"/>
      <c r="P2133" s="644"/>
      <c r="Q2133" s="87" t="e">
        <f t="shared" si="233"/>
        <v>#DIV/0!</v>
      </c>
      <c r="R2133" s="87" t="e">
        <f t="shared" si="233"/>
        <v>#DIV/0!</v>
      </c>
      <c r="S2133" s="87" t="e">
        <f t="shared" si="233"/>
        <v>#DIV/0!</v>
      </c>
      <c r="T2133" s="87" t="e">
        <f t="shared" si="232"/>
        <v>#DIV/0!</v>
      </c>
    </row>
    <row r="2134" spans="1:20" ht="30" hidden="1" x14ac:dyDescent="0.3">
      <c r="A2134" s="92"/>
      <c r="B2134" s="93" t="s">
        <v>292</v>
      </c>
      <c r="C2134" s="97" t="s">
        <v>293</v>
      </c>
      <c r="D2134" s="644"/>
      <c r="E2134" s="642">
        <f t="shared" si="231"/>
        <v>0</v>
      </c>
      <c r="F2134" s="644"/>
      <c r="G2134" s="644"/>
      <c r="H2134" s="644"/>
      <c r="I2134" s="642">
        <f t="shared" si="234"/>
        <v>0</v>
      </c>
      <c r="J2134" s="644"/>
      <c r="K2134" s="644"/>
      <c r="L2134" s="644"/>
      <c r="M2134" s="642">
        <f t="shared" si="235"/>
        <v>0</v>
      </c>
      <c r="N2134" s="644"/>
      <c r="O2134" s="644"/>
      <c r="P2134" s="644"/>
      <c r="Q2134" s="87" t="e">
        <f t="shared" si="233"/>
        <v>#DIV/0!</v>
      </c>
      <c r="R2134" s="87" t="e">
        <f t="shared" si="233"/>
        <v>#DIV/0!</v>
      </c>
      <c r="S2134" s="87" t="e">
        <f t="shared" si="233"/>
        <v>#DIV/0!</v>
      </c>
      <c r="T2134" s="87" t="e">
        <f t="shared" si="232"/>
        <v>#DIV/0!</v>
      </c>
    </row>
    <row r="2135" spans="1:20" ht="30" hidden="1" x14ac:dyDescent="0.3">
      <c r="A2135" s="92"/>
      <c r="B2135" s="93" t="s">
        <v>294</v>
      </c>
      <c r="C2135" s="97" t="s">
        <v>295</v>
      </c>
      <c r="D2135" s="644"/>
      <c r="E2135" s="642">
        <f t="shared" si="231"/>
        <v>0</v>
      </c>
      <c r="F2135" s="644"/>
      <c r="G2135" s="644"/>
      <c r="H2135" s="644"/>
      <c r="I2135" s="642">
        <f t="shared" si="234"/>
        <v>0</v>
      </c>
      <c r="J2135" s="644"/>
      <c r="K2135" s="644"/>
      <c r="L2135" s="644"/>
      <c r="M2135" s="642">
        <f t="shared" si="235"/>
        <v>0</v>
      </c>
      <c r="N2135" s="644"/>
      <c r="O2135" s="644"/>
      <c r="P2135" s="644"/>
      <c r="Q2135" s="87" t="e">
        <f t="shared" si="233"/>
        <v>#DIV/0!</v>
      </c>
      <c r="R2135" s="87" t="e">
        <f t="shared" si="233"/>
        <v>#DIV/0!</v>
      </c>
      <c r="S2135" s="87" t="e">
        <f t="shared" si="233"/>
        <v>#DIV/0!</v>
      </c>
      <c r="T2135" s="87" t="e">
        <f t="shared" si="232"/>
        <v>#DIV/0!</v>
      </c>
    </row>
    <row r="2136" spans="1:20" ht="30" hidden="1" x14ac:dyDescent="0.3">
      <c r="A2136" s="92"/>
      <c r="B2136" s="93" t="s">
        <v>296</v>
      </c>
      <c r="C2136" s="97" t="s">
        <v>297</v>
      </c>
      <c r="D2136" s="644"/>
      <c r="E2136" s="642">
        <f t="shared" si="231"/>
        <v>0</v>
      </c>
      <c r="F2136" s="644"/>
      <c r="G2136" s="644"/>
      <c r="H2136" s="644"/>
      <c r="I2136" s="642">
        <f t="shared" si="234"/>
        <v>0</v>
      </c>
      <c r="J2136" s="644"/>
      <c r="K2136" s="644"/>
      <c r="L2136" s="644"/>
      <c r="M2136" s="642">
        <f t="shared" si="235"/>
        <v>0</v>
      </c>
      <c r="N2136" s="644"/>
      <c r="O2136" s="644"/>
      <c r="P2136" s="644"/>
      <c r="Q2136" s="87" t="e">
        <f t="shared" si="233"/>
        <v>#DIV/0!</v>
      </c>
      <c r="R2136" s="87" t="e">
        <f t="shared" si="233"/>
        <v>#DIV/0!</v>
      </c>
      <c r="S2136" s="87" t="e">
        <f t="shared" si="233"/>
        <v>#DIV/0!</v>
      </c>
      <c r="T2136" s="87" t="e">
        <f t="shared" si="232"/>
        <v>#DIV/0!</v>
      </c>
    </row>
    <row r="2137" spans="1:20" ht="30" hidden="1" x14ac:dyDescent="0.3">
      <c r="A2137" s="92"/>
      <c r="B2137" s="93" t="s">
        <v>298</v>
      </c>
      <c r="C2137" s="97" t="s">
        <v>299</v>
      </c>
      <c r="D2137" s="644"/>
      <c r="E2137" s="642">
        <f t="shared" si="231"/>
        <v>0</v>
      </c>
      <c r="F2137" s="644"/>
      <c r="G2137" s="644"/>
      <c r="H2137" s="644"/>
      <c r="I2137" s="642">
        <f t="shared" si="234"/>
        <v>0</v>
      </c>
      <c r="J2137" s="644"/>
      <c r="K2137" s="644"/>
      <c r="L2137" s="644"/>
      <c r="M2137" s="642">
        <f t="shared" si="235"/>
        <v>0</v>
      </c>
      <c r="N2137" s="644"/>
      <c r="O2137" s="644"/>
      <c r="P2137" s="644"/>
      <c r="Q2137" s="87" t="e">
        <f t="shared" si="233"/>
        <v>#DIV/0!</v>
      </c>
      <c r="R2137" s="87" t="e">
        <f t="shared" si="233"/>
        <v>#DIV/0!</v>
      </c>
      <c r="S2137" s="87" t="e">
        <f t="shared" si="233"/>
        <v>#DIV/0!</v>
      </c>
      <c r="T2137" s="87" t="e">
        <f t="shared" si="232"/>
        <v>#DIV/0!</v>
      </c>
    </row>
    <row r="2138" spans="1:20" ht="30" hidden="1" x14ac:dyDescent="0.3">
      <c r="A2138" s="92"/>
      <c r="B2138" s="93" t="s">
        <v>300</v>
      </c>
      <c r="C2138" s="97" t="s">
        <v>301</v>
      </c>
      <c r="D2138" s="644"/>
      <c r="E2138" s="642">
        <f t="shared" ref="E2138:E2201" si="236">F2138+G2138</f>
        <v>0</v>
      </c>
      <c r="F2138" s="644"/>
      <c r="G2138" s="644"/>
      <c r="H2138" s="644"/>
      <c r="I2138" s="642">
        <f t="shared" si="234"/>
        <v>0</v>
      </c>
      <c r="J2138" s="644"/>
      <c r="K2138" s="644"/>
      <c r="L2138" s="644"/>
      <c r="M2138" s="642">
        <f t="shared" si="235"/>
        <v>0</v>
      </c>
      <c r="N2138" s="644"/>
      <c r="O2138" s="644"/>
      <c r="P2138" s="644"/>
      <c r="Q2138" s="87" t="e">
        <f t="shared" si="233"/>
        <v>#DIV/0!</v>
      </c>
      <c r="R2138" s="87" t="e">
        <f t="shared" si="233"/>
        <v>#DIV/0!</v>
      </c>
      <c r="S2138" s="87" t="e">
        <f t="shared" si="233"/>
        <v>#DIV/0!</v>
      </c>
      <c r="T2138" s="87" t="e">
        <f t="shared" si="232"/>
        <v>#DIV/0!</v>
      </c>
    </row>
    <row r="2139" spans="1:20" ht="75" hidden="1" x14ac:dyDescent="0.3">
      <c r="A2139" s="92"/>
      <c r="B2139" s="93" t="s">
        <v>302</v>
      </c>
      <c r="C2139" s="97" t="s">
        <v>303</v>
      </c>
      <c r="D2139" s="644"/>
      <c r="E2139" s="642">
        <f t="shared" si="236"/>
        <v>0</v>
      </c>
      <c r="F2139" s="644"/>
      <c r="G2139" s="644"/>
      <c r="H2139" s="644"/>
      <c r="I2139" s="642">
        <f t="shared" si="234"/>
        <v>0</v>
      </c>
      <c r="J2139" s="644"/>
      <c r="K2139" s="644"/>
      <c r="L2139" s="644"/>
      <c r="M2139" s="642">
        <f t="shared" si="235"/>
        <v>0</v>
      </c>
      <c r="N2139" s="644"/>
      <c r="O2139" s="644"/>
      <c r="P2139" s="644"/>
      <c r="Q2139" s="87" t="e">
        <f t="shared" si="233"/>
        <v>#DIV/0!</v>
      </c>
      <c r="R2139" s="87" t="e">
        <f t="shared" si="233"/>
        <v>#DIV/0!</v>
      </c>
      <c r="S2139" s="87" t="e">
        <f t="shared" si="233"/>
        <v>#DIV/0!</v>
      </c>
      <c r="T2139" s="87" t="e">
        <f t="shared" si="232"/>
        <v>#DIV/0!</v>
      </c>
    </row>
    <row r="2140" spans="1:20" hidden="1" x14ac:dyDescent="0.3">
      <c r="A2140" s="92"/>
      <c r="B2140" s="93" t="s">
        <v>309</v>
      </c>
      <c r="C2140" s="95" t="s">
        <v>387</v>
      </c>
      <c r="D2140" s="644"/>
      <c r="E2140" s="642">
        <f t="shared" si="236"/>
        <v>0</v>
      </c>
      <c r="F2140" s="644"/>
      <c r="G2140" s="644"/>
      <c r="H2140" s="644"/>
      <c r="I2140" s="642">
        <f t="shared" si="234"/>
        <v>0</v>
      </c>
      <c r="J2140" s="644"/>
      <c r="K2140" s="644"/>
      <c r="L2140" s="644"/>
      <c r="M2140" s="642">
        <f t="shared" si="235"/>
        <v>0</v>
      </c>
      <c r="N2140" s="644"/>
      <c r="O2140" s="644"/>
      <c r="P2140" s="644"/>
      <c r="Q2140" s="87" t="e">
        <f t="shared" si="233"/>
        <v>#DIV/0!</v>
      </c>
      <c r="R2140" s="87" t="e">
        <f t="shared" si="233"/>
        <v>#DIV/0!</v>
      </c>
      <c r="S2140" s="87" t="e">
        <f t="shared" si="233"/>
        <v>#DIV/0!</v>
      </c>
      <c r="T2140" s="87" t="e">
        <f t="shared" si="232"/>
        <v>#DIV/0!</v>
      </c>
    </row>
    <row r="2141" spans="1:20" hidden="1" x14ac:dyDescent="0.3">
      <c r="A2141" s="92"/>
      <c r="B2141" s="93" t="s">
        <v>310</v>
      </c>
      <c r="C2141" s="96" t="s">
        <v>311</v>
      </c>
      <c r="D2141" s="644"/>
      <c r="E2141" s="642">
        <f t="shared" si="236"/>
        <v>0</v>
      </c>
      <c r="F2141" s="644"/>
      <c r="G2141" s="644"/>
      <c r="H2141" s="644"/>
      <c r="I2141" s="642">
        <f t="shared" si="234"/>
        <v>0</v>
      </c>
      <c r="J2141" s="644"/>
      <c r="K2141" s="644"/>
      <c r="L2141" s="644"/>
      <c r="M2141" s="642">
        <f t="shared" si="235"/>
        <v>0</v>
      </c>
      <c r="N2141" s="644"/>
      <c r="O2141" s="644"/>
      <c r="P2141" s="644"/>
      <c r="Q2141" s="87" t="e">
        <f t="shared" si="233"/>
        <v>#DIV/0!</v>
      </c>
      <c r="R2141" s="87" t="e">
        <f t="shared" si="233"/>
        <v>#DIV/0!</v>
      </c>
      <c r="S2141" s="87" t="e">
        <f t="shared" si="233"/>
        <v>#DIV/0!</v>
      </c>
      <c r="T2141" s="87" t="e">
        <f t="shared" si="232"/>
        <v>#DIV/0!</v>
      </c>
    </row>
    <row r="2142" spans="1:20" ht="30" hidden="1" x14ac:dyDescent="0.3">
      <c r="A2142" s="92"/>
      <c r="B2142" s="93" t="s">
        <v>312</v>
      </c>
      <c r="C2142" s="97" t="s">
        <v>313</v>
      </c>
      <c r="D2142" s="644"/>
      <c r="E2142" s="642">
        <f t="shared" si="236"/>
        <v>0</v>
      </c>
      <c r="F2142" s="644"/>
      <c r="G2142" s="644"/>
      <c r="H2142" s="644"/>
      <c r="I2142" s="642">
        <f t="shared" si="234"/>
        <v>0</v>
      </c>
      <c r="J2142" s="644"/>
      <c r="K2142" s="644"/>
      <c r="L2142" s="644"/>
      <c r="M2142" s="642">
        <f t="shared" si="235"/>
        <v>0</v>
      </c>
      <c r="N2142" s="644"/>
      <c r="O2142" s="644"/>
      <c r="P2142" s="644"/>
      <c r="Q2142" s="87" t="e">
        <f t="shared" si="233"/>
        <v>#DIV/0!</v>
      </c>
      <c r="R2142" s="87" t="e">
        <f t="shared" si="233"/>
        <v>#DIV/0!</v>
      </c>
      <c r="S2142" s="87" t="e">
        <f t="shared" si="233"/>
        <v>#DIV/0!</v>
      </c>
      <c r="T2142" s="87" t="e">
        <f t="shared" si="232"/>
        <v>#DIV/0!</v>
      </c>
    </row>
    <row r="2143" spans="1:20" ht="30" hidden="1" x14ac:dyDescent="0.3">
      <c r="A2143" s="92"/>
      <c r="B2143" s="93" t="s">
        <v>314</v>
      </c>
      <c r="C2143" s="97" t="s">
        <v>315</v>
      </c>
      <c r="D2143" s="644"/>
      <c r="E2143" s="642">
        <f t="shared" si="236"/>
        <v>0</v>
      </c>
      <c r="F2143" s="644"/>
      <c r="G2143" s="644"/>
      <c r="H2143" s="644"/>
      <c r="I2143" s="642">
        <f t="shared" si="234"/>
        <v>0</v>
      </c>
      <c r="J2143" s="644"/>
      <c r="K2143" s="644"/>
      <c r="L2143" s="644"/>
      <c r="M2143" s="642">
        <f t="shared" si="235"/>
        <v>0</v>
      </c>
      <c r="N2143" s="644"/>
      <c r="O2143" s="644"/>
      <c r="P2143" s="644"/>
      <c r="Q2143" s="87" t="e">
        <f t="shared" si="233"/>
        <v>#DIV/0!</v>
      </c>
      <c r="R2143" s="87" t="e">
        <f t="shared" si="233"/>
        <v>#DIV/0!</v>
      </c>
      <c r="S2143" s="87" t="e">
        <f t="shared" si="233"/>
        <v>#DIV/0!</v>
      </c>
      <c r="T2143" s="87" t="e">
        <f t="shared" si="232"/>
        <v>#DIV/0!</v>
      </c>
    </row>
    <row r="2144" spans="1:20" hidden="1" x14ac:dyDescent="0.3">
      <c r="A2144" s="92"/>
      <c r="B2144" s="93" t="s">
        <v>316</v>
      </c>
      <c r="C2144" s="96" t="s">
        <v>317</v>
      </c>
      <c r="D2144" s="644"/>
      <c r="E2144" s="642">
        <f t="shared" si="236"/>
        <v>0</v>
      </c>
      <c r="F2144" s="644"/>
      <c r="G2144" s="644"/>
      <c r="H2144" s="644"/>
      <c r="I2144" s="642">
        <f t="shared" si="234"/>
        <v>0</v>
      </c>
      <c r="J2144" s="644"/>
      <c r="K2144" s="644"/>
      <c r="L2144" s="644"/>
      <c r="M2144" s="642">
        <f t="shared" si="235"/>
        <v>0</v>
      </c>
      <c r="N2144" s="644"/>
      <c r="O2144" s="644"/>
      <c r="P2144" s="644"/>
      <c r="Q2144" s="87" t="e">
        <f t="shared" si="233"/>
        <v>#DIV/0!</v>
      </c>
      <c r="R2144" s="87" t="e">
        <f t="shared" si="233"/>
        <v>#DIV/0!</v>
      </c>
      <c r="S2144" s="87" t="e">
        <f t="shared" si="233"/>
        <v>#DIV/0!</v>
      </c>
      <c r="T2144" s="87" t="e">
        <f t="shared" si="232"/>
        <v>#DIV/0!</v>
      </c>
    </row>
    <row r="2145" spans="1:20" ht="30" hidden="1" x14ac:dyDescent="0.3">
      <c r="A2145" s="92"/>
      <c r="B2145" s="93" t="s">
        <v>318</v>
      </c>
      <c r="C2145" s="97" t="s">
        <v>313</v>
      </c>
      <c r="D2145" s="644"/>
      <c r="E2145" s="642">
        <f t="shared" si="236"/>
        <v>0</v>
      </c>
      <c r="F2145" s="644"/>
      <c r="G2145" s="644"/>
      <c r="H2145" s="644"/>
      <c r="I2145" s="642">
        <f t="shared" si="234"/>
        <v>0</v>
      </c>
      <c r="J2145" s="644"/>
      <c r="K2145" s="644"/>
      <c r="L2145" s="644"/>
      <c r="M2145" s="642">
        <f t="shared" si="235"/>
        <v>0</v>
      </c>
      <c r="N2145" s="644"/>
      <c r="O2145" s="644"/>
      <c r="P2145" s="644"/>
      <c r="Q2145" s="87" t="e">
        <f t="shared" si="233"/>
        <v>#DIV/0!</v>
      </c>
      <c r="R2145" s="87" t="e">
        <f t="shared" si="233"/>
        <v>#DIV/0!</v>
      </c>
      <c r="S2145" s="87" t="e">
        <f t="shared" si="233"/>
        <v>#DIV/0!</v>
      </c>
      <c r="T2145" s="87" t="e">
        <f t="shared" si="232"/>
        <v>#DIV/0!</v>
      </c>
    </row>
    <row r="2146" spans="1:20" ht="30" hidden="1" x14ac:dyDescent="0.3">
      <c r="A2146" s="92"/>
      <c r="B2146" s="93" t="s">
        <v>319</v>
      </c>
      <c r="C2146" s="97" t="s">
        <v>315</v>
      </c>
      <c r="D2146" s="644"/>
      <c r="E2146" s="642">
        <f t="shared" si="236"/>
        <v>0</v>
      </c>
      <c r="F2146" s="644"/>
      <c r="G2146" s="644"/>
      <c r="H2146" s="644"/>
      <c r="I2146" s="642">
        <f t="shared" si="234"/>
        <v>0</v>
      </c>
      <c r="J2146" s="644"/>
      <c r="K2146" s="644"/>
      <c r="L2146" s="644"/>
      <c r="M2146" s="642">
        <f t="shared" si="235"/>
        <v>0</v>
      </c>
      <c r="N2146" s="644"/>
      <c r="O2146" s="644"/>
      <c r="P2146" s="644"/>
      <c r="Q2146" s="87" t="e">
        <f t="shared" si="233"/>
        <v>#DIV/0!</v>
      </c>
      <c r="R2146" s="87" t="e">
        <f t="shared" si="233"/>
        <v>#DIV/0!</v>
      </c>
      <c r="S2146" s="87" t="e">
        <f t="shared" si="233"/>
        <v>#DIV/0!</v>
      </c>
      <c r="T2146" s="87" t="e">
        <f t="shared" si="232"/>
        <v>#DIV/0!</v>
      </c>
    </row>
    <row r="2147" spans="1:20" ht="45" hidden="1" x14ac:dyDescent="0.3">
      <c r="A2147" s="92"/>
      <c r="B2147" s="93" t="s">
        <v>320</v>
      </c>
      <c r="C2147" s="96" t="s">
        <v>321</v>
      </c>
      <c r="D2147" s="644"/>
      <c r="E2147" s="642">
        <f t="shared" si="236"/>
        <v>0</v>
      </c>
      <c r="F2147" s="644"/>
      <c r="G2147" s="644"/>
      <c r="H2147" s="644"/>
      <c r="I2147" s="642">
        <f t="shared" si="234"/>
        <v>0</v>
      </c>
      <c r="J2147" s="644"/>
      <c r="K2147" s="644"/>
      <c r="L2147" s="644"/>
      <c r="M2147" s="642">
        <f t="shared" si="235"/>
        <v>0</v>
      </c>
      <c r="N2147" s="644"/>
      <c r="O2147" s="644"/>
      <c r="P2147" s="644"/>
      <c r="Q2147" s="87" t="e">
        <f t="shared" si="233"/>
        <v>#DIV/0!</v>
      </c>
      <c r="R2147" s="87" t="e">
        <f t="shared" si="233"/>
        <v>#DIV/0!</v>
      </c>
      <c r="S2147" s="87" t="e">
        <f t="shared" si="233"/>
        <v>#DIV/0!</v>
      </c>
      <c r="T2147" s="87" t="e">
        <f t="shared" si="232"/>
        <v>#DIV/0!</v>
      </c>
    </row>
    <row r="2148" spans="1:20" ht="30" hidden="1" x14ac:dyDescent="0.3">
      <c r="A2148" s="92"/>
      <c r="B2148" s="93" t="s">
        <v>322</v>
      </c>
      <c r="C2148" s="97" t="s">
        <v>313</v>
      </c>
      <c r="D2148" s="644"/>
      <c r="E2148" s="642">
        <f t="shared" si="236"/>
        <v>0</v>
      </c>
      <c r="F2148" s="644"/>
      <c r="G2148" s="644"/>
      <c r="H2148" s="644"/>
      <c r="I2148" s="642">
        <f t="shared" si="234"/>
        <v>0</v>
      </c>
      <c r="J2148" s="644"/>
      <c r="K2148" s="644"/>
      <c r="L2148" s="644"/>
      <c r="M2148" s="642">
        <f t="shared" si="235"/>
        <v>0</v>
      </c>
      <c r="N2148" s="644"/>
      <c r="O2148" s="644"/>
      <c r="P2148" s="644"/>
      <c r="Q2148" s="87" t="e">
        <f t="shared" si="233"/>
        <v>#DIV/0!</v>
      </c>
      <c r="R2148" s="87" t="e">
        <f t="shared" si="233"/>
        <v>#DIV/0!</v>
      </c>
      <c r="S2148" s="87" t="e">
        <f t="shared" si="233"/>
        <v>#DIV/0!</v>
      </c>
      <c r="T2148" s="87" t="e">
        <f t="shared" si="232"/>
        <v>#DIV/0!</v>
      </c>
    </row>
    <row r="2149" spans="1:20" ht="30" hidden="1" x14ac:dyDescent="0.3">
      <c r="A2149" s="92"/>
      <c r="B2149" s="93" t="s">
        <v>323</v>
      </c>
      <c r="C2149" s="97" t="s">
        <v>315</v>
      </c>
      <c r="D2149" s="644"/>
      <c r="E2149" s="642">
        <f t="shared" si="236"/>
        <v>0</v>
      </c>
      <c r="F2149" s="644"/>
      <c r="G2149" s="644"/>
      <c r="H2149" s="644"/>
      <c r="I2149" s="642">
        <f t="shared" si="234"/>
        <v>0</v>
      </c>
      <c r="J2149" s="644"/>
      <c r="K2149" s="644"/>
      <c r="L2149" s="644"/>
      <c r="M2149" s="642">
        <f t="shared" si="235"/>
        <v>0</v>
      </c>
      <c r="N2149" s="644"/>
      <c r="O2149" s="644"/>
      <c r="P2149" s="644"/>
      <c r="Q2149" s="87" t="e">
        <f t="shared" si="233"/>
        <v>#DIV/0!</v>
      </c>
      <c r="R2149" s="87" t="e">
        <f t="shared" si="233"/>
        <v>#DIV/0!</v>
      </c>
      <c r="S2149" s="87" t="e">
        <f t="shared" si="233"/>
        <v>#DIV/0!</v>
      </c>
      <c r="T2149" s="87" t="e">
        <f t="shared" si="232"/>
        <v>#DIV/0!</v>
      </c>
    </row>
    <row r="2150" spans="1:20" hidden="1" x14ac:dyDescent="0.3">
      <c r="A2150" s="92"/>
      <c r="B2150" s="93" t="s">
        <v>324</v>
      </c>
      <c r="C2150" s="95" t="s">
        <v>388</v>
      </c>
      <c r="D2150" s="644"/>
      <c r="E2150" s="642">
        <f t="shared" si="236"/>
        <v>0</v>
      </c>
      <c r="F2150" s="644"/>
      <c r="G2150" s="644"/>
      <c r="H2150" s="644"/>
      <c r="I2150" s="642">
        <f t="shared" si="234"/>
        <v>0</v>
      </c>
      <c r="J2150" s="644"/>
      <c r="K2150" s="644"/>
      <c r="L2150" s="644"/>
      <c r="M2150" s="642">
        <f t="shared" si="235"/>
        <v>0</v>
      </c>
      <c r="N2150" s="644"/>
      <c r="O2150" s="644"/>
      <c r="P2150" s="644"/>
      <c r="Q2150" s="87" t="e">
        <f t="shared" si="233"/>
        <v>#DIV/0!</v>
      </c>
      <c r="R2150" s="87" t="e">
        <f t="shared" si="233"/>
        <v>#DIV/0!</v>
      </c>
      <c r="S2150" s="87" t="e">
        <f t="shared" si="233"/>
        <v>#DIV/0!</v>
      </c>
      <c r="T2150" s="87" t="e">
        <f t="shared" si="232"/>
        <v>#DIV/0!</v>
      </c>
    </row>
    <row r="2151" spans="1:20" ht="45" hidden="1" x14ac:dyDescent="0.3">
      <c r="A2151" s="92"/>
      <c r="B2151" s="93" t="s">
        <v>325</v>
      </c>
      <c r="C2151" s="96" t="s">
        <v>326</v>
      </c>
      <c r="D2151" s="644"/>
      <c r="E2151" s="642">
        <f t="shared" si="236"/>
        <v>0</v>
      </c>
      <c r="F2151" s="644"/>
      <c r="G2151" s="644"/>
      <c r="H2151" s="644"/>
      <c r="I2151" s="642">
        <f t="shared" si="234"/>
        <v>0</v>
      </c>
      <c r="J2151" s="644"/>
      <c r="K2151" s="644"/>
      <c r="L2151" s="644"/>
      <c r="M2151" s="642">
        <f t="shared" si="235"/>
        <v>0</v>
      </c>
      <c r="N2151" s="644"/>
      <c r="O2151" s="644"/>
      <c r="P2151" s="644"/>
      <c r="Q2151" s="87" t="e">
        <f t="shared" si="233"/>
        <v>#DIV/0!</v>
      </c>
      <c r="R2151" s="87" t="e">
        <f t="shared" si="233"/>
        <v>#DIV/0!</v>
      </c>
      <c r="S2151" s="87" t="e">
        <f t="shared" si="233"/>
        <v>#DIV/0!</v>
      </c>
      <c r="T2151" s="87" t="e">
        <f t="shared" si="232"/>
        <v>#DIV/0!</v>
      </c>
    </row>
    <row r="2152" spans="1:20" hidden="1" x14ac:dyDescent="0.3">
      <c r="A2152" s="92"/>
      <c r="B2152" s="93" t="s">
        <v>327</v>
      </c>
      <c r="C2152" s="96" t="s">
        <v>328</v>
      </c>
      <c r="D2152" s="644"/>
      <c r="E2152" s="642">
        <f t="shared" si="236"/>
        <v>0</v>
      </c>
      <c r="F2152" s="644"/>
      <c r="G2152" s="644"/>
      <c r="H2152" s="644"/>
      <c r="I2152" s="642">
        <f t="shared" si="234"/>
        <v>0</v>
      </c>
      <c r="J2152" s="644"/>
      <c r="K2152" s="644"/>
      <c r="L2152" s="644"/>
      <c r="M2152" s="642">
        <f t="shared" si="235"/>
        <v>0</v>
      </c>
      <c r="N2152" s="644"/>
      <c r="O2152" s="644"/>
      <c r="P2152" s="644"/>
      <c r="Q2152" s="87" t="e">
        <f t="shared" si="233"/>
        <v>#DIV/0!</v>
      </c>
      <c r="R2152" s="87" t="e">
        <f t="shared" si="233"/>
        <v>#DIV/0!</v>
      </c>
      <c r="S2152" s="87" t="e">
        <f t="shared" si="233"/>
        <v>#DIV/0!</v>
      </c>
      <c r="T2152" s="87" t="e">
        <f t="shared" si="232"/>
        <v>#DIV/0!</v>
      </c>
    </row>
    <row r="2153" spans="1:20" ht="30" hidden="1" x14ac:dyDescent="0.3">
      <c r="A2153" s="92"/>
      <c r="B2153" s="93" t="s">
        <v>329</v>
      </c>
      <c r="C2153" s="97" t="s">
        <v>330</v>
      </c>
      <c r="D2153" s="644"/>
      <c r="E2153" s="642">
        <f t="shared" si="236"/>
        <v>0</v>
      </c>
      <c r="F2153" s="644"/>
      <c r="G2153" s="644"/>
      <c r="H2153" s="644"/>
      <c r="I2153" s="642">
        <f t="shared" si="234"/>
        <v>0</v>
      </c>
      <c r="J2153" s="644"/>
      <c r="K2153" s="644"/>
      <c r="L2153" s="644"/>
      <c r="M2153" s="642">
        <f t="shared" si="235"/>
        <v>0</v>
      </c>
      <c r="N2153" s="644"/>
      <c r="O2153" s="644"/>
      <c r="P2153" s="644"/>
      <c r="Q2153" s="87" t="e">
        <f t="shared" si="233"/>
        <v>#DIV/0!</v>
      </c>
      <c r="R2153" s="87" t="e">
        <f t="shared" si="233"/>
        <v>#DIV/0!</v>
      </c>
      <c r="S2153" s="87" t="e">
        <f t="shared" si="233"/>
        <v>#DIV/0!</v>
      </c>
      <c r="T2153" s="87" t="e">
        <f t="shared" si="232"/>
        <v>#DIV/0!</v>
      </c>
    </row>
    <row r="2154" spans="1:20" ht="30" hidden="1" x14ac:dyDescent="0.3">
      <c r="A2154" s="92"/>
      <c r="B2154" s="93" t="s">
        <v>331</v>
      </c>
      <c r="C2154" s="97" t="s">
        <v>332</v>
      </c>
      <c r="D2154" s="644"/>
      <c r="E2154" s="642">
        <f t="shared" si="236"/>
        <v>0</v>
      </c>
      <c r="F2154" s="644"/>
      <c r="G2154" s="644"/>
      <c r="H2154" s="644"/>
      <c r="I2154" s="642">
        <f t="shared" si="234"/>
        <v>0</v>
      </c>
      <c r="J2154" s="644"/>
      <c r="K2154" s="644"/>
      <c r="L2154" s="644"/>
      <c r="M2154" s="642">
        <f t="shared" si="235"/>
        <v>0</v>
      </c>
      <c r="N2154" s="644"/>
      <c r="O2154" s="644"/>
      <c r="P2154" s="644"/>
      <c r="Q2154" s="87" t="e">
        <f t="shared" si="233"/>
        <v>#DIV/0!</v>
      </c>
      <c r="R2154" s="87" t="e">
        <f t="shared" si="233"/>
        <v>#DIV/0!</v>
      </c>
      <c r="S2154" s="87" t="e">
        <f t="shared" si="233"/>
        <v>#DIV/0!</v>
      </c>
      <c r="T2154" s="87" t="e">
        <f t="shared" si="232"/>
        <v>#DIV/0!</v>
      </c>
    </row>
    <row r="2155" spans="1:20" hidden="1" x14ac:dyDescent="0.3">
      <c r="A2155" s="92"/>
      <c r="B2155" s="93" t="s">
        <v>138</v>
      </c>
      <c r="C2155" s="94" t="s">
        <v>374</v>
      </c>
      <c r="D2155" s="644"/>
      <c r="E2155" s="642">
        <f t="shared" si="236"/>
        <v>0</v>
      </c>
      <c r="F2155" s="644"/>
      <c r="G2155" s="644"/>
      <c r="H2155" s="644"/>
      <c r="I2155" s="642">
        <f t="shared" si="234"/>
        <v>0</v>
      </c>
      <c r="J2155" s="644"/>
      <c r="K2155" s="644"/>
      <c r="L2155" s="644"/>
      <c r="M2155" s="642">
        <f t="shared" si="235"/>
        <v>0</v>
      </c>
      <c r="N2155" s="644"/>
      <c r="O2155" s="644"/>
      <c r="P2155" s="644"/>
      <c r="Q2155" s="87" t="e">
        <f t="shared" si="233"/>
        <v>#DIV/0!</v>
      </c>
      <c r="R2155" s="87" t="e">
        <f t="shared" si="233"/>
        <v>#DIV/0!</v>
      </c>
      <c r="S2155" s="87" t="e">
        <f t="shared" si="233"/>
        <v>#DIV/0!</v>
      </c>
      <c r="T2155" s="87" t="e">
        <f t="shared" si="232"/>
        <v>#DIV/0!</v>
      </c>
    </row>
    <row r="2156" spans="1:20" hidden="1" x14ac:dyDescent="0.3">
      <c r="A2156" s="92"/>
      <c r="B2156" s="93" t="s">
        <v>139</v>
      </c>
      <c r="C2156" s="100" t="s">
        <v>334</v>
      </c>
      <c r="D2156" s="644"/>
      <c r="E2156" s="642">
        <f t="shared" si="236"/>
        <v>0</v>
      </c>
      <c r="F2156" s="644"/>
      <c r="G2156" s="644"/>
      <c r="H2156" s="644"/>
      <c r="I2156" s="642">
        <f t="shared" si="234"/>
        <v>0</v>
      </c>
      <c r="J2156" s="644"/>
      <c r="K2156" s="644"/>
      <c r="L2156" s="644"/>
      <c r="M2156" s="642">
        <f t="shared" si="235"/>
        <v>0</v>
      </c>
      <c r="N2156" s="644"/>
      <c r="O2156" s="644"/>
      <c r="P2156" s="644"/>
      <c r="Q2156" s="87" t="e">
        <f t="shared" si="233"/>
        <v>#DIV/0!</v>
      </c>
      <c r="R2156" s="87" t="e">
        <f t="shared" si="233"/>
        <v>#DIV/0!</v>
      </c>
      <c r="S2156" s="87" t="e">
        <f t="shared" si="233"/>
        <v>#DIV/0!</v>
      </c>
      <c r="T2156" s="87" t="e">
        <f t="shared" si="232"/>
        <v>#DIV/0!</v>
      </c>
    </row>
    <row r="2157" spans="1:20" ht="30" hidden="1" x14ac:dyDescent="0.3">
      <c r="A2157" s="92"/>
      <c r="B2157" s="93" t="s">
        <v>335</v>
      </c>
      <c r="C2157" s="96" t="s">
        <v>336</v>
      </c>
      <c r="D2157" s="644"/>
      <c r="E2157" s="642">
        <f t="shared" si="236"/>
        <v>0</v>
      </c>
      <c r="F2157" s="644"/>
      <c r="G2157" s="644"/>
      <c r="H2157" s="644"/>
      <c r="I2157" s="642">
        <f t="shared" si="234"/>
        <v>0</v>
      </c>
      <c r="J2157" s="644"/>
      <c r="K2157" s="644"/>
      <c r="L2157" s="644"/>
      <c r="M2157" s="642">
        <f t="shared" si="235"/>
        <v>0</v>
      </c>
      <c r="N2157" s="644"/>
      <c r="O2157" s="644"/>
      <c r="P2157" s="644"/>
      <c r="Q2157" s="87" t="e">
        <f t="shared" si="233"/>
        <v>#DIV/0!</v>
      </c>
      <c r="R2157" s="87" t="e">
        <f t="shared" si="233"/>
        <v>#DIV/0!</v>
      </c>
      <c r="S2157" s="87" t="e">
        <f t="shared" si="233"/>
        <v>#DIV/0!</v>
      </c>
      <c r="T2157" s="87" t="e">
        <f t="shared" si="232"/>
        <v>#DIV/0!</v>
      </c>
    </row>
    <row r="2158" spans="1:20" ht="30" hidden="1" x14ac:dyDescent="0.3">
      <c r="A2158" s="92"/>
      <c r="B2158" s="93" t="s">
        <v>337</v>
      </c>
      <c r="C2158" s="97" t="s">
        <v>338</v>
      </c>
      <c r="D2158" s="644"/>
      <c r="E2158" s="642">
        <f t="shared" si="236"/>
        <v>0</v>
      </c>
      <c r="F2158" s="644"/>
      <c r="G2158" s="644"/>
      <c r="H2158" s="644"/>
      <c r="I2158" s="642">
        <f t="shared" si="234"/>
        <v>0</v>
      </c>
      <c r="J2158" s="644"/>
      <c r="K2158" s="644"/>
      <c r="L2158" s="644"/>
      <c r="M2158" s="642">
        <f t="shared" si="235"/>
        <v>0</v>
      </c>
      <c r="N2158" s="644"/>
      <c r="O2158" s="644"/>
      <c r="P2158" s="644"/>
      <c r="Q2158" s="87" t="e">
        <f t="shared" si="233"/>
        <v>#DIV/0!</v>
      </c>
      <c r="R2158" s="87" t="e">
        <f t="shared" si="233"/>
        <v>#DIV/0!</v>
      </c>
      <c r="S2158" s="87" t="e">
        <f t="shared" si="233"/>
        <v>#DIV/0!</v>
      </c>
      <c r="T2158" s="87" t="e">
        <f t="shared" si="232"/>
        <v>#DIV/0!</v>
      </c>
    </row>
    <row r="2159" spans="1:20" ht="30" hidden="1" x14ac:dyDescent="0.3">
      <c r="A2159" s="92"/>
      <c r="B2159" s="93" t="s">
        <v>339</v>
      </c>
      <c r="C2159" s="97" t="s">
        <v>340</v>
      </c>
      <c r="D2159" s="644"/>
      <c r="E2159" s="642">
        <f t="shared" si="236"/>
        <v>0</v>
      </c>
      <c r="F2159" s="644"/>
      <c r="G2159" s="644"/>
      <c r="H2159" s="644"/>
      <c r="I2159" s="642">
        <f t="shared" si="234"/>
        <v>0</v>
      </c>
      <c r="J2159" s="644"/>
      <c r="K2159" s="644"/>
      <c r="L2159" s="644"/>
      <c r="M2159" s="642">
        <f t="shared" si="235"/>
        <v>0</v>
      </c>
      <c r="N2159" s="644"/>
      <c r="O2159" s="644"/>
      <c r="P2159" s="644"/>
      <c r="Q2159" s="87" t="e">
        <f t="shared" si="233"/>
        <v>#DIV/0!</v>
      </c>
      <c r="R2159" s="87" t="e">
        <f t="shared" si="233"/>
        <v>#DIV/0!</v>
      </c>
      <c r="S2159" s="87" t="e">
        <f t="shared" si="233"/>
        <v>#DIV/0!</v>
      </c>
      <c r="T2159" s="87" t="e">
        <f t="shared" si="232"/>
        <v>#DIV/0!</v>
      </c>
    </row>
    <row r="2160" spans="1:20" ht="30" hidden="1" x14ac:dyDescent="0.3">
      <c r="A2160" s="92"/>
      <c r="B2160" s="93" t="s">
        <v>341</v>
      </c>
      <c r="C2160" s="97" t="s">
        <v>342</v>
      </c>
      <c r="D2160" s="644"/>
      <c r="E2160" s="642">
        <f t="shared" si="236"/>
        <v>0</v>
      </c>
      <c r="F2160" s="644"/>
      <c r="G2160" s="644"/>
      <c r="H2160" s="644"/>
      <c r="I2160" s="642">
        <f t="shared" si="234"/>
        <v>0</v>
      </c>
      <c r="J2160" s="644"/>
      <c r="K2160" s="644"/>
      <c r="L2160" s="644"/>
      <c r="M2160" s="642">
        <f t="shared" si="235"/>
        <v>0</v>
      </c>
      <c r="N2160" s="644"/>
      <c r="O2160" s="644"/>
      <c r="P2160" s="644"/>
      <c r="Q2160" s="87" t="e">
        <f t="shared" si="233"/>
        <v>#DIV/0!</v>
      </c>
      <c r="R2160" s="87" t="e">
        <f t="shared" si="233"/>
        <v>#DIV/0!</v>
      </c>
      <c r="S2160" s="87" t="e">
        <f t="shared" si="233"/>
        <v>#DIV/0!</v>
      </c>
      <c r="T2160" s="87" t="e">
        <f t="shared" si="232"/>
        <v>#DIV/0!</v>
      </c>
    </row>
    <row r="2161" spans="1:20" ht="30" hidden="1" x14ac:dyDescent="0.3">
      <c r="A2161" s="92"/>
      <c r="B2161" s="93" t="s">
        <v>343</v>
      </c>
      <c r="C2161" s="97" t="s">
        <v>344</v>
      </c>
      <c r="D2161" s="644"/>
      <c r="E2161" s="642">
        <f t="shared" si="236"/>
        <v>0</v>
      </c>
      <c r="F2161" s="644"/>
      <c r="G2161" s="644"/>
      <c r="H2161" s="644"/>
      <c r="I2161" s="642">
        <f t="shared" si="234"/>
        <v>0</v>
      </c>
      <c r="J2161" s="644"/>
      <c r="K2161" s="644"/>
      <c r="L2161" s="644"/>
      <c r="M2161" s="642">
        <f t="shared" si="235"/>
        <v>0</v>
      </c>
      <c r="N2161" s="644"/>
      <c r="O2161" s="644"/>
      <c r="P2161" s="644"/>
      <c r="Q2161" s="87" t="e">
        <f t="shared" si="233"/>
        <v>#DIV/0!</v>
      </c>
      <c r="R2161" s="87" t="e">
        <f t="shared" si="233"/>
        <v>#DIV/0!</v>
      </c>
      <c r="S2161" s="87" t="e">
        <f t="shared" si="233"/>
        <v>#DIV/0!</v>
      </c>
      <c r="T2161" s="87" t="e">
        <f t="shared" si="232"/>
        <v>#DIV/0!</v>
      </c>
    </row>
    <row r="2162" spans="1:20" ht="45" hidden="1" x14ac:dyDescent="0.3">
      <c r="A2162" s="92"/>
      <c r="B2162" s="93" t="s">
        <v>345</v>
      </c>
      <c r="C2162" s="97" t="s">
        <v>346</v>
      </c>
      <c r="D2162" s="644"/>
      <c r="E2162" s="642">
        <f t="shared" si="236"/>
        <v>0</v>
      </c>
      <c r="F2162" s="644"/>
      <c r="G2162" s="644"/>
      <c r="H2162" s="644"/>
      <c r="I2162" s="642">
        <f t="shared" si="234"/>
        <v>0</v>
      </c>
      <c r="J2162" s="644"/>
      <c r="K2162" s="644"/>
      <c r="L2162" s="644"/>
      <c r="M2162" s="642">
        <f t="shared" si="235"/>
        <v>0</v>
      </c>
      <c r="N2162" s="644"/>
      <c r="O2162" s="644"/>
      <c r="P2162" s="644"/>
      <c r="Q2162" s="87" t="e">
        <f t="shared" si="233"/>
        <v>#DIV/0!</v>
      </c>
      <c r="R2162" s="87" t="e">
        <f t="shared" si="233"/>
        <v>#DIV/0!</v>
      </c>
      <c r="S2162" s="87" t="e">
        <f t="shared" si="233"/>
        <v>#DIV/0!</v>
      </c>
      <c r="T2162" s="87" t="e">
        <f t="shared" si="232"/>
        <v>#DIV/0!</v>
      </c>
    </row>
    <row r="2163" spans="1:20" ht="30" hidden="1" x14ac:dyDescent="0.3">
      <c r="A2163" s="92"/>
      <c r="B2163" s="93" t="s">
        <v>347</v>
      </c>
      <c r="C2163" s="97" t="s">
        <v>348</v>
      </c>
      <c r="D2163" s="644"/>
      <c r="E2163" s="642">
        <f t="shared" si="236"/>
        <v>0</v>
      </c>
      <c r="F2163" s="644"/>
      <c r="G2163" s="644"/>
      <c r="H2163" s="644"/>
      <c r="I2163" s="642">
        <f t="shared" si="234"/>
        <v>0</v>
      </c>
      <c r="J2163" s="644"/>
      <c r="K2163" s="644"/>
      <c r="L2163" s="644"/>
      <c r="M2163" s="642">
        <f t="shared" si="235"/>
        <v>0</v>
      </c>
      <c r="N2163" s="644"/>
      <c r="O2163" s="644"/>
      <c r="P2163" s="644"/>
      <c r="Q2163" s="87" t="e">
        <f t="shared" si="233"/>
        <v>#DIV/0!</v>
      </c>
      <c r="R2163" s="87" t="e">
        <f t="shared" si="233"/>
        <v>#DIV/0!</v>
      </c>
      <c r="S2163" s="87" t="e">
        <f t="shared" si="233"/>
        <v>#DIV/0!</v>
      </c>
      <c r="T2163" s="87" t="e">
        <f t="shared" si="232"/>
        <v>#DIV/0!</v>
      </c>
    </row>
    <row r="2164" spans="1:20" ht="30" hidden="1" x14ac:dyDescent="0.3">
      <c r="A2164" s="92"/>
      <c r="B2164" s="93" t="s">
        <v>349</v>
      </c>
      <c r="C2164" s="97" t="s">
        <v>350</v>
      </c>
      <c r="D2164" s="644"/>
      <c r="E2164" s="642">
        <f t="shared" si="236"/>
        <v>0</v>
      </c>
      <c r="F2164" s="644"/>
      <c r="G2164" s="644"/>
      <c r="H2164" s="644"/>
      <c r="I2164" s="642">
        <f t="shared" si="234"/>
        <v>0</v>
      </c>
      <c r="J2164" s="644"/>
      <c r="K2164" s="644"/>
      <c r="L2164" s="644"/>
      <c r="M2164" s="642">
        <f t="shared" si="235"/>
        <v>0</v>
      </c>
      <c r="N2164" s="644"/>
      <c r="O2164" s="644"/>
      <c r="P2164" s="644"/>
      <c r="Q2164" s="87" t="e">
        <f t="shared" si="233"/>
        <v>#DIV/0!</v>
      </c>
      <c r="R2164" s="87" t="e">
        <f t="shared" si="233"/>
        <v>#DIV/0!</v>
      </c>
      <c r="S2164" s="87" t="e">
        <f t="shared" si="233"/>
        <v>#DIV/0!</v>
      </c>
      <c r="T2164" s="87" t="e">
        <f t="shared" si="232"/>
        <v>#DIV/0!</v>
      </c>
    </row>
    <row r="2165" spans="1:20" ht="45" hidden="1" x14ac:dyDescent="0.3">
      <c r="A2165" s="92"/>
      <c r="B2165" s="93" t="s">
        <v>351</v>
      </c>
      <c r="C2165" s="97" t="s">
        <v>352</v>
      </c>
      <c r="D2165" s="644"/>
      <c r="E2165" s="642">
        <f t="shared" si="236"/>
        <v>0</v>
      </c>
      <c r="F2165" s="644"/>
      <c r="G2165" s="644"/>
      <c r="H2165" s="644"/>
      <c r="I2165" s="642">
        <f t="shared" si="234"/>
        <v>0</v>
      </c>
      <c r="J2165" s="644"/>
      <c r="K2165" s="644"/>
      <c r="L2165" s="644"/>
      <c r="M2165" s="642">
        <f t="shared" si="235"/>
        <v>0</v>
      </c>
      <c r="N2165" s="644"/>
      <c r="O2165" s="644"/>
      <c r="P2165" s="644"/>
      <c r="Q2165" s="87" t="e">
        <f t="shared" si="233"/>
        <v>#DIV/0!</v>
      </c>
      <c r="R2165" s="87" t="e">
        <f t="shared" si="233"/>
        <v>#DIV/0!</v>
      </c>
      <c r="S2165" s="87" t="e">
        <f t="shared" si="233"/>
        <v>#DIV/0!</v>
      </c>
      <c r="T2165" s="87" t="e">
        <f t="shared" si="232"/>
        <v>#DIV/0!</v>
      </c>
    </row>
    <row r="2166" spans="1:20" ht="30" hidden="1" x14ac:dyDescent="0.3">
      <c r="A2166" s="92"/>
      <c r="B2166" s="93" t="s">
        <v>355</v>
      </c>
      <c r="C2166" s="96" t="s">
        <v>356</v>
      </c>
      <c r="D2166" s="644"/>
      <c r="E2166" s="642">
        <f t="shared" si="236"/>
        <v>0</v>
      </c>
      <c r="F2166" s="644"/>
      <c r="G2166" s="644"/>
      <c r="H2166" s="644"/>
      <c r="I2166" s="642">
        <f t="shared" si="234"/>
        <v>0</v>
      </c>
      <c r="J2166" s="644"/>
      <c r="K2166" s="644"/>
      <c r="L2166" s="644"/>
      <c r="M2166" s="642">
        <f t="shared" si="235"/>
        <v>0</v>
      </c>
      <c r="N2166" s="644"/>
      <c r="O2166" s="644"/>
      <c r="P2166" s="644"/>
      <c r="Q2166" s="87" t="e">
        <f t="shared" si="233"/>
        <v>#DIV/0!</v>
      </c>
      <c r="R2166" s="87" t="e">
        <f t="shared" si="233"/>
        <v>#DIV/0!</v>
      </c>
      <c r="S2166" s="87" t="e">
        <f t="shared" si="233"/>
        <v>#DIV/0!</v>
      </c>
      <c r="T2166" s="87" t="e">
        <f t="shared" si="232"/>
        <v>#DIV/0!</v>
      </c>
    </row>
    <row r="2167" spans="1:20" ht="30" hidden="1" x14ac:dyDescent="0.3">
      <c r="A2167" s="92"/>
      <c r="B2167" s="93" t="s">
        <v>357</v>
      </c>
      <c r="C2167" s="97" t="s">
        <v>358</v>
      </c>
      <c r="D2167" s="644"/>
      <c r="E2167" s="642">
        <f t="shared" si="236"/>
        <v>0</v>
      </c>
      <c r="F2167" s="644"/>
      <c r="G2167" s="644"/>
      <c r="H2167" s="644"/>
      <c r="I2167" s="642">
        <f t="shared" si="234"/>
        <v>0</v>
      </c>
      <c r="J2167" s="644"/>
      <c r="K2167" s="644"/>
      <c r="L2167" s="644"/>
      <c r="M2167" s="642">
        <f t="shared" si="235"/>
        <v>0</v>
      </c>
      <c r="N2167" s="644"/>
      <c r="O2167" s="644"/>
      <c r="P2167" s="644"/>
      <c r="Q2167" s="87" t="e">
        <f t="shared" si="233"/>
        <v>#DIV/0!</v>
      </c>
      <c r="R2167" s="87" t="e">
        <f t="shared" si="233"/>
        <v>#DIV/0!</v>
      </c>
      <c r="S2167" s="87" t="e">
        <f t="shared" si="233"/>
        <v>#DIV/0!</v>
      </c>
      <c r="T2167" s="87" t="e">
        <f t="shared" si="232"/>
        <v>#DIV/0!</v>
      </c>
    </row>
    <row r="2168" spans="1:20" ht="75" hidden="1" x14ac:dyDescent="0.3">
      <c r="A2168" s="92" t="s">
        <v>503</v>
      </c>
      <c r="B2168" s="93"/>
      <c r="C2168" s="105" t="s">
        <v>504</v>
      </c>
      <c r="D2168" s="644"/>
      <c r="E2168" s="642">
        <f t="shared" si="236"/>
        <v>0</v>
      </c>
      <c r="F2168" s="644"/>
      <c r="G2168" s="644"/>
      <c r="H2168" s="644"/>
      <c r="I2168" s="642">
        <f t="shared" si="234"/>
        <v>0</v>
      </c>
      <c r="J2168" s="644"/>
      <c r="K2168" s="644"/>
      <c r="L2168" s="644"/>
      <c r="M2168" s="642">
        <f t="shared" si="235"/>
        <v>0</v>
      </c>
      <c r="N2168" s="644"/>
      <c r="O2168" s="644"/>
      <c r="P2168" s="644"/>
      <c r="Q2168" s="87" t="e">
        <f t="shared" si="233"/>
        <v>#DIV/0!</v>
      </c>
      <c r="R2168" s="87" t="e">
        <f t="shared" si="233"/>
        <v>#DIV/0!</v>
      </c>
      <c r="S2168" s="87" t="e">
        <f t="shared" si="233"/>
        <v>#DIV/0!</v>
      </c>
      <c r="T2168" s="87" t="e">
        <f t="shared" si="232"/>
        <v>#DIV/0!</v>
      </c>
    </row>
    <row r="2169" spans="1:20" hidden="1" x14ac:dyDescent="0.3">
      <c r="A2169" s="92"/>
      <c r="B2169" s="93"/>
      <c r="C2169" s="94" t="s">
        <v>397</v>
      </c>
      <c r="D2169" s="644"/>
      <c r="E2169" s="642">
        <f t="shared" si="236"/>
        <v>0</v>
      </c>
      <c r="F2169" s="644"/>
      <c r="G2169" s="644"/>
      <c r="H2169" s="644"/>
      <c r="I2169" s="642">
        <f t="shared" si="234"/>
        <v>0</v>
      </c>
      <c r="J2169" s="644"/>
      <c r="K2169" s="644"/>
      <c r="L2169" s="644"/>
      <c r="M2169" s="642">
        <f t="shared" si="235"/>
        <v>0</v>
      </c>
      <c r="N2169" s="644"/>
      <c r="O2169" s="644"/>
      <c r="P2169" s="644"/>
      <c r="Q2169" s="87" t="e">
        <f t="shared" si="233"/>
        <v>#DIV/0!</v>
      </c>
      <c r="R2169" s="87" t="e">
        <f t="shared" si="233"/>
        <v>#DIV/0!</v>
      </c>
      <c r="S2169" s="87" t="e">
        <f t="shared" si="233"/>
        <v>#DIV/0!</v>
      </c>
      <c r="T2169" s="87" t="e">
        <f t="shared" si="232"/>
        <v>#DIV/0!</v>
      </c>
    </row>
    <row r="2170" spans="1:20" ht="30" hidden="1" x14ac:dyDescent="0.3">
      <c r="A2170" s="92"/>
      <c r="B2170" s="93" t="s">
        <v>192</v>
      </c>
      <c r="C2170" s="94" t="s">
        <v>490</v>
      </c>
      <c r="D2170" s="644"/>
      <c r="E2170" s="642">
        <f t="shared" si="236"/>
        <v>0</v>
      </c>
      <c r="F2170" s="644"/>
      <c r="G2170" s="644"/>
      <c r="H2170" s="644"/>
      <c r="I2170" s="642">
        <f t="shared" si="234"/>
        <v>0</v>
      </c>
      <c r="J2170" s="644"/>
      <c r="K2170" s="644"/>
      <c r="L2170" s="644"/>
      <c r="M2170" s="642">
        <f t="shared" si="235"/>
        <v>0</v>
      </c>
      <c r="N2170" s="644"/>
      <c r="O2170" s="644"/>
      <c r="P2170" s="644"/>
      <c r="Q2170" s="87" t="e">
        <f t="shared" si="233"/>
        <v>#DIV/0!</v>
      </c>
      <c r="R2170" s="87" t="e">
        <f t="shared" si="233"/>
        <v>#DIV/0!</v>
      </c>
      <c r="S2170" s="87" t="e">
        <f t="shared" si="233"/>
        <v>#DIV/0!</v>
      </c>
      <c r="T2170" s="87" t="e">
        <f t="shared" si="232"/>
        <v>#DIV/0!</v>
      </c>
    </row>
    <row r="2171" spans="1:20" ht="24.75" hidden="1" customHeight="1" x14ac:dyDescent="0.3">
      <c r="A2171" s="92"/>
      <c r="B2171" s="93" t="s">
        <v>203</v>
      </c>
      <c r="C2171" s="95" t="s">
        <v>385</v>
      </c>
      <c r="D2171" s="644"/>
      <c r="E2171" s="642">
        <f t="shared" si="236"/>
        <v>0</v>
      </c>
      <c r="F2171" s="644"/>
      <c r="G2171" s="644"/>
      <c r="H2171" s="644"/>
      <c r="I2171" s="642">
        <f t="shared" si="234"/>
        <v>0</v>
      </c>
      <c r="J2171" s="644"/>
      <c r="K2171" s="644"/>
      <c r="L2171" s="644"/>
      <c r="M2171" s="642">
        <f t="shared" si="235"/>
        <v>0</v>
      </c>
      <c r="N2171" s="644"/>
      <c r="O2171" s="644"/>
      <c r="P2171" s="644"/>
      <c r="Q2171" s="87" t="e">
        <f t="shared" si="233"/>
        <v>#DIV/0!</v>
      </c>
      <c r="R2171" s="87" t="e">
        <f t="shared" si="233"/>
        <v>#DIV/0!</v>
      </c>
      <c r="S2171" s="87" t="e">
        <f t="shared" si="233"/>
        <v>#DIV/0!</v>
      </c>
      <c r="T2171" s="87" t="e">
        <f t="shared" si="232"/>
        <v>#DIV/0!</v>
      </c>
    </row>
    <row r="2172" spans="1:20" hidden="1" x14ac:dyDescent="0.3">
      <c r="A2172" s="92"/>
      <c r="B2172" s="93" t="s">
        <v>207</v>
      </c>
      <c r="C2172" s="96" t="s">
        <v>208</v>
      </c>
      <c r="D2172" s="644"/>
      <c r="E2172" s="642">
        <f t="shared" si="236"/>
        <v>0</v>
      </c>
      <c r="F2172" s="644"/>
      <c r="G2172" s="644"/>
      <c r="H2172" s="644"/>
      <c r="I2172" s="642">
        <f t="shared" si="234"/>
        <v>0</v>
      </c>
      <c r="J2172" s="644"/>
      <c r="K2172" s="644"/>
      <c r="L2172" s="644"/>
      <c r="M2172" s="642">
        <f t="shared" si="235"/>
        <v>0</v>
      </c>
      <c r="N2172" s="644"/>
      <c r="O2172" s="644"/>
      <c r="P2172" s="644"/>
      <c r="Q2172" s="87" t="e">
        <f t="shared" si="233"/>
        <v>#DIV/0!</v>
      </c>
      <c r="R2172" s="87" t="e">
        <f t="shared" si="233"/>
        <v>#DIV/0!</v>
      </c>
      <c r="S2172" s="87" t="e">
        <f t="shared" si="233"/>
        <v>#DIV/0!</v>
      </c>
      <c r="T2172" s="87" t="e">
        <f t="shared" si="232"/>
        <v>#DIV/0!</v>
      </c>
    </row>
    <row r="2173" spans="1:20" ht="30" hidden="1" x14ac:dyDescent="0.3">
      <c r="A2173" s="92"/>
      <c r="B2173" s="93" t="s">
        <v>209</v>
      </c>
      <c r="C2173" s="97" t="s">
        <v>210</v>
      </c>
      <c r="D2173" s="644"/>
      <c r="E2173" s="642">
        <f t="shared" si="236"/>
        <v>0</v>
      </c>
      <c r="F2173" s="644"/>
      <c r="G2173" s="644"/>
      <c r="H2173" s="644"/>
      <c r="I2173" s="642">
        <f t="shared" si="234"/>
        <v>0</v>
      </c>
      <c r="J2173" s="644"/>
      <c r="K2173" s="644"/>
      <c r="L2173" s="644"/>
      <c r="M2173" s="642">
        <f t="shared" si="235"/>
        <v>0</v>
      </c>
      <c r="N2173" s="644"/>
      <c r="O2173" s="644"/>
      <c r="P2173" s="644"/>
      <c r="Q2173" s="87" t="e">
        <f t="shared" si="233"/>
        <v>#DIV/0!</v>
      </c>
      <c r="R2173" s="87" t="e">
        <f t="shared" si="233"/>
        <v>#DIV/0!</v>
      </c>
      <c r="S2173" s="87" t="e">
        <f t="shared" si="233"/>
        <v>#DIV/0!</v>
      </c>
      <c r="T2173" s="87" t="e">
        <f t="shared" si="232"/>
        <v>#DIV/0!</v>
      </c>
    </row>
    <row r="2174" spans="1:20" ht="30" hidden="1" x14ac:dyDescent="0.3">
      <c r="A2174" s="92"/>
      <c r="B2174" s="93" t="s">
        <v>211</v>
      </c>
      <c r="C2174" s="97" t="s">
        <v>212</v>
      </c>
      <c r="D2174" s="644"/>
      <c r="E2174" s="642">
        <f t="shared" si="236"/>
        <v>0</v>
      </c>
      <c r="F2174" s="644"/>
      <c r="G2174" s="644"/>
      <c r="H2174" s="644"/>
      <c r="I2174" s="642">
        <f t="shared" si="234"/>
        <v>0</v>
      </c>
      <c r="J2174" s="644"/>
      <c r="K2174" s="644"/>
      <c r="L2174" s="644"/>
      <c r="M2174" s="642">
        <f t="shared" si="235"/>
        <v>0</v>
      </c>
      <c r="N2174" s="644"/>
      <c r="O2174" s="644"/>
      <c r="P2174" s="644"/>
      <c r="Q2174" s="87" t="e">
        <f t="shared" si="233"/>
        <v>#DIV/0!</v>
      </c>
      <c r="R2174" s="87" t="e">
        <f t="shared" si="233"/>
        <v>#DIV/0!</v>
      </c>
      <c r="S2174" s="87" t="e">
        <f t="shared" si="233"/>
        <v>#DIV/0!</v>
      </c>
      <c r="T2174" s="87" t="e">
        <f t="shared" si="232"/>
        <v>#DIV/0!</v>
      </c>
    </row>
    <row r="2175" spans="1:20" hidden="1" x14ac:dyDescent="0.3">
      <c r="A2175" s="92"/>
      <c r="B2175" s="93" t="s">
        <v>213</v>
      </c>
      <c r="C2175" s="96" t="s">
        <v>214</v>
      </c>
      <c r="D2175" s="644"/>
      <c r="E2175" s="642">
        <f t="shared" si="236"/>
        <v>0</v>
      </c>
      <c r="F2175" s="644"/>
      <c r="G2175" s="644"/>
      <c r="H2175" s="644"/>
      <c r="I2175" s="642">
        <f t="shared" si="234"/>
        <v>0</v>
      </c>
      <c r="J2175" s="644"/>
      <c r="K2175" s="644"/>
      <c r="L2175" s="644"/>
      <c r="M2175" s="642">
        <f t="shared" si="235"/>
        <v>0</v>
      </c>
      <c r="N2175" s="644"/>
      <c r="O2175" s="644"/>
      <c r="P2175" s="644"/>
      <c r="Q2175" s="87" t="e">
        <f t="shared" si="233"/>
        <v>#DIV/0!</v>
      </c>
      <c r="R2175" s="87" t="e">
        <f t="shared" si="233"/>
        <v>#DIV/0!</v>
      </c>
      <c r="S2175" s="87" t="e">
        <f t="shared" si="233"/>
        <v>#DIV/0!</v>
      </c>
      <c r="T2175" s="87" t="e">
        <f t="shared" si="232"/>
        <v>#DIV/0!</v>
      </c>
    </row>
    <row r="2176" spans="1:20" hidden="1" x14ac:dyDescent="0.3">
      <c r="A2176" s="92"/>
      <c r="B2176" s="93" t="s">
        <v>215</v>
      </c>
      <c r="C2176" s="95" t="s">
        <v>391</v>
      </c>
      <c r="D2176" s="644"/>
      <c r="E2176" s="642">
        <f t="shared" si="236"/>
        <v>0</v>
      </c>
      <c r="F2176" s="644"/>
      <c r="G2176" s="644"/>
      <c r="H2176" s="644"/>
      <c r="I2176" s="642">
        <f t="shared" si="234"/>
        <v>0</v>
      </c>
      <c r="J2176" s="644"/>
      <c r="K2176" s="644"/>
      <c r="L2176" s="644"/>
      <c r="M2176" s="642">
        <f t="shared" si="235"/>
        <v>0</v>
      </c>
      <c r="N2176" s="644"/>
      <c r="O2176" s="644"/>
      <c r="P2176" s="644"/>
      <c r="Q2176" s="87" t="e">
        <f t="shared" si="233"/>
        <v>#DIV/0!</v>
      </c>
      <c r="R2176" s="87" t="e">
        <f t="shared" si="233"/>
        <v>#DIV/0!</v>
      </c>
      <c r="S2176" s="87" t="e">
        <f t="shared" si="233"/>
        <v>#DIV/0!</v>
      </c>
      <c r="T2176" s="87" t="e">
        <f t="shared" si="232"/>
        <v>#DIV/0!</v>
      </c>
    </row>
    <row r="2177" spans="1:20" ht="45" hidden="1" x14ac:dyDescent="0.3">
      <c r="A2177" s="92"/>
      <c r="B2177" s="93" t="s">
        <v>216</v>
      </c>
      <c r="C2177" s="96" t="s">
        <v>217</v>
      </c>
      <c r="D2177" s="644"/>
      <c r="E2177" s="642">
        <f t="shared" si="236"/>
        <v>0</v>
      </c>
      <c r="F2177" s="644"/>
      <c r="G2177" s="644"/>
      <c r="H2177" s="644"/>
      <c r="I2177" s="642">
        <f t="shared" si="234"/>
        <v>0</v>
      </c>
      <c r="J2177" s="644"/>
      <c r="K2177" s="644"/>
      <c r="L2177" s="644"/>
      <c r="M2177" s="642">
        <f t="shared" si="235"/>
        <v>0</v>
      </c>
      <c r="N2177" s="644"/>
      <c r="O2177" s="644"/>
      <c r="P2177" s="644"/>
      <c r="Q2177" s="87" t="e">
        <f t="shared" si="233"/>
        <v>#DIV/0!</v>
      </c>
      <c r="R2177" s="87" t="e">
        <f t="shared" si="233"/>
        <v>#DIV/0!</v>
      </c>
      <c r="S2177" s="87" t="e">
        <f t="shared" si="233"/>
        <v>#DIV/0!</v>
      </c>
      <c r="T2177" s="87" t="e">
        <f t="shared" si="232"/>
        <v>#DIV/0!</v>
      </c>
    </row>
    <row r="2178" spans="1:20" hidden="1" x14ac:dyDescent="0.3">
      <c r="A2178" s="92"/>
      <c r="B2178" s="93" t="s">
        <v>218</v>
      </c>
      <c r="C2178" s="96" t="s">
        <v>219</v>
      </c>
      <c r="D2178" s="644"/>
      <c r="E2178" s="642">
        <f t="shared" si="236"/>
        <v>0</v>
      </c>
      <c r="F2178" s="644"/>
      <c r="G2178" s="644"/>
      <c r="H2178" s="644"/>
      <c r="I2178" s="642">
        <f t="shared" si="234"/>
        <v>0</v>
      </c>
      <c r="J2178" s="644"/>
      <c r="K2178" s="644"/>
      <c r="L2178" s="644"/>
      <c r="M2178" s="642">
        <f t="shared" si="235"/>
        <v>0</v>
      </c>
      <c r="N2178" s="644"/>
      <c r="O2178" s="644"/>
      <c r="P2178" s="644"/>
      <c r="Q2178" s="87" t="e">
        <f t="shared" si="233"/>
        <v>#DIV/0!</v>
      </c>
      <c r="R2178" s="87" t="e">
        <f t="shared" si="233"/>
        <v>#DIV/0!</v>
      </c>
      <c r="S2178" s="87" t="e">
        <f t="shared" si="233"/>
        <v>#DIV/0!</v>
      </c>
      <c r="T2178" s="87" t="e">
        <f t="shared" si="232"/>
        <v>#DIV/0!</v>
      </c>
    </row>
    <row r="2179" spans="1:20" ht="30" hidden="1" x14ac:dyDescent="0.3">
      <c r="A2179" s="92"/>
      <c r="B2179" s="93" t="s">
        <v>220</v>
      </c>
      <c r="C2179" s="97" t="s">
        <v>221</v>
      </c>
      <c r="D2179" s="644"/>
      <c r="E2179" s="642">
        <f t="shared" si="236"/>
        <v>0</v>
      </c>
      <c r="F2179" s="644"/>
      <c r="G2179" s="644"/>
      <c r="H2179" s="644"/>
      <c r="I2179" s="642">
        <f t="shared" si="234"/>
        <v>0</v>
      </c>
      <c r="J2179" s="644"/>
      <c r="K2179" s="644"/>
      <c r="L2179" s="644"/>
      <c r="M2179" s="642">
        <f t="shared" si="235"/>
        <v>0</v>
      </c>
      <c r="N2179" s="644"/>
      <c r="O2179" s="644"/>
      <c r="P2179" s="644"/>
      <c r="Q2179" s="87" t="e">
        <f t="shared" si="233"/>
        <v>#DIV/0!</v>
      </c>
      <c r="R2179" s="87" t="e">
        <f t="shared" si="233"/>
        <v>#DIV/0!</v>
      </c>
      <c r="S2179" s="87" t="e">
        <f t="shared" si="233"/>
        <v>#DIV/0!</v>
      </c>
      <c r="T2179" s="87" t="e">
        <f t="shared" si="232"/>
        <v>#DIV/0!</v>
      </c>
    </row>
    <row r="2180" spans="1:20" ht="30" hidden="1" x14ac:dyDescent="0.3">
      <c r="A2180" s="92"/>
      <c r="B2180" s="93" t="s">
        <v>222</v>
      </c>
      <c r="C2180" s="97" t="s">
        <v>223</v>
      </c>
      <c r="D2180" s="644"/>
      <c r="E2180" s="642">
        <f t="shared" si="236"/>
        <v>0</v>
      </c>
      <c r="F2180" s="644"/>
      <c r="G2180" s="644"/>
      <c r="H2180" s="644"/>
      <c r="I2180" s="642">
        <f t="shared" si="234"/>
        <v>0</v>
      </c>
      <c r="J2180" s="644"/>
      <c r="K2180" s="644"/>
      <c r="L2180" s="644"/>
      <c r="M2180" s="642">
        <f t="shared" si="235"/>
        <v>0</v>
      </c>
      <c r="N2180" s="644"/>
      <c r="O2180" s="644"/>
      <c r="P2180" s="644"/>
      <c r="Q2180" s="87" t="e">
        <f t="shared" si="233"/>
        <v>#DIV/0!</v>
      </c>
      <c r="R2180" s="87" t="e">
        <f t="shared" si="233"/>
        <v>#DIV/0!</v>
      </c>
      <c r="S2180" s="87" t="e">
        <f t="shared" si="233"/>
        <v>#DIV/0!</v>
      </c>
      <c r="T2180" s="87" t="e">
        <f t="shared" si="232"/>
        <v>#DIV/0!</v>
      </c>
    </row>
    <row r="2181" spans="1:20" hidden="1" x14ac:dyDescent="0.3">
      <c r="A2181" s="92"/>
      <c r="B2181" s="93" t="s">
        <v>224</v>
      </c>
      <c r="C2181" s="96" t="s">
        <v>225</v>
      </c>
      <c r="D2181" s="644"/>
      <c r="E2181" s="642">
        <f t="shared" si="236"/>
        <v>0</v>
      </c>
      <c r="F2181" s="644"/>
      <c r="G2181" s="644"/>
      <c r="H2181" s="644"/>
      <c r="I2181" s="642">
        <f t="shared" si="234"/>
        <v>0</v>
      </c>
      <c r="J2181" s="644"/>
      <c r="K2181" s="644"/>
      <c r="L2181" s="644"/>
      <c r="M2181" s="642">
        <f t="shared" si="235"/>
        <v>0</v>
      </c>
      <c r="N2181" s="644"/>
      <c r="O2181" s="644"/>
      <c r="P2181" s="644"/>
      <c r="Q2181" s="87" t="e">
        <f t="shared" si="233"/>
        <v>#DIV/0!</v>
      </c>
      <c r="R2181" s="87" t="e">
        <f t="shared" si="233"/>
        <v>#DIV/0!</v>
      </c>
      <c r="S2181" s="87" t="e">
        <f t="shared" si="233"/>
        <v>#DIV/0!</v>
      </c>
      <c r="T2181" s="87" t="e">
        <f t="shared" si="232"/>
        <v>#DIV/0!</v>
      </c>
    </row>
    <row r="2182" spans="1:20" ht="30" hidden="1" x14ac:dyDescent="0.3">
      <c r="A2182" s="92"/>
      <c r="B2182" s="93" t="s">
        <v>226</v>
      </c>
      <c r="C2182" s="97" t="s">
        <v>227</v>
      </c>
      <c r="D2182" s="644"/>
      <c r="E2182" s="642">
        <f t="shared" si="236"/>
        <v>0</v>
      </c>
      <c r="F2182" s="644"/>
      <c r="G2182" s="644"/>
      <c r="H2182" s="644"/>
      <c r="I2182" s="642">
        <f t="shared" si="234"/>
        <v>0</v>
      </c>
      <c r="J2182" s="644"/>
      <c r="K2182" s="644"/>
      <c r="L2182" s="644"/>
      <c r="M2182" s="642">
        <f t="shared" si="235"/>
        <v>0</v>
      </c>
      <c r="N2182" s="644"/>
      <c r="O2182" s="644"/>
      <c r="P2182" s="644"/>
      <c r="Q2182" s="87" t="e">
        <f t="shared" si="233"/>
        <v>#DIV/0!</v>
      </c>
      <c r="R2182" s="87" t="e">
        <f t="shared" si="233"/>
        <v>#DIV/0!</v>
      </c>
      <c r="S2182" s="87" t="e">
        <f t="shared" si="233"/>
        <v>#DIV/0!</v>
      </c>
      <c r="T2182" s="87" t="e">
        <f t="shared" si="232"/>
        <v>#DIV/0!</v>
      </c>
    </row>
    <row r="2183" spans="1:20" ht="75" hidden="1" x14ac:dyDescent="0.3">
      <c r="A2183" s="92"/>
      <c r="B2183" s="93" t="s">
        <v>228</v>
      </c>
      <c r="C2183" s="97" t="s">
        <v>229</v>
      </c>
      <c r="D2183" s="644"/>
      <c r="E2183" s="642">
        <f t="shared" si="236"/>
        <v>0</v>
      </c>
      <c r="F2183" s="644"/>
      <c r="G2183" s="644"/>
      <c r="H2183" s="644"/>
      <c r="I2183" s="642">
        <f t="shared" si="234"/>
        <v>0</v>
      </c>
      <c r="J2183" s="644"/>
      <c r="K2183" s="644"/>
      <c r="L2183" s="644"/>
      <c r="M2183" s="642">
        <f t="shared" si="235"/>
        <v>0</v>
      </c>
      <c r="N2183" s="644"/>
      <c r="O2183" s="644"/>
      <c r="P2183" s="644"/>
      <c r="Q2183" s="87" t="e">
        <f t="shared" si="233"/>
        <v>#DIV/0!</v>
      </c>
      <c r="R2183" s="87" t="e">
        <f t="shared" si="233"/>
        <v>#DIV/0!</v>
      </c>
      <c r="S2183" s="87" t="e">
        <f t="shared" si="233"/>
        <v>#DIV/0!</v>
      </c>
      <c r="T2183" s="87" t="e">
        <f t="shared" si="232"/>
        <v>#DIV/0!</v>
      </c>
    </row>
    <row r="2184" spans="1:20" ht="135" hidden="1" x14ac:dyDescent="0.3">
      <c r="A2184" s="92"/>
      <c r="B2184" s="93" t="s">
        <v>230</v>
      </c>
      <c r="C2184" s="97" t="s">
        <v>231</v>
      </c>
      <c r="D2184" s="644"/>
      <c r="E2184" s="642">
        <f t="shared" si="236"/>
        <v>0</v>
      </c>
      <c r="F2184" s="644"/>
      <c r="G2184" s="644"/>
      <c r="H2184" s="644"/>
      <c r="I2184" s="642">
        <f t="shared" si="234"/>
        <v>0</v>
      </c>
      <c r="J2184" s="644"/>
      <c r="K2184" s="644"/>
      <c r="L2184" s="644"/>
      <c r="M2184" s="642">
        <f t="shared" si="235"/>
        <v>0</v>
      </c>
      <c r="N2184" s="644"/>
      <c r="O2184" s="644"/>
      <c r="P2184" s="644"/>
      <c r="Q2184" s="87" t="e">
        <f t="shared" si="233"/>
        <v>#DIV/0!</v>
      </c>
      <c r="R2184" s="87" t="e">
        <f t="shared" si="233"/>
        <v>#DIV/0!</v>
      </c>
      <c r="S2184" s="87" t="e">
        <f t="shared" si="233"/>
        <v>#DIV/0!</v>
      </c>
      <c r="T2184" s="87" t="e">
        <f t="shared" si="232"/>
        <v>#DIV/0!</v>
      </c>
    </row>
    <row r="2185" spans="1:20" ht="45" hidden="1" x14ac:dyDescent="0.3">
      <c r="A2185" s="92"/>
      <c r="B2185" s="93" t="s">
        <v>232</v>
      </c>
      <c r="C2185" s="97" t="s">
        <v>233</v>
      </c>
      <c r="D2185" s="644"/>
      <c r="E2185" s="642">
        <f t="shared" si="236"/>
        <v>0</v>
      </c>
      <c r="F2185" s="644"/>
      <c r="G2185" s="644"/>
      <c r="H2185" s="644"/>
      <c r="I2185" s="642">
        <f t="shared" si="234"/>
        <v>0</v>
      </c>
      <c r="J2185" s="644"/>
      <c r="K2185" s="644"/>
      <c r="L2185" s="644"/>
      <c r="M2185" s="642">
        <f t="shared" si="235"/>
        <v>0</v>
      </c>
      <c r="N2185" s="644"/>
      <c r="O2185" s="644"/>
      <c r="P2185" s="644"/>
      <c r="Q2185" s="87" t="e">
        <f t="shared" si="233"/>
        <v>#DIV/0!</v>
      </c>
      <c r="R2185" s="87" t="e">
        <f t="shared" si="233"/>
        <v>#DIV/0!</v>
      </c>
      <c r="S2185" s="87" t="e">
        <f t="shared" si="233"/>
        <v>#DIV/0!</v>
      </c>
      <c r="T2185" s="87" t="e">
        <f t="shared" si="232"/>
        <v>#DIV/0!</v>
      </c>
    </row>
    <row r="2186" spans="1:20" ht="45" hidden="1" x14ac:dyDescent="0.3">
      <c r="A2186" s="92"/>
      <c r="B2186" s="93" t="s">
        <v>234</v>
      </c>
      <c r="C2186" s="97" t="s">
        <v>235</v>
      </c>
      <c r="D2186" s="644"/>
      <c r="E2186" s="642">
        <f t="shared" si="236"/>
        <v>0</v>
      </c>
      <c r="F2186" s="644"/>
      <c r="G2186" s="644"/>
      <c r="H2186" s="644"/>
      <c r="I2186" s="642">
        <f t="shared" si="234"/>
        <v>0</v>
      </c>
      <c r="J2186" s="644"/>
      <c r="K2186" s="644"/>
      <c r="L2186" s="644"/>
      <c r="M2186" s="642">
        <f t="shared" si="235"/>
        <v>0</v>
      </c>
      <c r="N2186" s="644"/>
      <c r="O2186" s="644"/>
      <c r="P2186" s="644"/>
      <c r="Q2186" s="87" t="e">
        <f t="shared" si="233"/>
        <v>#DIV/0!</v>
      </c>
      <c r="R2186" s="87" t="e">
        <f t="shared" si="233"/>
        <v>#DIV/0!</v>
      </c>
      <c r="S2186" s="87" t="e">
        <f t="shared" si="233"/>
        <v>#DIV/0!</v>
      </c>
      <c r="T2186" s="87" t="e">
        <f t="shared" si="232"/>
        <v>#DIV/0!</v>
      </c>
    </row>
    <row r="2187" spans="1:20" ht="45" hidden="1" x14ac:dyDescent="0.3">
      <c r="A2187" s="92"/>
      <c r="B2187" s="93" t="s">
        <v>236</v>
      </c>
      <c r="C2187" s="97" t="s">
        <v>237</v>
      </c>
      <c r="D2187" s="644"/>
      <c r="E2187" s="642">
        <f t="shared" si="236"/>
        <v>0</v>
      </c>
      <c r="F2187" s="644"/>
      <c r="G2187" s="644"/>
      <c r="H2187" s="644"/>
      <c r="I2187" s="642">
        <f t="shared" si="234"/>
        <v>0</v>
      </c>
      <c r="J2187" s="644"/>
      <c r="K2187" s="644"/>
      <c r="L2187" s="644"/>
      <c r="M2187" s="642">
        <f t="shared" si="235"/>
        <v>0</v>
      </c>
      <c r="N2187" s="644"/>
      <c r="O2187" s="644"/>
      <c r="P2187" s="644"/>
      <c r="Q2187" s="87" t="e">
        <f t="shared" si="233"/>
        <v>#DIV/0!</v>
      </c>
      <c r="R2187" s="87" t="e">
        <f t="shared" si="233"/>
        <v>#DIV/0!</v>
      </c>
      <c r="S2187" s="87" t="e">
        <f t="shared" si="233"/>
        <v>#DIV/0!</v>
      </c>
      <c r="T2187" s="87" t="e">
        <f t="shared" si="232"/>
        <v>#DIV/0!</v>
      </c>
    </row>
    <row r="2188" spans="1:20" ht="30" hidden="1" x14ac:dyDescent="0.3">
      <c r="A2188" s="92"/>
      <c r="B2188" s="93" t="s">
        <v>238</v>
      </c>
      <c r="C2188" s="97" t="s">
        <v>239</v>
      </c>
      <c r="D2188" s="644"/>
      <c r="E2188" s="642">
        <f t="shared" si="236"/>
        <v>0</v>
      </c>
      <c r="F2188" s="644"/>
      <c r="G2188" s="644"/>
      <c r="H2188" s="644"/>
      <c r="I2188" s="642">
        <f t="shared" si="234"/>
        <v>0</v>
      </c>
      <c r="J2188" s="644"/>
      <c r="K2188" s="644"/>
      <c r="L2188" s="644"/>
      <c r="M2188" s="642">
        <f t="shared" si="235"/>
        <v>0</v>
      </c>
      <c r="N2188" s="644"/>
      <c r="O2188" s="644"/>
      <c r="P2188" s="644"/>
      <c r="Q2188" s="87" t="e">
        <f t="shared" si="233"/>
        <v>#DIV/0!</v>
      </c>
      <c r="R2188" s="87" t="e">
        <f t="shared" si="233"/>
        <v>#DIV/0!</v>
      </c>
      <c r="S2188" s="87" t="e">
        <f t="shared" si="233"/>
        <v>#DIV/0!</v>
      </c>
      <c r="T2188" s="87" t="e">
        <f t="shared" si="232"/>
        <v>#DIV/0!</v>
      </c>
    </row>
    <row r="2189" spans="1:20" ht="45" hidden="1" x14ac:dyDescent="0.3">
      <c r="A2189" s="92"/>
      <c r="B2189" s="93" t="s">
        <v>240</v>
      </c>
      <c r="C2189" s="97" t="s">
        <v>241</v>
      </c>
      <c r="D2189" s="644"/>
      <c r="E2189" s="642">
        <f t="shared" si="236"/>
        <v>0</v>
      </c>
      <c r="F2189" s="644"/>
      <c r="G2189" s="644"/>
      <c r="H2189" s="644"/>
      <c r="I2189" s="642">
        <f t="shared" si="234"/>
        <v>0</v>
      </c>
      <c r="J2189" s="644"/>
      <c r="K2189" s="644"/>
      <c r="L2189" s="644"/>
      <c r="M2189" s="642">
        <f t="shared" si="235"/>
        <v>0</v>
      </c>
      <c r="N2189" s="644"/>
      <c r="O2189" s="644"/>
      <c r="P2189" s="644"/>
      <c r="Q2189" s="87" t="e">
        <f t="shared" si="233"/>
        <v>#DIV/0!</v>
      </c>
      <c r="R2189" s="87" t="e">
        <f t="shared" si="233"/>
        <v>#DIV/0!</v>
      </c>
      <c r="S2189" s="87" t="e">
        <f t="shared" si="233"/>
        <v>#DIV/0!</v>
      </c>
      <c r="T2189" s="87" t="e">
        <f t="shared" si="232"/>
        <v>#DIV/0!</v>
      </c>
    </row>
    <row r="2190" spans="1:20" ht="60" hidden="1" x14ac:dyDescent="0.3">
      <c r="A2190" s="92"/>
      <c r="B2190" s="93" t="s">
        <v>242</v>
      </c>
      <c r="C2190" s="97" t="s">
        <v>243</v>
      </c>
      <c r="D2190" s="644"/>
      <c r="E2190" s="642">
        <f t="shared" si="236"/>
        <v>0</v>
      </c>
      <c r="F2190" s="644"/>
      <c r="G2190" s="644"/>
      <c r="H2190" s="644"/>
      <c r="I2190" s="642">
        <f t="shared" si="234"/>
        <v>0</v>
      </c>
      <c r="J2190" s="644"/>
      <c r="K2190" s="644"/>
      <c r="L2190" s="644"/>
      <c r="M2190" s="642">
        <f t="shared" si="235"/>
        <v>0</v>
      </c>
      <c r="N2190" s="644"/>
      <c r="O2190" s="644"/>
      <c r="P2190" s="644"/>
      <c r="Q2190" s="87" t="e">
        <f t="shared" si="233"/>
        <v>#DIV/0!</v>
      </c>
      <c r="R2190" s="87" t="e">
        <f t="shared" si="233"/>
        <v>#DIV/0!</v>
      </c>
      <c r="S2190" s="87" t="e">
        <f t="shared" si="233"/>
        <v>#DIV/0!</v>
      </c>
      <c r="T2190" s="87" t="e">
        <f t="shared" si="232"/>
        <v>#DIV/0!</v>
      </c>
    </row>
    <row r="2191" spans="1:20" ht="30" hidden="1" x14ac:dyDescent="0.3">
      <c r="A2191" s="92"/>
      <c r="B2191" s="93" t="s">
        <v>244</v>
      </c>
      <c r="C2191" s="97" t="s">
        <v>245</v>
      </c>
      <c r="D2191" s="644"/>
      <c r="E2191" s="642">
        <f t="shared" si="236"/>
        <v>0</v>
      </c>
      <c r="F2191" s="644"/>
      <c r="G2191" s="644"/>
      <c r="H2191" s="644"/>
      <c r="I2191" s="642">
        <f t="shared" si="234"/>
        <v>0</v>
      </c>
      <c r="J2191" s="644"/>
      <c r="K2191" s="644"/>
      <c r="L2191" s="644"/>
      <c r="M2191" s="642">
        <f t="shared" si="235"/>
        <v>0</v>
      </c>
      <c r="N2191" s="644"/>
      <c r="O2191" s="644"/>
      <c r="P2191" s="644"/>
      <c r="Q2191" s="87" t="e">
        <f t="shared" si="233"/>
        <v>#DIV/0!</v>
      </c>
      <c r="R2191" s="87" t="e">
        <f t="shared" si="233"/>
        <v>#DIV/0!</v>
      </c>
      <c r="S2191" s="87" t="e">
        <f t="shared" si="233"/>
        <v>#DIV/0!</v>
      </c>
      <c r="T2191" s="87" t="e">
        <f t="shared" si="232"/>
        <v>#DIV/0!</v>
      </c>
    </row>
    <row r="2192" spans="1:20" ht="30" hidden="1" x14ac:dyDescent="0.3">
      <c r="A2192" s="92"/>
      <c r="B2192" s="93" t="s">
        <v>246</v>
      </c>
      <c r="C2192" s="97" t="s">
        <v>247</v>
      </c>
      <c r="D2192" s="644"/>
      <c r="E2192" s="642">
        <f t="shared" si="236"/>
        <v>0</v>
      </c>
      <c r="F2192" s="644"/>
      <c r="G2192" s="644"/>
      <c r="H2192" s="644"/>
      <c r="I2192" s="642">
        <f t="shared" si="234"/>
        <v>0</v>
      </c>
      <c r="J2192" s="644"/>
      <c r="K2192" s="644"/>
      <c r="L2192" s="644"/>
      <c r="M2192" s="642">
        <f t="shared" si="235"/>
        <v>0</v>
      </c>
      <c r="N2192" s="644"/>
      <c r="O2192" s="644"/>
      <c r="P2192" s="644"/>
      <c r="Q2192" s="87" t="e">
        <f t="shared" si="233"/>
        <v>#DIV/0!</v>
      </c>
      <c r="R2192" s="87" t="e">
        <f t="shared" si="233"/>
        <v>#DIV/0!</v>
      </c>
      <c r="S2192" s="87" t="e">
        <f t="shared" si="233"/>
        <v>#DIV/0!</v>
      </c>
      <c r="T2192" s="87" t="e">
        <f t="shared" si="232"/>
        <v>#DIV/0!</v>
      </c>
    </row>
    <row r="2193" spans="1:20" ht="30" hidden="1" x14ac:dyDescent="0.3">
      <c r="A2193" s="92"/>
      <c r="B2193" s="93" t="s">
        <v>248</v>
      </c>
      <c r="C2193" s="97" t="s">
        <v>249</v>
      </c>
      <c r="D2193" s="644"/>
      <c r="E2193" s="642">
        <f t="shared" si="236"/>
        <v>0</v>
      </c>
      <c r="F2193" s="644"/>
      <c r="G2193" s="644"/>
      <c r="H2193" s="644"/>
      <c r="I2193" s="642">
        <f t="shared" si="234"/>
        <v>0</v>
      </c>
      <c r="J2193" s="644"/>
      <c r="K2193" s="644"/>
      <c r="L2193" s="644"/>
      <c r="M2193" s="642">
        <f t="shared" si="235"/>
        <v>0</v>
      </c>
      <c r="N2193" s="644"/>
      <c r="O2193" s="644"/>
      <c r="P2193" s="644"/>
      <c r="Q2193" s="87" t="e">
        <f t="shared" si="233"/>
        <v>#DIV/0!</v>
      </c>
      <c r="R2193" s="87" t="e">
        <f t="shared" si="233"/>
        <v>#DIV/0!</v>
      </c>
      <c r="S2193" s="87" t="e">
        <f t="shared" si="233"/>
        <v>#DIV/0!</v>
      </c>
      <c r="T2193" s="87" t="e">
        <f t="shared" si="232"/>
        <v>#DIV/0!</v>
      </c>
    </row>
    <row r="2194" spans="1:20" ht="75" hidden="1" x14ac:dyDescent="0.3">
      <c r="A2194" s="92"/>
      <c r="B2194" s="93" t="s">
        <v>250</v>
      </c>
      <c r="C2194" s="97" t="s">
        <v>251</v>
      </c>
      <c r="D2194" s="644"/>
      <c r="E2194" s="642">
        <f t="shared" si="236"/>
        <v>0</v>
      </c>
      <c r="F2194" s="644"/>
      <c r="G2194" s="644"/>
      <c r="H2194" s="644"/>
      <c r="I2194" s="642">
        <f t="shared" si="234"/>
        <v>0</v>
      </c>
      <c r="J2194" s="644"/>
      <c r="K2194" s="644"/>
      <c r="L2194" s="644"/>
      <c r="M2194" s="642">
        <f t="shared" si="235"/>
        <v>0</v>
      </c>
      <c r="N2194" s="644"/>
      <c r="O2194" s="644"/>
      <c r="P2194" s="644"/>
      <c r="Q2194" s="87" t="e">
        <f t="shared" si="233"/>
        <v>#DIV/0!</v>
      </c>
      <c r="R2194" s="87" t="e">
        <f t="shared" si="233"/>
        <v>#DIV/0!</v>
      </c>
      <c r="S2194" s="87" t="e">
        <f t="shared" si="233"/>
        <v>#DIV/0!</v>
      </c>
      <c r="T2194" s="87" t="e">
        <f t="shared" si="232"/>
        <v>#DIV/0!</v>
      </c>
    </row>
    <row r="2195" spans="1:20" ht="30" hidden="1" x14ac:dyDescent="0.3">
      <c r="A2195" s="92"/>
      <c r="B2195" s="93" t="s">
        <v>252</v>
      </c>
      <c r="C2195" s="97" t="s">
        <v>253</v>
      </c>
      <c r="D2195" s="644"/>
      <c r="E2195" s="642">
        <f t="shared" si="236"/>
        <v>0</v>
      </c>
      <c r="F2195" s="644"/>
      <c r="G2195" s="644"/>
      <c r="H2195" s="644"/>
      <c r="I2195" s="642">
        <f t="shared" si="234"/>
        <v>0</v>
      </c>
      <c r="J2195" s="644"/>
      <c r="K2195" s="644"/>
      <c r="L2195" s="644"/>
      <c r="M2195" s="642">
        <f t="shared" si="235"/>
        <v>0</v>
      </c>
      <c r="N2195" s="644"/>
      <c r="O2195" s="644"/>
      <c r="P2195" s="644"/>
      <c r="Q2195" s="87" t="e">
        <f t="shared" si="233"/>
        <v>#DIV/0!</v>
      </c>
      <c r="R2195" s="87" t="e">
        <f t="shared" si="233"/>
        <v>#DIV/0!</v>
      </c>
      <c r="S2195" s="87" t="e">
        <f t="shared" si="233"/>
        <v>#DIV/0!</v>
      </c>
      <c r="T2195" s="87" t="e">
        <f t="shared" si="233"/>
        <v>#DIV/0!</v>
      </c>
    </row>
    <row r="2196" spans="1:20" ht="30" hidden="1" x14ac:dyDescent="0.3">
      <c r="A2196" s="92"/>
      <c r="B2196" s="93" t="s">
        <v>254</v>
      </c>
      <c r="C2196" s="96" t="s">
        <v>255</v>
      </c>
      <c r="D2196" s="644"/>
      <c r="E2196" s="642">
        <f t="shared" si="236"/>
        <v>0</v>
      </c>
      <c r="F2196" s="644"/>
      <c r="G2196" s="644"/>
      <c r="H2196" s="644"/>
      <c r="I2196" s="642">
        <f t="shared" si="234"/>
        <v>0</v>
      </c>
      <c r="J2196" s="644"/>
      <c r="K2196" s="644"/>
      <c r="L2196" s="644"/>
      <c r="M2196" s="642">
        <f t="shared" si="235"/>
        <v>0</v>
      </c>
      <c r="N2196" s="644"/>
      <c r="O2196" s="644"/>
      <c r="P2196" s="644"/>
      <c r="Q2196" s="87" t="e">
        <f t="shared" ref="Q2196:T2259" si="237">M2196/I2196*100</f>
        <v>#DIV/0!</v>
      </c>
      <c r="R2196" s="87" t="e">
        <f t="shared" si="237"/>
        <v>#DIV/0!</v>
      </c>
      <c r="S2196" s="87" t="e">
        <f t="shared" si="237"/>
        <v>#DIV/0!</v>
      </c>
      <c r="T2196" s="87" t="e">
        <f t="shared" si="237"/>
        <v>#DIV/0!</v>
      </c>
    </row>
    <row r="2197" spans="1:20" hidden="1" x14ac:dyDescent="0.3">
      <c r="A2197" s="92"/>
      <c r="B2197" s="93" t="s">
        <v>256</v>
      </c>
      <c r="C2197" s="96" t="s">
        <v>257</v>
      </c>
      <c r="D2197" s="644"/>
      <c r="E2197" s="642">
        <f t="shared" si="236"/>
        <v>0</v>
      </c>
      <c r="F2197" s="644"/>
      <c r="G2197" s="644"/>
      <c r="H2197" s="644"/>
      <c r="I2197" s="642">
        <f t="shared" ref="I2197:I2260" si="238">J2197+K2197</f>
        <v>0</v>
      </c>
      <c r="J2197" s="644"/>
      <c r="K2197" s="644"/>
      <c r="L2197" s="644"/>
      <c r="M2197" s="642">
        <f t="shared" ref="M2197:M2260" si="239">N2197+O2197</f>
        <v>0</v>
      </c>
      <c r="N2197" s="644"/>
      <c r="O2197" s="644"/>
      <c r="P2197" s="644"/>
      <c r="Q2197" s="87" t="e">
        <f t="shared" si="237"/>
        <v>#DIV/0!</v>
      </c>
      <c r="R2197" s="87" t="e">
        <f t="shared" si="237"/>
        <v>#DIV/0!</v>
      </c>
      <c r="S2197" s="87" t="e">
        <f t="shared" si="237"/>
        <v>#DIV/0!</v>
      </c>
      <c r="T2197" s="87" t="e">
        <f t="shared" si="237"/>
        <v>#DIV/0!</v>
      </c>
    </row>
    <row r="2198" spans="1:20" hidden="1" x14ac:dyDescent="0.3">
      <c r="A2198" s="92"/>
      <c r="B2198" s="93" t="s">
        <v>258</v>
      </c>
      <c r="C2198" s="96" t="s">
        <v>259</v>
      </c>
      <c r="D2198" s="644"/>
      <c r="E2198" s="642">
        <f t="shared" si="236"/>
        <v>0</v>
      </c>
      <c r="F2198" s="644"/>
      <c r="G2198" s="644"/>
      <c r="H2198" s="644"/>
      <c r="I2198" s="642">
        <f t="shared" si="238"/>
        <v>0</v>
      </c>
      <c r="J2198" s="644"/>
      <c r="K2198" s="644"/>
      <c r="L2198" s="644"/>
      <c r="M2198" s="642">
        <f t="shared" si="239"/>
        <v>0</v>
      </c>
      <c r="N2198" s="644"/>
      <c r="O2198" s="644"/>
      <c r="P2198" s="644"/>
      <c r="Q2198" s="87" t="e">
        <f t="shared" si="237"/>
        <v>#DIV/0!</v>
      </c>
      <c r="R2198" s="87" t="e">
        <f t="shared" si="237"/>
        <v>#DIV/0!</v>
      </c>
      <c r="S2198" s="87" t="e">
        <f t="shared" si="237"/>
        <v>#DIV/0!</v>
      </c>
      <c r="T2198" s="87" t="e">
        <f t="shared" si="237"/>
        <v>#DIV/0!</v>
      </c>
    </row>
    <row r="2199" spans="1:20" ht="60" hidden="1" x14ac:dyDescent="0.3">
      <c r="A2199" s="92"/>
      <c r="B2199" s="93" t="s">
        <v>260</v>
      </c>
      <c r="C2199" s="96" t="s">
        <v>261</v>
      </c>
      <c r="D2199" s="644"/>
      <c r="E2199" s="642">
        <f t="shared" si="236"/>
        <v>0</v>
      </c>
      <c r="F2199" s="644"/>
      <c r="G2199" s="644"/>
      <c r="H2199" s="644"/>
      <c r="I2199" s="642">
        <f t="shared" si="238"/>
        <v>0</v>
      </c>
      <c r="J2199" s="644"/>
      <c r="K2199" s="644"/>
      <c r="L2199" s="644"/>
      <c r="M2199" s="642">
        <f t="shared" si="239"/>
        <v>0</v>
      </c>
      <c r="N2199" s="644"/>
      <c r="O2199" s="644"/>
      <c r="P2199" s="644"/>
      <c r="Q2199" s="87" t="e">
        <f t="shared" si="237"/>
        <v>#DIV/0!</v>
      </c>
      <c r="R2199" s="87" t="e">
        <f t="shared" si="237"/>
        <v>#DIV/0!</v>
      </c>
      <c r="S2199" s="87" t="e">
        <f t="shared" si="237"/>
        <v>#DIV/0!</v>
      </c>
      <c r="T2199" s="87" t="e">
        <f t="shared" si="237"/>
        <v>#DIV/0!</v>
      </c>
    </row>
    <row r="2200" spans="1:20" ht="45" hidden="1" x14ac:dyDescent="0.3">
      <c r="A2200" s="92"/>
      <c r="B2200" s="93" t="s">
        <v>262</v>
      </c>
      <c r="C2200" s="96" t="s">
        <v>263</v>
      </c>
      <c r="D2200" s="644"/>
      <c r="E2200" s="642">
        <f t="shared" si="236"/>
        <v>0</v>
      </c>
      <c r="F2200" s="644"/>
      <c r="G2200" s="644"/>
      <c r="H2200" s="644"/>
      <c r="I2200" s="642">
        <f t="shared" si="238"/>
        <v>0</v>
      </c>
      <c r="J2200" s="644"/>
      <c r="K2200" s="644"/>
      <c r="L2200" s="644"/>
      <c r="M2200" s="642">
        <f t="shared" si="239"/>
        <v>0</v>
      </c>
      <c r="N2200" s="644"/>
      <c r="O2200" s="644"/>
      <c r="P2200" s="644"/>
      <c r="Q2200" s="87" t="e">
        <f t="shared" si="237"/>
        <v>#DIV/0!</v>
      </c>
      <c r="R2200" s="87" t="e">
        <f t="shared" si="237"/>
        <v>#DIV/0!</v>
      </c>
      <c r="S2200" s="87" t="e">
        <f t="shared" si="237"/>
        <v>#DIV/0!</v>
      </c>
      <c r="T2200" s="87" t="e">
        <f t="shared" si="237"/>
        <v>#DIV/0!</v>
      </c>
    </row>
    <row r="2201" spans="1:20" ht="45" hidden="1" x14ac:dyDescent="0.3">
      <c r="A2201" s="92"/>
      <c r="B2201" s="93" t="s">
        <v>264</v>
      </c>
      <c r="C2201" s="97" t="s">
        <v>265</v>
      </c>
      <c r="D2201" s="644"/>
      <c r="E2201" s="642">
        <f t="shared" si="236"/>
        <v>0</v>
      </c>
      <c r="F2201" s="644"/>
      <c r="G2201" s="644"/>
      <c r="H2201" s="644"/>
      <c r="I2201" s="642">
        <f t="shared" si="238"/>
        <v>0</v>
      </c>
      <c r="J2201" s="644"/>
      <c r="K2201" s="644"/>
      <c r="L2201" s="644"/>
      <c r="M2201" s="642">
        <f t="shared" si="239"/>
        <v>0</v>
      </c>
      <c r="N2201" s="644"/>
      <c r="O2201" s="644"/>
      <c r="P2201" s="644"/>
      <c r="Q2201" s="87" t="e">
        <f t="shared" si="237"/>
        <v>#DIV/0!</v>
      </c>
      <c r="R2201" s="87" t="e">
        <f t="shared" si="237"/>
        <v>#DIV/0!</v>
      </c>
      <c r="S2201" s="87" t="e">
        <f t="shared" si="237"/>
        <v>#DIV/0!</v>
      </c>
      <c r="T2201" s="87" t="e">
        <f t="shared" si="237"/>
        <v>#DIV/0!</v>
      </c>
    </row>
    <row r="2202" spans="1:20" ht="30" hidden="1" x14ac:dyDescent="0.3">
      <c r="A2202" s="92"/>
      <c r="B2202" s="93" t="s">
        <v>266</v>
      </c>
      <c r="C2202" s="97" t="s">
        <v>267</v>
      </c>
      <c r="D2202" s="644"/>
      <c r="E2202" s="642">
        <f t="shared" ref="E2202:E2265" si="240">F2202+G2202</f>
        <v>0</v>
      </c>
      <c r="F2202" s="644"/>
      <c r="G2202" s="644"/>
      <c r="H2202" s="644"/>
      <c r="I2202" s="642">
        <f t="shared" si="238"/>
        <v>0</v>
      </c>
      <c r="J2202" s="644"/>
      <c r="K2202" s="644"/>
      <c r="L2202" s="644"/>
      <c r="M2202" s="642">
        <f t="shared" si="239"/>
        <v>0</v>
      </c>
      <c r="N2202" s="644"/>
      <c r="O2202" s="644"/>
      <c r="P2202" s="644"/>
      <c r="Q2202" s="87" t="e">
        <f t="shared" si="237"/>
        <v>#DIV/0!</v>
      </c>
      <c r="R2202" s="87" t="e">
        <f t="shared" si="237"/>
        <v>#DIV/0!</v>
      </c>
      <c r="S2202" s="87" t="e">
        <f t="shared" si="237"/>
        <v>#DIV/0!</v>
      </c>
      <c r="T2202" s="87" t="e">
        <f t="shared" si="237"/>
        <v>#DIV/0!</v>
      </c>
    </row>
    <row r="2203" spans="1:20" ht="30" hidden="1" x14ac:dyDescent="0.3">
      <c r="A2203" s="92"/>
      <c r="B2203" s="93" t="s">
        <v>268</v>
      </c>
      <c r="C2203" s="97" t="s">
        <v>269</v>
      </c>
      <c r="D2203" s="644"/>
      <c r="E2203" s="642">
        <f t="shared" si="240"/>
        <v>0</v>
      </c>
      <c r="F2203" s="644"/>
      <c r="G2203" s="644"/>
      <c r="H2203" s="644"/>
      <c r="I2203" s="642">
        <f t="shared" si="238"/>
        <v>0</v>
      </c>
      <c r="J2203" s="644"/>
      <c r="K2203" s="644"/>
      <c r="L2203" s="644"/>
      <c r="M2203" s="642">
        <f t="shared" si="239"/>
        <v>0</v>
      </c>
      <c r="N2203" s="644"/>
      <c r="O2203" s="644"/>
      <c r="P2203" s="644"/>
      <c r="Q2203" s="87" t="e">
        <f t="shared" si="237"/>
        <v>#DIV/0!</v>
      </c>
      <c r="R2203" s="87" t="e">
        <f t="shared" si="237"/>
        <v>#DIV/0!</v>
      </c>
      <c r="S2203" s="87" t="e">
        <f t="shared" si="237"/>
        <v>#DIV/0!</v>
      </c>
      <c r="T2203" s="87" t="e">
        <f t="shared" si="237"/>
        <v>#DIV/0!</v>
      </c>
    </row>
    <row r="2204" spans="1:20" ht="60" hidden="1" x14ac:dyDescent="0.3">
      <c r="A2204" s="92"/>
      <c r="B2204" s="93" t="s">
        <v>270</v>
      </c>
      <c r="C2204" s="97" t="s">
        <v>271</v>
      </c>
      <c r="D2204" s="644"/>
      <c r="E2204" s="642">
        <f t="shared" si="240"/>
        <v>0</v>
      </c>
      <c r="F2204" s="644"/>
      <c r="G2204" s="644"/>
      <c r="H2204" s="644"/>
      <c r="I2204" s="642">
        <f t="shared" si="238"/>
        <v>0</v>
      </c>
      <c r="J2204" s="644"/>
      <c r="K2204" s="644"/>
      <c r="L2204" s="644"/>
      <c r="M2204" s="642">
        <f t="shared" si="239"/>
        <v>0</v>
      </c>
      <c r="N2204" s="644"/>
      <c r="O2204" s="644"/>
      <c r="P2204" s="644"/>
      <c r="Q2204" s="87" t="e">
        <f t="shared" si="237"/>
        <v>#DIV/0!</v>
      </c>
      <c r="R2204" s="87" t="e">
        <f t="shared" si="237"/>
        <v>#DIV/0!</v>
      </c>
      <c r="S2204" s="87" t="e">
        <f t="shared" si="237"/>
        <v>#DIV/0!</v>
      </c>
      <c r="T2204" s="87" t="e">
        <f t="shared" si="237"/>
        <v>#DIV/0!</v>
      </c>
    </row>
    <row r="2205" spans="1:20" ht="60" hidden="1" x14ac:dyDescent="0.3">
      <c r="A2205" s="92"/>
      <c r="B2205" s="93" t="s">
        <v>272</v>
      </c>
      <c r="C2205" s="97" t="s">
        <v>273</v>
      </c>
      <c r="D2205" s="644"/>
      <c r="E2205" s="642">
        <f t="shared" si="240"/>
        <v>0</v>
      </c>
      <c r="F2205" s="644"/>
      <c r="G2205" s="644"/>
      <c r="H2205" s="644"/>
      <c r="I2205" s="642">
        <f t="shared" si="238"/>
        <v>0</v>
      </c>
      <c r="J2205" s="644"/>
      <c r="K2205" s="644"/>
      <c r="L2205" s="644"/>
      <c r="M2205" s="642">
        <f t="shared" si="239"/>
        <v>0</v>
      </c>
      <c r="N2205" s="644"/>
      <c r="O2205" s="644"/>
      <c r="P2205" s="644"/>
      <c r="Q2205" s="87" t="e">
        <f t="shared" si="237"/>
        <v>#DIV/0!</v>
      </c>
      <c r="R2205" s="87" t="e">
        <f t="shared" si="237"/>
        <v>#DIV/0!</v>
      </c>
      <c r="S2205" s="87" t="e">
        <f t="shared" si="237"/>
        <v>#DIV/0!</v>
      </c>
      <c r="T2205" s="87" t="e">
        <f t="shared" si="237"/>
        <v>#DIV/0!</v>
      </c>
    </row>
    <row r="2206" spans="1:20" ht="90" hidden="1" x14ac:dyDescent="0.3">
      <c r="A2206" s="92"/>
      <c r="B2206" s="93" t="s">
        <v>274</v>
      </c>
      <c r="C2206" s="97" t="s">
        <v>275</v>
      </c>
      <c r="D2206" s="644"/>
      <c r="E2206" s="642">
        <f t="shared" si="240"/>
        <v>0</v>
      </c>
      <c r="F2206" s="644"/>
      <c r="G2206" s="644"/>
      <c r="H2206" s="644"/>
      <c r="I2206" s="642">
        <f t="shared" si="238"/>
        <v>0</v>
      </c>
      <c r="J2206" s="644"/>
      <c r="K2206" s="644"/>
      <c r="L2206" s="644"/>
      <c r="M2206" s="642">
        <f t="shared" si="239"/>
        <v>0</v>
      </c>
      <c r="N2206" s="644"/>
      <c r="O2206" s="644"/>
      <c r="P2206" s="644"/>
      <c r="Q2206" s="87" t="e">
        <f t="shared" si="237"/>
        <v>#DIV/0!</v>
      </c>
      <c r="R2206" s="87" t="e">
        <f t="shared" si="237"/>
        <v>#DIV/0!</v>
      </c>
      <c r="S2206" s="87" t="e">
        <f t="shared" si="237"/>
        <v>#DIV/0!</v>
      </c>
      <c r="T2206" s="87" t="e">
        <f t="shared" si="237"/>
        <v>#DIV/0!</v>
      </c>
    </row>
    <row r="2207" spans="1:20" ht="45" hidden="1" x14ac:dyDescent="0.3">
      <c r="A2207" s="92"/>
      <c r="B2207" s="93" t="s">
        <v>276</v>
      </c>
      <c r="C2207" s="96" t="s">
        <v>277</v>
      </c>
      <c r="D2207" s="644"/>
      <c r="E2207" s="642">
        <f t="shared" si="240"/>
        <v>0</v>
      </c>
      <c r="F2207" s="644"/>
      <c r="G2207" s="644"/>
      <c r="H2207" s="644"/>
      <c r="I2207" s="642">
        <f t="shared" si="238"/>
        <v>0</v>
      </c>
      <c r="J2207" s="644"/>
      <c r="K2207" s="644"/>
      <c r="L2207" s="644"/>
      <c r="M2207" s="642">
        <f t="shared" si="239"/>
        <v>0</v>
      </c>
      <c r="N2207" s="644"/>
      <c r="O2207" s="644"/>
      <c r="P2207" s="644"/>
      <c r="Q2207" s="87" t="e">
        <f t="shared" si="237"/>
        <v>#DIV/0!</v>
      </c>
      <c r="R2207" s="87" t="e">
        <f t="shared" si="237"/>
        <v>#DIV/0!</v>
      </c>
      <c r="S2207" s="87" t="e">
        <f t="shared" si="237"/>
        <v>#DIV/0!</v>
      </c>
      <c r="T2207" s="87" t="e">
        <f t="shared" si="237"/>
        <v>#DIV/0!</v>
      </c>
    </row>
    <row r="2208" spans="1:20" ht="45" hidden="1" x14ac:dyDescent="0.3">
      <c r="A2208" s="92"/>
      <c r="B2208" s="93" t="s">
        <v>278</v>
      </c>
      <c r="C2208" s="96" t="s">
        <v>279</v>
      </c>
      <c r="D2208" s="644"/>
      <c r="E2208" s="642">
        <f t="shared" si="240"/>
        <v>0</v>
      </c>
      <c r="F2208" s="644"/>
      <c r="G2208" s="644"/>
      <c r="H2208" s="644"/>
      <c r="I2208" s="642">
        <f t="shared" si="238"/>
        <v>0</v>
      </c>
      <c r="J2208" s="644"/>
      <c r="K2208" s="644"/>
      <c r="L2208" s="644"/>
      <c r="M2208" s="642">
        <f t="shared" si="239"/>
        <v>0</v>
      </c>
      <c r="N2208" s="644"/>
      <c r="O2208" s="644"/>
      <c r="P2208" s="644"/>
      <c r="Q2208" s="87" t="e">
        <f t="shared" si="237"/>
        <v>#DIV/0!</v>
      </c>
      <c r="R2208" s="87" t="e">
        <f t="shared" si="237"/>
        <v>#DIV/0!</v>
      </c>
      <c r="S2208" s="87" t="e">
        <f t="shared" si="237"/>
        <v>#DIV/0!</v>
      </c>
      <c r="T2208" s="87" t="e">
        <f t="shared" si="237"/>
        <v>#DIV/0!</v>
      </c>
    </row>
    <row r="2209" spans="1:20" ht="30" hidden="1" x14ac:dyDescent="0.3">
      <c r="A2209" s="92"/>
      <c r="B2209" s="93" t="s">
        <v>280</v>
      </c>
      <c r="C2209" s="97" t="s">
        <v>281</v>
      </c>
      <c r="D2209" s="644"/>
      <c r="E2209" s="642">
        <f t="shared" si="240"/>
        <v>0</v>
      </c>
      <c r="F2209" s="644"/>
      <c r="G2209" s="644"/>
      <c r="H2209" s="644"/>
      <c r="I2209" s="642">
        <f t="shared" si="238"/>
        <v>0</v>
      </c>
      <c r="J2209" s="644"/>
      <c r="K2209" s="644"/>
      <c r="L2209" s="644"/>
      <c r="M2209" s="642">
        <f t="shared" si="239"/>
        <v>0</v>
      </c>
      <c r="N2209" s="644"/>
      <c r="O2209" s="644"/>
      <c r="P2209" s="644"/>
      <c r="Q2209" s="87" t="e">
        <f t="shared" si="237"/>
        <v>#DIV/0!</v>
      </c>
      <c r="R2209" s="87" t="e">
        <f t="shared" si="237"/>
        <v>#DIV/0!</v>
      </c>
      <c r="S2209" s="87" t="e">
        <f t="shared" si="237"/>
        <v>#DIV/0!</v>
      </c>
      <c r="T2209" s="87" t="e">
        <f t="shared" si="237"/>
        <v>#DIV/0!</v>
      </c>
    </row>
    <row r="2210" spans="1:20" ht="60" hidden="1" x14ac:dyDescent="0.3">
      <c r="A2210" s="92"/>
      <c r="B2210" s="93" t="s">
        <v>282</v>
      </c>
      <c r="C2210" s="97" t="s">
        <v>283</v>
      </c>
      <c r="D2210" s="644"/>
      <c r="E2210" s="642">
        <f t="shared" si="240"/>
        <v>0</v>
      </c>
      <c r="F2210" s="644"/>
      <c r="G2210" s="644"/>
      <c r="H2210" s="644"/>
      <c r="I2210" s="642">
        <f t="shared" si="238"/>
        <v>0</v>
      </c>
      <c r="J2210" s="644"/>
      <c r="K2210" s="644"/>
      <c r="L2210" s="644"/>
      <c r="M2210" s="642">
        <f t="shared" si="239"/>
        <v>0</v>
      </c>
      <c r="N2210" s="644"/>
      <c r="O2210" s="644"/>
      <c r="P2210" s="644"/>
      <c r="Q2210" s="87" t="e">
        <f t="shared" si="237"/>
        <v>#DIV/0!</v>
      </c>
      <c r="R2210" s="87" t="e">
        <f t="shared" si="237"/>
        <v>#DIV/0!</v>
      </c>
      <c r="S2210" s="87" t="e">
        <f t="shared" si="237"/>
        <v>#DIV/0!</v>
      </c>
      <c r="T2210" s="87" t="e">
        <f t="shared" si="237"/>
        <v>#DIV/0!</v>
      </c>
    </row>
    <row r="2211" spans="1:20" ht="30" hidden="1" x14ac:dyDescent="0.3">
      <c r="A2211" s="92"/>
      <c r="B2211" s="93" t="s">
        <v>284</v>
      </c>
      <c r="C2211" s="97" t="s">
        <v>285</v>
      </c>
      <c r="D2211" s="644"/>
      <c r="E2211" s="642">
        <f t="shared" si="240"/>
        <v>0</v>
      </c>
      <c r="F2211" s="644"/>
      <c r="G2211" s="644"/>
      <c r="H2211" s="644"/>
      <c r="I2211" s="642">
        <f t="shared" si="238"/>
        <v>0</v>
      </c>
      <c r="J2211" s="644"/>
      <c r="K2211" s="644"/>
      <c r="L2211" s="644"/>
      <c r="M2211" s="642">
        <f t="shared" si="239"/>
        <v>0</v>
      </c>
      <c r="N2211" s="644"/>
      <c r="O2211" s="644"/>
      <c r="P2211" s="644"/>
      <c r="Q2211" s="87" t="e">
        <f t="shared" si="237"/>
        <v>#DIV/0!</v>
      </c>
      <c r="R2211" s="87" t="e">
        <f t="shared" si="237"/>
        <v>#DIV/0!</v>
      </c>
      <c r="S2211" s="87" t="e">
        <f t="shared" si="237"/>
        <v>#DIV/0!</v>
      </c>
      <c r="T2211" s="87" t="e">
        <f t="shared" si="237"/>
        <v>#DIV/0!</v>
      </c>
    </row>
    <row r="2212" spans="1:20" ht="90" hidden="1" x14ac:dyDescent="0.3">
      <c r="A2212" s="92"/>
      <c r="B2212" s="93" t="s">
        <v>286</v>
      </c>
      <c r="C2212" s="97" t="s">
        <v>287</v>
      </c>
      <c r="D2212" s="644"/>
      <c r="E2212" s="642">
        <f t="shared" si="240"/>
        <v>0</v>
      </c>
      <c r="F2212" s="644"/>
      <c r="G2212" s="644"/>
      <c r="H2212" s="644"/>
      <c r="I2212" s="642">
        <f t="shared" si="238"/>
        <v>0</v>
      </c>
      <c r="J2212" s="644"/>
      <c r="K2212" s="644"/>
      <c r="L2212" s="644"/>
      <c r="M2212" s="642">
        <f t="shared" si="239"/>
        <v>0</v>
      </c>
      <c r="N2212" s="644"/>
      <c r="O2212" s="644"/>
      <c r="P2212" s="644"/>
      <c r="Q2212" s="87" t="e">
        <f t="shared" si="237"/>
        <v>#DIV/0!</v>
      </c>
      <c r="R2212" s="87" t="e">
        <f t="shared" si="237"/>
        <v>#DIV/0!</v>
      </c>
      <c r="S2212" s="87" t="e">
        <f t="shared" si="237"/>
        <v>#DIV/0!</v>
      </c>
      <c r="T2212" s="87" t="e">
        <f t="shared" si="237"/>
        <v>#DIV/0!</v>
      </c>
    </row>
    <row r="2213" spans="1:20" ht="30" hidden="1" x14ac:dyDescent="0.3">
      <c r="A2213" s="92"/>
      <c r="B2213" s="93" t="s">
        <v>288</v>
      </c>
      <c r="C2213" s="97" t="s">
        <v>289</v>
      </c>
      <c r="D2213" s="644"/>
      <c r="E2213" s="642">
        <f t="shared" si="240"/>
        <v>0</v>
      </c>
      <c r="F2213" s="644"/>
      <c r="G2213" s="644"/>
      <c r="H2213" s="644"/>
      <c r="I2213" s="642">
        <f t="shared" si="238"/>
        <v>0</v>
      </c>
      <c r="J2213" s="644"/>
      <c r="K2213" s="644"/>
      <c r="L2213" s="644"/>
      <c r="M2213" s="642">
        <f t="shared" si="239"/>
        <v>0</v>
      </c>
      <c r="N2213" s="644"/>
      <c r="O2213" s="644"/>
      <c r="P2213" s="644"/>
      <c r="Q2213" s="87" t="e">
        <f t="shared" si="237"/>
        <v>#DIV/0!</v>
      </c>
      <c r="R2213" s="87" t="e">
        <f t="shared" si="237"/>
        <v>#DIV/0!</v>
      </c>
      <c r="S2213" s="87" t="e">
        <f t="shared" si="237"/>
        <v>#DIV/0!</v>
      </c>
      <c r="T2213" s="87" t="e">
        <f t="shared" si="237"/>
        <v>#DIV/0!</v>
      </c>
    </row>
    <row r="2214" spans="1:20" ht="90" hidden="1" x14ac:dyDescent="0.3">
      <c r="A2214" s="92"/>
      <c r="B2214" s="93" t="s">
        <v>290</v>
      </c>
      <c r="C2214" s="97" t="s">
        <v>291</v>
      </c>
      <c r="D2214" s="644"/>
      <c r="E2214" s="642">
        <f t="shared" si="240"/>
        <v>0</v>
      </c>
      <c r="F2214" s="644"/>
      <c r="G2214" s="644"/>
      <c r="H2214" s="644"/>
      <c r="I2214" s="642">
        <f t="shared" si="238"/>
        <v>0</v>
      </c>
      <c r="J2214" s="644"/>
      <c r="K2214" s="644"/>
      <c r="L2214" s="644"/>
      <c r="M2214" s="642">
        <f t="shared" si="239"/>
        <v>0</v>
      </c>
      <c r="N2214" s="644"/>
      <c r="O2214" s="644"/>
      <c r="P2214" s="644"/>
      <c r="Q2214" s="87" t="e">
        <f t="shared" si="237"/>
        <v>#DIV/0!</v>
      </c>
      <c r="R2214" s="87" t="e">
        <f t="shared" si="237"/>
        <v>#DIV/0!</v>
      </c>
      <c r="S2214" s="87" t="e">
        <f t="shared" si="237"/>
        <v>#DIV/0!</v>
      </c>
      <c r="T2214" s="87" t="e">
        <f t="shared" si="237"/>
        <v>#DIV/0!</v>
      </c>
    </row>
    <row r="2215" spans="1:20" ht="30" hidden="1" x14ac:dyDescent="0.3">
      <c r="A2215" s="92"/>
      <c r="B2215" s="93" t="s">
        <v>292</v>
      </c>
      <c r="C2215" s="97" t="s">
        <v>293</v>
      </c>
      <c r="D2215" s="644"/>
      <c r="E2215" s="642">
        <f t="shared" si="240"/>
        <v>0</v>
      </c>
      <c r="F2215" s="644"/>
      <c r="G2215" s="644"/>
      <c r="H2215" s="644"/>
      <c r="I2215" s="642">
        <f t="shared" si="238"/>
        <v>0</v>
      </c>
      <c r="J2215" s="644"/>
      <c r="K2215" s="644"/>
      <c r="L2215" s="644"/>
      <c r="M2215" s="642">
        <f t="shared" si="239"/>
        <v>0</v>
      </c>
      <c r="N2215" s="644"/>
      <c r="O2215" s="644"/>
      <c r="P2215" s="644"/>
      <c r="Q2215" s="87" t="e">
        <f t="shared" si="237"/>
        <v>#DIV/0!</v>
      </c>
      <c r="R2215" s="87" t="e">
        <f t="shared" si="237"/>
        <v>#DIV/0!</v>
      </c>
      <c r="S2215" s="87" t="e">
        <f t="shared" si="237"/>
        <v>#DIV/0!</v>
      </c>
      <c r="T2215" s="87" t="e">
        <f t="shared" si="237"/>
        <v>#DIV/0!</v>
      </c>
    </row>
    <row r="2216" spans="1:20" ht="30" hidden="1" x14ac:dyDescent="0.3">
      <c r="A2216" s="92"/>
      <c r="B2216" s="93" t="s">
        <v>294</v>
      </c>
      <c r="C2216" s="97" t="s">
        <v>295</v>
      </c>
      <c r="D2216" s="644"/>
      <c r="E2216" s="642">
        <f t="shared" si="240"/>
        <v>0</v>
      </c>
      <c r="F2216" s="644"/>
      <c r="G2216" s="644"/>
      <c r="H2216" s="644"/>
      <c r="I2216" s="642">
        <f t="shared" si="238"/>
        <v>0</v>
      </c>
      <c r="J2216" s="644"/>
      <c r="K2216" s="644"/>
      <c r="L2216" s="644"/>
      <c r="M2216" s="642">
        <f t="shared" si="239"/>
        <v>0</v>
      </c>
      <c r="N2216" s="644"/>
      <c r="O2216" s="644"/>
      <c r="P2216" s="644"/>
      <c r="Q2216" s="87" t="e">
        <f t="shared" si="237"/>
        <v>#DIV/0!</v>
      </c>
      <c r="R2216" s="87" t="e">
        <f t="shared" si="237"/>
        <v>#DIV/0!</v>
      </c>
      <c r="S2216" s="87" t="e">
        <f t="shared" si="237"/>
        <v>#DIV/0!</v>
      </c>
      <c r="T2216" s="87" t="e">
        <f t="shared" si="237"/>
        <v>#DIV/0!</v>
      </c>
    </row>
    <row r="2217" spans="1:20" ht="30" hidden="1" x14ac:dyDescent="0.3">
      <c r="A2217" s="92"/>
      <c r="B2217" s="93" t="s">
        <v>296</v>
      </c>
      <c r="C2217" s="97" t="s">
        <v>297</v>
      </c>
      <c r="D2217" s="644"/>
      <c r="E2217" s="642">
        <f t="shared" si="240"/>
        <v>0</v>
      </c>
      <c r="F2217" s="644"/>
      <c r="G2217" s="644"/>
      <c r="H2217" s="644"/>
      <c r="I2217" s="642">
        <f t="shared" si="238"/>
        <v>0</v>
      </c>
      <c r="J2217" s="644"/>
      <c r="K2217" s="644"/>
      <c r="L2217" s="644"/>
      <c r="M2217" s="642">
        <f t="shared" si="239"/>
        <v>0</v>
      </c>
      <c r="N2217" s="644"/>
      <c r="O2217" s="644"/>
      <c r="P2217" s="644"/>
      <c r="Q2217" s="87" t="e">
        <f t="shared" si="237"/>
        <v>#DIV/0!</v>
      </c>
      <c r="R2217" s="87" t="e">
        <f t="shared" si="237"/>
        <v>#DIV/0!</v>
      </c>
      <c r="S2217" s="87" t="e">
        <f t="shared" si="237"/>
        <v>#DIV/0!</v>
      </c>
      <c r="T2217" s="87" t="e">
        <f t="shared" si="237"/>
        <v>#DIV/0!</v>
      </c>
    </row>
    <row r="2218" spans="1:20" ht="30" hidden="1" x14ac:dyDescent="0.3">
      <c r="A2218" s="92"/>
      <c r="B2218" s="93" t="s">
        <v>298</v>
      </c>
      <c r="C2218" s="97" t="s">
        <v>299</v>
      </c>
      <c r="D2218" s="644"/>
      <c r="E2218" s="642">
        <f t="shared" si="240"/>
        <v>0</v>
      </c>
      <c r="F2218" s="644"/>
      <c r="G2218" s="644"/>
      <c r="H2218" s="644"/>
      <c r="I2218" s="642">
        <f t="shared" si="238"/>
        <v>0</v>
      </c>
      <c r="J2218" s="644"/>
      <c r="K2218" s="644"/>
      <c r="L2218" s="644"/>
      <c r="M2218" s="642">
        <f t="shared" si="239"/>
        <v>0</v>
      </c>
      <c r="N2218" s="644"/>
      <c r="O2218" s="644"/>
      <c r="P2218" s="644"/>
      <c r="Q2218" s="87" t="e">
        <f t="shared" si="237"/>
        <v>#DIV/0!</v>
      </c>
      <c r="R2218" s="87" t="e">
        <f t="shared" si="237"/>
        <v>#DIV/0!</v>
      </c>
      <c r="S2218" s="87" t="e">
        <f t="shared" si="237"/>
        <v>#DIV/0!</v>
      </c>
      <c r="T2218" s="87" t="e">
        <f t="shared" si="237"/>
        <v>#DIV/0!</v>
      </c>
    </row>
    <row r="2219" spans="1:20" ht="30" hidden="1" x14ac:dyDescent="0.3">
      <c r="A2219" s="92"/>
      <c r="B2219" s="93" t="s">
        <v>300</v>
      </c>
      <c r="C2219" s="97" t="s">
        <v>301</v>
      </c>
      <c r="D2219" s="644"/>
      <c r="E2219" s="642">
        <f t="shared" si="240"/>
        <v>0</v>
      </c>
      <c r="F2219" s="644"/>
      <c r="G2219" s="644"/>
      <c r="H2219" s="644"/>
      <c r="I2219" s="642">
        <f t="shared" si="238"/>
        <v>0</v>
      </c>
      <c r="J2219" s="644"/>
      <c r="K2219" s="644"/>
      <c r="L2219" s="644"/>
      <c r="M2219" s="642">
        <f t="shared" si="239"/>
        <v>0</v>
      </c>
      <c r="N2219" s="644"/>
      <c r="O2219" s="644"/>
      <c r="P2219" s="644"/>
      <c r="Q2219" s="87" t="e">
        <f t="shared" si="237"/>
        <v>#DIV/0!</v>
      </c>
      <c r="R2219" s="87" t="e">
        <f t="shared" si="237"/>
        <v>#DIV/0!</v>
      </c>
      <c r="S2219" s="87" t="e">
        <f t="shared" si="237"/>
        <v>#DIV/0!</v>
      </c>
      <c r="T2219" s="87" t="e">
        <f t="shared" si="237"/>
        <v>#DIV/0!</v>
      </c>
    </row>
    <row r="2220" spans="1:20" ht="75" hidden="1" x14ac:dyDescent="0.3">
      <c r="A2220" s="92"/>
      <c r="B2220" s="93" t="s">
        <v>302</v>
      </c>
      <c r="C2220" s="97" t="s">
        <v>303</v>
      </c>
      <c r="D2220" s="644"/>
      <c r="E2220" s="642">
        <f t="shared" si="240"/>
        <v>0</v>
      </c>
      <c r="F2220" s="644"/>
      <c r="G2220" s="644"/>
      <c r="H2220" s="644"/>
      <c r="I2220" s="642">
        <f t="shared" si="238"/>
        <v>0</v>
      </c>
      <c r="J2220" s="644"/>
      <c r="K2220" s="644"/>
      <c r="L2220" s="644"/>
      <c r="M2220" s="642">
        <f t="shared" si="239"/>
        <v>0</v>
      </c>
      <c r="N2220" s="644"/>
      <c r="O2220" s="644"/>
      <c r="P2220" s="644"/>
      <c r="Q2220" s="87" t="e">
        <f t="shared" si="237"/>
        <v>#DIV/0!</v>
      </c>
      <c r="R2220" s="87" t="e">
        <f t="shared" si="237"/>
        <v>#DIV/0!</v>
      </c>
      <c r="S2220" s="87" t="e">
        <f t="shared" si="237"/>
        <v>#DIV/0!</v>
      </c>
      <c r="T2220" s="87" t="e">
        <f t="shared" si="237"/>
        <v>#DIV/0!</v>
      </c>
    </row>
    <row r="2221" spans="1:20" hidden="1" x14ac:dyDescent="0.3">
      <c r="A2221" s="92"/>
      <c r="B2221" s="93" t="s">
        <v>307</v>
      </c>
      <c r="C2221" s="95" t="s">
        <v>386</v>
      </c>
      <c r="D2221" s="644"/>
      <c r="E2221" s="642">
        <f t="shared" si="240"/>
        <v>0</v>
      </c>
      <c r="F2221" s="644"/>
      <c r="G2221" s="644"/>
      <c r="H2221" s="644"/>
      <c r="I2221" s="642">
        <f t="shared" si="238"/>
        <v>0</v>
      </c>
      <c r="J2221" s="644"/>
      <c r="K2221" s="644"/>
      <c r="L2221" s="644"/>
      <c r="M2221" s="642">
        <f t="shared" si="239"/>
        <v>0</v>
      </c>
      <c r="N2221" s="644"/>
      <c r="O2221" s="644"/>
      <c r="P2221" s="644"/>
      <c r="Q2221" s="87" t="e">
        <f t="shared" si="237"/>
        <v>#DIV/0!</v>
      </c>
      <c r="R2221" s="87" t="e">
        <f t="shared" si="237"/>
        <v>#DIV/0!</v>
      </c>
      <c r="S2221" s="87" t="e">
        <f t="shared" si="237"/>
        <v>#DIV/0!</v>
      </c>
      <c r="T2221" s="87" t="e">
        <f t="shared" si="237"/>
        <v>#DIV/0!</v>
      </c>
    </row>
    <row r="2222" spans="1:20" hidden="1" x14ac:dyDescent="0.3">
      <c r="A2222" s="92"/>
      <c r="B2222" s="93" t="s">
        <v>309</v>
      </c>
      <c r="C2222" s="95" t="s">
        <v>387</v>
      </c>
      <c r="D2222" s="644"/>
      <c r="E2222" s="642">
        <f t="shared" si="240"/>
        <v>0</v>
      </c>
      <c r="F2222" s="644"/>
      <c r="G2222" s="644"/>
      <c r="H2222" s="644"/>
      <c r="I2222" s="642">
        <f t="shared" si="238"/>
        <v>0</v>
      </c>
      <c r="J2222" s="644"/>
      <c r="K2222" s="644"/>
      <c r="L2222" s="644"/>
      <c r="M2222" s="642">
        <f t="shared" si="239"/>
        <v>0</v>
      </c>
      <c r="N2222" s="644"/>
      <c r="O2222" s="644"/>
      <c r="P2222" s="644"/>
      <c r="Q2222" s="87" t="e">
        <f t="shared" si="237"/>
        <v>#DIV/0!</v>
      </c>
      <c r="R2222" s="87" t="e">
        <f t="shared" si="237"/>
        <v>#DIV/0!</v>
      </c>
      <c r="S2222" s="87" t="e">
        <f t="shared" si="237"/>
        <v>#DIV/0!</v>
      </c>
      <c r="T2222" s="87" t="e">
        <f t="shared" si="237"/>
        <v>#DIV/0!</v>
      </c>
    </row>
    <row r="2223" spans="1:20" hidden="1" x14ac:dyDescent="0.3">
      <c r="A2223" s="92"/>
      <c r="B2223" s="93" t="s">
        <v>310</v>
      </c>
      <c r="C2223" s="96" t="s">
        <v>311</v>
      </c>
      <c r="D2223" s="644"/>
      <c r="E2223" s="642">
        <f t="shared" si="240"/>
        <v>0</v>
      </c>
      <c r="F2223" s="644"/>
      <c r="G2223" s="644"/>
      <c r="H2223" s="644"/>
      <c r="I2223" s="642">
        <f t="shared" si="238"/>
        <v>0</v>
      </c>
      <c r="J2223" s="644"/>
      <c r="K2223" s="644"/>
      <c r="L2223" s="644"/>
      <c r="M2223" s="642">
        <f t="shared" si="239"/>
        <v>0</v>
      </c>
      <c r="N2223" s="644"/>
      <c r="O2223" s="644"/>
      <c r="P2223" s="644"/>
      <c r="Q2223" s="87" t="e">
        <f t="shared" si="237"/>
        <v>#DIV/0!</v>
      </c>
      <c r="R2223" s="87" t="e">
        <f t="shared" si="237"/>
        <v>#DIV/0!</v>
      </c>
      <c r="S2223" s="87" t="e">
        <f t="shared" si="237"/>
        <v>#DIV/0!</v>
      </c>
      <c r="T2223" s="87" t="e">
        <f t="shared" si="237"/>
        <v>#DIV/0!</v>
      </c>
    </row>
    <row r="2224" spans="1:20" ht="30" hidden="1" x14ac:dyDescent="0.3">
      <c r="A2224" s="92"/>
      <c r="B2224" s="93" t="s">
        <v>312</v>
      </c>
      <c r="C2224" s="97" t="s">
        <v>313</v>
      </c>
      <c r="D2224" s="644"/>
      <c r="E2224" s="642">
        <f t="shared" si="240"/>
        <v>0</v>
      </c>
      <c r="F2224" s="644"/>
      <c r="G2224" s="644"/>
      <c r="H2224" s="644"/>
      <c r="I2224" s="642">
        <f t="shared" si="238"/>
        <v>0</v>
      </c>
      <c r="J2224" s="644"/>
      <c r="K2224" s="644"/>
      <c r="L2224" s="644"/>
      <c r="M2224" s="642">
        <f t="shared" si="239"/>
        <v>0</v>
      </c>
      <c r="N2224" s="644"/>
      <c r="O2224" s="644"/>
      <c r="P2224" s="644"/>
      <c r="Q2224" s="87" t="e">
        <f t="shared" si="237"/>
        <v>#DIV/0!</v>
      </c>
      <c r="R2224" s="87" t="e">
        <f t="shared" si="237"/>
        <v>#DIV/0!</v>
      </c>
      <c r="S2224" s="87" t="e">
        <f t="shared" si="237"/>
        <v>#DIV/0!</v>
      </c>
      <c r="T2224" s="87" t="e">
        <f t="shared" si="237"/>
        <v>#DIV/0!</v>
      </c>
    </row>
    <row r="2225" spans="1:20" ht="30" hidden="1" x14ac:dyDescent="0.3">
      <c r="A2225" s="92"/>
      <c r="B2225" s="93" t="s">
        <v>314</v>
      </c>
      <c r="C2225" s="97" t="s">
        <v>315</v>
      </c>
      <c r="D2225" s="644"/>
      <c r="E2225" s="642">
        <f t="shared" si="240"/>
        <v>0</v>
      </c>
      <c r="F2225" s="644"/>
      <c r="G2225" s="644"/>
      <c r="H2225" s="644"/>
      <c r="I2225" s="642">
        <f t="shared" si="238"/>
        <v>0</v>
      </c>
      <c r="J2225" s="644"/>
      <c r="K2225" s="644"/>
      <c r="L2225" s="644"/>
      <c r="M2225" s="642">
        <f t="shared" si="239"/>
        <v>0</v>
      </c>
      <c r="N2225" s="644"/>
      <c r="O2225" s="644"/>
      <c r="P2225" s="644"/>
      <c r="Q2225" s="87" t="e">
        <f t="shared" si="237"/>
        <v>#DIV/0!</v>
      </c>
      <c r="R2225" s="87" t="e">
        <f t="shared" si="237"/>
        <v>#DIV/0!</v>
      </c>
      <c r="S2225" s="87" t="e">
        <f t="shared" si="237"/>
        <v>#DIV/0!</v>
      </c>
      <c r="T2225" s="87" t="e">
        <f t="shared" si="237"/>
        <v>#DIV/0!</v>
      </c>
    </row>
    <row r="2226" spans="1:20" hidden="1" x14ac:dyDescent="0.3">
      <c r="A2226" s="92"/>
      <c r="B2226" s="93" t="s">
        <v>316</v>
      </c>
      <c r="C2226" s="96" t="s">
        <v>317</v>
      </c>
      <c r="D2226" s="644"/>
      <c r="E2226" s="642">
        <f t="shared" si="240"/>
        <v>0</v>
      </c>
      <c r="F2226" s="644"/>
      <c r="G2226" s="644"/>
      <c r="H2226" s="644"/>
      <c r="I2226" s="642">
        <f t="shared" si="238"/>
        <v>0</v>
      </c>
      <c r="J2226" s="644"/>
      <c r="K2226" s="644"/>
      <c r="L2226" s="644"/>
      <c r="M2226" s="642">
        <f t="shared" si="239"/>
        <v>0</v>
      </c>
      <c r="N2226" s="644"/>
      <c r="O2226" s="644"/>
      <c r="P2226" s="644"/>
      <c r="Q2226" s="87" t="e">
        <f t="shared" si="237"/>
        <v>#DIV/0!</v>
      </c>
      <c r="R2226" s="87" t="e">
        <f t="shared" si="237"/>
        <v>#DIV/0!</v>
      </c>
      <c r="S2226" s="87" t="e">
        <f t="shared" si="237"/>
        <v>#DIV/0!</v>
      </c>
      <c r="T2226" s="87" t="e">
        <f t="shared" si="237"/>
        <v>#DIV/0!</v>
      </c>
    </row>
    <row r="2227" spans="1:20" ht="30" hidden="1" x14ac:dyDescent="0.3">
      <c r="A2227" s="92"/>
      <c r="B2227" s="93" t="s">
        <v>318</v>
      </c>
      <c r="C2227" s="97" t="s">
        <v>313</v>
      </c>
      <c r="D2227" s="644"/>
      <c r="E2227" s="642">
        <f t="shared" si="240"/>
        <v>0</v>
      </c>
      <c r="F2227" s="644"/>
      <c r="G2227" s="644"/>
      <c r="H2227" s="644"/>
      <c r="I2227" s="642">
        <f t="shared" si="238"/>
        <v>0</v>
      </c>
      <c r="J2227" s="644"/>
      <c r="K2227" s="644"/>
      <c r="L2227" s="644"/>
      <c r="M2227" s="642">
        <f t="shared" si="239"/>
        <v>0</v>
      </c>
      <c r="N2227" s="644"/>
      <c r="O2227" s="644"/>
      <c r="P2227" s="644"/>
      <c r="Q2227" s="87" t="e">
        <f t="shared" si="237"/>
        <v>#DIV/0!</v>
      </c>
      <c r="R2227" s="87" t="e">
        <f t="shared" si="237"/>
        <v>#DIV/0!</v>
      </c>
      <c r="S2227" s="87" t="e">
        <f t="shared" si="237"/>
        <v>#DIV/0!</v>
      </c>
      <c r="T2227" s="87" t="e">
        <f t="shared" si="237"/>
        <v>#DIV/0!</v>
      </c>
    </row>
    <row r="2228" spans="1:20" ht="30" hidden="1" x14ac:dyDescent="0.3">
      <c r="A2228" s="92"/>
      <c r="B2228" s="93" t="s">
        <v>319</v>
      </c>
      <c r="C2228" s="97" t="s">
        <v>315</v>
      </c>
      <c r="D2228" s="644"/>
      <c r="E2228" s="642">
        <f t="shared" si="240"/>
        <v>0</v>
      </c>
      <c r="F2228" s="644"/>
      <c r="G2228" s="644"/>
      <c r="H2228" s="644"/>
      <c r="I2228" s="642">
        <f t="shared" si="238"/>
        <v>0</v>
      </c>
      <c r="J2228" s="644"/>
      <c r="K2228" s="644"/>
      <c r="L2228" s="644"/>
      <c r="M2228" s="642">
        <f t="shared" si="239"/>
        <v>0</v>
      </c>
      <c r="N2228" s="644"/>
      <c r="O2228" s="644"/>
      <c r="P2228" s="644"/>
      <c r="Q2228" s="87" t="e">
        <f t="shared" si="237"/>
        <v>#DIV/0!</v>
      </c>
      <c r="R2228" s="87" t="e">
        <f t="shared" si="237"/>
        <v>#DIV/0!</v>
      </c>
      <c r="S2228" s="87" t="e">
        <f t="shared" si="237"/>
        <v>#DIV/0!</v>
      </c>
      <c r="T2228" s="87" t="e">
        <f t="shared" si="237"/>
        <v>#DIV/0!</v>
      </c>
    </row>
    <row r="2229" spans="1:20" ht="45" hidden="1" x14ac:dyDescent="0.3">
      <c r="A2229" s="92"/>
      <c r="B2229" s="93" t="s">
        <v>320</v>
      </c>
      <c r="C2229" s="96" t="s">
        <v>321</v>
      </c>
      <c r="D2229" s="644"/>
      <c r="E2229" s="642">
        <f t="shared" si="240"/>
        <v>0</v>
      </c>
      <c r="F2229" s="644"/>
      <c r="G2229" s="644"/>
      <c r="H2229" s="644"/>
      <c r="I2229" s="642">
        <f t="shared" si="238"/>
        <v>0</v>
      </c>
      <c r="J2229" s="644"/>
      <c r="K2229" s="644"/>
      <c r="L2229" s="644"/>
      <c r="M2229" s="642">
        <f t="shared" si="239"/>
        <v>0</v>
      </c>
      <c r="N2229" s="644"/>
      <c r="O2229" s="644"/>
      <c r="P2229" s="644"/>
      <c r="Q2229" s="87" t="e">
        <f t="shared" si="237"/>
        <v>#DIV/0!</v>
      </c>
      <c r="R2229" s="87" t="e">
        <f t="shared" si="237"/>
        <v>#DIV/0!</v>
      </c>
      <c r="S2229" s="87" t="e">
        <f t="shared" si="237"/>
        <v>#DIV/0!</v>
      </c>
      <c r="T2229" s="87" t="e">
        <f t="shared" si="237"/>
        <v>#DIV/0!</v>
      </c>
    </row>
    <row r="2230" spans="1:20" ht="30" hidden="1" x14ac:dyDescent="0.3">
      <c r="A2230" s="92"/>
      <c r="B2230" s="93" t="s">
        <v>322</v>
      </c>
      <c r="C2230" s="97" t="s">
        <v>313</v>
      </c>
      <c r="D2230" s="644"/>
      <c r="E2230" s="642">
        <f t="shared" si="240"/>
        <v>0</v>
      </c>
      <c r="F2230" s="644"/>
      <c r="G2230" s="644"/>
      <c r="H2230" s="644"/>
      <c r="I2230" s="642">
        <f t="shared" si="238"/>
        <v>0</v>
      </c>
      <c r="J2230" s="644"/>
      <c r="K2230" s="644"/>
      <c r="L2230" s="644"/>
      <c r="M2230" s="642">
        <f t="shared" si="239"/>
        <v>0</v>
      </c>
      <c r="N2230" s="644"/>
      <c r="O2230" s="644"/>
      <c r="P2230" s="644"/>
      <c r="Q2230" s="87" t="e">
        <f t="shared" si="237"/>
        <v>#DIV/0!</v>
      </c>
      <c r="R2230" s="87" t="e">
        <f t="shared" si="237"/>
        <v>#DIV/0!</v>
      </c>
      <c r="S2230" s="87" t="e">
        <f t="shared" si="237"/>
        <v>#DIV/0!</v>
      </c>
      <c r="T2230" s="87" t="e">
        <f t="shared" si="237"/>
        <v>#DIV/0!</v>
      </c>
    </row>
    <row r="2231" spans="1:20" ht="30" hidden="1" x14ac:dyDescent="0.3">
      <c r="A2231" s="92"/>
      <c r="B2231" s="93" t="s">
        <v>323</v>
      </c>
      <c r="C2231" s="97" t="s">
        <v>315</v>
      </c>
      <c r="D2231" s="644"/>
      <c r="E2231" s="642">
        <f t="shared" si="240"/>
        <v>0</v>
      </c>
      <c r="F2231" s="644"/>
      <c r="G2231" s="644"/>
      <c r="H2231" s="644"/>
      <c r="I2231" s="642">
        <f t="shared" si="238"/>
        <v>0</v>
      </c>
      <c r="J2231" s="644"/>
      <c r="K2231" s="644"/>
      <c r="L2231" s="644"/>
      <c r="M2231" s="642">
        <f t="shared" si="239"/>
        <v>0</v>
      </c>
      <c r="N2231" s="644"/>
      <c r="O2231" s="644"/>
      <c r="P2231" s="644"/>
      <c r="Q2231" s="87" t="e">
        <f t="shared" si="237"/>
        <v>#DIV/0!</v>
      </c>
      <c r="R2231" s="87" t="e">
        <f t="shared" si="237"/>
        <v>#DIV/0!</v>
      </c>
      <c r="S2231" s="87" t="e">
        <f t="shared" si="237"/>
        <v>#DIV/0!</v>
      </c>
      <c r="T2231" s="87" t="e">
        <f t="shared" si="237"/>
        <v>#DIV/0!</v>
      </c>
    </row>
    <row r="2232" spans="1:20" hidden="1" x14ac:dyDescent="0.3">
      <c r="A2232" s="92"/>
      <c r="B2232" s="93" t="s">
        <v>324</v>
      </c>
      <c r="C2232" s="95" t="s">
        <v>388</v>
      </c>
      <c r="D2232" s="644"/>
      <c r="E2232" s="642">
        <f t="shared" si="240"/>
        <v>0</v>
      </c>
      <c r="F2232" s="644"/>
      <c r="G2232" s="644"/>
      <c r="H2232" s="644"/>
      <c r="I2232" s="642">
        <f t="shared" si="238"/>
        <v>0</v>
      </c>
      <c r="J2232" s="644"/>
      <c r="K2232" s="644"/>
      <c r="L2232" s="644"/>
      <c r="M2232" s="642">
        <f t="shared" si="239"/>
        <v>0</v>
      </c>
      <c r="N2232" s="644"/>
      <c r="O2232" s="644"/>
      <c r="P2232" s="644"/>
      <c r="Q2232" s="87" t="e">
        <f t="shared" si="237"/>
        <v>#DIV/0!</v>
      </c>
      <c r="R2232" s="87" t="e">
        <f t="shared" si="237"/>
        <v>#DIV/0!</v>
      </c>
      <c r="S2232" s="87" t="e">
        <f t="shared" si="237"/>
        <v>#DIV/0!</v>
      </c>
      <c r="T2232" s="87" t="e">
        <f t="shared" si="237"/>
        <v>#DIV/0!</v>
      </c>
    </row>
    <row r="2233" spans="1:20" ht="45" hidden="1" x14ac:dyDescent="0.3">
      <c r="A2233" s="92"/>
      <c r="B2233" s="93" t="s">
        <v>325</v>
      </c>
      <c r="C2233" s="96" t="s">
        <v>326</v>
      </c>
      <c r="D2233" s="644"/>
      <c r="E2233" s="642">
        <f t="shared" si="240"/>
        <v>0</v>
      </c>
      <c r="F2233" s="644"/>
      <c r="G2233" s="644"/>
      <c r="H2233" s="644"/>
      <c r="I2233" s="642">
        <f t="shared" si="238"/>
        <v>0</v>
      </c>
      <c r="J2233" s="644"/>
      <c r="K2233" s="644"/>
      <c r="L2233" s="644"/>
      <c r="M2233" s="642">
        <f t="shared" si="239"/>
        <v>0</v>
      </c>
      <c r="N2233" s="644"/>
      <c r="O2233" s="644"/>
      <c r="P2233" s="644"/>
      <c r="Q2233" s="87" t="e">
        <f t="shared" si="237"/>
        <v>#DIV/0!</v>
      </c>
      <c r="R2233" s="87" t="e">
        <f t="shared" si="237"/>
        <v>#DIV/0!</v>
      </c>
      <c r="S2233" s="87" t="e">
        <f t="shared" si="237"/>
        <v>#DIV/0!</v>
      </c>
      <c r="T2233" s="87" t="e">
        <f t="shared" si="237"/>
        <v>#DIV/0!</v>
      </c>
    </row>
    <row r="2234" spans="1:20" hidden="1" x14ac:dyDescent="0.3">
      <c r="A2234" s="92"/>
      <c r="B2234" s="93" t="s">
        <v>327</v>
      </c>
      <c r="C2234" s="96" t="s">
        <v>328</v>
      </c>
      <c r="D2234" s="644"/>
      <c r="E2234" s="642">
        <f t="shared" si="240"/>
        <v>0</v>
      </c>
      <c r="F2234" s="644"/>
      <c r="G2234" s="644"/>
      <c r="H2234" s="644"/>
      <c r="I2234" s="642">
        <f t="shared" si="238"/>
        <v>0</v>
      </c>
      <c r="J2234" s="644"/>
      <c r="K2234" s="644"/>
      <c r="L2234" s="644"/>
      <c r="M2234" s="642">
        <f t="shared" si="239"/>
        <v>0</v>
      </c>
      <c r="N2234" s="644"/>
      <c r="O2234" s="644"/>
      <c r="P2234" s="644"/>
      <c r="Q2234" s="87" t="e">
        <f t="shared" si="237"/>
        <v>#DIV/0!</v>
      </c>
      <c r="R2234" s="87" t="e">
        <f t="shared" si="237"/>
        <v>#DIV/0!</v>
      </c>
      <c r="S2234" s="87" t="e">
        <f t="shared" si="237"/>
        <v>#DIV/0!</v>
      </c>
      <c r="T2234" s="87" t="e">
        <f t="shared" si="237"/>
        <v>#DIV/0!</v>
      </c>
    </row>
    <row r="2235" spans="1:20" ht="30" hidden="1" x14ac:dyDescent="0.3">
      <c r="A2235" s="92"/>
      <c r="B2235" s="93" t="s">
        <v>329</v>
      </c>
      <c r="C2235" s="97" t="s">
        <v>330</v>
      </c>
      <c r="D2235" s="644"/>
      <c r="E2235" s="642">
        <f t="shared" si="240"/>
        <v>0</v>
      </c>
      <c r="F2235" s="644"/>
      <c r="G2235" s="644"/>
      <c r="H2235" s="644"/>
      <c r="I2235" s="642">
        <f t="shared" si="238"/>
        <v>0</v>
      </c>
      <c r="J2235" s="644"/>
      <c r="K2235" s="644"/>
      <c r="L2235" s="644"/>
      <c r="M2235" s="642">
        <f t="shared" si="239"/>
        <v>0</v>
      </c>
      <c r="N2235" s="644"/>
      <c r="O2235" s="644"/>
      <c r="P2235" s="644"/>
      <c r="Q2235" s="87" t="e">
        <f t="shared" si="237"/>
        <v>#DIV/0!</v>
      </c>
      <c r="R2235" s="87" t="e">
        <f t="shared" si="237"/>
        <v>#DIV/0!</v>
      </c>
      <c r="S2235" s="87" t="e">
        <f t="shared" si="237"/>
        <v>#DIV/0!</v>
      </c>
      <c r="T2235" s="87" t="e">
        <f t="shared" si="237"/>
        <v>#DIV/0!</v>
      </c>
    </row>
    <row r="2236" spans="1:20" ht="30" hidden="1" x14ac:dyDescent="0.3">
      <c r="A2236" s="92"/>
      <c r="B2236" s="93" t="s">
        <v>331</v>
      </c>
      <c r="C2236" s="97" t="s">
        <v>332</v>
      </c>
      <c r="D2236" s="644"/>
      <c r="E2236" s="642">
        <f t="shared" si="240"/>
        <v>0</v>
      </c>
      <c r="F2236" s="644"/>
      <c r="G2236" s="644"/>
      <c r="H2236" s="644"/>
      <c r="I2236" s="642">
        <f t="shared" si="238"/>
        <v>0</v>
      </c>
      <c r="J2236" s="644"/>
      <c r="K2236" s="644"/>
      <c r="L2236" s="644"/>
      <c r="M2236" s="642">
        <f t="shared" si="239"/>
        <v>0</v>
      </c>
      <c r="N2236" s="644"/>
      <c r="O2236" s="644"/>
      <c r="P2236" s="644"/>
      <c r="Q2236" s="87" t="e">
        <f t="shared" si="237"/>
        <v>#DIV/0!</v>
      </c>
      <c r="R2236" s="87" t="e">
        <f t="shared" si="237"/>
        <v>#DIV/0!</v>
      </c>
      <c r="S2236" s="87" t="e">
        <f t="shared" si="237"/>
        <v>#DIV/0!</v>
      </c>
      <c r="T2236" s="87" t="e">
        <f t="shared" si="237"/>
        <v>#DIV/0!</v>
      </c>
    </row>
    <row r="2237" spans="1:20" hidden="1" x14ac:dyDescent="0.3">
      <c r="A2237" s="92"/>
      <c r="B2237" s="93" t="s">
        <v>138</v>
      </c>
      <c r="C2237" s="94" t="s">
        <v>374</v>
      </c>
      <c r="D2237" s="644"/>
      <c r="E2237" s="642">
        <f t="shared" si="240"/>
        <v>0</v>
      </c>
      <c r="F2237" s="644"/>
      <c r="G2237" s="644"/>
      <c r="H2237" s="644"/>
      <c r="I2237" s="642">
        <f t="shared" si="238"/>
        <v>0</v>
      </c>
      <c r="J2237" s="644"/>
      <c r="K2237" s="644"/>
      <c r="L2237" s="644"/>
      <c r="M2237" s="642">
        <f t="shared" si="239"/>
        <v>0</v>
      </c>
      <c r="N2237" s="644"/>
      <c r="O2237" s="644"/>
      <c r="P2237" s="644"/>
      <c r="Q2237" s="87" t="e">
        <f t="shared" si="237"/>
        <v>#DIV/0!</v>
      </c>
      <c r="R2237" s="87" t="e">
        <f t="shared" si="237"/>
        <v>#DIV/0!</v>
      </c>
      <c r="S2237" s="87" t="e">
        <f t="shared" si="237"/>
        <v>#DIV/0!</v>
      </c>
      <c r="T2237" s="87" t="e">
        <f t="shared" si="237"/>
        <v>#DIV/0!</v>
      </c>
    </row>
    <row r="2238" spans="1:20" hidden="1" x14ac:dyDescent="0.3">
      <c r="A2238" s="92"/>
      <c r="B2238" s="93" t="s">
        <v>139</v>
      </c>
      <c r="C2238" s="100" t="s">
        <v>334</v>
      </c>
      <c r="D2238" s="644"/>
      <c r="E2238" s="642">
        <f t="shared" si="240"/>
        <v>0</v>
      </c>
      <c r="F2238" s="644"/>
      <c r="G2238" s="644"/>
      <c r="H2238" s="644"/>
      <c r="I2238" s="642">
        <f t="shared" si="238"/>
        <v>0</v>
      </c>
      <c r="J2238" s="644"/>
      <c r="K2238" s="644"/>
      <c r="L2238" s="644"/>
      <c r="M2238" s="642">
        <f t="shared" si="239"/>
        <v>0</v>
      </c>
      <c r="N2238" s="644"/>
      <c r="O2238" s="644"/>
      <c r="P2238" s="644"/>
      <c r="Q2238" s="87" t="e">
        <f t="shared" si="237"/>
        <v>#DIV/0!</v>
      </c>
      <c r="R2238" s="87" t="e">
        <f t="shared" si="237"/>
        <v>#DIV/0!</v>
      </c>
      <c r="S2238" s="87" t="e">
        <f t="shared" si="237"/>
        <v>#DIV/0!</v>
      </c>
      <c r="T2238" s="87" t="e">
        <f t="shared" si="237"/>
        <v>#DIV/0!</v>
      </c>
    </row>
    <row r="2239" spans="1:20" ht="30" hidden="1" x14ac:dyDescent="0.3">
      <c r="A2239" s="92"/>
      <c r="B2239" s="93" t="s">
        <v>335</v>
      </c>
      <c r="C2239" s="96" t="s">
        <v>336</v>
      </c>
      <c r="D2239" s="644"/>
      <c r="E2239" s="642">
        <f t="shared" si="240"/>
        <v>0</v>
      </c>
      <c r="F2239" s="644"/>
      <c r="G2239" s="644"/>
      <c r="H2239" s="644"/>
      <c r="I2239" s="642">
        <f t="shared" si="238"/>
        <v>0</v>
      </c>
      <c r="J2239" s="644"/>
      <c r="K2239" s="644"/>
      <c r="L2239" s="644"/>
      <c r="M2239" s="642">
        <f t="shared" si="239"/>
        <v>0</v>
      </c>
      <c r="N2239" s="644"/>
      <c r="O2239" s="644"/>
      <c r="P2239" s="644"/>
      <c r="Q2239" s="87" t="e">
        <f t="shared" si="237"/>
        <v>#DIV/0!</v>
      </c>
      <c r="R2239" s="87" t="e">
        <f t="shared" si="237"/>
        <v>#DIV/0!</v>
      </c>
      <c r="S2239" s="87" t="e">
        <f t="shared" si="237"/>
        <v>#DIV/0!</v>
      </c>
      <c r="T2239" s="87" t="e">
        <f t="shared" si="237"/>
        <v>#DIV/0!</v>
      </c>
    </row>
    <row r="2240" spans="1:20" ht="30" hidden="1" x14ac:dyDescent="0.3">
      <c r="A2240" s="92"/>
      <c r="B2240" s="93" t="s">
        <v>337</v>
      </c>
      <c r="C2240" s="97" t="s">
        <v>338</v>
      </c>
      <c r="D2240" s="644"/>
      <c r="E2240" s="642">
        <f t="shared" si="240"/>
        <v>0</v>
      </c>
      <c r="F2240" s="644"/>
      <c r="G2240" s="644"/>
      <c r="H2240" s="644"/>
      <c r="I2240" s="642">
        <f t="shared" si="238"/>
        <v>0</v>
      </c>
      <c r="J2240" s="644"/>
      <c r="K2240" s="644"/>
      <c r="L2240" s="644"/>
      <c r="M2240" s="642">
        <f t="shared" si="239"/>
        <v>0</v>
      </c>
      <c r="N2240" s="644"/>
      <c r="O2240" s="644"/>
      <c r="P2240" s="644"/>
      <c r="Q2240" s="87" t="e">
        <f t="shared" si="237"/>
        <v>#DIV/0!</v>
      </c>
      <c r="R2240" s="87" t="e">
        <f t="shared" si="237"/>
        <v>#DIV/0!</v>
      </c>
      <c r="S2240" s="87" t="e">
        <f t="shared" si="237"/>
        <v>#DIV/0!</v>
      </c>
      <c r="T2240" s="87" t="e">
        <f t="shared" si="237"/>
        <v>#DIV/0!</v>
      </c>
    </row>
    <row r="2241" spans="1:20" ht="30" hidden="1" x14ac:dyDescent="0.3">
      <c r="A2241" s="92"/>
      <c r="B2241" s="93" t="s">
        <v>339</v>
      </c>
      <c r="C2241" s="97" t="s">
        <v>340</v>
      </c>
      <c r="D2241" s="644"/>
      <c r="E2241" s="642">
        <f t="shared" si="240"/>
        <v>0</v>
      </c>
      <c r="F2241" s="644"/>
      <c r="G2241" s="644"/>
      <c r="H2241" s="644"/>
      <c r="I2241" s="642">
        <f t="shared" si="238"/>
        <v>0</v>
      </c>
      <c r="J2241" s="644"/>
      <c r="K2241" s="644"/>
      <c r="L2241" s="644"/>
      <c r="M2241" s="642">
        <f t="shared" si="239"/>
        <v>0</v>
      </c>
      <c r="N2241" s="644"/>
      <c r="O2241" s="644"/>
      <c r="P2241" s="644"/>
      <c r="Q2241" s="87" t="e">
        <f t="shared" si="237"/>
        <v>#DIV/0!</v>
      </c>
      <c r="R2241" s="87" t="e">
        <f t="shared" si="237"/>
        <v>#DIV/0!</v>
      </c>
      <c r="S2241" s="87" t="e">
        <f t="shared" si="237"/>
        <v>#DIV/0!</v>
      </c>
      <c r="T2241" s="87" t="e">
        <f t="shared" si="237"/>
        <v>#DIV/0!</v>
      </c>
    </row>
    <row r="2242" spans="1:20" ht="30" hidden="1" x14ac:dyDescent="0.3">
      <c r="A2242" s="92"/>
      <c r="B2242" s="93" t="s">
        <v>341</v>
      </c>
      <c r="C2242" s="97" t="s">
        <v>342</v>
      </c>
      <c r="D2242" s="644"/>
      <c r="E2242" s="642">
        <f t="shared" si="240"/>
        <v>0</v>
      </c>
      <c r="F2242" s="644"/>
      <c r="G2242" s="644"/>
      <c r="H2242" s="644"/>
      <c r="I2242" s="642">
        <f t="shared" si="238"/>
        <v>0</v>
      </c>
      <c r="J2242" s="644"/>
      <c r="K2242" s="644"/>
      <c r="L2242" s="644"/>
      <c r="M2242" s="642">
        <f t="shared" si="239"/>
        <v>0</v>
      </c>
      <c r="N2242" s="644"/>
      <c r="O2242" s="644"/>
      <c r="P2242" s="644"/>
      <c r="Q2242" s="87" t="e">
        <f t="shared" si="237"/>
        <v>#DIV/0!</v>
      </c>
      <c r="R2242" s="87" t="e">
        <f t="shared" si="237"/>
        <v>#DIV/0!</v>
      </c>
      <c r="S2242" s="87" t="e">
        <f t="shared" si="237"/>
        <v>#DIV/0!</v>
      </c>
      <c r="T2242" s="87" t="e">
        <f t="shared" si="237"/>
        <v>#DIV/0!</v>
      </c>
    </row>
    <row r="2243" spans="1:20" ht="30" hidden="1" x14ac:dyDescent="0.3">
      <c r="A2243" s="92"/>
      <c r="B2243" s="93" t="s">
        <v>343</v>
      </c>
      <c r="C2243" s="97" t="s">
        <v>344</v>
      </c>
      <c r="D2243" s="644"/>
      <c r="E2243" s="642">
        <f t="shared" si="240"/>
        <v>0</v>
      </c>
      <c r="F2243" s="644"/>
      <c r="G2243" s="644"/>
      <c r="H2243" s="644"/>
      <c r="I2243" s="642">
        <f t="shared" si="238"/>
        <v>0</v>
      </c>
      <c r="J2243" s="644"/>
      <c r="K2243" s="644"/>
      <c r="L2243" s="644"/>
      <c r="M2243" s="642">
        <f t="shared" si="239"/>
        <v>0</v>
      </c>
      <c r="N2243" s="644"/>
      <c r="O2243" s="644"/>
      <c r="P2243" s="644"/>
      <c r="Q2243" s="87" t="e">
        <f t="shared" si="237"/>
        <v>#DIV/0!</v>
      </c>
      <c r="R2243" s="87" t="e">
        <f t="shared" si="237"/>
        <v>#DIV/0!</v>
      </c>
      <c r="S2243" s="87" t="e">
        <f t="shared" si="237"/>
        <v>#DIV/0!</v>
      </c>
      <c r="T2243" s="87" t="e">
        <f t="shared" si="237"/>
        <v>#DIV/0!</v>
      </c>
    </row>
    <row r="2244" spans="1:20" ht="45" hidden="1" x14ac:dyDescent="0.3">
      <c r="A2244" s="92"/>
      <c r="B2244" s="93" t="s">
        <v>345</v>
      </c>
      <c r="C2244" s="97" t="s">
        <v>346</v>
      </c>
      <c r="D2244" s="644"/>
      <c r="E2244" s="642">
        <f t="shared" si="240"/>
        <v>0</v>
      </c>
      <c r="F2244" s="644"/>
      <c r="G2244" s="644"/>
      <c r="H2244" s="644"/>
      <c r="I2244" s="642">
        <f t="shared" si="238"/>
        <v>0</v>
      </c>
      <c r="J2244" s="644"/>
      <c r="K2244" s="644"/>
      <c r="L2244" s="644"/>
      <c r="M2244" s="642">
        <f t="shared" si="239"/>
        <v>0</v>
      </c>
      <c r="N2244" s="644"/>
      <c r="O2244" s="644"/>
      <c r="P2244" s="644"/>
      <c r="Q2244" s="87" t="e">
        <f t="shared" si="237"/>
        <v>#DIV/0!</v>
      </c>
      <c r="R2244" s="87" t="e">
        <f t="shared" si="237"/>
        <v>#DIV/0!</v>
      </c>
      <c r="S2244" s="87" t="e">
        <f t="shared" si="237"/>
        <v>#DIV/0!</v>
      </c>
      <c r="T2244" s="87" t="e">
        <f t="shared" si="237"/>
        <v>#DIV/0!</v>
      </c>
    </row>
    <row r="2245" spans="1:20" ht="30" hidden="1" x14ac:dyDescent="0.3">
      <c r="A2245" s="92"/>
      <c r="B2245" s="93" t="s">
        <v>347</v>
      </c>
      <c r="C2245" s="97" t="s">
        <v>348</v>
      </c>
      <c r="D2245" s="644"/>
      <c r="E2245" s="642">
        <f t="shared" si="240"/>
        <v>0</v>
      </c>
      <c r="F2245" s="644"/>
      <c r="G2245" s="644"/>
      <c r="H2245" s="644"/>
      <c r="I2245" s="642">
        <f t="shared" si="238"/>
        <v>0</v>
      </c>
      <c r="J2245" s="644"/>
      <c r="K2245" s="644"/>
      <c r="L2245" s="644"/>
      <c r="M2245" s="642">
        <f t="shared" si="239"/>
        <v>0</v>
      </c>
      <c r="N2245" s="644"/>
      <c r="O2245" s="644"/>
      <c r="P2245" s="644"/>
      <c r="Q2245" s="87" t="e">
        <f t="shared" si="237"/>
        <v>#DIV/0!</v>
      </c>
      <c r="R2245" s="87" t="e">
        <f t="shared" si="237"/>
        <v>#DIV/0!</v>
      </c>
      <c r="S2245" s="87" t="e">
        <f t="shared" si="237"/>
        <v>#DIV/0!</v>
      </c>
      <c r="T2245" s="87" t="e">
        <f t="shared" si="237"/>
        <v>#DIV/0!</v>
      </c>
    </row>
    <row r="2246" spans="1:20" ht="30" hidden="1" x14ac:dyDescent="0.3">
      <c r="A2246" s="92"/>
      <c r="B2246" s="93" t="s">
        <v>349</v>
      </c>
      <c r="C2246" s="97" t="s">
        <v>350</v>
      </c>
      <c r="D2246" s="644"/>
      <c r="E2246" s="642">
        <f t="shared" si="240"/>
        <v>0</v>
      </c>
      <c r="F2246" s="644"/>
      <c r="G2246" s="644"/>
      <c r="H2246" s="644"/>
      <c r="I2246" s="642">
        <f t="shared" si="238"/>
        <v>0</v>
      </c>
      <c r="J2246" s="644"/>
      <c r="K2246" s="644"/>
      <c r="L2246" s="644"/>
      <c r="M2246" s="642">
        <f t="shared" si="239"/>
        <v>0</v>
      </c>
      <c r="N2246" s="644"/>
      <c r="O2246" s="644"/>
      <c r="P2246" s="644"/>
      <c r="Q2246" s="87" t="e">
        <f t="shared" si="237"/>
        <v>#DIV/0!</v>
      </c>
      <c r="R2246" s="87" t="e">
        <f t="shared" si="237"/>
        <v>#DIV/0!</v>
      </c>
      <c r="S2246" s="87" t="e">
        <f t="shared" si="237"/>
        <v>#DIV/0!</v>
      </c>
      <c r="T2246" s="87" t="e">
        <f t="shared" si="237"/>
        <v>#DIV/0!</v>
      </c>
    </row>
    <row r="2247" spans="1:20" ht="45" hidden="1" x14ac:dyDescent="0.3">
      <c r="A2247" s="92"/>
      <c r="B2247" s="93" t="s">
        <v>351</v>
      </c>
      <c r="C2247" s="97" t="s">
        <v>352</v>
      </c>
      <c r="D2247" s="644"/>
      <c r="E2247" s="642">
        <f t="shared" si="240"/>
        <v>0</v>
      </c>
      <c r="F2247" s="644"/>
      <c r="G2247" s="644"/>
      <c r="H2247" s="644"/>
      <c r="I2247" s="642">
        <f t="shared" si="238"/>
        <v>0</v>
      </c>
      <c r="J2247" s="644"/>
      <c r="K2247" s="644"/>
      <c r="L2247" s="644"/>
      <c r="M2247" s="642">
        <f t="shared" si="239"/>
        <v>0</v>
      </c>
      <c r="N2247" s="644"/>
      <c r="O2247" s="644"/>
      <c r="P2247" s="644"/>
      <c r="Q2247" s="87" t="e">
        <f t="shared" si="237"/>
        <v>#DIV/0!</v>
      </c>
      <c r="R2247" s="87" t="e">
        <f t="shared" si="237"/>
        <v>#DIV/0!</v>
      </c>
      <c r="S2247" s="87" t="e">
        <f t="shared" si="237"/>
        <v>#DIV/0!</v>
      </c>
      <c r="T2247" s="87" t="e">
        <f t="shared" si="237"/>
        <v>#DIV/0!</v>
      </c>
    </row>
    <row r="2248" spans="1:20" ht="30" hidden="1" x14ac:dyDescent="0.3">
      <c r="A2248" s="92"/>
      <c r="B2248" s="93" t="s">
        <v>355</v>
      </c>
      <c r="C2248" s="96" t="s">
        <v>356</v>
      </c>
      <c r="D2248" s="644"/>
      <c r="E2248" s="642">
        <f t="shared" si="240"/>
        <v>0</v>
      </c>
      <c r="F2248" s="644"/>
      <c r="G2248" s="644"/>
      <c r="H2248" s="644"/>
      <c r="I2248" s="642">
        <f t="shared" si="238"/>
        <v>0</v>
      </c>
      <c r="J2248" s="644"/>
      <c r="K2248" s="644"/>
      <c r="L2248" s="644"/>
      <c r="M2248" s="642">
        <f t="shared" si="239"/>
        <v>0</v>
      </c>
      <c r="N2248" s="644"/>
      <c r="O2248" s="644"/>
      <c r="P2248" s="644"/>
      <c r="Q2248" s="87" t="e">
        <f t="shared" si="237"/>
        <v>#DIV/0!</v>
      </c>
      <c r="R2248" s="87" t="e">
        <f t="shared" si="237"/>
        <v>#DIV/0!</v>
      </c>
      <c r="S2248" s="87" t="e">
        <f t="shared" si="237"/>
        <v>#DIV/0!</v>
      </c>
      <c r="T2248" s="87" t="e">
        <f t="shared" si="237"/>
        <v>#DIV/0!</v>
      </c>
    </row>
    <row r="2249" spans="1:20" ht="30" hidden="1" x14ac:dyDescent="0.3">
      <c r="A2249" s="92"/>
      <c r="B2249" s="93" t="s">
        <v>357</v>
      </c>
      <c r="C2249" s="97" t="s">
        <v>358</v>
      </c>
      <c r="D2249" s="644"/>
      <c r="E2249" s="642">
        <f t="shared" si="240"/>
        <v>0</v>
      </c>
      <c r="F2249" s="644"/>
      <c r="G2249" s="644"/>
      <c r="H2249" s="644"/>
      <c r="I2249" s="642">
        <f t="shared" si="238"/>
        <v>0</v>
      </c>
      <c r="J2249" s="644"/>
      <c r="K2249" s="644"/>
      <c r="L2249" s="644"/>
      <c r="M2249" s="642">
        <f t="shared" si="239"/>
        <v>0</v>
      </c>
      <c r="N2249" s="644"/>
      <c r="O2249" s="644"/>
      <c r="P2249" s="644"/>
      <c r="Q2249" s="87" t="e">
        <f t="shared" si="237"/>
        <v>#DIV/0!</v>
      </c>
      <c r="R2249" s="87" t="e">
        <f t="shared" si="237"/>
        <v>#DIV/0!</v>
      </c>
      <c r="S2249" s="87" t="e">
        <f t="shared" si="237"/>
        <v>#DIV/0!</v>
      </c>
      <c r="T2249" s="87" t="e">
        <f t="shared" si="237"/>
        <v>#DIV/0!</v>
      </c>
    </row>
    <row r="2250" spans="1:20" ht="45" hidden="1" x14ac:dyDescent="0.3">
      <c r="A2250" s="92" t="s">
        <v>505</v>
      </c>
      <c r="B2250" s="93"/>
      <c r="C2250" s="105" t="s">
        <v>506</v>
      </c>
      <c r="D2250" s="644"/>
      <c r="E2250" s="642">
        <f t="shared" si="240"/>
        <v>0</v>
      </c>
      <c r="F2250" s="644"/>
      <c r="G2250" s="644"/>
      <c r="H2250" s="644"/>
      <c r="I2250" s="642">
        <f t="shared" si="238"/>
        <v>0</v>
      </c>
      <c r="J2250" s="644"/>
      <c r="K2250" s="644"/>
      <c r="L2250" s="644"/>
      <c r="M2250" s="642">
        <f t="shared" si="239"/>
        <v>0</v>
      </c>
      <c r="N2250" s="644"/>
      <c r="O2250" s="644"/>
      <c r="P2250" s="644"/>
      <c r="Q2250" s="87" t="e">
        <f t="shared" si="237"/>
        <v>#DIV/0!</v>
      </c>
      <c r="R2250" s="87" t="e">
        <f t="shared" si="237"/>
        <v>#DIV/0!</v>
      </c>
      <c r="S2250" s="87" t="e">
        <f t="shared" si="237"/>
        <v>#DIV/0!</v>
      </c>
      <c r="T2250" s="87" t="e">
        <f t="shared" si="237"/>
        <v>#DIV/0!</v>
      </c>
    </row>
    <row r="2251" spans="1:20" hidden="1" x14ac:dyDescent="0.3">
      <c r="A2251" s="92"/>
      <c r="B2251" s="93"/>
      <c r="C2251" s="113" t="s">
        <v>411</v>
      </c>
      <c r="D2251" s="644"/>
      <c r="E2251" s="642">
        <f t="shared" si="240"/>
        <v>0</v>
      </c>
      <c r="F2251" s="644"/>
      <c r="G2251" s="644"/>
      <c r="H2251" s="644"/>
      <c r="I2251" s="642">
        <f t="shared" si="238"/>
        <v>0</v>
      </c>
      <c r="J2251" s="644"/>
      <c r="K2251" s="644"/>
      <c r="L2251" s="644"/>
      <c r="M2251" s="642">
        <f t="shared" si="239"/>
        <v>0</v>
      </c>
      <c r="N2251" s="644"/>
      <c r="O2251" s="644"/>
      <c r="P2251" s="644"/>
      <c r="Q2251" s="87" t="e">
        <f t="shared" si="237"/>
        <v>#DIV/0!</v>
      </c>
      <c r="R2251" s="87" t="e">
        <f t="shared" si="237"/>
        <v>#DIV/0!</v>
      </c>
      <c r="S2251" s="87" t="e">
        <f t="shared" si="237"/>
        <v>#DIV/0!</v>
      </c>
      <c r="T2251" s="87" t="e">
        <f t="shared" si="237"/>
        <v>#DIV/0!</v>
      </c>
    </row>
    <row r="2252" spans="1:20" hidden="1" x14ac:dyDescent="0.3">
      <c r="A2252" s="92"/>
      <c r="B2252" s="93" t="s">
        <v>192</v>
      </c>
      <c r="C2252" s="94" t="s">
        <v>397</v>
      </c>
      <c r="D2252" s="644"/>
      <c r="E2252" s="642">
        <f t="shared" si="240"/>
        <v>0</v>
      </c>
      <c r="F2252" s="644"/>
      <c r="G2252" s="644"/>
      <c r="H2252" s="644"/>
      <c r="I2252" s="642">
        <f t="shared" si="238"/>
        <v>0</v>
      </c>
      <c r="J2252" s="644"/>
      <c r="K2252" s="644"/>
      <c r="L2252" s="644"/>
      <c r="M2252" s="642">
        <f t="shared" si="239"/>
        <v>0</v>
      </c>
      <c r="N2252" s="644"/>
      <c r="O2252" s="644"/>
      <c r="P2252" s="644"/>
      <c r="Q2252" s="87" t="e">
        <f t="shared" si="237"/>
        <v>#DIV/0!</v>
      </c>
      <c r="R2252" s="87" t="e">
        <f t="shared" si="237"/>
        <v>#DIV/0!</v>
      </c>
      <c r="S2252" s="87" t="e">
        <f t="shared" si="237"/>
        <v>#DIV/0!</v>
      </c>
      <c r="T2252" s="87" t="e">
        <f t="shared" si="237"/>
        <v>#DIV/0!</v>
      </c>
    </row>
    <row r="2253" spans="1:20" hidden="1" x14ac:dyDescent="0.3">
      <c r="A2253" s="92"/>
      <c r="B2253" s="93" t="s">
        <v>203</v>
      </c>
      <c r="C2253" s="95" t="s">
        <v>385</v>
      </c>
      <c r="D2253" s="644"/>
      <c r="E2253" s="642">
        <f t="shared" si="240"/>
        <v>0</v>
      </c>
      <c r="F2253" s="644"/>
      <c r="G2253" s="644"/>
      <c r="H2253" s="644"/>
      <c r="I2253" s="642">
        <f t="shared" si="238"/>
        <v>0</v>
      </c>
      <c r="J2253" s="644"/>
      <c r="K2253" s="644"/>
      <c r="L2253" s="644"/>
      <c r="M2253" s="642">
        <f t="shared" si="239"/>
        <v>0</v>
      </c>
      <c r="N2253" s="644"/>
      <c r="O2253" s="644"/>
      <c r="P2253" s="644"/>
      <c r="Q2253" s="87" t="e">
        <f t="shared" si="237"/>
        <v>#DIV/0!</v>
      </c>
      <c r="R2253" s="87" t="e">
        <f t="shared" si="237"/>
        <v>#DIV/0!</v>
      </c>
      <c r="S2253" s="87" t="e">
        <f t="shared" si="237"/>
        <v>#DIV/0!</v>
      </c>
      <c r="T2253" s="87" t="e">
        <f t="shared" si="237"/>
        <v>#DIV/0!</v>
      </c>
    </row>
    <row r="2254" spans="1:20" hidden="1" x14ac:dyDescent="0.3">
      <c r="A2254" s="92"/>
      <c r="B2254" s="93" t="s">
        <v>207</v>
      </c>
      <c r="C2254" s="96" t="s">
        <v>208</v>
      </c>
      <c r="D2254" s="644"/>
      <c r="E2254" s="642">
        <f t="shared" si="240"/>
        <v>0</v>
      </c>
      <c r="F2254" s="644"/>
      <c r="G2254" s="644"/>
      <c r="H2254" s="644"/>
      <c r="I2254" s="642">
        <f t="shared" si="238"/>
        <v>0</v>
      </c>
      <c r="J2254" s="644"/>
      <c r="K2254" s="644"/>
      <c r="L2254" s="644"/>
      <c r="M2254" s="642">
        <f t="shared" si="239"/>
        <v>0</v>
      </c>
      <c r="N2254" s="644"/>
      <c r="O2254" s="644"/>
      <c r="P2254" s="644"/>
      <c r="Q2254" s="87" t="e">
        <f t="shared" si="237"/>
        <v>#DIV/0!</v>
      </c>
      <c r="R2254" s="87" t="e">
        <f t="shared" si="237"/>
        <v>#DIV/0!</v>
      </c>
      <c r="S2254" s="87" t="e">
        <f t="shared" si="237"/>
        <v>#DIV/0!</v>
      </c>
      <c r="T2254" s="87" t="e">
        <f t="shared" si="237"/>
        <v>#DIV/0!</v>
      </c>
    </row>
    <row r="2255" spans="1:20" ht="30" hidden="1" x14ac:dyDescent="0.3">
      <c r="A2255" s="92"/>
      <c r="B2255" s="93" t="s">
        <v>209</v>
      </c>
      <c r="C2255" s="97" t="s">
        <v>210</v>
      </c>
      <c r="D2255" s="644"/>
      <c r="E2255" s="642">
        <f t="shared" si="240"/>
        <v>0</v>
      </c>
      <c r="F2255" s="644"/>
      <c r="G2255" s="644"/>
      <c r="H2255" s="644"/>
      <c r="I2255" s="642">
        <f t="shared" si="238"/>
        <v>0</v>
      </c>
      <c r="J2255" s="644"/>
      <c r="K2255" s="644"/>
      <c r="L2255" s="644"/>
      <c r="M2255" s="642">
        <f t="shared" si="239"/>
        <v>0</v>
      </c>
      <c r="N2255" s="644"/>
      <c r="O2255" s="644"/>
      <c r="P2255" s="644"/>
      <c r="Q2255" s="87" t="e">
        <f t="shared" si="237"/>
        <v>#DIV/0!</v>
      </c>
      <c r="R2255" s="87" t="e">
        <f t="shared" si="237"/>
        <v>#DIV/0!</v>
      </c>
      <c r="S2255" s="87" t="e">
        <f t="shared" si="237"/>
        <v>#DIV/0!</v>
      </c>
      <c r="T2255" s="87" t="e">
        <f t="shared" si="237"/>
        <v>#DIV/0!</v>
      </c>
    </row>
    <row r="2256" spans="1:20" ht="30" hidden="1" x14ac:dyDescent="0.3">
      <c r="A2256" s="92"/>
      <c r="B2256" s="93" t="s">
        <v>211</v>
      </c>
      <c r="C2256" s="97" t="s">
        <v>212</v>
      </c>
      <c r="D2256" s="644"/>
      <c r="E2256" s="642">
        <f t="shared" si="240"/>
        <v>0</v>
      </c>
      <c r="F2256" s="644"/>
      <c r="G2256" s="644"/>
      <c r="H2256" s="644"/>
      <c r="I2256" s="642">
        <f t="shared" si="238"/>
        <v>0</v>
      </c>
      <c r="J2256" s="644"/>
      <c r="K2256" s="644"/>
      <c r="L2256" s="644"/>
      <c r="M2256" s="642">
        <f t="shared" si="239"/>
        <v>0</v>
      </c>
      <c r="N2256" s="644"/>
      <c r="O2256" s="644"/>
      <c r="P2256" s="644"/>
      <c r="Q2256" s="87" t="e">
        <f t="shared" si="237"/>
        <v>#DIV/0!</v>
      </c>
      <c r="R2256" s="87" t="e">
        <f t="shared" si="237"/>
        <v>#DIV/0!</v>
      </c>
      <c r="S2256" s="87" t="e">
        <f t="shared" si="237"/>
        <v>#DIV/0!</v>
      </c>
      <c r="T2256" s="87" t="e">
        <f t="shared" si="237"/>
        <v>#DIV/0!</v>
      </c>
    </row>
    <row r="2257" spans="1:20" hidden="1" x14ac:dyDescent="0.3">
      <c r="A2257" s="92"/>
      <c r="B2257" s="93" t="s">
        <v>213</v>
      </c>
      <c r="C2257" s="96" t="s">
        <v>214</v>
      </c>
      <c r="D2257" s="644"/>
      <c r="E2257" s="642">
        <f t="shared" si="240"/>
        <v>0</v>
      </c>
      <c r="F2257" s="644"/>
      <c r="G2257" s="644"/>
      <c r="H2257" s="644"/>
      <c r="I2257" s="642">
        <f t="shared" si="238"/>
        <v>0</v>
      </c>
      <c r="J2257" s="644"/>
      <c r="K2257" s="644"/>
      <c r="L2257" s="644"/>
      <c r="M2257" s="642">
        <f t="shared" si="239"/>
        <v>0</v>
      </c>
      <c r="N2257" s="644"/>
      <c r="O2257" s="644"/>
      <c r="P2257" s="644"/>
      <c r="Q2257" s="87" t="e">
        <f t="shared" si="237"/>
        <v>#DIV/0!</v>
      </c>
      <c r="R2257" s="87" t="e">
        <f t="shared" si="237"/>
        <v>#DIV/0!</v>
      </c>
      <c r="S2257" s="87" t="e">
        <f t="shared" si="237"/>
        <v>#DIV/0!</v>
      </c>
      <c r="T2257" s="87" t="e">
        <f t="shared" si="237"/>
        <v>#DIV/0!</v>
      </c>
    </row>
    <row r="2258" spans="1:20" hidden="1" x14ac:dyDescent="0.3">
      <c r="A2258" s="92"/>
      <c r="B2258" s="93" t="s">
        <v>215</v>
      </c>
      <c r="C2258" s="95" t="s">
        <v>391</v>
      </c>
      <c r="D2258" s="644"/>
      <c r="E2258" s="642">
        <f t="shared" si="240"/>
        <v>0</v>
      </c>
      <c r="F2258" s="644"/>
      <c r="G2258" s="644"/>
      <c r="H2258" s="644"/>
      <c r="I2258" s="642">
        <f t="shared" si="238"/>
        <v>0</v>
      </c>
      <c r="J2258" s="644"/>
      <c r="K2258" s="644"/>
      <c r="L2258" s="644"/>
      <c r="M2258" s="642">
        <f t="shared" si="239"/>
        <v>0</v>
      </c>
      <c r="N2258" s="644"/>
      <c r="O2258" s="644"/>
      <c r="P2258" s="644"/>
      <c r="Q2258" s="87" t="e">
        <f t="shared" si="237"/>
        <v>#DIV/0!</v>
      </c>
      <c r="R2258" s="87" t="e">
        <f t="shared" si="237"/>
        <v>#DIV/0!</v>
      </c>
      <c r="S2258" s="87" t="e">
        <f t="shared" si="237"/>
        <v>#DIV/0!</v>
      </c>
      <c r="T2258" s="87" t="e">
        <f t="shared" si="237"/>
        <v>#DIV/0!</v>
      </c>
    </row>
    <row r="2259" spans="1:20" ht="45" hidden="1" x14ac:dyDescent="0.3">
      <c r="A2259" s="92"/>
      <c r="B2259" s="93" t="s">
        <v>216</v>
      </c>
      <c r="C2259" s="96" t="s">
        <v>217</v>
      </c>
      <c r="D2259" s="644"/>
      <c r="E2259" s="642">
        <f t="shared" si="240"/>
        <v>0</v>
      </c>
      <c r="F2259" s="644"/>
      <c r="G2259" s="644"/>
      <c r="H2259" s="644"/>
      <c r="I2259" s="642">
        <f t="shared" si="238"/>
        <v>0</v>
      </c>
      <c r="J2259" s="644"/>
      <c r="K2259" s="644"/>
      <c r="L2259" s="644"/>
      <c r="M2259" s="642">
        <f t="shared" si="239"/>
        <v>0</v>
      </c>
      <c r="N2259" s="644"/>
      <c r="O2259" s="644"/>
      <c r="P2259" s="644"/>
      <c r="Q2259" s="87" t="e">
        <f t="shared" si="237"/>
        <v>#DIV/0!</v>
      </c>
      <c r="R2259" s="87" t="e">
        <f t="shared" si="237"/>
        <v>#DIV/0!</v>
      </c>
      <c r="S2259" s="87" t="e">
        <f t="shared" si="237"/>
        <v>#DIV/0!</v>
      </c>
      <c r="T2259" s="87" t="e">
        <f t="shared" ref="T2259:T2322" si="241">P2259/L2259*100</f>
        <v>#DIV/0!</v>
      </c>
    </row>
    <row r="2260" spans="1:20" hidden="1" x14ac:dyDescent="0.3">
      <c r="A2260" s="92"/>
      <c r="B2260" s="93" t="s">
        <v>218</v>
      </c>
      <c r="C2260" s="96" t="s">
        <v>219</v>
      </c>
      <c r="D2260" s="644"/>
      <c r="E2260" s="642">
        <f t="shared" si="240"/>
        <v>0</v>
      </c>
      <c r="F2260" s="644"/>
      <c r="G2260" s="644"/>
      <c r="H2260" s="644"/>
      <c r="I2260" s="642">
        <f t="shared" si="238"/>
        <v>0</v>
      </c>
      <c r="J2260" s="644"/>
      <c r="K2260" s="644"/>
      <c r="L2260" s="644"/>
      <c r="M2260" s="642">
        <f t="shared" si="239"/>
        <v>0</v>
      </c>
      <c r="N2260" s="644"/>
      <c r="O2260" s="644"/>
      <c r="P2260" s="644"/>
      <c r="Q2260" s="87" t="e">
        <f t="shared" ref="Q2260:T2323" si="242">M2260/I2260*100</f>
        <v>#DIV/0!</v>
      </c>
      <c r="R2260" s="87" t="e">
        <f t="shared" si="242"/>
        <v>#DIV/0!</v>
      </c>
      <c r="S2260" s="87" t="e">
        <f t="shared" si="242"/>
        <v>#DIV/0!</v>
      </c>
      <c r="T2260" s="87" t="e">
        <f t="shared" si="241"/>
        <v>#DIV/0!</v>
      </c>
    </row>
    <row r="2261" spans="1:20" ht="30" hidden="1" x14ac:dyDescent="0.3">
      <c r="A2261" s="92"/>
      <c r="B2261" s="93" t="s">
        <v>220</v>
      </c>
      <c r="C2261" s="97" t="s">
        <v>221</v>
      </c>
      <c r="D2261" s="644"/>
      <c r="E2261" s="642">
        <f t="shared" si="240"/>
        <v>0</v>
      </c>
      <c r="F2261" s="644"/>
      <c r="G2261" s="644"/>
      <c r="H2261" s="644"/>
      <c r="I2261" s="642">
        <f t="shared" ref="I2261:I2324" si="243">J2261+K2261</f>
        <v>0</v>
      </c>
      <c r="J2261" s="644"/>
      <c r="K2261" s="644"/>
      <c r="L2261" s="644"/>
      <c r="M2261" s="642">
        <f t="shared" ref="M2261:M2324" si="244">N2261+O2261</f>
        <v>0</v>
      </c>
      <c r="N2261" s="644"/>
      <c r="O2261" s="644"/>
      <c r="P2261" s="644"/>
      <c r="Q2261" s="87" t="e">
        <f t="shared" si="242"/>
        <v>#DIV/0!</v>
      </c>
      <c r="R2261" s="87" t="e">
        <f t="shared" si="242"/>
        <v>#DIV/0!</v>
      </c>
      <c r="S2261" s="87" t="e">
        <f t="shared" si="242"/>
        <v>#DIV/0!</v>
      </c>
      <c r="T2261" s="87" t="e">
        <f t="shared" si="241"/>
        <v>#DIV/0!</v>
      </c>
    </row>
    <row r="2262" spans="1:20" ht="30" hidden="1" x14ac:dyDescent="0.3">
      <c r="A2262" s="92"/>
      <c r="B2262" s="93" t="s">
        <v>222</v>
      </c>
      <c r="C2262" s="97" t="s">
        <v>223</v>
      </c>
      <c r="D2262" s="644"/>
      <c r="E2262" s="642">
        <f t="shared" si="240"/>
        <v>0</v>
      </c>
      <c r="F2262" s="644"/>
      <c r="G2262" s="644"/>
      <c r="H2262" s="644"/>
      <c r="I2262" s="642">
        <f t="shared" si="243"/>
        <v>0</v>
      </c>
      <c r="J2262" s="644"/>
      <c r="K2262" s="644"/>
      <c r="L2262" s="644"/>
      <c r="M2262" s="642">
        <f t="shared" si="244"/>
        <v>0</v>
      </c>
      <c r="N2262" s="644"/>
      <c r="O2262" s="644"/>
      <c r="P2262" s="644"/>
      <c r="Q2262" s="87" t="e">
        <f t="shared" si="242"/>
        <v>#DIV/0!</v>
      </c>
      <c r="R2262" s="87" t="e">
        <f t="shared" si="242"/>
        <v>#DIV/0!</v>
      </c>
      <c r="S2262" s="87" t="e">
        <f t="shared" si="242"/>
        <v>#DIV/0!</v>
      </c>
      <c r="T2262" s="87" t="e">
        <f t="shared" si="241"/>
        <v>#DIV/0!</v>
      </c>
    </row>
    <row r="2263" spans="1:20" hidden="1" x14ac:dyDescent="0.3">
      <c r="A2263" s="92"/>
      <c r="B2263" s="93" t="s">
        <v>224</v>
      </c>
      <c r="C2263" s="96" t="s">
        <v>225</v>
      </c>
      <c r="D2263" s="644"/>
      <c r="E2263" s="642">
        <f t="shared" si="240"/>
        <v>0</v>
      </c>
      <c r="F2263" s="644"/>
      <c r="G2263" s="644"/>
      <c r="H2263" s="644"/>
      <c r="I2263" s="642">
        <f t="shared" si="243"/>
        <v>0</v>
      </c>
      <c r="J2263" s="644"/>
      <c r="K2263" s="644"/>
      <c r="L2263" s="644"/>
      <c r="M2263" s="642">
        <f t="shared" si="244"/>
        <v>0</v>
      </c>
      <c r="N2263" s="644"/>
      <c r="O2263" s="644"/>
      <c r="P2263" s="644"/>
      <c r="Q2263" s="87" t="e">
        <f t="shared" si="242"/>
        <v>#DIV/0!</v>
      </c>
      <c r="R2263" s="87" t="e">
        <f t="shared" si="242"/>
        <v>#DIV/0!</v>
      </c>
      <c r="S2263" s="87" t="e">
        <f t="shared" si="242"/>
        <v>#DIV/0!</v>
      </c>
      <c r="T2263" s="87" t="e">
        <f t="shared" si="241"/>
        <v>#DIV/0!</v>
      </c>
    </row>
    <row r="2264" spans="1:20" ht="30" hidden="1" x14ac:dyDescent="0.3">
      <c r="A2264" s="92"/>
      <c r="B2264" s="93" t="s">
        <v>226</v>
      </c>
      <c r="C2264" s="97" t="s">
        <v>227</v>
      </c>
      <c r="D2264" s="644"/>
      <c r="E2264" s="642">
        <f t="shared" si="240"/>
        <v>0</v>
      </c>
      <c r="F2264" s="644"/>
      <c r="G2264" s="644"/>
      <c r="H2264" s="644"/>
      <c r="I2264" s="642">
        <f t="shared" si="243"/>
        <v>0</v>
      </c>
      <c r="J2264" s="644"/>
      <c r="K2264" s="644"/>
      <c r="L2264" s="644"/>
      <c r="M2264" s="642">
        <f t="shared" si="244"/>
        <v>0</v>
      </c>
      <c r="N2264" s="644"/>
      <c r="O2264" s="644"/>
      <c r="P2264" s="644"/>
      <c r="Q2264" s="87" t="e">
        <f t="shared" si="242"/>
        <v>#DIV/0!</v>
      </c>
      <c r="R2264" s="87" t="e">
        <f t="shared" si="242"/>
        <v>#DIV/0!</v>
      </c>
      <c r="S2264" s="87" t="e">
        <f t="shared" si="242"/>
        <v>#DIV/0!</v>
      </c>
      <c r="T2264" s="87" t="e">
        <f t="shared" si="241"/>
        <v>#DIV/0!</v>
      </c>
    </row>
    <row r="2265" spans="1:20" ht="75" hidden="1" x14ac:dyDescent="0.3">
      <c r="A2265" s="92"/>
      <c r="B2265" s="93" t="s">
        <v>228</v>
      </c>
      <c r="C2265" s="97" t="s">
        <v>229</v>
      </c>
      <c r="D2265" s="644"/>
      <c r="E2265" s="642">
        <f t="shared" si="240"/>
        <v>0</v>
      </c>
      <c r="F2265" s="644"/>
      <c r="G2265" s="644"/>
      <c r="H2265" s="644"/>
      <c r="I2265" s="642">
        <f t="shared" si="243"/>
        <v>0</v>
      </c>
      <c r="J2265" s="644"/>
      <c r="K2265" s="644"/>
      <c r="L2265" s="644"/>
      <c r="M2265" s="642">
        <f t="shared" si="244"/>
        <v>0</v>
      </c>
      <c r="N2265" s="644"/>
      <c r="O2265" s="644"/>
      <c r="P2265" s="644"/>
      <c r="Q2265" s="87" t="e">
        <f t="shared" si="242"/>
        <v>#DIV/0!</v>
      </c>
      <c r="R2265" s="87" t="e">
        <f t="shared" si="242"/>
        <v>#DIV/0!</v>
      </c>
      <c r="S2265" s="87" t="e">
        <f t="shared" si="242"/>
        <v>#DIV/0!</v>
      </c>
      <c r="T2265" s="87" t="e">
        <f t="shared" si="241"/>
        <v>#DIV/0!</v>
      </c>
    </row>
    <row r="2266" spans="1:20" ht="135" hidden="1" x14ac:dyDescent="0.3">
      <c r="A2266" s="92"/>
      <c r="B2266" s="93" t="s">
        <v>230</v>
      </c>
      <c r="C2266" s="97" t="s">
        <v>231</v>
      </c>
      <c r="D2266" s="644"/>
      <c r="E2266" s="642">
        <f t="shared" ref="E2266:E2329" si="245">F2266+G2266</f>
        <v>0</v>
      </c>
      <c r="F2266" s="644"/>
      <c r="G2266" s="644"/>
      <c r="H2266" s="644"/>
      <c r="I2266" s="642">
        <f t="shared" si="243"/>
        <v>0</v>
      </c>
      <c r="J2266" s="644"/>
      <c r="K2266" s="644"/>
      <c r="L2266" s="644"/>
      <c r="M2266" s="642">
        <f t="shared" si="244"/>
        <v>0</v>
      </c>
      <c r="N2266" s="644"/>
      <c r="O2266" s="644"/>
      <c r="P2266" s="644"/>
      <c r="Q2266" s="87" t="e">
        <f t="shared" si="242"/>
        <v>#DIV/0!</v>
      </c>
      <c r="R2266" s="87" t="e">
        <f t="shared" si="242"/>
        <v>#DIV/0!</v>
      </c>
      <c r="S2266" s="87" t="e">
        <f t="shared" si="242"/>
        <v>#DIV/0!</v>
      </c>
      <c r="T2266" s="87" t="e">
        <f t="shared" si="241"/>
        <v>#DIV/0!</v>
      </c>
    </row>
    <row r="2267" spans="1:20" ht="45" hidden="1" x14ac:dyDescent="0.3">
      <c r="A2267" s="92"/>
      <c r="B2267" s="93" t="s">
        <v>232</v>
      </c>
      <c r="C2267" s="97" t="s">
        <v>233</v>
      </c>
      <c r="D2267" s="644"/>
      <c r="E2267" s="642">
        <f t="shared" si="245"/>
        <v>0</v>
      </c>
      <c r="F2267" s="644"/>
      <c r="G2267" s="644"/>
      <c r="H2267" s="644"/>
      <c r="I2267" s="642">
        <f t="shared" si="243"/>
        <v>0</v>
      </c>
      <c r="J2267" s="644"/>
      <c r="K2267" s="644"/>
      <c r="L2267" s="644"/>
      <c r="M2267" s="642">
        <f t="shared" si="244"/>
        <v>0</v>
      </c>
      <c r="N2267" s="644"/>
      <c r="O2267" s="644"/>
      <c r="P2267" s="644"/>
      <c r="Q2267" s="87" t="e">
        <f t="shared" si="242"/>
        <v>#DIV/0!</v>
      </c>
      <c r="R2267" s="87" t="e">
        <f t="shared" si="242"/>
        <v>#DIV/0!</v>
      </c>
      <c r="S2267" s="87" t="e">
        <f t="shared" si="242"/>
        <v>#DIV/0!</v>
      </c>
      <c r="T2267" s="87" t="e">
        <f t="shared" si="241"/>
        <v>#DIV/0!</v>
      </c>
    </row>
    <row r="2268" spans="1:20" ht="45" hidden="1" x14ac:dyDescent="0.3">
      <c r="A2268" s="92"/>
      <c r="B2268" s="93" t="s">
        <v>234</v>
      </c>
      <c r="C2268" s="97" t="s">
        <v>235</v>
      </c>
      <c r="D2268" s="644"/>
      <c r="E2268" s="642">
        <f t="shared" si="245"/>
        <v>0</v>
      </c>
      <c r="F2268" s="644"/>
      <c r="G2268" s="644"/>
      <c r="H2268" s="644"/>
      <c r="I2268" s="642">
        <f t="shared" si="243"/>
        <v>0</v>
      </c>
      <c r="J2268" s="644"/>
      <c r="K2268" s="644"/>
      <c r="L2268" s="644"/>
      <c r="M2268" s="642">
        <f t="shared" si="244"/>
        <v>0</v>
      </c>
      <c r="N2268" s="644"/>
      <c r="O2268" s="644"/>
      <c r="P2268" s="644"/>
      <c r="Q2268" s="87" t="e">
        <f t="shared" si="242"/>
        <v>#DIV/0!</v>
      </c>
      <c r="R2268" s="87" t="e">
        <f t="shared" si="242"/>
        <v>#DIV/0!</v>
      </c>
      <c r="S2268" s="87" t="e">
        <f t="shared" si="242"/>
        <v>#DIV/0!</v>
      </c>
      <c r="T2268" s="87" t="e">
        <f t="shared" si="241"/>
        <v>#DIV/0!</v>
      </c>
    </row>
    <row r="2269" spans="1:20" ht="45" hidden="1" x14ac:dyDescent="0.3">
      <c r="A2269" s="92"/>
      <c r="B2269" s="93" t="s">
        <v>236</v>
      </c>
      <c r="C2269" s="97" t="s">
        <v>237</v>
      </c>
      <c r="D2269" s="644"/>
      <c r="E2269" s="642">
        <f t="shared" si="245"/>
        <v>0</v>
      </c>
      <c r="F2269" s="644"/>
      <c r="G2269" s="644"/>
      <c r="H2269" s="644"/>
      <c r="I2269" s="642">
        <f t="shared" si="243"/>
        <v>0</v>
      </c>
      <c r="J2269" s="644"/>
      <c r="K2269" s="644"/>
      <c r="L2269" s="644"/>
      <c r="M2269" s="642">
        <f t="shared" si="244"/>
        <v>0</v>
      </c>
      <c r="N2269" s="644"/>
      <c r="O2269" s="644"/>
      <c r="P2269" s="644"/>
      <c r="Q2269" s="87" t="e">
        <f t="shared" si="242"/>
        <v>#DIV/0!</v>
      </c>
      <c r="R2269" s="87" t="e">
        <f t="shared" si="242"/>
        <v>#DIV/0!</v>
      </c>
      <c r="S2269" s="87" t="e">
        <f t="shared" si="242"/>
        <v>#DIV/0!</v>
      </c>
      <c r="T2269" s="87" t="e">
        <f t="shared" si="241"/>
        <v>#DIV/0!</v>
      </c>
    </row>
    <row r="2270" spans="1:20" ht="30" hidden="1" x14ac:dyDescent="0.3">
      <c r="A2270" s="92"/>
      <c r="B2270" s="93" t="s">
        <v>238</v>
      </c>
      <c r="C2270" s="97" t="s">
        <v>239</v>
      </c>
      <c r="D2270" s="644"/>
      <c r="E2270" s="642">
        <f t="shared" si="245"/>
        <v>0</v>
      </c>
      <c r="F2270" s="644"/>
      <c r="G2270" s="644"/>
      <c r="H2270" s="644"/>
      <c r="I2270" s="642">
        <f t="shared" si="243"/>
        <v>0</v>
      </c>
      <c r="J2270" s="644"/>
      <c r="K2270" s="644"/>
      <c r="L2270" s="644"/>
      <c r="M2270" s="642">
        <f t="shared" si="244"/>
        <v>0</v>
      </c>
      <c r="N2270" s="644"/>
      <c r="O2270" s="644"/>
      <c r="P2270" s="644"/>
      <c r="Q2270" s="87" t="e">
        <f t="shared" si="242"/>
        <v>#DIV/0!</v>
      </c>
      <c r="R2270" s="87" t="e">
        <f t="shared" si="242"/>
        <v>#DIV/0!</v>
      </c>
      <c r="S2270" s="87" t="e">
        <f t="shared" si="242"/>
        <v>#DIV/0!</v>
      </c>
      <c r="T2270" s="87" t="e">
        <f t="shared" si="241"/>
        <v>#DIV/0!</v>
      </c>
    </row>
    <row r="2271" spans="1:20" ht="45" hidden="1" x14ac:dyDescent="0.3">
      <c r="A2271" s="92"/>
      <c r="B2271" s="93" t="s">
        <v>240</v>
      </c>
      <c r="C2271" s="97" t="s">
        <v>241</v>
      </c>
      <c r="D2271" s="644"/>
      <c r="E2271" s="642">
        <f t="shared" si="245"/>
        <v>0</v>
      </c>
      <c r="F2271" s="644"/>
      <c r="G2271" s="644"/>
      <c r="H2271" s="644"/>
      <c r="I2271" s="642">
        <f t="shared" si="243"/>
        <v>0</v>
      </c>
      <c r="J2271" s="644"/>
      <c r="K2271" s="644"/>
      <c r="L2271" s="644"/>
      <c r="M2271" s="642">
        <f t="shared" si="244"/>
        <v>0</v>
      </c>
      <c r="N2271" s="644"/>
      <c r="O2271" s="644"/>
      <c r="P2271" s="644"/>
      <c r="Q2271" s="87" t="e">
        <f t="shared" si="242"/>
        <v>#DIV/0!</v>
      </c>
      <c r="R2271" s="87" t="e">
        <f t="shared" si="242"/>
        <v>#DIV/0!</v>
      </c>
      <c r="S2271" s="87" t="e">
        <f t="shared" si="242"/>
        <v>#DIV/0!</v>
      </c>
      <c r="T2271" s="87" t="e">
        <f t="shared" si="241"/>
        <v>#DIV/0!</v>
      </c>
    </row>
    <row r="2272" spans="1:20" ht="60" hidden="1" x14ac:dyDescent="0.3">
      <c r="A2272" s="92"/>
      <c r="B2272" s="93" t="s">
        <v>242</v>
      </c>
      <c r="C2272" s="97" t="s">
        <v>243</v>
      </c>
      <c r="D2272" s="644"/>
      <c r="E2272" s="642">
        <f t="shared" si="245"/>
        <v>0</v>
      </c>
      <c r="F2272" s="644"/>
      <c r="G2272" s="644"/>
      <c r="H2272" s="644"/>
      <c r="I2272" s="642">
        <f t="shared" si="243"/>
        <v>0</v>
      </c>
      <c r="J2272" s="644"/>
      <c r="K2272" s="644"/>
      <c r="L2272" s="644"/>
      <c r="M2272" s="642">
        <f t="shared" si="244"/>
        <v>0</v>
      </c>
      <c r="N2272" s="644"/>
      <c r="O2272" s="644"/>
      <c r="P2272" s="644"/>
      <c r="Q2272" s="87" t="e">
        <f t="shared" si="242"/>
        <v>#DIV/0!</v>
      </c>
      <c r="R2272" s="87" t="e">
        <f t="shared" si="242"/>
        <v>#DIV/0!</v>
      </c>
      <c r="S2272" s="87" t="e">
        <f t="shared" si="242"/>
        <v>#DIV/0!</v>
      </c>
      <c r="T2272" s="87" t="e">
        <f t="shared" si="241"/>
        <v>#DIV/0!</v>
      </c>
    </row>
    <row r="2273" spans="1:20" ht="30" hidden="1" x14ac:dyDescent="0.3">
      <c r="A2273" s="92"/>
      <c r="B2273" s="93" t="s">
        <v>244</v>
      </c>
      <c r="C2273" s="97" t="s">
        <v>245</v>
      </c>
      <c r="D2273" s="644"/>
      <c r="E2273" s="642">
        <f t="shared" si="245"/>
        <v>0</v>
      </c>
      <c r="F2273" s="644"/>
      <c r="G2273" s="644"/>
      <c r="H2273" s="644"/>
      <c r="I2273" s="642">
        <f t="shared" si="243"/>
        <v>0</v>
      </c>
      <c r="J2273" s="644"/>
      <c r="K2273" s="644"/>
      <c r="L2273" s="644"/>
      <c r="M2273" s="642">
        <f t="shared" si="244"/>
        <v>0</v>
      </c>
      <c r="N2273" s="644"/>
      <c r="O2273" s="644"/>
      <c r="P2273" s="644"/>
      <c r="Q2273" s="87" t="e">
        <f t="shared" si="242"/>
        <v>#DIV/0!</v>
      </c>
      <c r="R2273" s="87" t="e">
        <f t="shared" si="242"/>
        <v>#DIV/0!</v>
      </c>
      <c r="S2273" s="87" t="e">
        <f t="shared" si="242"/>
        <v>#DIV/0!</v>
      </c>
      <c r="T2273" s="87" t="e">
        <f t="shared" si="241"/>
        <v>#DIV/0!</v>
      </c>
    </row>
    <row r="2274" spans="1:20" ht="30" hidden="1" x14ac:dyDescent="0.3">
      <c r="A2274" s="92"/>
      <c r="B2274" s="93" t="s">
        <v>246</v>
      </c>
      <c r="C2274" s="97" t="s">
        <v>247</v>
      </c>
      <c r="D2274" s="644"/>
      <c r="E2274" s="642">
        <f t="shared" si="245"/>
        <v>0</v>
      </c>
      <c r="F2274" s="644"/>
      <c r="G2274" s="644"/>
      <c r="H2274" s="644"/>
      <c r="I2274" s="642">
        <f t="shared" si="243"/>
        <v>0</v>
      </c>
      <c r="J2274" s="644"/>
      <c r="K2274" s="644"/>
      <c r="L2274" s="644"/>
      <c r="M2274" s="642">
        <f t="shared" si="244"/>
        <v>0</v>
      </c>
      <c r="N2274" s="644"/>
      <c r="O2274" s="644"/>
      <c r="P2274" s="644"/>
      <c r="Q2274" s="87" t="e">
        <f t="shared" si="242"/>
        <v>#DIV/0!</v>
      </c>
      <c r="R2274" s="87" t="e">
        <f t="shared" si="242"/>
        <v>#DIV/0!</v>
      </c>
      <c r="S2274" s="87" t="e">
        <f t="shared" si="242"/>
        <v>#DIV/0!</v>
      </c>
      <c r="T2274" s="87" t="e">
        <f t="shared" si="241"/>
        <v>#DIV/0!</v>
      </c>
    </row>
    <row r="2275" spans="1:20" ht="30" hidden="1" x14ac:dyDescent="0.3">
      <c r="A2275" s="92"/>
      <c r="B2275" s="93" t="s">
        <v>248</v>
      </c>
      <c r="C2275" s="97" t="s">
        <v>249</v>
      </c>
      <c r="D2275" s="644"/>
      <c r="E2275" s="642">
        <f t="shared" si="245"/>
        <v>0</v>
      </c>
      <c r="F2275" s="644"/>
      <c r="G2275" s="644"/>
      <c r="H2275" s="644"/>
      <c r="I2275" s="642">
        <f t="shared" si="243"/>
        <v>0</v>
      </c>
      <c r="J2275" s="644"/>
      <c r="K2275" s="644"/>
      <c r="L2275" s="644"/>
      <c r="M2275" s="642">
        <f t="shared" si="244"/>
        <v>0</v>
      </c>
      <c r="N2275" s="644"/>
      <c r="O2275" s="644"/>
      <c r="P2275" s="644"/>
      <c r="Q2275" s="87" t="e">
        <f t="shared" si="242"/>
        <v>#DIV/0!</v>
      </c>
      <c r="R2275" s="87" t="e">
        <f t="shared" si="242"/>
        <v>#DIV/0!</v>
      </c>
      <c r="S2275" s="87" t="e">
        <f t="shared" si="242"/>
        <v>#DIV/0!</v>
      </c>
      <c r="T2275" s="87" t="e">
        <f t="shared" si="241"/>
        <v>#DIV/0!</v>
      </c>
    </row>
    <row r="2276" spans="1:20" ht="75" hidden="1" x14ac:dyDescent="0.3">
      <c r="A2276" s="92"/>
      <c r="B2276" s="93" t="s">
        <v>250</v>
      </c>
      <c r="C2276" s="97" t="s">
        <v>251</v>
      </c>
      <c r="D2276" s="644"/>
      <c r="E2276" s="642">
        <f t="shared" si="245"/>
        <v>0</v>
      </c>
      <c r="F2276" s="644"/>
      <c r="G2276" s="644"/>
      <c r="H2276" s="644"/>
      <c r="I2276" s="642">
        <f t="shared" si="243"/>
        <v>0</v>
      </c>
      <c r="J2276" s="644"/>
      <c r="K2276" s="644"/>
      <c r="L2276" s="644"/>
      <c r="M2276" s="642">
        <f t="shared" si="244"/>
        <v>0</v>
      </c>
      <c r="N2276" s="644"/>
      <c r="O2276" s="644"/>
      <c r="P2276" s="644"/>
      <c r="Q2276" s="87" t="e">
        <f t="shared" si="242"/>
        <v>#DIV/0!</v>
      </c>
      <c r="R2276" s="87" t="e">
        <f t="shared" si="242"/>
        <v>#DIV/0!</v>
      </c>
      <c r="S2276" s="87" t="e">
        <f t="shared" si="242"/>
        <v>#DIV/0!</v>
      </c>
      <c r="T2276" s="87" t="e">
        <f t="shared" si="241"/>
        <v>#DIV/0!</v>
      </c>
    </row>
    <row r="2277" spans="1:20" ht="30" hidden="1" x14ac:dyDescent="0.3">
      <c r="A2277" s="92"/>
      <c r="B2277" s="93" t="s">
        <v>252</v>
      </c>
      <c r="C2277" s="97" t="s">
        <v>253</v>
      </c>
      <c r="D2277" s="644"/>
      <c r="E2277" s="642">
        <f t="shared" si="245"/>
        <v>0</v>
      </c>
      <c r="F2277" s="644"/>
      <c r="G2277" s="644"/>
      <c r="H2277" s="644"/>
      <c r="I2277" s="642">
        <f t="shared" si="243"/>
        <v>0</v>
      </c>
      <c r="J2277" s="644"/>
      <c r="K2277" s="644"/>
      <c r="L2277" s="644"/>
      <c r="M2277" s="642">
        <f t="shared" si="244"/>
        <v>0</v>
      </c>
      <c r="N2277" s="644"/>
      <c r="O2277" s="644"/>
      <c r="P2277" s="644"/>
      <c r="Q2277" s="87" t="e">
        <f t="shared" si="242"/>
        <v>#DIV/0!</v>
      </c>
      <c r="R2277" s="87" t="e">
        <f t="shared" si="242"/>
        <v>#DIV/0!</v>
      </c>
      <c r="S2277" s="87" t="e">
        <f t="shared" si="242"/>
        <v>#DIV/0!</v>
      </c>
      <c r="T2277" s="87" t="e">
        <f t="shared" si="241"/>
        <v>#DIV/0!</v>
      </c>
    </row>
    <row r="2278" spans="1:20" ht="30" hidden="1" x14ac:dyDescent="0.3">
      <c r="A2278" s="92"/>
      <c r="B2278" s="93" t="s">
        <v>254</v>
      </c>
      <c r="C2278" s="96" t="s">
        <v>255</v>
      </c>
      <c r="D2278" s="644"/>
      <c r="E2278" s="642">
        <f t="shared" si="245"/>
        <v>0</v>
      </c>
      <c r="F2278" s="644"/>
      <c r="G2278" s="644"/>
      <c r="H2278" s="644"/>
      <c r="I2278" s="642">
        <f t="shared" si="243"/>
        <v>0</v>
      </c>
      <c r="J2278" s="644"/>
      <c r="K2278" s="644"/>
      <c r="L2278" s="644"/>
      <c r="M2278" s="642">
        <f t="shared" si="244"/>
        <v>0</v>
      </c>
      <c r="N2278" s="644"/>
      <c r="O2278" s="644"/>
      <c r="P2278" s="644"/>
      <c r="Q2278" s="87" t="e">
        <f t="shared" si="242"/>
        <v>#DIV/0!</v>
      </c>
      <c r="R2278" s="87" t="e">
        <f t="shared" si="242"/>
        <v>#DIV/0!</v>
      </c>
      <c r="S2278" s="87" t="e">
        <f t="shared" si="242"/>
        <v>#DIV/0!</v>
      </c>
      <c r="T2278" s="87" t="e">
        <f t="shared" si="241"/>
        <v>#DIV/0!</v>
      </c>
    </row>
    <row r="2279" spans="1:20" hidden="1" x14ac:dyDescent="0.3">
      <c r="A2279" s="92"/>
      <c r="B2279" s="93" t="s">
        <v>256</v>
      </c>
      <c r="C2279" s="96" t="s">
        <v>257</v>
      </c>
      <c r="D2279" s="644"/>
      <c r="E2279" s="642">
        <f t="shared" si="245"/>
        <v>0</v>
      </c>
      <c r="F2279" s="644"/>
      <c r="G2279" s="644"/>
      <c r="H2279" s="644"/>
      <c r="I2279" s="642">
        <f t="shared" si="243"/>
        <v>0</v>
      </c>
      <c r="J2279" s="644"/>
      <c r="K2279" s="644"/>
      <c r="L2279" s="644"/>
      <c r="M2279" s="642">
        <f t="shared" si="244"/>
        <v>0</v>
      </c>
      <c r="N2279" s="644"/>
      <c r="O2279" s="644"/>
      <c r="P2279" s="644"/>
      <c r="Q2279" s="87" t="e">
        <f t="shared" si="242"/>
        <v>#DIV/0!</v>
      </c>
      <c r="R2279" s="87" t="e">
        <f t="shared" si="242"/>
        <v>#DIV/0!</v>
      </c>
      <c r="S2279" s="87" t="e">
        <f t="shared" si="242"/>
        <v>#DIV/0!</v>
      </c>
      <c r="T2279" s="87" t="e">
        <f t="shared" si="241"/>
        <v>#DIV/0!</v>
      </c>
    </row>
    <row r="2280" spans="1:20" hidden="1" x14ac:dyDescent="0.3">
      <c r="A2280" s="92"/>
      <c r="B2280" s="93" t="s">
        <v>258</v>
      </c>
      <c r="C2280" s="96" t="s">
        <v>259</v>
      </c>
      <c r="D2280" s="644"/>
      <c r="E2280" s="642">
        <f t="shared" si="245"/>
        <v>0</v>
      </c>
      <c r="F2280" s="644"/>
      <c r="G2280" s="644"/>
      <c r="H2280" s="644"/>
      <c r="I2280" s="642">
        <f t="shared" si="243"/>
        <v>0</v>
      </c>
      <c r="J2280" s="644"/>
      <c r="K2280" s="644"/>
      <c r="L2280" s="644"/>
      <c r="M2280" s="642">
        <f t="shared" si="244"/>
        <v>0</v>
      </c>
      <c r="N2280" s="644"/>
      <c r="O2280" s="644"/>
      <c r="P2280" s="644"/>
      <c r="Q2280" s="87" t="e">
        <f t="shared" si="242"/>
        <v>#DIV/0!</v>
      </c>
      <c r="R2280" s="87" t="e">
        <f t="shared" si="242"/>
        <v>#DIV/0!</v>
      </c>
      <c r="S2280" s="87" t="e">
        <f t="shared" si="242"/>
        <v>#DIV/0!</v>
      </c>
      <c r="T2280" s="87" t="e">
        <f t="shared" si="241"/>
        <v>#DIV/0!</v>
      </c>
    </row>
    <row r="2281" spans="1:20" ht="60" hidden="1" x14ac:dyDescent="0.3">
      <c r="A2281" s="92"/>
      <c r="B2281" s="93" t="s">
        <v>260</v>
      </c>
      <c r="C2281" s="96" t="s">
        <v>261</v>
      </c>
      <c r="D2281" s="644"/>
      <c r="E2281" s="642">
        <f t="shared" si="245"/>
        <v>0</v>
      </c>
      <c r="F2281" s="644"/>
      <c r="G2281" s="644"/>
      <c r="H2281" s="644"/>
      <c r="I2281" s="642">
        <f t="shared" si="243"/>
        <v>0</v>
      </c>
      <c r="J2281" s="644"/>
      <c r="K2281" s="644"/>
      <c r="L2281" s="644"/>
      <c r="M2281" s="642">
        <f t="shared" si="244"/>
        <v>0</v>
      </c>
      <c r="N2281" s="644"/>
      <c r="O2281" s="644"/>
      <c r="P2281" s="644"/>
      <c r="Q2281" s="87" t="e">
        <f t="shared" si="242"/>
        <v>#DIV/0!</v>
      </c>
      <c r="R2281" s="87" t="e">
        <f t="shared" si="242"/>
        <v>#DIV/0!</v>
      </c>
      <c r="S2281" s="87" t="e">
        <f t="shared" si="242"/>
        <v>#DIV/0!</v>
      </c>
      <c r="T2281" s="87" t="e">
        <f t="shared" si="241"/>
        <v>#DIV/0!</v>
      </c>
    </row>
    <row r="2282" spans="1:20" ht="45" hidden="1" x14ac:dyDescent="0.3">
      <c r="A2282" s="92"/>
      <c r="B2282" s="93" t="s">
        <v>262</v>
      </c>
      <c r="C2282" s="96" t="s">
        <v>263</v>
      </c>
      <c r="D2282" s="644"/>
      <c r="E2282" s="642">
        <f t="shared" si="245"/>
        <v>0</v>
      </c>
      <c r="F2282" s="644"/>
      <c r="G2282" s="644"/>
      <c r="H2282" s="644"/>
      <c r="I2282" s="642">
        <f t="shared" si="243"/>
        <v>0</v>
      </c>
      <c r="J2282" s="644"/>
      <c r="K2282" s="644"/>
      <c r="L2282" s="644"/>
      <c r="M2282" s="642">
        <f t="shared" si="244"/>
        <v>0</v>
      </c>
      <c r="N2282" s="644"/>
      <c r="O2282" s="644"/>
      <c r="P2282" s="644"/>
      <c r="Q2282" s="87" t="e">
        <f t="shared" si="242"/>
        <v>#DIV/0!</v>
      </c>
      <c r="R2282" s="87" t="e">
        <f t="shared" si="242"/>
        <v>#DIV/0!</v>
      </c>
      <c r="S2282" s="87" t="e">
        <f t="shared" si="242"/>
        <v>#DIV/0!</v>
      </c>
      <c r="T2282" s="87" t="e">
        <f t="shared" si="241"/>
        <v>#DIV/0!</v>
      </c>
    </row>
    <row r="2283" spans="1:20" ht="45" hidden="1" x14ac:dyDescent="0.3">
      <c r="A2283" s="92"/>
      <c r="B2283" s="93" t="s">
        <v>264</v>
      </c>
      <c r="C2283" s="97" t="s">
        <v>265</v>
      </c>
      <c r="D2283" s="644"/>
      <c r="E2283" s="642">
        <f t="shared" si="245"/>
        <v>0</v>
      </c>
      <c r="F2283" s="644"/>
      <c r="G2283" s="644"/>
      <c r="H2283" s="644"/>
      <c r="I2283" s="642">
        <f t="shared" si="243"/>
        <v>0</v>
      </c>
      <c r="J2283" s="644"/>
      <c r="K2283" s="644"/>
      <c r="L2283" s="644"/>
      <c r="M2283" s="642">
        <f t="shared" si="244"/>
        <v>0</v>
      </c>
      <c r="N2283" s="644"/>
      <c r="O2283" s="644"/>
      <c r="P2283" s="644"/>
      <c r="Q2283" s="87" t="e">
        <f t="shared" si="242"/>
        <v>#DIV/0!</v>
      </c>
      <c r="R2283" s="87" t="e">
        <f t="shared" si="242"/>
        <v>#DIV/0!</v>
      </c>
      <c r="S2283" s="87" t="e">
        <f t="shared" si="242"/>
        <v>#DIV/0!</v>
      </c>
      <c r="T2283" s="87" t="e">
        <f t="shared" si="241"/>
        <v>#DIV/0!</v>
      </c>
    </row>
    <row r="2284" spans="1:20" ht="30" hidden="1" x14ac:dyDescent="0.3">
      <c r="A2284" s="92"/>
      <c r="B2284" s="93" t="s">
        <v>266</v>
      </c>
      <c r="C2284" s="97" t="s">
        <v>267</v>
      </c>
      <c r="D2284" s="644"/>
      <c r="E2284" s="642">
        <f t="shared" si="245"/>
        <v>0</v>
      </c>
      <c r="F2284" s="644"/>
      <c r="G2284" s="644"/>
      <c r="H2284" s="644"/>
      <c r="I2284" s="642">
        <f t="shared" si="243"/>
        <v>0</v>
      </c>
      <c r="J2284" s="644"/>
      <c r="K2284" s="644"/>
      <c r="L2284" s="644"/>
      <c r="M2284" s="642">
        <f t="shared" si="244"/>
        <v>0</v>
      </c>
      <c r="N2284" s="644"/>
      <c r="O2284" s="644"/>
      <c r="P2284" s="644"/>
      <c r="Q2284" s="87" t="e">
        <f t="shared" si="242"/>
        <v>#DIV/0!</v>
      </c>
      <c r="R2284" s="87" t="e">
        <f t="shared" si="242"/>
        <v>#DIV/0!</v>
      </c>
      <c r="S2284" s="87" t="e">
        <f t="shared" si="242"/>
        <v>#DIV/0!</v>
      </c>
      <c r="T2284" s="87" t="e">
        <f t="shared" si="241"/>
        <v>#DIV/0!</v>
      </c>
    </row>
    <row r="2285" spans="1:20" ht="30" hidden="1" x14ac:dyDescent="0.3">
      <c r="A2285" s="92"/>
      <c r="B2285" s="93" t="s">
        <v>268</v>
      </c>
      <c r="C2285" s="97" t="s">
        <v>269</v>
      </c>
      <c r="D2285" s="644"/>
      <c r="E2285" s="642">
        <f t="shared" si="245"/>
        <v>0</v>
      </c>
      <c r="F2285" s="644"/>
      <c r="G2285" s="644"/>
      <c r="H2285" s="644"/>
      <c r="I2285" s="642">
        <f t="shared" si="243"/>
        <v>0</v>
      </c>
      <c r="J2285" s="644"/>
      <c r="K2285" s="644"/>
      <c r="L2285" s="644"/>
      <c r="M2285" s="642">
        <f t="shared" si="244"/>
        <v>0</v>
      </c>
      <c r="N2285" s="644"/>
      <c r="O2285" s="644"/>
      <c r="P2285" s="644"/>
      <c r="Q2285" s="87" t="e">
        <f t="shared" si="242"/>
        <v>#DIV/0!</v>
      </c>
      <c r="R2285" s="87" t="e">
        <f t="shared" si="242"/>
        <v>#DIV/0!</v>
      </c>
      <c r="S2285" s="87" t="e">
        <f t="shared" si="242"/>
        <v>#DIV/0!</v>
      </c>
      <c r="T2285" s="87" t="e">
        <f t="shared" si="241"/>
        <v>#DIV/0!</v>
      </c>
    </row>
    <row r="2286" spans="1:20" ht="60" hidden="1" x14ac:dyDescent="0.3">
      <c r="A2286" s="92"/>
      <c r="B2286" s="93" t="s">
        <v>270</v>
      </c>
      <c r="C2286" s="97" t="s">
        <v>271</v>
      </c>
      <c r="D2286" s="644"/>
      <c r="E2286" s="642">
        <f t="shared" si="245"/>
        <v>0</v>
      </c>
      <c r="F2286" s="644"/>
      <c r="G2286" s="644"/>
      <c r="H2286" s="644"/>
      <c r="I2286" s="642">
        <f t="shared" si="243"/>
        <v>0</v>
      </c>
      <c r="J2286" s="644"/>
      <c r="K2286" s="644"/>
      <c r="L2286" s="644"/>
      <c r="M2286" s="642">
        <f t="shared" si="244"/>
        <v>0</v>
      </c>
      <c r="N2286" s="644"/>
      <c r="O2286" s="644"/>
      <c r="P2286" s="644"/>
      <c r="Q2286" s="87" t="e">
        <f t="shared" si="242"/>
        <v>#DIV/0!</v>
      </c>
      <c r="R2286" s="87" t="e">
        <f t="shared" si="242"/>
        <v>#DIV/0!</v>
      </c>
      <c r="S2286" s="87" t="e">
        <f t="shared" si="242"/>
        <v>#DIV/0!</v>
      </c>
      <c r="T2286" s="87" t="e">
        <f t="shared" si="241"/>
        <v>#DIV/0!</v>
      </c>
    </row>
    <row r="2287" spans="1:20" ht="60" hidden="1" x14ac:dyDescent="0.3">
      <c r="A2287" s="92"/>
      <c r="B2287" s="93" t="s">
        <v>272</v>
      </c>
      <c r="C2287" s="97" t="s">
        <v>273</v>
      </c>
      <c r="D2287" s="644"/>
      <c r="E2287" s="642">
        <f t="shared" si="245"/>
        <v>0</v>
      </c>
      <c r="F2287" s="644"/>
      <c r="G2287" s="644"/>
      <c r="H2287" s="644"/>
      <c r="I2287" s="642">
        <f t="shared" si="243"/>
        <v>0</v>
      </c>
      <c r="J2287" s="644"/>
      <c r="K2287" s="644"/>
      <c r="L2287" s="644"/>
      <c r="M2287" s="642">
        <f t="shared" si="244"/>
        <v>0</v>
      </c>
      <c r="N2287" s="644"/>
      <c r="O2287" s="644"/>
      <c r="P2287" s="644"/>
      <c r="Q2287" s="87" t="e">
        <f t="shared" si="242"/>
        <v>#DIV/0!</v>
      </c>
      <c r="R2287" s="87" t="e">
        <f t="shared" si="242"/>
        <v>#DIV/0!</v>
      </c>
      <c r="S2287" s="87" t="e">
        <f t="shared" si="242"/>
        <v>#DIV/0!</v>
      </c>
      <c r="T2287" s="87" t="e">
        <f t="shared" si="241"/>
        <v>#DIV/0!</v>
      </c>
    </row>
    <row r="2288" spans="1:20" ht="90" hidden="1" x14ac:dyDescent="0.3">
      <c r="A2288" s="92"/>
      <c r="B2288" s="93" t="s">
        <v>274</v>
      </c>
      <c r="C2288" s="97" t="s">
        <v>275</v>
      </c>
      <c r="D2288" s="644"/>
      <c r="E2288" s="642">
        <f t="shared" si="245"/>
        <v>0</v>
      </c>
      <c r="F2288" s="644"/>
      <c r="G2288" s="644"/>
      <c r="H2288" s="644"/>
      <c r="I2288" s="642">
        <f t="shared" si="243"/>
        <v>0</v>
      </c>
      <c r="J2288" s="644"/>
      <c r="K2288" s="644"/>
      <c r="L2288" s="644"/>
      <c r="M2288" s="642">
        <f t="shared" si="244"/>
        <v>0</v>
      </c>
      <c r="N2288" s="644"/>
      <c r="O2288" s="644"/>
      <c r="P2288" s="644"/>
      <c r="Q2288" s="87" t="e">
        <f t="shared" si="242"/>
        <v>#DIV/0!</v>
      </c>
      <c r="R2288" s="87" t="e">
        <f t="shared" si="242"/>
        <v>#DIV/0!</v>
      </c>
      <c r="S2288" s="87" t="e">
        <f t="shared" si="242"/>
        <v>#DIV/0!</v>
      </c>
      <c r="T2288" s="87" t="e">
        <f t="shared" si="241"/>
        <v>#DIV/0!</v>
      </c>
    </row>
    <row r="2289" spans="1:20" ht="45" hidden="1" x14ac:dyDescent="0.3">
      <c r="A2289" s="92"/>
      <c r="B2289" s="93" t="s">
        <v>276</v>
      </c>
      <c r="C2289" s="96" t="s">
        <v>277</v>
      </c>
      <c r="D2289" s="644"/>
      <c r="E2289" s="642">
        <f t="shared" si="245"/>
        <v>0</v>
      </c>
      <c r="F2289" s="644"/>
      <c r="G2289" s="644"/>
      <c r="H2289" s="644"/>
      <c r="I2289" s="642">
        <f t="shared" si="243"/>
        <v>0</v>
      </c>
      <c r="J2289" s="644"/>
      <c r="K2289" s="644"/>
      <c r="L2289" s="644"/>
      <c r="M2289" s="642">
        <f t="shared" si="244"/>
        <v>0</v>
      </c>
      <c r="N2289" s="644"/>
      <c r="O2289" s="644"/>
      <c r="P2289" s="644"/>
      <c r="Q2289" s="87" t="e">
        <f t="shared" si="242"/>
        <v>#DIV/0!</v>
      </c>
      <c r="R2289" s="87" t="e">
        <f t="shared" si="242"/>
        <v>#DIV/0!</v>
      </c>
      <c r="S2289" s="87" t="e">
        <f t="shared" si="242"/>
        <v>#DIV/0!</v>
      </c>
      <c r="T2289" s="87" t="e">
        <f t="shared" si="241"/>
        <v>#DIV/0!</v>
      </c>
    </row>
    <row r="2290" spans="1:20" ht="45" hidden="1" x14ac:dyDescent="0.3">
      <c r="A2290" s="92"/>
      <c r="B2290" s="93" t="s">
        <v>278</v>
      </c>
      <c r="C2290" s="96" t="s">
        <v>279</v>
      </c>
      <c r="D2290" s="644"/>
      <c r="E2290" s="642">
        <f t="shared" si="245"/>
        <v>0</v>
      </c>
      <c r="F2290" s="644"/>
      <c r="G2290" s="644"/>
      <c r="H2290" s="644"/>
      <c r="I2290" s="642">
        <f t="shared" si="243"/>
        <v>0</v>
      </c>
      <c r="J2290" s="644"/>
      <c r="K2290" s="644"/>
      <c r="L2290" s="644"/>
      <c r="M2290" s="642">
        <f t="shared" si="244"/>
        <v>0</v>
      </c>
      <c r="N2290" s="644"/>
      <c r="O2290" s="644"/>
      <c r="P2290" s="644"/>
      <c r="Q2290" s="87" t="e">
        <f t="shared" si="242"/>
        <v>#DIV/0!</v>
      </c>
      <c r="R2290" s="87" t="e">
        <f t="shared" si="242"/>
        <v>#DIV/0!</v>
      </c>
      <c r="S2290" s="87" t="e">
        <f t="shared" si="242"/>
        <v>#DIV/0!</v>
      </c>
      <c r="T2290" s="87" t="e">
        <f t="shared" si="241"/>
        <v>#DIV/0!</v>
      </c>
    </row>
    <row r="2291" spans="1:20" ht="30" hidden="1" x14ac:dyDescent="0.3">
      <c r="A2291" s="92"/>
      <c r="B2291" s="93" t="s">
        <v>280</v>
      </c>
      <c r="C2291" s="97" t="s">
        <v>281</v>
      </c>
      <c r="D2291" s="644"/>
      <c r="E2291" s="642">
        <f t="shared" si="245"/>
        <v>0</v>
      </c>
      <c r="F2291" s="644"/>
      <c r="G2291" s="644"/>
      <c r="H2291" s="644"/>
      <c r="I2291" s="642">
        <f t="shared" si="243"/>
        <v>0</v>
      </c>
      <c r="J2291" s="644"/>
      <c r="K2291" s="644"/>
      <c r="L2291" s="644"/>
      <c r="M2291" s="642">
        <f t="shared" si="244"/>
        <v>0</v>
      </c>
      <c r="N2291" s="644"/>
      <c r="O2291" s="644"/>
      <c r="P2291" s="644"/>
      <c r="Q2291" s="87" t="e">
        <f t="shared" si="242"/>
        <v>#DIV/0!</v>
      </c>
      <c r="R2291" s="87" t="e">
        <f t="shared" si="242"/>
        <v>#DIV/0!</v>
      </c>
      <c r="S2291" s="87" t="e">
        <f t="shared" si="242"/>
        <v>#DIV/0!</v>
      </c>
      <c r="T2291" s="87" t="e">
        <f t="shared" si="241"/>
        <v>#DIV/0!</v>
      </c>
    </row>
    <row r="2292" spans="1:20" ht="60" hidden="1" x14ac:dyDescent="0.3">
      <c r="A2292" s="92"/>
      <c r="B2292" s="93" t="s">
        <v>282</v>
      </c>
      <c r="C2292" s="97" t="s">
        <v>283</v>
      </c>
      <c r="D2292" s="644"/>
      <c r="E2292" s="642">
        <f t="shared" si="245"/>
        <v>0</v>
      </c>
      <c r="F2292" s="644"/>
      <c r="G2292" s="644"/>
      <c r="H2292" s="644"/>
      <c r="I2292" s="642">
        <f t="shared" si="243"/>
        <v>0</v>
      </c>
      <c r="J2292" s="644"/>
      <c r="K2292" s="644"/>
      <c r="L2292" s="644"/>
      <c r="M2292" s="642">
        <f t="shared" si="244"/>
        <v>0</v>
      </c>
      <c r="N2292" s="644"/>
      <c r="O2292" s="644"/>
      <c r="P2292" s="644"/>
      <c r="Q2292" s="87" t="e">
        <f t="shared" si="242"/>
        <v>#DIV/0!</v>
      </c>
      <c r="R2292" s="87" t="e">
        <f t="shared" si="242"/>
        <v>#DIV/0!</v>
      </c>
      <c r="S2292" s="87" t="e">
        <f t="shared" si="242"/>
        <v>#DIV/0!</v>
      </c>
      <c r="T2292" s="87" t="e">
        <f t="shared" si="241"/>
        <v>#DIV/0!</v>
      </c>
    </row>
    <row r="2293" spans="1:20" ht="30" hidden="1" x14ac:dyDescent="0.3">
      <c r="A2293" s="92"/>
      <c r="B2293" s="93" t="s">
        <v>284</v>
      </c>
      <c r="C2293" s="97" t="s">
        <v>285</v>
      </c>
      <c r="D2293" s="644"/>
      <c r="E2293" s="642">
        <f t="shared" si="245"/>
        <v>0</v>
      </c>
      <c r="F2293" s="644"/>
      <c r="G2293" s="644"/>
      <c r="H2293" s="644"/>
      <c r="I2293" s="642">
        <f t="shared" si="243"/>
        <v>0</v>
      </c>
      <c r="J2293" s="644"/>
      <c r="K2293" s="644"/>
      <c r="L2293" s="644"/>
      <c r="M2293" s="642">
        <f t="shared" si="244"/>
        <v>0</v>
      </c>
      <c r="N2293" s="644"/>
      <c r="O2293" s="644"/>
      <c r="P2293" s="644"/>
      <c r="Q2293" s="87" t="e">
        <f t="shared" si="242"/>
        <v>#DIV/0!</v>
      </c>
      <c r="R2293" s="87" t="e">
        <f t="shared" si="242"/>
        <v>#DIV/0!</v>
      </c>
      <c r="S2293" s="87" t="e">
        <f t="shared" si="242"/>
        <v>#DIV/0!</v>
      </c>
      <c r="T2293" s="87" t="e">
        <f t="shared" si="241"/>
        <v>#DIV/0!</v>
      </c>
    </row>
    <row r="2294" spans="1:20" ht="90" hidden="1" x14ac:dyDescent="0.3">
      <c r="A2294" s="92"/>
      <c r="B2294" s="93" t="s">
        <v>286</v>
      </c>
      <c r="C2294" s="97" t="s">
        <v>287</v>
      </c>
      <c r="D2294" s="644"/>
      <c r="E2294" s="642">
        <f t="shared" si="245"/>
        <v>0</v>
      </c>
      <c r="F2294" s="644"/>
      <c r="G2294" s="644"/>
      <c r="H2294" s="644"/>
      <c r="I2294" s="642">
        <f t="shared" si="243"/>
        <v>0</v>
      </c>
      <c r="J2294" s="644"/>
      <c r="K2294" s="644"/>
      <c r="L2294" s="644"/>
      <c r="M2294" s="642">
        <f t="shared" si="244"/>
        <v>0</v>
      </c>
      <c r="N2294" s="644"/>
      <c r="O2294" s="644"/>
      <c r="P2294" s="644"/>
      <c r="Q2294" s="87" t="e">
        <f t="shared" si="242"/>
        <v>#DIV/0!</v>
      </c>
      <c r="R2294" s="87" t="e">
        <f t="shared" si="242"/>
        <v>#DIV/0!</v>
      </c>
      <c r="S2294" s="87" t="e">
        <f t="shared" si="242"/>
        <v>#DIV/0!</v>
      </c>
      <c r="T2294" s="87" t="e">
        <f t="shared" si="241"/>
        <v>#DIV/0!</v>
      </c>
    </row>
    <row r="2295" spans="1:20" ht="30" hidden="1" x14ac:dyDescent="0.3">
      <c r="A2295" s="92"/>
      <c r="B2295" s="93" t="s">
        <v>288</v>
      </c>
      <c r="C2295" s="97" t="s">
        <v>289</v>
      </c>
      <c r="D2295" s="644"/>
      <c r="E2295" s="642">
        <f t="shared" si="245"/>
        <v>0</v>
      </c>
      <c r="F2295" s="644"/>
      <c r="G2295" s="644"/>
      <c r="H2295" s="644"/>
      <c r="I2295" s="642">
        <f t="shared" si="243"/>
        <v>0</v>
      </c>
      <c r="J2295" s="644"/>
      <c r="K2295" s="644"/>
      <c r="L2295" s="644"/>
      <c r="M2295" s="642">
        <f t="shared" si="244"/>
        <v>0</v>
      </c>
      <c r="N2295" s="644"/>
      <c r="O2295" s="644"/>
      <c r="P2295" s="644"/>
      <c r="Q2295" s="87" t="e">
        <f t="shared" si="242"/>
        <v>#DIV/0!</v>
      </c>
      <c r="R2295" s="87" t="e">
        <f t="shared" si="242"/>
        <v>#DIV/0!</v>
      </c>
      <c r="S2295" s="87" t="e">
        <f t="shared" si="242"/>
        <v>#DIV/0!</v>
      </c>
      <c r="T2295" s="87" t="e">
        <f t="shared" si="241"/>
        <v>#DIV/0!</v>
      </c>
    </row>
    <row r="2296" spans="1:20" ht="90" hidden="1" x14ac:dyDescent="0.3">
      <c r="A2296" s="92"/>
      <c r="B2296" s="93" t="s">
        <v>290</v>
      </c>
      <c r="C2296" s="97" t="s">
        <v>291</v>
      </c>
      <c r="D2296" s="644"/>
      <c r="E2296" s="642">
        <f t="shared" si="245"/>
        <v>0</v>
      </c>
      <c r="F2296" s="644"/>
      <c r="G2296" s="644"/>
      <c r="H2296" s="644"/>
      <c r="I2296" s="642">
        <f t="shared" si="243"/>
        <v>0</v>
      </c>
      <c r="J2296" s="644"/>
      <c r="K2296" s="644"/>
      <c r="L2296" s="644"/>
      <c r="M2296" s="642">
        <f t="shared" si="244"/>
        <v>0</v>
      </c>
      <c r="N2296" s="644"/>
      <c r="O2296" s="644"/>
      <c r="P2296" s="644"/>
      <c r="Q2296" s="87" t="e">
        <f t="shared" si="242"/>
        <v>#DIV/0!</v>
      </c>
      <c r="R2296" s="87" t="e">
        <f t="shared" si="242"/>
        <v>#DIV/0!</v>
      </c>
      <c r="S2296" s="87" t="e">
        <f t="shared" si="242"/>
        <v>#DIV/0!</v>
      </c>
      <c r="T2296" s="87" t="e">
        <f t="shared" si="241"/>
        <v>#DIV/0!</v>
      </c>
    </row>
    <row r="2297" spans="1:20" ht="30" hidden="1" x14ac:dyDescent="0.3">
      <c r="A2297" s="92"/>
      <c r="B2297" s="93" t="s">
        <v>292</v>
      </c>
      <c r="C2297" s="97" t="s">
        <v>293</v>
      </c>
      <c r="D2297" s="644"/>
      <c r="E2297" s="642">
        <f t="shared" si="245"/>
        <v>0</v>
      </c>
      <c r="F2297" s="644"/>
      <c r="G2297" s="644"/>
      <c r="H2297" s="644"/>
      <c r="I2297" s="642">
        <f t="shared" si="243"/>
        <v>0</v>
      </c>
      <c r="J2297" s="644"/>
      <c r="K2297" s="644"/>
      <c r="L2297" s="644"/>
      <c r="M2297" s="642">
        <f t="shared" si="244"/>
        <v>0</v>
      </c>
      <c r="N2297" s="644"/>
      <c r="O2297" s="644"/>
      <c r="P2297" s="644"/>
      <c r="Q2297" s="87" t="e">
        <f t="shared" si="242"/>
        <v>#DIV/0!</v>
      </c>
      <c r="R2297" s="87" t="e">
        <f t="shared" si="242"/>
        <v>#DIV/0!</v>
      </c>
      <c r="S2297" s="87" t="e">
        <f t="shared" si="242"/>
        <v>#DIV/0!</v>
      </c>
      <c r="T2297" s="87" t="e">
        <f t="shared" si="241"/>
        <v>#DIV/0!</v>
      </c>
    </row>
    <row r="2298" spans="1:20" ht="30" hidden="1" x14ac:dyDescent="0.3">
      <c r="A2298" s="92"/>
      <c r="B2298" s="93" t="s">
        <v>294</v>
      </c>
      <c r="C2298" s="97" t="s">
        <v>295</v>
      </c>
      <c r="D2298" s="644"/>
      <c r="E2298" s="642">
        <f t="shared" si="245"/>
        <v>0</v>
      </c>
      <c r="F2298" s="644"/>
      <c r="G2298" s="644"/>
      <c r="H2298" s="644"/>
      <c r="I2298" s="642">
        <f t="shared" si="243"/>
        <v>0</v>
      </c>
      <c r="J2298" s="644"/>
      <c r="K2298" s="644"/>
      <c r="L2298" s="644"/>
      <c r="M2298" s="642">
        <f t="shared" si="244"/>
        <v>0</v>
      </c>
      <c r="N2298" s="644"/>
      <c r="O2298" s="644"/>
      <c r="P2298" s="644"/>
      <c r="Q2298" s="87" t="e">
        <f t="shared" si="242"/>
        <v>#DIV/0!</v>
      </c>
      <c r="R2298" s="87" t="e">
        <f t="shared" si="242"/>
        <v>#DIV/0!</v>
      </c>
      <c r="S2298" s="87" t="e">
        <f t="shared" si="242"/>
        <v>#DIV/0!</v>
      </c>
      <c r="T2298" s="87" t="e">
        <f t="shared" si="241"/>
        <v>#DIV/0!</v>
      </c>
    </row>
    <row r="2299" spans="1:20" ht="30" hidden="1" x14ac:dyDescent="0.3">
      <c r="A2299" s="92"/>
      <c r="B2299" s="93" t="s">
        <v>296</v>
      </c>
      <c r="C2299" s="97" t="s">
        <v>297</v>
      </c>
      <c r="D2299" s="644"/>
      <c r="E2299" s="642">
        <f t="shared" si="245"/>
        <v>0</v>
      </c>
      <c r="F2299" s="644"/>
      <c r="G2299" s="644"/>
      <c r="H2299" s="644"/>
      <c r="I2299" s="642">
        <f t="shared" si="243"/>
        <v>0</v>
      </c>
      <c r="J2299" s="644"/>
      <c r="K2299" s="644"/>
      <c r="L2299" s="644"/>
      <c r="M2299" s="642">
        <f t="shared" si="244"/>
        <v>0</v>
      </c>
      <c r="N2299" s="644"/>
      <c r="O2299" s="644"/>
      <c r="P2299" s="644"/>
      <c r="Q2299" s="87" t="e">
        <f t="shared" si="242"/>
        <v>#DIV/0!</v>
      </c>
      <c r="R2299" s="87" t="e">
        <f t="shared" si="242"/>
        <v>#DIV/0!</v>
      </c>
      <c r="S2299" s="87" t="e">
        <f t="shared" si="242"/>
        <v>#DIV/0!</v>
      </c>
      <c r="T2299" s="87" t="e">
        <f t="shared" si="241"/>
        <v>#DIV/0!</v>
      </c>
    </row>
    <row r="2300" spans="1:20" ht="30" hidden="1" x14ac:dyDescent="0.3">
      <c r="A2300" s="92"/>
      <c r="B2300" s="93" t="s">
        <v>298</v>
      </c>
      <c r="C2300" s="97" t="s">
        <v>299</v>
      </c>
      <c r="D2300" s="644"/>
      <c r="E2300" s="642">
        <f t="shared" si="245"/>
        <v>0</v>
      </c>
      <c r="F2300" s="644"/>
      <c r="G2300" s="644"/>
      <c r="H2300" s="644"/>
      <c r="I2300" s="642">
        <f t="shared" si="243"/>
        <v>0</v>
      </c>
      <c r="J2300" s="644"/>
      <c r="K2300" s="644"/>
      <c r="L2300" s="644"/>
      <c r="M2300" s="642">
        <f t="shared" si="244"/>
        <v>0</v>
      </c>
      <c r="N2300" s="644"/>
      <c r="O2300" s="644"/>
      <c r="P2300" s="644"/>
      <c r="Q2300" s="87" t="e">
        <f t="shared" si="242"/>
        <v>#DIV/0!</v>
      </c>
      <c r="R2300" s="87" t="e">
        <f t="shared" si="242"/>
        <v>#DIV/0!</v>
      </c>
      <c r="S2300" s="87" t="e">
        <f t="shared" si="242"/>
        <v>#DIV/0!</v>
      </c>
      <c r="T2300" s="87" t="e">
        <f t="shared" si="241"/>
        <v>#DIV/0!</v>
      </c>
    </row>
    <row r="2301" spans="1:20" ht="30" hidden="1" x14ac:dyDescent="0.3">
      <c r="A2301" s="92"/>
      <c r="B2301" s="93" t="s">
        <v>300</v>
      </c>
      <c r="C2301" s="97" t="s">
        <v>301</v>
      </c>
      <c r="D2301" s="644"/>
      <c r="E2301" s="642">
        <f t="shared" si="245"/>
        <v>0</v>
      </c>
      <c r="F2301" s="644"/>
      <c r="G2301" s="644"/>
      <c r="H2301" s="644"/>
      <c r="I2301" s="642">
        <f t="shared" si="243"/>
        <v>0</v>
      </c>
      <c r="J2301" s="644"/>
      <c r="K2301" s="644"/>
      <c r="L2301" s="644"/>
      <c r="M2301" s="642">
        <f t="shared" si="244"/>
        <v>0</v>
      </c>
      <c r="N2301" s="644"/>
      <c r="O2301" s="644"/>
      <c r="P2301" s="644"/>
      <c r="Q2301" s="87" t="e">
        <f t="shared" si="242"/>
        <v>#DIV/0!</v>
      </c>
      <c r="R2301" s="87" t="e">
        <f t="shared" si="242"/>
        <v>#DIV/0!</v>
      </c>
      <c r="S2301" s="87" t="e">
        <f t="shared" si="242"/>
        <v>#DIV/0!</v>
      </c>
      <c r="T2301" s="87" t="e">
        <f t="shared" si="241"/>
        <v>#DIV/0!</v>
      </c>
    </row>
    <row r="2302" spans="1:20" ht="75" hidden="1" x14ac:dyDescent="0.3">
      <c r="A2302" s="92"/>
      <c r="B2302" s="93" t="s">
        <v>302</v>
      </c>
      <c r="C2302" s="97" t="s">
        <v>303</v>
      </c>
      <c r="D2302" s="644"/>
      <c r="E2302" s="642">
        <f t="shared" si="245"/>
        <v>0</v>
      </c>
      <c r="F2302" s="644"/>
      <c r="G2302" s="644"/>
      <c r="H2302" s="644"/>
      <c r="I2302" s="642">
        <f t="shared" si="243"/>
        <v>0</v>
      </c>
      <c r="J2302" s="644"/>
      <c r="K2302" s="644"/>
      <c r="L2302" s="644"/>
      <c r="M2302" s="642">
        <f t="shared" si="244"/>
        <v>0</v>
      </c>
      <c r="N2302" s="644"/>
      <c r="O2302" s="644"/>
      <c r="P2302" s="644"/>
      <c r="Q2302" s="87" t="e">
        <f t="shared" si="242"/>
        <v>#DIV/0!</v>
      </c>
      <c r="R2302" s="87" t="e">
        <f t="shared" si="242"/>
        <v>#DIV/0!</v>
      </c>
      <c r="S2302" s="87" t="e">
        <f t="shared" si="242"/>
        <v>#DIV/0!</v>
      </c>
      <c r="T2302" s="87" t="e">
        <f t="shared" si="241"/>
        <v>#DIV/0!</v>
      </c>
    </row>
    <row r="2303" spans="1:20" ht="24.75" hidden="1" customHeight="1" x14ac:dyDescent="0.3">
      <c r="A2303" s="92"/>
      <c r="B2303" s="93" t="s">
        <v>307</v>
      </c>
      <c r="C2303" s="95" t="s">
        <v>386</v>
      </c>
      <c r="D2303" s="644"/>
      <c r="E2303" s="642">
        <f t="shared" si="245"/>
        <v>0</v>
      </c>
      <c r="F2303" s="644"/>
      <c r="G2303" s="644"/>
      <c r="H2303" s="644"/>
      <c r="I2303" s="642">
        <f t="shared" si="243"/>
        <v>0</v>
      </c>
      <c r="J2303" s="644"/>
      <c r="K2303" s="644"/>
      <c r="L2303" s="644"/>
      <c r="M2303" s="642">
        <f t="shared" si="244"/>
        <v>0</v>
      </c>
      <c r="N2303" s="644"/>
      <c r="O2303" s="644"/>
      <c r="P2303" s="644"/>
      <c r="Q2303" s="87" t="e">
        <f t="shared" si="242"/>
        <v>#DIV/0!</v>
      </c>
      <c r="R2303" s="87" t="e">
        <f t="shared" si="242"/>
        <v>#DIV/0!</v>
      </c>
      <c r="S2303" s="87" t="e">
        <f t="shared" si="242"/>
        <v>#DIV/0!</v>
      </c>
      <c r="T2303" s="87" t="e">
        <f t="shared" si="241"/>
        <v>#DIV/0!</v>
      </c>
    </row>
    <row r="2304" spans="1:20" hidden="1" x14ac:dyDescent="0.3">
      <c r="A2304" s="92"/>
      <c r="B2304" s="93" t="s">
        <v>309</v>
      </c>
      <c r="C2304" s="95" t="s">
        <v>387</v>
      </c>
      <c r="D2304" s="644"/>
      <c r="E2304" s="642">
        <f t="shared" si="245"/>
        <v>0</v>
      </c>
      <c r="F2304" s="644"/>
      <c r="G2304" s="644"/>
      <c r="H2304" s="644"/>
      <c r="I2304" s="642">
        <f t="shared" si="243"/>
        <v>0</v>
      </c>
      <c r="J2304" s="644"/>
      <c r="K2304" s="644"/>
      <c r="L2304" s="644"/>
      <c r="M2304" s="642">
        <f t="shared" si="244"/>
        <v>0</v>
      </c>
      <c r="N2304" s="644"/>
      <c r="O2304" s="644"/>
      <c r="P2304" s="644"/>
      <c r="Q2304" s="87" t="e">
        <f t="shared" si="242"/>
        <v>#DIV/0!</v>
      </c>
      <c r="R2304" s="87" t="e">
        <f t="shared" si="242"/>
        <v>#DIV/0!</v>
      </c>
      <c r="S2304" s="87" t="e">
        <f t="shared" si="242"/>
        <v>#DIV/0!</v>
      </c>
      <c r="T2304" s="87" t="e">
        <f t="shared" si="241"/>
        <v>#DIV/0!</v>
      </c>
    </row>
    <row r="2305" spans="1:20" hidden="1" x14ac:dyDescent="0.3">
      <c r="A2305" s="92"/>
      <c r="B2305" s="93" t="s">
        <v>310</v>
      </c>
      <c r="C2305" s="96" t="s">
        <v>311</v>
      </c>
      <c r="D2305" s="644"/>
      <c r="E2305" s="642">
        <f t="shared" si="245"/>
        <v>0</v>
      </c>
      <c r="F2305" s="644"/>
      <c r="G2305" s="644"/>
      <c r="H2305" s="644"/>
      <c r="I2305" s="642">
        <f t="shared" si="243"/>
        <v>0</v>
      </c>
      <c r="J2305" s="644"/>
      <c r="K2305" s="644"/>
      <c r="L2305" s="644"/>
      <c r="M2305" s="642">
        <f t="shared" si="244"/>
        <v>0</v>
      </c>
      <c r="N2305" s="644"/>
      <c r="O2305" s="644"/>
      <c r="P2305" s="644"/>
      <c r="Q2305" s="87" t="e">
        <f t="shared" si="242"/>
        <v>#DIV/0!</v>
      </c>
      <c r="R2305" s="87" t="e">
        <f t="shared" si="242"/>
        <v>#DIV/0!</v>
      </c>
      <c r="S2305" s="87" t="e">
        <f t="shared" si="242"/>
        <v>#DIV/0!</v>
      </c>
      <c r="T2305" s="87" t="e">
        <f t="shared" si="241"/>
        <v>#DIV/0!</v>
      </c>
    </row>
    <row r="2306" spans="1:20" ht="30" hidden="1" x14ac:dyDescent="0.3">
      <c r="A2306" s="92"/>
      <c r="B2306" s="93" t="s">
        <v>312</v>
      </c>
      <c r="C2306" s="97" t="s">
        <v>313</v>
      </c>
      <c r="D2306" s="644"/>
      <c r="E2306" s="642">
        <f t="shared" si="245"/>
        <v>0</v>
      </c>
      <c r="F2306" s="644"/>
      <c r="G2306" s="644"/>
      <c r="H2306" s="644"/>
      <c r="I2306" s="642">
        <f t="shared" si="243"/>
        <v>0</v>
      </c>
      <c r="J2306" s="644"/>
      <c r="K2306" s="644"/>
      <c r="L2306" s="644"/>
      <c r="M2306" s="642">
        <f t="shared" si="244"/>
        <v>0</v>
      </c>
      <c r="N2306" s="644"/>
      <c r="O2306" s="644"/>
      <c r="P2306" s="644"/>
      <c r="Q2306" s="87" t="e">
        <f t="shared" si="242"/>
        <v>#DIV/0!</v>
      </c>
      <c r="R2306" s="87" t="e">
        <f t="shared" si="242"/>
        <v>#DIV/0!</v>
      </c>
      <c r="S2306" s="87" t="e">
        <f t="shared" si="242"/>
        <v>#DIV/0!</v>
      </c>
      <c r="T2306" s="87" t="e">
        <f t="shared" si="241"/>
        <v>#DIV/0!</v>
      </c>
    </row>
    <row r="2307" spans="1:20" ht="30" hidden="1" x14ac:dyDescent="0.3">
      <c r="A2307" s="92"/>
      <c r="B2307" s="93" t="s">
        <v>314</v>
      </c>
      <c r="C2307" s="97" t="s">
        <v>315</v>
      </c>
      <c r="D2307" s="644"/>
      <c r="E2307" s="642">
        <f t="shared" si="245"/>
        <v>0</v>
      </c>
      <c r="F2307" s="644"/>
      <c r="G2307" s="644"/>
      <c r="H2307" s="644"/>
      <c r="I2307" s="642">
        <f t="shared" si="243"/>
        <v>0</v>
      </c>
      <c r="J2307" s="644"/>
      <c r="K2307" s="644"/>
      <c r="L2307" s="644"/>
      <c r="M2307" s="642">
        <f t="shared" si="244"/>
        <v>0</v>
      </c>
      <c r="N2307" s="644"/>
      <c r="O2307" s="644"/>
      <c r="P2307" s="644"/>
      <c r="Q2307" s="87" t="e">
        <f t="shared" si="242"/>
        <v>#DIV/0!</v>
      </c>
      <c r="R2307" s="87" t="e">
        <f t="shared" si="242"/>
        <v>#DIV/0!</v>
      </c>
      <c r="S2307" s="87" t="e">
        <f t="shared" si="242"/>
        <v>#DIV/0!</v>
      </c>
      <c r="T2307" s="87" t="e">
        <f t="shared" si="241"/>
        <v>#DIV/0!</v>
      </c>
    </row>
    <row r="2308" spans="1:20" hidden="1" x14ac:dyDescent="0.3">
      <c r="A2308" s="92"/>
      <c r="B2308" s="93" t="s">
        <v>316</v>
      </c>
      <c r="C2308" s="96" t="s">
        <v>317</v>
      </c>
      <c r="D2308" s="644"/>
      <c r="E2308" s="642">
        <f t="shared" si="245"/>
        <v>0</v>
      </c>
      <c r="F2308" s="644"/>
      <c r="G2308" s="644"/>
      <c r="H2308" s="644"/>
      <c r="I2308" s="642">
        <f t="shared" si="243"/>
        <v>0</v>
      </c>
      <c r="J2308" s="644"/>
      <c r="K2308" s="644"/>
      <c r="L2308" s="644"/>
      <c r="M2308" s="642">
        <f t="shared" si="244"/>
        <v>0</v>
      </c>
      <c r="N2308" s="644"/>
      <c r="O2308" s="644"/>
      <c r="P2308" s="644"/>
      <c r="Q2308" s="87" t="e">
        <f t="shared" si="242"/>
        <v>#DIV/0!</v>
      </c>
      <c r="R2308" s="87" t="e">
        <f t="shared" si="242"/>
        <v>#DIV/0!</v>
      </c>
      <c r="S2308" s="87" t="e">
        <f t="shared" si="242"/>
        <v>#DIV/0!</v>
      </c>
      <c r="T2308" s="87" t="e">
        <f t="shared" si="241"/>
        <v>#DIV/0!</v>
      </c>
    </row>
    <row r="2309" spans="1:20" ht="30" hidden="1" x14ac:dyDescent="0.3">
      <c r="A2309" s="92"/>
      <c r="B2309" s="93" t="s">
        <v>318</v>
      </c>
      <c r="C2309" s="97" t="s">
        <v>313</v>
      </c>
      <c r="D2309" s="644"/>
      <c r="E2309" s="642">
        <f t="shared" si="245"/>
        <v>0</v>
      </c>
      <c r="F2309" s="644"/>
      <c r="G2309" s="644"/>
      <c r="H2309" s="644"/>
      <c r="I2309" s="642">
        <f t="shared" si="243"/>
        <v>0</v>
      </c>
      <c r="J2309" s="644"/>
      <c r="K2309" s="644"/>
      <c r="L2309" s="644"/>
      <c r="M2309" s="642">
        <f t="shared" si="244"/>
        <v>0</v>
      </c>
      <c r="N2309" s="644"/>
      <c r="O2309" s="644"/>
      <c r="P2309" s="644"/>
      <c r="Q2309" s="87" t="e">
        <f t="shared" si="242"/>
        <v>#DIV/0!</v>
      </c>
      <c r="R2309" s="87" t="e">
        <f t="shared" si="242"/>
        <v>#DIV/0!</v>
      </c>
      <c r="S2309" s="87" t="e">
        <f t="shared" si="242"/>
        <v>#DIV/0!</v>
      </c>
      <c r="T2309" s="87" t="e">
        <f t="shared" si="241"/>
        <v>#DIV/0!</v>
      </c>
    </row>
    <row r="2310" spans="1:20" ht="30" hidden="1" x14ac:dyDescent="0.3">
      <c r="A2310" s="92"/>
      <c r="B2310" s="93" t="s">
        <v>319</v>
      </c>
      <c r="C2310" s="97" t="s">
        <v>315</v>
      </c>
      <c r="D2310" s="644"/>
      <c r="E2310" s="642">
        <f t="shared" si="245"/>
        <v>0</v>
      </c>
      <c r="F2310" s="644"/>
      <c r="G2310" s="644"/>
      <c r="H2310" s="644"/>
      <c r="I2310" s="642">
        <f t="shared" si="243"/>
        <v>0</v>
      </c>
      <c r="J2310" s="644"/>
      <c r="K2310" s="644"/>
      <c r="L2310" s="644"/>
      <c r="M2310" s="642">
        <f t="shared" si="244"/>
        <v>0</v>
      </c>
      <c r="N2310" s="644"/>
      <c r="O2310" s="644"/>
      <c r="P2310" s="644"/>
      <c r="Q2310" s="87" t="e">
        <f t="shared" si="242"/>
        <v>#DIV/0!</v>
      </c>
      <c r="R2310" s="87" t="e">
        <f t="shared" si="242"/>
        <v>#DIV/0!</v>
      </c>
      <c r="S2310" s="87" t="e">
        <f t="shared" si="242"/>
        <v>#DIV/0!</v>
      </c>
      <c r="T2310" s="87" t="e">
        <f t="shared" si="241"/>
        <v>#DIV/0!</v>
      </c>
    </row>
    <row r="2311" spans="1:20" ht="45" hidden="1" x14ac:dyDescent="0.3">
      <c r="A2311" s="92"/>
      <c r="B2311" s="93" t="s">
        <v>320</v>
      </c>
      <c r="C2311" s="96" t="s">
        <v>321</v>
      </c>
      <c r="D2311" s="644"/>
      <c r="E2311" s="642">
        <f t="shared" si="245"/>
        <v>0</v>
      </c>
      <c r="F2311" s="644"/>
      <c r="G2311" s="644"/>
      <c r="H2311" s="644"/>
      <c r="I2311" s="642">
        <f t="shared" si="243"/>
        <v>0</v>
      </c>
      <c r="J2311" s="644"/>
      <c r="K2311" s="644"/>
      <c r="L2311" s="644"/>
      <c r="M2311" s="642">
        <f t="shared" si="244"/>
        <v>0</v>
      </c>
      <c r="N2311" s="644"/>
      <c r="O2311" s="644"/>
      <c r="P2311" s="644"/>
      <c r="Q2311" s="87" t="e">
        <f t="shared" si="242"/>
        <v>#DIV/0!</v>
      </c>
      <c r="R2311" s="87" t="e">
        <f t="shared" si="242"/>
        <v>#DIV/0!</v>
      </c>
      <c r="S2311" s="87" t="e">
        <f t="shared" si="242"/>
        <v>#DIV/0!</v>
      </c>
      <c r="T2311" s="87" t="e">
        <f t="shared" si="241"/>
        <v>#DIV/0!</v>
      </c>
    </row>
    <row r="2312" spans="1:20" ht="30" hidden="1" x14ac:dyDescent="0.3">
      <c r="A2312" s="92"/>
      <c r="B2312" s="93" t="s">
        <v>322</v>
      </c>
      <c r="C2312" s="97" t="s">
        <v>313</v>
      </c>
      <c r="D2312" s="644"/>
      <c r="E2312" s="642">
        <f t="shared" si="245"/>
        <v>0</v>
      </c>
      <c r="F2312" s="644"/>
      <c r="G2312" s="644"/>
      <c r="H2312" s="644"/>
      <c r="I2312" s="642">
        <f t="shared" si="243"/>
        <v>0</v>
      </c>
      <c r="J2312" s="644"/>
      <c r="K2312" s="644"/>
      <c r="L2312" s="644"/>
      <c r="M2312" s="642">
        <f t="shared" si="244"/>
        <v>0</v>
      </c>
      <c r="N2312" s="644"/>
      <c r="O2312" s="644"/>
      <c r="P2312" s="644"/>
      <c r="Q2312" s="87" t="e">
        <f t="shared" si="242"/>
        <v>#DIV/0!</v>
      </c>
      <c r="R2312" s="87" t="e">
        <f t="shared" si="242"/>
        <v>#DIV/0!</v>
      </c>
      <c r="S2312" s="87" t="e">
        <f t="shared" si="242"/>
        <v>#DIV/0!</v>
      </c>
      <c r="T2312" s="87" t="e">
        <f t="shared" si="241"/>
        <v>#DIV/0!</v>
      </c>
    </row>
    <row r="2313" spans="1:20" ht="30" hidden="1" x14ac:dyDescent="0.3">
      <c r="A2313" s="92"/>
      <c r="B2313" s="93" t="s">
        <v>323</v>
      </c>
      <c r="C2313" s="97" t="s">
        <v>315</v>
      </c>
      <c r="D2313" s="644"/>
      <c r="E2313" s="642">
        <f t="shared" si="245"/>
        <v>0</v>
      </c>
      <c r="F2313" s="644"/>
      <c r="G2313" s="644"/>
      <c r="H2313" s="644"/>
      <c r="I2313" s="642">
        <f t="shared" si="243"/>
        <v>0</v>
      </c>
      <c r="J2313" s="644"/>
      <c r="K2313" s="644"/>
      <c r="L2313" s="644"/>
      <c r="M2313" s="642">
        <f t="shared" si="244"/>
        <v>0</v>
      </c>
      <c r="N2313" s="644"/>
      <c r="O2313" s="644"/>
      <c r="P2313" s="644"/>
      <c r="Q2313" s="87" t="e">
        <f t="shared" si="242"/>
        <v>#DIV/0!</v>
      </c>
      <c r="R2313" s="87" t="e">
        <f t="shared" si="242"/>
        <v>#DIV/0!</v>
      </c>
      <c r="S2313" s="87" t="e">
        <f t="shared" si="242"/>
        <v>#DIV/0!</v>
      </c>
      <c r="T2313" s="87" t="e">
        <f t="shared" si="241"/>
        <v>#DIV/0!</v>
      </c>
    </row>
    <row r="2314" spans="1:20" hidden="1" x14ac:dyDescent="0.3">
      <c r="A2314" s="92"/>
      <c r="B2314" s="93" t="s">
        <v>324</v>
      </c>
      <c r="C2314" s="95" t="s">
        <v>388</v>
      </c>
      <c r="D2314" s="644"/>
      <c r="E2314" s="642">
        <f t="shared" si="245"/>
        <v>0</v>
      </c>
      <c r="F2314" s="644"/>
      <c r="G2314" s="644"/>
      <c r="H2314" s="644"/>
      <c r="I2314" s="642">
        <f t="shared" si="243"/>
        <v>0</v>
      </c>
      <c r="J2314" s="644"/>
      <c r="K2314" s="644"/>
      <c r="L2314" s="644"/>
      <c r="M2314" s="642">
        <f t="shared" si="244"/>
        <v>0</v>
      </c>
      <c r="N2314" s="644"/>
      <c r="O2314" s="644"/>
      <c r="P2314" s="644"/>
      <c r="Q2314" s="87" t="e">
        <f t="shared" si="242"/>
        <v>#DIV/0!</v>
      </c>
      <c r="R2314" s="87" t="e">
        <f t="shared" si="242"/>
        <v>#DIV/0!</v>
      </c>
      <c r="S2314" s="87" t="e">
        <f t="shared" si="242"/>
        <v>#DIV/0!</v>
      </c>
      <c r="T2314" s="87" t="e">
        <f t="shared" si="241"/>
        <v>#DIV/0!</v>
      </c>
    </row>
    <row r="2315" spans="1:20" ht="45" hidden="1" x14ac:dyDescent="0.3">
      <c r="A2315" s="92"/>
      <c r="B2315" s="93" t="s">
        <v>325</v>
      </c>
      <c r="C2315" s="96" t="s">
        <v>326</v>
      </c>
      <c r="D2315" s="644"/>
      <c r="E2315" s="642">
        <f t="shared" si="245"/>
        <v>0</v>
      </c>
      <c r="F2315" s="644"/>
      <c r="G2315" s="644"/>
      <c r="H2315" s="644"/>
      <c r="I2315" s="642">
        <f t="shared" si="243"/>
        <v>0</v>
      </c>
      <c r="J2315" s="644"/>
      <c r="K2315" s="644"/>
      <c r="L2315" s="644"/>
      <c r="M2315" s="642">
        <f t="shared" si="244"/>
        <v>0</v>
      </c>
      <c r="N2315" s="644"/>
      <c r="O2315" s="644"/>
      <c r="P2315" s="644"/>
      <c r="Q2315" s="87" t="e">
        <f t="shared" si="242"/>
        <v>#DIV/0!</v>
      </c>
      <c r="R2315" s="87" t="e">
        <f t="shared" si="242"/>
        <v>#DIV/0!</v>
      </c>
      <c r="S2315" s="87" t="e">
        <f t="shared" si="242"/>
        <v>#DIV/0!</v>
      </c>
      <c r="T2315" s="87" t="e">
        <f t="shared" si="241"/>
        <v>#DIV/0!</v>
      </c>
    </row>
    <row r="2316" spans="1:20" hidden="1" x14ac:dyDescent="0.3">
      <c r="A2316" s="92"/>
      <c r="B2316" s="93" t="s">
        <v>327</v>
      </c>
      <c r="C2316" s="96" t="s">
        <v>328</v>
      </c>
      <c r="D2316" s="644"/>
      <c r="E2316" s="642">
        <f t="shared" si="245"/>
        <v>0</v>
      </c>
      <c r="F2316" s="644"/>
      <c r="G2316" s="644"/>
      <c r="H2316" s="644"/>
      <c r="I2316" s="642">
        <f t="shared" si="243"/>
        <v>0</v>
      </c>
      <c r="J2316" s="644"/>
      <c r="K2316" s="644"/>
      <c r="L2316" s="644"/>
      <c r="M2316" s="642">
        <f t="shared" si="244"/>
        <v>0</v>
      </c>
      <c r="N2316" s="644"/>
      <c r="O2316" s="644"/>
      <c r="P2316" s="644"/>
      <c r="Q2316" s="87" t="e">
        <f t="shared" si="242"/>
        <v>#DIV/0!</v>
      </c>
      <c r="R2316" s="87" t="e">
        <f t="shared" si="242"/>
        <v>#DIV/0!</v>
      </c>
      <c r="S2316" s="87" t="e">
        <f t="shared" si="242"/>
        <v>#DIV/0!</v>
      </c>
      <c r="T2316" s="87" t="e">
        <f t="shared" si="241"/>
        <v>#DIV/0!</v>
      </c>
    </row>
    <row r="2317" spans="1:20" ht="30" hidden="1" x14ac:dyDescent="0.3">
      <c r="A2317" s="92"/>
      <c r="B2317" s="93" t="s">
        <v>329</v>
      </c>
      <c r="C2317" s="97" t="s">
        <v>330</v>
      </c>
      <c r="D2317" s="644"/>
      <c r="E2317" s="642">
        <f t="shared" si="245"/>
        <v>0</v>
      </c>
      <c r="F2317" s="644"/>
      <c r="G2317" s="644"/>
      <c r="H2317" s="644"/>
      <c r="I2317" s="642">
        <f t="shared" si="243"/>
        <v>0</v>
      </c>
      <c r="J2317" s="644"/>
      <c r="K2317" s="644"/>
      <c r="L2317" s="644"/>
      <c r="M2317" s="642">
        <f t="shared" si="244"/>
        <v>0</v>
      </c>
      <c r="N2317" s="644"/>
      <c r="O2317" s="644"/>
      <c r="P2317" s="644"/>
      <c r="Q2317" s="87" t="e">
        <f t="shared" si="242"/>
        <v>#DIV/0!</v>
      </c>
      <c r="R2317" s="87" t="e">
        <f t="shared" si="242"/>
        <v>#DIV/0!</v>
      </c>
      <c r="S2317" s="87" t="e">
        <f t="shared" si="242"/>
        <v>#DIV/0!</v>
      </c>
      <c r="T2317" s="87" t="e">
        <f t="shared" si="241"/>
        <v>#DIV/0!</v>
      </c>
    </row>
    <row r="2318" spans="1:20" ht="30" hidden="1" x14ac:dyDescent="0.3">
      <c r="A2318" s="92"/>
      <c r="B2318" s="93" t="s">
        <v>331</v>
      </c>
      <c r="C2318" s="97" t="s">
        <v>332</v>
      </c>
      <c r="D2318" s="644"/>
      <c r="E2318" s="642">
        <f t="shared" si="245"/>
        <v>0</v>
      </c>
      <c r="F2318" s="644"/>
      <c r="G2318" s="644"/>
      <c r="H2318" s="644"/>
      <c r="I2318" s="642">
        <f t="shared" si="243"/>
        <v>0</v>
      </c>
      <c r="J2318" s="644"/>
      <c r="K2318" s="644"/>
      <c r="L2318" s="644"/>
      <c r="M2318" s="642">
        <f t="shared" si="244"/>
        <v>0</v>
      </c>
      <c r="N2318" s="644"/>
      <c r="O2318" s="644"/>
      <c r="P2318" s="644"/>
      <c r="Q2318" s="87" t="e">
        <f t="shared" si="242"/>
        <v>#DIV/0!</v>
      </c>
      <c r="R2318" s="87" t="e">
        <f t="shared" si="242"/>
        <v>#DIV/0!</v>
      </c>
      <c r="S2318" s="87" t="e">
        <f t="shared" si="242"/>
        <v>#DIV/0!</v>
      </c>
      <c r="T2318" s="87" t="e">
        <f t="shared" si="241"/>
        <v>#DIV/0!</v>
      </c>
    </row>
    <row r="2319" spans="1:20" hidden="1" x14ac:dyDescent="0.3">
      <c r="A2319" s="92"/>
      <c r="B2319" s="93" t="s">
        <v>138</v>
      </c>
      <c r="C2319" s="94" t="s">
        <v>374</v>
      </c>
      <c r="D2319" s="644"/>
      <c r="E2319" s="642">
        <f t="shared" si="245"/>
        <v>0</v>
      </c>
      <c r="F2319" s="644"/>
      <c r="G2319" s="644"/>
      <c r="H2319" s="644"/>
      <c r="I2319" s="642">
        <f t="shared" si="243"/>
        <v>0</v>
      </c>
      <c r="J2319" s="644"/>
      <c r="K2319" s="644"/>
      <c r="L2319" s="644"/>
      <c r="M2319" s="642">
        <f t="shared" si="244"/>
        <v>0</v>
      </c>
      <c r="N2319" s="644"/>
      <c r="O2319" s="644"/>
      <c r="P2319" s="644"/>
      <c r="Q2319" s="87" t="e">
        <f t="shared" si="242"/>
        <v>#DIV/0!</v>
      </c>
      <c r="R2319" s="87" t="e">
        <f t="shared" si="242"/>
        <v>#DIV/0!</v>
      </c>
      <c r="S2319" s="87" t="e">
        <f t="shared" si="242"/>
        <v>#DIV/0!</v>
      </c>
      <c r="T2319" s="87" t="e">
        <f t="shared" si="241"/>
        <v>#DIV/0!</v>
      </c>
    </row>
    <row r="2320" spans="1:20" hidden="1" x14ac:dyDescent="0.3">
      <c r="A2320" s="92"/>
      <c r="B2320" s="93" t="s">
        <v>139</v>
      </c>
      <c r="C2320" s="100" t="s">
        <v>334</v>
      </c>
      <c r="D2320" s="644"/>
      <c r="E2320" s="642">
        <f t="shared" si="245"/>
        <v>0</v>
      </c>
      <c r="F2320" s="644"/>
      <c r="G2320" s="644"/>
      <c r="H2320" s="644"/>
      <c r="I2320" s="642">
        <f t="shared" si="243"/>
        <v>0</v>
      </c>
      <c r="J2320" s="644"/>
      <c r="K2320" s="644"/>
      <c r="L2320" s="644"/>
      <c r="M2320" s="642">
        <f t="shared" si="244"/>
        <v>0</v>
      </c>
      <c r="N2320" s="644"/>
      <c r="O2320" s="644"/>
      <c r="P2320" s="644"/>
      <c r="Q2320" s="87" t="e">
        <f t="shared" si="242"/>
        <v>#DIV/0!</v>
      </c>
      <c r="R2320" s="87" t="e">
        <f t="shared" si="242"/>
        <v>#DIV/0!</v>
      </c>
      <c r="S2320" s="87" t="e">
        <f t="shared" si="242"/>
        <v>#DIV/0!</v>
      </c>
      <c r="T2320" s="87" t="e">
        <f t="shared" si="241"/>
        <v>#DIV/0!</v>
      </c>
    </row>
    <row r="2321" spans="1:20" ht="30" hidden="1" x14ac:dyDescent="0.3">
      <c r="A2321" s="92"/>
      <c r="B2321" s="93" t="s">
        <v>335</v>
      </c>
      <c r="C2321" s="96" t="s">
        <v>336</v>
      </c>
      <c r="D2321" s="644"/>
      <c r="E2321" s="642">
        <f t="shared" si="245"/>
        <v>0</v>
      </c>
      <c r="F2321" s="644"/>
      <c r="G2321" s="644"/>
      <c r="H2321" s="644"/>
      <c r="I2321" s="642">
        <f t="shared" si="243"/>
        <v>0</v>
      </c>
      <c r="J2321" s="644"/>
      <c r="K2321" s="644"/>
      <c r="L2321" s="644"/>
      <c r="M2321" s="642">
        <f t="shared" si="244"/>
        <v>0</v>
      </c>
      <c r="N2321" s="644"/>
      <c r="O2321" s="644"/>
      <c r="P2321" s="644"/>
      <c r="Q2321" s="87" t="e">
        <f t="shared" si="242"/>
        <v>#DIV/0!</v>
      </c>
      <c r="R2321" s="87" t="e">
        <f t="shared" si="242"/>
        <v>#DIV/0!</v>
      </c>
      <c r="S2321" s="87" t="e">
        <f t="shared" si="242"/>
        <v>#DIV/0!</v>
      </c>
      <c r="T2321" s="87" t="e">
        <f t="shared" si="241"/>
        <v>#DIV/0!</v>
      </c>
    </row>
    <row r="2322" spans="1:20" ht="30" hidden="1" x14ac:dyDescent="0.3">
      <c r="A2322" s="92"/>
      <c r="B2322" s="93" t="s">
        <v>337</v>
      </c>
      <c r="C2322" s="97" t="s">
        <v>338</v>
      </c>
      <c r="D2322" s="644"/>
      <c r="E2322" s="642">
        <f t="shared" si="245"/>
        <v>0</v>
      </c>
      <c r="F2322" s="644"/>
      <c r="G2322" s="644"/>
      <c r="H2322" s="644"/>
      <c r="I2322" s="642">
        <f t="shared" si="243"/>
        <v>0</v>
      </c>
      <c r="J2322" s="644"/>
      <c r="K2322" s="644"/>
      <c r="L2322" s="644"/>
      <c r="M2322" s="642">
        <f t="shared" si="244"/>
        <v>0</v>
      </c>
      <c r="N2322" s="644"/>
      <c r="O2322" s="644"/>
      <c r="P2322" s="644"/>
      <c r="Q2322" s="87" t="e">
        <f t="shared" si="242"/>
        <v>#DIV/0!</v>
      </c>
      <c r="R2322" s="87" t="e">
        <f t="shared" si="242"/>
        <v>#DIV/0!</v>
      </c>
      <c r="S2322" s="87" t="e">
        <f t="shared" si="242"/>
        <v>#DIV/0!</v>
      </c>
      <c r="T2322" s="87" t="e">
        <f t="shared" si="241"/>
        <v>#DIV/0!</v>
      </c>
    </row>
    <row r="2323" spans="1:20" ht="30" hidden="1" x14ac:dyDescent="0.3">
      <c r="A2323" s="92"/>
      <c r="B2323" s="93" t="s">
        <v>339</v>
      </c>
      <c r="C2323" s="97" t="s">
        <v>340</v>
      </c>
      <c r="D2323" s="644"/>
      <c r="E2323" s="642">
        <f t="shared" si="245"/>
        <v>0</v>
      </c>
      <c r="F2323" s="644"/>
      <c r="G2323" s="644"/>
      <c r="H2323" s="644"/>
      <c r="I2323" s="642">
        <f t="shared" si="243"/>
        <v>0</v>
      </c>
      <c r="J2323" s="644"/>
      <c r="K2323" s="644"/>
      <c r="L2323" s="644"/>
      <c r="M2323" s="642">
        <f t="shared" si="244"/>
        <v>0</v>
      </c>
      <c r="N2323" s="644"/>
      <c r="O2323" s="644"/>
      <c r="P2323" s="644"/>
      <c r="Q2323" s="87" t="e">
        <f t="shared" si="242"/>
        <v>#DIV/0!</v>
      </c>
      <c r="R2323" s="87" t="e">
        <f t="shared" si="242"/>
        <v>#DIV/0!</v>
      </c>
      <c r="S2323" s="87" t="e">
        <f t="shared" si="242"/>
        <v>#DIV/0!</v>
      </c>
      <c r="T2323" s="87" t="e">
        <f t="shared" si="242"/>
        <v>#DIV/0!</v>
      </c>
    </row>
    <row r="2324" spans="1:20" ht="30" hidden="1" x14ac:dyDescent="0.3">
      <c r="A2324" s="92"/>
      <c r="B2324" s="93" t="s">
        <v>341</v>
      </c>
      <c r="C2324" s="97" t="s">
        <v>342</v>
      </c>
      <c r="D2324" s="644"/>
      <c r="E2324" s="642">
        <f t="shared" si="245"/>
        <v>0</v>
      </c>
      <c r="F2324" s="644"/>
      <c r="G2324" s="644"/>
      <c r="H2324" s="644"/>
      <c r="I2324" s="642">
        <f t="shared" si="243"/>
        <v>0</v>
      </c>
      <c r="J2324" s="644"/>
      <c r="K2324" s="644"/>
      <c r="L2324" s="644"/>
      <c r="M2324" s="642">
        <f t="shared" si="244"/>
        <v>0</v>
      </c>
      <c r="N2324" s="644"/>
      <c r="O2324" s="644"/>
      <c r="P2324" s="644"/>
      <c r="Q2324" s="87" t="e">
        <f t="shared" ref="Q2324:T2387" si="246">M2324/I2324*100</f>
        <v>#DIV/0!</v>
      </c>
      <c r="R2324" s="87" t="e">
        <f t="shared" si="246"/>
        <v>#DIV/0!</v>
      </c>
      <c r="S2324" s="87" t="e">
        <f t="shared" si="246"/>
        <v>#DIV/0!</v>
      </c>
      <c r="T2324" s="87" t="e">
        <f t="shared" si="246"/>
        <v>#DIV/0!</v>
      </c>
    </row>
    <row r="2325" spans="1:20" ht="30" hidden="1" x14ac:dyDescent="0.3">
      <c r="A2325" s="92"/>
      <c r="B2325" s="93" t="s">
        <v>343</v>
      </c>
      <c r="C2325" s="97" t="s">
        <v>344</v>
      </c>
      <c r="D2325" s="644"/>
      <c r="E2325" s="642">
        <f t="shared" si="245"/>
        <v>0</v>
      </c>
      <c r="F2325" s="644"/>
      <c r="G2325" s="644"/>
      <c r="H2325" s="644"/>
      <c r="I2325" s="642">
        <f t="shared" ref="I2325:I2388" si="247">J2325+K2325</f>
        <v>0</v>
      </c>
      <c r="J2325" s="644"/>
      <c r="K2325" s="644"/>
      <c r="L2325" s="644"/>
      <c r="M2325" s="642">
        <f t="shared" ref="M2325:M2388" si="248">N2325+O2325</f>
        <v>0</v>
      </c>
      <c r="N2325" s="644"/>
      <c r="O2325" s="644"/>
      <c r="P2325" s="644"/>
      <c r="Q2325" s="87" t="e">
        <f t="shared" si="246"/>
        <v>#DIV/0!</v>
      </c>
      <c r="R2325" s="87" t="e">
        <f t="shared" si="246"/>
        <v>#DIV/0!</v>
      </c>
      <c r="S2325" s="87" t="e">
        <f t="shared" si="246"/>
        <v>#DIV/0!</v>
      </c>
      <c r="T2325" s="87" t="e">
        <f t="shared" si="246"/>
        <v>#DIV/0!</v>
      </c>
    </row>
    <row r="2326" spans="1:20" ht="45" hidden="1" x14ac:dyDescent="0.3">
      <c r="A2326" s="92"/>
      <c r="B2326" s="93" t="s">
        <v>345</v>
      </c>
      <c r="C2326" s="97" t="s">
        <v>346</v>
      </c>
      <c r="D2326" s="644"/>
      <c r="E2326" s="642">
        <f t="shared" si="245"/>
        <v>0</v>
      </c>
      <c r="F2326" s="644"/>
      <c r="G2326" s="644"/>
      <c r="H2326" s="644"/>
      <c r="I2326" s="642">
        <f t="shared" si="247"/>
        <v>0</v>
      </c>
      <c r="J2326" s="644"/>
      <c r="K2326" s="644"/>
      <c r="L2326" s="644"/>
      <c r="M2326" s="642">
        <f t="shared" si="248"/>
        <v>0</v>
      </c>
      <c r="N2326" s="644"/>
      <c r="O2326" s="644"/>
      <c r="P2326" s="644"/>
      <c r="Q2326" s="87" t="e">
        <f t="shared" si="246"/>
        <v>#DIV/0!</v>
      </c>
      <c r="R2326" s="87" t="e">
        <f t="shared" si="246"/>
        <v>#DIV/0!</v>
      </c>
      <c r="S2326" s="87" t="e">
        <f t="shared" si="246"/>
        <v>#DIV/0!</v>
      </c>
      <c r="T2326" s="87" t="e">
        <f t="shared" si="246"/>
        <v>#DIV/0!</v>
      </c>
    </row>
    <row r="2327" spans="1:20" ht="30" hidden="1" x14ac:dyDescent="0.3">
      <c r="A2327" s="92"/>
      <c r="B2327" s="93" t="s">
        <v>347</v>
      </c>
      <c r="C2327" s="97" t="s">
        <v>348</v>
      </c>
      <c r="D2327" s="644"/>
      <c r="E2327" s="642">
        <f t="shared" si="245"/>
        <v>0</v>
      </c>
      <c r="F2327" s="644"/>
      <c r="G2327" s="644"/>
      <c r="H2327" s="644"/>
      <c r="I2327" s="642">
        <f t="shared" si="247"/>
        <v>0</v>
      </c>
      <c r="J2327" s="644"/>
      <c r="K2327" s="644"/>
      <c r="L2327" s="644"/>
      <c r="M2327" s="642">
        <f t="shared" si="248"/>
        <v>0</v>
      </c>
      <c r="N2327" s="644"/>
      <c r="O2327" s="644"/>
      <c r="P2327" s="644"/>
      <c r="Q2327" s="87" t="e">
        <f t="shared" si="246"/>
        <v>#DIV/0!</v>
      </c>
      <c r="R2327" s="87" t="e">
        <f t="shared" si="246"/>
        <v>#DIV/0!</v>
      </c>
      <c r="S2327" s="87" t="e">
        <f t="shared" si="246"/>
        <v>#DIV/0!</v>
      </c>
      <c r="T2327" s="87" t="e">
        <f t="shared" si="246"/>
        <v>#DIV/0!</v>
      </c>
    </row>
    <row r="2328" spans="1:20" ht="30" hidden="1" x14ac:dyDescent="0.3">
      <c r="A2328" s="92"/>
      <c r="B2328" s="93" t="s">
        <v>349</v>
      </c>
      <c r="C2328" s="97" t="s">
        <v>350</v>
      </c>
      <c r="D2328" s="644"/>
      <c r="E2328" s="642">
        <f t="shared" si="245"/>
        <v>0</v>
      </c>
      <c r="F2328" s="644"/>
      <c r="G2328" s="644"/>
      <c r="H2328" s="644"/>
      <c r="I2328" s="642">
        <f t="shared" si="247"/>
        <v>0</v>
      </c>
      <c r="J2328" s="644"/>
      <c r="K2328" s="644"/>
      <c r="L2328" s="644"/>
      <c r="M2328" s="642">
        <f t="shared" si="248"/>
        <v>0</v>
      </c>
      <c r="N2328" s="644"/>
      <c r="O2328" s="644"/>
      <c r="P2328" s="644"/>
      <c r="Q2328" s="87" t="e">
        <f t="shared" si="246"/>
        <v>#DIV/0!</v>
      </c>
      <c r="R2328" s="87" t="e">
        <f t="shared" si="246"/>
        <v>#DIV/0!</v>
      </c>
      <c r="S2328" s="87" t="e">
        <f t="shared" si="246"/>
        <v>#DIV/0!</v>
      </c>
      <c r="T2328" s="87" t="e">
        <f t="shared" si="246"/>
        <v>#DIV/0!</v>
      </c>
    </row>
    <row r="2329" spans="1:20" ht="45" hidden="1" x14ac:dyDescent="0.3">
      <c r="A2329" s="92"/>
      <c r="B2329" s="93" t="s">
        <v>351</v>
      </c>
      <c r="C2329" s="97" t="s">
        <v>352</v>
      </c>
      <c r="D2329" s="644"/>
      <c r="E2329" s="642">
        <f t="shared" si="245"/>
        <v>0</v>
      </c>
      <c r="F2329" s="644"/>
      <c r="G2329" s="644"/>
      <c r="H2329" s="644"/>
      <c r="I2329" s="642">
        <f t="shared" si="247"/>
        <v>0</v>
      </c>
      <c r="J2329" s="644"/>
      <c r="K2329" s="644"/>
      <c r="L2329" s="644"/>
      <c r="M2329" s="642">
        <f t="shared" si="248"/>
        <v>0</v>
      </c>
      <c r="N2329" s="644"/>
      <c r="O2329" s="644"/>
      <c r="P2329" s="644"/>
      <c r="Q2329" s="87" t="e">
        <f t="shared" si="246"/>
        <v>#DIV/0!</v>
      </c>
      <c r="R2329" s="87" t="e">
        <f t="shared" si="246"/>
        <v>#DIV/0!</v>
      </c>
      <c r="S2329" s="87" t="e">
        <f t="shared" si="246"/>
        <v>#DIV/0!</v>
      </c>
      <c r="T2329" s="87" t="e">
        <f t="shared" si="246"/>
        <v>#DIV/0!</v>
      </c>
    </row>
    <row r="2330" spans="1:20" ht="30" hidden="1" x14ac:dyDescent="0.3">
      <c r="A2330" s="92"/>
      <c r="B2330" s="93" t="s">
        <v>355</v>
      </c>
      <c r="C2330" s="96" t="s">
        <v>356</v>
      </c>
      <c r="D2330" s="644"/>
      <c r="E2330" s="642">
        <f t="shared" ref="E2330:E2393" si="249">F2330+G2330</f>
        <v>0</v>
      </c>
      <c r="F2330" s="644"/>
      <c r="G2330" s="644"/>
      <c r="H2330" s="644"/>
      <c r="I2330" s="642">
        <f t="shared" si="247"/>
        <v>0</v>
      </c>
      <c r="J2330" s="644"/>
      <c r="K2330" s="644"/>
      <c r="L2330" s="644"/>
      <c r="M2330" s="642">
        <f t="shared" si="248"/>
        <v>0</v>
      </c>
      <c r="N2330" s="644"/>
      <c r="O2330" s="644"/>
      <c r="P2330" s="644"/>
      <c r="Q2330" s="87" t="e">
        <f t="shared" si="246"/>
        <v>#DIV/0!</v>
      </c>
      <c r="R2330" s="87" t="e">
        <f t="shared" si="246"/>
        <v>#DIV/0!</v>
      </c>
      <c r="S2330" s="87" t="e">
        <f t="shared" si="246"/>
        <v>#DIV/0!</v>
      </c>
      <c r="T2330" s="87" t="e">
        <f t="shared" si="246"/>
        <v>#DIV/0!</v>
      </c>
    </row>
    <row r="2331" spans="1:20" ht="30" hidden="1" x14ac:dyDescent="0.3">
      <c r="A2331" s="92"/>
      <c r="B2331" s="93" t="s">
        <v>357</v>
      </c>
      <c r="C2331" s="97" t="s">
        <v>358</v>
      </c>
      <c r="D2331" s="644"/>
      <c r="E2331" s="642">
        <f t="shared" si="249"/>
        <v>0</v>
      </c>
      <c r="F2331" s="644"/>
      <c r="G2331" s="644"/>
      <c r="H2331" s="644"/>
      <c r="I2331" s="642">
        <f t="shared" si="247"/>
        <v>0</v>
      </c>
      <c r="J2331" s="644"/>
      <c r="K2331" s="644"/>
      <c r="L2331" s="644"/>
      <c r="M2331" s="642">
        <f t="shared" si="248"/>
        <v>0</v>
      </c>
      <c r="N2331" s="644"/>
      <c r="O2331" s="644"/>
      <c r="P2331" s="644"/>
      <c r="Q2331" s="87" t="e">
        <f t="shared" si="246"/>
        <v>#DIV/0!</v>
      </c>
      <c r="R2331" s="87" t="e">
        <f t="shared" si="246"/>
        <v>#DIV/0!</v>
      </c>
      <c r="S2331" s="87" t="e">
        <f t="shared" si="246"/>
        <v>#DIV/0!</v>
      </c>
      <c r="T2331" s="87" t="e">
        <f t="shared" si="246"/>
        <v>#DIV/0!</v>
      </c>
    </row>
    <row r="2332" spans="1:20" hidden="1" x14ac:dyDescent="0.3">
      <c r="A2332" s="92"/>
      <c r="B2332" s="93"/>
      <c r="C2332" s="94" t="s">
        <v>374</v>
      </c>
      <c r="D2332" s="644"/>
      <c r="E2332" s="642">
        <f t="shared" si="249"/>
        <v>0</v>
      </c>
      <c r="F2332" s="644"/>
      <c r="G2332" s="644"/>
      <c r="H2332" s="644"/>
      <c r="I2332" s="642">
        <f t="shared" si="247"/>
        <v>0</v>
      </c>
      <c r="J2332" s="644"/>
      <c r="K2332" s="644"/>
      <c r="L2332" s="644"/>
      <c r="M2332" s="642">
        <f t="shared" si="248"/>
        <v>0</v>
      </c>
      <c r="N2332" s="644"/>
      <c r="O2332" s="644"/>
      <c r="P2332" s="644"/>
      <c r="Q2332" s="87" t="e">
        <f t="shared" si="246"/>
        <v>#DIV/0!</v>
      </c>
      <c r="R2332" s="87" t="e">
        <f t="shared" si="246"/>
        <v>#DIV/0!</v>
      </c>
      <c r="S2332" s="87" t="e">
        <f t="shared" si="246"/>
        <v>#DIV/0!</v>
      </c>
      <c r="T2332" s="87" t="e">
        <f t="shared" si="246"/>
        <v>#DIV/0!</v>
      </c>
    </row>
    <row r="2333" spans="1:20" ht="76.5" x14ac:dyDescent="0.3">
      <c r="A2333" s="92" t="s">
        <v>507</v>
      </c>
      <c r="B2333" s="93"/>
      <c r="C2333" s="123" t="s">
        <v>508</v>
      </c>
      <c r="D2333" s="643">
        <f>D2334+D2336</f>
        <v>0</v>
      </c>
      <c r="E2333" s="642">
        <f t="shared" si="249"/>
        <v>680.86974999999995</v>
      </c>
      <c r="F2333" s="643">
        <f>F2334+F2336</f>
        <v>10.884</v>
      </c>
      <c r="G2333" s="643">
        <f>G2334+G2336</f>
        <v>669.98574999999994</v>
      </c>
      <c r="H2333" s="643">
        <f>H2334+H2336</f>
        <v>0</v>
      </c>
      <c r="I2333" s="642">
        <f t="shared" si="247"/>
        <v>581.89062999999999</v>
      </c>
      <c r="J2333" s="643">
        <f>J2334+J2336</f>
        <v>10.884</v>
      </c>
      <c r="K2333" s="643">
        <f>K2334+K2336</f>
        <v>571.00662999999997</v>
      </c>
      <c r="L2333" s="643">
        <f>L2334+L2336</f>
        <v>0</v>
      </c>
      <c r="M2333" s="642">
        <f t="shared" si="248"/>
        <v>498.87159000000003</v>
      </c>
      <c r="N2333" s="643">
        <f>N2334+N2336</f>
        <v>7.3262099999999997</v>
      </c>
      <c r="O2333" s="643">
        <f>O2334+O2336</f>
        <v>491.54538000000002</v>
      </c>
      <c r="P2333" s="643">
        <f>P2334+P2336</f>
        <v>0</v>
      </c>
      <c r="Q2333" s="87">
        <f t="shared" si="246"/>
        <v>85.732879046359628</v>
      </c>
      <c r="R2333" s="87">
        <f t="shared" si="246"/>
        <v>67.311742006615205</v>
      </c>
      <c r="S2333" s="87">
        <f t="shared" si="246"/>
        <v>86.08400571460966</v>
      </c>
      <c r="T2333" s="87" t="e">
        <f t="shared" si="246"/>
        <v>#DIV/0!</v>
      </c>
    </row>
    <row r="2334" spans="1:20" x14ac:dyDescent="0.3">
      <c r="A2334" s="92"/>
      <c r="B2334" s="93" t="s">
        <v>192</v>
      </c>
      <c r="C2334" s="94" t="s">
        <v>206</v>
      </c>
      <c r="D2334" s="644">
        <f>D2335</f>
        <v>0</v>
      </c>
      <c r="E2334" s="645">
        <f t="shared" si="249"/>
        <v>169.86663999999999</v>
      </c>
      <c r="F2334" s="644">
        <f>F2335</f>
        <v>0</v>
      </c>
      <c r="G2334" s="644">
        <f>G2335</f>
        <v>169.86663999999999</v>
      </c>
      <c r="H2334" s="644">
        <f>H2335</f>
        <v>0</v>
      </c>
      <c r="I2334" s="645">
        <f t="shared" si="247"/>
        <v>153.88751999999999</v>
      </c>
      <c r="J2334" s="644">
        <f>J2335</f>
        <v>3</v>
      </c>
      <c r="K2334" s="644">
        <f>K2335</f>
        <v>150.88751999999999</v>
      </c>
      <c r="L2334" s="644">
        <f>L2335</f>
        <v>0</v>
      </c>
      <c r="M2334" s="645">
        <f t="shared" si="248"/>
        <v>150.30575999999999</v>
      </c>
      <c r="N2334" s="644">
        <f>N2335</f>
        <v>0</v>
      </c>
      <c r="O2334" s="644">
        <f>O2335</f>
        <v>150.30575999999999</v>
      </c>
      <c r="P2334" s="644">
        <f>P2335</f>
        <v>0</v>
      </c>
      <c r="Q2334" s="87">
        <f t="shared" si="246"/>
        <v>97.672481823087409</v>
      </c>
      <c r="R2334" s="87">
        <f t="shared" si="246"/>
        <v>0</v>
      </c>
      <c r="S2334" s="87">
        <f t="shared" si="246"/>
        <v>99.614441273870753</v>
      </c>
      <c r="T2334" s="87" t="e">
        <f t="shared" si="246"/>
        <v>#DIV/0!</v>
      </c>
    </row>
    <row r="2335" spans="1:20" ht="30" x14ac:dyDescent="0.3">
      <c r="A2335" s="92"/>
      <c r="B2335" s="93" t="s">
        <v>215</v>
      </c>
      <c r="C2335" s="95" t="s">
        <v>19</v>
      </c>
      <c r="D2335" s="644"/>
      <c r="E2335" s="645">
        <f t="shared" si="249"/>
        <v>169.86663999999999</v>
      </c>
      <c r="F2335" s="644"/>
      <c r="G2335" s="644">
        <v>169.86663999999999</v>
      </c>
      <c r="H2335" s="644"/>
      <c r="I2335" s="645">
        <f t="shared" si="247"/>
        <v>153.88751999999999</v>
      </c>
      <c r="J2335" s="644">
        <v>3</v>
      </c>
      <c r="K2335" s="644">
        <v>150.88751999999999</v>
      </c>
      <c r="L2335" s="644"/>
      <c r="M2335" s="645">
        <f t="shared" si="248"/>
        <v>150.30575999999999</v>
      </c>
      <c r="N2335" s="644"/>
      <c r="O2335" s="644">
        <v>150.30575999999999</v>
      </c>
      <c r="P2335" s="644"/>
      <c r="Q2335" s="87">
        <f t="shared" si="246"/>
        <v>97.672481823087409</v>
      </c>
      <c r="R2335" s="87">
        <f t="shared" si="246"/>
        <v>0</v>
      </c>
      <c r="S2335" s="87">
        <f t="shared" si="246"/>
        <v>99.614441273870753</v>
      </c>
      <c r="T2335" s="87" t="e">
        <f t="shared" si="246"/>
        <v>#DIV/0!</v>
      </c>
    </row>
    <row r="2336" spans="1:20" ht="30" x14ac:dyDescent="0.3">
      <c r="A2336" s="92"/>
      <c r="B2336" s="93" t="s">
        <v>138</v>
      </c>
      <c r="C2336" s="94" t="s">
        <v>333</v>
      </c>
      <c r="D2336" s="644"/>
      <c r="E2336" s="645">
        <f t="shared" si="249"/>
        <v>511.00310999999999</v>
      </c>
      <c r="F2336" s="644">
        <v>10.884</v>
      </c>
      <c r="G2336" s="644">
        <v>500.11910999999998</v>
      </c>
      <c r="H2336" s="644"/>
      <c r="I2336" s="645">
        <f t="shared" si="247"/>
        <v>428.00310999999999</v>
      </c>
      <c r="J2336" s="644">
        <v>7.8840000000000003</v>
      </c>
      <c r="K2336" s="644">
        <v>420.11910999999998</v>
      </c>
      <c r="L2336" s="644"/>
      <c r="M2336" s="645">
        <f t="shared" si="248"/>
        <v>348.56583000000001</v>
      </c>
      <c r="N2336" s="644">
        <v>7.3262099999999997</v>
      </c>
      <c r="O2336" s="644">
        <v>341.23962</v>
      </c>
      <c r="P2336" s="644"/>
      <c r="Q2336" s="87">
        <f t="shared" si="246"/>
        <v>81.440022713853637</v>
      </c>
      <c r="R2336" s="87">
        <f t="shared" si="246"/>
        <v>92.925038051750377</v>
      </c>
      <c r="S2336" s="87">
        <f t="shared" si="246"/>
        <v>81.224493691800888</v>
      </c>
      <c r="T2336" s="87" t="e">
        <f t="shared" si="246"/>
        <v>#DIV/0!</v>
      </c>
    </row>
    <row r="2337" spans="1:21" ht="60" x14ac:dyDescent="0.3">
      <c r="A2337" s="103" t="s">
        <v>509</v>
      </c>
      <c r="B2337" s="104" t="s">
        <v>191</v>
      </c>
      <c r="C2337" s="105" t="s">
        <v>510</v>
      </c>
      <c r="D2337" s="643">
        <f>D2393+D2662+D2913+D2984</f>
        <v>1752.3</v>
      </c>
      <c r="E2337" s="642">
        <f t="shared" si="249"/>
        <v>3819.7288699999999</v>
      </c>
      <c r="F2337" s="643">
        <f>F2393+F2662+F2913+F2984</f>
        <v>3673.0259999999998</v>
      </c>
      <c r="G2337" s="643">
        <f>G2393+G2662+G2913+G2984</f>
        <v>146.70286999999999</v>
      </c>
      <c r="H2337" s="643">
        <f>H2393+H2662+H2913+H2984</f>
        <v>554.33465000000001</v>
      </c>
      <c r="I2337" s="642">
        <f t="shared" si="247"/>
        <v>3070.0568699999999</v>
      </c>
      <c r="J2337" s="643">
        <f>J2393+J2662+J2913+J2984</f>
        <v>2923.3539999999998</v>
      </c>
      <c r="K2337" s="643">
        <f>K2393+K2662+K2913+K2984</f>
        <v>146.70286999999999</v>
      </c>
      <c r="L2337" s="643">
        <f>L2393+L2662+L2913+L2984</f>
        <v>490.54494999999997</v>
      </c>
      <c r="M2337" s="642">
        <f t="shared" si="248"/>
        <v>1915.1347699999999</v>
      </c>
      <c r="N2337" s="643">
        <f>N2393+N2662+N2913+N2984</f>
        <v>1855.4200599999999</v>
      </c>
      <c r="O2337" s="643">
        <f>O2393+O2662+O2913+O2984</f>
        <v>59.714709999999997</v>
      </c>
      <c r="P2337" s="643">
        <f>P2393+P2662+P2913+P2984</f>
        <v>402.60158000000001</v>
      </c>
      <c r="Q2337" s="87">
        <f t="shared" si="246"/>
        <v>62.381084491115637</v>
      </c>
      <c r="R2337" s="87">
        <f t="shared" si="246"/>
        <v>63.468880607685549</v>
      </c>
      <c r="S2337" s="87">
        <f t="shared" si="246"/>
        <v>40.704527457438289</v>
      </c>
      <c r="T2337" s="87">
        <f t="shared" si="246"/>
        <v>82.072311619964694</v>
      </c>
      <c r="U2337" s="2"/>
    </row>
    <row r="2338" spans="1:21" x14ac:dyDescent="0.3">
      <c r="A2338" s="103"/>
      <c r="B2338" s="104" t="s">
        <v>192</v>
      </c>
      <c r="C2338" s="94" t="s">
        <v>206</v>
      </c>
      <c r="D2338" s="643">
        <f>D2394+D2663+D2914+D2985</f>
        <v>1514.3</v>
      </c>
      <c r="E2338" s="642">
        <f t="shared" si="249"/>
        <v>1499.2999999999997</v>
      </c>
      <c r="F2338" s="643">
        <f>F2339+F2344+F2389+F2391</f>
        <v>1499.2999999999997</v>
      </c>
      <c r="G2338" s="643">
        <f>G2339+G2344+G2389+G2391</f>
        <v>0</v>
      </c>
      <c r="H2338" s="643">
        <f>H2339+H2344+H2389+H2391</f>
        <v>499.43465000000003</v>
      </c>
      <c r="I2338" s="642">
        <f t="shared" si="247"/>
        <v>1163.0860600000001</v>
      </c>
      <c r="J2338" s="643">
        <f>J2339+J2344+J2389+J2391</f>
        <v>1163.0860600000001</v>
      </c>
      <c r="K2338" s="643">
        <f>K2339+K2344+K2389+K2391</f>
        <v>0</v>
      </c>
      <c r="L2338" s="643">
        <f>L2339+L2344+L2389+L2391</f>
        <v>441.54494999999997</v>
      </c>
      <c r="M2338" s="642">
        <f t="shared" si="248"/>
        <v>1038.87979</v>
      </c>
      <c r="N2338" s="643">
        <f>N2339+N2344+N2389+N2391</f>
        <v>1038.87979</v>
      </c>
      <c r="O2338" s="643">
        <f>O2339+O2344+O2389+O2391</f>
        <v>0</v>
      </c>
      <c r="P2338" s="643">
        <f>P2339+P2344+P2389+P2391</f>
        <v>359.00453999999996</v>
      </c>
      <c r="Q2338" s="87">
        <f t="shared" si="246"/>
        <v>89.320973376639031</v>
      </c>
      <c r="R2338" s="87">
        <f t="shared" si="246"/>
        <v>89.320973376639031</v>
      </c>
      <c r="S2338" s="87" t="e">
        <f t="shared" si="246"/>
        <v>#DIV/0!</v>
      </c>
      <c r="T2338" s="87">
        <f t="shared" si="246"/>
        <v>81.306453623804316</v>
      </c>
    </row>
    <row r="2339" spans="1:21" x14ac:dyDescent="0.3">
      <c r="A2339" s="103"/>
      <c r="B2339" s="104" t="s">
        <v>203</v>
      </c>
      <c r="C2339" s="95" t="s">
        <v>18</v>
      </c>
      <c r="D2339" s="643">
        <f>D2395+D2664</f>
        <v>0</v>
      </c>
      <c r="E2339" s="642">
        <f t="shared" si="249"/>
        <v>0</v>
      </c>
      <c r="F2339" s="643">
        <f>F2395+F2664</f>
        <v>0</v>
      </c>
      <c r="G2339" s="643">
        <f>G2395+G2664</f>
        <v>0</v>
      </c>
      <c r="H2339" s="643">
        <f>H2395+H2664</f>
        <v>60.482730000000004</v>
      </c>
      <c r="I2339" s="642">
        <f t="shared" si="247"/>
        <v>0</v>
      </c>
      <c r="J2339" s="643">
        <f>J2395+J2664</f>
        <v>0</v>
      </c>
      <c r="K2339" s="643">
        <f>K2395+K2664</f>
        <v>0</v>
      </c>
      <c r="L2339" s="643">
        <f>L2395+L2664</f>
        <v>41.81073</v>
      </c>
      <c r="M2339" s="642">
        <f t="shared" si="248"/>
        <v>0</v>
      </c>
      <c r="N2339" s="643">
        <f>N2395+N2664</f>
        <v>0</v>
      </c>
      <c r="O2339" s="643">
        <f>O2395+O2664</f>
        <v>0</v>
      </c>
      <c r="P2339" s="643">
        <f>P2395+P2664</f>
        <v>40.277719999999995</v>
      </c>
      <c r="Q2339" s="87" t="e">
        <f t="shared" si="246"/>
        <v>#DIV/0!</v>
      </c>
      <c r="R2339" s="87" t="e">
        <f t="shared" si="246"/>
        <v>#DIV/0!</v>
      </c>
      <c r="S2339" s="87" t="e">
        <f t="shared" si="246"/>
        <v>#DIV/0!</v>
      </c>
      <c r="T2339" s="87">
        <f t="shared" si="246"/>
        <v>96.333453159033567</v>
      </c>
    </row>
    <row r="2340" spans="1:21" hidden="1" x14ac:dyDescent="0.3">
      <c r="A2340" s="103"/>
      <c r="B2340" s="104" t="s">
        <v>207</v>
      </c>
      <c r="C2340" s="96" t="s">
        <v>208</v>
      </c>
      <c r="D2340" s="643">
        <f>D2396+D2665+D2916+D2987</f>
        <v>132.4</v>
      </c>
      <c r="E2340" s="642">
        <f t="shared" si="249"/>
        <v>117.4</v>
      </c>
      <c r="F2340" s="643">
        <f t="shared" ref="F2340:H2343" si="250">F2396+F2665+F2916+F2987</f>
        <v>117.4</v>
      </c>
      <c r="G2340" s="643">
        <f t="shared" si="250"/>
        <v>0</v>
      </c>
      <c r="H2340" s="643">
        <f t="shared" si="250"/>
        <v>435.47995000000003</v>
      </c>
      <c r="I2340" s="642">
        <f t="shared" si="247"/>
        <v>60.828999999999994</v>
      </c>
      <c r="J2340" s="643">
        <f t="shared" ref="J2340:L2343" si="251">J2396+J2665+J2916+J2987</f>
        <v>60.828999999999994</v>
      </c>
      <c r="K2340" s="643">
        <f t="shared" si="251"/>
        <v>0</v>
      </c>
      <c r="L2340" s="643">
        <f t="shared" si="251"/>
        <v>396.46224999999998</v>
      </c>
      <c r="M2340" s="642">
        <f t="shared" si="248"/>
        <v>20.340699999999998</v>
      </c>
      <c r="N2340" s="643">
        <f t="shared" ref="N2340:P2343" si="252">N2396+N2665+N2916+N2987</f>
        <v>20.340699999999998</v>
      </c>
      <c r="O2340" s="643">
        <f t="shared" si="252"/>
        <v>0</v>
      </c>
      <c r="P2340" s="643">
        <f t="shared" si="252"/>
        <v>316.63247999999999</v>
      </c>
      <c r="Q2340" s="87">
        <f t="shared" si="246"/>
        <v>33.439149090072171</v>
      </c>
      <c r="R2340" s="87">
        <f t="shared" si="246"/>
        <v>33.439149090072171</v>
      </c>
      <c r="S2340" s="87" t="e">
        <f t="shared" si="246"/>
        <v>#DIV/0!</v>
      </c>
      <c r="T2340" s="87">
        <f t="shared" si="246"/>
        <v>79.864471333651565</v>
      </c>
    </row>
    <row r="2341" spans="1:21" ht="30" hidden="1" x14ac:dyDescent="0.3">
      <c r="A2341" s="103"/>
      <c r="B2341" s="104" t="s">
        <v>209</v>
      </c>
      <c r="C2341" s="97" t="s">
        <v>210</v>
      </c>
      <c r="D2341" s="643">
        <f>D2397+D2666+D2917+D2988</f>
        <v>1271.6999999999998</v>
      </c>
      <c r="E2341" s="642">
        <f t="shared" si="249"/>
        <v>1271.6999999999998</v>
      </c>
      <c r="F2341" s="643">
        <f t="shared" si="250"/>
        <v>1271.6999999999998</v>
      </c>
      <c r="G2341" s="643">
        <f t="shared" si="250"/>
        <v>0</v>
      </c>
      <c r="H2341" s="643">
        <f t="shared" si="250"/>
        <v>0</v>
      </c>
      <c r="I2341" s="642">
        <f t="shared" si="247"/>
        <v>1024.8270600000001</v>
      </c>
      <c r="J2341" s="643">
        <f t="shared" si="251"/>
        <v>1024.8270600000001</v>
      </c>
      <c r="K2341" s="643">
        <f t="shared" si="251"/>
        <v>0</v>
      </c>
      <c r="L2341" s="643">
        <f t="shared" si="251"/>
        <v>0</v>
      </c>
      <c r="M2341" s="642">
        <f t="shared" si="248"/>
        <v>966.63801999999998</v>
      </c>
      <c r="N2341" s="643">
        <f t="shared" si="252"/>
        <v>966.63801999999998</v>
      </c>
      <c r="O2341" s="643">
        <f t="shared" si="252"/>
        <v>0</v>
      </c>
      <c r="P2341" s="643">
        <f t="shared" si="252"/>
        <v>0</v>
      </c>
      <c r="Q2341" s="87">
        <f t="shared" si="246"/>
        <v>94.322062495110131</v>
      </c>
      <c r="R2341" s="87">
        <f t="shared" si="246"/>
        <v>94.322062495110131</v>
      </c>
      <c r="S2341" s="87" t="e">
        <f t="shared" si="246"/>
        <v>#DIV/0!</v>
      </c>
      <c r="T2341" s="87" t="e">
        <f t="shared" si="246"/>
        <v>#DIV/0!</v>
      </c>
    </row>
    <row r="2342" spans="1:21" ht="30" hidden="1" x14ac:dyDescent="0.3">
      <c r="A2342" s="103"/>
      <c r="B2342" s="104" t="s">
        <v>211</v>
      </c>
      <c r="C2342" s="97" t="s">
        <v>212</v>
      </c>
      <c r="D2342" s="643">
        <f>D2398+D2667+D2918+D2989</f>
        <v>25</v>
      </c>
      <c r="E2342" s="642">
        <f t="shared" si="249"/>
        <v>25</v>
      </c>
      <c r="F2342" s="643">
        <f t="shared" si="250"/>
        <v>25</v>
      </c>
      <c r="G2342" s="643">
        <f t="shared" si="250"/>
        <v>0</v>
      </c>
      <c r="H2342" s="643">
        <f t="shared" si="250"/>
        <v>3.4719700000000002</v>
      </c>
      <c r="I2342" s="642">
        <f t="shared" si="247"/>
        <v>18.93</v>
      </c>
      <c r="J2342" s="643">
        <f t="shared" si="251"/>
        <v>18.93</v>
      </c>
      <c r="K2342" s="643">
        <f t="shared" si="251"/>
        <v>0</v>
      </c>
      <c r="L2342" s="643">
        <f t="shared" si="251"/>
        <v>3.2719700000000005</v>
      </c>
      <c r="M2342" s="642">
        <f t="shared" si="248"/>
        <v>11.745979999999999</v>
      </c>
      <c r="N2342" s="643">
        <f t="shared" si="252"/>
        <v>11.745979999999999</v>
      </c>
      <c r="O2342" s="643">
        <f t="shared" si="252"/>
        <v>0</v>
      </c>
      <c r="P2342" s="643">
        <f t="shared" si="252"/>
        <v>2.0943399999999999</v>
      </c>
      <c r="Q2342" s="87">
        <f t="shared" si="246"/>
        <v>62.049550977284731</v>
      </c>
      <c r="R2342" s="87">
        <f t="shared" si="246"/>
        <v>62.049550977284731</v>
      </c>
      <c r="S2342" s="87" t="e">
        <f t="shared" si="246"/>
        <v>#DIV/0!</v>
      </c>
      <c r="T2342" s="87">
        <f t="shared" si="246"/>
        <v>64.008533085572282</v>
      </c>
    </row>
    <row r="2343" spans="1:21" hidden="1" x14ac:dyDescent="0.3">
      <c r="A2343" s="103"/>
      <c r="B2343" s="104" t="s">
        <v>213</v>
      </c>
      <c r="C2343" s="96" t="s">
        <v>214</v>
      </c>
      <c r="D2343" s="643">
        <f>D2399+D2668+D2919+D2990</f>
        <v>238</v>
      </c>
      <c r="E2343" s="642">
        <f t="shared" si="249"/>
        <v>2320.4288700000002</v>
      </c>
      <c r="F2343" s="643">
        <f t="shared" si="250"/>
        <v>2173.7260000000001</v>
      </c>
      <c r="G2343" s="643">
        <f t="shared" si="250"/>
        <v>146.70286999999999</v>
      </c>
      <c r="H2343" s="643">
        <f t="shared" si="250"/>
        <v>54.9</v>
      </c>
      <c r="I2343" s="642">
        <f t="shared" si="247"/>
        <v>1906.97081</v>
      </c>
      <c r="J2343" s="643">
        <f t="shared" si="251"/>
        <v>1760.26794</v>
      </c>
      <c r="K2343" s="643">
        <f t="shared" si="251"/>
        <v>146.70286999999999</v>
      </c>
      <c r="L2343" s="643">
        <f t="shared" si="251"/>
        <v>49</v>
      </c>
      <c r="M2343" s="642">
        <f t="shared" si="248"/>
        <v>876.25497999999993</v>
      </c>
      <c r="N2343" s="643">
        <f t="shared" si="252"/>
        <v>816.54026999999996</v>
      </c>
      <c r="O2343" s="643">
        <f t="shared" si="252"/>
        <v>59.714709999999997</v>
      </c>
      <c r="P2343" s="643">
        <f t="shared" si="252"/>
        <v>43.59704</v>
      </c>
      <c r="Q2343" s="87">
        <f t="shared" si="246"/>
        <v>45.950099257156431</v>
      </c>
      <c r="R2343" s="87">
        <f t="shared" si="246"/>
        <v>46.387271587756125</v>
      </c>
      <c r="S2343" s="87">
        <f t="shared" si="246"/>
        <v>40.704527457438289</v>
      </c>
      <c r="T2343" s="87">
        <f t="shared" si="246"/>
        <v>88.973551020408166</v>
      </c>
    </row>
    <row r="2344" spans="1:21" ht="30" x14ac:dyDescent="0.3">
      <c r="A2344" s="103"/>
      <c r="B2344" s="104" t="s">
        <v>215</v>
      </c>
      <c r="C2344" s="95" t="s">
        <v>19</v>
      </c>
      <c r="D2344" s="643">
        <f>D2396+D2665+D2915</f>
        <v>182.60000000000002</v>
      </c>
      <c r="E2344" s="642">
        <f t="shared" si="249"/>
        <v>167.60000000000002</v>
      </c>
      <c r="F2344" s="643">
        <f>F2396+F2665+F2915</f>
        <v>167.60000000000002</v>
      </c>
      <c r="G2344" s="643">
        <f>G2396+G2665+G2915</f>
        <v>0</v>
      </c>
      <c r="H2344" s="643">
        <f>H2396+H2665+H2915</f>
        <v>435.47995000000003</v>
      </c>
      <c r="I2344" s="642">
        <f t="shared" si="247"/>
        <v>91.968999999999994</v>
      </c>
      <c r="J2344" s="643">
        <f>J2396+J2665+J2915</f>
        <v>91.968999999999994</v>
      </c>
      <c r="K2344" s="643">
        <f>K2396+K2665+K2915</f>
        <v>0</v>
      </c>
      <c r="L2344" s="643">
        <f>L2396+L2665+L2915</f>
        <v>396.46224999999998</v>
      </c>
      <c r="M2344" s="642">
        <f t="shared" si="248"/>
        <v>34.724640000000001</v>
      </c>
      <c r="N2344" s="643">
        <f>N2396+N2665+N2915</f>
        <v>34.724640000000001</v>
      </c>
      <c r="O2344" s="643">
        <f>O2396+O2665+O2915</f>
        <v>0</v>
      </c>
      <c r="P2344" s="643">
        <f>P2396+P2665+P2915</f>
        <v>316.63247999999999</v>
      </c>
      <c r="Q2344" s="87">
        <f t="shared" si="246"/>
        <v>37.756896345507727</v>
      </c>
      <c r="R2344" s="87">
        <f t="shared" si="246"/>
        <v>37.756896345507727</v>
      </c>
      <c r="S2344" s="87" t="e">
        <f t="shared" si="246"/>
        <v>#DIV/0!</v>
      </c>
      <c r="T2344" s="87">
        <f t="shared" si="246"/>
        <v>79.864471333651565</v>
      </c>
    </row>
    <row r="2345" spans="1:21" ht="45" hidden="1" x14ac:dyDescent="0.3">
      <c r="A2345" s="103"/>
      <c r="B2345" s="104" t="s">
        <v>216</v>
      </c>
      <c r="C2345" s="96" t="s">
        <v>217</v>
      </c>
      <c r="D2345" s="643">
        <f t="shared" ref="D2345:D2388" si="253">D2401+D2670+D2921+D2992</f>
        <v>1271.6999999999998</v>
      </c>
      <c r="E2345" s="642">
        <f t="shared" si="249"/>
        <v>1271.6999999999998</v>
      </c>
      <c r="F2345" s="643">
        <f t="shared" ref="F2345:H2360" si="254">F2401+F2670+F2921+F2992</f>
        <v>1271.6999999999998</v>
      </c>
      <c r="G2345" s="643">
        <f t="shared" si="254"/>
        <v>0</v>
      </c>
      <c r="H2345" s="643">
        <f t="shared" si="254"/>
        <v>499.43465000000003</v>
      </c>
      <c r="I2345" s="642">
        <f t="shared" si="247"/>
        <v>1014.53606</v>
      </c>
      <c r="J2345" s="643">
        <f t="shared" ref="J2345:L2360" si="255">J2401+J2670+J2921+J2992</f>
        <v>1014.53606</v>
      </c>
      <c r="K2345" s="643">
        <f t="shared" si="255"/>
        <v>0</v>
      </c>
      <c r="L2345" s="643">
        <f t="shared" si="255"/>
        <v>441.54494999999997</v>
      </c>
      <c r="M2345" s="642">
        <f t="shared" si="248"/>
        <v>956.34701999999993</v>
      </c>
      <c r="N2345" s="643">
        <f t="shared" ref="N2345:P2360" si="256">N2401+N2670+N2921+N2992</f>
        <v>956.34701999999993</v>
      </c>
      <c r="O2345" s="643">
        <f t="shared" si="256"/>
        <v>0</v>
      </c>
      <c r="P2345" s="643">
        <f t="shared" si="256"/>
        <v>359.00453999999996</v>
      </c>
      <c r="Q2345" s="87">
        <f t="shared" si="246"/>
        <v>94.264468036749719</v>
      </c>
      <c r="R2345" s="87">
        <f t="shared" si="246"/>
        <v>94.264468036749719</v>
      </c>
      <c r="S2345" s="87" t="e">
        <f t="shared" si="246"/>
        <v>#DIV/0!</v>
      </c>
      <c r="T2345" s="87">
        <f t="shared" si="246"/>
        <v>81.306453623804316</v>
      </c>
    </row>
    <row r="2346" spans="1:21" hidden="1" x14ac:dyDescent="0.3">
      <c r="A2346" s="103"/>
      <c r="B2346" s="104" t="s">
        <v>218</v>
      </c>
      <c r="C2346" s="96" t="s">
        <v>219</v>
      </c>
      <c r="D2346" s="643">
        <f t="shared" si="253"/>
        <v>0</v>
      </c>
      <c r="E2346" s="642">
        <f t="shared" si="249"/>
        <v>0</v>
      </c>
      <c r="F2346" s="643">
        <f t="shared" si="254"/>
        <v>0</v>
      </c>
      <c r="G2346" s="643">
        <f t="shared" si="254"/>
        <v>0</v>
      </c>
      <c r="H2346" s="643">
        <f t="shared" si="254"/>
        <v>60.482730000000004</v>
      </c>
      <c r="I2346" s="642">
        <f t="shared" si="247"/>
        <v>0</v>
      </c>
      <c r="J2346" s="643">
        <f t="shared" si="255"/>
        <v>0</v>
      </c>
      <c r="K2346" s="643">
        <f t="shared" si="255"/>
        <v>0</v>
      </c>
      <c r="L2346" s="643">
        <f t="shared" si="255"/>
        <v>41.81073</v>
      </c>
      <c r="M2346" s="642">
        <f t="shared" si="248"/>
        <v>0</v>
      </c>
      <c r="N2346" s="643">
        <f t="shared" si="256"/>
        <v>0</v>
      </c>
      <c r="O2346" s="643">
        <f t="shared" si="256"/>
        <v>0</v>
      </c>
      <c r="P2346" s="643">
        <f t="shared" si="256"/>
        <v>40.277719999999995</v>
      </c>
      <c r="Q2346" s="87" t="e">
        <f t="shared" si="246"/>
        <v>#DIV/0!</v>
      </c>
      <c r="R2346" s="87" t="e">
        <f t="shared" si="246"/>
        <v>#DIV/0!</v>
      </c>
      <c r="S2346" s="87" t="e">
        <f t="shared" si="246"/>
        <v>#DIV/0!</v>
      </c>
      <c r="T2346" s="87">
        <f t="shared" si="246"/>
        <v>96.333453159033567</v>
      </c>
    </row>
    <row r="2347" spans="1:21" ht="30" hidden="1" x14ac:dyDescent="0.3">
      <c r="A2347" s="103"/>
      <c r="B2347" s="104" t="s">
        <v>220</v>
      </c>
      <c r="C2347" s="97" t="s">
        <v>221</v>
      </c>
      <c r="D2347" s="643">
        <f t="shared" si="253"/>
        <v>1223.6000000000001</v>
      </c>
      <c r="E2347" s="642">
        <f t="shared" si="249"/>
        <v>1249.7502899999999</v>
      </c>
      <c r="F2347" s="643">
        <f t="shared" si="254"/>
        <v>1249.7439999999999</v>
      </c>
      <c r="G2347" s="643">
        <f t="shared" si="254"/>
        <v>6.2899999999999996E-3</v>
      </c>
      <c r="H2347" s="643">
        <f t="shared" si="254"/>
        <v>482.20895000000002</v>
      </c>
      <c r="I2347" s="642">
        <f t="shared" si="247"/>
        <v>956.4832899999999</v>
      </c>
      <c r="J2347" s="643">
        <f t="shared" si="255"/>
        <v>956.47699999999986</v>
      </c>
      <c r="K2347" s="643">
        <f t="shared" si="255"/>
        <v>6.2899999999999996E-3</v>
      </c>
      <c r="L2347" s="643">
        <f t="shared" si="255"/>
        <v>438.52125000000001</v>
      </c>
      <c r="M2347" s="642">
        <f t="shared" si="248"/>
        <v>876.2315500000002</v>
      </c>
      <c r="N2347" s="643">
        <f t="shared" si="256"/>
        <v>876.2315500000002</v>
      </c>
      <c r="O2347" s="643">
        <f t="shared" si="256"/>
        <v>0</v>
      </c>
      <c r="P2347" s="643">
        <f t="shared" si="256"/>
        <v>353.33269999999999</v>
      </c>
      <c r="Q2347" s="87">
        <f t="shared" si="246"/>
        <v>91.609708100598425</v>
      </c>
      <c r="R2347" s="87">
        <f t="shared" si="246"/>
        <v>91.610310545888751</v>
      </c>
      <c r="S2347" s="87">
        <f t="shared" si="246"/>
        <v>0</v>
      </c>
      <c r="T2347" s="87">
        <f t="shared" si="246"/>
        <v>80.573678014463383</v>
      </c>
    </row>
    <row r="2348" spans="1:21" ht="30" hidden="1" x14ac:dyDescent="0.3">
      <c r="A2348" s="103"/>
      <c r="B2348" s="104" t="s">
        <v>222</v>
      </c>
      <c r="C2348" s="97" t="s">
        <v>223</v>
      </c>
      <c r="D2348" s="643">
        <f t="shared" si="253"/>
        <v>2495.3000000000002</v>
      </c>
      <c r="E2348" s="642">
        <f t="shared" si="249"/>
        <v>2508.2200199999997</v>
      </c>
      <c r="F2348" s="643">
        <f t="shared" si="254"/>
        <v>2508.2200199999997</v>
      </c>
      <c r="G2348" s="643">
        <f t="shared" si="254"/>
        <v>0</v>
      </c>
      <c r="H2348" s="643">
        <f t="shared" si="254"/>
        <v>46.728999999999999</v>
      </c>
      <c r="I2348" s="642">
        <f t="shared" si="247"/>
        <v>1957.7890600000001</v>
      </c>
      <c r="J2348" s="643">
        <f t="shared" si="255"/>
        <v>1957.7890600000001</v>
      </c>
      <c r="K2348" s="643">
        <f t="shared" si="255"/>
        <v>0</v>
      </c>
      <c r="L2348" s="643">
        <f t="shared" si="255"/>
        <v>42.059000000000005</v>
      </c>
      <c r="M2348" s="642">
        <f t="shared" si="248"/>
        <v>1819.3581800000002</v>
      </c>
      <c r="N2348" s="643">
        <f t="shared" si="256"/>
        <v>1819.3581800000002</v>
      </c>
      <c r="O2348" s="643">
        <f t="shared" si="256"/>
        <v>0</v>
      </c>
      <c r="P2348" s="643">
        <f t="shared" si="256"/>
        <v>36.700220000000002</v>
      </c>
      <c r="Q2348" s="87">
        <f t="shared" si="246"/>
        <v>92.929223948161194</v>
      </c>
      <c r="R2348" s="87">
        <f t="shared" si="246"/>
        <v>92.929223948161194</v>
      </c>
      <c r="S2348" s="87" t="e">
        <f t="shared" si="246"/>
        <v>#DIV/0!</v>
      </c>
      <c r="T2348" s="87">
        <f t="shared" si="246"/>
        <v>87.25889821441308</v>
      </c>
    </row>
    <row r="2349" spans="1:21" hidden="1" x14ac:dyDescent="0.3">
      <c r="A2349" s="103"/>
      <c r="B2349" s="104" t="s">
        <v>224</v>
      </c>
      <c r="C2349" s="96" t="s">
        <v>225</v>
      </c>
      <c r="D2349" s="643">
        <f t="shared" si="253"/>
        <v>0</v>
      </c>
      <c r="E2349" s="642">
        <f t="shared" si="249"/>
        <v>0</v>
      </c>
      <c r="F2349" s="643">
        <f t="shared" si="254"/>
        <v>0</v>
      </c>
      <c r="G2349" s="643">
        <f t="shared" si="254"/>
        <v>0</v>
      </c>
      <c r="H2349" s="643">
        <f t="shared" si="254"/>
        <v>41.794969999999999</v>
      </c>
      <c r="I2349" s="642">
        <f t="shared" si="247"/>
        <v>0</v>
      </c>
      <c r="J2349" s="643">
        <f t="shared" si="255"/>
        <v>0</v>
      </c>
      <c r="K2349" s="643">
        <f t="shared" si="255"/>
        <v>0</v>
      </c>
      <c r="L2349" s="643">
        <f t="shared" si="255"/>
        <v>37.514970000000005</v>
      </c>
      <c r="M2349" s="642">
        <f t="shared" si="248"/>
        <v>0</v>
      </c>
      <c r="N2349" s="643">
        <f t="shared" si="256"/>
        <v>0</v>
      </c>
      <c r="O2349" s="643">
        <f t="shared" si="256"/>
        <v>0</v>
      </c>
      <c r="P2349" s="643">
        <f t="shared" si="256"/>
        <v>36.112680000000005</v>
      </c>
      <c r="Q2349" s="87" t="e">
        <f t="shared" si="246"/>
        <v>#DIV/0!</v>
      </c>
      <c r="R2349" s="87" t="e">
        <f t="shared" si="246"/>
        <v>#DIV/0!</v>
      </c>
      <c r="S2349" s="87" t="e">
        <f t="shared" si="246"/>
        <v>#DIV/0!</v>
      </c>
      <c r="T2349" s="87">
        <f t="shared" si="246"/>
        <v>96.262052188766248</v>
      </c>
    </row>
    <row r="2350" spans="1:21" ht="30" hidden="1" x14ac:dyDescent="0.3">
      <c r="A2350" s="103"/>
      <c r="B2350" s="104" t="s">
        <v>226</v>
      </c>
      <c r="C2350" s="97" t="s">
        <v>227</v>
      </c>
      <c r="D2350" s="643">
        <f t="shared" si="253"/>
        <v>267.10000000000002</v>
      </c>
      <c r="E2350" s="642">
        <f t="shared" si="249"/>
        <v>265.77001999999999</v>
      </c>
      <c r="F2350" s="643">
        <f t="shared" si="254"/>
        <v>265.77001999999999</v>
      </c>
      <c r="G2350" s="643">
        <f t="shared" si="254"/>
        <v>0</v>
      </c>
      <c r="H2350" s="643">
        <f t="shared" si="254"/>
        <v>54.9</v>
      </c>
      <c r="I2350" s="642">
        <f t="shared" si="247"/>
        <v>203.04499999999999</v>
      </c>
      <c r="J2350" s="643">
        <f t="shared" si="255"/>
        <v>203.04499999999999</v>
      </c>
      <c r="K2350" s="643">
        <f t="shared" si="255"/>
        <v>0</v>
      </c>
      <c r="L2350" s="643">
        <f t="shared" si="255"/>
        <v>49</v>
      </c>
      <c r="M2350" s="642">
        <f t="shared" si="248"/>
        <v>183.13964999999999</v>
      </c>
      <c r="N2350" s="643">
        <f t="shared" si="256"/>
        <v>183.13964999999999</v>
      </c>
      <c r="O2350" s="643">
        <f t="shared" si="256"/>
        <v>0</v>
      </c>
      <c r="P2350" s="643">
        <f t="shared" si="256"/>
        <v>43.59704</v>
      </c>
      <c r="Q2350" s="87">
        <f t="shared" si="246"/>
        <v>90.196582038464385</v>
      </c>
      <c r="R2350" s="87">
        <f t="shared" si="246"/>
        <v>90.196582038464385</v>
      </c>
      <c r="S2350" s="87" t="e">
        <f t="shared" si="246"/>
        <v>#DIV/0!</v>
      </c>
      <c r="T2350" s="87">
        <f t="shared" si="246"/>
        <v>88.973551020408166</v>
      </c>
    </row>
    <row r="2351" spans="1:21" ht="75" hidden="1" x14ac:dyDescent="0.3">
      <c r="A2351" s="103"/>
      <c r="B2351" s="104" t="s">
        <v>228</v>
      </c>
      <c r="C2351" s="97" t="s">
        <v>229</v>
      </c>
      <c r="D2351" s="643">
        <f t="shared" si="253"/>
        <v>1100.3000000000002</v>
      </c>
      <c r="E2351" s="642">
        <f t="shared" si="249"/>
        <v>1108.1500000000001</v>
      </c>
      <c r="F2351" s="643">
        <f t="shared" si="254"/>
        <v>1108.1500000000001</v>
      </c>
      <c r="G2351" s="643">
        <f t="shared" si="254"/>
        <v>0</v>
      </c>
      <c r="H2351" s="643">
        <f t="shared" si="254"/>
        <v>49.292999999999999</v>
      </c>
      <c r="I2351" s="642">
        <f t="shared" si="247"/>
        <v>852.52460999999994</v>
      </c>
      <c r="J2351" s="643">
        <f t="shared" si="255"/>
        <v>852.52460999999994</v>
      </c>
      <c r="K2351" s="643">
        <f t="shared" si="255"/>
        <v>0</v>
      </c>
      <c r="L2351" s="643">
        <f t="shared" si="255"/>
        <v>38.253299999999996</v>
      </c>
      <c r="M2351" s="642">
        <f t="shared" si="248"/>
        <v>804.50722000000007</v>
      </c>
      <c r="N2351" s="643">
        <f t="shared" si="256"/>
        <v>804.50722000000007</v>
      </c>
      <c r="O2351" s="643">
        <f t="shared" si="256"/>
        <v>0</v>
      </c>
      <c r="P2351" s="643">
        <f t="shared" si="256"/>
        <v>25.296870000000002</v>
      </c>
      <c r="Q2351" s="87">
        <f t="shared" si="246"/>
        <v>94.36762417920113</v>
      </c>
      <c r="R2351" s="87">
        <f t="shared" si="246"/>
        <v>94.36762417920113</v>
      </c>
      <c r="S2351" s="87" t="e">
        <f t="shared" si="246"/>
        <v>#DIV/0!</v>
      </c>
      <c r="T2351" s="87">
        <f t="shared" si="246"/>
        <v>66.129902518214124</v>
      </c>
    </row>
    <row r="2352" spans="1:21" ht="135" hidden="1" x14ac:dyDescent="0.3">
      <c r="A2352" s="103"/>
      <c r="B2352" s="104" t="s">
        <v>230</v>
      </c>
      <c r="C2352" s="97" t="s">
        <v>231</v>
      </c>
      <c r="D2352" s="643">
        <f t="shared" si="253"/>
        <v>240.40000000000003</v>
      </c>
      <c r="E2352" s="642">
        <f t="shared" si="249"/>
        <v>254.55029000000002</v>
      </c>
      <c r="F2352" s="643">
        <f t="shared" si="254"/>
        <v>254.54400000000001</v>
      </c>
      <c r="G2352" s="643">
        <f t="shared" si="254"/>
        <v>6.2899999999999996E-3</v>
      </c>
      <c r="H2352" s="643">
        <f t="shared" si="254"/>
        <v>45.792999999999999</v>
      </c>
      <c r="I2352" s="642">
        <f t="shared" si="247"/>
        <v>204.33280000000002</v>
      </c>
      <c r="J2352" s="643">
        <f t="shared" si="255"/>
        <v>204.32651000000001</v>
      </c>
      <c r="K2352" s="643">
        <f t="shared" si="255"/>
        <v>6.2899999999999996E-3</v>
      </c>
      <c r="L2352" s="643">
        <f t="shared" si="255"/>
        <v>34.753299999999996</v>
      </c>
      <c r="M2352" s="642">
        <f t="shared" si="248"/>
        <v>192.64546999999999</v>
      </c>
      <c r="N2352" s="643">
        <f t="shared" si="256"/>
        <v>192.64546999999999</v>
      </c>
      <c r="O2352" s="643">
        <f t="shared" si="256"/>
        <v>0</v>
      </c>
      <c r="P2352" s="643">
        <f t="shared" si="256"/>
        <v>23.996870000000001</v>
      </c>
      <c r="Q2352" s="87">
        <f t="shared" si="246"/>
        <v>94.280247713533981</v>
      </c>
      <c r="R2352" s="87">
        <f t="shared" si="246"/>
        <v>94.283150042547078</v>
      </c>
      <c r="S2352" s="87">
        <f t="shared" si="246"/>
        <v>0</v>
      </c>
      <c r="T2352" s="87">
        <f t="shared" si="246"/>
        <v>69.04918381851509</v>
      </c>
    </row>
    <row r="2353" spans="1:20" ht="45" hidden="1" x14ac:dyDescent="0.3">
      <c r="A2353" s="103"/>
      <c r="B2353" s="104" t="s">
        <v>232</v>
      </c>
      <c r="C2353" s="97" t="s">
        <v>233</v>
      </c>
      <c r="D2353" s="643">
        <f t="shared" si="253"/>
        <v>91.3</v>
      </c>
      <c r="E2353" s="642">
        <f t="shared" si="249"/>
        <v>108.37998</v>
      </c>
      <c r="F2353" s="643">
        <f t="shared" si="254"/>
        <v>108.37998</v>
      </c>
      <c r="G2353" s="643">
        <f t="shared" si="254"/>
        <v>0</v>
      </c>
      <c r="H2353" s="643">
        <f t="shared" si="254"/>
        <v>60.263999999999996</v>
      </c>
      <c r="I2353" s="642">
        <f t="shared" si="247"/>
        <v>84.38</v>
      </c>
      <c r="J2353" s="643">
        <f t="shared" si="255"/>
        <v>84.38</v>
      </c>
      <c r="K2353" s="643">
        <f t="shared" si="255"/>
        <v>0</v>
      </c>
      <c r="L2353" s="643">
        <f t="shared" si="255"/>
        <v>49.172000000000004</v>
      </c>
      <c r="M2353" s="642">
        <f t="shared" si="248"/>
        <v>77.366280000000003</v>
      </c>
      <c r="N2353" s="643">
        <f t="shared" si="256"/>
        <v>77.366280000000003</v>
      </c>
      <c r="O2353" s="643">
        <f t="shared" si="256"/>
        <v>0</v>
      </c>
      <c r="P2353" s="643">
        <f t="shared" si="256"/>
        <v>43.78022</v>
      </c>
      <c r="Q2353" s="87">
        <f t="shared" si="246"/>
        <v>91.687935529746383</v>
      </c>
      <c r="R2353" s="87">
        <f t="shared" si="246"/>
        <v>91.687935529746383</v>
      </c>
      <c r="S2353" s="87" t="e">
        <f t="shared" si="246"/>
        <v>#DIV/0!</v>
      </c>
      <c r="T2353" s="87">
        <f t="shared" si="246"/>
        <v>89.034857235825257</v>
      </c>
    </row>
    <row r="2354" spans="1:20" ht="45" hidden="1" x14ac:dyDescent="0.3">
      <c r="A2354" s="103"/>
      <c r="B2354" s="104" t="s">
        <v>234</v>
      </c>
      <c r="C2354" s="97" t="s">
        <v>235</v>
      </c>
      <c r="D2354" s="643">
        <f t="shared" si="253"/>
        <v>33.9</v>
      </c>
      <c r="E2354" s="642">
        <f t="shared" si="249"/>
        <v>38.049999999999997</v>
      </c>
      <c r="F2354" s="643">
        <f t="shared" si="254"/>
        <v>38.049999999999997</v>
      </c>
      <c r="G2354" s="643">
        <f t="shared" si="254"/>
        <v>0</v>
      </c>
      <c r="H2354" s="643">
        <f t="shared" si="254"/>
        <v>0</v>
      </c>
      <c r="I2354" s="642">
        <f t="shared" si="247"/>
        <v>36.197999999999993</v>
      </c>
      <c r="J2354" s="643">
        <f t="shared" si="255"/>
        <v>36.197999999999993</v>
      </c>
      <c r="K2354" s="643">
        <f t="shared" si="255"/>
        <v>0</v>
      </c>
      <c r="L2354" s="643">
        <f t="shared" si="255"/>
        <v>0</v>
      </c>
      <c r="M2354" s="642">
        <f t="shared" si="248"/>
        <v>23.4726</v>
      </c>
      <c r="N2354" s="643">
        <f t="shared" si="256"/>
        <v>23.4726</v>
      </c>
      <c r="O2354" s="643">
        <f t="shared" si="256"/>
        <v>0</v>
      </c>
      <c r="P2354" s="643">
        <f t="shared" si="256"/>
        <v>0</v>
      </c>
      <c r="Q2354" s="87">
        <f t="shared" si="246"/>
        <v>64.845019061826633</v>
      </c>
      <c r="R2354" s="87">
        <f t="shared" si="246"/>
        <v>64.845019061826633</v>
      </c>
      <c r="S2354" s="87" t="e">
        <f t="shared" si="246"/>
        <v>#DIV/0!</v>
      </c>
      <c r="T2354" s="87" t="e">
        <f t="shared" si="246"/>
        <v>#DIV/0!</v>
      </c>
    </row>
    <row r="2355" spans="1:20" ht="45" hidden="1" x14ac:dyDescent="0.3">
      <c r="A2355" s="103"/>
      <c r="B2355" s="104" t="s">
        <v>236</v>
      </c>
      <c r="C2355" s="97" t="s">
        <v>237</v>
      </c>
      <c r="D2355" s="643">
        <f t="shared" si="253"/>
        <v>159.39999999999998</v>
      </c>
      <c r="E2355" s="642">
        <f t="shared" si="249"/>
        <v>161.79999999999998</v>
      </c>
      <c r="F2355" s="643">
        <f t="shared" si="254"/>
        <v>161.79999999999998</v>
      </c>
      <c r="G2355" s="643">
        <f t="shared" si="254"/>
        <v>0</v>
      </c>
      <c r="H2355" s="643">
        <f t="shared" si="254"/>
        <v>38.323</v>
      </c>
      <c r="I2355" s="642">
        <f t="shared" si="247"/>
        <v>125.15</v>
      </c>
      <c r="J2355" s="643">
        <f t="shared" si="255"/>
        <v>125.15</v>
      </c>
      <c r="K2355" s="643">
        <f t="shared" si="255"/>
        <v>0</v>
      </c>
      <c r="L2355" s="643">
        <f t="shared" si="255"/>
        <v>34.243000000000002</v>
      </c>
      <c r="M2355" s="642">
        <f t="shared" si="248"/>
        <v>99.2834</v>
      </c>
      <c r="N2355" s="643">
        <f t="shared" si="256"/>
        <v>99.2834</v>
      </c>
      <c r="O2355" s="643">
        <f t="shared" si="256"/>
        <v>0</v>
      </c>
      <c r="P2355" s="643">
        <f t="shared" si="256"/>
        <v>34.018340000000002</v>
      </c>
      <c r="Q2355" s="87">
        <f t="shared" si="246"/>
        <v>79.331522173391917</v>
      </c>
      <c r="R2355" s="87">
        <f t="shared" si="246"/>
        <v>79.331522173391917</v>
      </c>
      <c r="S2355" s="87" t="e">
        <f t="shared" si="246"/>
        <v>#DIV/0!</v>
      </c>
      <c r="T2355" s="87">
        <f t="shared" si="246"/>
        <v>99.343924305697513</v>
      </c>
    </row>
    <row r="2356" spans="1:20" ht="30" hidden="1" x14ac:dyDescent="0.3">
      <c r="A2356" s="103"/>
      <c r="B2356" s="104" t="s">
        <v>238</v>
      </c>
      <c r="C2356" s="97" t="s">
        <v>239</v>
      </c>
      <c r="D2356" s="643">
        <f t="shared" si="253"/>
        <v>0</v>
      </c>
      <c r="E2356" s="642">
        <f t="shared" si="249"/>
        <v>0</v>
      </c>
      <c r="F2356" s="643">
        <f t="shared" si="254"/>
        <v>0</v>
      </c>
      <c r="G2356" s="643">
        <f t="shared" si="254"/>
        <v>0</v>
      </c>
      <c r="H2356" s="643">
        <f t="shared" si="254"/>
        <v>0</v>
      </c>
      <c r="I2356" s="642">
        <f t="shared" si="247"/>
        <v>0</v>
      </c>
      <c r="J2356" s="643">
        <f t="shared" si="255"/>
        <v>0</v>
      </c>
      <c r="K2356" s="643">
        <f t="shared" si="255"/>
        <v>0</v>
      </c>
      <c r="L2356" s="643">
        <f t="shared" si="255"/>
        <v>0</v>
      </c>
      <c r="M2356" s="642">
        <f t="shared" si="248"/>
        <v>0</v>
      </c>
      <c r="N2356" s="643">
        <f t="shared" si="256"/>
        <v>0</v>
      </c>
      <c r="O2356" s="643">
        <f t="shared" si="256"/>
        <v>0</v>
      </c>
      <c r="P2356" s="643">
        <f t="shared" si="256"/>
        <v>0</v>
      </c>
      <c r="Q2356" s="87" t="e">
        <f t="shared" si="246"/>
        <v>#DIV/0!</v>
      </c>
      <c r="R2356" s="87" t="e">
        <f t="shared" si="246"/>
        <v>#DIV/0!</v>
      </c>
      <c r="S2356" s="87" t="e">
        <f t="shared" si="246"/>
        <v>#DIV/0!</v>
      </c>
      <c r="T2356" s="87" t="e">
        <f t="shared" si="246"/>
        <v>#DIV/0!</v>
      </c>
    </row>
    <row r="2357" spans="1:20" ht="45" hidden="1" x14ac:dyDescent="0.3">
      <c r="A2357" s="103"/>
      <c r="B2357" s="104" t="s">
        <v>240</v>
      </c>
      <c r="C2357" s="97" t="s">
        <v>241</v>
      </c>
      <c r="D2357" s="643">
        <f t="shared" si="253"/>
        <v>0</v>
      </c>
      <c r="E2357" s="642">
        <f t="shared" si="249"/>
        <v>0</v>
      </c>
      <c r="F2357" s="643">
        <f t="shared" si="254"/>
        <v>0</v>
      </c>
      <c r="G2357" s="643">
        <f t="shared" si="254"/>
        <v>0</v>
      </c>
      <c r="H2357" s="643">
        <f t="shared" si="254"/>
        <v>0</v>
      </c>
      <c r="I2357" s="642">
        <f t="shared" si="247"/>
        <v>0</v>
      </c>
      <c r="J2357" s="643">
        <f t="shared" si="255"/>
        <v>0</v>
      </c>
      <c r="K2357" s="643">
        <f t="shared" si="255"/>
        <v>0</v>
      </c>
      <c r="L2357" s="643">
        <f t="shared" si="255"/>
        <v>0</v>
      </c>
      <c r="M2357" s="642">
        <f t="shared" si="248"/>
        <v>0</v>
      </c>
      <c r="N2357" s="643">
        <f t="shared" si="256"/>
        <v>0</v>
      </c>
      <c r="O2357" s="643">
        <f t="shared" si="256"/>
        <v>0</v>
      </c>
      <c r="P2357" s="643">
        <f t="shared" si="256"/>
        <v>0</v>
      </c>
      <c r="Q2357" s="87" t="e">
        <f t="shared" si="246"/>
        <v>#DIV/0!</v>
      </c>
      <c r="R2357" s="87" t="e">
        <f t="shared" si="246"/>
        <v>#DIV/0!</v>
      </c>
      <c r="S2357" s="87" t="e">
        <f t="shared" si="246"/>
        <v>#DIV/0!</v>
      </c>
      <c r="T2357" s="87" t="e">
        <f t="shared" si="246"/>
        <v>#DIV/0!</v>
      </c>
    </row>
    <row r="2358" spans="1:20" ht="60" hidden="1" x14ac:dyDescent="0.3">
      <c r="A2358" s="103"/>
      <c r="B2358" s="104" t="s">
        <v>242</v>
      </c>
      <c r="C2358" s="97" t="s">
        <v>243</v>
      </c>
      <c r="D2358" s="643">
        <f t="shared" si="253"/>
        <v>0</v>
      </c>
      <c r="E2358" s="642">
        <f t="shared" si="249"/>
        <v>0</v>
      </c>
      <c r="F2358" s="643">
        <f t="shared" si="254"/>
        <v>0</v>
      </c>
      <c r="G2358" s="643">
        <f t="shared" si="254"/>
        <v>0</v>
      </c>
      <c r="H2358" s="643">
        <f t="shared" si="254"/>
        <v>8.1780000000000008</v>
      </c>
      <c r="I2358" s="642">
        <f t="shared" si="247"/>
        <v>0</v>
      </c>
      <c r="J2358" s="643">
        <f t="shared" si="255"/>
        <v>0</v>
      </c>
      <c r="K2358" s="643">
        <f t="shared" si="255"/>
        <v>0</v>
      </c>
      <c r="L2358" s="643">
        <f t="shared" si="255"/>
        <v>7.3602999999999996</v>
      </c>
      <c r="M2358" s="642">
        <f t="shared" si="248"/>
        <v>0</v>
      </c>
      <c r="N2358" s="643">
        <f t="shared" si="256"/>
        <v>0</v>
      </c>
      <c r="O2358" s="643">
        <f t="shared" si="256"/>
        <v>0</v>
      </c>
      <c r="P2358" s="643">
        <f t="shared" si="256"/>
        <v>6.3330500000000001</v>
      </c>
      <c r="Q2358" s="87" t="e">
        <f t="shared" si="246"/>
        <v>#DIV/0!</v>
      </c>
      <c r="R2358" s="87" t="e">
        <f t="shared" si="246"/>
        <v>#DIV/0!</v>
      </c>
      <c r="S2358" s="87" t="e">
        <f t="shared" si="246"/>
        <v>#DIV/0!</v>
      </c>
      <c r="T2358" s="87">
        <f t="shared" si="246"/>
        <v>86.043367797508267</v>
      </c>
    </row>
    <row r="2359" spans="1:20" ht="30" hidden="1" x14ac:dyDescent="0.3">
      <c r="A2359" s="103"/>
      <c r="B2359" s="104" t="s">
        <v>244</v>
      </c>
      <c r="C2359" s="97" t="s">
        <v>245</v>
      </c>
      <c r="D2359" s="643">
        <f t="shared" si="253"/>
        <v>0</v>
      </c>
      <c r="E2359" s="642">
        <f t="shared" si="249"/>
        <v>0</v>
      </c>
      <c r="F2359" s="643">
        <f t="shared" si="254"/>
        <v>0</v>
      </c>
      <c r="G2359" s="643">
        <f t="shared" si="254"/>
        <v>0</v>
      </c>
      <c r="H2359" s="643">
        <f t="shared" si="254"/>
        <v>0</v>
      </c>
      <c r="I2359" s="642">
        <f t="shared" si="247"/>
        <v>0</v>
      </c>
      <c r="J2359" s="643">
        <f t="shared" si="255"/>
        <v>0</v>
      </c>
      <c r="K2359" s="643">
        <f t="shared" si="255"/>
        <v>0</v>
      </c>
      <c r="L2359" s="643">
        <f t="shared" si="255"/>
        <v>0</v>
      </c>
      <c r="M2359" s="642">
        <f t="shared" si="248"/>
        <v>0</v>
      </c>
      <c r="N2359" s="643">
        <f t="shared" si="256"/>
        <v>0</v>
      </c>
      <c r="O2359" s="643">
        <f t="shared" si="256"/>
        <v>0</v>
      </c>
      <c r="P2359" s="643">
        <f t="shared" si="256"/>
        <v>0</v>
      </c>
      <c r="Q2359" s="87" t="e">
        <f t="shared" si="246"/>
        <v>#DIV/0!</v>
      </c>
      <c r="R2359" s="87" t="e">
        <f t="shared" si="246"/>
        <v>#DIV/0!</v>
      </c>
      <c r="S2359" s="87" t="e">
        <f t="shared" si="246"/>
        <v>#DIV/0!</v>
      </c>
      <c r="T2359" s="87" t="e">
        <f t="shared" si="246"/>
        <v>#DIV/0!</v>
      </c>
    </row>
    <row r="2360" spans="1:20" ht="30" hidden="1" x14ac:dyDescent="0.3">
      <c r="A2360" s="103"/>
      <c r="B2360" s="104" t="s">
        <v>246</v>
      </c>
      <c r="C2360" s="97" t="s">
        <v>247</v>
      </c>
      <c r="D2360" s="643">
        <f t="shared" si="253"/>
        <v>0</v>
      </c>
      <c r="E2360" s="642">
        <f t="shared" si="249"/>
        <v>0</v>
      </c>
      <c r="F2360" s="643">
        <f t="shared" si="254"/>
        <v>0</v>
      </c>
      <c r="G2360" s="643">
        <f t="shared" si="254"/>
        <v>0</v>
      </c>
      <c r="H2360" s="643">
        <f t="shared" si="254"/>
        <v>8.4060000000000006</v>
      </c>
      <c r="I2360" s="642">
        <f t="shared" si="247"/>
        <v>0</v>
      </c>
      <c r="J2360" s="643">
        <f t="shared" si="255"/>
        <v>0</v>
      </c>
      <c r="K2360" s="643">
        <f t="shared" si="255"/>
        <v>0</v>
      </c>
      <c r="L2360" s="643">
        <f t="shared" si="255"/>
        <v>7.8159999999999998</v>
      </c>
      <c r="M2360" s="642">
        <f t="shared" si="248"/>
        <v>0</v>
      </c>
      <c r="N2360" s="643">
        <f t="shared" si="256"/>
        <v>0</v>
      </c>
      <c r="O2360" s="643">
        <f t="shared" si="256"/>
        <v>0</v>
      </c>
      <c r="P2360" s="643">
        <f t="shared" si="256"/>
        <v>2.68188</v>
      </c>
      <c r="Q2360" s="87" t="e">
        <f t="shared" si="246"/>
        <v>#DIV/0!</v>
      </c>
      <c r="R2360" s="87" t="e">
        <f t="shared" si="246"/>
        <v>#DIV/0!</v>
      </c>
      <c r="S2360" s="87" t="e">
        <f t="shared" si="246"/>
        <v>#DIV/0!</v>
      </c>
      <c r="T2360" s="87">
        <f t="shared" si="246"/>
        <v>34.312691914022523</v>
      </c>
    </row>
    <row r="2361" spans="1:20" ht="30" hidden="1" x14ac:dyDescent="0.3">
      <c r="A2361" s="103"/>
      <c r="B2361" s="104" t="s">
        <v>248</v>
      </c>
      <c r="C2361" s="97" t="s">
        <v>249</v>
      </c>
      <c r="D2361" s="643">
        <f t="shared" si="253"/>
        <v>91.3</v>
      </c>
      <c r="E2361" s="642">
        <f t="shared" si="249"/>
        <v>106.3</v>
      </c>
      <c r="F2361" s="643">
        <f t="shared" ref="F2361:H2376" si="257">F2417+F2686+F2937+F3008</f>
        <v>106.3</v>
      </c>
      <c r="G2361" s="643">
        <f t="shared" si="257"/>
        <v>0</v>
      </c>
      <c r="H2361" s="643">
        <f t="shared" si="257"/>
        <v>0</v>
      </c>
      <c r="I2361" s="642">
        <f t="shared" si="247"/>
        <v>82.3</v>
      </c>
      <c r="J2361" s="643">
        <f t="shared" ref="J2361:L2376" si="258">J2417+J2686+J2937+J3008</f>
        <v>82.3</v>
      </c>
      <c r="K2361" s="643">
        <f t="shared" si="258"/>
        <v>0</v>
      </c>
      <c r="L2361" s="643">
        <f t="shared" si="258"/>
        <v>0</v>
      </c>
      <c r="M2361" s="642">
        <f t="shared" si="248"/>
        <v>75.286299999999997</v>
      </c>
      <c r="N2361" s="643">
        <f t="shared" ref="N2361:P2376" si="259">N2417+N2686+N2937+N3008</f>
        <v>75.286299999999997</v>
      </c>
      <c r="O2361" s="643">
        <f t="shared" si="259"/>
        <v>0</v>
      </c>
      <c r="P2361" s="643">
        <f t="shared" si="259"/>
        <v>0</v>
      </c>
      <c r="Q2361" s="87">
        <f t="shared" si="246"/>
        <v>91.477885783718108</v>
      </c>
      <c r="R2361" s="87">
        <f t="shared" si="246"/>
        <v>91.477885783718108</v>
      </c>
      <c r="S2361" s="87" t="e">
        <f t="shared" si="246"/>
        <v>#DIV/0!</v>
      </c>
      <c r="T2361" s="87" t="e">
        <f t="shared" si="246"/>
        <v>#DIV/0!</v>
      </c>
    </row>
    <row r="2362" spans="1:20" ht="75" hidden="1" x14ac:dyDescent="0.3">
      <c r="A2362" s="103"/>
      <c r="B2362" s="104" t="s">
        <v>250</v>
      </c>
      <c r="C2362" s="97" t="s">
        <v>251</v>
      </c>
      <c r="D2362" s="643">
        <f t="shared" si="253"/>
        <v>0</v>
      </c>
      <c r="E2362" s="642">
        <f t="shared" si="249"/>
        <v>0</v>
      </c>
      <c r="F2362" s="643">
        <f t="shared" si="257"/>
        <v>0</v>
      </c>
      <c r="G2362" s="643">
        <f t="shared" si="257"/>
        <v>0</v>
      </c>
      <c r="H2362" s="643">
        <f t="shared" si="257"/>
        <v>0</v>
      </c>
      <c r="I2362" s="642">
        <f t="shared" si="247"/>
        <v>0</v>
      </c>
      <c r="J2362" s="643">
        <f t="shared" si="258"/>
        <v>0</v>
      </c>
      <c r="K2362" s="643">
        <f t="shared" si="258"/>
        <v>0</v>
      </c>
      <c r="L2362" s="643">
        <f t="shared" si="258"/>
        <v>0</v>
      </c>
      <c r="M2362" s="642">
        <f t="shared" si="248"/>
        <v>0</v>
      </c>
      <c r="N2362" s="643">
        <f t="shared" si="259"/>
        <v>0</v>
      </c>
      <c r="O2362" s="643">
        <f t="shared" si="259"/>
        <v>0</v>
      </c>
      <c r="P2362" s="643">
        <f t="shared" si="259"/>
        <v>0</v>
      </c>
      <c r="Q2362" s="87" t="e">
        <f t="shared" si="246"/>
        <v>#DIV/0!</v>
      </c>
      <c r="R2362" s="87" t="e">
        <f t="shared" si="246"/>
        <v>#DIV/0!</v>
      </c>
      <c r="S2362" s="87" t="e">
        <f t="shared" si="246"/>
        <v>#DIV/0!</v>
      </c>
      <c r="T2362" s="87" t="e">
        <f t="shared" si="246"/>
        <v>#DIV/0!</v>
      </c>
    </row>
    <row r="2363" spans="1:20" ht="30" hidden="1" x14ac:dyDescent="0.3">
      <c r="A2363" s="103"/>
      <c r="B2363" s="104" t="s">
        <v>252</v>
      </c>
      <c r="C2363" s="97" t="s">
        <v>253</v>
      </c>
      <c r="D2363" s="643">
        <f t="shared" si="253"/>
        <v>0</v>
      </c>
      <c r="E2363" s="642">
        <f t="shared" si="249"/>
        <v>0</v>
      </c>
      <c r="F2363" s="643">
        <f t="shared" si="257"/>
        <v>0</v>
      </c>
      <c r="G2363" s="643">
        <f t="shared" si="257"/>
        <v>0</v>
      </c>
      <c r="H2363" s="643">
        <f t="shared" si="257"/>
        <v>0</v>
      </c>
      <c r="I2363" s="642">
        <f t="shared" si="247"/>
        <v>0</v>
      </c>
      <c r="J2363" s="643">
        <f t="shared" si="258"/>
        <v>0</v>
      </c>
      <c r="K2363" s="643">
        <f t="shared" si="258"/>
        <v>0</v>
      </c>
      <c r="L2363" s="643">
        <f t="shared" si="258"/>
        <v>0</v>
      </c>
      <c r="M2363" s="642">
        <f t="shared" si="248"/>
        <v>0</v>
      </c>
      <c r="N2363" s="643">
        <f t="shared" si="259"/>
        <v>0</v>
      </c>
      <c r="O2363" s="643">
        <f t="shared" si="259"/>
        <v>0</v>
      </c>
      <c r="P2363" s="643">
        <f t="shared" si="259"/>
        <v>0</v>
      </c>
      <c r="Q2363" s="87" t="e">
        <f t="shared" si="246"/>
        <v>#DIV/0!</v>
      </c>
      <c r="R2363" s="87" t="e">
        <f t="shared" si="246"/>
        <v>#DIV/0!</v>
      </c>
      <c r="S2363" s="87" t="e">
        <f t="shared" si="246"/>
        <v>#DIV/0!</v>
      </c>
      <c r="T2363" s="87" t="e">
        <f t="shared" si="246"/>
        <v>#DIV/0!</v>
      </c>
    </row>
    <row r="2364" spans="1:20" ht="30" hidden="1" x14ac:dyDescent="0.3">
      <c r="A2364" s="103"/>
      <c r="B2364" s="104" t="s">
        <v>254</v>
      </c>
      <c r="C2364" s="96" t="s">
        <v>255</v>
      </c>
      <c r="D2364" s="643">
        <f t="shared" si="253"/>
        <v>0</v>
      </c>
      <c r="E2364" s="642">
        <f t="shared" si="249"/>
        <v>0</v>
      </c>
      <c r="F2364" s="643">
        <f t="shared" si="257"/>
        <v>0</v>
      </c>
      <c r="G2364" s="643">
        <f t="shared" si="257"/>
        <v>0</v>
      </c>
      <c r="H2364" s="643">
        <f t="shared" si="257"/>
        <v>0</v>
      </c>
      <c r="I2364" s="642">
        <f t="shared" si="247"/>
        <v>0</v>
      </c>
      <c r="J2364" s="643">
        <f t="shared" si="258"/>
        <v>0</v>
      </c>
      <c r="K2364" s="643">
        <f t="shared" si="258"/>
        <v>0</v>
      </c>
      <c r="L2364" s="643">
        <f t="shared" si="258"/>
        <v>0</v>
      </c>
      <c r="M2364" s="642">
        <f t="shared" si="248"/>
        <v>0</v>
      </c>
      <c r="N2364" s="643">
        <f t="shared" si="259"/>
        <v>0</v>
      </c>
      <c r="O2364" s="643">
        <f t="shared" si="259"/>
        <v>0</v>
      </c>
      <c r="P2364" s="643">
        <f t="shared" si="259"/>
        <v>0</v>
      </c>
      <c r="Q2364" s="87" t="e">
        <f t="shared" si="246"/>
        <v>#DIV/0!</v>
      </c>
      <c r="R2364" s="87" t="e">
        <f t="shared" si="246"/>
        <v>#DIV/0!</v>
      </c>
      <c r="S2364" s="87" t="e">
        <f t="shared" si="246"/>
        <v>#DIV/0!</v>
      </c>
      <c r="T2364" s="87" t="e">
        <f t="shared" si="246"/>
        <v>#DIV/0!</v>
      </c>
    </row>
    <row r="2365" spans="1:20" hidden="1" x14ac:dyDescent="0.3">
      <c r="A2365" s="103"/>
      <c r="B2365" s="104" t="s">
        <v>256</v>
      </c>
      <c r="C2365" s="96" t="s">
        <v>257</v>
      </c>
      <c r="D2365" s="643">
        <f t="shared" si="253"/>
        <v>0</v>
      </c>
      <c r="E2365" s="642">
        <f t="shared" si="249"/>
        <v>0</v>
      </c>
      <c r="F2365" s="643">
        <f t="shared" si="257"/>
        <v>0</v>
      </c>
      <c r="G2365" s="643">
        <f t="shared" si="257"/>
        <v>0</v>
      </c>
      <c r="H2365" s="643">
        <f t="shared" si="257"/>
        <v>0</v>
      </c>
      <c r="I2365" s="642">
        <f t="shared" si="247"/>
        <v>0</v>
      </c>
      <c r="J2365" s="643">
        <f t="shared" si="258"/>
        <v>0</v>
      </c>
      <c r="K2365" s="643">
        <f t="shared" si="258"/>
        <v>0</v>
      </c>
      <c r="L2365" s="643">
        <f t="shared" si="258"/>
        <v>0</v>
      </c>
      <c r="M2365" s="642">
        <f t="shared" si="248"/>
        <v>0</v>
      </c>
      <c r="N2365" s="643">
        <f t="shared" si="259"/>
        <v>0</v>
      </c>
      <c r="O2365" s="643">
        <f t="shared" si="259"/>
        <v>0</v>
      </c>
      <c r="P2365" s="643">
        <f t="shared" si="259"/>
        <v>0</v>
      </c>
      <c r="Q2365" s="87" t="e">
        <f t="shared" si="246"/>
        <v>#DIV/0!</v>
      </c>
      <c r="R2365" s="87" t="e">
        <f t="shared" si="246"/>
        <v>#DIV/0!</v>
      </c>
      <c r="S2365" s="87" t="e">
        <f t="shared" si="246"/>
        <v>#DIV/0!</v>
      </c>
      <c r="T2365" s="87" t="e">
        <f t="shared" si="246"/>
        <v>#DIV/0!</v>
      </c>
    </row>
    <row r="2366" spans="1:20" hidden="1" x14ac:dyDescent="0.3">
      <c r="A2366" s="103"/>
      <c r="B2366" s="104" t="s">
        <v>258</v>
      </c>
      <c r="C2366" s="96" t="s">
        <v>259</v>
      </c>
      <c r="D2366" s="643">
        <f t="shared" si="253"/>
        <v>0</v>
      </c>
      <c r="E2366" s="642">
        <f t="shared" si="249"/>
        <v>0</v>
      </c>
      <c r="F2366" s="643">
        <f t="shared" si="257"/>
        <v>0</v>
      </c>
      <c r="G2366" s="643">
        <f t="shared" si="257"/>
        <v>0</v>
      </c>
      <c r="H2366" s="643">
        <f t="shared" si="257"/>
        <v>0</v>
      </c>
      <c r="I2366" s="642">
        <f t="shared" si="247"/>
        <v>0</v>
      </c>
      <c r="J2366" s="643">
        <f t="shared" si="258"/>
        <v>0</v>
      </c>
      <c r="K2366" s="643">
        <f t="shared" si="258"/>
        <v>0</v>
      </c>
      <c r="L2366" s="643">
        <f t="shared" si="258"/>
        <v>0</v>
      </c>
      <c r="M2366" s="642">
        <f t="shared" si="248"/>
        <v>0</v>
      </c>
      <c r="N2366" s="643">
        <f t="shared" si="259"/>
        <v>0</v>
      </c>
      <c r="O2366" s="643">
        <f t="shared" si="259"/>
        <v>0</v>
      </c>
      <c r="P2366" s="643">
        <f t="shared" si="259"/>
        <v>0</v>
      </c>
      <c r="Q2366" s="87" t="e">
        <f t="shared" si="246"/>
        <v>#DIV/0!</v>
      </c>
      <c r="R2366" s="87" t="e">
        <f t="shared" si="246"/>
        <v>#DIV/0!</v>
      </c>
      <c r="S2366" s="87" t="e">
        <f t="shared" si="246"/>
        <v>#DIV/0!</v>
      </c>
      <c r="T2366" s="87" t="e">
        <f t="shared" si="246"/>
        <v>#DIV/0!</v>
      </c>
    </row>
    <row r="2367" spans="1:20" ht="60" hidden="1" x14ac:dyDescent="0.3">
      <c r="A2367" s="103"/>
      <c r="B2367" s="104" t="s">
        <v>260</v>
      </c>
      <c r="C2367" s="96" t="s">
        <v>261</v>
      </c>
      <c r="D2367" s="643">
        <f t="shared" si="253"/>
        <v>0</v>
      </c>
      <c r="E2367" s="642">
        <f t="shared" si="249"/>
        <v>0</v>
      </c>
      <c r="F2367" s="643">
        <f t="shared" si="257"/>
        <v>0</v>
      </c>
      <c r="G2367" s="643">
        <f t="shared" si="257"/>
        <v>0</v>
      </c>
      <c r="H2367" s="643">
        <f t="shared" si="257"/>
        <v>0</v>
      </c>
      <c r="I2367" s="642">
        <f t="shared" si="247"/>
        <v>0</v>
      </c>
      <c r="J2367" s="643">
        <f t="shared" si="258"/>
        <v>0</v>
      </c>
      <c r="K2367" s="643">
        <f t="shared" si="258"/>
        <v>0</v>
      </c>
      <c r="L2367" s="643">
        <f t="shared" si="258"/>
        <v>0</v>
      </c>
      <c r="M2367" s="642">
        <f t="shared" si="248"/>
        <v>0</v>
      </c>
      <c r="N2367" s="643">
        <f t="shared" si="259"/>
        <v>0</v>
      </c>
      <c r="O2367" s="643">
        <f t="shared" si="259"/>
        <v>0</v>
      </c>
      <c r="P2367" s="643">
        <f t="shared" si="259"/>
        <v>0</v>
      </c>
      <c r="Q2367" s="87" t="e">
        <f t="shared" si="246"/>
        <v>#DIV/0!</v>
      </c>
      <c r="R2367" s="87" t="e">
        <f t="shared" si="246"/>
        <v>#DIV/0!</v>
      </c>
      <c r="S2367" s="87" t="e">
        <f t="shared" si="246"/>
        <v>#DIV/0!</v>
      </c>
      <c r="T2367" s="87" t="e">
        <f t="shared" si="246"/>
        <v>#DIV/0!</v>
      </c>
    </row>
    <row r="2368" spans="1:20" ht="45" hidden="1" x14ac:dyDescent="0.3">
      <c r="A2368" s="103"/>
      <c r="B2368" s="104" t="s">
        <v>262</v>
      </c>
      <c r="C2368" s="96" t="s">
        <v>263</v>
      </c>
      <c r="D2368" s="643">
        <f t="shared" si="253"/>
        <v>0</v>
      </c>
      <c r="E2368" s="642">
        <f t="shared" si="249"/>
        <v>0</v>
      </c>
      <c r="F2368" s="643">
        <f t="shared" si="257"/>
        <v>0</v>
      </c>
      <c r="G2368" s="643">
        <f t="shared" si="257"/>
        <v>0</v>
      </c>
      <c r="H2368" s="643">
        <f t="shared" si="257"/>
        <v>0</v>
      </c>
      <c r="I2368" s="642">
        <f t="shared" si="247"/>
        <v>0</v>
      </c>
      <c r="J2368" s="643">
        <f t="shared" si="258"/>
        <v>0</v>
      </c>
      <c r="K2368" s="643">
        <f t="shared" si="258"/>
        <v>0</v>
      </c>
      <c r="L2368" s="643">
        <f t="shared" si="258"/>
        <v>0</v>
      </c>
      <c r="M2368" s="642">
        <f t="shared" si="248"/>
        <v>0</v>
      </c>
      <c r="N2368" s="643">
        <f t="shared" si="259"/>
        <v>0</v>
      </c>
      <c r="O2368" s="643">
        <f t="shared" si="259"/>
        <v>0</v>
      </c>
      <c r="P2368" s="643">
        <f t="shared" si="259"/>
        <v>0</v>
      </c>
      <c r="Q2368" s="87" t="e">
        <f t="shared" si="246"/>
        <v>#DIV/0!</v>
      </c>
      <c r="R2368" s="87" t="e">
        <f t="shared" si="246"/>
        <v>#DIV/0!</v>
      </c>
      <c r="S2368" s="87" t="e">
        <f t="shared" si="246"/>
        <v>#DIV/0!</v>
      </c>
      <c r="T2368" s="87" t="e">
        <f t="shared" si="246"/>
        <v>#DIV/0!</v>
      </c>
    </row>
    <row r="2369" spans="1:20" ht="45" hidden="1" x14ac:dyDescent="0.3">
      <c r="A2369" s="103"/>
      <c r="B2369" s="104" t="s">
        <v>264</v>
      </c>
      <c r="C2369" s="97" t="s">
        <v>265</v>
      </c>
      <c r="D2369" s="643">
        <f t="shared" si="253"/>
        <v>0</v>
      </c>
      <c r="E2369" s="642">
        <f t="shared" si="249"/>
        <v>0</v>
      </c>
      <c r="F2369" s="643">
        <f t="shared" si="257"/>
        <v>0</v>
      </c>
      <c r="G2369" s="643">
        <f t="shared" si="257"/>
        <v>0</v>
      </c>
      <c r="H2369" s="643">
        <f t="shared" si="257"/>
        <v>0</v>
      </c>
      <c r="I2369" s="642">
        <f t="shared" si="247"/>
        <v>0</v>
      </c>
      <c r="J2369" s="643">
        <f t="shared" si="258"/>
        <v>0</v>
      </c>
      <c r="K2369" s="643">
        <f t="shared" si="258"/>
        <v>0</v>
      </c>
      <c r="L2369" s="643">
        <f t="shared" si="258"/>
        <v>0</v>
      </c>
      <c r="M2369" s="642">
        <f t="shared" si="248"/>
        <v>0</v>
      </c>
      <c r="N2369" s="643">
        <f t="shared" si="259"/>
        <v>0</v>
      </c>
      <c r="O2369" s="643">
        <f t="shared" si="259"/>
        <v>0</v>
      </c>
      <c r="P2369" s="643">
        <f t="shared" si="259"/>
        <v>0</v>
      </c>
      <c r="Q2369" s="87" t="e">
        <f t="shared" si="246"/>
        <v>#DIV/0!</v>
      </c>
      <c r="R2369" s="87" t="e">
        <f t="shared" si="246"/>
        <v>#DIV/0!</v>
      </c>
      <c r="S2369" s="87" t="e">
        <f t="shared" si="246"/>
        <v>#DIV/0!</v>
      </c>
      <c r="T2369" s="87" t="e">
        <f t="shared" si="246"/>
        <v>#DIV/0!</v>
      </c>
    </row>
    <row r="2370" spans="1:20" ht="30" hidden="1" x14ac:dyDescent="0.3">
      <c r="A2370" s="103"/>
      <c r="B2370" s="104" t="s">
        <v>266</v>
      </c>
      <c r="C2370" s="97" t="s">
        <v>267</v>
      </c>
      <c r="D2370" s="643">
        <f t="shared" si="253"/>
        <v>0</v>
      </c>
      <c r="E2370" s="642">
        <f t="shared" si="249"/>
        <v>0</v>
      </c>
      <c r="F2370" s="643">
        <f t="shared" si="257"/>
        <v>0</v>
      </c>
      <c r="G2370" s="643">
        <f t="shared" si="257"/>
        <v>0</v>
      </c>
      <c r="H2370" s="643">
        <f t="shared" si="257"/>
        <v>0</v>
      </c>
      <c r="I2370" s="642">
        <f t="shared" si="247"/>
        <v>0</v>
      </c>
      <c r="J2370" s="643">
        <f t="shared" si="258"/>
        <v>0</v>
      </c>
      <c r="K2370" s="643">
        <f t="shared" si="258"/>
        <v>0</v>
      </c>
      <c r="L2370" s="643">
        <f t="shared" si="258"/>
        <v>0</v>
      </c>
      <c r="M2370" s="642">
        <f t="shared" si="248"/>
        <v>0</v>
      </c>
      <c r="N2370" s="643">
        <f t="shared" si="259"/>
        <v>0</v>
      </c>
      <c r="O2370" s="643">
        <f t="shared" si="259"/>
        <v>0</v>
      </c>
      <c r="P2370" s="643">
        <f t="shared" si="259"/>
        <v>0</v>
      </c>
      <c r="Q2370" s="87" t="e">
        <f t="shared" si="246"/>
        <v>#DIV/0!</v>
      </c>
      <c r="R2370" s="87" t="e">
        <f t="shared" si="246"/>
        <v>#DIV/0!</v>
      </c>
      <c r="S2370" s="87" t="e">
        <f t="shared" si="246"/>
        <v>#DIV/0!</v>
      </c>
      <c r="T2370" s="87" t="e">
        <f t="shared" si="246"/>
        <v>#DIV/0!</v>
      </c>
    </row>
    <row r="2371" spans="1:20" ht="30" hidden="1" x14ac:dyDescent="0.3">
      <c r="A2371" s="103"/>
      <c r="B2371" s="104" t="s">
        <v>268</v>
      </c>
      <c r="C2371" s="97" t="s">
        <v>269</v>
      </c>
      <c r="D2371" s="643">
        <f t="shared" si="253"/>
        <v>0</v>
      </c>
      <c r="E2371" s="642">
        <f t="shared" si="249"/>
        <v>0</v>
      </c>
      <c r="F2371" s="643">
        <f t="shared" si="257"/>
        <v>0</v>
      </c>
      <c r="G2371" s="643">
        <f t="shared" si="257"/>
        <v>0</v>
      </c>
      <c r="H2371" s="643">
        <f t="shared" si="257"/>
        <v>0</v>
      </c>
      <c r="I2371" s="642">
        <f t="shared" si="247"/>
        <v>0</v>
      </c>
      <c r="J2371" s="643">
        <f t="shared" si="258"/>
        <v>0</v>
      </c>
      <c r="K2371" s="643">
        <f t="shared" si="258"/>
        <v>0</v>
      </c>
      <c r="L2371" s="643">
        <f t="shared" si="258"/>
        <v>0</v>
      </c>
      <c r="M2371" s="642">
        <f t="shared" si="248"/>
        <v>0</v>
      </c>
      <c r="N2371" s="643">
        <f t="shared" si="259"/>
        <v>0</v>
      </c>
      <c r="O2371" s="643">
        <f t="shared" si="259"/>
        <v>0</v>
      </c>
      <c r="P2371" s="643">
        <f t="shared" si="259"/>
        <v>0</v>
      </c>
      <c r="Q2371" s="87" t="e">
        <f t="shared" si="246"/>
        <v>#DIV/0!</v>
      </c>
      <c r="R2371" s="87" t="e">
        <f t="shared" si="246"/>
        <v>#DIV/0!</v>
      </c>
      <c r="S2371" s="87" t="e">
        <f t="shared" si="246"/>
        <v>#DIV/0!</v>
      </c>
      <c r="T2371" s="87" t="e">
        <f t="shared" si="246"/>
        <v>#DIV/0!</v>
      </c>
    </row>
    <row r="2372" spans="1:20" ht="60" hidden="1" x14ac:dyDescent="0.3">
      <c r="A2372" s="103"/>
      <c r="B2372" s="104" t="s">
        <v>270</v>
      </c>
      <c r="C2372" s="97" t="s">
        <v>271</v>
      </c>
      <c r="D2372" s="643">
        <f t="shared" si="253"/>
        <v>0</v>
      </c>
      <c r="E2372" s="642">
        <f t="shared" si="249"/>
        <v>0</v>
      </c>
      <c r="F2372" s="643">
        <f t="shared" si="257"/>
        <v>0</v>
      </c>
      <c r="G2372" s="643">
        <f t="shared" si="257"/>
        <v>0</v>
      </c>
      <c r="H2372" s="643">
        <f t="shared" si="257"/>
        <v>0</v>
      </c>
      <c r="I2372" s="642">
        <f t="shared" si="247"/>
        <v>0</v>
      </c>
      <c r="J2372" s="643">
        <f t="shared" si="258"/>
        <v>0</v>
      </c>
      <c r="K2372" s="643">
        <f t="shared" si="258"/>
        <v>0</v>
      </c>
      <c r="L2372" s="643">
        <f t="shared" si="258"/>
        <v>0</v>
      </c>
      <c r="M2372" s="642">
        <f t="shared" si="248"/>
        <v>0</v>
      </c>
      <c r="N2372" s="643">
        <f t="shared" si="259"/>
        <v>0</v>
      </c>
      <c r="O2372" s="643">
        <f t="shared" si="259"/>
        <v>0</v>
      </c>
      <c r="P2372" s="643">
        <f t="shared" si="259"/>
        <v>0</v>
      </c>
      <c r="Q2372" s="87" t="e">
        <f t="shared" si="246"/>
        <v>#DIV/0!</v>
      </c>
      <c r="R2372" s="87" t="e">
        <f t="shared" si="246"/>
        <v>#DIV/0!</v>
      </c>
      <c r="S2372" s="87" t="e">
        <f t="shared" si="246"/>
        <v>#DIV/0!</v>
      </c>
      <c r="T2372" s="87" t="e">
        <f t="shared" si="246"/>
        <v>#DIV/0!</v>
      </c>
    </row>
    <row r="2373" spans="1:20" ht="60" hidden="1" x14ac:dyDescent="0.3">
      <c r="A2373" s="103"/>
      <c r="B2373" s="104" t="s">
        <v>272</v>
      </c>
      <c r="C2373" s="97" t="s">
        <v>273</v>
      </c>
      <c r="D2373" s="643">
        <f t="shared" si="253"/>
        <v>0</v>
      </c>
      <c r="E2373" s="642">
        <f t="shared" si="249"/>
        <v>0</v>
      </c>
      <c r="F2373" s="643">
        <f t="shared" si="257"/>
        <v>0</v>
      </c>
      <c r="G2373" s="643">
        <f t="shared" si="257"/>
        <v>0</v>
      </c>
      <c r="H2373" s="643">
        <f t="shared" si="257"/>
        <v>0</v>
      </c>
      <c r="I2373" s="642">
        <f t="shared" si="247"/>
        <v>0</v>
      </c>
      <c r="J2373" s="643">
        <f t="shared" si="258"/>
        <v>0</v>
      </c>
      <c r="K2373" s="643">
        <f t="shared" si="258"/>
        <v>0</v>
      </c>
      <c r="L2373" s="643">
        <f t="shared" si="258"/>
        <v>0</v>
      </c>
      <c r="M2373" s="642">
        <f t="shared" si="248"/>
        <v>0</v>
      </c>
      <c r="N2373" s="643">
        <f t="shared" si="259"/>
        <v>0</v>
      </c>
      <c r="O2373" s="643">
        <f t="shared" si="259"/>
        <v>0</v>
      </c>
      <c r="P2373" s="643">
        <f t="shared" si="259"/>
        <v>0</v>
      </c>
      <c r="Q2373" s="87" t="e">
        <f t="shared" si="246"/>
        <v>#DIV/0!</v>
      </c>
      <c r="R2373" s="87" t="e">
        <f t="shared" si="246"/>
        <v>#DIV/0!</v>
      </c>
      <c r="S2373" s="87" t="e">
        <f t="shared" si="246"/>
        <v>#DIV/0!</v>
      </c>
      <c r="T2373" s="87" t="e">
        <f t="shared" si="246"/>
        <v>#DIV/0!</v>
      </c>
    </row>
    <row r="2374" spans="1:20" ht="90" hidden="1" x14ac:dyDescent="0.3">
      <c r="A2374" s="103"/>
      <c r="B2374" s="104" t="s">
        <v>274</v>
      </c>
      <c r="C2374" s="97" t="s">
        <v>275</v>
      </c>
      <c r="D2374" s="643">
        <f t="shared" si="253"/>
        <v>0</v>
      </c>
      <c r="E2374" s="642">
        <f t="shared" si="249"/>
        <v>0</v>
      </c>
      <c r="F2374" s="643">
        <f t="shared" si="257"/>
        <v>0</v>
      </c>
      <c r="G2374" s="643">
        <f t="shared" si="257"/>
        <v>0</v>
      </c>
      <c r="H2374" s="643">
        <f t="shared" si="257"/>
        <v>0</v>
      </c>
      <c r="I2374" s="642">
        <f t="shared" si="247"/>
        <v>0</v>
      </c>
      <c r="J2374" s="643">
        <f t="shared" si="258"/>
        <v>0</v>
      </c>
      <c r="K2374" s="643">
        <f t="shared" si="258"/>
        <v>0</v>
      </c>
      <c r="L2374" s="643">
        <f t="shared" si="258"/>
        <v>0</v>
      </c>
      <c r="M2374" s="642">
        <f t="shared" si="248"/>
        <v>0</v>
      </c>
      <c r="N2374" s="643">
        <f t="shared" si="259"/>
        <v>0</v>
      </c>
      <c r="O2374" s="643">
        <f t="shared" si="259"/>
        <v>0</v>
      </c>
      <c r="P2374" s="643">
        <f t="shared" si="259"/>
        <v>0</v>
      </c>
      <c r="Q2374" s="87" t="e">
        <f t="shared" si="246"/>
        <v>#DIV/0!</v>
      </c>
      <c r="R2374" s="87" t="e">
        <f t="shared" si="246"/>
        <v>#DIV/0!</v>
      </c>
      <c r="S2374" s="87" t="e">
        <f t="shared" si="246"/>
        <v>#DIV/0!</v>
      </c>
      <c r="T2374" s="87" t="e">
        <f t="shared" si="246"/>
        <v>#DIV/0!</v>
      </c>
    </row>
    <row r="2375" spans="1:20" ht="45" hidden="1" x14ac:dyDescent="0.3">
      <c r="A2375" s="103"/>
      <c r="B2375" s="104" t="s">
        <v>276</v>
      </c>
      <c r="C2375" s="96" t="s">
        <v>277</v>
      </c>
      <c r="D2375" s="643">
        <f t="shared" si="253"/>
        <v>0</v>
      </c>
      <c r="E2375" s="642">
        <f t="shared" si="249"/>
        <v>0</v>
      </c>
      <c r="F2375" s="643">
        <f t="shared" si="257"/>
        <v>0</v>
      </c>
      <c r="G2375" s="643">
        <f t="shared" si="257"/>
        <v>0</v>
      </c>
      <c r="H2375" s="643">
        <f t="shared" si="257"/>
        <v>0</v>
      </c>
      <c r="I2375" s="642">
        <f t="shared" si="247"/>
        <v>0</v>
      </c>
      <c r="J2375" s="643">
        <f t="shared" si="258"/>
        <v>0</v>
      </c>
      <c r="K2375" s="643">
        <f t="shared" si="258"/>
        <v>0</v>
      </c>
      <c r="L2375" s="643">
        <f t="shared" si="258"/>
        <v>0</v>
      </c>
      <c r="M2375" s="642">
        <f t="shared" si="248"/>
        <v>0</v>
      </c>
      <c r="N2375" s="643">
        <f t="shared" si="259"/>
        <v>0</v>
      </c>
      <c r="O2375" s="643">
        <f t="shared" si="259"/>
        <v>0</v>
      </c>
      <c r="P2375" s="643">
        <f t="shared" si="259"/>
        <v>0</v>
      </c>
      <c r="Q2375" s="87" t="e">
        <f t="shared" si="246"/>
        <v>#DIV/0!</v>
      </c>
      <c r="R2375" s="87" t="e">
        <f t="shared" si="246"/>
        <v>#DIV/0!</v>
      </c>
      <c r="S2375" s="87" t="e">
        <f t="shared" si="246"/>
        <v>#DIV/0!</v>
      </c>
      <c r="T2375" s="87" t="e">
        <f t="shared" si="246"/>
        <v>#DIV/0!</v>
      </c>
    </row>
    <row r="2376" spans="1:20" ht="45" hidden="1" x14ac:dyDescent="0.3">
      <c r="A2376" s="103"/>
      <c r="B2376" s="104" t="s">
        <v>278</v>
      </c>
      <c r="C2376" s="96" t="s">
        <v>279</v>
      </c>
      <c r="D2376" s="643">
        <f t="shared" si="253"/>
        <v>0</v>
      </c>
      <c r="E2376" s="642">
        <f t="shared" si="249"/>
        <v>0</v>
      </c>
      <c r="F2376" s="643">
        <f t="shared" si="257"/>
        <v>0</v>
      </c>
      <c r="G2376" s="643">
        <f t="shared" si="257"/>
        <v>0</v>
      </c>
      <c r="H2376" s="643">
        <f t="shared" si="257"/>
        <v>0</v>
      </c>
      <c r="I2376" s="642">
        <f t="shared" si="247"/>
        <v>0</v>
      </c>
      <c r="J2376" s="643">
        <f t="shared" si="258"/>
        <v>0</v>
      </c>
      <c r="K2376" s="643">
        <f t="shared" si="258"/>
        <v>0</v>
      </c>
      <c r="L2376" s="643">
        <f t="shared" si="258"/>
        <v>0</v>
      </c>
      <c r="M2376" s="642">
        <f t="shared" si="248"/>
        <v>0</v>
      </c>
      <c r="N2376" s="643">
        <f t="shared" si="259"/>
        <v>0</v>
      </c>
      <c r="O2376" s="643">
        <f t="shared" si="259"/>
        <v>0</v>
      </c>
      <c r="P2376" s="643">
        <f t="shared" si="259"/>
        <v>0</v>
      </c>
      <c r="Q2376" s="87" t="e">
        <f t="shared" si="246"/>
        <v>#DIV/0!</v>
      </c>
      <c r="R2376" s="87" t="e">
        <f t="shared" si="246"/>
        <v>#DIV/0!</v>
      </c>
      <c r="S2376" s="87" t="e">
        <f t="shared" si="246"/>
        <v>#DIV/0!</v>
      </c>
      <c r="T2376" s="87" t="e">
        <f t="shared" si="246"/>
        <v>#DIV/0!</v>
      </c>
    </row>
    <row r="2377" spans="1:20" ht="30" hidden="1" x14ac:dyDescent="0.3">
      <c r="A2377" s="103"/>
      <c r="B2377" s="104" t="s">
        <v>280</v>
      </c>
      <c r="C2377" s="97" t="s">
        <v>281</v>
      </c>
      <c r="D2377" s="643">
        <f t="shared" si="253"/>
        <v>0</v>
      </c>
      <c r="E2377" s="642">
        <f t="shared" si="249"/>
        <v>0</v>
      </c>
      <c r="F2377" s="643">
        <f t="shared" ref="F2377:H2388" si="260">F2433+F2702+F2953+F3024</f>
        <v>0</v>
      </c>
      <c r="G2377" s="643">
        <f t="shared" si="260"/>
        <v>0</v>
      </c>
      <c r="H2377" s="643">
        <f t="shared" si="260"/>
        <v>0</v>
      </c>
      <c r="I2377" s="642">
        <f t="shared" si="247"/>
        <v>0</v>
      </c>
      <c r="J2377" s="643">
        <f t="shared" ref="J2377:L2388" si="261">J2433+J2702+J2953+J3024</f>
        <v>0</v>
      </c>
      <c r="K2377" s="643">
        <f t="shared" si="261"/>
        <v>0</v>
      </c>
      <c r="L2377" s="643">
        <f t="shared" si="261"/>
        <v>0</v>
      </c>
      <c r="M2377" s="642">
        <f t="shared" si="248"/>
        <v>0</v>
      </c>
      <c r="N2377" s="643">
        <f t="shared" ref="N2377:P2388" si="262">N2433+N2702+N2953+N3024</f>
        <v>0</v>
      </c>
      <c r="O2377" s="643">
        <f t="shared" si="262"/>
        <v>0</v>
      </c>
      <c r="P2377" s="643">
        <f t="shared" si="262"/>
        <v>0</v>
      </c>
      <c r="Q2377" s="87" t="e">
        <f t="shared" si="246"/>
        <v>#DIV/0!</v>
      </c>
      <c r="R2377" s="87" t="e">
        <f t="shared" si="246"/>
        <v>#DIV/0!</v>
      </c>
      <c r="S2377" s="87" t="e">
        <f t="shared" si="246"/>
        <v>#DIV/0!</v>
      </c>
      <c r="T2377" s="87" t="e">
        <f t="shared" si="246"/>
        <v>#DIV/0!</v>
      </c>
    </row>
    <row r="2378" spans="1:20" ht="60" hidden="1" x14ac:dyDescent="0.3">
      <c r="A2378" s="103"/>
      <c r="B2378" s="104" t="s">
        <v>282</v>
      </c>
      <c r="C2378" s="97" t="s">
        <v>283</v>
      </c>
      <c r="D2378" s="643">
        <f t="shared" si="253"/>
        <v>0</v>
      </c>
      <c r="E2378" s="642">
        <f t="shared" si="249"/>
        <v>0</v>
      </c>
      <c r="F2378" s="643">
        <f t="shared" si="260"/>
        <v>0</v>
      </c>
      <c r="G2378" s="643">
        <f t="shared" si="260"/>
        <v>0</v>
      </c>
      <c r="H2378" s="643">
        <f t="shared" si="260"/>
        <v>0</v>
      </c>
      <c r="I2378" s="642">
        <f t="shared" si="247"/>
        <v>0</v>
      </c>
      <c r="J2378" s="643">
        <f t="shared" si="261"/>
        <v>0</v>
      </c>
      <c r="K2378" s="643">
        <f t="shared" si="261"/>
        <v>0</v>
      </c>
      <c r="L2378" s="643">
        <f t="shared" si="261"/>
        <v>0</v>
      </c>
      <c r="M2378" s="642">
        <f t="shared" si="248"/>
        <v>0</v>
      </c>
      <c r="N2378" s="643">
        <f t="shared" si="262"/>
        <v>0</v>
      </c>
      <c r="O2378" s="643">
        <f t="shared" si="262"/>
        <v>0</v>
      </c>
      <c r="P2378" s="643">
        <f t="shared" si="262"/>
        <v>0</v>
      </c>
      <c r="Q2378" s="87" t="e">
        <f t="shared" si="246"/>
        <v>#DIV/0!</v>
      </c>
      <c r="R2378" s="87" t="e">
        <f t="shared" si="246"/>
        <v>#DIV/0!</v>
      </c>
      <c r="S2378" s="87" t="e">
        <f t="shared" si="246"/>
        <v>#DIV/0!</v>
      </c>
      <c r="T2378" s="87" t="e">
        <f t="shared" si="246"/>
        <v>#DIV/0!</v>
      </c>
    </row>
    <row r="2379" spans="1:20" ht="30" hidden="1" x14ac:dyDescent="0.3">
      <c r="A2379" s="103"/>
      <c r="B2379" s="104" t="s">
        <v>284</v>
      </c>
      <c r="C2379" s="97" t="s">
        <v>285</v>
      </c>
      <c r="D2379" s="643">
        <f t="shared" si="253"/>
        <v>0</v>
      </c>
      <c r="E2379" s="642">
        <f t="shared" si="249"/>
        <v>0</v>
      </c>
      <c r="F2379" s="643">
        <f t="shared" si="260"/>
        <v>0</v>
      </c>
      <c r="G2379" s="643">
        <f t="shared" si="260"/>
        <v>0</v>
      </c>
      <c r="H2379" s="643">
        <f t="shared" si="260"/>
        <v>0</v>
      </c>
      <c r="I2379" s="642">
        <f t="shared" si="247"/>
        <v>0</v>
      </c>
      <c r="J2379" s="643">
        <f t="shared" si="261"/>
        <v>0</v>
      </c>
      <c r="K2379" s="643">
        <f t="shared" si="261"/>
        <v>0</v>
      </c>
      <c r="L2379" s="643">
        <f t="shared" si="261"/>
        <v>0</v>
      </c>
      <c r="M2379" s="642">
        <f t="shared" si="248"/>
        <v>0</v>
      </c>
      <c r="N2379" s="643">
        <f t="shared" si="262"/>
        <v>0</v>
      </c>
      <c r="O2379" s="643">
        <f t="shared" si="262"/>
        <v>0</v>
      </c>
      <c r="P2379" s="643">
        <f t="shared" si="262"/>
        <v>0</v>
      </c>
      <c r="Q2379" s="87" t="e">
        <f t="shared" si="246"/>
        <v>#DIV/0!</v>
      </c>
      <c r="R2379" s="87" t="e">
        <f t="shared" si="246"/>
        <v>#DIV/0!</v>
      </c>
      <c r="S2379" s="87" t="e">
        <f t="shared" si="246"/>
        <v>#DIV/0!</v>
      </c>
      <c r="T2379" s="87" t="e">
        <f t="shared" si="246"/>
        <v>#DIV/0!</v>
      </c>
    </row>
    <row r="2380" spans="1:20" ht="90" hidden="1" x14ac:dyDescent="0.3">
      <c r="A2380" s="103"/>
      <c r="B2380" s="104" t="s">
        <v>286</v>
      </c>
      <c r="C2380" s="97" t="s">
        <v>287</v>
      </c>
      <c r="D2380" s="643">
        <f t="shared" si="253"/>
        <v>0</v>
      </c>
      <c r="E2380" s="642">
        <f t="shared" si="249"/>
        <v>0</v>
      </c>
      <c r="F2380" s="643">
        <f t="shared" si="260"/>
        <v>0</v>
      </c>
      <c r="G2380" s="643">
        <f t="shared" si="260"/>
        <v>0</v>
      </c>
      <c r="H2380" s="643">
        <f t="shared" si="260"/>
        <v>0</v>
      </c>
      <c r="I2380" s="642">
        <f t="shared" si="247"/>
        <v>0</v>
      </c>
      <c r="J2380" s="643">
        <f t="shared" si="261"/>
        <v>0</v>
      </c>
      <c r="K2380" s="643">
        <f t="shared" si="261"/>
        <v>0</v>
      </c>
      <c r="L2380" s="643">
        <f t="shared" si="261"/>
        <v>0</v>
      </c>
      <c r="M2380" s="642">
        <f t="shared" si="248"/>
        <v>0</v>
      </c>
      <c r="N2380" s="643">
        <f t="shared" si="262"/>
        <v>0</v>
      </c>
      <c r="O2380" s="643">
        <f t="shared" si="262"/>
        <v>0</v>
      </c>
      <c r="P2380" s="643">
        <f t="shared" si="262"/>
        <v>0</v>
      </c>
      <c r="Q2380" s="87" t="e">
        <f t="shared" si="246"/>
        <v>#DIV/0!</v>
      </c>
      <c r="R2380" s="87" t="e">
        <f t="shared" si="246"/>
        <v>#DIV/0!</v>
      </c>
      <c r="S2380" s="87" t="e">
        <f t="shared" si="246"/>
        <v>#DIV/0!</v>
      </c>
      <c r="T2380" s="87" t="e">
        <f t="shared" si="246"/>
        <v>#DIV/0!</v>
      </c>
    </row>
    <row r="2381" spans="1:20" ht="30" hidden="1" x14ac:dyDescent="0.3">
      <c r="A2381" s="103"/>
      <c r="B2381" s="104" t="s">
        <v>288</v>
      </c>
      <c r="C2381" s="97" t="s">
        <v>289</v>
      </c>
      <c r="D2381" s="643">
        <f t="shared" si="253"/>
        <v>0</v>
      </c>
      <c r="E2381" s="642">
        <f t="shared" si="249"/>
        <v>0</v>
      </c>
      <c r="F2381" s="643">
        <f t="shared" si="260"/>
        <v>0</v>
      </c>
      <c r="G2381" s="643">
        <f t="shared" si="260"/>
        <v>0</v>
      </c>
      <c r="H2381" s="643">
        <f t="shared" si="260"/>
        <v>0</v>
      </c>
      <c r="I2381" s="642">
        <f t="shared" si="247"/>
        <v>0</v>
      </c>
      <c r="J2381" s="643">
        <f t="shared" si="261"/>
        <v>0</v>
      </c>
      <c r="K2381" s="643">
        <f t="shared" si="261"/>
        <v>0</v>
      </c>
      <c r="L2381" s="643">
        <f t="shared" si="261"/>
        <v>0</v>
      </c>
      <c r="M2381" s="642">
        <f t="shared" si="248"/>
        <v>0</v>
      </c>
      <c r="N2381" s="643">
        <f t="shared" si="262"/>
        <v>0</v>
      </c>
      <c r="O2381" s="643">
        <f t="shared" si="262"/>
        <v>0</v>
      </c>
      <c r="P2381" s="643">
        <f t="shared" si="262"/>
        <v>0</v>
      </c>
      <c r="Q2381" s="87" t="e">
        <f t="shared" si="246"/>
        <v>#DIV/0!</v>
      </c>
      <c r="R2381" s="87" t="e">
        <f t="shared" si="246"/>
        <v>#DIV/0!</v>
      </c>
      <c r="S2381" s="87" t="e">
        <f t="shared" si="246"/>
        <v>#DIV/0!</v>
      </c>
      <c r="T2381" s="87" t="e">
        <f t="shared" si="246"/>
        <v>#DIV/0!</v>
      </c>
    </row>
    <row r="2382" spans="1:20" ht="90" hidden="1" x14ac:dyDescent="0.3">
      <c r="A2382" s="103"/>
      <c r="B2382" s="104" t="s">
        <v>290</v>
      </c>
      <c r="C2382" s="97" t="s">
        <v>291</v>
      </c>
      <c r="D2382" s="643">
        <f t="shared" si="253"/>
        <v>0</v>
      </c>
      <c r="E2382" s="642">
        <f t="shared" si="249"/>
        <v>0</v>
      </c>
      <c r="F2382" s="643">
        <f t="shared" si="260"/>
        <v>0</v>
      </c>
      <c r="G2382" s="643">
        <f t="shared" si="260"/>
        <v>0</v>
      </c>
      <c r="H2382" s="643">
        <f t="shared" si="260"/>
        <v>0</v>
      </c>
      <c r="I2382" s="642">
        <f t="shared" si="247"/>
        <v>0</v>
      </c>
      <c r="J2382" s="643">
        <f t="shared" si="261"/>
        <v>0</v>
      </c>
      <c r="K2382" s="643">
        <f t="shared" si="261"/>
        <v>0</v>
      </c>
      <c r="L2382" s="643">
        <f t="shared" si="261"/>
        <v>0</v>
      </c>
      <c r="M2382" s="642">
        <f t="shared" si="248"/>
        <v>0</v>
      </c>
      <c r="N2382" s="643">
        <f t="shared" si="262"/>
        <v>0</v>
      </c>
      <c r="O2382" s="643">
        <f t="shared" si="262"/>
        <v>0</v>
      </c>
      <c r="P2382" s="643">
        <f t="shared" si="262"/>
        <v>0</v>
      </c>
      <c r="Q2382" s="87" t="e">
        <f t="shared" si="246"/>
        <v>#DIV/0!</v>
      </c>
      <c r="R2382" s="87" t="e">
        <f t="shared" si="246"/>
        <v>#DIV/0!</v>
      </c>
      <c r="S2382" s="87" t="e">
        <f t="shared" si="246"/>
        <v>#DIV/0!</v>
      </c>
      <c r="T2382" s="87" t="e">
        <f t="shared" si="246"/>
        <v>#DIV/0!</v>
      </c>
    </row>
    <row r="2383" spans="1:20" ht="30" hidden="1" x14ac:dyDescent="0.3">
      <c r="A2383" s="103"/>
      <c r="B2383" s="104" t="s">
        <v>292</v>
      </c>
      <c r="C2383" s="97" t="s">
        <v>293</v>
      </c>
      <c r="D2383" s="643">
        <f t="shared" si="253"/>
        <v>0</v>
      </c>
      <c r="E2383" s="642">
        <f t="shared" si="249"/>
        <v>0</v>
      </c>
      <c r="F2383" s="643">
        <f t="shared" si="260"/>
        <v>0</v>
      </c>
      <c r="G2383" s="643">
        <f t="shared" si="260"/>
        <v>0</v>
      </c>
      <c r="H2383" s="643">
        <f t="shared" si="260"/>
        <v>0</v>
      </c>
      <c r="I2383" s="642">
        <f t="shared" si="247"/>
        <v>0</v>
      </c>
      <c r="J2383" s="643">
        <f t="shared" si="261"/>
        <v>0</v>
      </c>
      <c r="K2383" s="643">
        <f t="shared" si="261"/>
        <v>0</v>
      </c>
      <c r="L2383" s="643">
        <f t="shared" si="261"/>
        <v>0</v>
      </c>
      <c r="M2383" s="642">
        <f t="shared" si="248"/>
        <v>0</v>
      </c>
      <c r="N2383" s="643">
        <f t="shared" si="262"/>
        <v>0</v>
      </c>
      <c r="O2383" s="643">
        <f t="shared" si="262"/>
        <v>0</v>
      </c>
      <c r="P2383" s="643">
        <f t="shared" si="262"/>
        <v>0</v>
      </c>
      <c r="Q2383" s="87" t="e">
        <f t="shared" si="246"/>
        <v>#DIV/0!</v>
      </c>
      <c r="R2383" s="87" t="e">
        <f t="shared" si="246"/>
        <v>#DIV/0!</v>
      </c>
      <c r="S2383" s="87" t="e">
        <f t="shared" si="246"/>
        <v>#DIV/0!</v>
      </c>
      <c r="T2383" s="87" t="e">
        <f t="shared" si="246"/>
        <v>#DIV/0!</v>
      </c>
    </row>
    <row r="2384" spans="1:20" ht="30" hidden="1" x14ac:dyDescent="0.3">
      <c r="A2384" s="103"/>
      <c r="B2384" s="104" t="s">
        <v>294</v>
      </c>
      <c r="C2384" s="97" t="s">
        <v>295</v>
      </c>
      <c r="D2384" s="643">
        <f t="shared" si="253"/>
        <v>0</v>
      </c>
      <c r="E2384" s="642">
        <f t="shared" si="249"/>
        <v>0</v>
      </c>
      <c r="F2384" s="643">
        <f t="shared" si="260"/>
        <v>0</v>
      </c>
      <c r="G2384" s="643">
        <f t="shared" si="260"/>
        <v>0</v>
      </c>
      <c r="H2384" s="643">
        <f t="shared" si="260"/>
        <v>0</v>
      </c>
      <c r="I2384" s="642">
        <f t="shared" si="247"/>
        <v>0</v>
      </c>
      <c r="J2384" s="643">
        <f t="shared" si="261"/>
        <v>0</v>
      </c>
      <c r="K2384" s="643">
        <f t="shared" si="261"/>
        <v>0</v>
      </c>
      <c r="L2384" s="643">
        <f t="shared" si="261"/>
        <v>0</v>
      </c>
      <c r="M2384" s="642">
        <f t="shared" si="248"/>
        <v>0</v>
      </c>
      <c r="N2384" s="643">
        <f t="shared" si="262"/>
        <v>0</v>
      </c>
      <c r="O2384" s="643">
        <f t="shared" si="262"/>
        <v>0</v>
      </c>
      <c r="P2384" s="643">
        <f t="shared" si="262"/>
        <v>0</v>
      </c>
      <c r="Q2384" s="87" t="e">
        <f t="shared" si="246"/>
        <v>#DIV/0!</v>
      </c>
      <c r="R2384" s="87" t="e">
        <f t="shared" si="246"/>
        <v>#DIV/0!</v>
      </c>
      <c r="S2384" s="87" t="e">
        <f t="shared" si="246"/>
        <v>#DIV/0!</v>
      </c>
      <c r="T2384" s="87" t="e">
        <f t="shared" si="246"/>
        <v>#DIV/0!</v>
      </c>
    </row>
    <row r="2385" spans="1:20" ht="30" hidden="1" x14ac:dyDescent="0.3">
      <c r="A2385" s="103"/>
      <c r="B2385" s="104" t="s">
        <v>296</v>
      </c>
      <c r="C2385" s="97" t="s">
        <v>297</v>
      </c>
      <c r="D2385" s="643">
        <f t="shared" si="253"/>
        <v>0</v>
      </c>
      <c r="E2385" s="642">
        <f t="shared" si="249"/>
        <v>0</v>
      </c>
      <c r="F2385" s="643">
        <f t="shared" si="260"/>
        <v>0</v>
      </c>
      <c r="G2385" s="643">
        <f t="shared" si="260"/>
        <v>0</v>
      </c>
      <c r="H2385" s="643">
        <f t="shared" si="260"/>
        <v>0</v>
      </c>
      <c r="I2385" s="642">
        <f t="shared" si="247"/>
        <v>0</v>
      </c>
      <c r="J2385" s="643">
        <f t="shared" si="261"/>
        <v>0</v>
      </c>
      <c r="K2385" s="643">
        <f t="shared" si="261"/>
        <v>0</v>
      </c>
      <c r="L2385" s="643">
        <f t="shared" si="261"/>
        <v>0</v>
      </c>
      <c r="M2385" s="642">
        <f t="shared" si="248"/>
        <v>0</v>
      </c>
      <c r="N2385" s="643">
        <f t="shared" si="262"/>
        <v>0</v>
      </c>
      <c r="O2385" s="643">
        <f t="shared" si="262"/>
        <v>0</v>
      </c>
      <c r="P2385" s="643">
        <f t="shared" si="262"/>
        <v>0</v>
      </c>
      <c r="Q2385" s="87" t="e">
        <f t="shared" si="246"/>
        <v>#DIV/0!</v>
      </c>
      <c r="R2385" s="87" t="e">
        <f t="shared" si="246"/>
        <v>#DIV/0!</v>
      </c>
      <c r="S2385" s="87" t="e">
        <f t="shared" si="246"/>
        <v>#DIV/0!</v>
      </c>
      <c r="T2385" s="87" t="e">
        <f t="shared" si="246"/>
        <v>#DIV/0!</v>
      </c>
    </row>
    <row r="2386" spans="1:20" ht="30" hidden="1" x14ac:dyDescent="0.3">
      <c r="A2386" s="103"/>
      <c r="B2386" s="104" t="s">
        <v>298</v>
      </c>
      <c r="C2386" s="97" t="s">
        <v>299</v>
      </c>
      <c r="D2386" s="643">
        <f t="shared" si="253"/>
        <v>0</v>
      </c>
      <c r="E2386" s="642">
        <f t="shared" si="249"/>
        <v>0</v>
      </c>
      <c r="F2386" s="643">
        <f t="shared" si="260"/>
        <v>0</v>
      </c>
      <c r="G2386" s="643">
        <f t="shared" si="260"/>
        <v>0</v>
      </c>
      <c r="H2386" s="643">
        <f t="shared" si="260"/>
        <v>0</v>
      </c>
      <c r="I2386" s="642">
        <f t="shared" si="247"/>
        <v>0</v>
      </c>
      <c r="J2386" s="643">
        <f t="shared" si="261"/>
        <v>0</v>
      </c>
      <c r="K2386" s="643">
        <f t="shared" si="261"/>
        <v>0</v>
      </c>
      <c r="L2386" s="643">
        <f t="shared" si="261"/>
        <v>0</v>
      </c>
      <c r="M2386" s="642">
        <f t="shared" si="248"/>
        <v>0</v>
      </c>
      <c r="N2386" s="643">
        <f t="shared" si="262"/>
        <v>0</v>
      </c>
      <c r="O2386" s="643">
        <f t="shared" si="262"/>
        <v>0</v>
      </c>
      <c r="P2386" s="643">
        <f t="shared" si="262"/>
        <v>0</v>
      </c>
      <c r="Q2386" s="87" t="e">
        <f t="shared" si="246"/>
        <v>#DIV/0!</v>
      </c>
      <c r="R2386" s="87" t="e">
        <f t="shared" si="246"/>
        <v>#DIV/0!</v>
      </c>
      <c r="S2386" s="87" t="e">
        <f t="shared" si="246"/>
        <v>#DIV/0!</v>
      </c>
      <c r="T2386" s="87" t="e">
        <f t="shared" si="246"/>
        <v>#DIV/0!</v>
      </c>
    </row>
    <row r="2387" spans="1:20" ht="30" hidden="1" x14ac:dyDescent="0.3">
      <c r="A2387" s="103"/>
      <c r="B2387" s="104" t="s">
        <v>300</v>
      </c>
      <c r="C2387" s="97" t="s">
        <v>301</v>
      </c>
      <c r="D2387" s="643">
        <f t="shared" si="253"/>
        <v>0</v>
      </c>
      <c r="E2387" s="642">
        <f t="shared" si="249"/>
        <v>0</v>
      </c>
      <c r="F2387" s="643">
        <f t="shared" si="260"/>
        <v>0</v>
      </c>
      <c r="G2387" s="643">
        <f t="shared" si="260"/>
        <v>0</v>
      </c>
      <c r="H2387" s="643">
        <f t="shared" si="260"/>
        <v>0</v>
      </c>
      <c r="I2387" s="642">
        <f t="shared" si="247"/>
        <v>0</v>
      </c>
      <c r="J2387" s="643">
        <f t="shared" si="261"/>
        <v>0</v>
      </c>
      <c r="K2387" s="643">
        <f t="shared" si="261"/>
        <v>0</v>
      </c>
      <c r="L2387" s="643">
        <f t="shared" si="261"/>
        <v>0</v>
      </c>
      <c r="M2387" s="642">
        <f t="shared" si="248"/>
        <v>0</v>
      </c>
      <c r="N2387" s="643">
        <f t="shared" si="262"/>
        <v>0</v>
      </c>
      <c r="O2387" s="643">
        <f t="shared" si="262"/>
        <v>0</v>
      </c>
      <c r="P2387" s="643">
        <f t="shared" si="262"/>
        <v>0</v>
      </c>
      <c r="Q2387" s="87" t="e">
        <f t="shared" si="246"/>
        <v>#DIV/0!</v>
      </c>
      <c r="R2387" s="87" t="e">
        <f t="shared" si="246"/>
        <v>#DIV/0!</v>
      </c>
      <c r="S2387" s="87" t="e">
        <f t="shared" si="246"/>
        <v>#DIV/0!</v>
      </c>
      <c r="T2387" s="87" t="e">
        <f t="shared" ref="T2387:T2450" si="263">P2387/L2387*100</f>
        <v>#DIV/0!</v>
      </c>
    </row>
    <row r="2388" spans="1:20" ht="75" hidden="1" x14ac:dyDescent="0.3">
      <c r="A2388" s="103"/>
      <c r="B2388" s="104" t="s">
        <v>302</v>
      </c>
      <c r="C2388" s="97" t="s">
        <v>303</v>
      </c>
      <c r="D2388" s="643">
        <f t="shared" si="253"/>
        <v>0</v>
      </c>
      <c r="E2388" s="642">
        <f t="shared" si="249"/>
        <v>0</v>
      </c>
      <c r="F2388" s="643">
        <f t="shared" si="260"/>
        <v>0</v>
      </c>
      <c r="G2388" s="643">
        <f t="shared" si="260"/>
        <v>0</v>
      </c>
      <c r="H2388" s="643">
        <f t="shared" si="260"/>
        <v>0</v>
      </c>
      <c r="I2388" s="642">
        <f t="shared" si="247"/>
        <v>0</v>
      </c>
      <c r="J2388" s="643">
        <f t="shared" si="261"/>
        <v>0</v>
      </c>
      <c r="K2388" s="643">
        <f t="shared" si="261"/>
        <v>0</v>
      </c>
      <c r="L2388" s="643">
        <f t="shared" si="261"/>
        <v>0</v>
      </c>
      <c r="M2388" s="642">
        <f t="shared" si="248"/>
        <v>0</v>
      </c>
      <c r="N2388" s="643">
        <f t="shared" si="262"/>
        <v>0</v>
      </c>
      <c r="O2388" s="643">
        <f t="shared" si="262"/>
        <v>0</v>
      </c>
      <c r="P2388" s="643">
        <f t="shared" si="262"/>
        <v>0</v>
      </c>
      <c r="Q2388" s="87" t="e">
        <f t="shared" ref="Q2388:T2451" si="264">M2388/I2388*100</f>
        <v>#DIV/0!</v>
      </c>
      <c r="R2388" s="87" t="e">
        <f t="shared" si="264"/>
        <v>#DIV/0!</v>
      </c>
      <c r="S2388" s="87" t="e">
        <f t="shared" si="264"/>
        <v>#DIV/0!</v>
      </c>
      <c r="T2388" s="87" t="e">
        <f t="shared" si="263"/>
        <v>#DIV/0!</v>
      </c>
    </row>
    <row r="2389" spans="1:20" x14ac:dyDescent="0.3">
      <c r="A2389" s="103"/>
      <c r="B2389" s="104" t="s">
        <v>307</v>
      </c>
      <c r="C2389" s="95" t="s">
        <v>21</v>
      </c>
      <c r="D2389" s="643">
        <f>D2397+D2666+D2965+D2991</f>
        <v>1306.6999999999998</v>
      </c>
      <c r="E2389" s="642">
        <f t="shared" si="249"/>
        <v>1306.6999999999998</v>
      </c>
      <c r="F2389" s="643">
        <f>F2397+F2666+F2965+F2991</f>
        <v>1306.6999999999998</v>
      </c>
      <c r="G2389" s="643">
        <f>G2397+G2666+G2965+G2991</f>
        <v>0</v>
      </c>
      <c r="H2389" s="643">
        <f>H2397+H2666+H2965+H2991</f>
        <v>0</v>
      </c>
      <c r="I2389" s="642">
        <f t="shared" ref="I2389:I2452" si="265">J2389+K2389</f>
        <v>1050.62706</v>
      </c>
      <c r="J2389" s="643">
        <f>J2397+J2666+J2965+J2991</f>
        <v>1050.62706</v>
      </c>
      <c r="K2389" s="643">
        <f>K2397+K2666+K2965+K2991</f>
        <v>0</v>
      </c>
      <c r="L2389" s="643">
        <f>L2397+L2666+L2965+L2991</f>
        <v>0</v>
      </c>
      <c r="M2389" s="642">
        <f t="shared" ref="M2389:M2452" si="266">N2389+O2389</f>
        <v>990.84916999999996</v>
      </c>
      <c r="N2389" s="643">
        <f>N2397+N2666+N2965+N2991</f>
        <v>990.84916999999996</v>
      </c>
      <c r="O2389" s="643">
        <f>O2397+O2666+O2965+O2991</f>
        <v>0</v>
      </c>
      <c r="P2389" s="643">
        <f>P2397+P2666+P2965+P2991</f>
        <v>0</v>
      </c>
      <c r="Q2389" s="87">
        <f t="shared" si="264"/>
        <v>94.310265528474019</v>
      </c>
      <c r="R2389" s="87">
        <f t="shared" si="264"/>
        <v>94.310265528474019</v>
      </c>
      <c r="S2389" s="87" t="e">
        <f t="shared" si="264"/>
        <v>#DIV/0!</v>
      </c>
      <c r="T2389" s="87" t="e">
        <f t="shared" si="263"/>
        <v>#DIV/0!</v>
      </c>
    </row>
    <row r="2390" spans="1:20" ht="30" hidden="1" x14ac:dyDescent="0.3">
      <c r="A2390" s="103"/>
      <c r="B2390" s="104"/>
      <c r="C2390" s="95" t="s">
        <v>22</v>
      </c>
      <c r="D2390" s="643" t="e">
        <f>D2446+D2715+#REF!+D3037</f>
        <v>#REF!</v>
      </c>
      <c r="E2390" s="642" t="e">
        <f t="shared" si="249"/>
        <v>#REF!</v>
      </c>
      <c r="F2390" s="643" t="e">
        <f>F2446+F2715+#REF!+F3037</f>
        <v>#REF!</v>
      </c>
      <c r="G2390" s="643" t="e">
        <f>G2446+G2715+#REF!+G3037</f>
        <v>#REF!</v>
      </c>
      <c r="H2390" s="643" t="e">
        <f>H2446+H2715+#REF!+H3037</f>
        <v>#REF!</v>
      </c>
      <c r="I2390" s="642" t="e">
        <f t="shared" si="265"/>
        <v>#REF!</v>
      </c>
      <c r="J2390" s="643" t="e">
        <f>J2446+J2715+#REF!+J3037</f>
        <v>#REF!</v>
      </c>
      <c r="K2390" s="643" t="e">
        <f>K2446+K2715+#REF!+K3037</f>
        <v>#REF!</v>
      </c>
      <c r="L2390" s="643" t="e">
        <f>L2446+L2715+#REF!+L3037</f>
        <v>#REF!</v>
      </c>
      <c r="M2390" s="642" t="e">
        <f t="shared" si="266"/>
        <v>#REF!</v>
      </c>
      <c r="N2390" s="643" t="e">
        <f>N2446+N2715+#REF!+N3037</f>
        <v>#REF!</v>
      </c>
      <c r="O2390" s="643" t="e">
        <f>O2446+O2715+#REF!+O3037</f>
        <v>#REF!</v>
      </c>
      <c r="P2390" s="643" t="e">
        <f>P2446+P2715+#REF!+P3037</f>
        <v>#REF!</v>
      </c>
      <c r="Q2390" s="87" t="e">
        <f t="shared" si="264"/>
        <v>#REF!</v>
      </c>
      <c r="R2390" s="87" t="e">
        <f t="shared" si="264"/>
        <v>#REF!</v>
      </c>
      <c r="S2390" s="87" t="e">
        <f t="shared" si="264"/>
        <v>#REF!</v>
      </c>
      <c r="T2390" s="87" t="e">
        <f t="shared" si="263"/>
        <v>#REF!</v>
      </c>
    </row>
    <row r="2391" spans="1:20" x14ac:dyDescent="0.3">
      <c r="A2391" s="103"/>
      <c r="B2391" s="104" t="s">
        <v>324</v>
      </c>
      <c r="C2391" s="95" t="s">
        <v>23</v>
      </c>
      <c r="D2391" s="643">
        <f>D2398+D2667+D2966</f>
        <v>25</v>
      </c>
      <c r="E2391" s="642">
        <f t="shared" si="249"/>
        <v>25</v>
      </c>
      <c r="F2391" s="643">
        <f>F2398+F2667+F2966</f>
        <v>25</v>
      </c>
      <c r="G2391" s="643">
        <f>G2398+G2667+G2966</f>
        <v>0</v>
      </c>
      <c r="H2391" s="643">
        <f>H2398+H2667+H2966</f>
        <v>3.4719700000000002</v>
      </c>
      <c r="I2391" s="642">
        <f t="shared" si="265"/>
        <v>20.49</v>
      </c>
      <c r="J2391" s="643">
        <f>J2398+J2667+J2966</f>
        <v>20.49</v>
      </c>
      <c r="K2391" s="643">
        <f>K2398+K2667+K2966</f>
        <v>0</v>
      </c>
      <c r="L2391" s="643">
        <f>L2398+L2667+L2966</f>
        <v>3.2719700000000005</v>
      </c>
      <c r="M2391" s="642">
        <f t="shared" si="266"/>
        <v>13.30598</v>
      </c>
      <c r="N2391" s="643">
        <f>N2398+N2667+N2966</f>
        <v>13.30598</v>
      </c>
      <c r="O2391" s="643">
        <f>O2398+O2667+O2966</f>
        <v>0</v>
      </c>
      <c r="P2391" s="643">
        <f>P2398+P2667+P2966</f>
        <v>2.0943399999999999</v>
      </c>
      <c r="Q2391" s="87">
        <f t="shared" si="264"/>
        <v>64.938897022938022</v>
      </c>
      <c r="R2391" s="87">
        <f t="shared" si="264"/>
        <v>64.938897022938022</v>
      </c>
      <c r="S2391" s="87" t="e">
        <f t="shared" si="264"/>
        <v>#DIV/0!</v>
      </c>
      <c r="T2391" s="87">
        <f t="shared" si="263"/>
        <v>64.008533085572282</v>
      </c>
    </row>
    <row r="2392" spans="1:20" ht="30" x14ac:dyDescent="0.3">
      <c r="A2392" s="103"/>
      <c r="B2392" s="104" t="s">
        <v>138</v>
      </c>
      <c r="C2392" s="94" t="s">
        <v>333</v>
      </c>
      <c r="D2392" s="643">
        <f>D2399+D2668</f>
        <v>238</v>
      </c>
      <c r="E2392" s="642">
        <f t="shared" si="249"/>
        <v>2320.4288700000002</v>
      </c>
      <c r="F2392" s="643">
        <f>F2399+F2668</f>
        <v>2173.7260000000001</v>
      </c>
      <c r="G2392" s="643">
        <f>G2399+G2668</f>
        <v>146.70286999999999</v>
      </c>
      <c r="H2392" s="643">
        <f>H2399+H2668</f>
        <v>54.9</v>
      </c>
      <c r="I2392" s="642">
        <f t="shared" si="265"/>
        <v>1906.97081</v>
      </c>
      <c r="J2392" s="643">
        <f>J2399+J2668</f>
        <v>1760.26794</v>
      </c>
      <c r="K2392" s="643">
        <f>K2399+K2668</f>
        <v>146.70286999999999</v>
      </c>
      <c r="L2392" s="643">
        <f>L2399+L2668</f>
        <v>49</v>
      </c>
      <c r="M2392" s="642">
        <f t="shared" si="266"/>
        <v>876.25497999999993</v>
      </c>
      <c r="N2392" s="643">
        <f>N2399+N2668</f>
        <v>816.54026999999996</v>
      </c>
      <c r="O2392" s="643">
        <f>O2399+O2668</f>
        <v>59.714709999999997</v>
      </c>
      <c r="P2392" s="643">
        <f>P2399+P2668</f>
        <v>43.59704</v>
      </c>
      <c r="Q2392" s="87">
        <f t="shared" si="264"/>
        <v>45.950099257156431</v>
      </c>
      <c r="R2392" s="87">
        <f t="shared" si="264"/>
        <v>46.387271587756125</v>
      </c>
      <c r="S2392" s="87">
        <f t="shared" si="264"/>
        <v>40.704527457438289</v>
      </c>
      <c r="T2392" s="87">
        <f t="shared" si="263"/>
        <v>88.973551020408166</v>
      </c>
    </row>
    <row r="2393" spans="1:20" ht="45" x14ac:dyDescent="0.3">
      <c r="A2393" s="92" t="s">
        <v>511</v>
      </c>
      <c r="B2393" s="104"/>
      <c r="C2393" s="105" t="s">
        <v>512</v>
      </c>
      <c r="D2393" s="643">
        <f>D2400+D2649+D2660</f>
        <v>923.8</v>
      </c>
      <c r="E2393" s="642">
        <f t="shared" si="249"/>
        <v>3006.2288699999999</v>
      </c>
      <c r="F2393" s="643">
        <f>F2400+F2649+F2660</f>
        <v>2859.5259999999998</v>
      </c>
      <c r="G2393" s="643">
        <f>G2400+G2649+G2660</f>
        <v>146.70286999999999</v>
      </c>
      <c r="H2393" s="643">
        <f>H2400+H2649+H2660</f>
        <v>497.61470000000003</v>
      </c>
      <c r="I2393" s="642">
        <f t="shared" si="265"/>
        <v>2489.6208099999999</v>
      </c>
      <c r="J2393" s="643">
        <f>J2400+J2649+J2660</f>
        <v>2342.9179399999998</v>
      </c>
      <c r="K2393" s="643">
        <f>K2400+K2649+K2660</f>
        <v>146.70286999999999</v>
      </c>
      <c r="L2393" s="643">
        <f>L2400+L2649+L2660</f>
        <v>450.16469999999998</v>
      </c>
      <c r="M2393" s="642">
        <f t="shared" si="266"/>
        <v>1452.6468899999998</v>
      </c>
      <c r="N2393" s="643">
        <f>N2400+N2649+N2660</f>
        <v>1392.9321799999998</v>
      </c>
      <c r="O2393" s="643">
        <f>O2400+O2649+O2660</f>
        <v>59.714709999999997</v>
      </c>
      <c r="P2393" s="643">
        <f>P2400+P2649+P2660</f>
        <v>373.15044</v>
      </c>
      <c r="Q2393" s="87">
        <f t="shared" si="264"/>
        <v>58.34811808148406</v>
      </c>
      <c r="R2393" s="87">
        <f t="shared" si="264"/>
        <v>59.452879514849755</v>
      </c>
      <c r="S2393" s="87">
        <f t="shared" si="264"/>
        <v>40.704527457438289</v>
      </c>
      <c r="T2393" s="87">
        <f t="shared" si="263"/>
        <v>82.891981534758287</v>
      </c>
    </row>
    <row r="2394" spans="1:20" x14ac:dyDescent="0.3">
      <c r="A2394" s="103"/>
      <c r="B2394" s="104" t="s">
        <v>192</v>
      </c>
      <c r="C2394" s="94" t="s">
        <v>206</v>
      </c>
      <c r="D2394" s="644">
        <f>D2401+D2650</f>
        <v>771.8</v>
      </c>
      <c r="E2394" s="645">
        <f t="shared" ref="E2394:E2457" si="267">F2394+G2394</f>
        <v>771.8</v>
      </c>
      <c r="F2394" s="644">
        <f>F2401+F2650</f>
        <v>771.8</v>
      </c>
      <c r="G2394" s="644">
        <f>G2401+G2650</f>
        <v>0</v>
      </c>
      <c r="H2394" s="644">
        <f>H2401+H2650</f>
        <v>466.11470000000003</v>
      </c>
      <c r="I2394" s="645">
        <f t="shared" si="265"/>
        <v>629.85</v>
      </c>
      <c r="J2394" s="644">
        <f>J2401+J2650</f>
        <v>629.85</v>
      </c>
      <c r="K2394" s="644">
        <f>K2401+K2650</f>
        <v>0</v>
      </c>
      <c r="L2394" s="644">
        <f>L2401+L2650</f>
        <v>418.66469999999998</v>
      </c>
      <c r="M2394" s="645">
        <f t="shared" si="266"/>
        <v>594.26269999999988</v>
      </c>
      <c r="N2394" s="644">
        <f>N2401+N2650</f>
        <v>594.26269999999988</v>
      </c>
      <c r="O2394" s="644">
        <f>O2401+O2650</f>
        <v>0</v>
      </c>
      <c r="P2394" s="644">
        <f>P2401+P2650</f>
        <v>345.12648999999999</v>
      </c>
      <c r="Q2394" s="87">
        <f t="shared" si="264"/>
        <v>94.349876954830492</v>
      </c>
      <c r="R2394" s="87">
        <f t="shared" si="264"/>
        <v>94.349876954830492</v>
      </c>
      <c r="S2394" s="87" t="e">
        <f t="shared" si="264"/>
        <v>#DIV/0!</v>
      </c>
      <c r="T2394" s="87">
        <f t="shared" si="263"/>
        <v>82.435058413092861</v>
      </c>
    </row>
    <row r="2395" spans="1:20" x14ac:dyDescent="0.3">
      <c r="A2395" s="103"/>
      <c r="B2395" s="104" t="s">
        <v>203</v>
      </c>
      <c r="C2395" s="95" t="s">
        <v>18</v>
      </c>
      <c r="D2395" s="644">
        <f>D2402</f>
        <v>0</v>
      </c>
      <c r="E2395" s="645">
        <f t="shared" si="267"/>
        <v>0</v>
      </c>
      <c r="F2395" s="644">
        <f>F2402</f>
        <v>0</v>
      </c>
      <c r="G2395" s="644">
        <f>G2402</f>
        <v>0</v>
      </c>
      <c r="H2395" s="644">
        <f>H2402</f>
        <v>44.44773</v>
      </c>
      <c r="I2395" s="645">
        <f t="shared" si="265"/>
        <v>0</v>
      </c>
      <c r="J2395" s="644">
        <f>J2402</f>
        <v>0</v>
      </c>
      <c r="K2395" s="644">
        <f>K2402</f>
        <v>0</v>
      </c>
      <c r="L2395" s="644">
        <f>L2402</f>
        <v>33.19773</v>
      </c>
      <c r="M2395" s="645">
        <f t="shared" si="266"/>
        <v>0</v>
      </c>
      <c r="N2395" s="644">
        <f>N2402</f>
        <v>0</v>
      </c>
      <c r="O2395" s="644">
        <f>O2402</f>
        <v>0</v>
      </c>
      <c r="P2395" s="644">
        <f>P2402</f>
        <v>33.197719999999997</v>
      </c>
      <c r="Q2395" s="87" t="e">
        <f t="shared" si="264"/>
        <v>#DIV/0!</v>
      </c>
      <c r="R2395" s="87" t="e">
        <f t="shared" si="264"/>
        <v>#DIV/0!</v>
      </c>
      <c r="S2395" s="87" t="e">
        <f t="shared" si="264"/>
        <v>#DIV/0!</v>
      </c>
      <c r="T2395" s="87">
        <f t="shared" si="263"/>
        <v>99.999969877458483</v>
      </c>
    </row>
    <row r="2396" spans="1:20" ht="30" x14ac:dyDescent="0.3">
      <c r="A2396" s="103"/>
      <c r="B2396" s="104" t="s">
        <v>215</v>
      </c>
      <c r="C2396" s="95" t="s">
        <v>19</v>
      </c>
      <c r="D2396" s="644">
        <f>D2403+D2656</f>
        <v>37.4</v>
      </c>
      <c r="E2396" s="645">
        <f t="shared" si="267"/>
        <v>37.4</v>
      </c>
      <c r="F2396" s="644">
        <f t="shared" ref="F2396:H2398" si="268">F2403+F2656</f>
        <v>37.4</v>
      </c>
      <c r="G2396" s="644">
        <f t="shared" si="268"/>
        <v>0</v>
      </c>
      <c r="H2396" s="644">
        <f t="shared" si="268"/>
        <v>419.09500000000003</v>
      </c>
      <c r="I2396" s="645">
        <f t="shared" si="265"/>
        <v>16.029</v>
      </c>
      <c r="J2396" s="644">
        <f t="shared" ref="J2396:L2398" si="269">J2403+J2656</f>
        <v>16.029</v>
      </c>
      <c r="K2396" s="644">
        <f t="shared" si="269"/>
        <v>0</v>
      </c>
      <c r="L2396" s="644">
        <f t="shared" si="269"/>
        <v>382.89499999999998</v>
      </c>
      <c r="M2396" s="645">
        <f t="shared" si="266"/>
        <v>12.245699999999999</v>
      </c>
      <c r="N2396" s="644">
        <f t="shared" ref="N2396:P2398" si="270">N2403+N2656</f>
        <v>12.245699999999999</v>
      </c>
      <c r="O2396" s="644">
        <f t="shared" si="270"/>
        <v>0</v>
      </c>
      <c r="P2396" s="644">
        <f t="shared" si="270"/>
        <v>309.86942999999997</v>
      </c>
      <c r="Q2396" s="87">
        <f t="shared" si="264"/>
        <v>76.39715515627924</v>
      </c>
      <c r="R2396" s="87">
        <f t="shared" si="264"/>
        <v>76.39715515627924</v>
      </c>
      <c r="S2396" s="87" t="e">
        <f t="shared" si="264"/>
        <v>#DIV/0!</v>
      </c>
      <c r="T2396" s="87">
        <f t="shared" si="263"/>
        <v>80.928042936052961</v>
      </c>
    </row>
    <row r="2397" spans="1:20" x14ac:dyDescent="0.3">
      <c r="A2397" s="103"/>
      <c r="B2397" s="104" t="s">
        <v>307</v>
      </c>
      <c r="C2397" s="95" t="s">
        <v>21</v>
      </c>
      <c r="D2397" s="644">
        <f>D2404+D2657</f>
        <v>734.4</v>
      </c>
      <c r="E2397" s="645">
        <f t="shared" si="267"/>
        <v>734.4</v>
      </c>
      <c r="F2397" s="644">
        <f t="shared" si="268"/>
        <v>734.4</v>
      </c>
      <c r="G2397" s="644">
        <f t="shared" si="268"/>
        <v>0</v>
      </c>
      <c r="H2397" s="644">
        <f t="shared" si="268"/>
        <v>0</v>
      </c>
      <c r="I2397" s="645">
        <f t="shared" si="265"/>
        <v>610.89100000000008</v>
      </c>
      <c r="J2397" s="644">
        <f t="shared" si="269"/>
        <v>610.89100000000008</v>
      </c>
      <c r="K2397" s="644">
        <f t="shared" si="269"/>
        <v>0</v>
      </c>
      <c r="L2397" s="644">
        <f t="shared" si="269"/>
        <v>0</v>
      </c>
      <c r="M2397" s="645">
        <f t="shared" si="266"/>
        <v>579.08699999999999</v>
      </c>
      <c r="N2397" s="644">
        <f t="shared" si="270"/>
        <v>579.08699999999999</v>
      </c>
      <c r="O2397" s="644">
        <f t="shared" si="270"/>
        <v>0</v>
      </c>
      <c r="P2397" s="644">
        <f t="shared" si="270"/>
        <v>0</v>
      </c>
      <c r="Q2397" s="87">
        <f t="shared" si="264"/>
        <v>94.793833924546263</v>
      </c>
      <c r="R2397" s="87">
        <f t="shared" si="264"/>
        <v>94.793833924546263</v>
      </c>
      <c r="S2397" s="87" t="e">
        <f t="shared" si="264"/>
        <v>#DIV/0!</v>
      </c>
      <c r="T2397" s="87" t="e">
        <f t="shared" si="263"/>
        <v>#DIV/0!</v>
      </c>
    </row>
    <row r="2398" spans="1:20" x14ac:dyDescent="0.3">
      <c r="A2398" s="103"/>
      <c r="B2398" s="104" t="s">
        <v>324</v>
      </c>
      <c r="C2398" s="95" t="s">
        <v>23</v>
      </c>
      <c r="D2398" s="644">
        <f>D2405+D2658</f>
        <v>0</v>
      </c>
      <c r="E2398" s="645">
        <f t="shared" si="267"/>
        <v>0</v>
      </c>
      <c r="F2398" s="644">
        <f t="shared" si="268"/>
        <v>0</v>
      </c>
      <c r="G2398" s="644">
        <f t="shared" si="268"/>
        <v>0</v>
      </c>
      <c r="H2398" s="644">
        <f t="shared" si="268"/>
        <v>2.5719700000000003</v>
      </c>
      <c r="I2398" s="645">
        <f t="shared" si="265"/>
        <v>2.93</v>
      </c>
      <c r="J2398" s="644">
        <f t="shared" si="269"/>
        <v>2.93</v>
      </c>
      <c r="K2398" s="644">
        <f t="shared" si="269"/>
        <v>0</v>
      </c>
      <c r="L2398" s="644">
        <f t="shared" si="269"/>
        <v>2.5719700000000003</v>
      </c>
      <c r="M2398" s="645">
        <f t="shared" si="266"/>
        <v>2.93</v>
      </c>
      <c r="N2398" s="644">
        <f t="shared" si="270"/>
        <v>2.93</v>
      </c>
      <c r="O2398" s="644">
        <f t="shared" si="270"/>
        <v>0</v>
      </c>
      <c r="P2398" s="644">
        <f t="shared" si="270"/>
        <v>2.0593399999999997</v>
      </c>
      <c r="Q2398" s="87">
        <f t="shared" si="264"/>
        <v>100</v>
      </c>
      <c r="R2398" s="87">
        <f t="shared" si="264"/>
        <v>100</v>
      </c>
      <c r="S2398" s="87" t="e">
        <f t="shared" si="264"/>
        <v>#DIV/0!</v>
      </c>
      <c r="T2398" s="87">
        <f t="shared" si="263"/>
        <v>80.068585558929513</v>
      </c>
    </row>
    <row r="2399" spans="1:20" ht="30" x14ac:dyDescent="0.3">
      <c r="A2399" s="103"/>
      <c r="B2399" s="104" t="s">
        <v>138</v>
      </c>
      <c r="C2399" s="94" t="s">
        <v>333</v>
      </c>
      <c r="D2399" s="644">
        <f>D2406+D2659+D2661</f>
        <v>152</v>
      </c>
      <c r="E2399" s="645">
        <f t="shared" si="267"/>
        <v>2234.4288700000002</v>
      </c>
      <c r="F2399" s="644">
        <f>F2406+F2659+F2661</f>
        <v>2087.7260000000001</v>
      </c>
      <c r="G2399" s="644">
        <f>G2406+G2659+G2661</f>
        <v>146.70286999999999</v>
      </c>
      <c r="H2399" s="644">
        <f>H2406+H2659+H2661</f>
        <v>31.5</v>
      </c>
      <c r="I2399" s="645">
        <f t="shared" si="265"/>
        <v>1859.77081</v>
      </c>
      <c r="J2399" s="644">
        <f>J2406+J2659+J2661</f>
        <v>1713.0679399999999</v>
      </c>
      <c r="K2399" s="644">
        <f>K2406+K2659+K2661</f>
        <v>146.70286999999999</v>
      </c>
      <c r="L2399" s="644">
        <f>L2406+L2659+L2661</f>
        <v>31.5</v>
      </c>
      <c r="M2399" s="645">
        <f t="shared" si="266"/>
        <v>858.38418999999999</v>
      </c>
      <c r="N2399" s="644">
        <f>N2406+N2659+N2661</f>
        <v>798.66948000000002</v>
      </c>
      <c r="O2399" s="644">
        <f>O2406+O2659+O2661</f>
        <v>59.714709999999997</v>
      </c>
      <c r="P2399" s="644">
        <f>P2406+P2659+P2661</f>
        <v>28.023949999999999</v>
      </c>
      <c r="Q2399" s="87">
        <f t="shared" si="264"/>
        <v>46.155374919557964</v>
      </c>
      <c r="R2399" s="87">
        <f t="shared" si="264"/>
        <v>46.622171914559331</v>
      </c>
      <c r="S2399" s="87">
        <f t="shared" si="264"/>
        <v>40.704527457438289</v>
      </c>
      <c r="T2399" s="87">
        <f t="shared" si="263"/>
        <v>88.964920634920631</v>
      </c>
    </row>
    <row r="2400" spans="1:20" ht="40.5" customHeight="1" x14ac:dyDescent="0.3">
      <c r="A2400" s="103" t="s">
        <v>513</v>
      </c>
      <c r="B2400" s="104"/>
      <c r="C2400" s="105" t="s">
        <v>514</v>
      </c>
      <c r="D2400" s="644">
        <f>D2407+D2556+D2637+D2644</f>
        <v>736.4</v>
      </c>
      <c r="E2400" s="645">
        <f t="shared" si="267"/>
        <v>736.4</v>
      </c>
      <c r="F2400" s="644">
        <f t="shared" ref="F2400:H2402" si="271">F2407+F2556+F2637+F2644</f>
        <v>736.4</v>
      </c>
      <c r="G2400" s="644">
        <f t="shared" si="271"/>
        <v>0</v>
      </c>
      <c r="H2400" s="644">
        <f t="shared" si="271"/>
        <v>497.61470000000003</v>
      </c>
      <c r="I2400" s="645">
        <f t="shared" si="265"/>
        <v>602.6</v>
      </c>
      <c r="J2400" s="644">
        <f t="shared" ref="J2400:L2402" si="272">J2407+J2556+J2637+J2644</f>
        <v>602.6</v>
      </c>
      <c r="K2400" s="644">
        <f t="shared" si="272"/>
        <v>0</v>
      </c>
      <c r="L2400" s="644">
        <f t="shared" si="272"/>
        <v>450.16469999999998</v>
      </c>
      <c r="M2400" s="645">
        <f t="shared" si="266"/>
        <v>570.79599999999994</v>
      </c>
      <c r="N2400" s="644">
        <f t="shared" ref="N2400:P2402" si="273">N2407+N2556+N2637+N2644</f>
        <v>570.79599999999994</v>
      </c>
      <c r="O2400" s="644">
        <f t="shared" si="273"/>
        <v>0</v>
      </c>
      <c r="P2400" s="644">
        <f t="shared" si="273"/>
        <v>373.15044</v>
      </c>
      <c r="Q2400" s="87">
        <f t="shared" si="264"/>
        <v>94.722203783604357</v>
      </c>
      <c r="R2400" s="87">
        <f t="shared" si="264"/>
        <v>94.722203783604357</v>
      </c>
      <c r="S2400" s="87" t="e">
        <f t="shared" si="264"/>
        <v>#DIV/0!</v>
      </c>
      <c r="T2400" s="87">
        <f t="shared" si="263"/>
        <v>82.891981534758287</v>
      </c>
    </row>
    <row r="2401" spans="1:22" x14ac:dyDescent="0.3">
      <c r="A2401" s="103"/>
      <c r="B2401" s="104" t="s">
        <v>192</v>
      </c>
      <c r="C2401" s="94" t="s">
        <v>206</v>
      </c>
      <c r="D2401" s="644">
        <f>D2408+D2557+D2638+D2645</f>
        <v>734.4</v>
      </c>
      <c r="E2401" s="645">
        <f t="shared" si="267"/>
        <v>734.4</v>
      </c>
      <c r="F2401" s="644">
        <f t="shared" si="271"/>
        <v>734.4</v>
      </c>
      <c r="G2401" s="644">
        <f t="shared" si="271"/>
        <v>0</v>
      </c>
      <c r="H2401" s="644">
        <f t="shared" si="271"/>
        <v>466.11470000000003</v>
      </c>
      <c r="I2401" s="645">
        <f t="shared" si="265"/>
        <v>600.6</v>
      </c>
      <c r="J2401" s="644">
        <f t="shared" si="272"/>
        <v>600.6</v>
      </c>
      <c r="K2401" s="644">
        <f t="shared" si="272"/>
        <v>0</v>
      </c>
      <c r="L2401" s="644">
        <f t="shared" si="272"/>
        <v>418.66469999999998</v>
      </c>
      <c r="M2401" s="645">
        <f t="shared" si="266"/>
        <v>568.79599999999994</v>
      </c>
      <c r="N2401" s="644">
        <f t="shared" si="273"/>
        <v>568.79599999999994</v>
      </c>
      <c r="O2401" s="644">
        <f t="shared" si="273"/>
        <v>0</v>
      </c>
      <c r="P2401" s="644">
        <f t="shared" si="273"/>
        <v>345.12648999999999</v>
      </c>
      <c r="Q2401" s="87">
        <f t="shared" si="264"/>
        <v>94.704628704628689</v>
      </c>
      <c r="R2401" s="87">
        <f t="shared" si="264"/>
        <v>94.704628704628689</v>
      </c>
      <c r="S2401" s="87" t="e">
        <f t="shared" si="264"/>
        <v>#DIV/0!</v>
      </c>
      <c r="T2401" s="87">
        <f t="shared" si="263"/>
        <v>82.435058413092861</v>
      </c>
    </row>
    <row r="2402" spans="1:22" x14ac:dyDescent="0.3">
      <c r="A2402" s="103"/>
      <c r="B2402" s="104" t="s">
        <v>203</v>
      </c>
      <c r="C2402" s="95" t="s">
        <v>18</v>
      </c>
      <c r="D2402" s="644">
        <f>D2409+D2558+D2639+D2646</f>
        <v>0</v>
      </c>
      <c r="E2402" s="645">
        <f t="shared" si="267"/>
        <v>0</v>
      </c>
      <c r="F2402" s="644">
        <f t="shared" si="271"/>
        <v>0</v>
      </c>
      <c r="G2402" s="644">
        <f t="shared" si="271"/>
        <v>0</v>
      </c>
      <c r="H2402" s="644">
        <f t="shared" si="271"/>
        <v>44.44773</v>
      </c>
      <c r="I2402" s="645">
        <f t="shared" si="265"/>
        <v>0</v>
      </c>
      <c r="J2402" s="644">
        <f t="shared" si="272"/>
        <v>0</v>
      </c>
      <c r="K2402" s="644">
        <f t="shared" si="272"/>
        <v>0</v>
      </c>
      <c r="L2402" s="644">
        <f t="shared" si="272"/>
        <v>33.19773</v>
      </c>
      <c r="M2402" s="645">
        <f t="shared" si="266"/>
        <v>0</v>
      </c>
      <c r="N2402" s="644">
        <f t="shared" si="273"/>
        <v>0</v>
      </c>
      <c r="O2402" s="644">
        <f t="shared" si="273"/>
        <v>0</v>
      </c>
      <c r="P2402" s="644">
        <f t="shared" si="273"/>
        <v>33.197719999999997</v>
      </c>
      <c r="Q2402" s="87" t="e">
        <f t="shared" si="264"/>
        <v>#DIV/0!</v>
      </c>
      <c r="R2402" s="87" t="e">
        <f t="shared" si="264"/>
        <v>#DIV/0!</v>
      </c>
      <c r="S2402" s="87" t="e">
        <f t="shared" si="264"/>
        <v>#DIV/0!</v>
      </c>
      <c r="T2402" s="87">
        <f t="shared" si="263"/>
        <v>99.999969877458483</v>
      </c>
    </row>
    <row r="2403" spans="1:22" ht="30" x14ac:dyDescent="0.3">
      <c r="A2403" s="103"/>
      <c r="B2403" s="104" t="s">
        <v>215</v>
      </c>
      <c r="C2403" s="95" t="s">
        <v>19</v>
      </c>
      <c r="D2403" s="644">
        <f>D2459+D2563+D2640+D2647</f>
        <v>0</v>
      </c>
      <c r="E2403" s="645">
        <f t="shared" si="267"/>
        <v>0</v>
      </c>
      <c r="F2403" s="644">
        <f>F2459+F2563+F2640+F2647</f>
        <v>0</v>
      </c>
      <c r="G2403" s="644">
        <f>G2459+G2563+G2640+G2647</f>
        <v>0</v>
      </c>
      <c r="H2403" s="644">
        <f>H2459+H2563+H2640+H2647</f>
        <v>419.09500000000003</v>
      </c>
      <c r="I2403" s="645">
        <f t="shared" si="265"/>
        <v>0</v>
      </c>
      <c r="J2403" s="644">
        <f>J2459+J2563+J2640+J2647</f>
        <v>0</v>
      </c>
      <c r="K2403" s="644">
        <f>K2459+K2563+K2640+K2647</f>
        <v>0</v>
      </c>
      <c r="L2403" s="644">
        <f>L2459+L2563+L2640+L2647</f>
        <v>382.89499999999998</v>
      </c>
      <c r="M2403" s="645">
        <f t="shared" si="266"/>
        <v>0</v>
      </c>
      <c r="N2403" s="644">
        <f>N2459+N2563+N2640+N2647</f>
        <v>0</v>
      </c>
      <c r="O2403" s="644">
        <f>O2459+O2563+O2640+O2647</f>
        <v>0</v>
      </c>
      <c r="P2403" s="644">
        <f>P2459+P2563+P2640+P2647</f>
        <v>309.86942999999997</v>
      </c>
      <c r="Q2403" s="87" t="e">
        <f t="shared" si="264"/>
        <v>#DIV/0!</v>
      </c>
      <c r="R2403" s="87" t="e">
        <f t="shared" si="264"/>
        <v>#DIV/0!</v>
      </c>
      <c r="S2403" s="87" t="e">
        <f t="shared" si="264"/>
        <v>#DIV/0!</v>
      </c>
      <c r="T2403" s="87">
        <f t="shared" si="263"/>
        <v>80.928042936052961</v>
      </c>
    </row>
    <row r="2404" spans="1:22" x14ac:dyDescent="0.3">
      <c r="A2404" s="103"/>
      <c r="B2404" s="104" t="s">
        <v>307</v>
      </c>
      <c r="C2404" s="95" t="s">
        <v>21</v>
      </c>
      <c r="D2404" s="644">
        <f>D2460+D2608+D2641+D2648</f>
        <v>734.4</v>
      </c>
      <c r="E2404" s="645">
        <f t="shared" si="267"/>
        <v>734.4</v>
      </c>
      <c r="F2404" s="644">
        <f>F2460+F2608+F2641+F2648</f>
        <v>734.4</v>
      </c>
      <c r="G2404" s="644">
        <f>G2460+G2608+G2641+G2648</f>
        <v>0</v>
      </c>
      <c r="H2404" s="644">
        <f>H2460+H2608+H2641+H2648</f>
        <v>0</v>
      </c>
      <c r="I2404" s="645">
        <f t="shared" si="265"/>
        <v>600.6</v>
      </c>
      <c r="J2404" s="644">
        <f>J2460+J2608+J2641+J2648</f>
        <v>600.6</v>
      </c>
      <c r="K2404" s="644">
        <f>K2460+K2608+K2641+K2648</f>
        <v>0</v>
      </c>
      <c r="L2404" s="644">
        <f>L2460+L2608+L2641+L2648</f>
        <v>0</v>
      </c>
      <c r="M2404" s="645">
        <f t="shared" si="266"/>
        <v>568.79599999999994</v>
      </c>
      <c r="N2404" s="644">
        <f>N2460+N2608+N2641+N2648</f>
        <v>568.79599999999994</v>
      </c>
      <c r="O2404" s="644">
        <f>O2460+O2608+O2641+O2648</f>
        <v>0</v>
      </c>
      <c r="P2404" s="644">
        <f>P2460+P2608+P2641+P2648</f>
        <v>0</v>
      </c>
      <c r="Q2404" s="87">
        <f t="shared" si="264"/>
        <v>94.704628704628689</v>
      </c>
      <c r="R2404" s="87">
        <f t="shared" si="264"/>
        <v>94.704628704628689</v>
      </c>
      <c r="S2404" s="87" t="e">
        <f t="shared" si="264"/>
        <v>#DIV/0!</v>
      </c>
      <c r="T2404" s="87" t="e">
        <f t="shared" si="263"/>
        <v>#DIV/0!</v>
      </c>
    </row>
    <row r="2405" spans="1:22" x14ac:dyDescent="0.3">
      <c r="A2405" s="103"/>
      <c r="B2405" s="104" t="s">
        <v>324</v>
      </c>
      <c r="C2405" s="95" t="s">
        <v>23</v>
      </c>
      <c r="D2405" s="644">
        <f>D2461+D2619+D2642</f>
        <v>0</v>
      </c>
      <c r="E2405" s="645">
        <f t="shared" si="267"/>
        <v>0</v>
      </c>
      <c r="F2405" s="644">
        <f>F2461+F2619+F2642</f>
        <v>0</v>
      </c>
      <c r="G2405" s="644">
        <f>G2461+G2619+G2642</f>
        <v>0</v>
      </c>
      <c r="H2405" s="644">
        <f>H2461+H2619+H2642</f>
        <v>2.5719700000000003</v>
      </c>
      <c r="I2405" s="645">
        <f t="shared" si="265"/>
        <v>0</v>
      </c>
      <c r="J2405" s="644">
        <f>J2461+J2619+J2642</f>
        <v>0</v>
      </c>
      <c r="K2405" s="644">
        <f>K2461+K2619+K2642</f>
        <v>0</v>
      </c>
      <c r="L2405" s="644">
        <f>L2461+L2619+L2642</f>
        <v>2.5719700000000003</v>
      </c>
      <c r="M2405" s="645">
        <f t="shared" si="266"/>
        <v>0</v>
      </c>
      <c r="N2405" s="644">
        <f>N2461+N2619+N2642</f>
        <v>0</v>
      </c>
      <c r="O2405" s="644">
        <f>O2461+O2619+O2642</f>
        <v>0</v>
      </c>
      <c r="P2405" s="644">
        <f>P2461+P2619+P2642</f>
        <v>2.0593399999999997</v>
      </c>
      <c r="Q2405" s="87" t="e">
        <f t="shared" si="264"/>
        <v>#DIV/0!</v>
      </c>
      <c r="R2405" s="87" t="e">
        <f t="shared" si="264"/>
        <v>#DIV/0!</v>
      </c>
      <c r="S2405" s="87" t="e">
        <f t="shared" si="264"/>
        <v>#DIV/0!</v>
      </c>
      <c r="T2405" s="87">
        <f t="shared" si="263"/>
        <v>80.068585558929513</v>
      </c>
    </row>
    <row r="2406" spans="1:22" ht="30" x14ac:dyDescent="0.3">
      <c r="A2406" s="103"/>
      <c r="B2406" s="104" t="s">
        <v>138</v>
      </c>
      <c r="C2406" s="94" t="s">
        <v>333</v>
      </c>
      <c r="D2406" s="644">
        <f>D2462+D2624+D2643</f>
        <v>2</v>
      </c>
      <c r="E2406" s="645">
        <f t="shared" si="267"/>
        <v>2</v>
      </c>
      <c r="F2406" s="644">
        <f>F2462+F2624+F2643</f>
        <v>2</v>
      </c>
      <c r="G2406" s="644">
        <f>G2462+G2624+G2643</f>
        <v>0</v>
      </c>
      <c r="H2406" s="644">
        <f>H2462+H2624+H2643</f>
        <v>31.5</v>
      </c>
      <c r="I2406" s="645">
        <f t="shared" si="265"/>
        <v>2</v>
      </c>
      <c r="J2406" s="644">
        <f>J2462+J2624+J2643</f>
        <v>2</v>
      </c>
      <c r="K2406" s="644">
        <f>K2462+K2624+K2643</f>
        <v>0</v>
      </c>
      <c r="L2406" s="644">
        <f>L2462+L2624+L2643</f>
        <v>31.5</v>
      </c>
      <c r="M2406" s="645">
        <f t="shared" si="266"/>
        <v>2</v>
      </c>
      <c r="N2406" s="644">
        <f>N2462+N2624+N2643</f>
        <v>2</v>
      </c>
      <c r="O2406" s="644">
        <f>O2462+O2624+O2643</f>
        <v>0</v>
      </c>
      <c r="P2406" s="644">
        <f>P2462+P2624+P2643</f>
        <v>28.023949999999999</v>
      </c>
      <c r="Q2406" s="87">
        <f t="shared" si="264"/>
        <v>100</v>
      </c>
      <c r="R2406" s="87">
        <f t="shared" si="264"/>
        <v>100</v>
      </c>
      <c r="S2406" s="87" t="e">
        <f t="shared" si="264"/>
        <v>#DIV/0!</v>
      </c>
      <c r="T2406" s="87">
        <f t="shared" si="263"/>
        <v>88.964920634920631</v>
      </c>
    </row>
    <row r="2407" spans="1:22" ht="45.75" customHeight="1" x14ac:dyDescent="0.3">
      <c r="A2407" s="92" t="s">
        <v>515</v>
      </c>
      <c r="B2407" s="93"/>
      <c r="C2407" s="105" t="s">
        <v>516</v>
      </c>
      <c r="D2407" s="644">
        <f>D2408+D2462</f>
        <v>46.8</v>
      </c>
      <c r="E2407" s="645">
        <f t="shared" si="267"/>
        <v>46.8</v>
      </c>
      <c r="F2407" s="644">
        <f>F2408+F2462</f>
        <v>46.8</v>
      </c>
      <c r="G2407" s="644">
        <f>G2408+G2462</f>
        <v>0</v>
      </c>
      <c r="H2407" s="644">
        <f>H2408+H2462</f>
        <v>27.58</v>
      </c>
      <c r="I2407" s="645">
        <f t="shared" si="265"/>
        <v>38.200000000000003</v>
      </c>
      <c r="J2407" s="644">
        <f>J2408+J2462</f>
        <v>38.200000000000003</v>
      </c>
      <c r="K2407" s="644">
        <f>K2408+K2462</f>
        <v>0</v>
      </c>
      <c r="L2407" s="644">
        <f>L2408+L2462</f>
        <v>23.779999999999998</v>
      </c>
      <c r="M2407" s="645">
        <f t="shared" si="266"/>
        <v>38.137979999999999</v>
      </c>
      <c r="N2407" s="644">
        <f>N2408+N2462</f>
        <v>38.137979999999999</v>
      </c>
      <c r="O2407" s="644">
        <f>O2408+O2462</f>
        <v>0</v>
      </c>
      <c r="P2407" s="644">
        <f>P2408+P2462</f>
        <v>11.883820000000002</v>
      </c>
      <c r="Q2407" s="87">
        <f t="shared" si="264"/>
        <v>99.837643979057574</v>
      </c>
      <c r="R2407" s="87">
        <f t="shared" si="264"/>
        <v>99.837643979057574</v>
      </c>
      <c r="S2407" s="87" t="e">
        <f t="shared" si="264"/>
        <v>#DIV/0!</v>
      </c>
      <c r="T2407" s="87">
        <f t="shared" si="263"/>
        <v>49.97401177460052</v>
      </c>
      <c r="U2407" s="2"/>
      <c r="V2407" s="2"/>
    </row>
    <row r="2408" spans="1:22" x14ac:dyDescent="0.3">
      <c r="A2408" s="92"/>
      <c r="B2408" s="93" t="s">
        <v>192</v>
      </c>
      <c r="C2408" s="94" t="s">
        <v>206</v>
      </c>
      <c r="D2408" s="644">
        <f>D2409+D2459+D2460+D2461</f>
        <v>46.8</v>
      </c>
      <c r="E2408" s="645">
        <f t="shared" si="267"/>
        <v>46.8</v>
      </c>
      <c r="F2408" s="644">
        <f>F2409+F2459+F2460+F2461</f>
        <v>46.8</v>
      </c>
      <c r="G2408" s="644">
        <f>G2409+G2459+G2460+G2461</f>
        <v>0</v>
      </c>
      <c r="H2408" s="644">
        <f>H2409+H2459+H2460+H2461</f>
        <v>24.08</v>
      </c>
      <c r="I2408" s="645">
        <f t="shared" si="265"/>
        <v>38.200000000000003</v>
      </c>
      <c r="J2408" s="644">
        <f>J2409+J2459+J2460+J2461</f>
        <v>38.200000000000003</v>
      </c>
      <c r="K2408" s="644">
        <f>K2409+K2459+K2460+K2461</f>
        <v>0</v>
      </c>
      <c r="L2408" s="644">
        <f>L2409+L2459+L2460+L2461</f>
        <v>20.279999999999998</v>
      </c>
      <c r="M2408" s="645">
        <f t="shared" si="266"/>
        <v>38.137979999999999</v>
      </c>
      <c r="N2408" s="644">
        <f>N2409+N2459+N2460+N2461</f>
        <v>38.137979999999999</v>
      </c>
      <c r="O2408" s="644">
        <f>O2409+O2459+O2460+O2461</f>
        <v>0</v>
      </c>
      <c r="P2408" s="644">
        <f>P2409+P2459+P2460+P2461</f>
        <v>10.583820000000001</v>
      </c>
      <c r="Q2408" s="87">
        <f t="shared" si="264"/>
        <v>99.837643979057574</v>
      </c>
      <c r="R2408" s="87">
        <f t="shared" si="264"/>
        <v>99.837643979057574</v>
      </c>
      <c r="S2408" s="87" t="e">
        <f t="shared" si="264"/>
        <v>#DIV/0!</v>
      </c>
      <c r="T2408" s="87">
        <f t="shared" si="263"/>
        <v>52.188461538461553</v>
      </c>
    </row>
    <row r="2409" spans="1:22" x14ac:dyDescent="0.3">
      <c r="A2409" s="92"/>
      <c r="B2409" s="93" t="s">
        <v>203</v>
      </c>
      <c r="C2409" s="95" t="s">
        <v>18</v>
      </c>
      <c r="D2409" s="644"/>
      <c r="E2409" s="645">
        <f t="shared" si="267"/>
        <v>0</v>
      </c>
      <c r="F2409" s="644"/>
      <c r="G2409" s="644"/>
      <c r="H2409" s="644"/>
      <c r="I2409" s="645">
        <f t="shared" si="265"/>
        <v>0</v>
      </c>
      <c r="J2409" s="644"/>
      <c r="K2409" s="644"/>
      <c r="L2409" s="644"/>
      <c r="M2409" s="645">
        <f t="shared" si="266"/>
        <v>0</v>
      </c>
      <c r="N2409" s="644"/>
      <c r="O2409" s="644"/>
      <c r="P2409" s="644"/>
      <c r="Q2409" s="87" t="e">
        <f t="shared" si="264"/>
        <v>#DIV/0!</v>
      </c>
      <c r="R2409" s="87" t="e">
        <f t="shared" si="264"/>
        <v>#DIV/0!</v>
      </c>
      <c r="S2409" s="87" t="e">
        <f t="shared" si="264"/>
        <v>#DIV/0!</v>
      </c>
      <c r="T2409" s="87" t="e">
        <f t="shared" si="263"/>
        <v>#DIV/0!</v>
      </c>
    </row>
    <row r="2410" spans="1:22" hidden="1" x14ac:dyDescent="0.3">
      <c r="A2410" s="92"/>
      <c r="B2410" s="93" t="s">
        <v>207</v>
      </c>
      <c r="C2410" s="96" t="s">
        <v>208</v>
      </c>
      <c r="D2410" s="644"/>
      <c r="E2410" s="645">
        <f t="shared" si="267"/>
        <v>0</v>
      </c>
      <c r="F2410" s="644"/>
      <c r="G2410" s="644"/>
      <c r="H2410" s="644"/>
      <c r="I2410" s="645">
        <f t="shared" si="265"/>
        <v>0</v>
      </c>
      <c r="J2410" s="644"/>
      <c r="K2410" s="644"/>
      <c r="L2410" s="644"/>
      <c r="M2410" s="645">
        <f t="shared" si="266"/>
        <v>0</v>
      </c>
      <c r="N2410" s="644"/>
      <c r="O2410" s="644"/>
      <c r="P2410" s="644"/>
      <c r="Q2410" s="87" t="e">
        <f t="shared" si="264"/>
        <v>#DIV/0!</v>
      </c>
      <c r="R2410" s="87" t="e">
        <f t="shared" si="264"/>
        <v>#DIV/0!</v>
      </c>
      <c r="S2410" s="87" t="e">
        <f t="shared" si="264"/>
        <v>#DIV/0!</v>
      </c>
      <c r="T2410" s="87" t="e">
        <f t="shared" si="263"/>
        <v>#DIV/0!</v>
      </c>
    </row>
    <row r="2411" spans="1:22" ht="30" hidden="1" x14ac:dyDescent="0.3">
      <c r="A2411" s="92"/>
      <c r="B2411" s="93" t="s">
        <v>209</v>
      </c>
      <c r="C2411" s="97" t="s">
        <v>210</v>
      </c>
      <c r="D2411" s="644"/>
      <c r="E2411" s="645">
        <f t="shared" si="267"/>
        <v>0</v>
      </c>
      <c r="F2411" s="644"/>
      <c r="G2411" s="644"/>
      <c r="H2411" s="644"/>
      <c r="I2411" s="645">
        <f t="shared" si="265"/>
        <v>0</v>
      </c>
      <c r="J2411" s="644"/>
      <c r="K2411" s="644"/>
      <c r="L2411" s="644"/>
      <c r="M2411" s="645">
        <f t="shared" si="266"/>
        <v>0</v>
      </c>
      <c r="N2411" s="644"/>
      <c r="O2411" s="644"/>
      <c r="P2411" s="644"/>
      <c r="Q2411" s="87" t="e">
        <f t="shared" si="264"/>
        <v>#DIV/0!</v>
      </c>
      <c r="R2411" s="87" t="e">
        <f t="shared" si="264"/>
        <v>#DIV/0!</v>
      </c>
      <c r="S2411" s="87" t="e">
        <f t="shared" si="264"/>
        <v>#DIV/0!</v>
      </c>
      <c r="T2411" s="87" t="e">
        <f t="shared" si="263"/>
        <v>#DIV/0!</v>
      </c>
    </row>
    <row r="2412" spans="1:22" ht="30" hidden="1" x14ac:dyDescent="0.3">
      <c r="A2412" s="92"/>
      <c r="B2412" s="93" t="s">
        <v>211</v>
      </c>
      <c r="C2412" s="97" t="s">
        <v>212</v>
      </c>
      <c r="D2412" s="644"/>
      <c r="E2412" s="645">
        <f t="shared" si="267"/>
        <v>0</v>
      </c>
      <c r="F2412" s="644"/>
      <c r="G2412" s="644"/>
      <c r="H2412" s="644"/>
      <c r="I2412" s="645">
        <f t="shared" si="265"/>
        <v>0</v>
      </c>
      <c r="J2412" s="644"/>
      <c r="K2412" s="644"/>
      <c r="L2412" s="644"/>
      <c r="M2412" s="645">
        <f t="shared" si="266"/>
        <v>0</v>
      </c>
      <c r="N2412" s="644"/>
      <c r="O2412" s="644"/>
      <c r="P2412" s="644"/>
      <c r="Q2412" s="87" t="e">
        <f t="shared" si="264"/>
        <v>#DIV/0!</v>
      </c>
      <c r="R2412" s="87" t="e">
        <f t="shared" si="264"/>
        <v>#DIV/0!</v>
      </c>
      <c r="S2412" s="87" t="e">
        <f t="shared" si="264"/>
        <v>#DIV/0!</v>
      </c>
      <c r="T2412" s="87" t="e">
        <f t="shared" si="263"/>
        <v>#DIV/0!</v>
      </c>
    </row>
    <row r="2413" spans="1:22" hidden="1" x14ac:dyDescent="0.3">
      <c r="A2413" s="92"/>
      <c r="B2413" s="93" t="s">
        <v>213</v>
      </c>
      <c r="C2413" s="96" t="s">
        <v>214</v>
      </c>
      <c r="D2413" s="644"/>
      <c r="E2413" s="645">
        <f t="shared" si="267"/>
        <v>0</v>
      </c>
      <c r="F2413" s="644"/>
      <c r="G2413" s="644"/>
      <c r="H2413" s="644"/>
      <c r="I2413" s="645">
        <f t="shared" si="265"/>
        <v>0</v>
      </c>
      <c r="J2413" s="644"/>
      <c r="K2413" s="644"/>
      <c r="L2413" s="644"/>
      <c r="M2413" s="645">
        <f t="shared" si="266"/>
        <v>0</v>
      </c>
      <c r="N2413" s="644"/>
      <c r="O2413" s="644"/>
      <c r="P2413" s="644"/>
      <c r="Q2413" s="87" t="e">
        <f t="shared" si="264"/>
        <v>#DIV/0!</v>
      </c>
      <c r="R2413" s="87" t="e">
        <f t="shared" si="264"/>
        <v>#DIV/0!</v>
      </c>
      <c r="S2413" s="87" t="e">
        <f t="shared" si="264"/>
        <v>#DIV/0!</v>
      </c>
      <c r="T2413" s="87" t="e">
        <f t="shared" si="263"/>
        <v>#DIV/0!</v>
      </c>
    </row>
    <row r="2414" spans="1:22" hidden="1" x14ac:dyDescent="0.3">
      <c r="A2414" s="92"/>
      <c r="B2414" s="93" t="s">
        <v>215</v>
      </c>
      <c r="C2414" s="95" t="s">
        <v>391</v>
      </c>
      <c r="D2414" s="644"/>
      <c r="E2414" s="645">
        <f t="shared" si="267"/>
        <v>0</v>
      </c>
      <c r="F2414" s="644"/>
      <c r="G2414" s="644"/>
      <c r="H2414" s="644"/>
      <c r="I2414" s="645">
        <f t="shared" si="265"/>
        <v>0</v>
      </c>
      <c r="J2414" s="644"/>
      <c r="K2414" s="644"/>
      <c r="L2414" s="644"/>
      <c r="M2414" s="645">
        <f t="shared" si="266"/>
        <v>0</v>
      </c>
      <c r="N2414" s="644"/>
      <c r="O2414" s="644"/>
      <c r="P2414" s="644"/>
      <c r="Q2414" s="87" t="e">
        <f t="shared" si="264"/>
        <v>#DIV/0!</v>
      </c>
      <c r="R2414" s="87" t="e">
        <f t="shared" si="264"/>
        <v>#DIV/0!</v>
      </c>
      <c r="S2414" s="87" t="e">
        <f t="shared" si="264"/>
        <v>#DIV/0!</v>
      </c>
      <c r="T2414" s="87" t="e">
        <f t="shared" si="263"/>
        <v>#DIV/0!</v>
      </c>
    </row>
    <row r="2415" spans="1:22" ht="45" hidden="1" x14ac:dyDescent="0.3">
      <c r="A2415" s="92"/>
      <c r="B2415" s="93" t="s">
        <v>216</v>
      </c>
      <c r="C2415" s="96" t="s">
        <v>217</v>
      </c>
      <c r="D2415" s="644"/>
      <c r="E2415" s="645">
        <f t="shared" si="267"/>
        <v>0</v>
      </c>
      <c r="F2415" s="644"/>
      <c r="G2415" s="644"/>
      <c r="H2415" s="644"/>
      <c r="I2415" s="645">
        <f t="shared" si="265"/>
        <v>0</v>
      </c>
      <c r="J2415" s="644"/>
      <c r="K2415" s="644"/>
      <c r="L2415" s="644"/>
      <c r="M2415" s="645">
        <f t="shared" si="266"/>
        <v>0</v>
      </c>
      <c r="N2415" s="644"/>
      <c r="O2415" s="644"/>
      <c r="P2415" s="644"/>
      <c r="Q2415" s="87" t="e">
        <f t="shared" si="264"/>
        <v>#DIV/0!</v>
      </c>
      <c r="R2415" s="87" t="e">
        <f t="shared" si="264"/>
        <v>#DIV/0!</v>
      </c>
      <c r="S2415" s="87" t="e">
        <f t="shared" si="264"/>
        <v>#DIV/0!</v>
      </c>
      <c r="T2415" s="87" t="e">
        <f t="shared" si="263"/>
        <v>#DIV/0!</v>
      </c>
    </row>
    <row r="2416" spans="1:22" hidden="1" x14ac:dyDescent="0.3">
      <c r="A2416" s="92"/>
      <c r="B2416" s="93" t="s">
        <v>218</v>
      </c>
      <c r="C2416" s="96" t="s">
        <v>219</v>
      </c>
      <c r="D2416" s="644"/>
      <c r="E2416" s="645">
        <f t="shared" si="267"/>
        <v>0</v>
      </c>
      <c r="F2416" s="644"/>
      <c r="G2416" s="644"/>
      <c r="H2416" s="644"/>
      <c r="I2416" s="645">
        <f t="shared" si="265"/>
        <v>0</v>
      </c>
      <c r="J2416" s="644"/>
      <c r="K2416" s="644"/>
      <c r="L2416" s="644"/>
      <c r="M2416" s="645">
        <f t="shared" si="266"/>
        <v>0</v>
      </c>
      <c r="N2416" s="644"/>
      <c r="O2416" s="644"/>
      <c r="P2416" s="644"/>
      <c r="Q2416" s="87" t="e">
        <f t="shared" si="264"/>
        <v>#DIV/0!</v>
      </c>
      <c r="R2416" s="87" t="e">
        <f t="shared" si="264"/>
        <v>#DIV/0!</v>
      </c>
      <c r="S2416" s="87" t="e">
        <f t="shared" si="264"/>
        <v>#DIV/0!</v>
      </c>
      <c r="T2416" s="87" t="e">
        <f t="shared" si="263"/>
        <v>#DIV/0!</v>
      </c>
    </row>
    <row r="2417" spans="1:20" ht="30" hidden="1" x14ac:dyDescent="0.3">
      <c r="A2417" s="92"/>
      <c r="B2417" s="93" t="s">
        <v>220</v>
      </c>
      <c r="C2417" s="97" t="s">
        <v>221</v>
      </c>
      <c r="D2417" s="644"/>
      <c r="E2417" s="645">
        <f t="shared" si="267"/>
        <v>0</v>
      </c>
      <c r="F2417" s="644"/>
      <c r="G2417" s="644"/>
      <c r="H2417" s="644"/>
      <c r="I2417" s="645">
        <f t="shared" si="265"/>
        <v>0</v>
      </c>
      <c r="J2417" s="644"/>
      <c r="K2417" s="644"/>
      <c r="L2417" s="644"/>
      <c r="M2417" s="645">
        <f t="shared" si="266"/>
        <v>0</v>
      </c>
      <c r="N2417" s="644"/>
      <c r="O2417" s="644"/>
      <c r="P2417" s="644"/>
      <c r="Q2417" s="87" t="e">
        <f t="shared" si="264"/>
        <v>#DIV/0!</v>
      </c>
      <c r="R2417" s="87" t="e">
        <f t="shared" si="264"/>
        <v>#DIV/0!</v>
      </c>
      <c r="S2417" s="87" t="e">
        <f t="shared" si="264"/>
        <v>#DIV/0!</v>
      </c>
      <c r="T2417" s="87" t="e">
        <f t="shared" si="263"/>
        <v>#DIV/0!</v>
      </c>
    </row>
    <row r="2418" spans="1:20" ht="30" hidden="1" x14ac:dyDescent="0.3">
      <c r="A2418" s="92"/>
      <c r="B2418" s="93" t="s">
        <v>222</v>
      </c>
      <c r="C2418" s="97" t="s">
        <v>223</v>
      </c>
      <c r="D2418" s="644"/>
      <c r="E2418" s="645">
        <f t="shared" si="267"/>
        <v>0</v>
      </c>
      <c r="F2418" s="644"/>
      <c r="G2418" s="644"/>
      <c r="H2418" s="644"/>
      <c r="I2418" s="645">
        <f t="shared" si="265"/>
        <v>0</v>
      </c>
      <c r="J2418" s="644"/>
      <c r="K2418" s="644"/>
      <c r="L2418" s="644"/>
      <c r="M2418" s="645">
        <f t="shared" si="266"/>
        <v>0</v>
      </c>
      <c r="N2418" s="644"/>
      <c r="O2418" s="644"/>
      <c r="P2418" s="644"/>
      <c r="Q2418" s="87" t="e">
        <f t="shared" si="264"/>
        <v>#DIV/0!</v>
      </c>
      <c r="R2418" s="87" t="e">
        <f t="shared" si="264"/>
        <v>#DIV/0!</v>
      </c>
      <c r="S2418" s="87" t="e">
        <f t="shared" si="264"/>
        <v>#DIV/0!</v>
      </c>
      <c r="T2418" s="87" t="e">
        <f t="shared" si="263"/>
        <v>#DIV/0!</v>
      </c>
    </row>
    <row r="2419" spans="1:20" hidden="1" x14ac:dyDescent="0.3">
      <c r="A2419" s="92"/>
      <c r="B2419" s="93" t="s">
        <v>224</v>
      </c>
      <c r="C2419" s="96" t="s">
        <v>225</v>
      </c>
      <c r="D2419" s="644"/>
      <c r="E2419" s="645">
        <f t="shared" si="267"/>
        <v>0</v>
      </c>
      <c r="F2419" s="644"/>
      <c r="G2419" s="644"/>
      <c r="H2419" s="644"/>
      <c r="I2419" s="645">
        <f t="shared" si="265"/>
        <v>0</v>
      </c>
      <c r="J2419" s="644"/>
      <c r="K2419" s="644"/>
      <c r="L2419" s="644"/>
      <c r="M2419" s="645">
        <f t="shared" si="266"/>
        <v>0</v>
      </c>
      <c r="N2419" s="644"/>
      <c r="O2419" s="644"/>
      <c r="P2419" s="644"/>
      <c r="Q2419" s="87" t="e">
        <f t="shared" si="264"/>
        <v>#DIV/0!</v>
      </c>
      <c r="R2419" s="87" t="e">
        <f t="shared" si="264"/>
        <v>#DIV/0!</v>
      </c>
      <c r="S2419" s="87" t="e">
        <f t="shared" si="264"/>
        <v>#DIV/0!</v>
      </c>
      <c r="T2419" s="87" t="e">
        <f t="shared" si="263"/>
        <v>#DIV/0!</v>
      </c>
    </row>
    <row r="2420" spans="1:20" ht="30" hidden="1" x14ac:dyDescent="0.3">
      <c r="A2420" s="92"/>
      <c r="B2420" s="93" t="s">
        <v>226</v>
      </c>
      <c r="C2420" s="97" t="s">
        <v>227</v>
      </c>
      <c r="D2420" s="644"/>
      <c r="E2420" s="645">
        <f t="shared" si="267"/>
        <v>0</v>
      </c>
      <c r="F2420" s="644"/>
      <c r="G2420" s="644"/>
      <c r="H2420" s="644"/>
      <c r="I2420" s="645">
        <f t="shared" si="265"/>
        <v>0</v>
      </c>
      <c r="J2420" s="644"/>
      <c r="K2420" s="644"/>
      <c r="L2420" s="644"/>
      <c r="M2420" s="645">
        <f t="shared" si="266"/>
        <v>0</v>
      </c>
      <c r="N2420" s="644"/>
      <c r="O2420" s="644"/>
      <c r="P2420" s="644"/>
      <c r="Q2420" s="87" t="e">
        <f t="shared" si="264"/>
        <v>#DIV/0!</v>
      </c>
      <c r="R2420" s="87" t="e">
        <f t="shared" si="264"/>
        <v>#DIV/0!</v>
      </c>
      <c r="S2420" s="87" t="e">
        <f t="shared" si="264"/>
        <v>#DIV/0!</v>
      </c>
      <c r="T2420" s="87" t="e">
        <f t="shared" si="263"/>
        <v>#DIV/0!</v>
      </c>
    </row>
    <row r="2421" spans="1:20" ht="75" hidden="1" x14ac:dyDescent="0.3">
      <c r="A2421" s="92"/>
      <c r="B2421" s="93" t="s">
        <v>228</v>
      </c>
      <c r="C2421" s="97" t="s">
        <v>229</v>
      </c>
      <c r="D2421" s="644"/>
      <c r="E2421" s="645">
        <f t="shared" si="267"/>
        <v>0</v>
      </c>
      <c r="F2421" s="644"/>
      <c r="G2421" s="644"/>
      <c r="H2421" s="644"/>
      <c r="I2421" s="645">
        <f t="shared" si="265"/>
        <v>0</v>
      </c>
      <c r="J2421" s="644"/>
      <c r="K2421" s="644"/>
      <c r="L2421" s="644"/>
      <c r="M2421" s="645">
        <f t="shared" si="266"/>
        <v>0</v>
      </c>
      <c r="N2421" s="644"/>
      <c r="O2421" s="644"/>
      <c r="P2421" s="644"/>
      <c r="Q2421" s="87" t="e">
        <f t="shared" si="264"/>
        <v>#DIV/0!</v>
      </c>
      <c r="R2421" s="87" t="e">
        <f t="shared" si="264"/>
        <v>#DIV/0!</v>
      </c>
      <c r="S2421" s="87" t="e">
        <f t="shared" si="264"/>
        <v>#DIV/0!</v>
      </c>
      <c r="T2421" s="87" t="e">
        <f t="shared" si="263"/>
        <v>#DIV/0!</v>
      </c>
    </row>
    <row r="2422" spans="1:20" ht="135" hidden="1" x14ac:dyDescent="0.3">
      <c r="A2422" s="92"/>
      <c r="B2422" s="93" t="s">
        <v>230</v>
      </c>
      <c r="C2422" s="97" t="s">
        <v>231</v>
      </c>
      <c r="D2422" s="644"/>
      <c r="E2422" s="645">
        <f t="shared" si="267"/>
        <v>0</v>
      </c>
      <c r="F2422" s="644"/>
      <c r="G2422" s="644"/>
      <c r="H2422" s="644"/>
      <c r="I2422" s="645">
        <f t="shared" si="265"/>
        <v>0</v>
      </c>
      <c r="J2422" s="644"/>
      <c r="K2422" s="644"/>
      <c r="L2422" s="644"/>
      <c r="M2422" s="645">
        <f t="shared" si="266"/>
        <v>0</v>
      </c>
      <c r="N2422" s="644"/>
      <c r="O2422" s="644"/>
      <c r="P2422" s="644"/>
      <c r="Q2422" s="87" t="e">
        <f t="shared" si="264"/>
        <v>#DIV/0!</v>
      </c>
      <c r="R2422" s="87" t="e">
        <f t="shared" si="264"/>
        <v>#DIV/0!</v>
      </c>
      <c r="S2422" s="87" t="e">
        <f t="shared" si="264"/>
        <v>#DIV/0!</v>
      </c>
      <c r="T2422" s="87" t="e">
        <f t="shared" si="263"/>
        <v>#DIV/0!</v>
      </c>
    </row>
    <row r="2423" spans="1:20" ht="45" hidden="1" x14ac:dyDescent="0.3">
      <c r="A2423" s="92"/>
      <c r="B2423" s="93" t="s">
        <v>232</v>
      </c>
      <c r="C2423" s="97" t="s">
        <v>233</v>
      </c>
      <c r="D2423" s="644"/>
      <c r="E2423" s="645">
        <f t="shared" si="267"/>
        <v>0</v>
      </c>
      <c r="F2423" s="644"/>
      <c r="G2423" s="644"/>
      <c r="H2423" s="644"/>
      <c r="I2423" s="645">
        <f t="shared" si="265"/>
        <v>0</v>
      </c>
      <c r="J2423" s="644"/>
      <c r="K2423" s="644"/>
      <c r="L2423" s="644"/>
      <c r="M2423" s="645">
        <f t="shared" si="266"/>
        <v>0</v>
      </c>
      <c r="N2423" s="644"/>
      <c r="O2423" s="644"/>
      <c r="P2423" s="644"/>
      <c r="Q2423" s="87" t="e">
        <f t="shared" si="264"/>
        <v>#DIV/0!</v>
      </c>
      <c r="R2423" s="87" t="e">
        <f t="shared" si="264"/>
        <v>#DIV/0!</v>
      </c>
      <c r="S2423" s="87" t="e">
        <f t="shared" si="264"/>
        <v>#DIV/0!</v>
      </c>
      <c r="T2423" s="87" t="e">
        <f t="shared" si="263"/>
        <v>#DIV/0!</v>
      </c>
    </row>
    <row r="2424" spans="1:20" ht="45" hidden="1" x14ac:dyDescent="0.3">
      <c r="A2424" s="92"/>
      <c r="B2424" s="93" t="s">
        <v>234</v>
      </c>
      <c r="C2424" s="97" t="s">
        <v>235</v>
      </c>
      <c r="D2424" s="644"/>
      <c r="E2424" s="645">
        <f t="shared" si="267"/>
        <v>0</v>
      </c>
      <c r="F2424" s="644"/>
      <c r="G2424" s="644"/>
      <c r="H2424" s="644"/>
      <c r="I2424" s="645">
        <f t="shared" si="265"/>
        <v>0</v>
      </c>
      <c r="J2424" s="644"/>
      <c r="K2424" s="644"/>
      <c r="L2424" s="644"/>
      <c r="M2424" s="645">
        <f t="shared" si="266"/>
        <v>0</v>
      </c>
      <c r="N2424" s="644"/>
      <c r="O2424" s="644"/>
      <c r="P2424" s="644"/>
      <c r="Q2424" s="87" t="e">
        <f t="shared" si="264"/>
        <v>#DIV/0!</v>
      </c>
      <c r="R2424" s="87" t="e">
        <f t="shared" si="264"/>
        <v>#DIV/0!</v>
      </c>
      <c r="S2424" s="87" t="e">
        <f t="shared" si="264"/>
        <v>#DIV/0!</v>
      </c>
      <c r="T2424" s="87" t="e">
        <f t="shared" si="263"/>
        <v>#DIV/0!</v>
      </c>
    </row>
    <row r="2425" spans="1:20" ht="45" hidden="1" x14ac:dyDescent="0.3">
      <c r="A2425" s="92"/>
      <c r="B2425" s="93" t="s">
        <v>236</v>
      </c>
      <c r="C2425" s="97" t="s">
        <v>237</v>
      </c>
      <c r="D2425" s="644"/>
      <c r="E2425" s="645">
        <f t="shared" si="267"/>
        <v>0</v>
      </c>
      <c r="F2425" s="644"/>
      <c r="G2425" s="644"/>
      <c r="H2425" s="644"/>
      <c r="I2425" s="645">
        <f t="shared" si="265"/>
        <v>0</v>
      </c>
      <c r="J2425" s="644"/>
      <c r="K2425" s="644"/>
      <c r="L2425" s="644"/>
      <c r="M2425" s="645">
        <f t="shared" si="266"/>
        <v>0</v>
      </c>
      <c r="N2425" s="644"/>
      <c r="O2425" s="644"/>
      <c r="P2425" s="644"/>
      <c r="Q2425" s="87" t="e">
        <f t="shared" si="264"/>
        <v>#DIV/0!</v>
      </c>
      <c r="R2425" s="87" t="e">
        <f t="shared" si="264"/>
        <v>#DIV/0!</v>
      </c>
      <c r="S2425" s="87" t="e">
        <f t="shared" si="264"/>
        <v>#DIV/0!</v>
      </c>
      <c r="T2425" s="87" t="e">
        <f t="shared" si="263"/>
        <v>#DIV/0!</v>
      </c>
    </row>
    <row r="2426" spans="1:20" ht="30" hidden="1" x14ac:dyDescent="0.3">
      <c r="A2426" s="92"/>
      <c r="B2426" s="93" t="s">
        <v>238</v>
      </c>
      <c r="C2426" s="97" t="s">
        <v>239</v>
      </c>
      <c r="D2426" s="644"/>
      <c r="E2426" s="645">
        <f t="shared" si="267"/>
        <v>0</v>
      </c>
      <c r="F2426" s="644"/>
      <c r="G2426" s="644"/>
      <c r="H2426" s="644"/>
      <c r="I2426" s="645">
        <f t="shared" si="265"/>
        <v>0</v>
      </c>
      <c r="J2426" s="644"/>
      <c r="K2426" s="644"/>
      <c r="L2426" s="644"/>
      <c r="M2426" s="645">
        <f t="shared" si="266"/>
        <v>0</v>
      </c>
      <c r="N2426" s="644"/>
      <c r="O2426" s="644"/>
      <c r="P2426" s="644"/>
      <c r="Q2426" s="87" t="e">
        <f t="shared" si="264"/>
        <v>#DIV/0!</v>
      </c>
      <c r="R2426" s="87" t="e">
        <f t="shared" si="264"/>
        <v>#DIV/0!</v>
      </c>
      <c r="S2426" s="87" t="e">
        <f t="shared" si="264"/>
        <v>#DIV/0!</v>
      </c>
      <c r="T2426" s="87" t="e">
        <f t="shared" si="263"/>
        <v>#DIV/0!</v>
      </c>
    </row>
    <row r="2427" spans="1:20" ht="45" hidden="1" x14ac:dyDescent="0.3">
      <c r="A2427" s="92"/>
      <c r="B2427" s="93" t="s">
        <v>240</v>
      </c>
      <c r="C2427" s="97" t="s">
        <v>241</v>
      </c>
      <c r="D2427" s="644"/>
      <c r="E2427" s="645">
        <f t="shared" si="267"/>
        <v>0</v>
      </c>
      <c r="F2427" s="644"/>
      <c r="G2427" s="644"/>
      <c r="H2427" s="644"/>
      <c r="I2427" s="645">
        <f t="shared" si="265"/>
        <v>0</v>
      </c>
      <c r="J2427" s="644"/>
      <c r="K2427" s="644"/>
      <c r="L2427" s="644"/>
      <c r="M2427" s="645">
        <f t="shared" si="266"/>
        <v>0</v>
      </c>
      <c r="N2427" s="644"/>
      <c r="O2427" s="644"/>
      <c r="P2427" s="644"/>
      <c r="Q2427" s="87" t="e">
        <f t="shared" si="264"/>
        <v>#DIV/0!</v>
      </c>
      <c r="R2427" s="87" t="e">
        <f t="shared" si="264"/>
        <v>#DIV/0!</v>
      </c>
      <c r="S2427" s="87" t="e">
        <f t="shared" si="264"/>
        <v>#DIV/0!</v>
      </c>
      <c r="T2427" s="87" t="e">
        <f t="shared" si="263"/>
        <v>#DIV/0!</v>
      </c>
    </row>
    <row r="2428" spans="1:20" ht="60" hidden="1" x14ac:dyDescent="0.3">
      <c r="A2428" s="92"/>
      <c r="B2428" s="93" t="s">
        <v>242</v>
      </c>
      <c r="C2428" s="97" t="s">
        <v>243</v>
      </c>
      <c r="D2428" s="644"/>
      <c r="E2428" s="645">
        <f t="shared" si="267"/>
        <v>0</v>
      </c>
      <c r="F2428" s="644"/>
      <c r="G2428" s="644"/>
      <c r="H2428" s="644"/>
      <c r="I2428" s="645">
        <f t="shared" si="265"/>
        <v>0</v>
      </c>
      <c r="J2428" s="644"/>
      <c r="K2428" s="644"/>
      <c r="L2428" s="644"/>
      <c r="M2428" s="645">
        <f t="shared" si="266"/>
        <v>0</v>
      </c>
      <c r="N2428" s="644"/>
      <c r="O2428" s="644"/>
      <c r="P2428" s="644"/>
      <c r="Q2428" s="87" t="e">
        <f t="shared" si="264"/>
        <v>#DIV/0!</v>
      </c>
      <c r="R2428" s="87" t="e">
        <f t="shared" si="264"/>
        <v>#DIV/0!</v>
      </c>
      <c r="S2428" s="87" t="e">
        <f t="shared" si="264"/>
        <v>#DIV/0!</v>
      </c>
      <c r="T2428" s="87" t="e">
        <f t="shared" si="263"/>
        <v>#DIV/0!</v>
      </c>
    </row>
    <row r="2429" spans="1:20" ht="30" hidden="1" x14ac:dyDescent="0.3">
      <c r="A2429" s="92"/>
      <c r="B2429" s="93" t="s">
        <v>244</v>
      </c>
      <c r="C2429" s="97" t="s">
        <v>245</v>
      </c>
      <c r="D2429" s="644"/>
      <c r="E2429" s="645">
        <f t="shared" si="267"/>
        <v>0</v>
      </c>
      <c r="F2429" s="644"/>
      <c r="G2429" s="644"/>
      <c r="H2429" s="644"/>
      <c r="I2429" s="645">
        <f t="shared" si="265"/>
        <v>0</v>
      </c>
      <c r="J2429" s="644"/>
      <c r="K2429" s="644"/>
      <c r="L2429" s="644"/>
      <c r="M2429" s="645">
        <f t="shared" si="266"/>
        <v>0</v>
      </c>
      <c r="N2429" s="644"/>
      <c r="O2429" s="644"/>
      <c r="P2429" s="644"/>
      <c r="Q2429" s="87" t="e">
        <f t="shared" si="264"/>
        <v>#DIV/0!</v>
      </c>
      <c r="R2429" s="87" t="e">
        <f t="shared" si="264"/>
        <v>#DIV/0!</v>
      </c>
      <c r="S2429" s="87" t="e">
        <f t="shared" si="264"/>
        <v>#DIV/0!</v>
      </c>
      <c r="T2429" s="87" t="e">
        <f t="shared" si="263"/>
        <v>#DIV/0!</v>
      </c>
    </row>
    <row r="2430" spans="1:20" ht="30" hidden="1" x14ac:dyDescent="0.3">
      <c r="A2430" s="92"/>
      <c r="B2430" s="93" t="s">
        <v>246</v>
      </c>
      <c r="C2430" s="97" t="s">
        <v>247</v>
      </c>
      <c r="D2430" s="644"/>
      <c r="E2430" s="645">
        <f t="shared" si="267"/>
        <v>0</v>
      </c>
      <c r="F2430" s="644"/>
      <c r="G2430" s="644"/>
      <c r="H2430" s="644"/>
      <c r="I2430" s="645">
        <f t="shared" si="265"/>
        <v>0</v>
      </c>
      <c r="J2430" s="644"/>
      <c r="K2430" s="644"/>
      <c r="L2430" s="644"/>
      <c r="M2430" s="645">
        <f t="shared" si="266"/>
        <v>0</v>
      </c>
      <c r="N2430" s="644"/>
      <c r="O2430" s="644"/>
      <c r="P2430" s="644"/>
      <c r="Q2430" s="87" t="e">
        <f t="shared" si="264"/>
        <v>#DIV/0!</v>
      </c>
      <c r="R2430" s="87" t="e">
        <f t="shared" si="264"/>
        <v>#DIV/0!</v>
      </c>
      <c r="S2430" s="87" t="e">
        <f t="shared" si="264"/>
        <v>#DIV/0!</v>
      </c>
      <c r="T2430" s="87" t="e">
        <f t="shared" si="263"/>
        <v>#DIV/0!</v>
      </c>
    </row>
    <row r="2431" spans="1:20" ht="30" hidden="1" x14ac:dyDescent="0.3">
      <c r="A2431" s="92"/>
      <c r="B2431" s="93" t="s">
        <v>248</v>
      </c>
      <c r="C2431" s="97" t="s">
        <v>249</v>
      </c>
      <c r="D2431" s="644"/>
      <c r="E2431" s="645">
        <f t="shared" si="267"/>
        <v>0</v>
      </c>
      <c r="F2431" s="644"/>
      <c r="G2431" s="644"/>
      <c r="H2431" s="644"/>
      <c r="I2431" s="645">
        <f t="shared" si="265"/>
        <v>0</v>
      </c>
      <c r="J2431" s="644"/>
      <c r="K2431" s="644"/>
      <c r="L2431" s="644"/>
      <c r="M2431" s="645">
        <f t="shared" si="266"/>
        <v>0</v>
      </c>
      <c r="N2431" s="644"/>
      <c r="O2431" s="644"/>
      <c r="P2431" s="644"/>
      <c r="Q2431" s="87" t="e">
        <f t="shared" si="264"/>
        <v>#DIV/0!</v>
      </c>
      <c r="R2431" s="87" t="e">
        <f t="shared" si="264"/>
        <v>#DIV/0!</v>
      </c>
      <c r="S2431" s="87" t="e">
        <f t="shared" si="264"/>
        <v>#DIV/0!</v>
      </c>
      <c r="T2431" s="87" t="e">
        <f t="shared" si="263"/>
        <v>#DIV/0!</v>
      </c>
    </row>
    <row r="2432" spans="1:20" ht="75" hidden="1" x14ac:dyDescent="0.3">
      <c r="A2432" s="92"/>
      <c r="B2432" s="93" t="s">
        <v>250</v>
      </c>
      <c r="C2432" s="97" t="s">
        <v>251</v>
      </c>
      <c r="D2432" s="644"/>
      <c r="E2432" s="645">
        <f t="shared" si="267"/>
        <v>0</v>
      </c>
      <c r="F2432" s="644"/>
      <c r="G2432" s="644"/>
      <c r="H2432" s="644"/>
      <c r="I2432" s="645">
        <f t="shared" si="265"/>
        <v>0</v>
      </c>
      <c r="J2432" s="644"/>
      <c r="K2432" s="644"/>
      <c r="L2432" s="644"/>
      <c r="M2432" s="645">
        <f t="shared" si="266"/>
        <v>0</v>
      </c>
      <c r="N2432" s="644"/>
      <c r="O2432" s="644"/>
      <c r="P2432" s="644"/>
      <c r="Q2432" s="87" t="e">
        <f t="shared" si="264"/>
        <v>#DIV/0!</v>
      </c>
      <c r="R2432" s="87" t="e">
        <f t="shared" si="264"/>
        <v>#DIV/0!</v>
      </c>
      <c r="S2432" s="87" t="e">
        <f t="shared" si="264"/>
        <v>#DIV/0!</v>
      </c>
      <c r="T2432" s="87" t="e">
        <f t="shared" si="263"/>
        <v>#DIV/0!</v>
      </c>
    </row>
    <row r="2433" spans="1:20" ht="30" hidden="1" x14ac:dyDescent="0.3">
      <c r="A2433" s="92"/>
      <c r="B2433" s="93" t="s">
        <v>252</v>
      </c>
      <c r="C2433" s="97" t="s">
        <v>253</v>
      </c>
      <c r="D2433" s="644"/>
      <c r="E2433" s="645">
        <f t="shared" si="267"/>
        <v>0</v>
      </c>
      <c r="F2433" s="644"/>
      <c r="G2433" s="644"/>
      <c r="H2433" s="644"/>
      <c r="I2433" s="645">
        <f t="shared" si="265"/>
        <v>0</v>
      </c>
      <c r="J2433" s="644"/>
      <c r="K2433" s="644"/>
      <c r="L2433" s="644"/>
      <c r="M2433" s="645">
        <f t="shared" si="266"/>
        <v>0</v>
      </c>
      <c r="N2433" s="644"/>
      <c r="O2433" s="644"/>
      <c r="P2433" s="644"/>
      <c r="Q2433" s="87" t="e">
        <f t="shared" si="264"/>
        <v>#DIV/0!</v>
      </c>
      <c r="R2433" s="87" t="e">
        <f t="shared" si="264"/>
        <v>#DIV/0!</v>
      </c>
      <c r="S2433" s="87" t="e">
        <f t="shared" si="264"/>
        <v>#DIV/0!</v>
      </c>
      <c r="T2433" s="87" t="e">
        <f t="shared" si="263"/>
        <v>#DIV/0!</v>
      </c>
    </row>
    <row r="2434" spans="1:20" ht="30" hidden="1" x14ac:dyDescent="0.3">
      <c r="A2434" s="92"/>
      <c r="B2434" s="93" t="s">
        <v>254</v>
      </c>
      <c r="C2434" s="96" t="s">
        <v>255</v>
      </c>
      <c r="D2434" s="644"/>
      <c r="E2434" s="645">
        <f t="shared" si="267"/>
        <v>0</v>
      </c>
      <c r="F2434" s="644"/>
      <c r="G2434" s="644"/>
      <c r="H2434" s="644"/>
      <c r="I2434" s="645">
        <f t="shared" si="265"/>
        <v>0</v>
      </c>
      <c r="J2434" s="644"/>
      <c r="K2434" s="644"/>
      <c r="L2434" s="644"/>
      <c r="M2434" s="645">
        <f t="shared" si="266"/>
        <v>0</v>
      </c>
      <c r="N2434" s="644"/>
      <c r="O2434" s="644"/>
      <c r="P2434" s="644"/>
      <c r="Q2434" s="87" t="e">
        <f t="shared" si="264"/>
        <v>#DIV/0!</v>
      </c>
      <c r="R2434" s="87" t="e">
        <f t="shared" si="264"/>
        <v>#DIV/0!</v>
      </c>
      <c r="S2434" s="87" t="e">
        <f t="shared" si="264"/>
        <v>#DIV/0!</v>
      </c>
      <c r="T2434" s="87" t="e">
        <f t="shared" si="263"/>
        <v>#DIV/0!</v>
      </c>
    </row>
    <row r="2435" spans="1:20" hidden="1" x14ac:dyDescent="0.3">
      <c r="A2435" s="92"/>
      <c r="B2435" s="93" t="s">
        <v>256</v>
      </c>
      <c r="C2435" s="96" t="s">
        <v>257</v>
      </c>
      <c r="D2435" s="644"/>
      <c r="E2435" s="645">
        <f t="shared" si="267"/>
        <v>0</v>
      </c>
      <c r="F2435" s="644"/>
      <c r="G2435" s="644"/>
      <c r="H2435" s="644"/>
      <c r="I2435" s="645">
        <f t="shared" si="265"/>
        <v>0</v>
      </c>
      <c r="J2435" s="644"/>
      <c r="K2435" s="644"/>
      <c r="L2435" s="644"/>
      <c r="M2435" s="645">
        <f t="shared" si="266"/>
        <v>0</v>
      </c>
      <c r="N2435" s="644"/>
      <c r="O2435" s="644"/>
      <c r="P2435" s="644"/>
      <c r="Q2435" s="87" t="e">
        <f t="shared" si="264"/>
        <v>#DIV/0!</v>
      </c>
      <c r="R2435" s="87" t="e">
        <f t="shared" si="264"/>
        <v>#DIV/0!</v>
      </c>
      <c r="S2435" s="87" t="e">
        <f t="shared" si="264"/>
        <v>#DIV/0!</v>
      </c>
      <c r="T2435" s="87" t="e">
        <f t="shared" si="263"/>
        <v>#DIV/0!</v>
      </c>
    </row>
    <row r="2436" spans="1:20" hidden="1" x14ac:dyDescent="0.3">
      <c r="A2436" s="92"/>
      <c r="B2436" s="93" t="s">
        <v>258</v>
      </c>
      <c r="C2436" s="96" t="s">
        <v>259</v>
      </c>
      <c r="D2436" s="644"/>
      <c r="E2436" s="645">
        <f t="shared" si="267"/>
        <v>0</v>
      </c>
      <c r="F2436" s="644"/>
      <c r="G2436" s="644"/>
      <c r="H2436" s="644"/>
      <c r="I2436" s="645">
        <f t="shared" si="265"/>
        <v>0</v>
      </c>
      <c r="J2436" s="644"/>
      <c r="K2436" s="644"/>
      <c r="L2436" s="644"/>
      <c r="M2436" s="645">
        <f t="shared" si="266"/>
        <v>0</v>
      </c>
      <c r="N2436" s="644"/>
      <c r="O2436" s="644"/>
      <c r="P2436" s="644"/>
      <c r="Q2436" s="87" t="e">
        <f t="shared" si="264"/>
        <v>#DIV/0!</v>
      </c>
      <c r="R2436" s="87" t="e">
        <f t="shared" si="264"/>
        <v>#DIV/0!</v>
      </c>
      <c r="S2436" s="87" t="e">
        <f t="shared" si="264"/>
        <v>#DIV/0!</v>
      </c>
      <c r="T2436" s="87" t="e">
        <f t="shared" si="263"/>
        <v>#DIV/0!</v>
      </c>
    </row>
    <row r="2437" spans="1:20" ht="60" hidden="1" x14ac:dyDescent="0.3">
      <c r="A2437" s="92"/>
      <c r="B2437" s="93" t="s">
        <v>260</v>
      </c>
      <c r="C2437" s="96" t="s">
        <v>261</v>
      </c>
      <c r="D2437" s="644"/>
      <c r="E2437" s="645">
        <f t="shared" si="267"/>
        <v>0</v>
      </c>
      <c r="F2437" s="644"/>
      <c r="G2437" s="644"/>
      <c r="H2437" s="644"/>
      <c r="I2437" s="645">
        <f t="shared" si="265"/>
        <v>0</v>
      </c>
      <c r="J2437" s="644"/>
      <c r="K2437" s="644"/>
      <c r="L2437" s="644"/>
      <c r="M2437" s="645">
        <f t="shared" si="266"/>
        <v>0</v>
      </c>
      <c r="N2437" s="644"/>
      <c r="O2437" s="644"/>
      <c r="P2437" s="644"/>
      <c r="Q2437" s="87" t="e">
        <f t="shared" si="264"/>
        <v>#DIV/0!</v>
      </c>
      <c r="R2437" s="87" t="e">
        <f t="shared" si="264"/>
        <v>#DIV/0!</v>
      </c>
      <c r="S2437" s="87" t="e">
        <f t="shared" si="264"/>
        <v>#DIV/0!</v>
      </c>
      <c r="T2437" s="87" t="e">
        <f t="shared" si="263"/>
        <v>#DIV/0!</v>
      </c>
    </row>
    <row r="2438" spans="1:20" ht="45" hidden="1" x14ac:dyDescent="0.3">
      <c r="A2438" s="92"/>
      <c r="B2438" s="93" t="s">
        <v>262</v>
      </c>
      <c r="C2438" s="96" t="s">
        <v>263</v>
      </c>
      <c r="D2438" s="644"/>
      <c r="E2438" s="645">
        <f t="shared" si="267"/>
        <v>0</v>
      </c>
      <c r="F2438" s="644"/>
      <c r="G2438" s="644"/>
      <c r="H2438" s="644"/>
      <c r="I2438" s="645">
        <f t="shared" si="265"/>
        <v>0</v>
      </c>
      <c r="J2438" s="644"/>
      <c r="K2438" s="644"/>
      <c r="L2438" s="644"/>
      <c r="M2438" s="645">
        <f t="shared" si="266"/>
        <v>0</v>
      </c>
      <c r="N2438" s="644"/>
      <c r="O2438" s="644"/>
      <c r="P2438" s="644"/>
      <c r="Q2438" s="87" t="e">
        <f t="shared" si="264"/>
        <v>#DIV/0!</v>
      </c>
      <c r="R2438" s="87" t="e">
        <f t="shared" si="264"/>
        <v>#DIV/0!</v>
      </c>
      <c r="S2438" s="87" t="e">
        <f t="shared" si="264"/>
        <v>#DIV/0!</v>
      </c>
      <c r="T2438" s="87" t="e">
        <f t="shared" si="263"/>
        <v>#DIV/0!</v>
      </c>
    </row>
    <row r="2439" spans="1:20" ht="45" hidden="1" x14ac:dyDescent="0.3">
      <c r="A2439" s="92"/>
      <c r="B2439" s="93" t="s">
        <v>264</v>
      </c>
      <c r="C2439" s="97" t="s">
        <v>265</v>
      </c>
      <c r="D2439" s="644"/>
      <c r="E2439" s="645">
        <f t="shared" si="267"/>
        <v>0</v>
      </c>
      <c r="F2439" s="644"/>
      <c r="G2439" s="644"/>
      <c r="H2439" s="644"/>
      <c r="I2439" s="645">
        <f t="shared" si="265"/>
        <v>0</v>
      </c>
      <c r="J2439" s="644"/>
      <c r="K2439" s="644"/>
      <c r="L2439" s="644"/>
      <c r="M2439" s="645">
        <f t="shared" si="266"/>
        <v>0</v>
      </c>
      <c r="N2439" s="644"/>
      <c r="O2439" s="644"/>
      <c r="P2439" s="644"/>
      <c r="Q2439" s="87" t="e">
        <f t="shared" si="264"/>
        <v>#DIV/0!</v>
      </c>
      <c r="R2439" s="87" t="e">
        <f t="shared" si="264"/>
        <v>#DIV/0!</v>
      </c>
      <c r="S2439" s="87" t="e">
        <f t="shared" si="264"/>
        <v>#DIV/0!</v>
      </c>
      <c r="T2439" s="87" t="e">
        <f t="shared" si="263"/>
        <v>#DIV/0!</v>
      </c>
    </row>
    <row r="2440" spans="1:20" ht="30" hidden="1" x14ac:dyDescent="0.3">
      <c r="A2440" s="92"/>
      <c r="B2440" s="93" t="s">
        <v>266</v>
      </c>
      <c r="C2440" s="97" t="s">
        <v>267</v>
      </c>
      <c r="D2440" s="644"/>
      <c r="E2440" s="645">
        <f t="shared" si="267"/>
        <v>0</v>
      </c>
      <c r="F2440" s="644"/>
      <c r="G2440" s="644"/>
      <c r="H2440" s="644"/>
      <c r="I2440" s="645">
        <f t="shared" si="265"/>
        <v>0</v>
      </c>
      <c r="J2440" s="644"/>
      <c r="K2440" s="644"/>
      <c r="L2440" s="644"/>
      <c r="M2440" s="645">
        <f t="shared" si="266"/>
        <v>0</v>
      </c>
      <c r="N2440" s="644"/>
      <c r="O2440" s="644"/>
      <c r="P2440" s="644"/>
      <c r="Q2440" s="87" t="e">
        <f t="shared" si="264"/>
        <v>#DIV/0!</v>
      </c>
      <c r="R2440" s="87" t="e">
        <f t="shared" si="264"/>
        <v>#DIV/0!</v>
      </c>
      <c r="S2440" s="87" t="e">
        <f t="shared" si="264"/>
        <v>#DIV/0!</v>
      </c>
      <c r="T2440" s="87" t="e">
        <f t="shared" si="263"/>
        <v>#DIV/0!</v>
      </c>
    </row>
    <row r="2441" spans="1:20" ht="30" hidden="1" x14ac:dyDescent="0.3">
      <c r="A2441" s="92"/>
      <c r="B2441" s="93" t="s">
        <v>268</v>
      </c>
      <c r="C2441" s="97" t="s">
        <v>269</v>
      </c>
      <c r="D2441" s="644"/>
      <c r="E2441" s="645">
        <f t="shared" si="267"/>
        <v>0</v>
      </c>
      <c r="F2441" s="644"/>
      <c r="G2441" s="644"/>
      <c r="H2441" s="644"/>
      <c r="I2441" s="645">
        <f t="shared" si="265"/>
        <v>0</v>
      </c>
      <c r="J2441" s="644"/>
      <c r="K2441" s="644"/>
      <c r="L2441" s="644"/>
      <c r="M2441" s="645">
        <f t="shared" si="266"/>
        <v>0</v>
      </c>
      <c r="N2441" s="644"/>
      <c r="O2441" s="644"/>
      <c r="P2441" s="644"/>
      <c r="Q2441" s="87" t="e">
        <f t="shared" si="264"/>
        <v>#DIV/0!</v>
      </c>
      <c r="R2441" s="87" t="e">
        <f t="shared" si="264"/>
        <v>#DIV/0!</v>
      </c>
      <c r="S2441" s="87" t="e">
        <f t="shared" si="264"/>
        <v>#DIV/0!</v>
      </c>
      <c r="T2441" s="87" t="e">
        <f t="shared" si="263"/>
        <v>#DIV/0!</v>
      </c>
    </row>
    <row r="2442" spans="1:20" ht="60" hidden="1" x14ac:dyDescent="0.3">
      <c r="A2442" s="92"/>
      <c r="B2442" s="93" t="s">
        <v>270</v>
      </c>
      <c r="C2442" s="97" t="s">
        <v>271</v>
      </c>
      <c r="D2442" s="644"/>
      <c r="E2442" s="645">
        <f t="shared" si="267"/>
        <v>0</v>
      </c>
      <c r="F2442" s="644"/>
      <c r="G2442" s="644"/>
      <c r="H2442" s="644"/>
      <c r="I2442" s="645">
        <f t="shared" si="265"/>
        <v>0</v>
      </c>
      <c r="J2442" s="644"/>
      <c r="K2442" s="644"/>
      <c r="L2442" s="644"/>
      <c r="M2442" s="645">
        <f t="shared" si="266"/>
        <v>0</v>
      </c>
      <c r="N2442" s="644"/>
      <c r="O2442" s="644"/>
      <c r="P2442" s="644"/>
      <c r="Q2442" s="87" t="e">
        <f t="shared" si="264"/>
        <v>#DIV/0!</v>
      </c>
      <c r="R2442" s="87" t="e">
        <f t="shared" si="264"/>
        <v>#DIV/0!</v>
      </c>
      <c r="S2442" s="87" t="e">
        <f t="shared" si="264"/>
        <v>#DIV/0!</v>
      </c>
      <c r="T2442" s="87" t="e">
        <f t="shared" si="263"/>
        <v>#DIV/0!</v>
      </c>
    </row>
    <row r="2443" spans="1:20" ht="60" hidden="1" x14ac:dyDescent="0.3">
      <c r="A2443" s="92"/>
      <c r="B2443" s="93" t="s">
        <v>272</v>
      </c>
      <c r="C2443" s="97" t="s">
        <v>273</v>
      </c>
      <c r="D2443" s="644"/>
      <c r="E2443" s="645">
        <f t="shared" si="267"/>
        <v>0</v>
      </c>
      <c r="F2443" s="644"/>
      <c r="G2443" s="644"/>
      <c r="H2443" s="644"/>
      <c r="I2443" s="645">
        <f t="shared" si="265"/>
        <v>0</v>
      </c>
      <c r="J2443" s="644"/>
      <c r="K2443" s="644"/>
      <c r="L2443" s="644"/>
      <c r="M2443" s="645">
        <f t="shared" si="266"/>
        <v>0</v>
      </c>
      <c r="N2443" s="644"/>
      <c r="O2443" s="644"/>
      <c r="P2443" s="644"/>
      <c r="Q2443" s="87" t="e">
        <f t="shared" si="264"/>
        <v>#DIV/0!</v>
      </c>
      <c r="R2443" s="87" t="e">
        <f t="shared" si="264"/>
        <v>#DIV/0!</v>
      </c>
      <c r="S2443" s="87" t="e">
        <f t="shared" si="264"/>
        <v>#DIV/0!</v>
      </c>
      <c r="T2443" s="87" t="e">
        <f t="shared" si="263"/>
        <v>#DIV/0!</v>
      </c>
    </row>
    <row r="2444" spans="1:20" ht="90" hidden="1" x14ac:dyDescent="0.3">
      <c r="A2444" s="92"/>
      <c r="B2444" s="93" t="s">
        <v>274</v>
      </c>
      <c r="C2444" s="97" t="s">
        <v>275</v>
      </c>
      <c r="D2444" s="644"/>
      <c r="E2444" s="645">
        <f t="shared" si="267"/>
        <v>0</v>
      </c>
      <c r="F2444" s="644"/>
      <c r="G2444" s="644"/>
      <c r="H2444" s="644"/>
      <c r="I2444" s="645">
        <f t="shared" si="265"/>
        <v>0</v>
      </c>
      <c r="J2444" s="644"/>
      <c r="K2444" s="644"/>
      <c r="L2444" s="644"/>
      <c r="M2444" s="645">
        <f t="shared" si="266"/>
        <v>0</v>
      </c>
      <c r="N2444" s="644"/>
      <c r="O2444" s="644"/>
      <c r="P2444" s="644"/>
      <c r="Q2444" s="87" t="e">
        <f t="shared" si="264"/>
        <v>#DIV/0!</v>
      </c>
      <c r="R2444" s="87" t="e">
        <f t="shared" si="264"/>
        <v>#DIV/0!</v>
      </c>
      <c r="S2444" s="87" t="e">
        <f t="shared" si="264"/>
        <v>#DIV/0!</v>
      </c>
      <c r="T2444" s="87" t="e">
        <f t="shared" si="263"/>
        <v>#DIV/0!</v>
      </c>
    </row>
    <row r="2445" spans="1:20" ht="45" hidden="1" x14ac:dyDescent="0.3">
      <c r="A2445" s="92"/>
      <c r="B2445" s="93" t="s">
        <v>276</v>
      </c>
      <c r="C2445" s="96" t="s">
        <v>277</v>
      </c>
      <c r="D2445" s="644"/>
      <c r="E2445" s="645">
        <f t="shared" si="267"/>
        <v>0</v>
      </c>
      <c r="F2445" s="644"/>
      <c r="G2445" s="644"/>
      <c r="H2445" s="644"/>
      <c r="I2445" s="645">
        <f t="shared" si="265"/>
        <v>0</v>
      </c>
      <c r="J2445" s="644"/>
      <c r="K2445" s="644"/>
      <c r="L2445" s="644"/>
      <c r="M2445" s="645">
        <f t="shared" si="266"/>
        <v>0</v>
      </c>
      <c r="N2445" s="644"/>
      <c r="O2445" s="644"/>
      <c r="P2445" s="644"/>
      <c r="Q2445" s="87" t="e">
        <f t="shared" si="264"/>
        <v>#DIV/0!</v>
      </c>
      <c r="R2445" s="87" t="e">
        <f t="shared" si="264"/>
        <v>#DIV/0!</v>
      </c>
      <c r="S2445" s="87" t="e">
        <f t="shared" si="264"/>
        <v>#DIV/0!</v>
      </c>
      <c r="T2445" s="87" t="e">
        <f t="shared" si="263"/>
        <v>#DIV/0!</v>
      </c>
    </row>
    <row r="2446" spans="1:20" ht="45" hidden="1" x14ac:dyDescent="0.3">
      <c r="A2446" s="92"/>
      <c r="B2446" s="93" t="s">
        <v>278</v>
      </c>
      <c r="C2446" s="96" t="s">
        <v>279</v>
      </c>
      <c r="D2446" s="644"/>
      <c r="E2446" s="645">
        <f t="shared" si="267"/>
        <v>0</v>
      </c>
      <c r="F2446" s="644"/>
      <c r="G2446" s="644"/>
      <c r="H2446" s="644"/>
      <c r="I2446" s="645">
        <f t="shared" si="265"/>
        <v>0</v>
      </c>
      <c r="J2446" s="644"/>
      <c r="K2446" s="644"/>
      <c r="L2446" s="644"/>
      <c r="M2446" s="645">
        <f t="shared" si="266"/>
        <v>0</v>
      </c>
      <c r="N2446" s="644"/>
      <c r="O2446" s="644"/>
      <c r="P2446" s="644"/>
      <c r="Q2446" s="87" t="e">
        <f t="shared" si="264"/>
        <v>#DIV/0!</v>
      </c>
      <c r="R2446" s="87" t="e">
        <f t="shared" si="264"/>
        <v>#DIV/0!</v>
      </c>
      <c r="S2446" s="87" t="e">
        <f t="shared" si="264"/>
        <v>#DIV/0!</v>
      </c>
      <c r="T2446" s="87" t="e">
        <f t="shared" si="263"/>
        <v>#DIV/0!</v>
      </c>
    </row>
    <row r="2447" spans="1:20" ht="30" hidden="1" x14ac:dyDescent="0.3">
      <c r="A2447" s="92"/>
      <c r="B2447" s="93" t="s">
        <v>280</v>
      </c>
      <c r="C2447" s="97" t="s">
        <v>281</v>
      </c>
      <c r="D2447" s="644"/>
      <c r="E2447" s="645">
        <f t="shared" si="267"/>
        <v>0</v>
      </c>
      <c r="F2447" s="644"/>
      <c r="G2447" s="644"/>
      <c r="H2447" s="644"/>
      <c r="I2447" s="645">
        <f t="shared" si="265"/>
        <v>0</v>
      </c>
      <c r="J2447" s="644"/>
      <c r="K2447" s="644"/>
      <c r="L2447" s="644"/>
      <c r="M2447" s="645">
        <f t="shared" si="266"/>
        <v>0</v>
      </c>
      <c r="N2447" s="644"/>
      <c r="O2447" s="644"/>
      <c r="P2447" s="644"/>
      <c r="Q2447" s="87" t="e">
        <f t="shared" si="264"/>
        <v>#DIV/0!</v>
      </c>
      <c r="R2447" s="87" t="e">
        <f t="shared" si="264"/>
        <v>#DIV/0!</v>
      </c>
      <c r="S2447" s="87" t="e">
        <f t="shared" si="264"/>
        <v>#DIV/0!</v>
      </c>
      <c r="T2447" s="87" t="e">
        <f t="shared" si="263"/>
        <v>#DIV/0!</v>
      </c>
    </row>
    <row r="2448" spans="1:20" ht="60" hidden="1" x14ac:dyDescent="0.3">
      <c r="A2448" s="92"/>
      <c r="B2448" s="93" t="s">
        <v>282</v>
      </c>
      <c r="C2448" s="97" t="s">
        <v>283</v>
      </c>
      <c r="D2448" s="644"/>
      <c r="E2448" s="645">
        <f t="shared" si="267"/>
        <v>0</v>
      </c>
      <c r="F2448" s="644"/>
      <c r="G2448" s="644"/>
      <c r="H2448" s="644"/>
      <c r="I2448" s="645">
        <f t="shared" si="265"/>
        <v>0</v>
      </c>
      <c r="J2448" s="644"/>
      <c r="K2448" s="644"/>
      <c r="L2448" s="644"/>
      <c r="M2448" s="645">
        <f t="shared" si="266"/>
        <v>0</v>
      </c>
      <c r="N2448" s="644"/>
      <c r="O2448" s="644"/>
      <c r="P2448" s="644"/>
      <c r="Q2448" s="87" t="e">
        <f t="shared" si="264"/>
        <v>#DIV/0!</v>
      </c>
      <c r="R2448" s="87" t="e">
        <f t="shared" si="264"/>
        <v>#DIV/0!</v>
      </c>
      <c r="S2448" s="87" t="e">
        <f t="shared" si="264"/>
        <v>#DIV/0!</v>
      </c>
      <c r="T2448" s="87" t="e">
        <f t="shared" si="263"/>
        <v>#DIV/0!</v>
      </c>
    </row>
    <row r="2449" spans="1:20" ht="30" hidden="1" x14ac:dyDescent="0.3">
      <c r="A2449" s="92"/>
      <c r="B2449" s="93" t="s">
        <v>284</v>
      </c>
      <c r="C2449" s="97" t="s">
        <v>285</v>
      </c>
      <c r="D2449" s="644"/>
      <c r="E2449" s="645">
        <f t="shared" si="267"/>
        <v>0</v>
      </c>
      <c r="F2449" s="644"/>
      <c r="G2449" s="644"/>
      <c r="H2449" s="644"/>
      <c r="I2449" s="645">
        <f t="shared" si="265"/>
        <v>0</v>
      </c>
      <c r="J2449" s="644"/>
      <c r="K2449" s="644"/>
      <c r="L2449" s="644"/>
      <c r="M2449" s="645">
        <f t="shared" si="266"/>
        <v>0</v>
      </c>
      <c r="N2449" s="644"/>
      <c r="O2449" s="644"/>
      <c r="P2449" s="644"/>
      <c r="Q2449" s="87" t="e">
        <f t="shared" si="264"/>
        <v>#DIV/0!</v>
      </c>
      <c r="R2449" s="87" t="e">
        <f t="shared" si="264"/>
        <v>#DIV/0!</v>
      </c>
      <c r="S2449" s="87" t="e">
        <f t="shared" si="264"/>
        <v>#DIV/0!</v>
      </c>
      <c r="T2449" s="87" t="e">
        <f t="shared" si="263"/>
        <v>#DIV/0!</v>
      </c>
    </row>
    <row r="2450" spans="1:20" ht="90" hidden="1" x14ac:dyDescent="0.3">
      <c r="A2450" s="92"/>
      <c r="B2450" s="93" t="s">
        <v>286</v>
      </c>
      <c r="C2450" s="97" t="s">
        <v>287</v>
      </c>
      <c r="D2450" s="644"/>
      <c r="E2450" s="645">
        <f t="shared" si="267"/>
        <v>0</v>
      </c>
      <c r="F2450" s="644"/>
      <c r="G2450" s="644"/>
      <c r="H2450" s="644"/>
      <c r="I2450" s="645">
        <f t="shared" si="265"/>
        <v>0</v>
      </c>
      <c r="J2450" s="644"/>
      <c r="K2450" s="644"/>
      <c r="L2450" s="644"/>
      <c r="M2450" s="645">
        <f t="shared" si="266"/>
        <v>0</v>
      </c>
      <c r="N2450" s="644"/>
      <c r="O2450" s="644"/>
      <c r="P2450" s="644"/>
      <c r="Q2450" s="87" t="e">
        <f t="shared" si="264"/>
        <v>#DIV/0!</v>
      </c>
      <c r="R2450" s="87" t="e">
        <f t="shared" si="264"/>
        <v>#DIV/0!</v>
      </c>
      <c r="S2450" s="87" t="e">
        <f t="shared" si="264"/>
        <v>#DIV/0!</v>
      </c>
      <c r="T2450" s="87" t="e">
        <f t="shared" si="263"/>
        <v>#DIV/0!</v>
      </c>
    </row>
    <row r="2451" spans="1:20" ht="30" hidden="1" x14ac:dyDescent="0.3">
      <c r="A2451" s="92"/>
      <c r="B2451" s="93" t="s">
        <v>288</v>
      </c>
      <c r="C2451" s="97" t="s">
        <v>289</v>
      </c>
      <c r="D2451" s="644"/>
      <c r="E2451" s="645">
        <f t="shared" si="267"/>
        <v>0</v>
      </c>
      <c r="F2451" s="644"/>
      <c r="G2451" s="644"/>
      <c r="H2451" s="644"/>
      <c r="I2451" s="645">
        <f t="shared" si="265"/>
        <v>0</v>
      </c>
      <c r="J2451" s="644"/>
      <c r="K2451" s="644"/>
      <c r="L2451" s="644"/>
      <c r="M2451" s="645">
        <f t="shared" si="266"/>
        <v>0</v>
      </c>
      <c r="N2451" s="644"/>
      <c r="O2451" s="644"/>
      <c r="P2451" s="644"/>
      <c r="Q2451" s="87" t="e">
        <f t="shared" si="264"/>
        <v>#DIV/0!</v>
      </c>
      <c r="R2451" s="87" t="e">
        <f t="shared" si="264"/>
        <v>#DIV/0!</v>
      </c>
      <c r="S2451" s="87" t="e">
        <f t="shared" si="264"/>
        <v>#DIV/0!</v>
      </c>
      <c r="T2451" s="87" t="e">
        <f t="shared" si="264"/>
        <v>#DIV/0!</v>
      </c>
    </row>
    <row r="2452" spans="1:20" ht="90" hidden="1" x14ac:dyDescent="0.3">
      <c r="A2452" s="92"/>
      <c r="B2452" s="93" t="s">
        <v>290</v>
      </c>
      <c r="C2452" s="97" t="s">
        <v>291</v>
      </c>
      <c r="D2452" s="644"/>
      <c r="E2452" s="645">
        <f t="shared" si="267"/>
        <v>0</v>
      </c>
      <c r="F2452" s="644"/>
      <c r="G2452" s="644"/>
      <c r="H2452" s="644"/>
      <c r="I2452" s="645">
        <f t="shared" si="265"/>
        <v>0</v>
      </c>
      <c r="J2452" s="644"/>
      <c r="K2452" s="644"/>
      <c r="L2452" s="644"/>
      <c r="M2452" s="645">
        <f t="shared" si="266"/>
        <v>0</v>
      </c>
      <c r="N2452" s="644"/>
      <c r="O2452" s="644"/>
      <c r="P2452" s="644"/>
      <c r="Q2452" s="87" t="e">
        <f t="shared" ref="Q2452:T2515" si="274">M2452/I2452*100</f>
        <v>#DIV/0!</v>
      </c>
      <c r="R2452" s="87" t="e">
        <f t="shared" si="274"/>
        <v>#DIV/0!</v>
      </c>
      <c r="S2452" s="87" t="e">
        <f t="shared" si="274"/>
        <v>#DIV/0!</v>
      </c>
      <c r="T2452" s="87" t="e">
        <f t="shared" si="274"/>
        <v>#DIV/0!</v>
      </c>
    </row>
    <row r="2453" spans="1:20" ht="30" hidden="1" x14ac:dyDescent="0.3">
      <c r="A2453" s="92"/>
      <c r="B2453" s="93" t="s">
        <v>292</v>
      </c>
      <c r="C2453" s="97" t="s">
        <v>293</v>
      </c>
      <c r="D2453" s="644"/>
      <c r="E2453" s="645">
        <f t="shared" si="267"/>
        <v>0</v>
      </c>
      <c r="F2453" s="644"/>
      <c r="G2453" s="644"/>
      <c r="H2453" s="644"/>
      <c r="I2453" s="645">
        <f t="shared" ref="I2453:I2516" si="275">J2453+K2453</f>
        <v>0</v>
      </c>
      <c r="J2453" s="644"/>
      <c r="K2453" s="644"/>
      <c r="L2453" s="644"/>
      <c r="M2453" s="645">
        <f t="shared" ref="M2453:M2516" si="276">N2453+O2453</f>
        <v>0</v>
      </c>
      <c r="N2453" s="644"/>
      <c r="O2453" s="644"/>
      <c r="P2453" s="644"/>
      <c r="Q2453" s="87" t="e">
        <f t="shared" si="274"/>
        <v>#DIV/0!</v>
      </c>
      <c r="R2453" s="87" t="e">
        <f t="shared" si="274"/>
        <v>#DIV/0!</v>
      </c>
      <c r="S2453" s="87" t="e">
        <f t="shared" si="274"/>
        <v>#DIV/0!</v>
      </c>
      <c r="T2453" s="87" t="e">
        <f t="shared" si="274"/>
        <v>#DIV/0!</v>
      </c>
    </row>
    <row r="2454" spans="1:20" ht="30" hidden="1" x14ac:dyDescent="0.3">
      <c r="A2454" s="92"/>
      <c r="B2454" s="93" t="s">
        <v>294</v>
      </c>
      <c r="C2454" s="97" t="s">
        <v>295</v>
      </c>
      <c r="D2454" s="644"/>
      <c r="E2454" s="645">
        <f t="shared" si="267"/>
        <v>0</v>
      </c>
      <c r="F2454" s="644"/>
      <c r="G2454" s="644"/>
      <c r="H2454" s="644"/>
      <c r="I2454" s="645">
        <f t="shared" si="275"/>
        <v>0</v>
      </c>
      <c r="J2454" s="644"/>
      <c r="K2454" s="644"/>
      <c r="L2454" s="644"/>
      <c r="M2454" s="645">
        <f t="shared" si="276"/>
        <v>0</v>
      </c>
      <c r="N2454" s="644"/>
      <c r="O2454" s="644"/>
      <c r="P2454" s="644"/>
      <c r="Q2454" s="87" t="e">
        <f t="shared" si="274"/>
        <v>#DIV/0!</v>
      </c>
      <c r="R2454" s="87" t="e">
        <f t="shared" si="274"/>
        <v>#DIV/0!</v>
      </c>
      <c r="S2454" s="87" t="e">
        <f t="shared" si="274"/>
        <v>#DIV/0!</v>
      </c>
      <c r="T2454" s="87" t="e">
        <f t="shared" si="274"/>
        <v>#DIV/0!</v>
      </c>
    </row>
    <row r="2455" spans="1:20" ht="30" hidden="1" x14ac:dyDescent="0.3">
      <c r="A2455" s="92"/>
      <c r="B2455" s="93" t="s">
        <v>296</v>
      </c>
      <c r="C2455" s="97" t="s">
        <v>297</v>
      </c>
      <c r="D2455" s="644"/>
      <c r="E2455" s="645">
        <f t="shared" si="267"/>
        <v>0</v>
      </c>
      <c r="F2455" s="644"/>
      <c r="G2455" s="644"/>
      <c r="H2455" s="644"/>
      <c r="I2455" s="645">
        <f t="shared" si="275"/>
        <v>0</v>
      </c>
      <c r="J2455" s="644"/>
      <c r="K2455" s="644"/>
      <c r="L2455" s="644"/>
      <c r="M2455" s="645">
        <f t="shared" si="276"/>
        <v>0</v>
      </c>
      <c r="N2455" s="644"/>
      <c r="O2455" s="644"/>
      <c r="P2455" s="644"/>
      <c r="Q2455" s="87" t="e">
        <f t="shared" si="274"/>
        <v>#DIV/0!</v>
      </c>
      <c r="R2455" s="87" t="e">
        <f t="shared" si="274"/>
        <v>#DIV/0!</v>
      </c>
      <c r="S2455" s="87" t="e">
        <f t="shared" si="274"/>
        <v>#DIV/0!</v>
      </c>
      <c r="T2455" s="87" t="e">
        <f t="shared" si="274"/>
        <v>#DIV/0!</v>
      </c>
    </row>
    <row r="2456" spans="1:20" ht="30" hidden="1" x14ac:dyDescent="0.3">
      <c r="A2456" s="92"/>
      <c r="B2456" s="93" t="s">
        <v>298</v>
      </c>
      <c r="C2456" s="97" t="s">
        <v>299</v>
      </c>
      <c r="D2456" s="644"/>
      <c r="E2456" s="645">
        <f t="shared" si="267"/>
        <v>0</v>
      </c>
      <c r="F2456" s="644"/>
      <c r="G2456" s="644"/>
      <c r="H2456" s="644"/>
      <c r="I2456" s="645">
        <f t="shared" si="275"/>
        <v>0</v>
      </c>
      <c r="J2456" s="644"/>
      <c r="K2456" s="644"/>
      <c r="L2456" s="644"/>
      <c r="M2456" s="645">
        <f t="shared" si="276"/>
        <v>0</v>
      </c>
      <c r="N2456" s="644"/>
      <c r="O2456" s="644"/>
      <c r="P2456" s="644"/>
      <c r="Q2456" s="87" t="e">
        <f t="shared" si="274"/>
        <v>#DIV/0!</v>
      </c>
      <c r="R2456" s="87" t="e">
        <f t="shared" si="274"/>
        <v>#DIV/0!</v>
      </c>
      <c r="S2456" s="87" t="e">
        <f t="shared" si="274"/>
        <v>#DIV/0!</v>
      </c>
      <c r="T2456" s="87" t="e">
        <f t="shared" si="274"/>
        <v>#DIV/0!</v>
      </c>
    </row>
    <row r="2457" spans="1:20" ht="30" hidden="1" x14ac:dyDescent="0.3">
      <c r="A2457" s="92"/>
      <c r="B2457" s="93" t="s">
        <v>300</v>
      </c>
      <c r="C2457" s="97" t="s">
        <v>301</v>
      </c>
      <c r="D2457" s="644"/>
      <c r="E2457" s="645">
        <f t="shared" si="267"/>
        <v>0</v>
      </c>
      <c r="F2457" s="644"/>
      <c r="G2457" s="644"/>
      <c r="H2457" s="644"/>
      <c r="I2457" s="645">
        <f t="shared" si="275"/>
        <v>0</v>
      </c>
      <c r="J2457" s="644"/>
      <c r="K2457" s="644"/>
      <c r="L2457" s="644"/>
      <c r="M2457" s="645">
        <f t="shared" si="276"/>
        <v>0</v>
      </c>
      <c r="N2457" s="644"/>
      <c r="O2457" s="644"/>
      <c r="P2457" s="644"/>
      <c r="Q2457" s="87" t="e">
        <f t="shared" si="274"/>
        <v>#DIV/0!</v>
      </c>
      <c r="R2457" s="87" t="e">
        <f t="shared" si="274"/>
        <v>#DIV/0!</v>
      </c>
      <c r="S2457" s="87" t="e">
        <f t="shared" si="274"/>
        <v>#DIV/0!</v>
      </c>
      <c r="T2457" s="87" t="e">
        <f t="shared" si="274"/>
        <v>#DIV/0!</v>
      </c>
    </row>
    <row r="2458" spans="1:20" ht="75" hidden="1" x14ac:dyDescent="0.3">
      <c r="A2458" s="92"/>
      <c r="B2458" s="93" t="s">
        <v>302</v>
      </c>
      <c r="C2458" s="97" t="s">
        <v>303</v>
      </c>
      <c r="D2458" s="644"/>
      <c r="E2458" s="645">
        <f t="shared" ref="E2458:E2521" si="277">F2458+G2458</f>
        <v>0</v>
      </c>
      <c r="F2458" s="644"/>
      <c r="G2458" s="644"/>
      <c r="H2458" s="644"/>
      <c r="I2458" s="645">
        <f t="shared" si="275"/>
        <v>0</v>
      </c>
      <c r="J2458" s="644"/>
      <c r="K2458" s="644"/>
      <c r="L2458" s="644"/>
      <c r="M2458" s="645">
        <f t="shared" si="276"/>
        <v>0</v>
      </c>
      <c r="N2458" s="644"/>
      <c r="O2458" s="644"/>
      <c r="P2458" s="644"/>
      <c r="Q2458" s="87" t="e">
        <f t="shared" si="274"/>
        <v>#DIV/0!</v>
      </c>
      <c r="R2458" s="87" t="e">
        <f t="shared" si="274"/>
        <v>#DIV/0!</v>
      </c>
      <c r="S2458" s="87" t="e">
        <f t="shared" si="274"/>
        <v>#DIV/0!</v>
      </c>
      <c r="T2458" s="87" t="e">
        <f t="shared" si="274"/>
        <v>#DIV/0!</v>
      </c>
    </row>
    <row r="2459" spans="1:20" ht="30" x14ac:dyDescent="0.3">
      <c r="A2459" s="92"/>
      <c r="B2459" s="93" t="s">
        <v>215</v>
      </c>
      <c r="C2459" s="95" t="s">
        <v>19</v>
      </c>
      <c r="D2459" s="644"/>
      <c r="E2459" s="645">
        <f t="shared" si="277"/>
        <v>0</v>
      </c>
      <c r="F2459" s="644"/>
      <c r="G2459" s="644"/>
      <c r="H2459" s="644">
        <v>24.061</v>
      </c>
      <c r="I2459" s="645">
        <f t="shared" si="275"/>
        <v>0</v>
      </c>
      <c r="J2459" s="644"/>
      <c r="K2459" s="644"/>
      <c r="L2459" s="644">
        <v>20.260999999999999</v>
      </c>
      <c r="M2459" s="645">
        <f t="shared" si="276"/>
        <v>0</v>
      </c>
      <c r="N2459" s="644"/>
      <c r="O2459" s="644"/>
      <c r="P2459" s="644">
        <v>10.565250000000001</v>
      </c>
      <c r="Q2459" s="87" t="e">
        <f t="shared" si="274"/>
        <v>#DIV/0!</v>
      </c>
      <c r="R2459" s="87" t="e">
        <f t="shared" si="274"/>
        <v>#DIV/0!</v>
      </c>
      <c r="S2459" s="87" t="e">
        <f t="shared" si="274"/>
        <v>#DIV/0!</v>
      </c>
      <c r="T2459" s="87">
        <f t="shared" si="274"/>
        <v>52.145747988746862</v>
      </c>
    </row>
    <row r="2460" spans="1:20" x14ac:dyDescent="0.3">
      <c r="A2460" s="92"/>
      <c r="B2460" s="93" t="s">
        <v>307</v>
      </c>
      <c r="C2460" s="95" t="s">
        <v>21</v>
      </c>
      <c r="D2460" s="644">
        <v>46.8</v>
      </c>
      <c r="E2460" s="645">
        <f t="shared" si="277"/>
        <v>46.8</v>
      </c>
      <c r="F2460" s="644">
        <v>46.8</v>
      </c>
      <c r="G2460" s="644"/>
      <c r="H2460" s="644"/>
      <c r="I2460" s="645">
        <f t="shared" si="275"/>
        <v>38.200000000000003</v>
      </c>
      <c r="J2460" s="644">
        <v>38.200000000000003</v>
      </c>
      <c r="K2460" s="644"/>
      <c r="L2460" s="644"/>
      <c r="M2460" s="645">
        <f t="shared" si="276"/>
        <v>38.137979999999999</v>
      </c>
      <c r="N2460" s="644">
        <v>38.137979999999999</v>
      </c>
      <c r="O2460" s="644"/>
      <c r="P2460" s="644"/>
      <c r="Q2460" s="87">
        <f t="shared" si="274"/>
        <v>99.837643979057574</v>
      </c>
      <c r="R2460" s="87">
        <f t="shared" si="274"/>
        <v>99.837643979057574</v>
      </c>
      <c r="S2460" s="87" t="e">
        <f t="shared" si="274"/>
        <v>#DIV/0!</v>
      </c>
      <c r="T2460" s="87" t="e">
        <f t="shared" si="274"/>
        <v>#DIV/0!</v>
      </c>
    </row>
    <row r="2461" spans="1:20" x14ac:dyDescent="0.3">
      <c r="A2461" s="92"/>
      <c r="B2461" s="93" t="s">
        <v>324</v>
      </c>
      <c r="C2461" s="95" t="s">
        <v>23</v>
      </c>
      <c r="D2461" s="644"/>
      <c r="E2461" s="645">
        <f t="shared" si="277"/>
        <v>0</v>
      </c>
      <c r="F2461" s="644"/>
      <c r="G2461" s="644"/>
      <c r="H2461" s="644">
        <v>1.9E-2</v>
      </c>
      <c r="I2461" s="645">
        <f t="shared" si="275"/>
        <v>0</v>
      </c>
      <c r="J2461" s="644"/>
      <c r="K2461" s="644"/>
      <c r="L2461" s="644">
        <v>1.9E-2</v>
      </c>
      <c r="M2461" s="645">
        <f t="shared" si="276"/>
        <v>0</v>
      </c>
      <c r="N2461" s="644"/>
      <c r="O2461" s="644"/>
      <c r="P2461" s="644">
        <v>1.857E-2</v>
      </c>
      <c r="Q2461" s="87" t="e">
        <f t="shared" si="274"/>
        <v>#DIV/0!</v>
      </c>
      <c r="R2461" s="87" t="e">
        <f t="shared" si="274"/>
        <v>#DIV/0!</v>
      </c>
      <c r="S2461" s="87" t="e">
        <f t="shared" si="274"/>
        <v>#DIV/0!</v>
      </c>
      <c r="T2461" s="87">
        <f t="shared" si="274"/>
        <v>97.73684210526315</v>
      </c>
    </row>
    <row r="2462" spans="1:20" ht="30" x14ac:dyDescent="0.3">
      <c r="A2462" s="92"/>
      <c r="B2462" s="93" t="s">
        <v>138</v>
      </c>
      <c r="C2462" s="94" t="s">
        <v>333</v>
      </c>
      <c r="D2462" s="217"/>
      <c r="E2462" s="645">
        <f t="shared" si="277"/>
        <v>0</v>
      </c>
      <c r="F2462" s="217"/>
      <c r="G2462" s="217"/>
      <c r="H2462" s="217">
        <v>3.5</v>
      </c>
      <c r="I2462" s="645">
        <f t="shared" si="275"/>
        <v>0</v>
      </c>
      <c r="J2462" s="640"/>
      <c r="K2462" s="640"/>
      <c r="L2462" s="640">
        <v>3.5</v>
      </c>
      <c r="M2462" s="645">
        <f t="shared" si="276"/>
        <v>0</v>
      </c>
      <c r="N2462" s="640"/>
      <c r="O2462" s="640"/>
      <c r="P2462" s="640">
        <v>1.3</v>
      </c>
      <c r="Q2462" s="87" t="e">
        <f t="shared" si="274"/>
        <v>#DIV/0!</v>
      </c>
      <c r="R2462" s="87" t="e">
        <f t="shared" si="274"/>
        <v>#DIV/0!</v>
      </c>
      <c r="S2462" s="87" t="e">
        <f t="shared" si="274"/>
        <v>#DIV/0!</v>
      </c>
      <c r="T2462" s="87">
        <f t="shared" si="274"/>
        <v>37.142857142857146</v>
      </c>
    </row>
    <row r="2463" spans="1:20" hidden="1" x14ac:dyDescent="0.3">
      <c r="A2463" s="92"/>
      <c r="B2463" s="93" t="s">
        <v>139</v>
      </c>
      <c r="C2463" s="100" t="s">
        <v>334</v>
      </c>
      <c r="D2463" s="217"/>
      <c r="E2463" s="645">
        <f t="shared" si="277"/>
        <v>0</v>
      </c>
      <c r="F2463" s="217"/>
      <c r="G2463" s="217"/>
      <c r="H2463" s="217"/>
      <c r="I2463" s="645">
        <f t="shared" si="275"/>
        <v>0</v>
      </c>
      <c r="J2463" s="640"/>
      <c r="K2463" s="640"/>
      <c r="L2463" s="640"/>
      <c r="M2463" s="645">
        <f t="shared" si="276"/>
        <v>0</v>
      </c>
      <c r="N2463" s="640"/>
      <c r="O2463" s="640"/>
      <c r="P2463" s="640"/>
      <c r="Q2463" s="87" t="e">
        <f t="shared" si="274"/>
        <v>#DIV/0!</v>
      </c>
      <c r="R2463" s="87" t="e">
        <f t="shared" si="274"/>
        <v>#DIV/0!</v>
      </c>
      <c r="S2463" s="87" t="e">
        <f t="shared" si="274"/>
        <v>#DIV/0!</v>
      </c>
      <c r="T2463" s="87" t="e">
        <f t="shared" si="274"/>
        <v>#DIV/0!</v>
      </c>
    </row>
    <row r="2464" spans="1:20" ht="30" hidden="1" x14ac:dyDescent="0.3">
      <c r="A2464" s="92"/>
      <c r="B2464" s="93" t="s">
        <v>335</v>
      </c>
      <c r="C2464" s="96" t="s">
        <v>336</v>
      </c>
      <c r="D2464" s="217"/>
      <c r="E2464" s="645">
        <f t="shared" si="277"/>
        <v>0</v>
      </c>
      <c r="F2464" s="217"/>
      <c r="G2464" s="217"/>
      <c r="H2464" s="217"/>
      <c r="I2464" s="645">
        <f t="shared" si="275"/>
        <v>0</v>
      </c>
      <c r="J2464" s="640"/>
      <c r="K2464" s="640"/>
      <c r="L2464" s="640"/>
      <c r="M2464" s="645">
        <f t="shared" si="276"/>
        <v>0</v>
      </c>
      <c r="N2464" s="640"/>
      <c r="O2464" s="640"/>
      <c r="P2464" s="640"/>
      <c r="Q2464" s="87" t="e">
        <f t="shared" si="274"/>
        <v>#DIV/0!</v>
      </c>
      <c r="R2464" s="87" t="e">
        <f t="shared" si="274"/>
        <v>#DIV/0!</v>
      </c>
      <c r="S2464" s="87" t="e">
        <f t="shared" si="274"/>
        <v>#DIV/0!</v>
      </c>
      <c r="T2464" s="87" t="e">
        <f t="shared" si="274"/>
        <v>#DIV/0!</v>
      </c>
    </row>
    <row r="2465" spans="1:20" ht="30" hidden="1" x14ac:dyDescent="0.3">
      <c r="A2465" s="92"/>
      <c r="B2465" s="93" t="s">
        <v>337</v>
      </c>
      <c r="C2465" s="97" t="s">
        <v>338</v>
      </c>
      <c r="D2465" s="644"/>
      <c r="E2465" s="645">
        <f t="shared" si="277"/>
        <v>0</v>
      </c>
      <c r="F2465" s="644"/>
      <c r="G2465" s="644"/>
      <c r="H2465" s="644"/>
      <c r="I2465" s="645">
        <f t="shared" si="275"/>
        <v>0</v>
      </c>
      <c r="J2465" s="644"/>
      <c r="K2465" s="644"/>
      <c r="L2465" s="644"/>
      <c r="M2465" s="645">
        <f t="shared" si="276"/>
        <v>0</v>
      </c>
      <c r="N2465" s="644"/>
      <c r="O2465" s="644"/>
      <c r="P2465" s="644"/>
      <c r="Q2465" s="87" t="e">
        <f t="shared" si="274"/>
        <v>#DIV/0!</v>
      </c>
      <c r="R2465" s="87" t="e">
        <f t="shared" si="274"/>
        <v>#DIV/0!</v>
      </c>
      <c r="S2465" s="87" t="e">
        <f t="shared" si="274"/>
        <v>#DIV/0!</v>
      </c>
      <c r="T2465" s="87" t="e">
        <f t="shared" si="274"/>
        <v>#DIV/0!</v>
      </c>
    </row>
    <row r="2466" spans="1:20" ht="30" hidden="1" x14ac:dyDescent="0.3">
      <c r="A2466" s="92"/>
      <c r="B2466" s="93" t="s">
        <v>339</v>
      </c>
      <c r="C2466" s="97" t="s">
        <v>340</v>
      </c>
      <c r="D2466" s="644"/>
      <c r="E2466" s="645">
        <f t="shared" si="277"/>
        <v>0</v>
      </c>
      <c r="F2466" s="644"/>
      <c r="G2466" s="644"/>
      <c r="H2466" s="644"/>
      <c r="I2466" s="645">
        <f t="shared" si="275"/>
        <v>0</v>
      </c>
      <c r="J2466" s="644"/>
      <c r="K2466" s="644"/>
      <c r="L2466" s="644"/>
      <c r="M2466" s="645">
        <f t="shared" si="276"/>
        <v>0</v>
      </c>
      <c r="N2466" s="644"/>
      <c r="O2466" s="644"/>
      <c r="P2466" s="644"/>
      <c r="Q2466" s="87" t="e">
        <f t="shared" si="274"/>
        <v>#DIV/0!</v>
      </c>
      <c r="R2466" s="87" t="e">
        <f t="shared" si="274"/>
        <v>#DIV/0!</v>
      </c>
      <c r="S2466" s="87" t="e">
        <f t="shared" si="274"/>
        <v>#DIV/0!</v>
      </c>
      <c r="T2466" s="87" t="e">
        <f t="shared" si="274"/>
        <v>#DIV/0!</v>
      </c>
    </row>
    <row r="2467" spans="1:20" ht="30" hidden="1" x14ac:dyDescent="0.3">
      <c r="A2467" s="92"/>
      <c r="B2467" s="93" t="s">
        <v>341</v>
      </c>
      <c r="C2467" s="97" t="s">
        <v>342</v>
      </c>
      <c r="D2467" s="644"/>
      <c r="E2467" s="645">
        <f t="shared" si="277"/>
        <v>0</v>
      </c>
      <c r="F2467" s="644"/>
      <c r="G2467" s="644"/>
      <c r="H2467" s="644"/>
      <c r="I2467" s="645">
        <f t="shared" si="275"/>
        <v>0</v>
      </c>
      <c r="J2467" s="644"/>
      <c r="K2467" s="644"/>
      <c r="L2467" s="644"/>
      <c r="M2467" s="645">
        <f t="shared" si="276"/>
        <v>0</v>
      </c>
      <c r="N2467" s="644"/>
      <c r="O2467" s="644"/>
      <c r="P2467" s="644"/>
      <c r="Q2467" s="87" t="e">
        <f t="shared" si="274"/>
        <v>#DIV/0!</v>
      </c>
      <c r="R2467" s="87" t="e">
        <f t="shared" si="274"/>
        <v>#DIV/0!</v>
      </c>
      <c r="S2467" s="87" t="e">
        <f t="shared" si="274"/>
        <v>#DIV/0!</v>
      </c>
      <c r="T2467" s="87" t="e">
        <f t="shared" si="274"/>
        <v>#DIV/0!</v>
      </c>
    </row>
    <row r="2468" spans="1:20" ht="30" hidden="1" x14ac:dyDescent="0.3">
      <c r="A2468" s="92"/>
      <c r="B2468" s="93" t="s">
        <v>343</v>
      </c>
      <c r="C2468" s="97" t="s">
        <v>344</v>
      </c>
      <c r="D2468" s="644"/>
      <c r="E2468" s="645">
        <f t="shared" si="277"/>
        <v>0</v>
      </c>
      <c r="F2468" s="644"/>
      <c r="G2468" s="644"/>
      <c r="H2468" s="644"/>
      <c r="I2468" s="645">
        <f t="shared" si="275"/>
        <v>0</v>
      </c>
      <c r="J2468" s="644"/>
      <c r="K2468" s="644"/>
      <c r="L2468" s="644"/>
      <c r="M2468" s="645">
        <f t="shared" si="276"/>
        <v>0</v>
      </c>
      <c r="N2468" s="644"/>
      <c r="O2468" s="644"/>
      <c r="P2468" s="644"/>
      <c r="Q2468" s="87" t="e">
        <f t="shared" si="274"/>
        <v>#DIV/0!</v>
      </c>
      <c r="R2468" s="87" t="e">
        <f t="shared" si="274"/>
        <v>#DIV/0!</v>
      </c>
      <c r="S2468" s="87" t="e">
        <f t="shared" si="274"/>
        <v>#DIV/0!</v>
      </c>
      <c r="T2468" s="87" t="e">
        <f t="shared" si="274"/>
        <v>#DIV/0!</v>
      </c>
    </row>
    <row r="2469" spans="1:20" ht="45" hidden="1" x14ac:dyDescent="0.3">
      <c r="A2469" s="92"/>
      <c r="B2469" s="93" t="s">
        <v>345</v>
      </c>
      <c r="C2469" s="97" t="s">
        <v>346</v>
      </c>
      <c r="D2469" s="644"/>
      <c r="E2469" s="645">
        <f t="shared" si="277"/>
        <v>0</v>
      </c>
      <c r="F2469" s="644"/>
      <c r="G2469" s="644"/>
      <c r="H2469" s="644"/>
      <c r="I2469" s="645">
        <f t="shared" si="275"/>
        <v>0</v>
      </c>
      <c r="J2469" s="644"/>
      <c r="K2469" s="644"/>
      <c r="L2469" s="644"/>
      <c r="M2469" s="645">
        <f t="shared" si="276"/>
        <v>0</v>
      </c>
      <c r="N2469" s="644"/>
      <c r="O2469" s="644"/>
      <c r="P2469" s="644"/>
      <c r="Q2469" s="87" t="e">
        <f t="shared" si="274"/>
        <v>#DIV/0!</v>
      </c>
      <c r="R2469" s="87" t="e">
        <f t="shared" si="274"/>
        <v>#DIV/0!</v>
      </c>
      <c r="S2469" s="87" t="e">
        <f t="shared" si="274"/>
        <v>#DIV/0!</v>
      </c>
      <c r="T2469" s="87" t="e">
        <f t="shared" si="274"/>
        <v>#DIV/0!</v>
      </c>
    </row>
    <row r="2470" spans="1:20" ht="30" hidden="1" x14ac:dyDescent="0.3">
      <c r="A2470" s="92"/>
      <c r="B2470" s="93" t="s">
        <v>347</v>
      </c>
      <c r="C2470" s="97" t="s">
        <v>348</v>
      </c>
      <c r="D2470" s="644"/>
      <c r="E2470" s="645">
        <f t="shared" si="277"/>
        <v>0</v>
      </c>
      <c r="F2470" s="644"/>
      <c r="G2470" s="644"/>
      <c r="H2470" s="644"/>
      <c r="I2470" s="645">
        <f t="shared" si="275"/>
        <v>0</v>
      </c>
      <c r="J2470" s="644"/>
      <c r="K2470" s="644"/>
      <c r="L2470" s="644"/>
      <c r="M2470" s="645">
        <f t="shared" si="276"/>
        <v>0</v>
      </c>
      <c r="N2470" s="644"/>
      <c r="O2470" s="644"/>
      <c r="P2470" s="644"/>
      <c r="Q2470" s="87" t="e">
        <f t="shared" si="274"/>
        <v>#DIV/0!</v>
      </c>
      <c r="R2470" s="87" t="e">
        <f t="shared" si="274"/>
        <v>#DIV/0!</v>
      </c>
      <c r="S2470" s="87" t="e">
        <f t="shared" si="274"/>
        <v>#DIV/0!</v>
      </c>
      <c r="T2470" s="87" t="e">
        <f t="shared" si="274"/>
        <v>#DIV/0!</v>
      </c>
    </row>
    <row r="2471" spans="1:20" ht="45" hidden="1" x14ac:dyDescent="0.3">
      <c r="A2471" s="92"/>
      <c r="B2471" s="93" t="s">
        <v>349</v>
      </c>
      <c r="C2471" s="97" t="s">
        <v>352</v>
      </c>
      <c r="D2471" s="644"/>
      <c r="E2471" s="645">
        <f t="shared" si="277"/>
        <v>0</v>
      </c>
      <c r="F2471" s="644"/>
      <c r="G2471" s="644"/>
      <c r="H2471" s="644"/>
      <c r="I2471" s="645">
        <f t="shared" si="275"/>
        <v>0</v>
      </c>
      <c r="J2471" s="644"/>
      <c r="K2471" s="644"/>
      <c r="L2471" s="644"/>
      <c r="M2471" s="645">
        <f t="shared" si="276"/>
        <v>0</v>
      </c>
      <c r="N2471" s="644"/>
      <c r="O2471" s="644"/>
      <c r="P2471" s="644"/>
      <c r="Q2471" s="87" t="e">
        <f t="shared" si="274"/>
        <v>#DIV/0!</v>
      </c>
      <c r="R2471" s="87" t="e">
        <f t="shared" si="274"/>
        <v>#DIV/0!</v>
      </c>
      <c r="S2471" s="87" t="e">
        <f t="shared" si="274"/>
        <v>#DIV/0!</v>
      </c>
      <c r="T2471" s="87" t="e">
        <f t="shared" si="274"/>
        <v>#DIV/0!</v>
      </c>
    </row>
    <row r="2472" spans="1:20" ht="45" hidden="1" x14ac:dyDescent="0.3">
      <c r="A2472" s="92"/>
      <c r="B2472" s="93" t="s">
        <v>351</v>
      </c>
      <c r="C2472" s="97" t="s">
        <v>352</v>
      </c>
      <c r="D2472" s="644"/>
      <c r="E2472" s="645">
        <f t="shared" si="277"/>
        <v>0</v>
      </c>
      <c r="F2472" s="644"/>
      <c r="G2472" s="644"/>
      <c r="H2472" s="644"/>
      <c r="I2472" s="645">
        <f t="shared" si="275"/>
        <v>0</v>
      </c>
      <c r="J2472" s="644"/>
      <c r="K2472" s="644"/>
      <c r="L2472" s="644"/>
      <c r="M2472" s="645">
        <f t="shared" si="276"/>
        <v>0</v>
      </c>
      <c r="N2472" s="644"/>
      <c r="O2472" s="644"/>
      <c r="P2472" s="644"/>
      <c r="Q2472" s="87" t="e">
        <f t="shared" si="274"/>
        <v>#DIV/0!</v>
      </c>
      <c r="R2472" s="87" t="e">
        <f t="shared" si="274"/>
        <v>#DIV/0!</v>
      </c>
      <c r="S2472" s="87" t="e">
        <f t="shared" si="274"/>
        <v>#DIV/0!</v>
      </c>
      <c r="T2472" s="87" t="e">
        <f t="shared" si="274"/>
        <v>#DIV/0!</v>
      </c>
    </row>
    <row r="2473" spans="1:20" ht="30" hidden="1" x14ac:dyDescent="0.3">
      <c r="A2473" s="92"/>
      <c r="B2473" s="93" t="s">
        <v>355</v>
      </c>
      <c r="C2473" s="96" t="s">
        <v>356</v>
      </c>
      <c r="D2473" s="644"/>
      <c r="E2473" s="645">
        <f t="shared" si="277"/>
        <v>0</v>
      </c>
      <c r="F2473" s="644"/>
      <c r="G2473" s="644"/>
      <c r="H2473" s="644"/>
      <c r="I2473" s="645">
        <f t="shared" si="275"/>
        <v>0</v>
      </c>
      <c r="J2473" s="644"/>
      <c r="K2473" s="644"/>
      <c r="L2473" s="644"/>
      <c r="M2473" s="645">
        <f t="shared" si="276"/>
        <v>0</v>
      </c>
      <c r="N2473" s="644"/>
      <c r="O2473" s="644"/>
      <c r="P2473" s="644"/>
      <c r="Q2473" s="87" t="e">
        <f t="shared" si="274"/>
        <v>#DIV/0!</v>
      </c>
      <c r="R2473" s="87" t="e">
        <f t="shared" si="274"/>
        <v>#DIV/0!</v>
      </c>
      <c r="S2473" s="87" t="e">
        <f t="shared" si="274"/>
        <v>#DIV/0!</v>
      </c>
      <c r="T2473" s="87" t="e">
        <f t="shared" si="274"/>
        <v>#DIV/0!</v>
      </c>
    </row>
    <row r="2474" spans="1:20" ht="30" hidden="1" x14ac:dyDescent="0.3">
      <c r="A2474" s="92"/>
      <c r="B2474" s="93" t="s">
        <v>357</v>
      </c>
      <c r="C2474" s="97" t="s">
        <v>358</v>
      </c>
      <c r="D2474" s="644"/>
      <c r="E2474" s="645">
        <f t="shared" si="277"/>
        <v>0</v>
      </c>
      <c r="F2474" s="644"/>
      <c r="G2474" s="644"/>
      <c r="H2474" s="644"/>
      <c r="I2474" s="645">
        <f t="shared" si="275"/>
        <v>0</v>
      </c>
      <c r="J2474" s="644"/>
      <c r="K2474" s="644"/>
      <c r="L2474" s="644"/>
      <c r="M2474" s="645">
        <f t="shared" si="276"/>
        <v>0</v>
      </c>
      <c r="N2474" s="644"/>
      <c r="O2474" s="644"/>
      <c r="P2474" s="644"/>
      <c r="Q2474" s="87" t="e">
        <f t="shared" si="274"/>
        <v>#DIV/0!</v>
      </c>
      <c r="R2474" s="87" t="e">
        <f t="shared" si="274"/>
        <v>#DIV/0!</v>
      </c>
      <c r="S2474" s="87" t="e">
        <f t="shared" si="274"/>
        <v>#DIV/0!</v>
      </c>
      <c r="T2474" s="87" t="e">
        <f t="shared" si="274"/>
        <v>#DIV/0!</v>
      </c>
    </row>
    <row r="2475" spans="1:20" ht="45" hidden="1" x14ac:dyDescent="0.3">
      <c r="A2475" s="92" t="s">
        <v>517</v>
      </c>
      <c r="B2475" s="93"/>
      <c r="C2475" s="105" t="s">
        <v>518</v>
      </c>
      <c r="D2475" s="644"/>
      <c r="E2475" s="645">
        <f t="shared" si="277"/>
        <v>0</v>
      </c>
      <c r="F2475" s="644"/>
      <c r="G2475" s="644"/>
      <c r="H2475" s="644"/>
      <c r="I2475" s="645">
        <f t="shared" si="275"/>
        <v>0</v>
      </c>
      <c r="J2475" s="644"/>
      <c r="K2475" s="644"/>
      <c r="L2475" s="644"/>
      <c r="M2475" s="645">
        <f t="shared" si="276"/>
        <v>0</v>
      </c>
      <c r="N2475" s="644"/>
      <c r="O2475" s="644"/>
      <c r="P2475" s="644"/>
      <c r="Q2475" s="87" t="e">
        <f t="shared" si="274"/>
        <v>#DIV/0!</v>
      </c>
      <c r="R2475" s="87" t="e">
        <f t="shared" si="274"/>
        <v>#DIV/0!</v>
      </c>
      <c r="S2475" s="87" t="e">
        <f t="shared" si="274"/>
        <v>#DIV/0!</v>
      </c>
      <c r="T2475" s="87" t="e">
        <f t="shared" si="274"/>
        <v>#DIV/0!</v>
      </c>
    </row>
    <row r="2476" spans="1:20" hidden="1" x14ac:dyDescent="0.3">
      <c r="A2476" s="92"/>
      <c r="B2476" s="93" t="s">
        <v>192</v>
      </c>
      <c r="C2476" s="94" t="s">
        <v>397</v>
      </c>
      <c r="D2476" s="644"/>
      <c r="E2476" s="645">
        <f t="shared" si="277"/>
        <v>0</v>
      </c>
      <c r="F2476" s="644"/>
      <c r="G2476" s="644"/>
      <c r="H2476" s="644"/>
      <c r="I2476" s="645">
        <f t="shared" si="275"/>
        <v>0</v>
      </c>
      <c r="J2476" s="644"/>
      <c r="K2476" s="644"/>
      <c r="L2476" s="644"/>
      <c r="M2476" s="645">
        <f t="shared" si="276"/>
        <v>0</v>
      </c>
      <c r="N2476" s="644"/>
      <c r="O2476" s="644"/>
      <c r="P2476" s="644"/>
      <c r="Q2476" s="87" t="e">
        <f t="shared" si="274"/>
        <v>#DIV/0!</v>
      </c>
      <c r="R2476" s="87" t="e">
        <f t="shared" si="274"/>
        <v>#DIV/0!</v>
      </c>
      <c r="S2476" s="87" t="e">
        <f t="shared" si="274"/>
        <v>#DIV/0!</v>
      </c>
      <c r="T2476" s="87" t="e">
        <f t="shared" si="274"/>
        <v>#DIV/0!</v>
      </c>
    </row>
    <row r="2477" spans="1:20" hidden="1" x14ac:dyDescent="0.3">
      <c r="A2477" s="92"/>
      <c r="B2477" s="93" t="s">
        <v>203</v>
      </c>
      <c r="C2477" s="95" t="s">
        <v>385</v>
      </c>
      <c r="D2477" s="644"/>
      <c r="E2477" s="645">
        <f t="shared" si="277"/>
        <v>0</v>
      </c>
      <c r="F2477" s="644"/>
      <c r="G2477" s="644"/>
      <c r="H2477" s="644"/>
      <c r="I2477" s="645">
        <f t="shared" si="275"/>
        <v>0</v>
      </c>
      <c r="J2477" s="644"/>
      <c r="K2477" s="644"/>
      <c r="L2477" s="644"/>
      <c r="M2477" s="645">
        <f t="shared" si="276"/>
        <v>0</v>
      </c>
      <c r="N2477" s="644"/>
      <c r="O2477" s="644"/>
      <c r="P2477" s="644"/>
      <c r="Q2477" s="87" t="e">
        <f t="shared" si="274"/>
        <v>#DIV/0!</v>
      </c>
      <c r="R2477" s="87" t="e">
        <f t="shared" si="274"/>
        <v>#DIV/0!</v>
      </c>
      <c r="S2477" s="87" t="e">
        <f t="shared" si="274"/>
        <v>#DIV/0!</v>
      </c>
      <c r="T2477" s="87" t="e">
        <f t="shared" si="274"/>
        <v>#DIV/0!</v>
      </c>
    </row>
    <row r="2478" spans="1:20" hidden="1" x14ac:dyDescent="0.3">
      <c r="A2478" s="92"/>
      <c r="B2478" s="93" t="s">
        <v>207</v>
      </c>
      <c r="C2478" s="96" t="s">
        <v>208</v>
      </c>
      <c r="D2478" s="644"/>
      <c r="E2478" s="645">
        <f t="shared" si="277"/>
        <v>0</v>
      </c>
      <c r="F2478" s="644"/>
      <c r="G2478" s="644"/>
      <c r="H2478" s="644"/>
      <c r="I2478" s="645">
        <f t="shared" si="275"/>
        <v>0</v>
      </c>
      <c r="J2478" s="644"/>
      <c r="K2478" s="644"/>
      <c r="L2478" s="644"/>
      <c r="M2478" s="645">
        <f t="shared" si="276"/>
        <v>0</v>
      </c>
      <c r="N2478" s="644"/>
      <c r="O2478" s="644"/>
      <c r="P2478" s="644"/>
      <c r="Q2478" s="87" t="e">
        <f t="shared" si="274"/>
        <v>#DIV/0!</v>
      </c>
      <c r="R2478" s="87" t="e">
        <f t="shared" si="274"/>
        <v>#DIV/0!</v>
      </c>
      <c r="S2478" s="87" t="e">
        <f t="shared" si="274"/>
        <v>#DIV/0!</v>
      </c>
      <c r="T2478" s="87" t="e">
        <f t="shared" si="274"/>
        <v>#DIV/0!</v>
      </c>
    </row>
    <row r="2479" spans="1:20" ht="30" hidden="1" x14ac:dyDescent="0.3">
      <c r="A2479" s="92"/>
      <c r="B2479" s="93" t="s">
        <v>209</v>
      </c>
      <c r="C2479" s="97" t="s">
        <v>210</v>
      </c>
      <c r="D2479" s="644"/>
      <c r="E2479" s="645">
        <f t="shared" si="277"/>
        <v>0</v>
      </c>
      <c r="F2479" s="644"/>
      <c r="G2479" s="644"/>
      <c r="H2479" s="644"/>
      <c r="I2479" s="645">
        <f t="shared" si="275"/>
        <v>0</v>
      </c>
      <c r="J2479" s="644"/>
      <c r="K2479" s="644"/>
      <c r="L2479" s="644"/>
      <c r="M2479" s="645">
        <f t="shared" si="276"/>
        <v>0</v>
      </c>
      <c r="N2479" s="644"/>
      <c r="O2479" s="644"/>
      <c r="P2479" s="644"/>
      <c r="Q2479" s="87" t="e">
        <f t="shared" si="274"/>
        <v>#DIV/0!</v>
      </c>
      <c r="R2479" s="87" t="e">
        <f t="shared" si="274"/>
        <v>#DIV/0!</v>
      </c>
      <c r="S2479" s="87" t="e">
        <f t="shared" si="274"/>
        <v>#DIV/0!</v>
      </c>
      <c r="T2479" s="87" t="e">
        <f t="shared" si="274"/>
        <v>#DIV/0!</v>
      </c>
    </row>
    <row r="2480" spans="1:20" ht="30" hidden="1" x14ac:dyDescent="0.3">
      <c r="A2480" s="92"/>
      <c r="B2480" s="93" t="s">
        <v>211</v>
      </c>
      <c r="C2480" s="97" t="s">
        <v>212</v>
      </c>
      <c r="D2480" s="644"/>
      <c r="E2480" s="645">
        <f t="shared" si="277"/>
        <v>0</v>
      </c>
      <c r="F2480" s="644"/>
      <c r="G2480" s="644"/>
      <c r="H2480" s="644"/>
      <c r="I2480" s="645">
        <f t="shared" si="275"/>
        <v>0</v>
      </c>
      <c r="J2480" s="644"/>
      <c r="K2480" s="644"/>
      <c r="L2480" s="644"/>
      <c r="M2480" s="645">
        <f t="shared" si="276"/>
        <v>0</v>
      </c>
      <c r="N2480" s="644"/>
      <c r="O2480" s="644"/>
      <c r="P2480" s="644"/>
      <c r="Q2480" s="87" t="e">
        <f t="shared" si="274"/>
        <v>#DIV/0!</v>
      </c>
      <c r="R2480" s="87" t="e">
        <f t="shared" si="274"/>
        <v>#DIV/0!</v>
      </c>
      <c r="S2480" s="87" t="e">
        <f t="shared" si="274"/>
        <v>#DIV/0!</v>
      </c>
      <c r="T2480" s="87" t="e">
        <f t="shared" si="274"/>
        <v>#DIV/0!</v>
      </c>
    </row>
    <row r="2481" spans="1:20" hidden="1" x14ac:dyDescent="0.3">
      <c r="A2481" s="92"/>
      <c r="B2481" s="93" t="s">
        <v>213</v>
      </c>
      <c r="C2481" s="96" t="s">
        <v>214</v>
      </c>
      <c r="D2481" s="644"/>
      <c r="E2481" s="645">
        <f t="shared" si="277"/>
        <v>0</v>
      </c>
      <c r="F2481" s="644"/>
      <c r="G2481" s="644"/>
      <c r="H2481" s="644"/>
      <c r="I2481" s="645">
        <f t="shared" si="275"/>
        <v>0</v>
      </c>
      <c r="J2481" s="644"/>
      <c r="K2481" s="644"/>
      <c r="L2481" s="644"/>
      <c r="M2481" s="645">
        <f t="shared" si="276"/>
        <v>0</v>
      </c>
      <c r="N2481" s="644"/>
      <c r="O2481" s="644"/>
      <c r="P2481" s="644"/>
      <c r="Q2481" s="87" t="e">
        <f t="shared" si="274"/>
        <v>#DIV/0!</v>
      </c>
      <c r="R2481" s="87" t="e">
        <f t="shared" si="274"/>
        <v>#DIV/0!</v>
      </c>
      <c r="S2481" s="87" t="e">
        <f t="shared" si="274"/>
        <v>#DIV/0!</v>
      </c>
      <c r="T2481" s="87" t="e">
        <f t="shared" si="274"/>
        <v>#DIV/0!</v>
      </c>
    </row>
    <row r="2482" spans="1:20" hidden="1" x14ac:dyDescent="0.3">
      <c r="A2482" s="92"/>
      <c r="B2482" s="93" t="s">
        <v>215</v>
      </c>
      <c r="C2482" s="95" t="s">
        <v>391</v>
      </c>
      <c r="D2482" s="644"/>
      <c r="E2482" s="645">
        <f t="shared" si="277"/>
        <v>0</v>
      </c>
      <c r="F2482" s="644"/>
      <c r="G2482" s="644"/>
      <c r="H2482" s="644"/>
      <c r="I2482" s="645">
        <f t="shared" si="275"/>
        <v>0</v>
      </c>
      <c r="J2482" s="644"/>
      <c r="K2482" s="644"/>
      <c r="L2482" s="644"/>
      <c r="M2482" s="645">
        <f t="shared" si="276"/>
        <v>0</v>
      </c>
      <c r="N2482" s="644"/>
      <c r="O2482" s="644"/>
      <c r="P2482" s="644"/>
      <c r="Q2482" s="87" t="e">
        <f t="shared" si="274"/>
        <v>#DIV/0!</v>
      </c>
      <c r="R2482" s="87" t="e">
        <f t="shared" si="274"/>
        <v>#DIV/0!</v>
      </c>
      <c r="S2482" s="87" t="e">
        <f t="shared" si="274"/>
        <v>#DIV/0!</v>
      </c>
      <c r="T2482" s="87" t="e">
        <f t="shared" si="274"/>
        <v>#DIV/0!</v>
      </c>
    </row>
    <row r="2483" spans="1:20" ht="45" hidden="1" x14ac:dyDescent="0.3">
      <c r="A2483" s="92"/>
      <c r="B2483" s="93" t="s">
        <v>216</v>
      </c>
      <c r="C2483" s="96" t="s">
        <v>217</v>
      </c>
      <c r="D2483" s="644"/>
      <c r="E2483" s="645">
        <f t="shared" si="277"/>
        <v>0</v>
      </c>
      <c r="F2483" s="644"/>
      <c r="G2483" s="644"/>
      <c r="H2483" s="644"/>
      <c r="I2483" s="645">
        <f t="shared" si="275"/>
        <v>0</v>
      </c>
      <c r="J2483" s="644"/>
      <c r="K2483" s="644"/>
      <c r="L2483" s="644"/>
      <c r="M2483" s="645">
        <f t="shared" si="276"/>
        <v>0</v>
      </c>
      <c r="N2483" s="644"/>
      <c r="O2483" s="644"/>
      <c r="P2483" s="644"/>
      <c r="Q2483" s="87" t="e">
        <f t="shared" si="274"/>
        <v>#DIV/0!</v>
      </c>
      <c r="R2483" s="87" t="e">
        <f t="shared" si="274"/>
        <v>#DIV/0!</v>
      </c>
      <c r="S2483" s="87" t="e">
        <f t="shared" si="274"/>
        <v>#DIV/0!</v>
      </c>
      <c r="T2483" s="87" t="e">
        <f t="shared" si="274"/>
        <v>#DIV/0!</v>
      </c>
    </row>
    <row r="2484" spans="1:20" hidden="1" x14ac:dyDescent="0.3">
      <c r="A2484" s="92"/>
      <c r="B2484" s="93" t="s">
        <v>218</v>
      </c>
      <c r="C2484" s="96" t="s">
        <v>219</v>
      </c>
      <c r="D2484" s="644"/>
      <c r="E2484" s="645">
        <f t="shared" si="277"/>
        <v>0</v>
      </c>
      <c r="F2484" s="644"/>
      <c r="G2484" s="644"/>
      <c r="H2484" s="644"/>
      <c r="I2484" s="645">
        <f t="shared" si="275"/>
        <v>0</v>
      </c>
      <c r="J2484" s="644"/>
      <c r="K2484" s="644"/>
      <c r="L2484" s="644"/>
      <c r="M2484" s="645">
        <f t="shared" si="276"/>
        <v>0</v>
      </c>
      <c r="N2484" s="644"/>
      <c r="O2484" s="644"/>
      <c r="P2484" s="644"/>
      <c r="Q2484" s="87" t="e">
        <f t="shared" si="274"/>
        <v>#DIV/0!</v>
      </c>
      <c r="R2484" s="87" t="e">
        <f t="shared" si="274"/>
        <v>#DIV/0!</v>
      </c>
      <c r="S2484" s="87" t="e">
        <f t="shared" si="274"/>
        <v>#DIV/0!</v>
      </c>
      <c r="T2484" s="87" t="e">
        <f t="shared" si="274"/>
        <v>#DIV/0!</v>
      </c>
    </row>
    <row r="2485" spans="1:20" ht="30" hidden="1" x14ac:dyDescent="0.3">
      <c r="A2485" s="92"/>
      <c r="B2485" s="93" t="s">
        <v>220</v>
      </c>
      <c r="C2485" s="97" t="s">
        <v>221</v>
      </c>
      <c r="D2485" s="644"/>
      <c r="E2485" s="645">
        <f t="shared" si="277"/>
        <v>0</v>
      </c>
      <c r="F2485" s="644"/>
      <c r="G2485" s="644"/>
      <c r="H2485" s="644"/>
      <c r="I2485" s="645">
        <f t="shared" si="275"/>
        <v>0</v>
      </c>
      <c r="J2485" s="644"/>
      <c r="K2485" s="644"/>
      <c r="L2485" s="644"/>
      <c r="M2485" s="645">
        <f t="shared" si="276"/>
        <v>0</v>
      </c>
      <c r="N2485" s="644"/>
      <c r="O2485" s="644"/>
      <c r="P2485" s="644"/>
      <c r="Q2485" s="87" t="e">
        <f t="shared" si="274"/>
        <v>#DIV/0!</v>
      </c>
      <c r="R2485" s="87" t="e">
        <f t="shared" si="274"/>
        <v>#DIV/0!</v>
      </c>
      <c r="S2485" s="87" t="e">
        <f t="shared" si="274"/>
        <v>#DIV/0!</v>
      </c>
      <c r="T2485" s="87" t="e">
        <f t="shared" si="274"/>
        <v>#DIV/0!</v>
      </c>
    </row>
    <row r="2486" spans="1:20" ht="30" hidden="1" x14ac:dyDescent="0.3">
      <c r="A2486" s="92"/>
      <c r="B2486" s="93" t="s">
        <v>222</v>
      </c>
      <c r="C2486" s="97" t="s">
        <v>223</v>
      </c>
      <c r="D2486" s="644"/>
      <c r="E2486" s="645">
        <f t="shared" si="277"/>
        <v>0</v>
      </c>
      <c r="F2486" s="644"/>
      <c r="G2486" s="644"/>
      <c r="H2486" s="644"/>
      <c r="I2486" s="645">
        <f t="shared" si="275"/>
        <v>0</v>
      </c>
      <c r="J2486" s="644"/>
      <c r="K2486" s="644"/>
      <c r="L2486" s="644"/>
      <c r="M2486" s="645">
        <f t="shared" si="276"/>
        <v>0</v>
      </c>
      <c r="N2486" s="644"/>
      <c r="O2486" s="644"/>
      <c r="P2486" s="644"/>
      <c r="Q2486" s="87" t="e">
        <f t="shared" si="274"/>
        <v>#DIV/0!</v>
      </c>
      <c r="R2486" s="87" t="e">
        <f t="shared" si="274"/>
        <v>#DIV/0!</v>
      </c>
      <c r="S2486" s="87" t="e">
        <f t="shared" si="274"/>
        <v>#DIV/0!</v>
      </c>
      <c r="T2486" s="87" t="e">
        <f t="shared" si="274"/>
        <v>#DIV/0!</v>
      </c>
    </row>
    <row r="2487" spans="1:20" hidden="1" x14ac:dyDescent="0.3">
      <c r="A2487" s="92"/>
      <c r="B2487" s="93" t="s">
        <v>224</v>
      </c>
      <c r="C2487" s="96" t="s">
        <v>225</v>
      </c>
      <c r="D2487" s="644"/>
      <c r="E2487" s="645">
        <f t="shared" si="277"/>
        <v>0</v>
      </c>
      <c r="F2487" s="644"/>
      <c r="G2487" s="644"/>
      <c r="H2487" s="644"/>
      <c r="I2487" s="645">
        <f t="shared" si="275"/>
        <v>0</v>
      </c>
      <c r="J2487" s="644"/>
      <c r="K2487" s="644"/>
      <c r="L2487" s="644"/>
      <c r="M2487" s="645">
        <f t="shared" si="276"/>
        <v>0</v>
      </c>
      <c r="N2487" s="644"/>
      <c r="O2487" s="644"/>
      <c r="P2487" s="644"/>
      <c r="Q2487" s="87" t="e">
        <f t="shared" si="274"/>
        <v>#DIV/0!</v>
      </c>
      <c r="R2487" s="87" t="e">
        <f t="shared" si="274"/>
        <v>#DIV/0!</v>
      </c>
      <c r="S2487" s="87" t="e">
        <f t="shared" si="274"/>
        <v>#DIV/0!</v>
      </c>
      <c r="T2487" s="87" t="e">
        <f t="shared" si="274"/>
        <v>#DIV/0!</v>
      </c>
    </row>
    <row r="2488" spans="1:20" ht="30" hidden="1" x14ac:dyDescent="0.3">
      <c r="A2488" s="92"/>
      <c r="B2488" s="93" t="s">
        <v>226</v>
      </c>
      <c r="C2488" s="97" t="s">
        <v>227</v>
      </c>
      <c r="D2488" s="644"/>
      <c r="E2488" s="645">
        <f t="shared" si="277"/>
        <v>0</v>
      </c>
      <c r="F2488" s="644"/>
      <c r="G2488" s="644"/>
      <c r="H2488" s="644"/>
      <c r="I2488" s="645">
        <f t="shared" si="275"/>
        <v>0</v>
      </c>
      <c r="J2488" s="644"/>
      <c r="K2488" s="644"/>
      <c r="L2488" s="644"/>
      <c r="M2488" s="645">
        <f t="shared" si="276"/>
        <v>0</v>
      </c>
      <c r="N2488" s="644"/>
      <c r="O2488" s="644"/>
      <c r="P2488" s="644"/>
      <c r="Q2488" s="87" t="e">
        <f t="shared" si="274"/>
        <v>#DIV/0!</v>
      </c>
      <c r="R2488" s="87" t="e">
        <f t="shared" si="274"/>
        <v>#DIV/0!</v>
      </c>
      <c r="S2488" s="87" t="e">
        <f t="shared" si="274"/>
        <v>#DIV/0!</v>
      </c>
      <c r="T2488" s="87" t="e">
        <f t="shared" si="274"/>
        <v>#DIV/0!</v>
      </c>
    </row>
    <row r="2489" spans="1:20" ht="75" hidden="1" x14ac:dyDescent="0.3">
      <c r="A2489" s="92"/>
      <c r="B2489" s="93" t="s">
        <v>228</v>
      </c>
      <c r="C2489" s="97" t="s">
        <v>229</v>
      </c>
      <c r="D2489" s="644"/>
      <c r="E2489" s="645">
        <f t="shared" si="277"/>
        <v>0</v>
      </c>
      <c r="F2489" s="644"/>
      <c r="G2489" s="644"/>
      <c r="H2489" s="644"/>
      <c r="I2489" s="645">
        <f t="shared" si="275"/>
        <v>0</v>
      </c>
      <c r="J2489" s="644"/>
      <c r="K2489" s="644"/>
      <c r="L2489" s="644"/>
      <c r="M2489" s="645">
        <f t="shared" si="276"/>
        <v>0</v>
      </c>
      <c r="N2489" s="644"/>
      <c r="O2489" s="644"/>
      <c r="P2489" s="644"/>
      <c r="Q2489" s="87" t="e">
        <f t="shared" si="274"/>
        <v>#DIV/0!</v>
      </c>
      <c r="R2489" s="87" t="e">
        <f t="shared" si="274"/>
        <v>#DIV/0!</v>
      </c>
      <c r="S2489" s="87" t="e">
        <f t="shared" si="274"/>
        <v>#DIV/0!</v>
      </c>
      <c r="T2489" s="87" t="e">
        <f t="shared" si="274"/>
        <v>#DIV/0!</v>
      </c>
    </row>
    <row r="2490" spans="1:20" ht="135" hidden="1" x14ac:dyDescent="0.3">
      <c r="A2490" s="92"/>
      <c r="B2490" s="93" t="s">
        <v>230</v>
      </c>
      <c r="C2490" s="97" t="s">
        <v>231</v>
      </c>
      <c r="D2490" s="644"/>
      <c r="E2490" s="645">
        <f t="shared" si="277"/>
        <v>0</v>
      </c>
      <c r="F2490" s="644"/>
      <c r="G2490" s="644"/>
      <c r="H2490" s="644"/>
      <c r="I2490" s="645">
        <f t="shared" si="275"/>
        <v>0</v>
      </c>
      <c r="J2490" s="644"/>
      <c r="K2490" s="644"/>
      <c r="L2490" s="644"/>
      <c r="M2490" s="645">
        <f t="shared" si="276"/>
        <v>0</v>
      </c>
      <c r="N2490" s="644"/>
      <c r="O2490" s="644"/>
      <c r="P2490" s="644"/>
      <c r="Q2490" s="87" t="e">
        <f t="shared" si="274"/>
        <v>#DIV/0!</v>
      </c>
      <c r="R2490" s="87" t="e">
        <f t="shared" si="274"/>
        <v>#DIV/0!</v>
      </c>
      <c r="S2490" s="87" t="e">
        <f t="shared" si="274"/>
        <v>#DIV/0!</v>
      </c>
      <c r="T2490" s="87" t="e">
        <f t="shared" si="274"/>
        <v>#DIV/0!</v>
      </c>
    </row>
    <row r="2491" spans="1:20" ht="45" hidden="1" x14ac:dyDescent="0.3">
      <c r="A2491" s="92"/>
      <c r="B2491" s="93" t="s">
        <v>232</v>
      </c>
      <c r="C2491" s="97" t="s">
        <v>233</v>
      </c>
      <c r="D2491" s="644"/>
      <c r="E2491" s="645">
        <f t="shared" si="277"/>
        <v>0</v>
      </c>
      <c r="F2491" s="644"/>
      <c r="G2491" s="644"/>
      <c r="H2491" s="644"/>
      <c r="I2491" s="645">
        <f t="shared" si="275"/>
        <v>0</v>
      </c>
      <c r="J2491" s="644"/>
      <c r="K2491" s="644"/>
      <c r="L2491" s="644"/>
      <c r="M2491" s="645">
        <f t="shared" si="276"/>
        <v>0</v>
      </c>
      <c r="N2491" s="644"/>
      <c r="O2491" s="644"/>
      <c r="P2491" s="644"/>
      <c r="Q2491" s="87" t="e">
        <f t="shared" si="274"/>
        <v>#DIV/0!</v>
      </c>
      <c r="R2491" s="87" t="e">
        <f t="shared" si="274"/>
        <v>#DIV/0!</v>
      </c>
      <c r="S2491" s="87" t="e">
        <f t="shared" si="274"/>
        <v>#DIV/0!</v>
      </c>
      <c r="T2491" s="87" t="e">
        <f t="shared" si="274"/>
        <v>#DIV/0!</v>
      </c>
    </row>
    <row r="2492" spans="1:20" ht="45" hidden="1" x14ac:dyDescent="0.3">
      <c r="A2492" s="92"/>
      <c r="B2492" s="93" t="s">
        <v>234</v>
      </c>
      <c r="C2492" s="97" t="s">
        <v>235</v>
      </c>
      <c r="D2492" s="644"/>
      <c r="E2492" s="645">
        <f t="shared" si="277"/>
        <v>0</v>
      </c>
      <c r="F2492" s="644"/>
      <c r="G2492" s="644"/>
      <c r="H2492" s="644"/>
      <c r="I2492" s="645">
        <f t="shared" si="275"/>
        <v>0</v>
      </c>
      <c r="J2492" s="644"/>
      <c r="K2492" s="644"/>
      <c r="L2492" s="644"/>
      <c r="M2492" s="645">
        <f t="shared" si="276"/>
        <v>0</v>
      </c>
      <c r="N2492" s="644"/>
      <c r="O2492" s="644"/>
      <c r="P2492" s="644"/>
      <c r="Q2492" s="87" t="e">
        <f t="shared" si="274"/>
        <v>#DIV/0!</v>
      </c>
      <c r="R2492" s="87" t="e">
        <f t="shared" si="274"/>
        <v>#DIV/0!</v>
      </c>
      <c r="S2492" s="87" t="e">
        <f t="shared" si="274"/>
        <v>#DIV/0!</v>
      </c>
      <c r="T2492" s="87" t="e">
        <f t="shared" si="274"/>
        <v>#DIV/0!</v>
      </c>
    </row>
    <row r="2493" spans="1:20" ht="45" hidden="1" x14ac:dyDescent="0.3">
      <c r="A2493" s="92"/>
      <c r="B2493" s="93" t="s">
        <v>236</v>
      </c>
      <c r="C2493" s="97" t="s">
        <v>237</v>
      </c>
      <c r="D2493" s="644"/>
      <c r="E2493" s="645">
        <f t="shared" si="277"/>
        <v>0</v>
      </c>
      <c r="F2493" s="644"/>
      <c r="G2493" s="644"/>
      <c r="H2493" s="644"/>
      <c r="I2493" s="645">
        <f t="shared" si="275"/>
        <v>0</v>
      </c>
      <c r="J2493" s="644"/>
      <c r="K2493" s="644"/>
      <c r="L2493" s="644"/>
      <c r="M2493" s="645">
        <f t="shared" si="276"/>
        <v>0</v>
      </c>
      <c r="N2493" s="644"/>
      <c r="O2493" s="644"/>
      <c r="P2493" s="644"/>
      <c r="Q2493" s="87" t="e">
        <f t="shared" si="274"/>
        <v>#DIV/0!</v>
      </c>
      <c r="R2493" s="87" t="e">
        <f t="shared" si="274"/>
        <v>#DIV/0!</v>
      </c>
      <c r="S2493" s="87" t="e">
        <f t="shared" si="274"/>
        <v>#DIV/0!</v>
      </c>
      <c r="T2493" s="87" t="e">
        <f t="shared" si="274"/>
        <v>#DIV/0!</v>
      </c>
    </row>
    <row r="2494" spans="1:20" ht="30" hidden="1" x14ac:dyDescent="0.3">
      <c r="A2494" s="92"/>
      <c r="B2494" s="93" t="s">
        <v>238</v>
      </c>
      <c r="C2494" s="97" t="s">
        <v>239</v>
      </c>
      <c r="D2494" s="644"/>
      <c r="E2494" s="645">
        <f t="shared" si="277"/>
        <v>0</v>
      </c>
      <c r="F2494" s="644"/>
      <c r="G2494" s="644"/>
      <c r="H2494" s="644"/>
      <c r="I2494" s="645">
        <f t="shared" si="275"/>
        <v>0</v>
      </c>
      <c r="J2494" s="644"/>
      <c r="K2494" s="644"/>
      <c r="L2494" s="644"/>
      <c r="M2494" s="645">
        <f t="shared" si="276"/>
        <v>0</v>
      </c>
      <c r="N2494" s="644"/>
      <c r="O2494" s="644"/>
      <c r="P2494" s="644"/>
      <c r="Q2494" s="87" t="e">
        <f t="shared" si="274"/>
        <v>#DIV/0!</v>
      </c>
      <c r="R2494" s="87" t="e">
        <f t="shared" si="274"/>
        <v>#DIV/0!</v>
      </c>
      <c r="S2494" s="87" t="e">
        <f t="shared" si="274"/>
        <v>#DIV/0!</v>
      </c>
      <c r="T2494" s="87" t="e">
        <f t="shared" si="274"/>
        <v>#DIV/0!</v>
      </c>
    </row>
    <row r="2495" spans="1:20" ht="45" hidden="1" x14ac:dyDescent="0.3">
      <c r="A2495" s="92"/>
      <c r="B2495" s="93" t="s">
        <v>240</v>
      </c>
      <c r="C2495" s="97" t="s">
        <v>241</v>
      </c>
      <c r="D2495" s="644"/>
      <c r="E2495" s="645">
        <f t="shared" si="277"/>
        <v>0</v>
      </c>
      <c r="F2495" s="644"/>
      <c r="G2495" s="644"/>
      <c r="H2495" s="644"/>
      <c r="I2495" s="645">
        <f t="shared" si="275"/>
        <v>0</v>
      </c>
      <c r="J2495" s="644"/>
      <c r="K2495" s="644"/>
      <c r="L2495" s="644"/>
      <c r="M2495" s="645">
        <f t="shared" si="276"/>
        <v>0</v>
      </c>
      <c r="N2495" s="644"/>
      <c r="O2495" s="644"/>
      <c r="P2495" s="644"/>
      <c r="Q2495" s="87" t="e">
        <f t="shared" si="274"/>
        <v>#DIV/0!</v>
      </c>
      <c r="R2495" s="87" t="e">
        <f t="shared" si="274"/>
        <v>#DIV/0!</v>
      </c>
      <c r="S2495" s="87" t="e">
        <f t="shared" si="274"/>
        <v>#DIV/0!</v>
      </c>
      <c r="T2495" s="87" t="e">
        <f t="shared" si="274"/>
        <v>#DIV/0!</v>
      </c>
    </row>
    <row r="2496" spans="1:20" ht="60" hidden="1" x14ac:dyDescent="0.3">
      <c r="A2496" s="92"/>
      <c r="B2496" s="93" t="s">
        <v>242</v>
      </c>
      <c r="C2496" s="97" t="s">
        <v>243</v>
      </c>
      <c r="D2496" s="644"/>
      <c r="E2496" s="645">
        <f t="shared" si="277"/>
        <v>0</v>
      </c>
      <c r="F2496" s="644"/>
      <c r="G2496" s="644"/>
      <c r="H2496" s="644"/>
      <c r="I2496" s="645">
        <f t="shared" si="275"/>
        <v>0</v>
      </c>
      <c r="J2496" s="644"/>
      <c r="K2496" s="644"/>
      <c r="L2496" s="644"/>
      <c r="M2496" s="645">
        <f t="shared" si="276"/>
        <v>0</v>
      </c>
      <c r="N2496" s="644"/>
      <c r="O2496" s="644"/>
      <c r="P2496" s="644"/>
      <c r="Q2496" s="87" t="e">
        <f t="shared" si="274"/>
        <v>#DIV/0!</v>
      </c>
      <c r="R2496" s="87" t="e">
        <f t="shared" si="274"/>
        <v>#DIV/0!</v>
      </c>
      <c r="S2496" s="87" t="e">
        <f t="shared" si="274"/>
        <v>#DIV/0!</v>
      </c>
      <c r="T2496" s="87" t="e">
        <f t="shared" si="274"/>
        <v>#DIV/0!</v>
      </c>
    </row>
    <row r="2497" spans="1:20" ht="30" hidden="1" x14ac:dyDescent="0.3">
      <c r="A2497" s="92"/>
      <c r="B2497" s="93" t="s">
        <v>244</v>
      </c>
      <c r="C2497" s="97" t="s">
        <v>245</v>
      </c>
      <c r="D2497" s="644"/>
      <c r="E2497" s="645">
        <f t="shared" si="277"/>
        <v>0</v>
      </c>
      <c r="F2497" s="644"/>
      <c r="G2497" s="644"/>
      <c r="H2497" s="644"/>
      <c r="I2497" s="645">
        <f t="shared" si="275"/>
        <v>0</v>
      </c>
      <c r="J2497" s="644"/>
      <c r="K2497" s="644"/>
      <c r="L2497" s="644"/>
      <c r="M2497" s="645">
        <f t="shared" si="276"/>
        <v>0</v>
      </c>
      <c r="N2497" s="644"/>
      <c r="O2497" s="644"/>
      <c r="P2497" s="644"/>
      <c r="Q2497" s="87" t="e">
        <f t="shared" si="274"/>
        <v>#DIV/0!</v>
      </c>
      <c r="R2497" s="87" t="e">
        <f t="shared" si="274"/>
        <v>#DIV/0!</v>
      </c>
      <c r="S2497" s="87" t="e">
        <f t="shared" si="274"/>
        <v>#DIV/0!</v>
      </c>
      <c r="T2497" s="87" t="e">
        <f t="shared" si="274"/>
        <v>#DIV/0!</v>
      </c>
    </row>
    <row r="2498" spans="1:20" ht="30" hidden="1" x14ac:dyDescent="0.3">
      <c r="A2498" s="92"/>
      <c r="B2498" s="93" t="s">
        <v>246</v>
      </c>
      <c r="C2498" s="97" t="s">
        <v>247</v>
      </c>
      <c r="D2498" s="644"/>
      <c r="E2498" s="645">
        <f t="shared" si="277"/>
        <v>0</v>
      </c>
      <c r="F2498" s="644"/>
      <c r="G2498" s="644"/>
      <c r="H2498" s="644"/>
      <c r="I2498" s="645">
        <f t="shared" si="275"/>
        <v>0</v>
      </c>
      <c r="J2498" s="644"/>
      <c r="K2498" s="644"/>
      <c r="L2498" s="644"/>
      <c r="M2498" s="645">
        <f t="shared" si="276"/>
        <v>0</v>
      </c>
      <c r="N2498" s="644"/>
      <c r="O2498" s="644"/>
      <c r="P2498" s="644"/>
      <c r="Q2498" s="87" t="e">
        <f t="shared" si="274"/>
        <v>#DIV/0!</v>
      </c>
      <c r="R2498" s="87" t="e">
        <f t="shared" si="274"/>
        <v>#DIV/0!</v>
      </c>
      <c r="S2498" s="87" t="e">
        <f t="shared" si="274"/>
        <v>#DIV/0!</v>
      </c>
      <c r="T2498" s="87" t="e">
        <f t="shared" si="274"/>
        <v>#DIV/0!</v>
      </c>
    </row>
    <row r="2499" spans="1:20" ht="30" hidden="1" x14ac:dyDescent="0.3">
      <c r="A2499" s="92"/>
      <c r="B2499" s="93" t="s">
        <v>248</v>
      </c>
      <c r="C2499" s="97" t="s">
        <v>249</v>
      </c>
      <c r="D2499" s="644"/>
      <c r="E2499" s="645">
        <f t="shared" si="277"/>
        <v>0</v>
      </c>
      <c r="F2499" s="644"/>
      <c r="G2499" s="644"/>
      <c r="H2499" s="644"/>
      <c r="I2499" s="645">
        <f t="shared" si="275"/>
        <v>0</v>
      </c>
      <c r="J2499" s="644"/>
      <c r="K2499" s="644"/>
      <c r="L2499" s="644"/>
      <c r="M2499" s="645">
        <f t="shared" si="276"/>
        <v>0</v>
      </c>
      <c r="N2499" s="644"/>
      <c r="O2499" s="644"/>
      <c r="P2499" s="644"/>
      <c r="Q2499" s="87" t="e">
        <f t="shared" si="274"/>
        <v>#DIV/0!</v>
      </c>
      <c r="R2499" s="87" t="e">
        <f t="shared" si="274"/>
        <v>#DIV/0!</v>
      </c>
      <c r="S2499" s="87" t="e">
        <f t="shared" si="274"/>
        <v>#DIV/0!</v>
      </c>
      <c r="T2499" s="87" t="e">
        <f t="shared" si="274"/>
        <v>#DIV/0!</v>
      </c>
    </row>
    <row r="2500" spans="1:20" ht="75" hidden="1" x14ac:dyDescent="0.3">
      <c r="A2500" s="92"/>
      <c r="B2500" s="93" t="s">
        <v>250</v>
      </c>
      <c r="C2500" s="97" t="s">
        <v>251</v>
      </c>
      <c r="D2500" s="644"/>
      <c r="E2500" s="645">
        <f t="shared" si="277"/>
        <v>0</v>
      </c>
      <c r="F2500" s="644"/>
      <c r="G2500" s="644"/>
      <c r="H2500" s="644"/>
      <c r="I2500" s="645">
        <f t="shared" si="275"/>
        <v>0</v>
      </c>
      <c r="J2500" s="644"/>
      <c r="K2500" s="644"/>
      <c r="L2500" s="644"/>
      <c r="M2500" s="645">
        <f t="shared" si="276"/>
        <v>0</v>
      </c>
      <c r="N2500" s="644"/>
      <c r="O2500" s="644"/>
      <c r="P2500" s="644"/>
      <c r="Q2500" s="87" t="e">
        <f t="shared" si="274"/>
        <v>#DIV/0!</v>
      </c>
      <c r="R2500" s="87" t="e">
        <f t="shared" si="274"/>
        <v>#DIV/0!</v>
      </c>
      <c r="S2500" s="87" t="e">
        <f t="shared" si="274"/>
        <v>#DIV/0!</v>
      </c>
      <c r="T2500" s="87" t="e">
        <f t="shared" si="274"/>
        <v>#DIV/0!</v>
      </c>
    </row>
    <row r="2501" spans="1:20" ht="30" hidden="1" x14ac:dyDescent="0.3">
      <c r="A2501" s="92"/>
      <c r="B2501" s="93" t="s">
        <v>252</v>
      </c>
      <c r="C2501" s="97" t="s">
        <v>253</v>
      </c>
      <c r="D2501" s="644"/>
      <c r="E2501" s="645">
        <f t="shared" si="277"/>
        <v>0</v>
      </c>
      <c r="F2501" s="644"/>
      <c r="G2501" s="644"/>
      <c r="H2501" s="644"/>
      <c r="I2501" s="645">
        <f t="shared" si="275"/>
        <v>0</v>
      </c>
      <c r="J2501" s="644"/>
      <c r="K2501" s="644"/>
      <c r="L2501" s="644"/>
      <c r="M2501" s="645">
        <f t="shared" si="276"/>
        <v>0</v>
      </c>
      <c r="N2501" s="644"/>
      <c r="O2501" s="644"/>
      <c r="P2501" s="644"/>
      <c r="Q2501" s="87" t="e">
        <f t="shared" si="274"/>
        <v>#DIV/0!</v>
      </c>
      <c r="R2501" s="87" t="e">
        <f t="shared" si="274"/>
        <v>#DIV/0!</v>
      </c>
      <c r="S2501" s="87" t="e">
        <f t="shared" si="274"/>
        <v>#DIV/0!</v>
      </c>
      <c r="T2501" s="87" t="e">
        <f t="shared" si="274"/>
        <v>#DIV/0!</v>
      </c>
    </row>
    <row r="2502" spans="1:20" ht="30" hidden="1" x14ac:dyDescent="0.3">
      <c r="A2502" s="92"/>
      <c r="B2502" s="93" t="s">
        <v>254</v>
      </c>
      <c r="C2502" s="96" t="s">
        <v>255</v>
      </c>
      <c r="D2502" s="644"/>
      <c r="E2502" s="645">
        <f t="shared" si="277"/>
        <v>0</v>
      </c>
      <c r="F2502" s="644"/>
      <c r="G2502" s="644"/>
      <c r="H2502" s="644"/>
      <c r="I2502" s="645">
        <f t="shared" si="275"/>
        <v>0</v>
      </c>
      <c r="J2502" s="644"/>
      <c r="K2502" s="644"/>
      <c r="L2502" s="644"/>
      <c r="M2502" s="645">
        <f t="shared" si="276"/>
        <v>0</v>
      </c>
      <c r="N2502" s="644"/>
      <c r="O2502" s="644"/>
      <c r="P2502" s="644"/>
      <c r="Q2502" s="87" t="e">
        <f t="shared" si="274"/>
        <v>#DIV/0!</v>
      </c>
      <c r="R2502" s="87" t="e">
        <f t="shared" si="274"/>
        <v>#DIV/0!</v>
      </c>
      <c r="S2502" s="87" t="e">
        <f t="shared" si="274"/>
        <v>#DIV/0!</v>
      </c>
      <c r="T2502" s="87" t="e">
        <f t="shared" si="274"/>
        <v>#DIV/0!</v>
      </c>
    </row>
    <row r="2503" spans="1:20" hidden="1" x14ac:dyDescent="0.3">
      <c r="A2503" s="92"/>
      <c r="B2503" s="93" t="s">
        <v>256</v>
      </c>
      <c r="C2503" s="96" t="s">
        <v>257</v>
      </c>
      <c r="D2503" s="644"/>
      <c r="E2503" s="645">
        <f t="shared" si="277"/>
        <v>0</v>
      </c>
      <c r="F2503" s="644"/>
      <c r="G2503" s="644"/>
      <c r="H2503" s="644"/>
      <c r="I2503" s="645">
        <f t="shared" si="275"/>
        <v>0</v>
      </c>
      <c r="J2503" s="644"/>
      <c r="K2503" s="644"/>
      <c r="L2503" s="644"/>
      <c r="M2503" s="645">
        <f t="shared" si="276"/>
        <v>0</v>
      </c>
      <c r="N2503" s="644"/>
      <c r="O2503" s="644"/>
      <c r="P2503" s="644"/>
      <c r="Q2503" s="87" t="e">
        <f t="shared" si="274"/>
        <v>#DIV/0!</v>
      </c>
      <c r="R2503" s="87" t="e">
        <f t="shared" si="274"/>
        <v>#DIV/0!</v>
      </c>
      <c r="S2503" s="87" t="e">
        <f t="shared" si="274"/>
        <v>#DIV/0!</v>
      </c>
      <c r="T2503" s="87" t="e">
        <f t="shared" si="274"/>
        <v>#DIV/0!</v>
      </c>
    </row>
    <row r="2504" spans="1:20" hidden="1" x14ac:dyDescent="0.3">
      <c r="A2504" s="92"/>
      <c r="B2504" s="93" t="s">
        <v>258</v>
      </c>
      <c r="C2504" s="96" t="s">
        <v>259</v>
      </c>
      <c r="D2504" s="644"/>
      <c r="E2504" s="645">
        <f t="shared" si="277"/>
        <v>0</v>
      </c>
      <c r="F2504" s="644"/>
      <c r="G2504" s="644"/>
      <c r="H2504" s="644"/>
      <c r="I2504" s="645">
        <f t="shared" si="275"/>
        <v>0</v>
      </c>
      <c r="J2504" s="644"/>
      <c r="K2504" s="644"/>
      <c r="L2504" s="644"/>
      <c r="M2504" s="645">
        <f t="shared" si="276"/>
        <v>0</v>
      </c>
      <c r="N2504" s="644"/>
      <c r="O2504" s="644"/>
      <c r="P2504" s="644"/>
      <c r="Q2504" s="87" t="e">
        <f t="shared" si="274"/>
        <v>#DIV/0!</v>
      </c>
      <c r="R2504" s="87" t="e">
        <f t="shared" si="274"/>
        <v>#DIV/0!</v>
      </c>
      <c r="S2504" s="87" t="e">
        <f t="shared" si="274"/>
        <v>#DIV/0!</v>
      </c>
      <c r="T2504" s="87" t="e">
        <f t="shared" si="274"/>
        <v>#DIV/0!</v>
      </c>
    </row>
    <row r="2505" spans="1:20" ht="60" hidden="1" x14ac:dyDescent="0.3">
      <c r="A2505" s="92"/>
      <c r="B2505" s="93" t="s">
        <v>260</v>
      </c>
      <c r="C2505" s="96" t="s">
        <v>261</v>
      </c>
      <c r="D2505" s="644"/>
      <c r="E2505" s="645">
        <f t="shared" si="277"/>
        <v>0</v>
      </c>
      <c r="F2505" s="644"/>
      <c r="G2505" s="644"/>
      <c r="H2505" s="644"/>
      <c r="I2505" s="645">
        <f t="shared" si="275"/>
        <v>0</v>
      </c>
      <c r="J2505" s="644"/>
      <c r="K2505" s="644"/>
      <c r="L2505" s="644"/>
      <c r="M2505" s="645">
        <f t="shared" si="276"/>
        <v>0</v>
      </c>
      <c r="N2505" s="644"/>
      <c r="O2505" s="644"/>
      <c r="P2505" s="644"/>
      <c r="Q2505" s="87" t="e">
        <f t="shared" si="274"/>
        <v>#DIV/0!</v>
      </c>
      <c r="R2505" s="87" t="e">
        <f t="shared" si="274"/>
        <v>#DIV/0!</v>
      </c>
      <c r="S2505" s="87" t="e">
        <f t="shared" si="274"/>
        <v>#DIV/0!</v>
      </c>
      <c r="T2505" s="87" t="e">
        <f t="shared" si="274"/>
        <v>#DIV/0!</v>
      </c>
    </row>
    <row r="2506" spans="1:20" ht="45" hidden="1" x14ac:dyDescent="0.3">
      <c r="A2506" s="92"/>
      <c r="B2506" s="93" t="s">
        <v>262</v>
      </c>
      <c r="C2506" s="96" t="s">
        <v>263</v>
      </c>
      <c r="D2506" s="644"/>
      <c r="E2506" s="645">
        <f t="shared" si="277"/>
        <v>0</v>
      </c>
      <c r="F2506" s="644"/>
      <c r="G2506" s="644"/>
      <c r="H2506" s="644"/>
      <c r="I2506" s="645">
        <f t="shared" si="275"/>
        <v>0</v>
      </c>
      <c r="J2506" s="644"/>
      <c r="K2506" s="644"/>
      <c r="L2506" s="644"/>
      <c r="M2506" s="645">
        <f t="shared" si="276"/>
        <v>0</v>
      </c>
      <c r="N2506" s="644"/>
      <c r="O2506" s="644"/>
      <c r="P2506" s="644"/>
      <c r="Q2506" s="87" t="e">
        <f t="shared" si="274"/>
        <v>#DIV/0!</v>
      </c>
      <c r="R2506" s="87" t="e">
        <f t="shared" si="274"/>
        <v>#DIV/0!</v>
      </c>
      <c r="S2506" s="87" t="e">
        <f t="shared" si="274"/>
        <v>#DIV/0!</v>
      </c>
      <c r="T2506" s="87" t="e">
        <f t="shared" si="274"/>
        <v>#DIV/0!</v>
      </c>
    </row>
    <row r="2507" spans="1:20" ht="45" hidden="1" x14ac:dyDescent="0.3">
      <c r="A2507" s="92"/>
      <c r="B2507" s="93" t="s">
        <v>264</v>
      </c>
      <c r="C2507" s="97" t="s">
        <v>265</v>
      </c>
      <c r="D2507" s="644"/>
      <c r="E2507" s="645">
        <f t="shared" si="277"/>
        <v>0</v>
      </c>
      <c r="F2507" s="644"/>
      <c r="G2507" s="644"/>
      <c r="H2507" s="644"/>
      <c r="I2507" s="645">
        <f t="shared" si="275"/>
        <v>0</v>
      </c>
      <c r="J2507" s="644"/>
      <c r="K2507" s="644"/>
      <c r="L2507" s="644"/>
      <c r="M2507" s="645">
        <f t="shared" si="276"/>
        <v>0</v>
      </c>
      <c r="N2507" s="644"/>
      <c r="O2507" s="644"/>
      <c r="P2507" s="644"/>
      <c r="Q2507" s="87" t="e">
        <f t="shared" si="274"/>
        <v>#DIV/0!</v>
      </c>
      <c r="R2507" s="87" t="e">
        <f t="shared" si="274"/>
        <v>#DIV/0!</v>
      </c>
      <c r="S2507" s="87" t="e">
        <f t="shared" si="274"/>
        <v>#DIV/0!</v>
      </c>
      <c r="T2507" s="87" t="e">
        <f t="shared" si="274"/>
        <v>#DIV/0!</v>
      </c>
    </row>
    <row r="2508" spans="1:20" ht="30" hidden="1" x14ac:dyDescent="0.3">
      <c r="A2508" s="92"/>
      <c r="B2508" s="93" t="s">
        <v>266</v>
      </c>
      <c r="C2508" s="97" t="s">
        <v>267</v>
      </c>
      <c r="D2508" s="644"/>
      <c r="E2508" s="645">
        <f t="shared" si="277"/>
        <v>0</v>
      </c>
      <c r="F2508" s="644"/>
      <c r="G2508" s="644"/>
      <c r="H2508" s="644"/>
      <c r="I2508" s="645">
        <f t="shared" si="275"/>
        <v>0</v>
      </c>
      <c r="J2508" s="644"/>
      <c r="K2508" s="644"/>
      <c r="L2508" s="644"/>
      <c r="M2508" s="645">
        <f t="shared" si="276"/>
        <v>0</v>
      </c>
      <c r="N2508" s="644"/>
      <c r="O2508" s="644"/>
      <c r="P2508" s="644"/>
      <c r="Q2508" s="87" t="e">
        <f t="shared" si="274"/>
        <v>#DIV/0!</v>
      </c>
      <c r="R2508" s="87" t="e">
        <f t="shared" si="274"/>
        <v>#DIV/0!</v>
      </c>
      <c r="S2508" s="87" t="e">
        <f t="shared" si="274"/>
        <v>#DIV/0!</v>
      </c>
      <c r="T2508" s="87" t="e">
        <f t="shared" si="274"/>
        <v>#DIV/0!</v>
      </c>
    </row>
    <row r="2509" spans="1:20" ht="30" hidden="1" x14ac:dyDescent="0.3">
      <c r="A2509" s="92"/>
      <c r="B2509" s="93" t="s">
        <v>268</v>
      </c>
      <c r="C2509" s="97" t="s">
        <v>269</v>
      </c>
      <c r="D2509" s="644"/>
      <c r="E2509" s="645">
        <f t="shared" si="277"/>
        <v>0</v>
      </c>
      <c r="F2509" s="644"/>
      <c r="G2509" s="644"/>
      <c r="H2509" s="644"/>
      <c r="I2509" s="645">
        <f t="shared" si="275"/>
        <v>0</v>
      </c>
      <c r="J2509" s="644"/>
      <c r="K2509" s="644"/>
      <c r="L2509" s="644"/>
      <c r="M2509" s="645">
        <f t="shared" si="276"/>
        <v>0</v>
      </c>
      <c r="N2509" s="644"/>
      <c r="O2509" s="644"/>
      <c r="P2509" s="644"/>
      <c r="Q2509" s="87" t="e">
        <f t="shared" si="274"/>
        <v>#DIV/0!</v>
      </c>
      <c r="R2509" s="87" t="e">
        <f t="shared" si="274"/>
        <v>#DIV/0!</v>
      </c>
      <c r="S2509" s="87" t="e">
        <f t="shared" si="274"/>
        <v>#DIV/0!</v>
      </c>
      <c r="T2509" s="87" t="e">
        <f t="shared" si="274"/>
        <v>#DIV/0!</v>
      </c>
    </row>
    <row r="2510" spans="1:20" ht="60" hidden="1" x14ac:dyDescent="0.3">
      <c r="A2510" s="92"/>
      <c r="B2510" s="93" t="s">
        <v>270</v>
      </c>
      <c r="C2510" s="97" t="s">
        <v>271</v>
      </c>
      <c r="D2510" s="644"/>
      <c r="E2510" s="645">
        <f t="shared" si="277"/>
        <v>0</v>
      </c>
      <c r="F2510" s="644"/>
      <c r="G2510" s="644"/>
      <c r="H2510" s="644"/>
      <c r="I2510" s="645">
        <f t="shared" si="275"/>
        <v>0</v>
      </c>
      <c r="J2510" s="644"/>
      <c r="K2510" s="644"/>
      <c r="L2510" s="644"/>
      <c r="M2510" s="645">
        <f t="shared" si="276"/>
        <v>0</v>
      </c>
      <c r="N2510" s="644"/>
      <c r="O2510" s="644"/>
      <c r="P2510" s="644"/>
      <c r="Q2510" s="87" t="e">
        <f t="shared" si="274"/>
        <v>#DIV/0!</v>
      </c>
      <c r="R2510" s="87" t="e">
        <f t="shared" si="274"/>
        <v>#DIV/0!</v>
      </c>
      <c r="S2510" s="87" t="e">
        <f t="shared" si="274"/>
        <v>#DIV/0!</v>
      </c>
      <c r="T2510" s="87" t="e">
        <f t="shared" si="274"/>
        <v>#DIV/0!</v>
      </c>
    </row>
    <row r="2511" spans="1:20" ht="60" hidden="1" x14ac:dyDescent="0.3">
      <c r="A2511" s="92"/>
      <c r="B2511" s="93" t="s">
        <v>272</v>
      </c>
      <c r="C2511" s="97" t="s">
        <v>273</v>
      </c>
      <c r="D2511" s="644"/>
      <c r="E2511" s="645">
        <f t="shared" si="277"/>
        <v>0</v>
      </c>
      <c r="F2511" s="644"/>
      <c r="G2511" s="644"/>
      <c r="H2511" s="644"/>
      <c r="I2511" s="645">
        <f t="shared" si="275"/>
        <v>0</v>
      </c>
      <c r="J2511" s="644"/>
      <c r="K2511" s="644"/>
      <c r="L2511" s="644"/>
      <c r="M2511" s="645">
        <f t="shared" si="276"/>
        <v>0</v>
      </c>
      <c r="N2511" s="644"/>
      <c r="O2511" s="644"/>
      <c r="P2511" s="644"/>
      <c r="Q2511" s="87" t="e">
        <f t="shared" si="274"/>
        <v>#DIV/0!</v>
      </c>
      <c r="R2511" s="87" t="e">
        <f t="shared" si="274"/>
        <v>#DIV/0!</v>
      </c>
      <c r="S2511" s="87" t="e">
        <f t="shared" si="274"/>
        <v>#DIV/0!</v>
      </c>
      <c r="T2511" s="87" t="e">
        <f t="shared" si="274"/>
        <v>#DIV/0!</v>
      </c>
    </row>
    <row r="2512" spans="1:20" ht="90" hidden="1" x14ac:dyDescent="0.3">
      <c r="A2512" s="92"/>
      <c r="B2512" s="93" t="s">
        <v>274</v>
      </c>
      <c r="C2512" s="97" t="s">
        <v>275</v>
      </c>
      <c r="D2512" s="644"/>
      <c r="E2512" s="645">
        <f t="shared" si="277"/>
        <v>0</v>
      </c>
      <c r="F2512" s="644"/>
      <c r="G2512" s="644"/>
      <c r="H2512" s="644"/>
      <c r="I2512" s="645">
        <f t="shared" si="275"/>
        <v>0</v>
      </c>
      <c r="J2512" s="644"/>
      <c r="K2512" s="644"/>
      <c r="L2512" s="644"/>
      <c r="M2512" s="645">
        <f t="shared" si="276"/>
        <v>0</v>
      </c>
      <c r="N2512" s="644"/>
      <c r="O2512" s="644"/>
      <c r="P2512" s="644"/>
      <c r="Q2512" s="87" t="e">
        <f t="shared" si="274"/>
        <v>#DIV/0!</v>
      </c>
      <c r="R2512" s="87" t="e">
        <f t="shared" si="274"/>
        <v>#DIV/0!</v>
      </c>
      <c r="S2512" s="87" t="e">
        <f t="shared" si="274"/>
        <v>#DIV/0!</v>
      </c>
      <c r="T2512" s="87" t="e">
        <f t="shared" si="274"/>
        <v>#DIV/0!</v>
      </c>
    </row>
    <row r="2513" spans="1:20" ht="45" hidden="1" x14ac:dyDescent="0.3">
      <c r="A2513" s="92"/>
      <c r="B2513" s="93" t="s">
        <v>276</v>
      </c>
      <c r="C2513" s="96" t="s">
        <v>277</v>
      </c>
      <c r="D2513" s="644"/>
      <c r="E2513" s="645">
        <f t="shared" si="277"/>
        <v>0</v>
      </c>
      <c r="F2513" s="644"/>
      <c r="G2513" s="644"/>
      <c r="H2513" s="644"/>
      <c r="I2513" s="645">
        <f t="shared" si="275"/>
        <v>0</v>
      </c>
      <c r="J2513" s="644"/>
      <c r="K2513" s="644"/>
      <c r="L2513" s="644"/>
      <c r="M2513" s="645">
        <f t="shared" si="276"/>
        <v>0</v>
      </c>
      <c r="N2513" s="644"/>
      <c r="O2513" s="644"/>
      <c r="P2513" s="644"/>
      <c r="Q2513" s="87" t="e">
        <f t="shared" si="274"/>
        <v>#DIV/0!</v>
      </c>
      <c r="R2513" s="87" t="e">
        <f t="shared" si="274"/>
        <v>#DIV/0!</v>
      </c>
      <c r="S2513" s="87" t="e">
        <f t="shared" si="274"/>
        <v>#DIV/0!</v>
      </c>
      <c r="T2513" s="87" t="e">
        <f t="shared" si="274"/>
        <v>#DIV/0!</v>
      </c>
    </row>
    <row r="2514" spans="1:20" ht="45" hidden="1" x14ac:dyDescent="0.3">
      <c r="A2514" s="92"/>
      <c r="B2514" s="93" t="s">
        <v>278</v>
      </c>
      <c r="C2514" s="96" t="s">
        <v>279</v>
      </c>
      <c r="D2514" s="644"/>
      <c r="E2514" s="645">
        <f t="shared" si="277"/>
        <v>0</v>
      </c>
      <c r="F2514" s="644"/>
      <c r="G2514" s="644"/>
      <c r="H2514" s="644"/>
      <c r="I2514" s="645">
        <f t="shared" si="275"/>
        <v>0</v>
      </c>
      <c r="J2514" s="644"/>
      <c r="K2514" s="644"/>
      <c r="L2514" s="644"/>
      <c r="M2514" s="645">
        <f t="shared" si="276"/>
        <v>0</v>
      </c>
      <c r="N2514" s="644"/>
      <c r="O2514" s="644"/>
      <c r="P2514" s="644"/>
      <c r="Q2514" s="87" t="e">
        <f t="shared" si="274"/>
        <v>#DIV/0!</v>
      </c>
      <c r="R2514" s="87" t="e">
        <f t="shared" si="274"/>
        <v>#DIV/0!</v>
      </c>
      <c r="S2514" s="87" t="e">
        <f t="shared" si="274"/>
        <v>#DIV/0!</v>
      </c>
      <c r="T2514" s="87" t="e">
        <f t="shared" si="274"/>
        <v>#DIV/0!</v>
      </c>
    </row>
    <row r="2515" spans="1:20" ht="30" hidden="1" x14ac:dyDescent="0.3">
      <c r="A2515" s="92"/>
      <c r="B2515" s="93" t="s">
        <v>280</v>
      </c>
      <c r="C2515" s="97" t="s">
        <v>281</v>
      </c>
      <c r="D2515" s="644"/>
      <c r="E2515" s="645">
        <f t="shared" si="277"/>
        <v>0</v>
      </c>
      <c r="F2515" s="644"/>
      <c r="G2515" s="644"/>
      <c r="H2515" s="644"/>
      <c r="I2515" s="645">
        <f t="shared" si="275"/>
        <v>0</v>
      </c>
      <c r="J2515" s="644"/>
      <c r="K2515" s="644"/>
      <c r="L2515" s="644"/>
      <c r="M2515" s="645">
        <f t="shared" si="276"/>
        <v>0</v>
      </c>
      <c r="N2515" s="644"/>
      <c r="O2515" s="644"/>
      <c r="P2515" s="644"/>
      <c r="Q2515" s="87" t="e">
        <f t="shared" si="274"/>
        <v>#DIV/0!</v>
      </c>
      <c r="R2515" s="87" t="e">
        <f t="shared" si="274"/>
        <v>#DIV/0!</v>
      </c>
      <c r="S2515" s="87" t="e">
        <f t="shared" si="274"/>
        <v>#DIV/0!</v>
      </c>
      <c r="T2515" s="87" t="e">
        <f t="shared" ref="T2515:T2578" si="278">P2515/L2515*100</f>
        <v>#DIV/0!</v>
      </c>
    </row>
    <row r="2516" spans="1:20" ht="60" hidden="1" x14ac:dyDescent="0.3">
      <c r="A2516" s="92"/>
      <c r="B2516" s="93" t="s">
        <v>282</v>
      </c>
      <c r="C2516" s="97" t="s">
        <v>283</v>
      </c>
      <c r="D2516" s="644"/>
      <c r="E2516" s="645">
        <f t="shared" si="277"/>
        <v>0</v>
      </c>
      <c r="F2516" s="644"/>
      <c r="G2516" s="644"/>
      <c r="H2516" s="644"/>
      <c r="I2516" s="645">
        <f t="shared" si="275"/>
        <v>0</v>
      </c>
      <c r="J2516" s="644"/>
      <c r="K2516" s="644"/>
      <c r="L2516" s="644"/>
      <c r="M2516" s="645">
        <f t="shared" si="276"/>
        <v>0</v>
      </c>
      <c r="N2516" s="644"/>
      <c r="O2516" s="644"/>
      <c r="P2516" s="644"/>
      <c r="Q2516" s="87" t="e">
        <f t="shared" ref="Q2516:T2579" si="279">M2516/I2516*100</f>
        <v>#DIV/0!</v>
      </c>
      <c r="R2516" s="87" t="e">
        <f t="shared" si="279"/>
        <v>#DIV/0!</v>
      </c>
      <c r="S2516" s="87" t="e">
        <f t="shared" si="279"/>
        <v>#DIV/0!</v>
      </c>
      <c r="T2516" s="87" t="e">
        <f t="shared" si="278"/>
        <v>#DIV/0!</v>
      </c>
    </row>
    <row r="2517" spans="1:20" ht="30" hidden="1" x14ac:dyDescent="0.3">
      <c r="A2517" s="92"/>
      <c r="B2517" s="93" t="s">
        <v>284</v>
      </c>
      <c r="C2517" s="97" t="s">
        <v>285</v>
      </c>
      <c r="D2517" s="644"/>
      <c r="E2517" s="645">
        <f t="shared" si="277"/>
        <v>0</v>
      </c>
      <c r="F2517" s="644"/>
      <c r="G2517" s="644"/>
      <c r="H2517" s="644"/>
      <c r="I2517" s="645">
        <f t="shared" ref="I2517:I2580" si="280">J2517+K2517</f>
        <v>0</v>
      </c>
      <c r="J2517" s="644"/>
      <c r="K2517" s="644"/>
      <c r="L2517" s="644"/>
      <c r="M2517" s="645">
        <f t="shared" ref="M2517:M2580" si="281">N2517+O2517</f>
        <v>0</v>
      </c>
      <c r="N2517" s="644"/>
      <c r="O2517" s="644"/>
      <c r="P2517" s="644"/>
      <c r="Q2517" s="87" t="e">
        <f t="shared" si="279"/>
        <v>#DIV/0!</v>
      </c>
      <c r="R2517" s="87" t="e">
        <f t="shared" si="279"/>
        <v>#DIV/0!</v>
      </c>
      <c r="S2517" s="87" t="e">
        <f t="shared" si="279"/>
        <v>#DIV/0!</v>
      </c>
      <c r="T2517" s="87" t="e">
        <f t="shared" si="278"/>
        <v>#DIV/0!</v>
      </c>
    </row>
    <row r="2518" spans="1:20" ht="90" hidden="1" x14ac:dyDescent="0.3">
      <c r="A2518" s="92"/>
      <c r="B2518" s="93" t="s">
        <v>286</v>
      </c>
      <c r="C2518" s="97" t="s">
        <v>287</v>
      </c>
      <c r="D2518" s="644"/>
      <c r="E2518" s="645">
        <f t="shared" si="277"/>
        <v>0</v>
      </c>
      <c r="F2518" s="644"/>
      <c r="G2518" s="644"/>
      <c r="H2518" s="644"/>
      <c r="I2518" s="645">
        <f t="shared" si="280"/>
        <v>0</v>
      </c>
      <c r="J2518" s="644"/>
      <c r="K2518" s="644"/>
      <c r="L2518" s="644"/>
      <c r="M2518" s="645">
        <f t="shared" si="281"/>
        <v>0</v>
      </c>
      <c r="N2518" s="644"/>
      <c r="O2518" s="644"/>
      <c r="P2518" s="644"/>
      <c r="Q2518" s="87" t="e">
        <f t="shared" si="279"/>
        <v>#DIV/0!</v>
      </c>
      <c r="R2518" s="87" t="e">
        <f t="shared" si="279"/>
        <v>#DIV/0!</v>
      </c>
      <c r="S2518" s="87" t="e">
        <f t="shared" si="279"/>
        <v>#DIV/0!</v>
      </c>
      <c r="T2518" s="87" t="e">
        <f t="shared" si="278"/>
        <v>#DIV/0!</v>
      </c>
    </row>
    <row r="2519" spans="1:20" ht="30" hidden="1" x14ac:dyDescent="0.3">
      <c r="A2519" s="92"/>
      <c r="B2519" s="93" t="s">
        <v>288</v>
      </c>
      <c r="C2519" s="97" t="s">
        <v>289</v>
      </c>
      <c r="D2519" s="644"/>
      <c r="E2519" s="645">
        <f t="shared" si="277"/>
        <v>0</v>
      </c>
      <c r="F2519" s="644"/>
      <c r="G2519" s="644"/>
      <c r="H2519" s="644"/>
      <c r="I2519" s="645">
        <f t="shared" si="280"/>
        <v>0</v>
      </c>
      <c r="J2519" s="644"/>
      <c r="K2519" s="644"/>
      <c r="L2519" s="644"/>
      <c r="M2519" s="645">
        <f t="shared" si="281"/>
        <v>0</v>
      </c>
      <c r="N2519" s="644"/>
      <c r="O2519" s="644"/>
      <c r="P2519" s="644"/>
      <c r="Q2519" s="87" t="e">
        <f t="shared" si="279"/>
        <v>#DIV/0!</v>
      </c>
      <c r="R2519" s="87" t="e">
        <f t="shared" si="279"/>
        <v>#DIV/0!</v>
      </c>
      <c r="S2519" s="87" t="e">
        <f t="shared" si="279"/>
        <v>#DIV/0!</v>
      </c>
      <c r="T2519" s="87" t="e">
        <f t="shared" si="278"/>
        <v>#DIV/0!</v>
      </c>
    </row>
    <row r="2520" spans="1:20" ht="90" hidden="1" x14ac:dyDescent="0.3">
      <c r="A2520" s="92"/>
      <c r="B2520" s="93" t="s">
        <v>290</v>
      </c>
      <c r="C2520" s="97" t="s">
        <v>291</v>
      </c>
      <c r="D2520" s="644"/>
      <c r="E2520" s="645">
        <f t="shared" si="277"/>
        <v>0</v>
      </c>
      <c r="F2520" s="644"/>
      <c r="G2520" s="644"/>
      <c r="H2520" s="644"/>
      <c r="I2520" s="645">
        <f t="shared" si="280"/>
        <v>0</v>
      </c>
      <c r="J2520" s="644"/>
      <c r="K2520" s="644"/>
      <c r="L2520" s="644"/>
      <c r="M2520" s="645">
        <f t="shared" si="281"/>
        <v>0</v>
      </c>
      <c r="N2520" s="644"/>
      <c r="O2520" s="644"/>
      <c r="P2520" s="644"/>
      <c r="Q2520" s="87" t="e">
        <f t="shared" si="279"/>
        <v>#DIV/0!</v>
      </c>
      <c r="R2520" s="87" t="e">
        <f t="shared" si="279"/>
        <v>#DIV/0!</v>
      </c>
      <c r="S2520" s="87" t="e">
        <f t="shared" si="279"/>
        <v>#DIV/0!</v>
      </c>
      <c r="T2520" s="87" t="e">
        <f t="shared" si="278"/>
        <v>#DIV/0!</v>
      </c>
    </row>
    <row r="2521" spans="1:20" ht="30" hidden="1" x14ac:dyDescent="0.3">
      <c r="A2521" s="92"/>
      <c r="B2521" s="93" t="s">
        <v>292</v>
      </c>
      <c r="C2521" s="97" t="s">
        <v>293</v>
      </c>
      <c r="D2521" s="644"/>
      <c r="E2521" s="645">
        <f t="shared" si="277"/>
        <v>0</v>
      </c>
      <c r="F2521" s="644"/>
      <c r="G2521" s="644"/>
      <c r="H2521" s="644"/>
      <c r="I2521" s="645">
        <f t="shared" si="280"/>
        <v>0</v>
      </c>
      <c r="J2521" s="644"/>
      <c r="K2521" s="644"/>
      <c r="L2521" s="644"/>
      <c r="M2521" s="645">
        <f t="shared" si="281"/>
        <v>0</v>
      </c>
      <c r="N2521" s="644"/>
      <c r="O2521" s="644"/>
      <c r="P2521" s="644"/>
      <c r="Q2521" s="87" t="e">
        <f t="shared" si="279"/>
        <v>#DIV/0!</v>
      </c>
      <c r="R2521" s="87" t="e">
        <f t="shared" si="279"/>
        <v>#DIV/0!</v>
      </c>
      <c r="S2521" s="87" t="e">
        <f t="shared" si="279"/>
        <v>#DIV/0!</v>
      </c>
      <c r="T2521" s="87" t="e">
        <f t="shared" si="278"/>
        <v>#DIV/0!</v>
      </c>
    </row>
    <row r="2522" spans="1:20" ht="30" hidden="1" x14ac:dyDescent="0.3">
      <c r="A2522" s="92"/>
      <c r="B2522" s="93" t="s">
        <v>294</v>
      </c>
      <c r="C2522" s="97" t="s">
        <v>295</v>
      </c>
      <c r="D2522" s="644"/>
      <c r="E2522" s="645">
        <f t="shared" ref="E2522:E2585" si="282">F2522+G2522</f>
        <v>0</v>
      </c>
      <c r="F2522" s="644"/>
      <c r="G2522" s="644"/>
      <c r="H2522" s="644"/>
      <c r="I2522" s="645">
        <f t="shared" si="280"/>
        <v>0</v>
      </c>
      <c r="J2522" s="644"/>
      <c r="K2522" s="644"/>
      <c r="L2522" s="644"/>
      <c r="M2522" s="645">
        <f t="shared" si="281"/>
        <v>0</v>
      </c>
      <c r="N2522" s="644"/>
      <c r="O2522" s="644"/>
      <c r="P2522" s="644"/>
      <c r="Q2522" s="87" t="e">
        <f t="shared" si="279"/>
        <v>#DIV/0!</v>
      </c>
      <c r="R2522" s="87" t="e">
        <f t="shared" si="279"/>
        <v>#DIV/0!</v>
      </c>
      <c r="S2522" s="87" t="e">
        <f t="shared" si="279"/>
        <v>#DIV/0!</v>
      </c>
      <c r="T2522" s="87" t="e">
        <f t="shared" si="278"/>
        <v>#DIV/0!</v>
      </c>
    </row>
    <row r="2523" spans="1:20" ht="30" hidden="1" x14ac:dyDescent="0.3">
      <c r="A2523" s="92"/>
      <c r="B2523" s="93" t="s">
        <v>296</v>
      </c>
      <c r="C2523" s="97" t="s">
        <v>297</v>
      </c>
      <c r="D2523" s="644"/>
      <c r="E2523" s="645">
        <f t="shared" si="282"/>
        <v>0</v>
      </c>
      <c r="F2523" s="644"/>
      <c r="G2523" s="644"/>
      <c r="H2523" s="644"/>
      <c r="I2523" s="645">
        <f t="shared" si="280"/>
        <v>0</v>
      </c>
      <c r="J2523" s="644"/>
      <c r="K2523" s="644"/>
      <c r="L2523" s="644"/>
      <c r="M2523" s="645">
        <f t="shared" si="281"/>
        <v>0</v>
      </c>
      <c r="N2523" s="644"/>
      <c r="O2523" s="644"/>
      <c r="P2523" s="644"/>
      <c r="Q2523" s="87" t="e">
        <f t="shared" si="279"/>
        <v>#DIV/0!</v>
      </c>
      <c r="R2523" s="87" t="e">
        <f t="shared" si="279"/>
        <v>#DIV/0!</v>
      </c>
      <c r="S2523" s="87" t="e">
        <f t="shared" si="279"/>
        <v>#DIV/0!</v>
      </c>
      <c r="T2523" s="87" t="e">
        <f t="shared" si="278"/>
        <v>#DIV/0!</v>
      </c>
    </row>
    <row r="2524" spans="1:20" ht="30" hidden="1" x14ac:dyDescent="0.3">
      <c r="A2524" s="92"/>
      <c r="B2524" s="93" t="s">
        <v>298</v>
      </c>
      <c r="C2524" s="97" t="s">
        <v>299</v>
      </c>
      <c r="D2524" s="644"/>
      <c r="E2524" s="645">
        <f t="shared" si="282"/>
        <v>0</v>
      </c>
      <c r="F2524" s="644"/>
      <c r="G2524" s="644"/>
      <c r="H2524" s="644"/>
      <c r="I2524" s="645">
        <f t="shared" si="280"/>
        <v>0</v>
      </c>
      <c r="J2524" s="644"/>
      <c r="K2524" s="644"/>
      <c r="L2524" s="644"/>
      <c r="M2524" s="645">
        <f t="shared" si="281"/>
        <v>0</v>
      </c>
      <c r="N2524" s="644"/>
      <c r="O2524" s="644"/>
      <c r="P2524" s="644"/>
      <c r="Q2524" s="87" t="e">
        <f t="shared" si="279"/>
        <v>#DIV/0!</v>
      </c>
      <c r="R2524" s="87" t="e">
        <f t="shared" si="279"/>
        <v>#DIV/0!</v>
      </c>
      <c r="S2524" s="87" t="e">
        <f t="shared" si="279"/>
        <v>#DIV/0!</v>
      </c>
      <c r="T2524" s="87" t="e">
        <f t="shared" si="278"/>
        <v>#DIV/0!</v>
      </c>
    </row>
    <row r="2525" spans="1:20" ht="30" hidden="1" x14ac:dyDescent="0.3">
      <c r="A2525" s="92"/>
      <c r="B2525" s="93" t="s">
        <v>300</v>
      </c>
      <c r="C2525" s="97" t="s">
        <v>301</v>
      </c>
      <c r="D2525" s="644"/>
      <c r="E2525" s="645">
        <f t="shared" si="282"/>
        <v>0</v>
      </c>
      <c r="F2525" s="644"/>
      <c r="G2525" s="644"/>
      <c r="H2525" s="644"/>
      <c r="I2525" s="645">
        <f t="shared" si="280"/>
        <v>0</v>
      </c>
      <c r="J2525" s="644"/>
      <c r="K2525" s="644"/>
      <c r="L2525" s="644"/>
      <c r="M2525" s="645">
        <f t="shared" si="281"/>
        <v>0</v>
      </c>
      <c r="N2525" s="644"/>
      <c r="O2525" s="644"/>
      <c r="P2525" s="644"/>
      <c r="Q2525" s="87" t="e">
        <f t="shared" si="279"/>
        <v>#DIV/0!</v>
      </c>
      <c r="R2525" s="87" t="e">
        <f t="shared" si="279"/>
        <v>#DIV/0!</v>
      </c>
      <c r="S2525" s="87" t="e">
        <f t="shared" si="279"/>
        <v>#DIV/0!</v>
      </c>
      <c r="T2525" s="87" t="e">
        <f t="shared" si="278"/>
        <v>#DIV/0!</v>
      </c>
    </row>
    <row r="2526" spans="1:20" ht="75" hidden="1" x14ac:dyDescent="0.3">
      <c r="A2526" s="92"/>
      <c r="B2526" s="93" t="s">
        <v>302</v>
      </c>
      <c r="C2526" s="97" t="s">
        <v>303</v>
      </c>
      <c r="D2526" s="644"/>
      <c r="E2526" s="645">
        <f t="shared" si="282"/>
        <v>0</v>
      </c>
      <c r="F2526" s="644"/>
      <c r="G2526" s="644"/>
      <c r="H2526" s="644"/>
      <c r="I2526" s="645">
        <f t="shared" si="280"/>
        <v>0</v>
      </c>
      <c r="J2526" s="644"/>
      <c r="K2526" s="644"/>
      <c r="L2526" s="644"/>
      <c r="M2526" s="645">
        <f t="shared" si="281"/>
        <v>0</v>
      </c>
      <c r="N2526" s="644"/>
      <c r="O2526" s="644"/>
      <c r="P2526" s="644"/>
      <c r="Q2526" s="87" t="e">
        <f t="shared" si="279"/>
        <v>#DIV/0!</v>
      </c>
      <c r="R2526" s="87" t="e">
        <f t="shared" si="279"/>
        <v>#DIV/0!</v>
      </c>
      <c r="S2526" s="87" t="e">
        <f t="shared" si="279"/>
        <v>#DIV/0!</v>
      </c>
      <c r="T2526" s="87" t="e">
        <f t="shared" si="278"/>
        <v>#DIV/0!</v>
      </c>
    </row>
    <row r="2527" spans="1:20" hidden="1" x14ac:dyDescent="0.3">
      <c r="A2527" s="92"/>
      <c r="B2527" s="93" t="s">
        <v>307</v>
      </c>
      <c r="C2527" s="95" t="s">
        <v>386</v>
      </c>
      <c r="D2527" s="644"/>
      <c r="E2527" s="645">
        <f t="shared" si="282"/>
        <v>0</v>
      </c>
      <c r="F2527" s="644"/>
      <c r="G2527" s="644"/>
      <c r="H2527" s="644"/>
      <c r="I2527" s="645">
        <f t="shared" si="280"/>
        <v>0</v>
      </c>
      <c r="J2527" s="644"/>
      <c r="K2527" s="644"/>
      <c r="L2527" s="644"/>
      <c r="M2527" s="645">
        <f t="shared" si="281"/>
        <v>0</v>
      </c>
      <c r="N2527" s="644"/>
      <c r="O2527" s="644"/>
      <c r="P2527" s="644"/>
      <c r="Q2527" s="87" t="e">
        <f t="shared" si="279"/>
        <v>#DIV/0!</v>
      </c>
      <c r="R2527" s="87" t="e">
        <f t="shared" si="279"/>
        <v>#DIV/0!</v>
      </c>
      <c r="S2527" s="87" t="e">
        <f t="shared" si="279"/>
        <v>#DIV/0!</v>
      </c>
      <c r="T2527" s="87" t="e">
        <f t="shared" si="278"/>
        <v>#DIV/0!</v>
      </c>
    </row>
    <row r="2528" spans="1:20" hidden="1" x14ac:dyDescent="0.3">
      <c r="A2528" s="92"/>
      <c r="B2528" s="93" t="s">
        <v>309</v>
      </c>
      <c r="C2528" s="95" t="s">
        <v>387</v>
      </c>
      <c r="D2528" s="644"/>
      <c r="E2528" s="645">
        <f t="shared" si="282"/>
        <v>0</v>
      </c>
      <c r="F2528" s="644"/>
      <c r="G2528" s="644"/>
      <c r="H2528" s="644"/>
      <c r="I2528" s="645">
        <f t="shared" si="280"/>
        <v>0</v>
      </c>
      <c r="J2528" s="644"/>
      <c r="K2528" s="644"/>
      <c r="L2528" s="644"/>
      <c r="M2528" s="645">
        <f t="shared" si="281"/>
        <v>0</v>
      </c>
      <c r="N2528" s="644"/>
      <c r="O2528" s="644"/>
      <c r="P2528" s="644"/>
      <c r="Q2528" s="87" t="e">
        <f t="shared" si="279"/>
        <v>#DIV/0!</v>
      </c>
      <c r="R2528" s="87" t="e">
        <f t="shared" si="279"/>
        <v>#DIV/0!</v>
      </c>
      <c r="S2528" s="87" t="e">
        <f t="shared" si="279"/>
        <v>#DIV/0!</v>
      </c>
      <c r="T2528" s="87" t="e">
        <f t="shared" si="278"/>
        <v>#DIV/0!</v>
      </c>
    </row>
    <row r="2529" spans="1:20" hidden="1" x14ac:dyDescent="0.3">
      <c r="A2529" s="92"/>
      <c r="B2529" s="93" t="s">
        <v>310</v>
      </c>
      <c r="C2529" s="96" t="s">
        <v>311</v>
      </c>
      <c r="D2529" s="644"/>
      <c r="E2529" s="645">
        <f t="shared" si="282"/>
        <v>0</v>
      </c>
      <c r="F2529" s="644"/>
      <c r="G2529" s="644"/>
      <c r="H2529" s="644"/>
      <c r="I2529" s="645">
        <f t="shared" si="280"/>
        <v>0</v>
      </c>
      <c r="J2529" s="644"/>
      <c r="K2529" s="644"/>
      <c r="L2529" s="644"/>
      <c r="M2529" s="645">
        <f t="shared" si="281"/>
        <v>0</v>
      </c>
      <c r="N2529" s="644"/>
      <c r="O2529" s="644"/>
      <c r="P2529" s="644"/>
      <c r="Q2529" s="87" t="e">
        <f t="shared" si="279"/>
        <v>#DIV/0!</v>
      </c>
      <c r="R2529" s="87" t="e">
        <f t="shared" si="279"/>
        <v>#DIV/0!</v>
      </c>
      <c r="S2529" s="87" t="e">
        <f t="shared" si="279"/>
        <v>#DIV/0!</v>
      </c>
      <c r="T2529" s="87" t="e">
        <f t="shared" si="278"/>
        <v>#DIV/0!</v>
      </c>
    </row>
    <row r="2530" spans="1:20" ht="30" hidden="1" x14ac:dyDescent="0.3">
      <c r="A2530" s="92"/>
      <c r="B2530" s="93" t="s">
        <v>312</v>
      </c>
      <c r="C2530" s="97" t="s">
        <v>313</v>
      </c>
      <c r="D2530" s="644"/>
      <c r="E2530" s="645">
        <f t="shared" si="282"/>
        <v>0</v>
      </c>
      <c r="F2530" s="644"/>
      <c r="G2530" s="644"/>
      <c r="H2530" s="644"/>
      <c r="I2530" s="645">
        <f t="shared" si="280"/>
        <v>0</v>
      </c>
      <c r="J2530" s="644"/>
      <c r="K2530" s="644"/>
      <c r="L2530" s="644"/>
      <c r="M2530" s="645">
        <f t="shared" si="281"/>
        <v>0</v>
      </c>
      <c r="N2530" s="644"/>
      <c r="O2530" s="644"/>
      <c r="P2530" s="644"/>
      <c r="Q2530" s="87" t="e">
        <f t="shared" si="279"/>
        <v>#DIV/0!</v>
      </c>
      <c r="R2530" s="87" t="e">
        <f t="shared" si="279"/>
        <v>#DIV/0!</v>
      </c>
      <c r="S2530" s="87" t="e">
        <f t="shared" si="279"/>
        <v>#DIV/0!</v>
      </c>
      <c r="T2530" s="87" t="e">
        <f t="shared" si="278"/>
        <v>#DIV/0!</v>
      </c>
    </row>
    <row r="2531" spans="1:20" ht="30" hidden="1" x14ac:dyDescent="0.3">
      <c r="A2531" s="92"/>
      <c r="B2531" s="93" t="s">
        <v>314</v>
      </c>
      <c r="C2531" s="97" t="s">
        <v>315</v>
      </c>
      <c r="D2531" s="644"/>
      <c r="E2531" s="645">
        <f t="shared" si="282"/>
        <v>0</v>
      </c>
      <c r="F2531" s="644"/>
      <c r="G2531" s="644"/>
      <c r="H2531" s="644"/>
      <c r="I2531" s="645">
        <f t="shared" si="280"/>
        <v>0</v>
      </c>
      <c r="J2531" s="644"/>
      <c r="K2531" s="644"/>
      <c r="L2531" s="644"/>
      <c r="M2531" s="645">
        <f t="shared" si="281"/>
        <v>0</v>
      </c>
      <c r="N2531" s="644"/>
      <c r="O2531" s="644"/>
      <c r="P2531" s="644"/>
      <c r="Q2531" s="87" t="e">
        <f t="shared" si="279"/>
        <v>#DIV/0!</v>
      </c>
      <c r="R2531" s="87" t="e">
        <f t="shared" si="279"/>
        <v>#DIV/0!</v>
      </c>
      <c r="S2531" s="87" t="e">
        <f t="shared" si="279"/>
        <v>#DIV/0!</v>
      </c>
      <c r="T2531" s="87" t="e">
        <f t="shared" si="278"/>
        <v>#DIV/0!</v>
      </c>
    </row>
    <row r="2532" spans="1:20" hidden="1" x14ac:dyDescent="0.3">
      <c r="A2532" s="92"/>
      <c r="B2532" s="93" t="s">
        <v>316</v>
      </c>
      <c r="C2532" s="96" t="s">
        <v>317</v>
      </c>
      <c r="D2532" s="644"/>
      <c r="E2532" s="645">
        <f t="shared" si="282"/>
        <v>0</v>
      </c>
      <c r="F2532" s="644"/>
      <c r="G2532" s="644"/>
      <c r="H2532" s="644"/>
      <c r="I2532" s="645">
        <f t="shared" si="280"/>
        <v>0</v>
      </c>
      <c r="J2532" s="644"/>
      <c r="K2532" s="644"/>
      <c r="L2532" s="644"/>
      <c r="M2532" s="645">
        <f t="shared" si="281"/>
        <v>0</v>
      </c>
      <c r="N2532" s="644"/>
      <c r="O2532" s="644"/>
      <c r="P2532" s="644"/>
      <c r="Q2532" s="87" t="e">
        <f t="shared" si="279"/>
        <v>#DIV/0!</v>
      </c>
      <c r="R2532" s="87" t="e">
        <f t="shared" si="279"/>
        <v>#DIV/0!</v>
      </c>
      <c r="S2532" s="87" t="e">
        <f t="shared" si="279"/>
        <v>#DIV/0!</v>
      </c>
      <c r="T2532" s="87" t="e">
        <f t="shared" si="278"/>
        <v>#DIV/0!</v>
      </c>
    </row>
    <row r="2533" spans="1:20" ht="30" hidden="1" x14ac:dyDescent="0.3">
      <c r="A2533" s="92"/>
      <c r="B2533" s="93" t="s">
        <v>318</v>
      </c>
      <c r="C2533" s="97" t="s">
        <v>313</v>
      </c>
      <c r="D2533" s="644"/>
      <c r="E2533" s="645">
        <f t="shared" si="282"/>
        <v>0</v>
      </c>
      <c r="F2533" s="644"/>
      <c r="G2533" s="644"/>
      <c r="H2533" s="644"/>
      <c r="I2533" s="645">
        <f t="shared" si="280"/>
        <v>0</v>
      </c>
      <c r="J2533" s="644"/>
      <c r="K2533" s="644"/>
      <c r="L2533" s="644"/>
      <c r="M2533" s="645">
        <f t="shared" si="281"/>
        <v>0</v>
      </c>
      <c r="N2533" s="644"/>
      <c r="O2533" s="644"/>
      <c r="P2533" s="644"/>
      <c r="Q2533" s="87" t="e">
        <f t="shared" si="279"/>
        <v>#DIV/0!</v>
      </c>
      <c r="R2533" s="87" t="e">
        <f t="shared" si="279"/>
        <v>#DIV/0!</v>
      </c>
      <c r="S2533" s="87" t="e">
        <f t="shared" si="279"/>
        <v>#DIV/0!</v>
      </c>
      <c r="T2533" s="87" t="e">
        <f t="shared" si="278"/>
        <v>#DIV/0!</v>
      </c>
    </row>
    <row r="2534" spans="1:20" ht="30" hidden="1" x14ac:dyDescent="0.3">
      <c r="A2534" s="92"/>
      <c r="B2534" s="93" t="s">
        <v>319</v>
      </c>
      <c r="C2534" s="97" t="s">
        <v>315</v>
      </c>
      <c r="D2534" s="644"/>
      <c r="E2534" s="645">
        <f t="shared" si="282"/>
        <v>0</v>
      </c>
      <c r="F2534" s="644"/>
      <c r="G2534" s="644"/>
      <c r="H2534" s="644"/>
      <c r="I2534" s="645">
        <f t="shared" si="280"/>
        <v>0</v>
      </c>
      <c r="J2534" s="644"/>
      <c r="K2534" s="644"/>
      <c r="L2534" s="644"/>
      <c r="M2534" s="645">
        <f t="shared" si="281"/>
        <v>0</v>
      </c>
      <c r="N2534" s="644"/>
      <c r="O2534" s="644"/>
      <c r="P2534" s="644"/>
      <c r="Q2534" s="87" t="e">
        <f t="shared" si="279"/>
        <v>#DIV/0!</v>
      </c>
      <c r="R2534" s="87" t="e">
        <f t="shared" si="279"/>
        <v>#DIV/0!</v>
      </c>
      <c r="S2534" s="87" t="e">
        <f t="shared" si="279"/>
        <v>#DIV/0!</v>
      </c>
      <c r="T2534" s="87" t="e">
        <f t="shared" si="278"/>
        <v>#DIV/0!</v>
      </c>
    </row>
    <row r="2535" spans="1:20" ht="45" hidden="1" x14ac:dyDescent="0.3">
      <c r="A2535" s="92"/>
      <c r="B2535" s="93" t="s">
        <v>320</v>
      </c>
      <c r="C2535" s="96" t="s">
        <v>321</v>
      </c>
      <c r="D2535" s="644"/>
      <c r="E2535" s="645">
        <f t="shared" si="282"/>
        <v>0</v>
      </c>
      <c r="F2535" s="644"/>
      <c r="G2535" s="644"/>
      <c r="H2535" s="644"/>
      <c r="I2535" s="645">
        <f t="shared" si="280"/>
        <v>0</v>
      </c>
      <c r="J2535" s="644"/>
      <c r="K2535" s="644"/>
      <c r="L2535" s="644"/>
      <c r="M2535" s="645">
        <f t="shared" si="281"/>
        <v>0</v>
      </c>
      <c r="N2535" s="644"/>
      <c r="O2535" s="644"/>
      <c r="P2535" s="644"/>
      <c r="Q2535" s="87" t="e">
        <f t="shared" si="279"/>
        <v>#DIV/0!</v>
      </c>
      <c r="R2535" s="87" t="e">
        <f t="shared" si="279"/>
        <v>#DIV/0!</v>
      </c>
      <c r="S2535" s="87" t="e">
        <f t="shared" si="279"/>
        <v>#DIV/0!</v>
      </c>
      <c r="T2535" s="87" t="e">
        <f t="shared" si="278"/>
        <v>#DIV/0!</v>
      </c>
    </row>
    <row r="2536" spans="1:20" ht="30" hidden="1" x14ac:dyDescent="0.3">
      <c r="A2536" s="92"/>
      <c r="B2536" s="93" t="s">
        <v>322</v>
      </c>
      <c r="C2536" s="97" t="s">
        <v>313</v>
      </c>
      <c r="D2536" s="644"/>
      <c r="E2536" s="645">
        <f t="shared" si="282"/>
        <v>0</v>
      </c>
      <c r="F2536" s="644"/>
      <c r="G2536" s="644"/>
      <c r="H2536" s="644"/>
      <c r="I2536" s="645">
        <f t="shared" si="280"/>
        <v>0</v>
      </c>
      <c r="J2536" s="644"/>
      <c r="K2536" s="644"/>
      <c r="L2536" s="644"/>
      <c r="M2536" s="645">
        <f t="shared" si="281"/>
        <v>0</v>
      </c>
      <c r="N2536" s="644"/>
      <c r="O2536" s="644"/>
      <c r="P2536" s="644"/>
      <c r="Q2536" s="87" t="e">
        <f t="shared" si="279"/>
        <v>#DIV/0!</v>
      </c>
      <c r="R2536" s="87" t="e">
        <f t="shared" si="279"/>
        <v>#DIV/0!</v>
      </c>
      <c r="S2536" s="87" t="e">
        <f t="shared" si="279"/>
        <v>#DIV/0!</v>
      </c>
      <c r="T2536" s="87" t="e">
        <f t="shared" si="278"/>
        <v>#DIV/0!</v>
      </c>
    </row>
    <row r="2537" spans="1:20" ht="30" hidden="1" x14ac:dyDescent="0.3">
      <c r="A2537" s="92"/>
      <c r="B2537" s="93" t="s">
        <v>323</v>
      </c>
      <c r="C2537" s="97" t="s">
        <v>315</v>
      </c>
      <c r="D2537" s="644"/>
      <c r="E2537" s="645">
        <f t="shared" si="282"/>
        <v>0</v>
      </c>
      <c r="F2537" s="644"/>
      <c r="G2537" s="644"/>
      <c r="H2537" s="644"/>
      <c r="I2537" s="645">
        <f t="shared" si="280"/>
        <v>0</v>
      </c>
      <c r="J2537" s="644"/>
      <c r="K2537" s="644"/>
      <c r="L2537" s="644"/>
      <c r="M2537" s="645">
        <f t="shared" si="281"/>
        <v>0</v>
      </c>
      <c r="N2537" s="644"/>
      <c r="O2537" s="644"/>
      <c r="P2537" s="644"/>
      <c r="Q2537" s="87" t="e">
        <f t="shared" si="279"/>
        <v>#DIV/0!</v>
      </c>
      <c r="R2537" s="87" t="e">
        <f t="shared" si="279"/>
        <v>#DIV/0!</v>
      </c>
      <c r="S2537" s="87" t="e">
        <f t="shared" si="279"/>
        <v>#DIV/0!</v>
      </c>
      <c r="T2537" s="87" t="e">
        <f t="shared" si="278"/>
        <v>#DIV/0!</v>
      </c>
    </row>
    <row r="2538" spans="1:20" hidden="1" x14ac:dyDescent="0.3">
      <c r="A2538" s="92"/>
      <c r="B2538" s="93" t="s">
        <v>324</v>
      </c>
      <c r="C2538" s="95" t="s">
        <v>388</v>
      </c>
      <c r="D2538" s="644"/>
      <c r="E2538" s="645">
        <f t="shared" si="282"/>
        <v>0</v>
      </c>
      <c r="F2538" s="644"/>
      <c r="G2538" s="644"/>
      <c r="H2538" s="644"/>
      <c r="I2538" s="645">
        <f t="shared" si="280"/>
        <v>0</v>
      </c>
      <c r="J2538" s="644"/>
      <c r="K2538" s="644"/>
      <c r="L2538" s="644"/>
      <c r="M2538" s="645">
        <f t="shared" si="281"/>
        <v>0</v>
      </c>
      <c r="N2538" s="644"/>
      <c r="O2538" s="644"/>
      <c r="P2538" s="644"/>
      <c r="Q2538" s="87" t="e">
        <f t="shared" si="279"/>
        <v>#DIV/0!</v>
      </c>
      <c r="R2538" s="87" t="e">
        <f t="shared" si="279"/>
        <v>#DIV/0!</v>
      </c>
      <c r="S2538" s="87" t="e">
        <f t="shared" si="279"/>
        <v>#DIV/0!</v>
      </c>
      <c r="T2538" s="87" t="e">
        <f t="shared" si="278"/>
        <v>#DIV/0!</v>
      </c>
    </row>
    <row r="2539" spans="1:20" ht="45" hidden="1" x14ac:dyDescent="0.3">
      <c r="A2539" s="92"/>
      <c r="B2539" s="93" t="s">
        <v>325</v>
      </c>
      <c r="C2539" s="96" t="s">
        <v>326</v>
      </c>
      <c r="D2539" s="644"/>
      <c r="E2539" s="645">
        <f t="shared" si="282"/>
        <v>0</v>
      </c>
      <c r="F2539" s="644"/>
      <c r="G2539" s="644"/>
      <c r="H2539" s="644"/>
      <c r="I2539" s="645">
        <f t="shared" si="280"/>
        <v>0</v>
      </c>
      <c r="J2539" s="644"/>
      <c r="K2539" s="644"/>
      <c r="L2539" s="644"/>
      <c r="M2539" s="645">
        <f t="shared" si="281"/>
        <v>0</v>
      </c>
      <c r="N2539" s="644"/>
      <c r="O2539" s="644"/>
      <c r="P2539" s="644"/>
      <c r="Q2539" s="87" t="e">
        <f t="shared" si="279"/>
        <v>#DIV/0!</v>
      </c>
      <c r="R2539" s="87" t="e">
        <f t="shared" si="279"/>
        <v>#DIV/0!</v>
      </c>
      <c r="S2539" s="87" t="e">
        <f t="shared" si="279"/>
        <v>#DIV/0!</v>
      </c>
      <c r="T2539" s="87" t="e">
        <f t="shared" si="278"/>
        <v>#DIV/0!</v>
      </c>
    </row>
    <row r="2540" spans="1:20" hidden="1" x14ac:dyDescent="0.3">
      <c r="A2540" s="92"/>
      <c r="B2540" s="93" t="s">
        <v>327</v>
      </c>
      <c r="C2540" s="96" t="s">
        <v>328</v>
      </c>
      <c r="D2540" s="644"/>
      <c r="E2540" s="645">
        <f t="shared" si="282"/>
        <v>0</v>
      </c>
      <c r="F2540" s="644"/>
      <c r="G2540" s="644"/>
      <c r="H2540" s="644"/>
      <c r="I2540" s="645">
        <f t="shared" si="280"/>
        <v>0</v>
      </c>
      <c r="J2540" s="644"/>
      <c r="K2540" s="644"/>
      <c r="L2540" s="644"/>
      <c r="M2540" s="645">
        <f t="shared" si="281"/>
        <v>0</v>
      </c>
      <c r="N2540" s="644"/>
      <c r="O2540" s="644"/>
      <c r="P2540" s="644"/>
      <c r="Q2540" s="87" t="e">
        <f t="shared" si="279"/>
        <v>#DIV/0!</v>
      </c>
      <c r="R2540" s="87" t="e">
        <f t="shared" si="279"/>
        <v>#DIV/0!</v>
      </c>
      <c r="S2540" s="87" t="e">
        <f t="shared" si="279"/>
        <v>#DIV/0!</v>
      </c>
      <c r="T2540" s="87" t="e">
        <f t="shared" si="278"/>
        <v>#DIV/0!</v>
      </c>
    </row>
    <row r="2541" spans="1:20" ht="30" hidden="1" x14ac:dyDescent="0.3">
      <c r="A2541" s="92"/>
      <c r="B2541" s="93" t="s">
        <v>329</v>
      </c>
      <c r="C2541" s="97" t="s">
        <v>330</v>
      </c>
      <c r="D2541" s="644"/>
      <c r="E2541" s="645">
        <f t="shared" si="282"/>
        <v>0</v>
      </c>
      <c r="F2541" s="644"/>
      <c r="G2541" s="644"/>
      <c r="H2541" s="644"/>
      <c r="I2541" s="645">
        <f t="shared" si="280"/>
        <v>0</v>
      </c>
      <c r="J2541" s="644"/>
      <c r="K2541" s="644"/>
      <c r="L2541" s="644"/>
      <c r="M2541" s="645">
        <f t="shared" si="281"/>
        <v>0</v>
      </c>
      <c r="N2541" s="644"/>
      <c r="O2541" s="644"/>
      <c r="P2541" s="644"/>
      <c r="Q2541" s="87" t="e">
        <f t="shared" si="279"/>
        <v>#DIV/0!</v>
      </c>
      <c r="R2541" s="87" t="e">
        <f t="shared" si="279"/>
        <v>#DIV/0!</v>
      </c>
      <c r="S2541" s="87" t="e">
        <f t="shared" si="279"/>
        <v>#DIV/0!</v>
      </c>
      <c r="T2541" s="87" t="e">
        <f t="shared" si="278"/>
        <v>#DIV/0!</v>
      </c>
    </row>
    <row r="2542" spans="1:20" ht="30" hidden="1" x14ac:dyDescent="0.3">
      <c r="A2542" s="92"/>
      <c r="B2542" s="93" t="s">
        <v>331</v>
      </c>
      <c r="C2542" s="97" t="s">
        <v>332</v>
      </c>
      <c r="D2542" s="644"/>
      <c r="E2542" s="645">
        <f t="shared" si="282"/>
        <v>0</v>
      </c>
      <c r="F2542" s="644"/>
      <c r="G2542" s="644"/>
      <c r="H2542" s="644"/>
      <c r="I2542" s="645">
        <f t="shared" si="280"/>
        <v>0</v>
      </c>
      <c r="J2542" s="644"/>
      <c r="K2542" s="644"/>
      <c r="L2542" s="644"/>
      <c r="M2542" s="645">
        <f t="shared" si="281"/>
        <v>0</v>
      </c>
      <c r="N2542" s="644"/>
      <c r="O2542" s="644"/>
      <c r="P2542" s="644"/>
      <c r="Q2542" s="87" t="e">
        <f t="shared" si="279"/>
        <v>#DIV/0!</v>
      </c>
      <c r="R2542" s="87" t="e">
        <f t="shared" si="279"/>
        <v>#DIV/0!</v>
      </c>
      <c r="S2542" s="87" t="e">
        <f t="shared" si="279"/>
        <v>#DIV/0!</v>
      </c>
      <c r="T2542" s="87" t="e">
        <f t="shared" si="278"/>
        <v>#DIV/0!</v>
      </c>
    </row>
    <row r="2543" spans="1:20" hidden="1" x14ac:dyDescent="0.3">
      <c r="A2543" s="92"/>
      <c r="B2543" s="93" t="s">
        <v>138</v>
      </c>
      <c r="C2543" s="94" t="s">
        <v>374</v>
      </c>
      <c r="D2543" s="644"/>
      <c r="E2543" s="645">
        <f t="shared" si="282"/>
        <v>0</v>
      </c>
      <c r="F2543" s="644"/>
      <c r="G2543" s="644"/>
      <c r="H2543" s="644"/>
      <c r="I2543" s="645">
        <f t="shared" si="280"/>
        <v>0</v>
      </c>
      <c r="J2543" s="644"/>
      <c r="K2543" s="644"/>
      <c r="L2543" s="644"/>
      <c r="M2543" s="645">
        <f t="shared" si="281"/>
        <v>0</v>
      </c>
      <c r="N2543" s="644"/>
      <c r="O2543" s="644"/>
      <c r="P2543" s="644"/>
      <c r="Q2543" s="87" t="e">
        <f t="shared" si="279"/>
        <v>#DIV/0!</v>
      </c>
      <c r="R2543" s="87" t="e">
        <f t="shared" si="279"/>
        <v>#DIV/0!</v>
      </c>
      <c r="S2543" s="87" t="e">
        <f t="shared" si="279"/>
        <v>#DIV/0!</v>
      </c>
      <c r="T2543" s="87" t="e">
        <f t="shared" si="278"/>
        <v>#DIV/0!</v>
      </c>
    </row>
    <row r="2544" spans="1:20" hidden="1" x14ac:dyDescent="0.3">
      <c r="A2544" s="92"/>
      <c r="B2544" s="93" t="s">
        <v>139</v>
      </c>
      <c r="C2544" s="100" t="s">
        <v>334</v>
      </c>
      <c r="D2544" s="644"/>
      <c r="E2544" s="645">
        <f t="shared" si="282"/>
        <v>0</v>
      </c>
      <c r="F2544" s="644"/>
      <c r="G2544" s="644"/>
      <c r="H2544" s="644"/>
      <c r="I2544" s="645">
        <f t="shared" si="280"/>
        <v>0</v>
      </c>
      <c r="J2544" s="644"/>
      <c r="K2544" s="644"/>
      <c r="L2544" s="644"/>
      <c r="M2544" s="645">
        <f t="shared" si="281"/>
        <v>0</v>
      </c>
      <c r="N2544" s="644"/>
      <c r="O2544" s="644"/>
      <c r="P2544" s="644"/>
      <c r="Q2544" s="87" t="e">
        <f t="shared" si="279"/>
        <v>#DIV/0!</v>
      </c>
      <c r="R2544" s="87" t="e">
        <f t="shared" si="279"/>
        <v>#DIV/0!</v>
      </c>
      <c r="S2544" s="87" t="e">
        <f t="shared" si="279"/>
        <v>#DIV/0!</v>
      </c>
      <c r="T2544" s="87" t="e">
        <f t="shared" si="278"/>
        <v>#DIV/0!</v>
      </c>
    </row>
    <row r="2545" spans="1:20" ht="30" hidden="1" x14ac:dyDescent="0.3">
      <c r="A2545" s="92"/>
      <c r="B2545" s="93" t="s">
        <v>335</v>
      </c>
      <c r="C2545" s="96" t="s">
        <v>336</v>
      </c>
      <c r="D2545" s="644"/>
      <c r="E2545" s="645">
        <f t="shared" si="282"/>
        <v>0</v>
      </c>
      <c r="F2545" s="644"/>
      <c r="G2545" s="644"/>
      <c r="H2545" s="644"/>
      <c r="I2545" s="645">
        <f t="shared" si="280"/>
        <v>0</v>
      </c>
      <c r="J2545" s="644"/>
      <c r="K2545" s="644"/>
      <c r="L2545" s="644"/>
      <c r="M2545" s="645">
        <f t="shared" si="281"/>
        <v>0</v>
      </c>
      <c r="N2545" s="644"/>
      <c r="O2545" s="644"/>
      <c r="P2545" s="644"/>
      <c r="Q2545" s="87" t="e">
        <f t="shared" si="279"/>
        <v>#DIV/0!</v>
      </c>
      <c r="R2545" s="87" t="e">
        <f t="shared" si="279"/>
        <v>#DIV/0!</v>
      </c>
      <c r="S2545" s="87" t="e">
        <f t="shared" si="279"/>
        <v>#DIV/0!</v>
      </c>
      <c r="T2545" s="87" t="e">
        <f t="shared" si="278"/>
        <v>#DIV/0!</v>
      </c>
    </row>
    <row r="2546" spans="1:20" ht="30" hidden="1" x14ac:dyDescent="0.3">
      <c r="A2546" s="92"/>
      <c r="B2546" s="93" t="s">
        <v>337</v>
      </c>
      <c r="C2546" s="97" t="s">
        <v>338</v>
      </c>
      <c r="D2546" s="644"/>
      <c r="E2546" s="645">
        <f t="shared" si="282"/>
        <v>0</v>
      </c>
      <c r="F2546" s="644"/>
      <c r="G2546" s="644"/>
      <c r="H2546" s="644"/>
      <c r="I2546" s="645">
        <f t="shared" si="280"/>
        <v>0</v>
      </c>
      <c r="J2546" s="644"/>
      <c r="K2546" s="644"/>
      <c r="L2546" s="644"/>
      <c r="M2546" s="645">
        <f t="shared" si="281"/>
        <v>0</v>
      </c>
      <c r="N2546" s="644"/>
      <c r="O2546" s="644"/>
      <c r="P2546" s="644"/>
      <c r="Q2546" s="87" t="e">
        <f t="shared" si="279"/>
        <v>#DIV/0!</v>
      </c>
      <c r="R2546" s="87" t="e">
        <f t="shared" si="279"/>
        <v>#DIV/0!</v>
      </c>
      <c r="S2546" s="87" t="e">
        <f t="shared" si="279"/>
        <v>#DIV/0!</v>
      </c>
      <c r="T2546" s="87" t="e">
        <f t="shared" si="278"/>
        <v>#DIV/0!</v>
      </c>
    </row>
    <row r="2547" spans="1:20" ht="30" hidden="1" x14ac:dyDescent="0.3">
      <c r="A2547" s="92"/>
      <c r="B2547" s="93" t="s">
        <v>339</v>
      </c>
      <c r="C2547" s="97" t="s">
        <v>340</v>
      </c>
      <c r="D2547" s="644"/>
      <c r="E2547" s="645">
        <f t="shared" si="282"/>
        <v>0</v>
      </c>
      <c r="F2547" s="644"/>
      <c r="G2547" s="644"/>
      <c r="H2547" s="644"/>
      <c r="I2547" s="645">
        <f t="shared" si="280"/>
        <v>0</v>
      </c>
      <c r="J2547" s="644"/>
      <c r="K2547" s="644"/>
      <c r="L2547" s="644"/>
      <c r="M2547" s="645">
        <f t="shared" si="281"/>
        <v>0</v>
      </c>
      <c r="N2547" s="644"/>
      <c r="O2547" s="644"/>
      <c r="P2547" s="644"/>
      <c r="Q2547" s="87" t="e">
        <f t="shared" si="279"/>
        <v>#DIV/0!</v>
      </c>
      <c r="R2547" s="87" t="e">
        <f t="shared" si="279"/>
        <v>#DIV/0!</v>
      </c>
      <c r="S2547" s="87" t="e">
        <f t="shared" si="279"/>
        <v>#DIV/0!</v>
      </c>
      <c r="T2547" s="87" t="e">
        <f t="shared" si="278"/>
        <v>#DIV/0!</v>
      </c>
    </row>
    <row r="2548" spans="1:20" ht="30" hidden="1" x14ac:dyDescent="0.3">
      <c r="A2548" s="92"/>
      <c r="B2548" s="93" t="s">
        <v>341</v>
      </c>
      <c r="C2548" s="97" t="s">
        <v>342</v>
      </c>
      <c r="D2548" s="644"/>
      <c r="E2548" s="645">
        <f t="shared" si="282"/>
        <v>0</v>
      </c>
      <c r="F2548" s="644"/>
      <c r="G2548" s="644"/>
      <c r="H2548" s="644"/>
      <c r="I2548" s="645">
        <f t="shared" si="280"/>
        <v>0</v>
      </c>
      <c r="J2548" s="644"/>
      <c r="K2548" s="644"/>
      <c r="L2548" s="644"/>
      <c r="M2548" s="645">
        <f t="shared" si="281"/>
        <v>0</v>
      </c>
      <c r="N2548" s="644"/>
      <c r="O2548" s="644"/>
      <c r="P2548" s="644"/>
      <c r="Q2548" s="87" t="e">
        <f t="shared" si="279"/>
        <v>#DIV/0!</v>
      </c>
      <c r="R2548" s="87" t="e">
        <f t="shared" si="279"/>
        <v>#DIV/0!</v>
      </c>
      <c r="S2548" s="87" t="e">
        <f t="shared" si="279"/>
        <v>#DIV/0!</v>
      </c>
      <c r="T2548" s="87" t="e">
        <f t="shared" si="278"/>
        <v>#DIV/0!</v>
      </c>
    </row>
    <row r="2549" spans="1:20" ht="30" hidden="1" x14ac:dyDescent="0.3">
      <c r="A2549" s="92"/>
      <c r="B2549" s="93" t="s">
        <v>343</v>
      </c>
      <c r="C2549" s="97" t="s">
        <v>344</v>
      </c>
      <c r="D2549" s="644"/>
      <c r="E2549" s="645">
        <f t="shared" si="282"/>
        <v>0</v>
      </c>
      <c r="F2549" s="644"/>
      <c r="G2549" s="644"/>
      <c r="H2549" s="644"/>
      <c r="I2549" s="645">
        <f t="shared" si="280"/>
        <v>0</v>
      </c>
      <c r="J2549" s="644"/>
      <c r="K2549" s="644"/>
      <c r="L2549" s="644"/>
      <c r="M2549" s="645">
        <f t="shared" si="281"/>
        <v>0</v>
      </c>
      <c r="N2549" s="644"/>
      <c r="O2549" s="644"/>
      <c r="P2549" s="644"/>
      <c r="Q2549" s="87" t="e">
        <f t="shared" si="279"/>
        <v>#DIV/0!</v>
      </c>
      <c r="R2549" s="87" t="e">
        <f t="shared" si="279"/>
        <v>#DIV/0!</v>
      </c>
      <c r="S2549" s="87" t="e">
        <f t="shared" si="279"/>
        <v>#DIV/0!</v>
      </c>
      <c r="T2549" s="87" t="e">
        <f t="shared" si="278"/>
        <v>#DIV/0!</v>
      </c>
    </row>
    <row r="2550" spans="1:20" ht="45" hidden="1" x14ac:dyDescent="0.3">
      <c r="A2550" s="92"/>
      <c r="B2550" s="93" t="s">
        <v>345</v>
      </c>
      <c r="C2550" s="97" t="s">
        <v>346</v>
      </c>
      <c r="D2550" s="644"/>
      <c r="E2550" s="645">
        <f t="shared" si="282"/>
        <v>0</v>
      </c>
      <c r="F2550" s="644"/>
      <c r="G2550" s="644"/>
      <c r="H2550" s="644"/>
      <c r="I2550" s="645">
        <f t="shared" si="280"/>
        <v>0</v>
      </c>
      <c r="J2550" s="644"/>
      <c r="K2550" s="644"/>
      <c r="L2550" s="644"/>
      <c r="M2550" s="645">
        <f t="shared" si="281"/>
        <v>0</v>
      </c>
      <c r="N2550" s="644"/>
      <c r="O2550" s="644"/>
      <c r="P2550" s="644"/>
      <c r="Q2550" s="87" t="e">
        <f t="shared" si="279"/>
        <v>#DIV/0!</v>
      </c>
      <c r="R2550" s="87" t="e">
        <f t="shared" si="279"/>
        <v>#DIV/0!</v>
      </c>
      <c r="S2550" s="87" t="e">
        <f t="shared" si="279"/>
        <v>#DIV/0!</v>
      </c>
      <c r="T2550" s="87" t="e">
        <f t="shared" si="278"/>
        <v>#DIV/0!</v>
      </c>
    </row>
    <row r="2551" spans="1:20" ht="30" hidden="1" x14ac:dyDescent="0.3">
      <c r="A2551" s="92"/>
      <c r="B2551" s="93" t="s">
        <v>347</v>
      </c>
      <c r="C2551" s="97" t="s">
        <v>348</v>
      </c>
      <c r="D2551" s="644"/>
      <c r="E2551" s="645">
        <f t="shared" si="282"/>
        <v>0</v>
      </c>
      <c r="F2551" s="644"/>
      <c r="G2551" s="644"/>
      <c r="H2551" s="644"/>
      <c r="I2551" s="645">
        <f t="shared" si="280"/>
        <v>0</v>
      </c>
      <c r="J2551" s="644"/>
      <c r="K2551" s="644"/>
      <c r="L2551" s="644"/>
      <c r="M2551" s="645">
        <f t="shared" si="281"/>
        <v>0</v>
      </c>
      <c r="N2551" s="644"/>
      <c r="O2551" s="644"/>
      <c r="P2551" s="644"/>
      <c r="Q2551" s="87" t="e">
        <f t="shared" si="279"/>
        <v>#DIV/0!</v>
      </c>
      <c r="R2551" s="87" t="e">
        <f t="shared" si="279"/>
        <v>#DIV/0!</v>
      </c>
      <c r="S2551" s="87" t="e">
        <f t="shared" si="279"/>
        <v>#DIV/0!</v>
      </c>
      <c r="T2551" s="87" t="e">
        <f t="shared" si="278"/>
        <v>#DIV/0!</v>
      </c>
    </row>
    <row r="2552" spans="1:20" ht="30" hidden="1" x14ac:dyDescent="0.3">
      <c r="A2552" s="92"/>
      <c r="B2552" s="93" t="s">
        <v>349</v>
      </c>
      <c r="C2552" s="97" t="s">
        <v>350</v>
      </c>
      <c r="D2552" s="644"/>
      <c r="E2552" s="645">
        <f t="shared" si="282"/>
        <v>0</v>
      </c>
      <c r="F2552" s="644"/>
      <c r="G2552" s="644"/>
      <c r="H2552" s="644"/>
      <c r="I2552" s="645">
        <f t="shared" si="280"/>
        <v>0</v>
      </c>
      <c r="J2552" s="644"/>
      <c r="K2552" s="644"/>
      <c r="L2552" s="644"/>
      <c r="M2552" s="645">
        <f t="shared" si="281"/>
        <v>0</v>
      </c>
      <c r="N2552" s="644"/>
      <c r="O2552" s="644"/>
      <c r="P2552" s="644"/>
      <c r="Q2552" s="87" t="e">
        <f t="shared" si="279"/>
        <v>#DIV/0!</v>
      </c>
      <c r="R2552" s="87" t="e">
        <f t="shared" si="279"/>
        <v>#DIV/0!</v>
      </c>
      <c r="S2552" s="87" t="e">
        <f t="shared" si="279"/>
        <v>#DIV/0!</v>
      </c>
      <c r="T2552" s="87" t="e">
        <f t="shared" si="278"/>
        <v>#DIV/0!</v>
      </c>
    </row>
    <row r="2553" spans="1:20" ht="45" hidden="1" x14ac:dyDescent="0.3">
      <c r="A2553" s="92"/>
      <c r="B2553" s="93" t="s">
        <v>351</v>
      </c>
      <c r="C2553" s="97" t="s">
        <v>352</v>
      </c>
      <c r="D2553" s="644"/>
      <c r="E2553" s="645">
        <f t="shared" si="282"/>
        <v>0</v>
      </c>
      <c r="F2553" s="644"/>
      <c r="G2553" s="644"/>
      <c r="H2553" s="644"/>
      <c r="I2553" s="645">
        <f t="shared" si="280"/>
        <v>0</v>
      </c>
      <c r="J2553" s="644"/>
      <c r="K2553" s="644"/>
      <c r="L2553" s="644"/>
      <c r="M2553" s="645">
        <f t="shared" si="281"/>
        <v>0</v>
      </c>
      <c r="N2553" s="644"/>
      <c r="O2553" s="644"/>
      <c r="P2553" s="644"/>
      <c r="Q2553" s="87" t="e">
        <f t="shared" si="279"/>
        <v>#DIV/0!</v>
      </c>
      <c r="R2553" s="87" t="e">
        <f t="shared" si="279"/>
        <v>#DIV/0!</v>
      </c>
      <c r="S2553" s="87" t="e">
        <f t="shared" si="279"/>
        <v>#DIV/0!</v>
      </c>
      <c r="T2553" s="87" t="e">
        <f t="shared" si="278"/>
        <v>#DIV/0!</v>
      </c>
    </row>
    <row r="2554" spans="1:20" ht="30" hidden="1" x14ac:dyDescent="0.3">
      <c r="A2554" s="92"/>
      <c r="B2554" s="93" t="s">
        <v>355</v>
      </c>
      <c r="C2554" s="96" t="s">
        <v>356</v>
      </c>
      <c r="D2554" s="644"/>
      <c r="E2554" s="645">
        <f t="shared" si="282"/>
        <v>0</v>
      </c>
      <c r="F2554" s="644"/>
      <c r="G2554" s="644"/>
      <c r="H2554" s="644"/>
      <c r="I2554" s="645">
        <f t="shared" si="280"/>
        <v>0</v>
      </c>
      <c r="J2554" s="644"/>
      <c r="K2554" s="644"/>
      <c r="L2554" s="644"/>
      <c r="M2554" s="645">
        <f t="shared" si="281"/>
        <v>0</v>
      </c>
      <c r="N2554" s="644"/>
      <c r="O2554" s="644"/>
      <c r="P2554" s="644"/>
      <c r="Q2554" s="87" t="e">
        <f t="shared" si="279"/>
        <v>#DIV/0!</v>
      </c>
      <c r="R2554" s="87" t="e">
        <f t="shared" si="279"/>
        <v>#DIV/0!</v>
      </c>
      <c r="S2554" s="87" t="e">
        <f t="shared" si="279"/>
        <v>#DIV/0!</v>
      </c>
      <c r="T2554" s="87" t="e">
        <f t="shared" si="278"/>
        <v>#DIV/0!</v>
      </c>
    </row>
    <row r="2555" spans="1:20" ht="30" hidden="1" x14ac:dyDescent="0.3">
      <c r="A2555" s="92"/>
      <c r="B2555" s="93" t="s">
        <v>357</v>
      </c>
      <c r="C2555" s="97" t="s">
        <v>358</v>
      </c>
      <c r="D2555" s="644"/>
      <c r="E2555" s="645">
        <f t="shared" si="282"/>
        <v>0</v>
      </c>
      <c r="F2555" s="644"/>
      <c r="G2555" s="644"/>
      <c r="H2555" s="644"/>
      <c r="I2555" s="645">
        <f t="shared" si="280"/>
        <v>0</v>
      </c>
      <c r="J2555" s="644"/>
      <c r="K2555" s="644"/>
      <c r="L2555" s="644"/>
      <c r="M2555" s="645">
        <f t="shared" si="281"/>
        <v>0</v>
      </c>
      <c r="N2555" s="644"/>
      <c r="O2555" s="644"/>
      <c r="P2555" s="644"/>
      <c r="Q2555" s="87" t="e">
        <f t="shared" si="279"/>
        <v>#DIV/0!</v>
      </c>
      <c r="R2555" s="87" t="e">
        <f t="shared" si="279"/>
        <v>#DIV/0!</v>
      </c>
      <c r="S2555" s="87" t="e">
        <f t="shared" si="279"/>
        <v>#DIV/0!</v>
      </c>
      <c r="T2555" s="87" t="e">
        <f t="shared" si="278"/>
        <v>#DIV/0!</v>
      </c>
    </row>
    <row r="2556" spans="1:20" ht="57.75" customHeight="1" x14ac:dyDescent="0.3">
      <c r="A2556" s="92" t="s">
        <v>519</v>
      </c>
      <c r="B2556" s="93"/>
      <c r="C2556" s="105" t="s">
        <v>520</v>
      </c>
      <c r="D2556" s="644">
        <f>D2557+D2624</f>
        <v>416</v>
      </c>
      <c r="E2556" s="645">
        <f t="shared" si="282"/>
        <v>416</v>
      </c>
      <c r="F2556" s="644">
        <f>F2557+F2624</f>
        <v>416</v>
      </c>
      <c r="G2556" s="644">
        <f>G2557+G2624</f>
        <v>0</v>
      </c>
      <c r="H2556" s="644">
        <f>H2557+H2624</f>
        <v>2.6457000000000002</v>
      </c>
      <c r="I2556" s="645">
        <f t="shared" si="280"/>
        <v>319.3</v>
      </c>
      <c r="J2556" s="644">
        <f>J2557+J2624</f>
        <v>319.3</v>
      </c>
      <c r="K2556" s="644">
        <f>K2557+K2624</f>
        <v>0</v>
      </c>
      <c r="L2556" s="644">
        <f>L2557+L2624</f>
        <v>2.6457000000000002</v>
      </c>
      <c r="M2556" s="645">
        <f t="shared" si="281"/>
        <v>294.74320999999998</v>
      </c>
      <c r="N2556" s="644">
        <f>N2557+N2624</f>
        <v>294.74320999999998</v>
      </c>
      <c r="O2556" s="644">
        <f>O2557+O2624</f>
        <v>0</v>
      </c>
      <c r="P2556" s="644">
        <f>P2557+P2624</f>
        <v>6.5700000000000003E-3</v>
      </c>
      <c r="Q2556" s="87">
        <f t="shared" si="279"/>
        <v>92.309179455057929</v>
      </c>
      <c r="R2556" s="87">
        <f t="shared" si="279"/>
        <v>92.309179455057929</v>
      </c>
      <c r="S2556" s="87" t="e">
        <f t="shared" si="279"/>
        <v>#DIV/0!</v>
      </c>
      <c r="T2556" s="87">
        <f t="shared" si="278"/>
        <v>0.24832747477038214</v>
      </c>
    </row>
    <row r="2557" spans="1:20" x14ac:dyDescent="0.3">
      <c r="A2557" s="92"/>
      <c r="B2557" s="93" t="s">
        <v>192</v>
      </c>
      <c r="C2557" s="94" t="s">
        <v>206</v>
      </c>
      <c r="D2557" s="644">
        <f>D2558+D2563+D2608+D2619</f>
        <v>414</v>
      </c>
      <c r="E2557" s="645">
        <f t="shared" si="282"/>
        <v>414</v>
      </c>
      <c r="F2557" s="644">
        <f>F2558+F2563+F2608+F2619</f>
        <v>414</v>
      </c>
      <c r="G2557" s="644">
        <f>G2558+G2563+G2608+G2619</f>
        <v>0</v>
      </c>
      <c r="H2557" s="644">
        <f>H2558+H2563+H2608+H2619</f>
        <v>2.6457000000000002</v>
      </c>
      <c r="I2557" s="645">
        <f t="shared" si="280"/>
        <v>317.3</v>
      </c>
      <c r="J2557" s="644">
        <f>J2558+J2563+J2608+J2619</f>
        <v>317.3</v>
      </c>
      <c r="K2557" s="644">
        <f>K2558+K2563+K2608+K2619</f>
        <v>0</v>
      </c>
      <c r="L2557" s="644">
        <f>L2558+L2563+L2608+L2619</f>
        <v>2.6457000000000002</v>
      </c>
      <c r="M2557" s="645">
        <f t="shared" si="281"/>
        <v>292.74320999999998</v>
      </c>
      <c r="N2557" s="644">
        <f>N2558+N2563+N2608+N2619</f>
        <v>292.74320999999998</v>
      </c>
      <c r="O2557" s="644">
        <f>O2558+O2563+O2608+O2619</f>
        <v>0</v>
      </c>
      <c r="P2557" s="644">
        <f>P2558+P2563+P2608+P2619</f>
        <v>6.5700000000000003E-3</v>
      </c>
      <c r="Q2557" s="87">
        <f t="shared" si="279"/>
        <v>92.260702804916477</v>
      </c>
      <c r="R2557" s="87">
        <f t="shared" si="279"/>
        <v>92.260702804916477</v>
      </c>
      <c r="S2557" s="87" t="e">
        <f t="shared" si="279"/>
        <v>#DIV/0!</v>
      </c>
      <c r="T2557" s="87">
        <f t="shared" si="278"/>
        <v>0.24832747477038214</v>
      </c>
    </row>
    <row r="2558" spans="1:20" x14ac:dyDescent="0.3">
      <c r="A2558" s="92"/>
      <c r="B2558" s="93" t="s">
        <v>203</v>
      </c>
      <c r="C2558" s="95" t="s">
        <v>18</v>
      </c>
      <c r="D2558" s="644"/>
      <c r="E2558" s="645">
        <f t="shared" si="282"/>
        <v>0</v>
      </c>
      <c r="F2558" s="644"/>
      <c r="G2558" s="644"/>
      <c r="H2558" s="644"/>
      <c r="I2558" s="645">
        <f t="shared" si="280"/>
        <v>0</v>
      </c>
      <c r="J2558" s="644"/>
      <c r="K2558" s="644"/>
      <c r="L2558" s="644"/>
      <c r="M2558" s="645">
        <f t="shared" si="281"/>
        <v>0</v>
      </c>
      <c r="N2558" s="644"/>
      <c r="O2558" s="644"/>
      <c r="P2558" s="644"/>
      <c r="Q2558" s="87" t="e">
        <f t="shared" si="279"/>
        <v>#DIV/0!</v>
      </c>
      <c r="R2558" s="87" t="e">
        <f t="shared" si="279"/>
        <v>#DIV/0!</v>
      </c>
      <c r="S2558" s="87" t="e">
        <f t="shared" si="279"/>
        <v>#DIV/0!</v>
      </c>
      <c r="T2558" s="87" t="e">
        <f t="shared" si="278"/>
        <v>#DIV/0!</v>
      </c>
    </row>
    <row r="2559" spans="1:20" hidden="1" x14ac:dyDescent="0.3">
      <c r="A2559" s="92"/>
      <c r="B2559" s="93" t="s">
        <v>207</v>
      </c>
      <c r="C2559" s="96" t="s">
        <v>208</v>
      </c>
      <c r="D2559" s="644"/>
      <c r="E2559" s="645">
        <f t="shared" si="282"/>
        <v>0</v>
      </c>
      <c r="F2559" s="644"/>
      <c r="G2559" s="644"/>
      <c r="H2559" s="644"/>
      <c r="I2559" s="645">
        <f t="shared" si="280"/>
        <v>0</v>
      </c>
      <c r="J2559" s="644"/>
      <c r="K2559" s="644"/>
      <c r="L2559" s="644"/>
      <c r="M2559" s="645">
        <f t="shared" si="281"/>
        <v>0</v>
      </c>
      <c r="N2559" s="644"/>
      <c r="O2559" s="644"/>
      <c r="P2559" s="644"/>
      <c r="Q2559" s="87" t="e">
        <f t="shared" si="279"/>
        <v>#DIV/0!</v>
      </c>
      <c r="R2559" s="87" t="e">
        <f t="shared" si="279"/>
        <v>#DIV/0!</v>
      </c>
      <c r="S2559" s="87" t="e">
        <f t="shared" si="279"/>
        <v>#DIV/0!</v>
      </c>
      <c r="T2559" s="87" t="e">
        <f t="shared" si="278"/>
        <v>#DIV/0!</v>
      </c>
    </row>
    <row r="2560" spans="1:20" ht="30" hidden="1" x14ac:dyDescent="0.3">
      <c r="A2560" s="92"/>
      <c r="B2560" s="93" t="s">
        <v>209</v>
      </c>
      <c r="C2560" s="97" t="s">
        <v>210</v>
      </c>
      <c r="D2560" s="644"/>
      <c r="E2560" s="645">
        <f t="shared" si="282"/>
        <v>0</v>
      </c>
      <c r="F2560" s="644"/>
      <c r="G2560" s="644"/>
      <c r="H2560" s="644"/>
      <c r="I2560" s="645">
        <f t="shared" si="280"/>
        <v>0</v>
      </c>
      <c r="J2560" s="644"/>
      <c r="K2560" s="644"/>
      <c r="L2560" s="644"/>
      <c r="M2560" s="645">
        <f t="shared" si="281"/>
        <v>0</v>
      </c>
      <c r="N2560" s="644"/>
      <c r="O2560" s="644"/>
      <c r="P2560" s="644"/>
      <c r="Q2560" s="87" t="e">
        <f t="shared" si="279"/>
        <v>#DIV/0!</v>
      </c>
      <c r="R2560" s="87" t="e">
        <f t="shared" si="279"/>
        <v>#DIV/0!</v>
      </c>
      <c r="S2560" s="87" t="e">
        <f t="shared" si="279"/>
        <v>#DIV/0!</v>
      </c>
      <c r="T2560" s="87" t="e">
        <f t="shared" si="278"/>
        <v>#DIV/0!</v>
      </c>
    </row>
    <row r="2561" spans="1:20" ht="30" hidden="1" x14ac:dyDescent="0.3">
      <c r="A2561" s="92"/>
      <c r="B2561" s="93" t="s">
        <v>211</v>
      </c>
      <c r="C2561" s="97" t="s">
        <v>212</v>
      </c>
      <c r="D2561" s="644"/>
      <c r="E2561" s="645">
        <f t="shared" si="282"/>
        <v>0</v>
      </c>
      <c r="F2561" s="644"/>
      <c r="G2561" s="644"/>
      <c r="H2561" s="644"/>
      <c r="I2561" s="645">
        <f t="shared" si="280"/>
        <v>0</v>
      </c>
      <c r="J2561" s="644"/>
      <c r="K2561" s="644"/>
      <c r="L2561" s="644"/>
      <c r="M2561" s="645">
        <f t="shared" si="281"/>
        <v>0</v>
      </c>
      <c r="N2561" s="644"/>
      <c r="O2561" s="644"/>
      <c r="P2561" s="644"/>
      <c r="Q2561" s="87" t="e">
        <f t="shared" si="279"/>
        <v>#DIV/0!</v>
      </c>
      <c r="R2561" s="87" t="e">
        <f t="shared" si="279"/>
        <v>#DIV/0!</v>
      </c>
      <c r="S2561" s="87" t="e">
        <f t="shared" si="279"/>
        <v>#DIV/0!</v>
      </c>
      <c r="T2561" s="87" t="e">
        <f t="shared" si="278"/>
        <v>#DIV/0!</v>
      </c>
    </row>
    <row r="2562" spans="1:20" hidden="1" x14ac:dyDescent="0.3">
      <c r="A2562" s="92"/>
      <c r="B2562" s="93" t="s">
        <v>213</v>
      </c>
      <c r="C2562" s="96" t="s">
        <v>214</v>
      </c>
      <c r="D2562" s="644"/>
      <c r="E2562" s="645">
        <f t="shared" si="282"/>
        <v>0</v>
      </c>
      <c r="F2562" s="644"/>
      <c r="G2562" s="644"/>
      <c r="H2562" s="644"/>
      <c r="I2562" s="645">
        <f t="shared" si="280"/>
        <v>0</v>
      </c>
      <c r="J2562" s="644"/>
      <c r="K2562" s="644"/>
      <c r="L2562" s="644"/>
      <c r="M2562" s="645">
        <f t="shared" si="281"/>
        <v>0</v>
      </c>
      <c r="N2562" s="644"/>
      <c r="O2562" s="644"/>
      <c r="P2562" s="644"/>
      <c r="Q2562" s="87" t="e">
        <f t="shared" si="279"/>
        <v>#DIV/0!</v>
      </c>
      <c r="R2562" s="87" t="e">
        <f t="shared" si="279"/>
        <v>#DIV/0!</v>
      </c>
      <c r="S2562" s="87" t="e">
        <f t="shared" si="279"/>
        <v>#DIV/0!</v>
      </c>
      <c r="T2562" s="87" t="e">
        <f t="shared" si="278"/>
        <v>#DIV/0!</v>
      </c>
    </row>
    <row r="2563" spans="1:20" ht="30" x14ac:dyDescent="0.3">
      <c r="A2563" s="92"/>
      <c r="B2563" s="93" t="s">
        <v>215</v>
      </c>
      <c r="C2563" s="95" t="s">
        <v>19</v>
      </c>
      <c r="D2563" s="644"/>
      <c r="E2563" s="645">
        <f t="shared" si="282"/>
        <v>0</v>
      </c>
      <c r="F2563" s="644"/>
      <c r="G2563" s="644"/>
      <c r="H2563" s="644">
        <v>2.6391300000000002</v>
      </c>
      <c r="I2563" s="645">
        <f t="shared" si="280"/>
        <v>0</v>
      </c>
      <c r="J2563" s="644"/>
      <c r="K2563" s="644"/>
      <c r="L2563" s="644">
        <v>2.6391300000000002</v>
      </c>
      <c r="M2563" s="645">
        <f t="shared" si="281"/>
        <v>0</v>
      </c>
      <c r="N2563" s="644"/>
      <c r="O2563" s="644"/>
      <c r="P2563" s="644"/>
      <c r="Q2563" s="87" t="e">
        <f t="shared" si="279"/>
        <v>#DIV/0!</v>
      </c>
      <c r="R2563" s="87" t="e">
        <f t="shared" si="279"/>
        <v>#DIV/0!</v>
      </c>
      <c r="S2563" s="87" t="e">
        <f t="shared" si="279"/>
        <v>#DIV/0!</v>
      </c>
      <c r="T2563" s="87">
        <f t="shared" si="278"/>
        <v>0</v>
      </c>
    </row>
    <row r="2564" spans="1:20" ht="45" hidden="1" x14ac:dyDescent="0.3">
      <c r="A2564" s="92"/>
      <c r="B2564" s="93" t="s">
        <v>216</v>
      </c>
      <c r="C2564" s="96" t="s">
        <v>217</v>
      </c>
      <c r="D2564" s="644"/>
      <c r="E2564" s="645">
        <f t="shared" si="282"/>
        <v>0</v>
      </c>
      <c r="F2564" s="644"/>
      <c r="G2564" s="644"/>
      <c r="H2564" s="644"/>
      <c r="I2564" s="645">
        <f t="shared" si="280"/>
        <v>0</v>
      </c>
      <c r="J2564" s="644"/>
      <c r="K2564" s="644"/>
      <c r="L2564" s="644"/>
      <c r="M2564" s="645">
        <f t="shared" si="281"/>
        <v>0</v>
      </c>
      <c r="N2564" s="644"/>
      <c r="O2564" s="644"/>
      <c r="P2564" s="644"/>
      <c r="Q2564" s="87" t="e">
        <f t="shared" si="279"/>
        <v>#DIV/0!</v>
      </c>
      <c r="R2564" s="87" t="e">
        <f t="shared" si="279"/>
        <v>#DIV/0!</v>
      </c>
      <c r="S2564" s="87" t="e">
        <f t="shared" si="279"/>
        <v>#DIV/0!</v>
      </c>
      <c r="T2564" s="87" t="e">
        <f t="shared" si="278"/>
        <v>#DIV/0!</v>
      </c>
    </row>
    <row r="2565" spans="1:20" hidden="1" x14ac:dyDescent="0.3">
      <c r="A2565" s="92"/>
      <c r="B2565" s="93" t="s">
        <v>218</v>
      </c>
      <c r="C2565" s="96" t="s">
        <v>219</v>
      </c>
      <c r="D2565" s="644"/>
      <c r="E2565" s="645">
        <f t="shared" si="282"/>
        <v>0</v>
      </c>
      <c r="F2565" s="644"/>
      <c r="G2565" s="644"/>
      <c r="H2565" s="644"/>
      <c r="I2565" s="645">
        <f t="shared" si="280"/>
        <v>0</v>
      </c>
      <c r="J2565" s="644"/>
      <c r="K2565" s="644"/>
      <c r="L2565" s="644"/>
      <c r="M2565" s="645">
        <f t="shared" si="281"/>
        <v>0</v>
      </c>
      <c r="N2565" s="644"/>
      <c r="O2565" s="644"/>
      <c r="P2565" s="644"/>
      <c r="Q2565" s="87" t="e">
        <f t="shared" si="279"/>
        <v>#DIV/0!</v>
      </c>
      <c r="R2565" s="87" t="e">
        <f t="shared" si="279"/>
        <v>#DIV/0!</v>
      </c>
      <c r="S2565" s="87" t="e">
        <f t="shared" si="279"/>
        <v>#DIV/0!</v>
      </c>
      <c r="T2565" s="87" t="e">
        <f t="shared" si="278"/>
        <v>#DIV/0!</v>
      </c>
    </row>
    <row r="2566" spans="1:20" ht="30" hidden="1" x14ac:dyDescent="0.3">
      <c r="A2566" s="92"/>
      <c r="B2566" s="93" t="s">
        <v>220</v>
      </c>
      <c r="C2566" s="97" t="s">
        <v>221</v>
      </c>
      <c r="D2566" s="644"/>
      <c r="E2566" s="645">
        <f t="shared" si="282"/>
        <v>0</v>
      </c>
      <c r="F2566" s="644"/>
      <c r="G2566" s="644"/>
      <c r="H2566" s="644"/>
      <c r="I2566" s="645">
        <f t="shared" si="280"/>
        <v>0</v>
      </c>
      <c r="J2566" s="644"/>
      <c r="K2566" s="644"/>
      <c r="L2566" s="644"/>
      <c r="M2566" s="645">
        <f t="shared" si="281"/>
        <v>0</v>
      </c>
      <c r="N2566" s="644"/>
      <c r="O2566" s="644"/>
      <c r="P2566" s="644"/>
      <c r="Q2566" s="87" t="e">
        <f t="shared" si="279"/>
        <v>#DIV/0!</v>
      </c>
      <c r="R2566" s="87" t="e">
        <f t="shared" si="279"/>
        <v>#DIV/0!</v>
      </c>
      <c r="S2566" s="87" t="e">
        <f t="shared" si="279"/>
        <v>#DIV/0!</v>
      </c>
      <c r="T2566" s="87" t="e">
        <f t="shared" si="278"/>
        <v>#DIV/0!</v>
      </c>
    </row>
    <row r="2567" spans="1:20" ht="30" hidden="1" x14ac:dyDescent="0.3">
      <c r="A2567" s="92"/>
      <c r="B2567" s="93" t="s">
        <v>222</v>
      </c>
      <c r="C2567" s="97" t="s">
        <v>223</v>
      </c>
      <c r="D2567" s="644"/>
      <c r="E2567" s="645">
        <f t="shared" si="282"/>
        <v>0</v>
      </c>
      <c r="F2567" s="644"/>
      <c r="G2567" s="644"/>
      <c r="H2567" s="644"/>
      <c r="I2567" s="645">
        <f t="shared" si="280"/>
        <v>0</v>
      </c>
      <c r="J2567" s="644"/>
      <c r="K2567" s="644"/>
      <c r="L2567" s="644"/>
      <c r="M2567" s="645">
        <f t="shared" si="281"/>
        <v>0</v>
      </c>
      <c r="N2567" s="644"/>
      <c r="O2567" s="644"/>
      <c r="P2567" s="644"/>
      <c r="Q2567" s="87" t="e">
        <f t="shared" si="279"/>
        <v>#DIV/0!</v>
      </c>
      <c r="R2567" s="87" t="e">
        <f t="shared" si="279"/>
        <v>#DIV/0!</v>
      </c>
      <c r="S2567" s="87" t="e">
        <f t="shared" si="279"/>
        <v>#DIV/0!</v>
      </c>
      <c r="T2567" s="87" t="e">
        <f t="shared" si="278"/>
        <v>#DIV/0!</v>
      </c>
    </row>
    <row r="2568" spans="1:20" hidden="1" x14ac:dyDescent="0.3">
      <c r="A2568" s="92"/>
      <c r="B2568" s="93" t="s">
        <v>224</v>
      </c>
      <c r="C2568" s="96" t="s">
        <v>225</v>
      </c>
      <c r="D2568" s="644"/>
      <c r="E2568" s="645">
        <f t="shared" si="282"/>
        <v>0</v>
      </c>
      <c r="F2568" s="644"/>
      <c r="G2568" s="644"/>
      <c r="H2568" s="644"/>
      <c r="I2568" s="645">
        <f t="shared" si="280"/>
        <v>0</v>
      </c>
      <c r="J2568" s="644"/>
      <c r="K2568" s="644"/>
      <c r="L2568" s="644"/>
      <c r="M2568" s="645">
        <f t="shared" si="281"/>
        <v>0</v>
      </c>
      <c r="N2568" s="644"/>
      <c r="O2568" s="644"/>
      <c r="P2568" s="644"/>
      <c r="Q2568" s="87" t="e">
        <f t="shared" si="279"/>
        <v>#DIV/0!</v>
      </c>
      <c r="R2568" s="87" t="e">
        <f t="shared" si="279"/>
        <v>#DIV/0!</v>
      </c>
      <c r="S2568" s="87" t="e">
        <f t="shared" si="279"/>
        <v>#DIV/0!</v>
      </c>
      <c r="T2568" s="87" t="e">
        <f t="shared" si="278"/>
        <v>#DIV/0!</v>
      </c>
    </row>
    <row r="2569" spans="1:20" ht="30" hidden="1" x14ac:dyDescent="0.3">
      <c r="A2569" s="92"/>
      <c r="B2569" s="93" t="s">
        <v>226</v>
      </c>
      <c r="C2569" s="97" t="s">
        <v>227</v>
      </c>
      <c r="D2569" s="644"/>
      <c r="E2569" s="645">
        <f t="shared" si="282"/>
        <v>0</v>
      </c>
      <c r="F2569" s="644"/>
      <c r="G2569" s="644"/>
      <c r="H2569" s="644"/>
      <c r="I2569" s="645">
        <f t="shared" si="280"/>
        <v>0</v>
      </c>
      <c r="J2569" s="644"/>
      <c r="K2569" s="644"/>
      <c r="L2569" s="644"/>
      <c r="M2569" s="645">
        <f t="shared" si="281"/>
        <v>0</v>
      </c>
      <c r="N2569" s="644"/>
      <c r="O2569" s="644"/>
      <c r="P2569" s="644"/>
      <c r="Q2569" s="87" t="e">
        <f t="shared" si="279"/>
        <v>#DIV/0!</v>
      </c>
      <c r="R2569" s="87" t="e">
        <f t="shared" si="279"/>
        <v>#DIV/0!</v>
      </c>
      <c r="S2569" s="87" t="e">
        <f t="shared" si="279"/>
        <v>#DIV/0!</v>
      </c>
      <c r="T2569" s="87" t="e">
        <f t="shared" si="278"/>
        <v>#DIV/0!</v>
      </c>
    </row>
    <row r="2570" spans="1:20" ht="75" hidden="1" x14ac:dyDescent="0.3">
      <c r="A2570" s="92"/>
      <c r="B2570" s="93" t="s">
        <v>228</v>
      </c>
      <c r="C2570" s="97" t="s">
        <v>229</v>
      </c>
      <c r="D2570" s="644"/>
      <c r="E2570" s="645">
        <f t="shared" si="282"/>
        <v>0</v>
      </c>
      <c r="F2570" s="644"/>
      <c r="G2570" s="644"/>
      <c r="H2570" s="644"/>
      <c r="I2570" s="645">
        <f t="shared" si="280"/>
        <v>0</v>
      </c>
      <c r="J2570" s="644"/>
      <c r="K2570" s="644"/>
      <c r="L2570" s="644"/>
      <c r="M2570" s="645">
        <f t="shared" si="281"/>
        <v>0</v>
      </c>
      <c r="N2570" s="644"/>
      <c r="O2570" s="644"/>
      <c r="P2570" s="644"/>
      <c r="Q2570" s="87" t="e">
        <f t="shared" si="279"/>
        <v>#DIV/0!</v>
      </c>
      <c r="R2570" s="87" t="e">
        <f t="shared" si="279"/>
        <v>#DIV/0!</v>
      </c>
      <c r="S2570" s="87" t="e">
        <f t="shared" si="279"/>
        <v>#DIV/0!</v>
      </c>
      <c r="T2570" s="87" t="e">
        <f t="shared" si="278"/>
        <v>#DIV/0!</v>
      </c>
    </row>
    <row r="2571" spans="1:20" ht="135" hidden="1" x14ac:dyDescent="0.3">
      <c r="A2571" s="92"/>
      <c r="B2571" s="93" t="s">
        <v>230</v>
      </c>
      <c r="C2571" s="97" t="s">
        <v>231</v>
      </c>
      <c r="D2571" s="644"/>
      <c r="E2571" s="645">
        <f t="shared" si="282"/>
        <v>0</v>
      </c>
      <c r="F2571" s="644"/>
      <c r="G2571" s="644"/>
      <c r="H2571" s="644"/>
      <c r="I2571" s="645">
        <f t="shared" si="280"/>
        <v>0</v>
      </c>
      <c r="J2571" s="644"/>
      <c r="K2571" s="644"/>
      <c r="L2571" s="644"/>
      <c r="M2571" s="645">
        <f t="shared" si="281"/>
        <v>0</v>
      </c>
      <c r="N2571" s="644"/>
      <c r="O2571" s="644"/>
      <c r="P2571" s="644"/>
      <c r="Q2571" s="87" t="e">
        <f t="shared" si="279"/>
        <v>#DIV/0!</v>
      </c>
      <c r="R2571" s="87" t="e">
        <f t="shared" si="279"/>
        <v>#DIV/0!</v>
      </c>
      <c r="S2571" s="87" t="e">
        <f t="shared" si="279"/>
        <v>#DIV/0!</v>
      </c>
      <c r="T2571" s="87" t="e">
        <f t="shared" si="278"/>
        <v>#DIV/0!</v>
      </c>
    </row>
    <row r="2572" spans="1:20" ht="45" hidden="1" x14ac:dyDescent="0.3">
      <c r="A2572" s="92"/>
      <c r="B2572" s="93" t="s">
        <v>232</v>
      </c>
      <c r="C2572" s="97" t="s">
        <v>233</v>
      </c>
      <c r="D2572" s="644"/>
      <c r="E2572" s="645">
        <f t="shared" si="282"/>
        <v>0</v>
      </c>
      <c r="F2572" s="644"/>
      <c r="G2572" s="644"/>
      <c r="H2572" s="644"/>
      <c r="I2572" s="645">
        <f t="shared" si="280"/>
        <v>0</v>
      </c>
      <c r="J2572" s="644"/>
      <c r="K2572" s="644"/>
      <c r="L2572" s="644"/>
      <c r="M2572" s="645">
        <f t="shared" si="281"/>
        <v>0</v>
      </c>
      <c r="N2572" s="644"/>
      <c r="O2572" s="644"/>
      <c r="P2572" s="644"/>
      <c r="Q2572" s="87" t="e">
        <f t="shared" si="279"/>
        <v>#DIV/0!</v>
      </c>
      <c r="R2572" s="87" t="e">
        <f t="shared" si="279"/>
        <v>#DIV/0!</v>
      </c>
      <c r="S2572" s="87" t="e">
        <f t="shared" si="279"/>
        <v>#DIV/0!</v>
      </c>
      <c r="T2572" s="87" t="e">
        <f t="shared" si="278"/>
        <v>#DIV/0!</v>
      </c>
    </row>
    <row r="2573" spans="1:20" ht="45" hidden="1" x14ac:dyDescent="0.3">
      <c r="A2573" s="92"/>
      <c r="B2573" s="93" t="s">
        <v>234</v>
      </c>
      <c r="C2573" s="97" t="s">
        <v>235</v>
      </c>
      <c r="D2573" s="644"/>
      <c r="E2573" s="645">
        <f t="shared" si="282"/>
        <v>0</v>
      </c>
      <c r="F2573" s="644"/>
      <c r="G2573" s="644"/>
      <c r="H2573" s="644"/>
      <c r="I2573" s="645">
        <f t="shared" si="280"/>
        <v>0</v>
      </c>
      <c r="J2573" s="644"/>
      <c r="K2573" s="644"/>
      <c r="L2573" s="644"/>
      <c r="M2573" s="645">
        <f t="shared" si="281"/>
        <v>0</v>
      </c>
      <c r="N2573" s="644"/>
      <c r="O2573" s="644"/>
      <c r="P2573" s="644"/>
      <c r="Q2573" s="87" t="e">
        <f t="shared" si="279"/>
        <v>#DIV/0!</v>
      </c>
      <c r="R2573" s="87" t="e">
        <f t="shared" si="279"/>
        <v>#DIV/0!</v>
      </c>
      <c r="S2573" s="87" t="e">
        <f t="shared" si="279"/>
        <v>#DIV/0!</v>
      </c>
      <c r="T2573" s="87" t="e">
        <f t="shared" si="278"/>
        <v>#DIV/0!</v>
      </c>
    </row>
    <row r="2574" spans="1:20" ht="45" hidden="1" x14ac:dyDescent="0.3">
      <c r="A2574" s="92"/>
      <c r="B2574" s="93" t="s">
        <v>236</v>
      </c>
      <c r="C2574" s="97" t="s">
        <v>237</v>
      </c>
      <c r="D2574" s="644"/>
      <c r="E2574" s="645">
        <f t="shared" si="282"/>
        <v>0</v>
      </c>
      <c r="F2574" s="644"/>
      <c r="G2574" s="644"/>
      <c r="H2574" s="644"/>
      <c r="I2574" s="645">
        <f t="shared" si="280"/>
        <v>0</v>
      </c>
      <c r="J2574" s="644"/>
      <c r="K2574" s="644"/>
      <c r="L2574" s="644"/>
      <c r="M2574" s="645">
        <f t="shared" si="281"/>
        <v>0</v>
      </c>
      <c r="N2574" s="644"/>
      <c r="O2574" s="644"/>
      <c r="P2574" s="644"/>
      <c r="Q2574" s="87" t="e">
        <f t="shared" si="279"/>
        <v>#DIV/0!</v>
      </c>
      <c r="R2574" s="87" t="e">
        <f t="shared" si="279"/>
        <v>#DIV/0!</v>
      </c>
      <c r="S2574" s="87" t="e">
        <f t="shared" si="279"/>
        <v>#DIV/0!</v>
      </c>
      <c r="T2574" s="87" t="e">
        <f t="shared" si="278"/>
        <v>#DIV/0!</v>
      </c>
    </row>
    <row r="2575" spans="1:20" ht="30" hidden="1" x14ac:dyDescent="0.3">
      <c r="A2575" s="92"/>
      <c r="B2575" s="93" t="s">
        <v>238</v>
      </c>
      <c r="C2575" s="97" t="s">
        <v>239</v>
      </c>
      <c r="D2575" s="644"/>
      <c r="E2575" s="645">
        <f t="shared" si="282"/>
        <v>0</v>
      </c>
      <c r="F2575" s="644"/>
      <c r="G2575" s="644"/>
      <c r="H2575" s="644"/>
      <c r="I2575" s="645">
        <f t="shared" si="280"/>
        <v>0</v>
      </c>
      <c r="J2575" s="644"/>
      <c r="K2575" s="644"/>
      <c r="L2575" s="644"/>
      <c r="M2575" s="645">
        <f t="shared" si="281"/>
        <v>0</v>
      </c>
      <c r="N2575" s="644"/>
      <c r="O2575" s="644"/>
      <c r="P2575" s="644"/>
      <c r="Q2575" s="87" t="e">
        <f t="shared" si="279"/>
        <v>#DIV/0!</v>
      </c>
      <c r="R2575" s="87" t="e">
        <f t="shared" si="279"/>
        <v>#DIV/0!</v>
      </c>
      <c r="S2575" s="87" t="e">
        <f t="shared" si="279"/>
        <v>#DIV/0!</v>
      </c>
      <c r="T2575" s="87" t="e">
        <f t="shared" si="278"/>
        <v>#DIV/0!</v>
      </c>
    </row>
    <row r="2576" spans="1:20" ht="45" hidden="1" x14ac:dyDescent="0.3">
      <c r="A2576" s="92"/>
      <c r="B2576" s="93" t="s">
        <v>240</v>
      </c>
      <c r="C2576" s="97" t="s">
        <v>241</v>
      </c>
      <c r="D2576" s="644"/>
      <c r="E2576" s="645">
        <f t="shared" si="282"/>
        <v>0</v>
      </c>
      <c r="F2576" s="644"/>
      <c r="G2576" s="644"/>
      <c r="H2576" s="644"/>
      <c r="I2576" s="645">
        <f t="shared" si="280"/>
        <v>0</v>
      </c>
      <c r="J2576" s="644"/>
      <c r="K2576" s="644"/>
      <c r="L2576" s="644"/>
      <c r="M2576" s="645">
        <f t="shared" si="281"/>
        <v>0</v>
      </c>
      <c r="N2576" s="644"/>
      <c r="O2576" s="644"/>
      <c r="P2576" s="644"/>
      <c r="Q2576" s="87" t="e">
        <f t="shared" si="279"/>
        <v>#DIV/0!</v>
      </c>
      <c r="R2576" s="87" t="e">
        <f t="shared" si="279"/>
        <v>#DIV/0!</v>
      </c>
      <c r="S2576" s="87" t="e">
        <f t="shared" si="279"/>
        <v>#DIV/0!</v>
      </c>
      <c r="T2576" s="87" t="e">
        <f t="shared" si="278"/>
        <v>#DIV/0!</v>
      </c>
    </row>
    <row r="2577" spans="1:20" ht="60" hidden="1" x14ac:dyDescent="0.3">
      <c r="A2577" s="92"/>
      <c r="B2577" s="93" t="s">
        <v>242</v>
      </c>
      <c r="C2577" s="97" t="s">
        <v>243</v>
      </c>
      <c r="D2577" s="644"/>
      <c r="E2577" s="645">
        <f t="shared" si="282"/>
        <v>0</v>
      </c>
      <c r="F2577" s="644"/>
      <c r="G2577" s="644"/>
      <c r="H2577" s="644"/>
      <c r="I2577" s="645">
        <f t="shared" si="280"/>
        <v>0</v>
      </c>
      <c r="J2577" s="644"/>
      <c r="K2577" s="644"/>
      <c r="L2577" s="644"/>
      <c r="M2577" s="645">
        <f t="shared" si="281"/>
        <v>0</v>
      </c>
      <c r="N2577" s="644"/>
      <c r="O2577" s="644"/>
      <c r="P2577" s="644"/>
      <c r="Q2577" s="87" t="e">
        <f t="shared" si="279"/>
        <v>#DIV/0!</v>
      </c>
      <c r="R2577" s="87" t="e">
        <f t="shared" si="279"/>
        <v>#DIV/0!</v>
      </c>
      <c r="S2577" s="87" t="e">
        <f t="shared" si="279"/>
        <v>#DIV/0!</v>
      </c>
      <c r="T2577" s="87" t="e">
        <f t="shared" si="278"/>
        <v>#DIV/0!</v>
      </c>
    </row>
    <row r="2578" spans="1:20" ht="30" hidden="1" x14ac:dyDescent="0.3">
      <c r="A2578" s="92"/>
      <c r="B2578" s="93" t="s">
        <v>244</v>
      </c>
      <c r="C2578" s="97" t="s">
        <v>245</v>
      </c>
      <c r="D2578" s="644"/>
      <c r="E2578" s="645">
        <f t="shared" si="282"/>
        <v>0</v>
      </c>
      <c r="F2578" s="644"/>
      <c r="G2578" s="644"/>
      <c r="H2578" s="644"/>
      <c r="I2578" s="645">
        <f t="shared" si="280"/>
        <v>0</v>
      </c>
      <c r="J2578" s="644"/>
      <c r="K2578" s="644"/>
      <c r="L2578" s="644"/>
      <c r="M2578" s="645">
        <f t="shared" si="281"/>
        <v>0</v>
      </c>
      <c r="N2578" s="644"/>
      <c r="O2578" s="644"/>
      <c r="P2578" s="644"/>
      <c r="Q2578" s="87" t="e">
        <f t="shared" si="279"/>
        <v>#DIV/0!</v>
      </c>
      <c r="R2578" s="87" t="e">
        <f t="shared" si="279"/>
        <v>#DIV/0!</v>
      </c>
      <c r="S2578" s="87" t="e">
        <f t="shared" si="279"/>
        <v>#DIV/0!</v>
      </c>
      <c r="T2578" s="87" t="e">
        <f t="shared" si="278"/>
        <v>#DIV/0!</v>
      </c>
    </row>
    <row r="2579" spans="1:20" ht="30" hidden="1" x14ac:dyDescent="0.3">
      <c r="A2579" s="92"/>
      <c r="B2579" s="93" t="s">
        <v>246</v>
      </c>
      <c r="C2579" s="97" t="s">
        <v>247</v>
      </c>
      <c r="D2579" s="644"/>
      <c r="E2579" s="645">
        <f t="shared" si="282"/>
        <v>0</v>
      </c>
      <c r="F2579" s="644"/>
      <c r="G2579" s="644"/>
      <c r="H2579" s="644"/>
      <c r="I2579" s="645">
        <f t="shared" si="280"/>
        <v>0</v>
      </c>
      <c r="J2579" s="644"/>
      <c r="K2579" s="644"/>
      <c r="L2579" s="644"/>
      <c r="M2579" s="645">
        <f t="shared" si="281"/>
        <v>0</v>
      </c>
      <c r="N2579" s="644"/>
      <c r="O2579" s="644"/>
      <c r="P2579" s="644"/>
      <c r="Q2579" s="87" t="e">
        <f t="shared" si="279"/>
        <v>#DIV/0!</v>
      </c>
      <c r="R2579" s="87" t="e">
        <f t="shared" si="279"/>
        <v>#DIV/0!</v>
      </c>
      <c r="S2579" s="87" t="e">
        <f t="shared" si="279"/>
        <v>#DIV/0!</v>
      </c>
      <c r="T2579" s="87" t="e">
        <f t="shared" si="279"/>
        <v>#DIV/0!</v>
      </c>
    </row>
    <row r="2580" spans="1:20" ht="30" hidden="1" x14ac:dyDescent="0.3">
      <c r="A2580" s="92"/>
      <c r="B2580" s="93" t="s">
        <v>248</v>
      </c>
      <c r="C2580" s="97" t="s">
        <v>249</v>
      </c>
      <c r="D2580" s="644"/>
      <c r="E2580" s="645">
        <f t="shared" si="282"/>
        <v>0</v>
      </c>
      <c r="F2580" s="644"/>
      <c r="G2580" s="644"/>
      <c r="H2580" s="644"/>
      <c r="I2580" s="645">
        <f t="shared" si="280"/>
        <v>0</v>
      </c>
      <c r="J2580" s="644"/>
      <c r="K2580" s="644"/>
      <c r="L2580" s="644"/>
      <c r="M2580" s="645">
        <f t="shared" si="281"/>
        <v>0</v>
      </c>
      <c r="N2580" s="644"/>
      <c r="O2580" s="644"/>
      <c r="P2580" s="644"/>
      <c r="Q2580" s="87" t="e">
        <f t="shared" ref="Q2580:T2643" si="283">M2580/I2580*100</f>
        <v>#DIV/0!</v>
      </c>
      <c r="R2580" s="87" t="e">
        <f t="shared" si="283"/>
        <v>#DIV/0!</v>
      </c>
      <c r="S2580" s="87" t="e">
        <f t="shared" si="283"/>
        <v>#DIV/0!</v>
      </c>
      <c r="T2580" s="87" t="e">
        <f t="shared" si="283"/>
        <v>#DIV/0!</v>
      </c>
    </row>
    <row r="2581" spans="1:20" ht="75" hidden="1" x14ac:dyDescent="0.3">
      <c r="A2581" s="92"/>
      <c r="B2581" s="93" t="s">
        <v>250</v>
      </c>
      <c r="C2581" s="97" t="s">
        <v>251</v>
      </c>
      <c r="D2581" s="644"/>
      <c r="E2581" s="645">
        <f t="shared" si="282"/>
        <v>0</v>
      </c>
      <c r="F2581" s="644"/>
      <c r="G2581" s="644"/>
      <c r="H2581" s="644"/>
      <c r="I2581" s="645">
        <f t="shared" ref="I2581:I2644" si="284">J2581+K2581</f>
        <v>0</v>
      </c>
      <c r="J2581" s="644"/>
      <c r="K2581" s="644"/>
      <c r="L2581" s="644"/>
      <c r="M2581" s="645">
        <f t="shared" ref="M2581:M2644" si="285">N2581+O2581</f>
        <v>0</v>
      </c>
      <c r="N2581" s="644"/>
      <c r="O2581" s="644"/>
      <c r="P2581" s="644"/>
      <c r="Q2581" s="87" t="e">
        <f t="shared" si="283"/>
        <v>#DIV/0!</v>
      </c>
      <c r="R2581" s="87" t="e">
        <f t="shared" si="283"/>
        <v>#DIV/0!</v>
      </c>
      <c r="S2581" s="87" t="e">
        <f t="shared" si="283"/>
        <v>#DIV/0!</v>
      </c>
      <c r="T2581" s="87" t="e">
        <f t="shared" si="283"/>
        <v>#DIV/0!</v>
      </c>
    </row>
    <row r="2582" spans="1:20" ht="30" hidden="1" x14ac:dyDescent="0.3">
      <c r="A2582" s="92"/>
      <c r="B2582" s="93" t="s">
        <v>252</v>
      </c>
      <c r="C2582" s="97" t="s">
        <v>253</v>
      </c>
      <c r="D2582" s="644"/>
      <c r="E2582" s="645">
        <f t="shared" si="282"/>
        <v>0</v>
      </c>
      <c r="F2582" s="644"/>
      <c r="G2582" s="644"/>
      <c r="H2582" s="644"/>
      <c r="I2582" s="645">
        <f t="shared" si="284"/>
        <v>0</v>
      </c>
      <c r="J2582" s="644"/>
      <c r="K2582" s="644"/>
      <c r="L2582" s="644"/>
      <c r="M2582" s="645">
        <f t="shared" si="285"/>
        <v>0</v>
      </c>
      <c r="N2582" s="644"/>
      <c r="O2582" s="644"/>
      <c r="P2582" s="644"/>
      <c r="Q2582" s="87" t="e">
        <f t="shared" si="283"/>
        <v>#DIV/0!</v>
      </c>
      <c r="R2582" s="87" t="e">
        <f t="shared" si="283"/>
        <v>#DIV/0!</v>
      </c>
      <c r="S2582" s="87" t="e">
        <f t="shared" si="283"/>
        <v>#DIV/0!</v>
      </c>
      <c r="T2582" s="87" t="e">
        <f t="shared" si="283"/>
        <v>#DIV/0!</v>
      </c>
    </row>
    <row r="2583" spans="1:20" ht="30" hidden="1" x14ac:dyDescent="0.3">
      <c r="A2583" s="92"/>
      <c r="B2583" s="93" t="s">
        <v>254</v>
      </c>
      <c r="C2583" s="96" t="s">
        <v>255</v>
      </c>
      <c r="D2583" s="644"/>
      <c r="E2583" s="645">
        <f t="shared" si="282"/>
        <v>0</v>
      </c>
      <c r="F2583" s="644"/>
      <c r="G2583" s="644"/>
      <c r="H2583" s="644"/>
      <c r="I2583" s="645">
        <f t="shared" si="284"/>
        <v>0</v>
      </c>
      <c r="J2583" s="644"/>
      <c r="K2583" s="644"/>
      <c r="L2583" s="644"/>
      <c r="M2583" s="645">
        <f t="shared" si="285"/>
        <v>0</v>
      </c>
      <c r="N2583" s="644"/>
      <c r="O2583" s="644"/>
      <c r="P2583" s="644"/>
      <c r="Q2583" s="87" t="e">
        <f t="shared" si="283"/>
        <v>#DIV/0!</v>
      </c>
      <c r="R2583" s="87" t="e">
        <f t="shared" si="283"/>
        <v>#DIV/0!</v>
      </c>
      <c r="S2583" s="87" t="e">
        <f t="shared" si="283"/>
        <v>#DIV/0!</v>
      </c>
      <c r="T2583" s="87" t="e">
        <f t="shared" si="283"/>
        <v>#DIV/0!</v>
      </c>
    </row>
    <row r="2584" spans="1:20" hidden="1" x14ac:dyDescent="0.3">
      <c r="A2584" s="92"/>
      <c r="B2584" s="93" t="s">
        <v>256</v>
      </c>
      <c r="C2584" s="96" t="s">
        <v>257</v>
      </c>
      <c r="D2584" s="644"/>
      <c r="E2584" s="645">
        <f t="shared" si="282"/>
        <v>0</v>
      </c>
      <c r="F2584" s="644"/>
      <c r="G2584" s="644"/>
      <c r="H2584" s="644"/>
      <c r="I2584" s="645">
        <f t="shared" si="284"/>
        <v>0</v>
      </c>
      <c r="J2584" s="644"/>
      <c r="K2584" s="644"/>
      <c r="L2584" s="644"/>
      <c r="M2584" s="645">
        <f t="shared" si="285"/>
        <v>0</v>
      </c>
      <c r="N2584" s="644"/>
      <c r="O2584" s="644"/>
      <c r="P2584" s="644"/>
      <c r="Q2584" s="87" t="e">
        <f t="shared" si="283"/>
        <v>#DIV/0!</v>
      </c>
      <c r="R2584" s="87" t="e">
        <f t="shared" si="283"/>
        <v>#DIV/0!</v>
      </c>
      <c r="S2584" s="87" t="e">
        <f t="shared" si="283"/>
        <v>#DIV/0!</v>
      </c>
      <c r="T2584" s="87" t="e">
        <f t="shared" si="283"/>
        <v>#DIV/0!</v>
      </c>
    </row>
    <row r="2585" spans="1:20" hidden="1" x14ac:dyDescent="0.3">
      <c r="A2585" s="92"/>
      <c r="B2585" s="93" t="s">
        <v>258</v>
      </c>
      <c r="C2585" s="96" t="s">
        <v>259</v>
      </c>
      <c r="D2585" s="644"/>
      <c r="E2585" s="645">
        <f t="shared" si="282"/>
        <v>0</v>
      </c>
      <c r="F2585" s="644"/>
      <c r="G2585" s="644"/>
      <c r="H2585" s="644"/>
      <c r="I2585" s="645">
        <f t="shared" si="284"/>
        <v>0</v>
      </c>
      <c r="J2585" s="644"/>
      <c r="K2585" s="644"/>
      <c r="L2585" s="644"/>
      <c r="M2585" s="645">
        <f t="shared" si="285"/>
        <v>0</v>
      </c>
      <c r="N2585" s="644"/>
      <c r="O2585" s="644"/>
      <c r="P2585" s="644"/>
      <c r="Q2585" s="87" t="e">
        <f t="shared" si="283"/>
        <v>#DIV/0!</v>
      </c>
      <c r="R2585" s="87" t="e">
        <f t="shared" si="283"/>
        <v>#DIV/0!</v>
      </c>
      <c r="S2585" s="87" t="e">
        <f t="shared" si="283"/>
        <v>#DIV/0!</v>
      </c>
      <c r="T2585" s="87" t="e">
        <f t="shared" si="283"/>
        <v>#DIV/0!</v>
      </c>
    </row>
    <row r="2586" spans="1:20" ht="60" hidden="1" x14ac:dyDescent="0.3">
      <c r="A2586" s="92"/>
      <c r="B2586" s="93" t="s">
        <v>260</v>
      </c>
      <c r="C2586" s="96" t="s">
        <v>261</v>
      </c>
      <c r="D2586" s="644"/>
      <c r="E2586" s="645">
        <f t="shared" ref="E2586:E2649" si="286">F2586+G2586</f>
        <v>0</v>
      </c>
      <c r="F2586" s="644"/>
      <c r="G2586" s="644"/>
      <c r="H2586" s="644"/>
      <c r="I2586" s="645">
        <f t="shared" si="284"/>
        <v>0</v>
      </c>
      <c r="J2586" s="644"/>
      <c r="K2586" s="644"/>
      <c r="L2586" s="644"/>
      <c r="M2586" s="645">
        <f t="shared" si="285"/>
        <v>0</v>
      </c>
      <c r="N2586" s="644"/>
      <c r="O2586" s="644"/>
      <c r="P2586" s="644"/>
      <c r="Q2586" s="87" t="e">
        <f t="shared" si="283"/>
        <v>#DIV/0!</v>
      </c>
      <c r="R2586" s="87" t="e">
        <f t="shared" si="283"/>
        <v>#DIV/0!</v>
      </c>
      <c r="S2586" s="87" t="e">
        <f t="shared" si="283"/>
        <v>#DIV/0!</v>
      </c>
      <c r="T2586" s="87" t="e">
        <f t="shared" si="283"/>
        <v>#DIV/0!</v>
      </c>
    </row>
    <row r="2587" spans="1:20" ht="45" hidden="1" x14ac:dyDescent="0.3">
      <c r="A2587" s="92"/>
      <c r="B2587" s="93" t="s">
        <v>262</v>
      </c>
      <c r="C2587" s="96" t="s">
        <v>263</v>
      </c>
      <c r="D2587" s="644"/>
      <c r="E2587" s="645">
        <f t="shared" si="286"/>
        <v>0</v>
      </c>
      <c r="F2587" s="644"/>
      <c r="G2587" s="644"/>
      <c r="H2587" s="644"/>
      <c r="I2587" s="645">
        <f t="shared" si="284"/>
        <v>0</v>
      </c>
      <c r="J2587" s="644"/>
      <c r="K2587" s="644"/>
      <c r="L2587" s="644"/>
      <c r="M2587" s="645">
        <f t="shared" si="285"/>
        <v>0</v>
      </c>
      <c r="N2587" s="644"/>
      <c r="O2587" s="644"/>
      <c r="P2587" s="644"/>
      <c r="Q2587" s="87" t="e">
        <f t="shared" si="283"/>
        <v>#DIV/0!</v>
      </c>
      <c r="R2587" s="87" t="e">
        <f t="shared" si="283"/>
        <v>#DIV/0!</v>
      </c>
      <c r="S2587" s="87" t="e">
        <f t="shared" si="283"/>
        <v>#DIV/0!</v>
      </c>
      <c r="T2587" s="87" t="e">
        <f t="shared" si="283"/>
        <v>#DIV/0!</v>
      </c>
    </row>
    <row r="2588" spans="1:20" ht="45" hidden="1" x14ac:dyDescent="0.3">
      <c r="A2588" s="92"/>
      <c r="B2588" s="93" t="s">
        <v>264</v>
      </c>
      <c r="C2588" s="97" t="s">
        <v>265</v>
      </c>
      <c r="D2588" s="644"/>
      <c r="E2588" s="645">
        <f t="shared" si="286"/>
        <v>0</v>
      </c>
      <c r="F2588" s="644"/>
      <c r="G2588" s="644"/>
      <c r="H2588" s="644"/>
      <c r="I2588" s="645">
        <f t="shared" si="284"/>
        <v>0</v>
      </c>
      <c r="J2588" s="644"/>
      <c r="K2588" s="644"/>
      <c r="L2588" s="644"/>
      <c r="M2588" s="645">
        <f t="shared" si="285"/>
        <v>0</v>
      </c>
      <c r="N2588" s="644"/>
      <c r="O2588" s="644"/>
      <c r="P2588" s="644"/>
      <c r="Q2588" s="87" t="e">
        <f t="shared" si="283"/>
        <v>#DIV/0!</v>
      </c>
      <c r="R2588" s="87" t="e">
        <f t="shared" si="283"/>
        <v>#DIV/0!</v>
      </c>
      <c r="S2588" s="87" t="e">
        <f t="shared" si="283"/>
        <v>#DIV/0!</v>
      </c>
      <c r="T2588" s="87" t="e">
        <f t="shared" si="283"/>
        <v>#DIV/0!</v>
      </c>
    </row>
    <row r="2589" spans="1:20" ht="30" hidden="1" x14ac:dyDescent="0.3">
      <c r="A2589" s="92"/>
      <c r="B2589" s="93" t="s">
        <v>266</v>
      </c>
      <c r="C2589" s="97" t="s">
        <v>267</v>
      </c>
      <c r="D2589" s="644"/>
      <c r="E2589" s="645">
        <f t="shared" si="286"/>
        <v>0</v>
      </c>
      <c r="F2589" s="644"/>
      <c r="G2589" s="644"/>
      <c r="H2589" s="644"/>
      <c r="I2589" s="645">
        <f t="shared" si="284"/>
        <v>0</v>
      </c>
      <c r="J2589" s="644"/>
      <c r="K2589" s="644"/>
      <c r="L2589" s="644"/>
      <c r="M2589" s="645">
        <f t="shared" si="285"/>
        <v>0</v>
      </c>
      <c r="N2589" s="644"/>
      <c r="O2589" s="644"/>
      <c r="P2589" s="644"/>
      <c r="Q2589" s="87" t="e">
        <f t="shared" si="283"/>
        <v>#DIV/0!</v>
      </c>
      <c r="R2589" s="87" t="e">
        <f t="shared" si="283"/>
        <v>#DIV/0!</v>
      </c>
      <c r="S2589" s="87" t="e">
        <f t="shared" si="283"/>
        <v>#DIV/0!</v>
      </c>
      <c r="T2589" s="87" t="e">
        <f t="shared" si="283"/>
        <v>#DIV/0!</v>
      </c>
    </row>
    <row r="2590" spans="1:20" ht="30" hidden="1" x14ac:dyDescent="0.3">
      <c r="A2590" s="92"/>
      <c r="B2590" s="93" t="s">
        <v>268</v>
      </c>
      <c r="C2590" s="97" t="s">
        <v>269</v>
      </c>
      <c r="D2590" s="644"/>
      <c r="E2590" s="645">
        <f t="shared" si="286"/>
        <v>0</v>
      </c>
      <c r="F2590" s="644"/>
      <c r="G2590" s="644"/>
      <c r="H2590" s="644"/>
      <c r="I2590" s="645">
        <f t="shared" si="284"/>
        <v>0</v>
      </c>
      <c r="J2590" s="644"/>
      <c r="K2590" s="644"/>
      <c r="L2590" s="644"/>
      <c r="M2590" s="645">
        <f t="shared" si="285"/>
        <v>0</v>
      </c>
      <c r="N2590" s="644"/>
      <c r="O2590" s="644"/>
      <c r="P2590" s="644"/>
      <c r="Q2590" s="87" t="e">
        <f t="shared" si="283"/>
        <v>#DIV/0!</v>
      </c>
      <c r="R2590" s="87" t="e">
        <f t="shared" si="283"/>
        <v>#DIV/0!</v>
      </c>
      <c r="S2590" s="87" t="e">
        <f t="shared" si="283"/>
        <v>#DIV/0!</v>
      </c>
      <c r="T2590" s="87" t="e">
        <f t="shared" si="283"/>
        <v>#DIV/0!</v>
      </c>
    </row>
    <row r="2591" spans="1:20" ht="60" hidden="1" x14ac:dyDescent="0.3">
      <c r="A2591" s="92"/>
      <c r="B2591" s="93" t="s">
        <v>270</v>
      </c>
      <c r="C2591" s="97" t="s">
        <v>271</v>
      </c>
      <c r="D2591" s="644"/>
      <c r="E2591" s="645">
        <f t="shared" si="286"/>
        <v>0</v>
      </c>
      <c r="F2591" s="644"/>
      <c r="G2591" s="644"/>
      <c r="H2591" s="644"/>
      <c r="I2591" s="645">
        <f t="shared" si="284"/>
        <v>0</v>
      </c>
      <c r="J2591" s="644"/>
      <c r="K2591" s="644"/>
      <c r="L2591" s="644"/>
      <c r="M2591" s="645">
        <f t="shared" si="285"/>
        <v>0</v>
      </c>
      <c r="N2591" s="644"/>
      <c r="O2591" s="644"/>
      <c r="P2591" s="644"/>
      <c r="Q2591" s="87" t="e">
        <f t="shared" si="283"/>
        <v>#DIV/0!</v>
      </c>
      <c r="R2591" s="87" t="e">
        <f t="shared" si="283"/>
        <v>#DIV/0!</v>
      </c>
      <c r="S2591" s="87" t="e">
        <f t="shared" si="283"/>
        <v>#DIV/0!</v>
      </c>
      <c r="T2591" s="87" t="e">
        <f t="shared" si="283"/>
        <v>#DIV/0!</v>
      </c>
    </row>
    <row r="2592" spans="1:20" ht="60" hidden="1" x14ac:dyDescent="0.3">
      <c r="A2592" s="92"/>
      <c r="B2592" s="93" t="s">
        <v>272</v>
      </c>
      <c r="C2592" s="97" t="s">
        <v>273</v>
      </c>
      <c r="D2592" s="644"/>
      <c r="E2592" s="645">
        <f t="shared" si="286"/>
        <v>0</v>
      </c>
      <c r="F2592" s="644"/>
      <c r="G2592" s="644"/>
      <c r="H2592" s="644"/>
      <c r="I2592" s="645">
        <f t="shared" si="284"/>
        <v>0</v>
      </c>
      <c r="J2592" s="644"/>
      <c r="K2592" s="644"/>
      <c r="L2592" s="644"/>
      <c r="M2592" s="645">
        <f t="shared" si="285"/>
        <v>0</v>
      </c>
      <c r="N2592" s="644"/>
      <c r="O2592" s="644"/>
      <c r="P2592" s="644"/>
      <c r="Q2592" s="87" t="e">
        <f t="shared" si="283"/>
        <v>#DIV/0!</v>
      </c>
      <c r="R2592" s="87" t="e">
        <f t="shared" si="283"/>
        <v>#DIV/0!</v>
      </c>
      <c r="S2592" s="87" t="e">
        <f t="shared" si="283"/>
        <v>#DIV/0!</v>
      </c>
      <c r="T2592" s="87" t="e">
        <f t="shared" si="283"/>
        <v>#DIV/0!</v>
      </c>
    </row>
    <row r="2593" spans="1:20" ht="90" hidden="1" x14ac:dyDescent="0.3">
      <c r="A2593" s="92"/>
      <c r="B2593" s="93" t="s">
        <v>274</v>
      </c>
      <c r="C2593" s="97" t="s">
        <v>275</v>
      </c>
      <c r="D2593" s="644"/>
      <c r="E2593" s="645">
        <f t="shared" si="286"/>
        <v>0</v>
      </c>
      <c r="F2593" s="644"/>
      <c r="G2593" s="644"/>
      <c r="H2593" s="644"/>
      <c r="I2593" s="645">
        <f t="shared" si="284"/>
        <v>0</v>
      </c>
      <c r="J2593" s="644"/>
      <c r="K2593" s="644"/>
      <c r="L2593" s="644"/>
      <c r="M2593" s="645">
        <f t="shared" si="285"/>
        <v>0</v>
      </c>
      <c r="N2593" s="644"/>
      <c r="O2593" s="644"/>
      <c r="P2593" s="644"/>
      <c r="Q2593" s="87" t="e">
        <f t="shared" si="283"/>
        <v>#DIV/0!</v>
      </c>
      <c r="R2593" s="87" t="e">
        <f t="shared" si="283"/>
        <v>#DIV/0!</v>
      </c>
      <c r="S2593" s="87" t="e">
        <f t="shared" si="283"/>
        <v>#DIV/0!</v>
      </c>
      <c r="T2593" s="87" t="e">
        <f t="shared" si="283"/>
        <v>#DIV/0!</v>
      </c>
    </row>
    <row r="2594" spans="1:20" ht="45" hidden="1" x14ac:dyDescent="0.3">
      <c r="A2594" s="92"/>
      <c r="B2594" s="93" t="s">
        <v>276</v>
      </c>
      <c r="C2594" s="96" t="s">
        <v>277</v>
      </c>
      <c r="D2594" s="644"/>
      <c r="E2594" s="645">
        <f t="shared" si="286"/>
        <v>0</v>
      </c>
      <c r="F2594" s="644"/>
      <c r="G2594" s="644"/>
      <c r="H2594" s="644"/>
      <c r="I2594" s="645">
        <f t="shared" si="284"/>
        <v>0</v>
      </c>
      <c r="J2594" s="644"/>
      <c r="K2594" s="644"/>
      <c r="L2594" s="644"/>
      <c r="M2594" s="645">
        <f t="shared" si="285"/>
        <v>0</v>
      </c>
      <c r="N2594" s="644"/>
      <c r="O2594" s="644"/>
      <c r="P2594" s="644"/>
      <c r="Q2594" s="87" t="e">
        <f t="shared" si="283"/>
        <v>#DIV/0!</v>
      </c>
      <c r="R2594" s="87" t="e">
        <f t="shared" si="283"/>
        <v>#DIV/0!</v>
      </c>
      <c r="S2594" s="87" t="e">
        <f t="shared" si="283"/>
        <v>#DIV/0!</v>
      </c>
      <c r="T2594" s="87" t="e">
        <f t="shared" si="283"/>
        <v>#DIV/0!</v>
      </c>
    </row>
    <row r="2595" spans="1:20" ht="45" hidden="1" x14ac:dyDescent="0.3">
      <c r="A2595" s="92"/>
      <c r="B2595" s="93" t="s">
        <v>278</v>
      </c>
      <c r="C2595" s="96" t="s">
        <v>279</v>
      </c>
      <c r="D2595" s="644"/>
      <c r="E2595" s="645">
        <f t="shared" si="286"/>
        <v>0</v>
      </c>
      <c r="F2595" s="644"/>
      <c r="G2595" s="644"/>
      <c r="H2595" s="644"/>
      <c r="I2595" s="645">
        <f t="shared" si="284"/>
        <v>0</v>
      </c>
      <c r="J2595" s="644"/>
      <c r="K2595" s="644"/>
      <c r="L2595" s="644"/>
      <c r="M2595" s="645">
        <f t="shared" si="285"/>
        <v>0</v>
      </c>
      <c r="N2595" s="644"/>
      <c r="O2595" s="644"/>
      <c r="P2595" s="644"/>
      <c r="Q2595" s="87" t="e">
        <f t="shared" si="283"/>
        <v>#DIV/0!</v>
      </c>
      <c r="R2595" s="87" t="e">
        <f t="shared" si="283"/>
        <v>#DIV/0!</v>
      </c>
      <c r="S2595" s="87" t="e">
        <f t="shared" si="283"/>
        <v>#DIV/0!</v>
      </c>
      <c r="T2595" s="87" t="e">
        <f t="shared" si="283"/>
        <v>#DIV/0!</v>
      </c>
    </row>
    <row r="2596" spans="1:20" ht="30" hidden="1" x14ac:dyDescent="0.3">
      <c r="A2596" s="92"/>
      <c r="B2596" s="93" t="s">
        <v>280</v>
      </c>
      <c r="C2596" s="97" t="s">
        <v>281</v>
      </c>
      <c r="D2596" s="644"/>
      <c r="E2596" s="645">
        <f t="shared" si="286"/>
        <v>0</v>
      </c>
      <c r="F2596" s="644"/>
      <c r="G2596" s="644"/>
      <c r="H2596" s="644"/>
      <c r="I2596" s="645">
        <f t="shared" si="284"/>
        <v>0</v>
      </c>
      <c r="J2596" s="644"/>
      <c r="K2596" s="644"/>
      <c r="L2596" s="644"/>
      <c r="M2596" s="645">
        <f t="shared" si="285"/>
        <v>0</v>
      </c>
      <c r="N2596" s="644"/>
      <c r="O2596" s="644"/>
      <c r="P2596" s="644"/>
      <c r="Q2596" s="87" t="e">
        <f t="shared" si="283"/>
        <v>#DIV/0!</v>
      </c>
      <c r="R2596" s="87" t="e">
        <f t="shared" si="283"/>
        <v>#DIV/0!</v>
      </c>
      <c r="S2596" s="87" t="e">
        <f t="shared" si="283"/>
        <v>#DIV/0!</v>
      </c>
      <c r="T2596" s="87" t="e">
        <f t="shared" si="283"/>
        <v>#DIV/0!</v>
      </c>
    </row>
    <row r="2597" spans="1:20" ht="60" hidden="1" x14ac:dyDescent="0.3">
      <c r="A2597" s="92"/>
      <c r="B2597" s="93" t="s">
        <v>282</v>
      </c>
      <c r="C2597" s="97" t="s">
        <v>283</v>
      </c>
      <c r="D2597" s="644"/>
      <c r="E2597" s="645">
        <f t="shared" si="286"/>
        <v>0</v>
      </c>
      <c r="F2597" s="644"/>
      <c r="G2597" s="644"/>
      <c r="H2597" s="644"/>
      <c r="I2597" s="645">
        <f t="shared" si="284"/>
        <v>0</v>
      </c>
      <c r="J2597" s="644"/>
      <c r="K2597" s="644"/>
      <c r="L2597" s="644"/>
      <c r="M2597" s="645">
        <f t="shared" si="285"/>
        <v>0</v>
      </c>
      <c r="N2597" s="644"/>
      <c r="O2597" s="644"/>
      <c r="P2597" s="644"/>
      <c r="Q2597" s="87" t="e">
        <f t="shared" si="283"/>
        <v>#DIV/0!</v>
      </c>
      <c r="R2597" s="87" t="e">
        <f t="shared" si="283"/>
        <v>#DIV/0!</v>
      </c>
      <c r="S2597" s="87" t="e">
        <f t="shared" si="283"/>
        <v>#DIV/0!</v>
      </c>
      <c r="T2597" s="87" t="e">
        <f t="shared" si="283"/>
        <v>#DIV/0!</v>
      </c>
    </row>
    <row r="2598" spans="1:20" ht="30" hidden="1" x14ac:dyDescent="0.3">
      <c r="A2598" s="92"/>
      <c r="B2598" s="93" t="s">
        <v>284</v>
      </c>
      <c r="C2598" s="97" t="s">
        <v>285</v>
      </c>
      <c r="D2598" s="644"/>
      <c r="E2598" s="645">
        <f t="shared" si="286"/>
        <v>0</v>
      </c>
      <c r="F2598" s="644"/>
      <c r="G2598" s="644"/>
      <c r="H2598" s="644"/>
      <c r="I2598" s="645">
        <f t="shared" si="284"/>
        <v>0</v>
      </c>
      <c r="J2598" s="644"/>
      <c r="K2598" s="644"/>
      <c r="L2598" s="644"/>
      <c r="M2598" s="645">
        <f t="shared" si="285"/>
        <v>0</v>
      </c>
      <c r="N2598" s="644"/>
      <c r="O2598" s="644"/>
      <c r="P2598" s="644"/>
      <c r="Q2598" s="87" t="e">
        <f t="shared" si="283"/>
        <v>#DIV/0!</v>
      </c>
      <c r="R2598" s="87" t="e">
        <f t="shared" si="283"/>
        <v>#DIV/0!</v>
      </c>
      <c r="S2598" s="87" t="e">
        <f t="shared" si="283"/>
        <v>#DIV/0!</v>
      </c>
      <c r="T2598" s="87" t="e">
        <f t="shared" si="283"/>
        <v>#DIV/0!</v>
      </c>
    </row>
    <row r="2599" spans="1:20" ht="90" hidden="1" x14ac:dyDescent="0.3">
      <c r="A2599" s="92"/>
      <c r="B2599" s="93" t="s">
        <v>286</v>
      </c>
      <c r="C2599" s="97" t="s">
        <v>287</v>
      </c>
      <c r="D2599" s="644"/>
      <c r="E2599" s="645">
        <f t="shared" si="286"/>
        <v>0</v>
      </c>
      <c r="F2599" s="644"/>
      <c r="G2599" s="644"/>
      <c r="H2599" s="644"/>
      <c r="I2599" s="645">
        <f t="shared" si="284"/>
        <v>0</v>
      </c>
      <c r="J2599" s="644"/>
      <c r="K2599" s="644"/>
      <c r="L2599" s="644"/>
      <c r="M2599" s="645">
        <f t="shared" si="285"/>
        <v>0</v>
      </c>
      <c r="N2599" s="644"/>
      <c r="O2599" s="644"/>
      <c r="P2599" s="644"/>
      <c r="Q2599" s="87" t="e">
        <f t="shared" si="283"/>
        <v>#DIV/0!</v>
      </c>
      <c r="R2599" s="87" t="e">
        <f t="shared" si="283"/>
        <v>#DIV/0!</v>
      </c>
      <c r="S2599" s="87" t="e">
        <f t="shared" si="283"/>
        <v>#DIV/0!</v>
      </c>
      <c r="T2599" s="87" t="e">
        <f t="shared" si="283"/>
        <v>#DIV/0!</v>
      </c>
    </row>
    <row r="2600" spans="1:20" ht="30" hidden="1" x14ac:dyDescent="0.3">
      <c r="A2600" s="92"/>
      <c r="B2600" s="93" t="s">
        <v>288</v>
      </c>
      <c r="C2600" s="97" t="s">
        <v>289</v>
      </c>
      <c r="D2600" s="644"/>
      <c r="E2600" s="645">
        <f t="shared" si="286"/>
        <v>0</v>
      </c>
      <c r="F2600" s="644"/>
      <c r="G2600" s="644"/>
      <c r="H2600" s="644"/>
      <c r="I2600" s="645">
        <f t="shared" si="284"/>
        <v>0</v>
      </c>
      <c r="J2600" s="644"/>
      <c r="K2600" s="644"/>
      <c r="L2600" s="644"/>
      <c r="M2600" s="645">
        <f t="shared" si="285"/>
        <v>0</v>
      </c>
      <c r="N2600" s="644"/>
      <c r="O2600" s="644"/>
      <c r="P2600" s="644"/>
      <c r="Q2600" s="87" t="e">
        <f t="shared" si="283"/>
        <v>#DIV/0!</v>
      </c>
      <c r="R2600" s="87" t="e">
        <f t="shared" si="283"/>
        <v>#DIV/0!</v>
      </c>
      <c r="S2600" s="87" t="e">
        <f t="shared" si="283"/>
        <v>#DIV/0!</v>
      </c>
      <c r="T2600" s="87" t="e">
        <f t="shared" si="283"/>
        <v>#DIV/0!</v>
      </c>
    </row>
    <row r="2601" spans="1:20" ht="90" hidden="1" x14ac:dyDescent="0.3">
      <c r="A2601" s="92"/>
      <c r="B2601" s="93" t="s">
        <v>290</v>
      </c>
      <c r="C2601" s="97" t="s">
        <v>291</v>
      </c>
      <c r="D2601" s="644"/>
      <c r="E2601" s="645">
        <f t="shared" si="286"/>
        <v>0</v>
      </c>
      <c r="F2601" s="644"/>
      <c r="G2601" s="644"/>
      <c r="H2601" s="644"/>
      <c r="I2601" s="645">
        <f t="shared" si="284"/>
        <v>0</v>
      </c>
      <c r="J2601" s="644"/>
      <c r="K2601" s="644"/>
      <c r="L2601" s="644"/>
      <c r="M2601" s="645">
        <f t="shared" si="285"/>
        <v>0</v>
      </c>
      <c r="N2601" s="644"/>
      <c r="O2601" s="644"/>
      <c r="P2601" s="644"/>
      <c r="Q2601" s="87" t="e">
        <f t="shared" si="283"/>
        <v>#DIV/0!</v>
      </c>
      <c r="R2601" s="87" t="e">
        <f t="shared" si="283"/>
        <v>#DIV/0!</v>
      </c>
      <c r="S2601" s="87" t="e">
        <f t="shared" si="283"/>
        <v>#DIV/0!</v>
      </c>
      <c r="T2601" s="87" t="e">
        <f t="shared" si="283"/>
        <v>#DIV/0!</v>
      </c>
    </row>
    <row r="2602" spans="1:20" ht="30" hidden="1" x14ac:dyDescent="0.3">
      <c r="A2602" s="92"/>
      <c r="B2602" s="93" t="s">
        <v>292</v>
      </c>
      <c r="C2602" s="97" t="s">
        <v>293</v>
      </c>
      <c r="D2602" s="644"/>
      <c r="E2602" s="645">
        <f t="shared" si="286"/>
        <v>0</v>
      </c>
      <c r="F2602" s="644"/>
      <c r="G2602" s="644"/>
      <c r="H2602" s="644"/>
      <c r="I2602" s="645">
        <f t="shared" si="284"/>
        <v>0</v>
      </c>
      <c r="J2602" s="644"/>
      <c r="K2602" s="644"/>
      <c r="L2602" s="644"/>
      <c r="M2602" s="645">
        <f t="shared" si="285"/>
        <v>0</v>
      </c>
      <c r="N2602" s="644"/>
      <c r="O2602" s="644"/>
      <c r="P2602" s="644"/>
      <c r="Q2602" s="87" t="e">
        <f t="shared" si="283"/>
        <v>#DIV/0!</v>
      </c>
      <c r="R2602" s="87" t="e">
        <f t="shared" si="283"/>
        <v>#DIV/0!</v>
      </c>
      <c r="S2602" s="87" t="e">
        <f t="shared" si="283"/>
        <v>#DIV/0!</v>
      </c>
      <c r="T2602" s="87" t="e">
        <f t="shared" si="283"/>
        <v>#DIV/0!</v>
      </c>
    </row>
    <row r="2603" spans="1:20" ht="30" hidden="1" x14ac:dyDescent="0.3">
      <c r="A2603" s="92"/>
      <c r="B2603" s="93" t="s">
        <v>294</v>
      </c>
      <c r="C2603" s="97" t="s">
        <v>295</v>
      </c>
      <c r="D2603" s="644"/>
      <c r="E2603" s="645">
        <f t="shared" si="286"/>
        <v>0</v>
      </c>
      <c r="F2603" s="644"/>
      <c r="G2603" s="644"/>
      <c r="H2603" s="644"/>
      <c r="I2603" s="645">
        <f t="shared" si="284"/>
        <v>0</v>
      </c>
      <c r="J2603" s="644"/>
      <c r="K2603" s="644"/>
      <c r="L2603" s="644"/>
      <c r="M2603" s="645">
        <f t="shared" si="285"/>
        <v>0</v>
      </c>
      <c r="N2603" s="644"/>
      <c r="O2603" s="644"/>
      <c r="P2603" s="644"/>
      <c r="Q2603" s="87" t="e">
        <f t="shared" si="283"/>
        <v>#DIV/0!</v>
      </c>
      <c r="R2603" s="87" t="e">
        <f t="shared" si="283"/>
        <v>#DIV/0!</v>
      </c>
      <c r="S2603" s="87" t="e">
        <f t="shared" si="283"/>
        <v>#DIV/0!</v>
      </c>
      <c r="T2603" s="87" t="e">
        <f t="shared" si="283"/>
        <v>#DIV/0!</v>
      </c>
    </row>
    <row r="2604" spans="1:20" ht="30" hidden="1" x14ac:dyDescent="0.3">
      <c r="A2604" s="92"/>
      <c r="B2604" s="93" t="s">
        <v>296</v>
      </c>
      <c r="C2604" s="97" t="s">
        <v>297</v>
      </c>
      <c r="D2604" s="644"/>
      <c r="E2604" s="645">
        <f t="shared" si="286"/>
        <v>0</v>
      </c>
      <c r="F2604" s="644"/>
      <c r="G2604" s="644"/>
      <c r="H2604" s="644"/>
      <c r="I2604" s="645">
        <f t="shared" si="284"/>
        <v>0</v>
      </c>
      <c r="J2604" s="644"/>
      <c r="K2604" s="644"/>
      <c r="L2604" s="644"/>
      <c r="M2604" s="645">
        <f t="shared" si="285"/>
        <v>0</v>
      </c>
      <c r="N2604" s="644"/>
      <c r="O2604" s="644"/>
      <c r="P2604" s="644"/>
      <c r="Q2604" s="87" t="e">
        <f t="shared" si="283"/>
        <v>#DIV/0!</v>
      </c>
      <c r="R2604" s="87" t="e">
        <f t="shared" si="283"/>
        <v>#DIV/0!</v>
      </c>
      <c r="S2604" s="87" t="e">
        <f t="shared" si="283"/>
        <v>#DIV/0!</v>
      </c>
      <c r="T2604" s="87" t="e">
        <f t="shared" si="283"/>
        <v>#DIV/0!</v>
      </c>
    </row>
    <row r="2605" spans="1:20" ht="30" hidden="1" x14ac:dyDescent="0.3">
      <c r="A2605" s="92"/>
      <c r="B2605" s="93" t="s">
        <v>298</v>
      </c>
      <c r="C2605" s="97" t="s">
        <v>299</v>
      </c>
      <c r="D2605" s="644"/>
      <c r="E2605" s="645">
        <f t="shared" si="286"/>
        <v>0</v>
      </c>
      <c r="F2605" s="644"/>
      <c r="G2605" s="644"/>
      <c r="H2605" s="644"/>
      <c r="I2605" s="645">
        <f t="shared" si="284"/>
        <v>0</v>
      </c>
      <c r="J2605" s="644"/>
      <c r="K2605" s="644"/>
      <c r="L2605" s="644"/>
      <c r="M2605" s="645">
        <f t="shared" si="285"/>
        <v>0</v>
      </c>
      <c r="N2605" s="644"/>
      <c r="O2605" s="644"/>
      <c r="P2605" s="644"/>
      <c r="Q2605" s="87" t="e">
        <f t="shared" si="283"/>
        <v>#DIV/0!</v>
      </c>
      <c r="R2605" s="87" t="e">
        <f t="shared" si="283"/>
        <v>#DIV/0!</v>
      </c>
      <c r="S2605" s="87" t="e">
        <f t="shared" si="283"/>
        <v>#DIV/0!</v>
      </c>
      <c r="T2605" s="87" t="e">
        <f t="shared" si="283"/>
        <v>#DIV/0!</v>
      </c>
    </row>
    <row r="2606" spans="1:20" ht="30" hidden="1" x14ac:dyDescent="0.3">
      <c r="A2606" s="92"/>
      <c r="B2606" s="93" t="s">
        <v>300</v>
      </c>
      <c r="C2606" s="97" t="s">
        <v>301</v>
      </c>
      <c r="D2606" s="644"/>
      <c r="E2606" s="645">
        <f t="shared" si="286"/>
        <v>0</v>
      </c>
      <c r="F2606" s="644"/>
      <c r="G2606" s="644"/>
      <c r="H2606" s="644"/>
      <c r="I2606" s="645">
        <f t="shared" si="284"/>
        <v>0</v>
      </c>
      <c r="J2606" s="644"/>
      <c r="K2606" s="644"/>
      <c r="L2606" s="644"/>
      <c r="M2606" s="645">
        <f t="shared" si="285"/>
        <v>0</v>
      </c>
      <c r="N2606" s="644"/>
      <c r="O2606" s="644"/>
      <c r="P2606" s="644"/>
      <c r="Q2606" s="87" t="e">
        <f t="shared" si="283"/>
        <v>#DIV/0!</v>
      </c>
      <c r="R2606" s="87" t="e">
        <f t="shared" si="283"/>
        <v>#DIV/0!</v>
      </c>
      <c r="S2606" s="87" t="e">
        <f t="shared" si="283"/>
        <v>#DIV/0!</v>
      </c>
      <c r="T2606" s="87" t="e">
        <f t="shared" si="283"/>
        <v>#DIV/0!</v>
      </c>
    </row>
    <row r="2607" spans="1:20" ht="75" hidden="1" x14ac:dyDescent="0.3">
      <c r="A2607" s="92"/>
      <c r="B2607" s="93" t="s">
        <v>302</v>
      </c>
      <c r="C2607" s="97" t="s">
        <v>303</v>
      </c>
      <c r="D2607" s="644"/>
      <c r="E2607" s="645">
        <f t="shared" si="286"/>
        <v>0</v>
      </c>
      <c r="F2607" s="644"/>
      <c r="G2607" s="644"/>
      <c r="H2607" s="644"/>
      <c r="I2607" s="645">
        <f t="shared" si="284"/>
        <v>0</v>
      </c>
      <c r="J2607" s="644"/>
      <c r="K2607" s="644"/>
      <c r="L2607" s="644"/>
      <c r="M2607" s="645">
        <f t="shared" si="285"/>
        <v>0</v>
      </c>
      <c r="N2607" s="644"/>
      <c r="O2607" s="644"/>
      <c r="P2607" s="644"/>
      <c r="Q2607" s="87" t="e">
        <f t="shared" si="283"/>
        <v>#DIV/0!</v>
      </c>
      <c r="R2607" s="87" t="e">
        <f t="shared" si="283"/>
        <v>#DIV/0!</v>
      </c>
      <c r="S2607" s="87" t="e">
        <f t="shared" si="283"/>
        <v>#DIV/0!</v>
      </c>
      <c r="T2607" s="87" t="e">
        <f t="shared" si="283"/>
        <v>#DIV/0!</v>
      </c>
    </row>
    <row r="2608" spans="1:20" x14ac:dyDescent="0.3">
      <c r="A2608" s="92"/>
      <c r="B2608" s="93" t="s">
        <v>307</v>
      </c>
      <c r="C2608" s="95" t="s">
        <v>21</v>
      </c>
      <c r="D2608" s="644">
        <v>414</v>
      </c>
      <c r="E2608" s="645">
        <f t="shared" si="286"/>
        <v>414</v>
      </c>
      <c r="F2608" s="644">
        <v>414</v>
      </c>
      <c r="G2608" s="644"/>
      <c r="H2608" s="644"/>
      <c r="I2608" s="645">
        <f t="shared" si="284"/>
        <v>317.3</v>
      </c>
      <c r="J2608" s="644">
        <v>317.3</v>
      </c>
      <c r="K2608" s="644"/>
      <c r="L2608" s="644"/>
      <c r="M2608" s="645">
        <f t="shared" si="285"/>
        <v>292.74320999999998</v>
      </c>
      <c r="N2608" s="644">
        <v>292.74320999999998</v>
      </c>
      <c r="O2608" s="644"/>
      <c r="P2608" s="644"/>
      <c r="Q2608" s="87">
        <f t="shared" si="283"/>
        <v>92.260702804916477</v>
      </c>
      <c r="R2608" s="87">
        <f t="shared" si="283"/>
        <v>92.260702804916477</v>
      </c>
      <c r="S2608" s="87" t="e">
        <f t="shared" si="283"/>
        <v>#DIV/0!</v>
      </c>
      <c r="T2608" s="87" t="e">
        <f t="shared" si="283"/>
        <v>#DIV/0!</v>
      </c>
    </row>
    <row r="2609" spans="1:20" hidden="1" x14ac:dyDescent="0.3">
      <c r="A2609" s="92"/>
      <c r="B2609" s="93" t="s">
        <v>309</v>
      </c>
      <c r="C2609" s="95" t="s">
        <v>387</v>
      </c>
      <c r="D2609" s="644"/>
      <c r="E2609" s="645">
        <f t="shared" si="286"/>
        <v>0</v>
      </c>
      <c r="F2609" s="644"/>
      <c r="G2609" s="644"/>
      <c r="H2609" s="644"/>
      <c r="I2609" s="645">
        <f t="shared" si="284"/>
        <v>0</v>
      </c>
      <c r="J2609" s="644"/>
      <c r="K2609" s="644"/>
      <c r="L2609" s="644"/>
      <c r="M2609" s="645">
        <f t="shared" si="285"/>
        <v>0</v>
      </c>
      <c r="N2609" s="644"/>
      <c r="O2609" s="644"/>
      <c r="P2609" s="644"/>
      <c r="Q2609" s="87" t="e">
        <f t="shared" si="283"/>
        <v>#DIV/0!</v>
      </c>
      <c r="R2609" s="87" t="e">
        <f t="shared" si="283"/>
        <v>#DIV/0!</v>
      </c>
      <c r="S2609" s="87" t="e">
        <f t="shared" si="283"/>
        <v>#DIV/0!</v>
      </c>
      <c r="T2609" s="87" t="e">
        <f t="shared" si="283"/>
        <v>#DIV/0!</v>
      </c>
    </row>
    <row r="2610" spans="1:20" hidden="1" x14ac:dyDescent="0.3">
      <c r="A2610" s="92"/>
      <c r="B2610" s="93" t="s">
        <v>310</v>
      </c>
      <c r="C2610" s="96" t="s">
        <v>311</v>
      </c>
      <c r="D2610" s="644"/>
      <c r="E2610" s="645">
        <f t="shared" si="286"/>
        <v>0</v>
      </c>
      <c r="F2610" s="644"/>
      <c r="G2610" s="644"/>
      <c r="H2610" s="644"/>
      <c r="I2610" s="645">
        <f t="shared" si="284"/>
        <v>0</v>
      </c>
      <c r="J2610" s="644"/>
      <c r="K2610" s="644"/>
      <c r="L2610" s="644"/>
      <c r="M2610" s="645">
        <f t="shared" si="285"/>
        <v>0</v>
      </c>
      <c r="N2610" s="644"/>
      <c r="O2610" s="644"/>
      <c r="P2610" s="644"/>
      <c r="Q2610" s="87" t="e">
        <f t="shared" si="283"/>
        <v>#DIV/0!</v>
      </c>
      <c r="R2610" s="87" t="e">
        <f t="shared" si="283"/>
        <v>#DIV/0!</v>
      </c>
      <c r="S2610" s="87" t="e">
        <f t="shared" si="283"/>
        <v>#DIV/0!</v>
      </c>
      <c r="T2610" s="87" t="e">
        <f t="shared" si="283"/>
        <v>#DIV/0!</v>
      </c>
    </row>
    <row r="2611" spans="1:20" ht="30" hidden="1" x14ac:dyDescent="0.3">
      <c r="A2611" s="92"/>
      <c r="B2611" s="93" t="s">
        <v>312</v>
      </c>
      <c r="C2611" s="97" t="s">
        <v>313</v>
      </c>
      <c r="D2611" s="644"/>
      <c r="E2611" s="645">
        <f t="shared" si="286"/>
        <v>0</v>
      </c>
      <c r="F2611" s="644"/>
      <c r="G2611" s="644"/>
      <c r="H2611" s="644"/>
      <c r="I2611" s="645">
        <f t="shared" si="284"/>
        <v>0</v>
      </c>
      <c r="J2611" s="644"/>
      <c r="K2611" s="644"/>
      <c r="L2611" s="644"/>
      <c r="M2611" s="645">
        <f t="shared" si="285"/>
        <v>0</v>
      </c>
      <c r="N2611" s="644"/>
      <c r="O2611" s="644"/>
      <c r="P2611" s="644"/>
      <c r="Q2611" s="87" t="e">
        <f t="shared" si="283"/>
        <v>#DIV/0!</v>
      </c>
      <c r="R2611" s="87" t="e">
        <f t="shared" si="283"/>
        <v>#DIV/0!</v>
      </c>
      <c r="S2611" s="87" t="e">
        <f t="shared" si="283"/>
        <v>#DIV/0!</v>
      </c>
      <c r="T2611" s="87" t="e">
        <f t="shared" si="283"/>
        <v>#DIV/0!</v>
      </c>
    </row>
    <row r="2612" spans="1:20" ht="30" hidden="1" x14ac:dyDescent="0.3">
      <c r="A2612" s="92"/>
      <c r="B2612" s="93" t="s">
        <v>314</v>
      </c>
      <c r="C2612" s="97" t="s">
        <v>315</v>
      </c>
      <c r="D2612" s="644"/>
      <c r="E2612" s="645">
        <f t="shared" si="286"/>
        <v>0</v>
      </c>
      <c r="F2612" s="644"/>
      <c r="G2612" s="644"/>
      <c r="H2612" s="644"/>
      <c r="I2612" s="645">
        <f t="shared" si="284"/>
        <v>0</v>
      </c>
      <c r="J2612" s="644"/>
      <c r="K2612" s="644"/>
      <c r="L2612" s="644"/>
      <c r="M2612" s="645">
        <f t="shared" si="285"/>
        <v>0</v>
      </c>
      <c r="N2612" s="644"/>
      <c r="O2612" s="644"/>
      <c r="P2612" s="644"/>
      <c r="Q2612" s="87" t="e">
        <f t="shared" si="283"/>
        <v>#DIV/0!</v>
      </c>
      <c r="R2612" s="87" t="e">
        <f t="shared" si="283"/>
        <v>#DIV/0!</v>
      </c>
      <c r="S2612" s="87" t="e">
        <f t="shared" si="283"/>
        <v>#DIV/0!</v>
      </c>
      <c r="T2612" s="87" t="e">
        <f t="shared" si="283"/>
        <v>#DIV/0!</v>
      </c>
    </row>
    <row r="2613" spans="1:20" hidden="1" x14ac:dyDescent="0.3">
      <c r="A2613" s="92"/>
      <c r="B2613" s="93" t="s">
        <v>316</v>
      </c>
      <c r="C2613" s="96" t="s">
        <v>317</v>
      </c>
      <c r="D2613" s="644"/>
      <c r="E2613" s="645">
        <f t="shared" si="286"/>
        <v>0</v>
      </c>
      <c r="F2613" s="644"/>
      <c r="G2613" s="644"/>
      <c r="H2613" s="644"/>
      <c r="I2613" s="645">
        <f t="shared" si="284"/>
        <v>0</v>
      </c>
      <c r="J2613" s="644"/>
      <c r="K2613" s="644"/>
      <c r="L2613" s="644"/>
      <c r="M2613" s="645">
        <f t="shared" si="285"/>
        <v>0</v>
      </c>
      <c r="N2613" s="644"/>
      <c r="O2613" s="644"/>
      <c r="P2613" s="644"/>
      <c r="Q2613" s="87" t="e">
        <f t="shared" si="283"/>
        <v>#DIV/0!</v>
      </c>
      <c r="R2613" s="87" t="e">
        <f t="shared" si="283"/>
        <v>#DIV/0!</v>
      </c>
      <c r="S2613" s="87" t="e">
        <f t="shared" si="283"/>
        <v>#DIV/0!</v>
      </c>
      <c r="T2613" s="87" t="e">
        <f t="shared" si="283"/>
        <v>#DIV/0!</v>
      </c>
    </row>
    <row r="2614" spans="1:20" ht="30" hidden="1" x14ac:dyDescent="0.3">
      <c r="A2614" s="92"/>
      <c r="B2614" s="93" t="s">
        <v>318</v>
      </c>
      <c r="C2614" s="97" t="s">
        <v>313</v>
      </c>
      <c r="D2614" s="644"/>
      <c r="E2614" s="645">
        <f t="shared" si="286"/>
        <v>0</v>
      </c>
      <c r="F2614" s="644"/>
      <c r="G2614" s="644"/>
      <c r="H2614" s="644"/>
      <c r="I2614" s="645">
        <f t="shared" si="284"/>
        <v>0</v>
      </c>
      <c r="J2614" s="644"/>
      <c r="K2614" s="644"/>
      <c r="L2614" s="644"/>
      <c r="M2614" s="645">
        <f t="shared" si="285"/>
        <v>0</v>
      </c>
      <c r="N2614" s="644"/>
      <c r="O2614" s="644"/>
      <c r="P2614" s="644"/>
      <c r="Q2614" s="87" t="e">
        <f t="shared" si="283"/>
        <v>#DIV/0!</v>
      </c>
      <c r="R2614" s="87" t="e">
        <f t="shared" si="283"/>
        <v>#DIV/0!</v>
      </c>
      <c r="S2614" s="87" t="e">
        <f t="shared" si="283"/>
        <v>#DIV/0!</v>
      </c>
      <c r="T2614" s="87" t="e">
        <f t="shared" si="283"/>
        <v>#DIV/0!</v>
      </c>
    </row>
    <row r="2615" spans="1:20" ht="30" hidden="1" x14ac:dyDescent="0.3">
      <c r="A2615" s="92"/>
      <c r="B2615" s="93" t="s">
        <v>319</v>
      </c>
      <c r="C2615" s="97" t="s">
        <v>315</v>
      </c>
      <c r="D2615" s="644"/>
      <c r="E2615" s="645">
        <f t="shared" si="286"/>
        <v>0</v>
      </c>
      <c r="F2615" s="644"/>
      <c r="G2615" s="644"/>
      <c r="H2615" s="644"/>
      <c r="I2615" s="645">
        <f t="shared" si="284"/>
        <v>0</v>
      </c>
      <c r="J2615" s="644"/>
      <c r="K2615" s="644"/>
      <c r="L2615" s="644"/>
      <c r="M2615" s="645">
        <f t="shared" si="285"/>
        <v>0</v>
      </c>
      <c r="N2615" s="644"/>
      <c r="O2615" s="644"/>
      <c r="P2615" s="644"/>
      <c r="Q2615" s="87" t="e">
        <f t="shared" si="283"/>
        <v>#DIV/0!</v>
      </c>
      <c r="R2615" s="87" t="e">
        <f t="shared" si="283"/>
        <v>#DIV/0!</v>
      </c>
      <c r="S2615" s="87" t="e">
        <f t="shared" si="283"/>
        <v>#DIV/0!</v>
      </c>
      <c r="T2615" s="87" t="e">
        <f t="shared" si="283"/>
        <v>#DIV/0!</v>
      </c>
    </row>
    <row r="2616" spans="1:20" ht="45" hidden="1" x14ac:dyDescent="0.3">
      <c r="A2616" s="92"/>
      <c r="B2616" s="93" t="s">
        <v>320</v>
      </c>
      <c r="C2616" s="96" t="s">
        <v>321</v>
      </c>
      <c r="D2616" s="644"/>
      <c r="E2616" s="645">
        <f t="shared" si="286"/>
        <v>0</v>
      </c>
      <c r="F2616" s="644"/>
      <c r="G2616" s="644"/>
      <c r="H2616" s="644"/>
      <c r="I2616" s="645">
        <f t="shared" si="284"/>
        <v>0</v>
      </c>
      <c r="J2616" s="644"/>
      <c r="K2616" s="644"/>
      <c r="L2616" s="644"/>
      <c r="M2616" s="645">
        <f t="shared" si="285"/>
        <v>0</v>
      </c>
      <c r="N2616" s="644"/>
      <c r="O2616" s="644"/>
      <c r="P2616" s="644"/>
      <c r="Q2616" s="87" t="e">
        <f t="shared" si="283"/>
        <v>#DIV/0!</v>
      </c>
      <c r="R2616" s="87" t="e">
        <f t="shared" si="283"/>
        <v>#DIV/0!</v>
      </c>
      <c r="S2616" s="87" t="e">
        <f t="shared" si="283"/>
        <v>#DIV/0!</v>
      </c>
      <c r="T2616" s="87" t="e">
        <f t="shared" si="283"/>
        <v>#DIV/0!</v>
      </c>
    </row>
    <row r="2617" spans="1:20" ht="30" hidden="1" x14ac:dyDescent="0.3">
      <c r="A2617" s="92"/>
      <c r="B2617" s="93" t="s">
        <v>322</v>
      </c>
      <c r="C2617" s="97" t="s">
        <v>313</v>
      </c>
      <c r="D2617" s="644"/>
      <c r="E2617" s="645">
        <f t="shared" si="286"/>
        <v>0</v>
      </c>
      <c r="F2617" s="644"/>
      <c r="G2617" s="644"/>
      <c r="H2617" s="644"/>
      <c r="I2617" s="645">
        <f t="shared" si="284"/>
        <v>0</v>
      </c>
      <c r="J2617" s="644"/>
      <c r="K2617" s="644"/>
      <c r="L2617" s="644"/>
      <c r="M2617" s="645">
        <f t="shared" si="285"/>
        <v>0</v>
      </c>
      <c r="N2617" s="644"/>
      <c r="O2617" s="644"/>
      <c r="P2617" s="644"/>
      <c r="Q2617" s="87" t="e">
        <f t="shared" si="283"/>
        <v>#DIV/0!</v>
      </c>
      <c r="R2617" s="87" t="e">
        <f t="shared" si="283"/>
        <v>#DIV/0!</v>
      </c>
      <c r="S2617" s="87" t="e">
        <f t="shared" si="283"/>
        <v>#DIV/0!</v>
      </c>
      <c r="T2617" s="87" t="e">
        <f t="shared" si="283"/>
        <v>#DIV/0!</v>
      </c>
    </row>
    <row r="2618" spans="1:20" ht="30" hidden="1" x14ac:dyDescent="0.3">
      <c r="A2618" s="92"/>
      <c r="B2618" s="93" t="s">
        <v>323</v>
      </c>
      <c r="C2618" s="97" t="s">
        <v>315</v>
      </c>
      <c r="D2618" s="644"/>
      <c r="E2618" s="645">
        <f t="shared" si="286"/>
        <v>0</v>
      </c>
      <c r="F2618" s="644"/>
      <c r="G2618" s="644"/>
      <c r="H2618" s="644"/>
      <c r="I2618" s="645">
        <f t="shared" si="284"/>
        <v>0</v>
      </c>
      <c r="J2618" s="644"/>
      <c r="K2618" s="644"/>
      <c r="L2618" s="644"/>
      <c r="M2618" s="645">
        <f t="shared" si="285"/>
        <v>0</v>
      </c>
      <c r="N2618" s="644"/>
      <c r="O2618" s="644"/>
      <c r="P2618" s="644"/>
      <c r="Q2618" s="87" t="e">
        <f t="shared" si="283"/>
        <v>#DIV/0!</v>
      </c>
      <c r="R2618" s="87" t="e">
        <f t="shared" si="283"/>
        <v>#DIV/0!</v>
      </c>
      <c r="S2618" s="87" t="e">
        <f t="shared" si="283"/>
        <v>#DIV/0!</v>
      </c>
      <c r="T2618" s="87" t="e">
        <f t="shared" si="283"/>
        <v>#DIV/0!</v>
      </c>
    </row>
    <row r="2619" spans="1:20" x14ac:dyDescent="0.3">
      <c r="A2619" s="92"/>
      <c r="B2619" s="93" t="s">
        <v>324</v>
      </c>
      <c r="C2619" s="95" t="s">
        <v>23</v>
      </c>
      <c r="D2619" s="644"/>
      <c r="E2619" s="645">
        <f t="shared" si="286"/>
        <v>0</v>
      </c>
      <c r="F2619" s="644"/>
      <c r="G2619" s="644"/>
      <c r="H2619" s="644">
        <v>6.5700000000000003E-3</v>
      </c>
      <c r="I2619" s="645">
        <f t="shared" si="284"/>
        <v>0</v>
      </c>
      <c r="J2619" s="644"/>
      <c r="K2619" s="644"/>
      <c r="L2619" s="644">
        <v>6.5700000000000003E-3</v>
      </c>
      <c r="M2619" s="645">
        <f t="shared" si="285"/>
        <v>0</v>
      </c>
      <c r="N2619" s="644"/>
      <c r="O2619" s="644"/>
      <c r="P2619" s="644">
        <v>6.5700000000000003E-3</v>
      </c>
      <c r="Q2619" s="87" t="e">
        <f t="shared" si="283"/>
        <v>#DIV/0!</v>
      </c>
      <c r="R2619" s="87" t="e">
        <f t="shared" si="283"/>
        <v>#DIV/0!</v>
      </c>
      <c r="S2619" s="87" t="e">
        <f t="shared" si="283"/>
        <v>#DIV/0!</v>
      </c>
      <c r="T2619" s="87">
        <f t="shared" si="283"/>
        <v>100</v>
      </c>
    </row>
    <row r="2620" spans="1:20" ht="45" hidden="1" x14ac:dyDescent="0.3">
      <c r="A2620" s="92"/>
      <c r="B2620" s="93" t="s">
        <v>325</v>
      </c>
      <c r="C2620" s="96" t="s">
        <v>326</v>
      </c>
      <c r="D2620" s="644"/>
      <c r="E2620" s="645">
        <f t="shared" si="286"/>
        <v>0</v>
      </c>
      <c r="F2620" s="644"/>
      <c r="G2620" s="644"/>
      <c r="H2620" s="644"/>
      <c r="I2620" s="645">
        <f t="shared" si="284"/>
        <v>0</v>
      </c>
      <c r="J2620" s="644"/>
      <c r="K2620" s="644"/>
      <c r="L2620" s="644"/>
      <c r="M2620" s="645">
        <f t="shared" si="285"/>
        <v>0</v>
      </c>
      <c r="N2620" s="644"/>
      <c r="O2620" s="644"/>
      <c r="P2620" s="644"/>
      <c r="Q2620" s="87" t="e">
        <f t="shared" si="283"/>
        <v>#DIV/0!</v>
      </c>
      <c r="R2620" s="87" t="e">
        <f t="shared" si="283"/>
        <v>#DIV/0!</v>
      </c>
      <c r="S2620" s="87" t="e">
        <f t="shared" si="283"/>
        <v>#DIV/0!</v>
      </c>
      <c r="T2620" s="87" t="e">
        <f t="shared" si="283"/>
        <v>#DIV/0!</v>
      </c>
    </row>
    <row r="2621" spans="1:20" hidden="1" x14ac:dyDescent="0.3">
      <c r="A2621" s="92"/>
      <c r="B2621" s="93" t="s">
        <v>327</v>
      </c>
      <c r="C2621" s="96" t="s">
        <v>328</v>
      </c>
      <c r="D2621" s="644"/>
      <c r="E2621" s="645">
        <f t="shared" si="286"/>
        <v>0</v>
      </c>
      <c r="F2621" s="644"/>
      <c r="G2621" s="644"/>
      <c r="H2621" s="644"/>
      <c r="I2621" s="645">
        <f t="shared" si="284"/>
        <v>0</v>
      </c>
      <c r="J2621" s="644"/>
      <c r="K2621" s="644"/>
      <c r="L2621" s="644"/>
      <c r="M2621" s="645">
        <f t="shared" si="285"/>
        <v>0</v>
      </c>
      <c r="N2621" s="644"/>
      <c r="O2621" s="644"/>
      <c r="P2621" s="644"/>
      <c r="Q2621" s="87" t="e">
        <f t="shared" si="283"/>
        <v>#DIV/0!</v>
      </c>
      <c r="R2621" s="87" t="e">
        <f t="shared" si="283"/>
        <v>#DIV/0!</v>
      </c>
      <c r="S2621" s="87" t="e">
        <f t="shared" si="283"/>
        <v>#DIV/0!</v>
      </c>
      <c r="T2621" s="87" t="e">
        <f t="shared" si="283"/>
        <v>#DIV/0!</v>
      </c>
    </row>
    <row r="2622" spans="1:20" ht="30" hidden="1" x14ac:dyDescent="0.3">
      <c r="A2622" s="92"/>
      <c r="B2622" s="93" t="s">
        <v>329</v>
      </c>
      <c r="C2622" s="97" t="s">
        <v>330</v>
      </c>
      <c r="D2622" s="644"/>
      <c r="E2622" s="645">
        <f t="shared" si="286"/>
        <v>0</v>
      </c>
      <c r="F2622" s="644"/>
      <c r="G2622" s="644"/>
      <c r="H2622" s="644"/>
      <c r="I2622" s="645">
        <f t="shared" si="284"/>
        <v>0</v>
      </c>
      <c r="J2622" s="644"/>
      <c r="K2622" s="644"/>
      <c r="L2622" s="644"/>
      <c r="M2622" s="645">
        <f t="shared" si="285"/>
        <v>0</v>
      </c>
      <c r="N2622" s="644"/>
      <c r="O2622" s="644"/>
      <c r="P2622" s="644"/>
      <c r="Q2622" s="87" t="e">
        <f t="shared" si="283"/>
        <v>#DIV/0!</v>
      </c>
      <c r="R2622" s="87" t="e">
        <f t="shared" si="283"/>
        <v>#DIV/0!</v>
      </c>
      <c r="S2622" s="87" t="e">
        <f t="shared" si="283"/>
        <v>#DIV/0!</v>
      </c>
      <c r="T2622" s="87" t="e">
        <f t="shared" si="283"/>
        <v>#DIV/0!</v>
      </c>
    </row>
    <row r="2623" spans="1:20" ht="30" hidden="1" x14ac:dyDescent="0.3">
      <c r="A2623" s="92"/>
      <c r="B2623" s="93" t="s">
        <v>331</v>
      </c>
      <c r="C2623" s="97" t="s">
        <v>332</v>
      </c>
      <c r="D2623" s="644"/>
      <c r="E2623" s="645">
        <f t="shared" si="286"/>
        <v>0</v>
      </c>
      <c r="F2623" s="644"/>
      <c r="G2623" s="644"/>
      <c r="H2623" s="644"/>
      <c r="I2623" s="645">
        <f t="shared" si="284"/>
        <v>0</v>
      </c>
      <c r="J2623" s="644"/>
      <c r="K2623" s="644"/>
      <c r="L2623" s="644"/>
      <c r="M2623" s="645">
        <f t="shared" si="285"/>
        <v>0</v>
      </c>
      <c r="N2623" s="644"/>
      <c r="O2623" s="644"/>
      <c r="P2623" s="644"/>
      <c r="Q2623" s="87" t="e">
        <f t="shared" si="283"/>
        <v>#DIV/0!</v>
      </c>
      <c r="R2623" s="87" t="e">
        <f t="shared" si="283"/>
        <v>#DIV/0!</v>
      </c>
      <c r="S2623" s="87" t="e">
        <f t="shared" si="283"/>
        <v>#DIV/0!</v>
      </c>
      <c r="T2623" s="87" t="e">
        <f t="shared" si="283"/>
        <v>#DIV/0!</v>
      </c>
    </row>
    <row r="2624" spans="1:20" ht="30" x14ac:dyDescent="0.3">
      <c r="A2624" s="92"/>
      <c r="B2624" s="93" t="s">
        <v>138</v>
      </c>
      <c r="C2624" s="94" t="s">
        <v>333</v>
      </c>
      <c r="D2624" s="644">
        <v>2</v>
      </c>
      <c r="E2624" s="645">
        <f t="shared" si="286"/>
        <v>2</v>
      </c>
      <c r="F2624" s="644">
        <v>2</v>
      </c>
      <c r="G2624" s="644"/>
      <c r="H2624" s="644"/>
      <c r="I2624" s="645">
        <f t="shared" si="284"/>
        <v>2</v>
      </c>
      <c r="J2624" s="644">
        <v>2</v>
      </c>
      <c r="K2624" s="644"/>
      <c r="L2624" s="644"/>
      <c r="M2624" s="645">
        <f t="shared" si="285"/>
        <v>2</v>
      </c>
      <c r="N2624" s="644">
        <v>2</v>
      </c>
      <c r="O2624" s="644"/>
      <c r="P2624" s="644"/>
      <c r="Q2624" s="87">
        <f t="shared" si="283"/>
        <v>100</v>
      </c>
      <c r="R2624" s="87">
        <f t="shared" si="283"/>
        <v>100</v>
      </c>
      <c r="S2624" s="87" t="e">
        <f t="shared" si="283"/>
        <v>#DIV/0!</v>
      </c>
      <c r="T2624" s="87" t="e">
        <f t="shared" si="283"/>
        <v>#DIV/0!</v>
      </c>
    </row>
    <row r="2625" spans="1:20" hidden="1" x14ac:dyDescent="0.3">
      <c r="A2625" s="92"/>
      <c r="B2625" s="93" t="s">
        <v>139</v>
      </c>
      <c r="C2625" s="100" t="s">
        <v>334</v>
      </c>
      <c r="D2625" s="644"/>
      <c r="E2625" s="645">
        <f t="shared" si="286"/>
        <v>0</v>
      </c>
      <c r="F2625" s="644"/>
      <c r="G2625" s="644"/>
      <c r="H2625" s="644"/>
      <c r="I2625" s="645">
        <f t="shared" si="284"/>
        <v>0</v>
      </c>
      <c r="J2625" s="644"/>
      <c r="K2625" s="644"/>
      <c r="L2625" s="644"/>
      <c r="M2625" s="645">
        <f t="shared" si="285"/>
        <v>0</v>
      </c>
      <c r="N2625" s="644"/>
      <c r="O2625" s="644"/>
      <c r="P2625" s="644"/>
      <c r="Q2625" s="87" t="e">
        <f t="shared" si="283"/>
        <v>#DIV/0!</v>
      </c>
      <c r="R2625" s="87" t="e">
        <f t="shared" si="283"/>
        <v>#DIV/0!</v>
      </c>
      <c r="S2625" s="87" t="e">
        <f t="shared" si="283"/>
        <v>#DIV/0!</v>
      </c>
      <c r="T2625" s="87" t="e">
        <f t="shared" si="283"/>
        <v>#DIV/0!</v>
      </c>
    </row>
    <row r="2626" spans="1:20" ht="30" hidden="1" x14ac:dyDescent="0.3">
      <c r="A2626" s="92"/>
      <c r="B2626" s="93" t="s">
        <v>335</v>
      </c>
      <c r="C2626" s="96" t="s">
        <v>336</v>
      </c>
      <c r="D2626" s="644"/>
      <c r="E2626" s="645">
        <f t="shared" si="286"/>
        <v>0</v>
      </c>
      <c r="F2626" s="644"/>
      <c r="G2626" s="644"/>
      <c r="H2626" s="644"/>
      <c r="I2626" s="645">
        <f t="shared" si="284"/>
        <v>0</v>
      </c>
      <c r="J2626" s="644"/>
      <c r="K2626" s="644"/>
      <c r="L2626" s="644"/>
      <c r="M2626" s="645">
        <f t="shared" si="285"/>
        <v>0</v>
      </c>
      <c r="N2626" s="644"/>
      <c r="O2626" s="644"/>
      <c r="P2626" s="644"/>
      <c r="Q2626" s="87" t="e">
        <f t="shared" si="283"/>
        <v>#DIV/0!</v>
      </c>
      <c r="R2626" s="87" t="e">
        <f t="shared" si="283"/>
        <v>#DIV/0!</v>
      </c>
      <c r="S2626" s="87" t="e">
        <f t="shared" si="283"/>
        <v>#DIV/0!</v>
      </c>
      <c r="T2626" s="87" t="e">
        <f t="shared" si="283"/>
        <v>#DIV/0!</v>
      </c>
    </row>
    <row r="2627" spans="1:20" ht="30" hidden="1" x14ac:dyDescent="0.3">
      <c r="A2627" s="92"/>
      <c r="B2627" s="93" t="s">
        <v>337</v>
      </c>
      <c r="C2627" s="97" t="s">
        <v>338</v>
      </c>
      <c r="D2627" s="644"/>
      <c r="E2627" s="645">
        <f t="shared" si="286"/>
        <v>0</v>
      </c>
      <c r="F2627" s="644"/>
      <c r="G2627" s="644"/>
      <c r="H2627" s="644"/>
      <c r="I2627" s="645">
        <f t="shared" si="284"/>
        <v>0</v>
      </c>
      <c r="J2627" s="644"/>
      <c r="K2627" s="644"/>
      <c r="L2627" s="644"/>
      <c r="M2627" s="645">
        <f t="shared" si="285"/>
        <v>0</v>
      </c>
      <c r="N2627" s="644"/>
      <c r="O2627" s="644"/>
      <c r="P2627" s="644"/>
      <c r="Q2627" s="87" t="e">
        <f t="shared" si="283"/>
        <v>#DIV/0!</v>
      </c>
      <c r="R2627" s="87" t="e">
        <f t="shared" si="283"/>
        <v>#DIV/0!</v>
      </c>
      <c r="S2627" s="87" t="e">
        <f t="shared" si="283"/>
        <v>#DIV/0!</v>
      </c>
      <c r="T2627" s="87" t="e">
        <f t="shared" si="283"/>
        <v>#DIV/0!</v>
      </c>
    </row>
    <row r="2628" spans="1:20" ht="30" hidden="1" x14ac:dyDescent="0.3">
      <c r="A2628" s="92"/>
      <c r="B2628" s="93" t="s">
        <v>339</v>
      </c>
      <c r="C2628" s="97" t="s">
        <v>340</v>
      </c>
      <c r="D2628" s="644"/>
      <c r="E2628" s="645">
        <f t="shared" si="286"/>
        <v>0</v>
      </c>
      <c r="F2628" s="644"/>
      <c r="G2628" s="644"/>
      <c r="H2628" s="644"/>
      <c r="I2628" s="645">
        <f t="shared" si="284"/>
        <v>0</v>
      </c>
      <c r="J2628" s="644"/>
      <c r="K2628" s="644"/>
      <c r="L2628" s="644"/>
      <c r="M2628" s="645">
        <f t="shared" si="285"/>
        <v>0</v>
      </c>
      <c r="N2628" s="644"/>
      <c r="O2628" s="644"/>
      <c r="P2628" s="644"/>
      <c r="Q2628" s="87" t="e">
        <f t="shared" si="283"/>
        <v>#DIV/0!</v>
      </c>
      <c r="R2628" s="87" t="e">
        <f t="shared" si="283"/>
        <v>#DIV/0!</v>
      </c>
      <c r="S2628" s="87" t="e">
        <f t="shared" si="283"/>
        <v>#DIV/0!</v>
      </c>
      <c r="T2628" s="87" t="e">
        <f t="shared" si="283"/>
        <v>#DIV/0!</v>
      </c>
    </row>
    <row r="2629" spans="1:20" ht="30" hidden="1" x14ac:dyDescent="0.3">
      <c r="A2629" s="92"/>
      <c r="B2629" s="93" t="s">
        <v>341</v>
      </c>
      <c r="C2629" s="97" t="s">
        <v>342</v>
      </c>
      <c r="D2629" s="644"/>
      <c r="E2629" s="645">
        <f t="shared" si="286"/>
        <v>0</v>
      </c>
      <c r="F2629" s="644"/>
      <c r="G2629" s="644"/>
      <c r="H2629" s="644"/>
      <c r="I2629" s="645">
        <f t="shared" si="284"/>
        <v>0</v>
      </c>
      <c r="J2629" s="644"/>
      <c r="K2629" s="644"/>
      <c r="L2629" s="644"/>
      <c r="M2629" s="645">
        <f t="shared" si="285"/>
        <v>0</v>
      </c>
      <c r="N2629" s="644"/>
      <c r="O2629" s="644"/>
      <c r="P2629" s="644"/>
      <c r="Q2629" s="87" t="e">
        <f t="shared" si="283"/>
        <v>#DIV/0!</v>
      </c>
      <c r="R2629" s="87" t="e">
        <f t="shared" si="283"/>
        <v>#DIV/0!</v>
      </c>
      <c r="S2629" s="87" t="e">
        <f t="shared" si="283"/>
        <v>#DIV/0!</v>
      </c>
      <c r="T2629" s="87" t="e">
        <f t="shared" si="283"/>
        <v>#DIV/0!</v>
      </c>
    </row>
    <row r="2630" spans="1:20" ht="30" hidden="1" x14ac:dyDescent="0.3">
      <c r="A2630" s="92"/>
      <c r="B2630" s="93" t="s">
        <v>343</v>
      </c>
      <c r="C2630" s="97" t="s">
        <v>344</v>
      </c>
      <c r="D2630" s="644"/>
      <c r="E2630" s="645">
        <f t="shared" si="286"/>
        <v>0</v>
      </c>
      <c r="F2630" s="644"/>
      <c r="G2630" s="644"/>
      <c r="H2630" s="644"/>
      <c r="I2630" s="645">
        <f t="shared" si="284"/>
        <v>0</v>
      </c>
      <c r="J2630" s="644"/>
      <c r="K2630" s="644"/>
      <c r="L2630" s="644"/>
      <c r="M2630" s="645">
        <f t="shared" si="285"/>
        <v>0</v>
      </c>
      <c r="N2630" s="644"/>
      <c r="O2630" s="644"/>
      <c r="P2630" s="644"/>
      <c r="Q2630" s="87" t="e">
        <f t="shared" si="283"/>
        <v>#DIV/0!</v>
      </c>
      <c r="R2630" s="87" t="e">
        <f t="shared" si="283"/>
        <v>#DIV/0!</v>
      </c>
      <c r="S2630" s="87" t="e">
        <f t="shared" si="283"/>
        <v>#DIV/0!</v>
      </c>
      <c r="T2630" s="87" t="e">
        <f t="shared" si="283"/>
        <v>#DIV/0!</v>
      </c>
    </row>
    <row r="2631" spans="1:20" ht="45" hidden="1" x14ac:dyDescent="0.3">
      <c r="A2631" s="92"/>
      <c r="B2631" s="93" t="s">
        <v>345</v>
      </c>
      <c r="C2631" s="97" t="s">
        <v>346</v>
      </c>
      <c r="D2631" s="644"/>
      <c r="E2631" s="645">
        <f t="shared" si="286"/>
        <v>0</v>
      </c>
      <c r="F2631" s="644"/>
      <c r="G2631" s="644"/>
      <c r="H2631" s="644"/>
      <c r="I2631" s="645">
        <f t="shared" si="284"/>
        <v>0</v>
      </c>
      <c r="J2631" s="644"/>
      <c r="K2631" s="644"/>
      <c r="L2631" s="644"/>
      <c r="M2631" s="645">
        <f t="shared" si="285"/>
        <v>0</v>
      </c>
      <c r="N2631" s="644"/>
      <c r="O2631" s="644"/>
      <c r="P2631" s="644"/>
      <c r="Q2631" s="87" t="e">
        <f t="shared" si="283"/>
        <v>#DIV/0!</v>
      </c>
      <c r="R2631" s="87" t="e">
        <f t="shared" si="283"/>
        <v>#DIV/0!</v>
      </c>
      <c r="S2631" s="87" t="e">
        <f t="shared" si="283"/>
        <v>#DIV/0!</v>
      </c>
      <c r="T2631" s="87" t="e">
        <f t="shared" si="283"/>
        <v>#DIV/0!</v>
      </c>
    </row>
    <row r="2632" spans="1:20" ht="30" hidden="1" x14ac:dyDescent="0.3">
      <c r="A2632" s="92"/>
      <c r="B2632" s="93" t="s">
        <v>347</v>
      </c>
      <c r="C2632" s="97" t="s">
        <v>348</v>
      </c>
      <c r="D2632" s="644"/>
      <c r="E2632" s="645">
        <f t="shared" si="286"/>
        <v>0</v>
      </c>
      <c r="F2632" s="644"/>
      <c r="G2632" s="644"/>
      <c r="H2632" s="644"/>
      <c r="I2632" s="645">
        <f t="shared" si="284"/>
        <v>0</v>
      </c>
      <c r="J2632" s="644"/>
      <c r="K2632" s="644"/>
      <c r="L2632" s="644"/>
      <c r="M2632" s="645">
        <f t="shared" si="285"/>
        <v>0</v>
      </c>
      <c r="N2632" s="644"/>
      <c r="O2632" s="644"/>
      <c r="P2632" s="644"/>
      <c r="Q2632" s="87" t="e">
        <f t="shared" si="283"/>
        <v>#DIV/0!</v>
      </c>
      <c r="R2632" s="87" t="e">
        <f t="shared" si="283"/>
        <v>#DIV/0!</v>
      </c>
      <c r="S2632" s="87" t="e">
        <f t="shared" si="283"/>
        <v>#DIV/0!</v>
      </c>
      <c r="T2632" s="87" t="e">
        <f t="shared" si="283"/>
        <v>#DIV/0!</v>
      </c>
    </row>
    <row r="2633" spans="1:20" ht="30" hidden="1" x14ac:dyDescent="0.3">
      <c r="A2633" s="92"/>
      <c r="B2633" s="93" t="s">
        <v>349</v>
      </c>
      <c r="C2633" s="97" t="s">
        <v>350</v>
      </c>
      <c r="D2633" s="644"/>
      <c r="E2633" s="645">
        <f t="shared" si="286"/>
        <v>0</v>
      </c>
      <c r="F2633" s="644"/>
      <c r="G2633" s="644"/>
      <c r="H2633" s="644"/>
      <c r="I2633" s="645">
        <f t="shared" si="284"/>
        <v>0</v>
      </c>
      <c r="J2633" s="644"/>
      <c r="K2633" s="644"/>
      <c r="L2633" s="644"/>
      <c r="M2633" s="645">
        <f t="shared" si="285"/>
        <v>0</v>
      </c>
      <c r="N2633" s="644"/>
      <c r="O2633" s="644"/>
      <c r="P2633" s="644"/>
      <c r="Q2633" s="87" t="e">
        <f t="shared" si="283"/>
        <v>#DIV/0!</v>
      </c>
      <c r="R2633" s="87" t="e">
        <f t="shared" si="283"/>
        <v>#DIV/0!</v>
      </c>
      <c r="S2633" s="87" t="e">
        <f t="shared" si="283"/>
        <v>#DIV/0!</v>
      </c>
      <c r="T2633" s="87" t="e">
        <f t="shared" si="283"/>
        <v>#DIV/0!</v>
      </c>
    </row>
    <row r="2634" spans="1:20" ht="45" hidden="1" x14ac:dyDescent="0.3">
      <c r="A2634" s="92"/>
      <c r="B2634" s="93" t="s">
        <v>351</v>
      </c>
      <c r="C2634" s="97" t="s">
        <v>352</v>
      </c>
      <c r="D2634" s="644"/>
      <c r="E2634" s="645">
        <f t="shared" si="286"/>
        <v>0</v>
      </c>
      <c r="F2634" s="644"/>
      <c r="G2634" s="644"/>
      <c r="H2634" s="644"/>
      <c r="I2634" s="645">
        <f t="shared" si="284"/>
        <v>0</v>
      </c>
      <c r="J2634" s="644"/>
      <c r="K2634" s="644"/>
      <c r="L2634" s="644"/>
      <c r="M2634" s="645">
        <f t="shared" si="285"/>
        <v>0</v>
      </c>
      <c r="N2634" s="644"/>
      <c r="O2634" s="644"/>
      <c r="P2634" s="644"/>
      <c r="Q2634" s="87" t="e">
        <f t="shared" si="283"/>
        <v>#DIV/0!</v>
      </c>
      <c r="R2634" s="87" t="e">
        <f t="shared" si="283"/>
        <v>#DIV/0!</v>
      </c>
      <c r="S2634" s="87" t="e">
        <f t="shared" si="283"/>
        <v>#DIV/0!</v>
      </c>
      <c r="T2634" s="87" t="e">
        <f t="shared" si="283"/>
        <v>#DIV/0!</v>
      </c>
    </row>
    <row r="2635" spans="1:20" ht="30" hidden="1" x14ac:dyDescent="0.3">
      <c r="A2635" s="92"/>
      <c r="B2635" s="93" t="s">
        <v>355</v>
      </c>
      <c r="C2635" s="96" t="s">
        <v>356</v>
      </c>
      <c r="D2635" s="644"/>
      <c r="E2635" s="645">
        <f t="shared" si="286"/>
        <v>0</v>
      </c>
      <c r="F2635" s="644"/>
      <c r="G2635" s="644"/>
      <c r="H2635" s="644"/>
      <c r="I2635" s="645">
        <f t="shared" si="284"/>
        <v>0</v>
      </c>
      <c r="J2635" s="644"/>
      <c r="K2635" s="644"/>
      <c r="L2635" s="644"/>
      <c r="M2635" s="645">
        <f t="shared" si="285"/>
        <v>0</v>
      </c>
      <c r="N2635" s="644"/>
      <c r="O2635" s="644"/>
      <c r="P2635" s="644"/>
      <c r="Q2635" s="87" t="e">
        <f t="shared" si="283"/>
        <v>#DIV/0!</v>
      </c>
      <c r="R2635" s="87" t="e">
        <f t="shared" si="283"/>
        <v>#DIV/0!</v>
      </c>
      <c r="S2635" s="87" t="e">
        <f t="shared" si="283"/>
        <v>#DIV/0!</v>
      </c>
      <c r="T2635" s="87" t="e">
        <f t="shared" si="283"/>
        <v>#DIV/0!</v>
      </c>
    </row>
    <row r="2636" spans="1:20" ht="30" hidden="1" x14ac:dyDescent="0.3">
      <c r="A2636" s="92"/>
      <c r="B2636" s="93" t="s">
        <v>357</v>
      </c>
      <c r="C2636" s="97" t="s">
        <v>358</v>
      </c>
      <c r="D2636" s="644"/>
      <c r="E2636" s="645">
        <f t="shared" si="286"/>
        <v>0</v>
      </c>
      <c r="F2636" s="644"/>
      <c r="G2636" s="644"/>
      <c r="H2636" s="644"/>
      <c r="I2636" s="645">
        <f t="shared" si="284"/>
        <v>0</v>
      </c>
      <c r="J2636" s="644"/>
      <c r="K2636" s="644"/>
      <c r="L2636" s="644"/>
      <c r="M2636" s="645">
        <f t="shared" si="285"/>
        <v>0</v>
      </c>
      <c r="N2636" s="644"/>
      <c r="O2636" s="644"/>
      <c r="P2636" s="644"/>
      <c r="Q2636" s="87" t="e">
        <f t="shared" si="283"/>
        <v>#DIV/0!</v>
      </c>
      <c r="R2636" s="87" t="e">
        <f t="shared" si="283"/>
        <v>#DIV/0!</v>
      </c>
      <c r="S2636" s="87" t="e">
        <f t="shared" si="283"/>
        <v>#DIV/0!</v>
      </c>
      <c r="T2636" s="87" t="e">
        <f t="shared" si="283"/>
        <v>#DIV/0!</v>
      </c>
    </row>
    <row r="2637" spans="1:20" ht="34.5" customHeight="1" x14ac:dyDescent="0.3">
      <c r="A2637" s="92" t="s">
        <v>521</v>
      </c>
      <c r="B2637" s="93"/>
      <c r="C2637" s="105" t="s">
        <v>522</v>
      </c>
      <c r="D2637" s="644">
        <f>D2638+D2643</f>
        <v>206</v>
      </c>
      <c r="E2637" s="645">
        <f t="shared" si="286"/>
        <v>206</v>
      </c>
      <c r="F2637" s="644">
        <f>F2638+F2643</f>
        <v>206</v>
      </c>
      <c r="G2637" s="644">
        <f>G2638+G2643</f>
        <v>0</v>
      </c>
      <c r="H2637" s="644">
        <f>H2638+H2643</f>
        <v>467.38900000000001</v>
      </c>
      <c r="I2637" s="645">
        <f t="shared" si="284"/>
        <v>192.5</v>
      </c>
      <c r="J2637" s="644">
        <f>J2638+J2643</f>
        <v>192.5</v>
      </c>
      <c r="K2637" s="644">
        <f>K2638+K2643</f>
        <v>0</v>
      </c>
      <c r="L2637" s="644">
        <f>L2638+L2643</f>
        <v>423.73899999999998</v>
      </c>
      <c r="M2637" s="645">
        <f t="shared" si="285"/>
        <v>186.08622</v>
      </c>
      <c r="N2637" s="644">
        <f>N2638+N2643</f>
        <v>186.08622</v>
      </c>
      <c r="O2637" s="644">
        <f>O2638+O2643</f>
        <v>0</v>
      </c>
      <c r="P2637" s="644">
        <f>P2638+P2643</f>
        <v>361.26004999999998</v>
      </c>
      <c r="Q2637" s="87">
        <f t="shared" si="283"/>
        <v>96.668166233766229</v>
      </c>
      <c r="R2637" s="87">
        <f t="shared" si="283"/>
        <v>96.668166233766229</v>
      </c>
      <c r="S2637" s="87" t="e">
        <f t="shared" si="283"/>
        <v>#DIV/0!</v>
      </c>
      <c r="T2637" s="87">
        <f t="shared" si="283"/>
        <v>85.255322262052829</v>
      </c>
    </row>
    <row r="2638" spans="1:20" x14ac:dyDescent="0.3">
      <c r="A2638" s="92"/>
      <c r="B2638" s="93" t="s">
        <v>192</v>
      </c>
      <c r="C2638" s="94" t="s">
        <v>206</v>
      </c>
      <c r="D2638" s="644">
        <f>D2639+D2640+D2641+D2642</f>
        <v>206</v>
      </c>
      <c r="E2638" s="645">
        <f t="shared" si="286"/>
        <v>206</v>
      </c>
      <c r="F2638" s="644">
        <f>F2639+F2640+F2641+F2642</f>
        <v>206</v>
      </c>
      <c r="G2638" s="644">
        <f>G2639+G2640+G2641+G2642</f>
        <v>0</v>
      </c>
      <c r="H2638" s="644">
        <f>H2639+H2640+H2641+H2642</f>
        <v>439.38900000000001</v>
      </c>
      <c r="I2638" s="645">
        <f t="shared" si="284"/>
        <v>192.5</v>
      </c>
      <c r="J2638" s="644">
        <f>J2639+J2640+J2641+J2642</f>
        <v>192.5</v>
      </c>
      <c r="K2638" s="644">
        <f>K2639+K2640+K2641+K2642</f>
        <v>0</v>
      </c>
      <c r="L2638" s="644">
        <f>L2639+L2640+L2641+L2642</f>
        <v>395.73899999999998</v>
      </c>
      <c r="M2638" s="645">
        <f t="shared" si="285"/>
        <v>186.08622</v>
      </c>
      <c r="N2638" s="644">
        <f>N2639+N2640+N2641+N2642</f>
        <v>186.08622</v>
      </c>
      <c r="O2638" s="644">
        <f>O2639+O2640+O2641+O2642</f>
        <v>0</v>
      </c>
      <c r="P2638" s="644">
        <f>P2639+P2640+P2641+P2642</f>
        <v>334.53609999999998</v>
      </c>
      <c r="Q2638" s="87">
        <f t="shared" si="283"/>
        <v>96.668166233766229</v>
      </c>
      <c r="R2638" s="87">
        <f t="shared" si="283"/>
        <v>96.668166233766229</v>
      </c>
      <c r="S2638" s="87" t="e">
        <f t="shared" si="283"/>
        <v>#DIV/0!</v>
      </c>
      <c r="T2638" s="87">
        <f t="shared" si="283"/>
        <v>84.534529070928059</v>
      </c>
    </row>
    <row r="2639" spans="1:20" x14ac:dyDescent="0.3">
      <c r="A2639" s="92"/>
      <c r="B2639" s="93"/>
      <c r="C2639" s="95" t="s">
        <v>18</v>
      </c>
      <c r="D2639" s="644"/>
      <c r="E2639" s="645">
        <f t="shared" si="286"/>
        <v>0</v>
      </c>
      <c r="F2639" s="644"/>
      <c r="G2639" s="644"/>
      <c r="H2639" s="644">
        <v>44.44773</v>
      </c>
      <c r="I2639" s="645">
        <f t="shared" si="284"/>
        <v>0</v>
      </c>
      <c r="J2639" s="644"/>
      <c r="K2639" s="644"/>
      <c r="L2639" s="644">
        <v>33.19773</v>
      </c>
      <c r="M2639" s="645">
        <f t="shared" si="285"/>
        <v>0</v>
      </c>
      <c r="N2639" s="644"/>
      <c r="O2639" s="644"/>
      <c r="P2639" s="644">
        <v>33.197719999999997</v>
      </c>
      <c r="Q2639" s="87" t="e">
        <f t="shared" si="283"/>
        <v>#DIV/0!</v>
      </c>
      <c r="R2639" s="87" t="e">
        <f t="shared" si="283"/>
        <v>#DIV/0!</v>
      </c>
      <c r="S2639" s="87" t="e">
        <f t="shared" si="283"/>
        <v>#DIV/0!</v>
      </c>
      <c r="T2639" s="87">
        <f t="shared" si="283"/>
        <v>99.999969877458483</v>
      </c>
    </row>
    <row r="2640" spans="1:20" ht="30" x14ac:dyDescent="0.3">
      <c r="A2640" s="92"/>
      <c r="B2640" s="93" t="s">
        <v>215</v>
      </c>
      <c r="C2640" s="95" t="s">
        <v>19</v>
      </c>
      <c r="D2640" s="644"/>
      <c r="E2640" s="645">
        <f t="shared" si="286"/>
        <v>0</v>
      </c>
      <c r="F2640" s="644"/>
      <c r="G2640" s="644"/>
      <c r="H2640" s="644">
        <v>392.39487000000003</v>
      </c>
      <c r="I2640" s="645">
        <f t="shared" si="284"/>
        <v>0</v>
      </c>
      <c r="J2640" s="644"/>
      <c r="K2640" s="644"/>
      <c r="L2640" s="644">
        <v>359.99486999999999</v>
      </c>
      <c r="M2640" s="645">
        <f t="shared" si="285"/>
        <v>0</v>
      </c>
      <c r="N2640" s="644"/>
      <c r="O2640" s="644"/>
      <c r="P2640" s="644">
        <v>299.30417999999997</v>
      </c>
      <c r="Q2640" s="87" t="e">
        <f t="shared" si="283"/>
        <v>#DIV/0!</v>
      </c>
      <c r="R2640" s="87" t="e">
        <f t="shared" si="283"/>
        <v>#DIV/0!</v>
      </c>
      <c r="S2640" s="87" t="e">
        <f t="shared" si="283"/>
        <v>#DIV/0!</v>
      </c>
      <c r="T2640" s="87">
        <f t="shared" si="283"/>
        <v>83.14123476259536</v>
      </c>
    </row>
    <row r="2641" spans="1:20" x14ac:dyDescent="0.3">
      <c r="A2641" s="92"/>
      <c r="B2641" s="93" t="s">
        <v>307</v>
      </c>
      <c r="C2641" s="95" t="s">
        <v>21</v>
      </c>
      <c r="D2641" s="644">
        <v>206</v>
      </c>
      <c r="E2641" s="645">
        <f t="shared" si="286"/>
        <v>206</v>
      </c>
      <c r="F2641" s="644">
        <v>206</v>
      </c>
      <c r="G2641" s="644"/>
      <c r="H2641" s="644"/>
      <c r="I2641" s="645">
        <f t="shared" si="284"/>
        <v>192.5</v>
      </c>
      <c r="J2641" s="644">
        <v>192.5</v>
      </c>
      <c r="K2641" s="644"/>
      <c r="L2641" s="644"/>
      <c r="M2641" s="645">
        <f t="shared" si="285"/>
        <v>186.08622</v>
      </c>
      <c r="N2641" s="644">
        <v>186.08622</v>
      </c>
      <c r="O2641" s="644"/>
      <c r="P2641" s="644"/>
      <c r="Q2641" s="87">
        <f t="shared" si="283"/>
        <v>96.668166233766229</v>
      </c>
      <c r="R2641" s="87">
        <f t="shared" si="283"/>
        <v>96.668166233766229</v>
      </c>
      <c r="S2641" s="87" t="e">
        <f t="shared" si="283"/>
        <v>#DIV/0!</v>
      </c>
      <c r="T2641" s="87" t="e">
        <f t="shared" si="283"/>
        <v>#DIV/0!</v>
      </c>
    </row>
    <row r="2642" spans="1:20" x14ac:dyDescent="0.3">
      <c r="A2642" s="92"/>
      <c r="B2642" s="93"/>
      <c r="C2642" s="95" t="s">
        <v>23</v>
      </c>
      <c r="D2642" s="644"/>
      <c r="E2642" s="645">
        <f t="shared" si="286"/>
        <v>0</v>
      </c>
      <c r="F2642" s="644"/>
      <c r="G2642" s="644"/>
      <c r="H2642" s="644">
        <v>2.5464000000000002</v>
      </c>
      <c r="I2642" s="645">
        <f t="shared" si="284"/>
        <v>0</v>
      </c>
      <c r="J2642" s="644"/>
      <c r="K2642" s="644"/>
      <c r="L2642" s="644">
        <v>2.5464000000000002</v>
      </c>
      <c r="M2642" s="645">
        <f t="shared" si="285"/>
        <v>0</v>
      </c>
      <c r="N2642" s="644"/>
      <c r="O2642" s="644"/>
      <c r="P2642" s="644">
        <v>2.0341999999999998</v>
      </c>
      <c r="Q2642" s="87" t="e">
        <f t="shared" si="283"/>
        <v>#DIV/0!</v>
      </c>
      <c r="R2642" s="87" t="e">
        <f t="shared" si="283"/>
        <v>#DIV/0!</v>
      </c>
      <c r="S2642" s="87" t="e">
        <f t="shared" si="283"/>
        <v>#DIV/0!</v>
      </c>
      <c r="T2642" s="87">
        <f t="shared" si="283"/>
        <v>79.885328306628949</v>
      </c>
    </row>
    <row r="2643" spans="1:20" ht="30" x14ac:dyDescent="0.3">
      <c r="A2643" s="92"/>
      <c r="B2643" s="93"/>
      <c r="C2643" s="94" t="s">
        <v>333</v>
      </c>
      <c r="D2643" s="644"/>
      <c r="E2643" s="645">
        <f t="shared" si="286"/>
        <v>0</v>
      </c>
      <c r="F2643" s="644"/>
      <c r="G2643" s="644"/>
      <c r="H2643" s="644">
        <v>28</v>
      </c>
      <c r="I2643" s="645">
        <f t="shared" si="284"/>
        <v>0</v>
      </c>
      <c r="J2643" s="644"/>
      <c r="K2643" s="644"/>
      <c r="L2643" s="644">
        <v>28</v>
      </c>
      <c r="M2643" s="645">
        <f t="shared" si="285"/>
        <v>0</v>
      </c>
      <c r="N2643" s="644"/>
      <c r="O2643" s="644"/>
      <c r="P2643" s="644">
        <v>26.723949999999999</v>
      </c>
      <c r="Q2643" s="87" t="e">
        <f t="shared" si="283"/>
        <v>#DIV/0!</v>
      </c>
      <c r="R2643" s="87" t="e">
        <f t="shared" si="283"/>
        <v>#DIV/0!</v>
      </c>
      <c r="S2643" s="87" t="e">
        <f t="shared" si="283"/>
        <v>#DIV/0!</v>
      </c>
      <c r="T2643" s="87">
        <f t="shared" ref="T2643:T2706" si="287">P2643/L2643*100</f>
        <v>95.442678571428559</v>
      </c>
    </row>
    <row r="2644" spans="1:20" ht="33" customHeight="1" x14ac:dyDescent="0.3">
      <c r="A2644" s="92" t="s">
        <v>523</v>
      </c>
      <c r="B2644" s="93"/>
      <c r="C2644" s="105" t="s">
        <v>524</v>
      </c>
      <c r="D2644" s="644">
        <f>D2645</f>
        <v>67.599999999999994</v>
      </c>
      <c r="E2644" s="645">
        <f t="shared" si="286"/>
        <v>67.599999999999994</v>
      </c>
      <c r="F2644" s="644">
        <f>F2645</f>
        <v>67.599999999999994</v>
      </c>
      <c r="G2644" s="644">
        <f>G2645</f>
        <v>0</v>
      </c>
      <c r="H2644" s="644">
        <f>H2645</f>
        <v>0</v>
      </c>
      <c r="I2644" s="645">
        <f t="shared" si="284"/>
        <v>52.6</v>
      </c>
      <c r="J2644" s="644">
        <f>J2645</f>
        <v>52.6</v>
      </c>
      <c r="K2644" s="644">
        <f>K2645</f>
        <v>0</v>
      </c>
      <c r="L2644" s="644">
        <f>L2645</f>
        <v>0</v>
      </c>
      <c r="M2644" s="645">
        <f t="shared" si="285"/>
        <v>51.828589999999998</v>
      </c>
      <c r="N2644" s="644">
        <f>N2645</f>
        <v>51.828589999999998</v>
      </c>
      <c r="O2644" s="644">
        <f>O2645</f>
        <v>0</v>
      </c>
      <c r="P2644" s="644">
        <f>P2645</f>
        <v>0</v>
      </c>
      <c r="Q2644" s="87">
        <f t="shared" ref="Q2644:T2707" si="288">M2644/I2644*100</f>
        <v>98.533441064638779</v>
      </c>
      <c r="R2644" s="87">
        <f t="shared" si="288"/>
        <v>98.533441064638779</v>
      </c>
      <c r="S2644" s="87" t="e">
        <f t="shared" si="288"/>
        <v>#DIV/0!</v>
      </c>
      <c r="T2644" s="87" t="e">
        <f t="shared" si="287"/>
        <v>#DIV/0!</v>
      </c>
    </row>
    <row r="2645" spans="1:20" x14ac:dyDescent="0.3">
      <c r="A2645" s="92"/>
      <c r="B2645" s="93" t="s">
        <v>192</v>
      </c>
      <c r="C2645" s="94" t="s">
        <v>206</v>
      </c>
      <c r="D2645" s="644">
        <f>D2646+D2647+D2648</f>
        <v>67.599999999999994</v>
      </c>
      <c r="E2645" s="645">
        <f t="shared" si="286"/>
        <v>67.599999999999994</v>
      </c>
      <c r="F2645" s="644">
        <f>F2646+F2647+F2648</f>
        <v>67.599999999999994</v>
      </c>
      <c r="G2645" s="644">
        <f>G2646+G2647+G2648</f>
        <v>0</v>
      </c>
      <c r="H2645" s="644">
        <f>H2646+H2647+H2648</f>
        <v>0</v>
      </c>
      <c r="I2645" s="645">
        <f t="shared" ref="I2645:I2708" si="289">J2645+K2645</f>
        <v>52.6</v>
      </c>
      <c r="J2645" s="644">
        <f>J2646+J2647+J2648</f>
        <v>52.6</v>
      </c>
      <c r="K2645" s="644">
        <f>K2646+K2647+K2648</f>
        <v>0</v>
      </c>
      <c r="L2645" s="644">
        <f>L2646+L2647+L2648</f>
        <v>0</v>
      </c>
      <c r="M2645" s="645">
        <f t="shared" ref="M2645:M2708" si="290">N2645+O2645</f>
        <v>51.828589999999998</v>
      </c>
      <c r="N2645" s="644">
        <f>N2646+N2647+N2648</f>
        <v>51.828589999999998</v>
      </c>
      <c r="O2645" s="644">
        <f>O2646+O2647+O2648</f>
        <v>0</v>
      </c>
      <c r="P2645" s="644">
        <f>P2646+P2647+P2648</f>
        <v>0</v>
      </c>
      <c r="Q2645" s="87">
        <f t="shared" si="288"/>
        <v>98.533441064638779</v>
      </c>
      <c r="R2645" s="87">
        <f t="shared" si="288"/>
        <v>98.533441064638779</v>
      </c>
      <c r="S2645" s="87" t="e">
        <f t="shared" si="288"/>
        <v>#DIV/0!</v>
      </c>
      <c r="T2645" s="87" t="e">
        <f t="shared" si="287"/>
        <v>#DIV/0!</v>
      </c>
    </row>
    <row r="2646" spans="1:20" x14ac:dyDescent="0.3">
      <c r="A2646" s="92"/>
      <c r="B2646" s="93" t="s">
        <v>203</v>
      </c>
      <c r="C2646" s="95" t="s">
        <v>18</v>
      </c>
      <c r="D2646" s="644"/>
      <c r="E2646" s="645">
        <f t="shared" si="286"/>
        <v>0</v>
      </c>
      <c r="F2646" s="644"/>
      <c r="G2646" s="644"/>
      <c r="H2646" s="644"/>
      <c r="I2646" s="645">
        <f t="shared" si="289"/>
        <v>0</v>
      </c>
      <c r="J2646" s="644"/>
      <c r="K2646" s="644"/>
      <c r="L2646" s="644"/>
      <c r="M2646" s="645">
        <f t="shared" si="290"/>
        <v>0</v>
      </c>
      <c r="N2646" s="644"/>
      <c r="O2646" s="644"/>
      <c r="P2646" s="644"/>
      <c r="Q2646" s="87" t="e">
        <f t="shared" si="288"/>
        <v>#DIV/0!</v>
      </c>
      <c r="R2646" s="87" t="e">
        <f t="shared" si="288"/>
        <v>#DIV/0!</v>
      </c>
      <c r="S2646" s="87" t="e">
        <f t="shared" si="288"/>
        <v>#DIV/0!</v>
      </c>
      <c r="T2646" s="87" t="e">
        <f t="shared" si="287"/>
        <v>#DIV/0!</v>
      </c>
    </row>
    <row r="2647" spans="1:20" ht="30" x14ac:dyDescent="0.3">
      <c r="A2647" s="92"/>
      <c r="B2647" s="93" t="s">
        <v>215</v>
      </c>
      <c r="C2647" s="95" t="s">
        <v>19</v>
      </c>
      <c r="D2647" s="644"/>
      <c r="E2647" s="645">
        <f t="shared" si="286"/>
        <v>0</v>
      </c>
      <c r="F2647" s="644"/>
      <c r="G2647" s="644"/>
      <c r="H2647" s="644"/>
      <c r="I2647" s="645">
        <f t="shared" si="289"/>
        <v>0</v>
      </c>
      <c r="J2647" s="644"/>
      <c r="K2647" s="644"/>
      <c r="L2647" s="644"/>
      <c r="M2647" s="645">
        <f t="shared" si="290"/>
        <v>0</v>
      </c>
      <c r="N2647" s="644"/>
      <c r="O2647" s="644"/>
      <c r="P2647" s="644"/>
      <c r="Q2647" s="87" t="e">
        <f t="shared" si="288"/>
        <v>#DIV/0!</v>
      </c>
      <c r="R2647" s="87" t="e">
        <f t="shared" si="288"/>
        <v>#DIV/0!</v>
      </c>
      <c r="S2647" s="87" t="e">
        <f t="shared" si="288"/>
        <v>#DIV/0!</v>
      </c>
      <c r="T2647" s="87" t="e">
        <f t="shared" si="287"/>
        <v>#DIV/0!</v>
      </c>
    </row>
    <row r="2648" spans="1:20" x14ac:dyDescent="0.3">
      <c r="A2648" s="92"/>
      <c r="B2648" s="93" t="s">
        <v>307</v>
      </c>
      <c r="C2648" s="95" t="s">
        <v>21</v>
      </c>
      <c r="D2648" s="644">
        <v>67.599999999999994</v>
      </c>
      <c r="E2648" s="645">
        <f t="shared" si="286"/>
        <v>67.599999999999994</v>
      </c>
      <c r="F2648" s="644">
        <v>67.599999999999994</v>
      </c>
      <c r="G2648" s="644"/>
      <c r="H2648" s="644"/>
      <c r="I2648" s="645">
        <f t="shared" si="289"/>
        <v>52.6</v>
      </c>
      <c r="J2648" s="644">
        <v>52.6</v>
      </c>
      <c r="K2648" s="644"/>
      <c r="L2648" s="644"/>
      <c r="M2648" s="645">
        <f t="shared" si="290"/>
        <v>51.828589999999998</v>
      </c>
      <c r="N2648" s="644">
        <v>51.828589999999998</v>
      </c>
      <c r="O2648" s="644"/>
      <c r="P2648" s="644"/>
      <c r="Q2648" s="87">
        <f t="shared" si="288"/>
        <v>98.533441064638779</v>
      </c>
      <c r="R2648" s="87">
        <f t="shared" si="288"/>
        <v>98.533441064638779</v>
      </c>
      <c r="S2648" s="87" t="e">
        <f t="shared" si="288"/>
        <v>#DIV/0!</v>
      </c>
      <c r="T2648" s="87" t="e">
        <f t="shared" si="287"/>
        <v>#DIV/0!</v>
      </c>
    </row>
    <row r="2649" spans="1:20" ht="67.5" x14ac:dyDescent="0.3">
      <c r="A2649" s="92" t="s">
        <v>525</v>
      </c>
      <c r="B2649" s="93"/>
      <c r="C2649" s="105" t="s">
        <v>526</v>
      </c>
      <c r="D2649" s="644">
        <f>D2650+D2659</f>
        <v>37.4</v>
      </c>
      <c r="E2649" s="645">
        <f t="shared" si="286"/>
        <v>37.4</v>
      </c>
      <c r="F2649" s="644">
        <f>F2650+F2659</f>
        <v>37.4</v>
      </c>
      <c r="G2649" s="644">
        <f>G2650+G2659</f>
        <v>0</v>
      </c>
      <c r="H2649" s="644">
        <f>H2650+H2659</f>
        <v>0</v>
      </c>
      <c r="I2649" s="645">
        <f t="shared" si="289"/>
        <v>29.25</v>
      </c>
      <c r="J2649" s="644">
        <f>J2650+J2659</f>
        <v>29.25</v>
      </c>
      <c r="K2649" s="644">
        <f>K2650+K2659</f>
        <v>0</v>
      </c>
      <c r="L2649" s="644">
        <f>L2650+L2659</f>
        <v>0</v>
      </c>
      <c r="M2649" s="645">
        <f t="shared" si="290"/>
        <v>25.466699999999999</v>
      </c>
      <c r="N2649" s="644">
        <f>N2650+N2659</f>
        <v>25.466699999999999</v>
      </c>
      <c r="O2649" s="644">
        <f>O2650+O2659</f>
        <v>0</v>
      </c>
      <c r="P2649" s="644">
        <f>P2650+P2659</f>
        <v>0</v>
      </c>
      <c r="Q2649" s="87">
        <f t="shared" si="288"/>
        <v>87.065641025641028</v>
      </c>
      <c r="R2649" s="87">
        <f t="shared" si="288"/>
        <v>87.065641025641028</v>
      </c>
      <c r="S2649" s="87" t="e">
        <f t="shared" si="288"/>
        <v>#DIV/0!</v>
      </c>
      <c r="T2649" s="87" t="e">
        <f t="shared" si="287"/>
        <v>#DIV/0!</v>
      </c>
    </row>
    <row r="2650" spans="1:20" x14ac:dyDescent="0.3">
      <c r="A2650" s="92"/>
      <c r="B2650" s="93" t="s">
        <v>192</v>
      </c>
      <c r="C2650" s="94" t="s">
        <v>206</v>
      </c>
      <c r="D2650" s="644">
        <f>D2656+D2657+D2658</f>
        <v>37.4</v>
      </c>
      <c r="E2650" s="645">
        <f t="shared" ref="E2650:E2713" si="291">F2650+G2650</f>
        <v>37.4</v>
      </c>
      <c r="F2650" s="644">
        <f>F2656+F2657+F2658</f>
        <v>37.4</v>
      </c>
      <c r="G2650" s="644">
        <f>G2656+G2657+G2658</f>
        <v>0</v>
      </c>
      <c r="H2650" s="644">
        <f>H2656+H2657+H2658</f>
        <v>0</v>
      </c>
      <c r="I2650" s="645">
        <f t="shared" si="289"/>
        <v>29.25</v>
      </c>
      <c r="J2650" s="644">
        <f>J2656+J2657+J2658</f>
        <v>29.25</v>
      </c>
      <c r="K2650" s="644">
        <f>K2656+K2657+K2658</f>
        <v>0</v>
      </c>
      <c r="L2650" s="644">
        <f>L2656+L2657+L2658</f>
        <v>0</v>
      </c>
      <c r="M2650" s="645">
        <f t="shared" si="290"/>
        <v>25.466699999999999</v>
      </c>
      <c r="N2650" s="644">
        <f>N2656+N2657+N2658</f>
        <v>25.466699999999999</v>
      </c>
      <c r="O2650" s="644">
        <f>O2656+O2657+O2658</f>
        <v>0</v>
      </c>
      <c r="P2650" s="644">
        <f>P2656+P2657+P2658</f>
        <v>0</v>
      </c>
      <c r="Q2650" s="87">
        <f t="shared" si="288"/>
        <v>87.065641025641028</v>
      </c>
      <c r="R2650" s="87">
        <f t="shared" si="288"/>
        <v>87.065641025641028</v>
      </c>
      <c r="S2650" s="87" t="e">
        <f t="shared" si="288"/>
        <v>#DIV/0!</v>
      </c>
      <c r="T2650" s="87" t="e">
        <f t="shared" si="287"/>
        <v>#DIV/0!</v>
      </c>
    </row>
    <row r="2651" spans="1:20" hidden="1" x14ac:dyDescent="0.3">
      <c r="A2651" s="92"/>
      <c r="B2651" s="93" t="s">
        <v>203</v>
      </c>
      <c r="C2651" s="95" t="s">
        <v>385</v>
      </c>
      <c r="D2651" s="644"/>
      <c r="E2651" s="645">
        <f t="shared" si="291"/>
        <v>0</v>
      </c>
      <c r="F2651" s="644"/>
      <c r="G2651" s="644"/>
      <c r="H2651" s="644"/>
      <c r="I2651" s="645">
        <f t="shared" si="289"/>
        <v>0</v>
      </c>
      <c r="J2651" s="644"/>
      <c r="K2651" s="644"/>
      <c r="L2651" s="644"/>
      <c r="M2651" s="645">
        <f t="shared" si="290"/>
        <v>0</v>
      </c>
      <c r="N2651" s="644"/>
      <c r="O2651" s="644"/>
      <c r="P2651" s="644"/>
      <c r="Q2651" s="87" t="e">
        <f t="shared" si="288"/>
        <v>#DIV/0!</v>
      </c>
      <c r="R2651" s="87" t="e">
        <f t="shared" si="288"/>
        <v>#DIV/0!</v>
      </c>
      <c r="S2651" s="87" t="e">
        <f t="shared" si="288"/>
        <v>#DIV/0!</v>
      </c>
      <c r="T2651" s="87" t="e">
        <f t="shared" si="287"/>
        <v>#DIV/0!</v>
      </c>
    </row>
    <row r="2652" spans="1:20" hidden="1" x14ac:dyDescent="0.3">
      <c r="A2652" s="92"/>
      <c r="B2652" s="93" t="s">
        <v>207</v>
      </c>
      <c r="C2652" s="96" t="s">
        <v>208</v>
      </c>
      <c r="D2652" s="644"/>
      <c r="E2652" s="645">
        <f t="shared" si="291"/>
        <v>0</v>
      </c>
      <c r="F2652" s="644"/>
      <c r="G2652" s="644"/>
      <c r="H2652" s="644"/>
      <c r="I2652" s="645">
        <f t="shared" si="289"/>
        <v>0</v>
      </c>
      <c r="J2652" s="644"/>
      <c r="K2652" s="644"/>
      <c r="L2652" s="644"/>
      <c r="M2652" s="645">
        <f t="shared" si="290"/>
        <v>0</v>
      </c>
      <c r="N2652" s="644"/>
      <c r="O2652" s="644"/>
      <c r="P2652" s="644"/>
      <c r="Q2652" s="87" t="e">
        <f t="shared" si="288"/>
        <v>#DIV/0!</v>
      </c>
      <c r="R2652" s="87" t="e">
        <f t="shared" si="288"/>
        <v>#DIV/0!</v>
      </c>
      <c r="S2652" s="87" t="e">
        <f t="shared" si="288"/>
        <v>#DIV/0!</v>
      </c>
      <c r="T2652" s="87" t="e">
        <f t="shared" si="287"/>
        <v>#DIV/0!</v>
      </c>
    </row>
    <row r="2653" spans="1:20" ht="30" hidden="1" x14ac:dyDescent="0.3">
      <c r="A2653" s="92"/>
      <c r="B2653" s="93" t="s">
        <v>209</v>
      </c>
      <c r="C2653" s="97" t="s">
        <v>210</v>
      </c>
      <c r="D2653" s="644"/>
      <c r="E2653" s="645">
        <f t="shared" si="291"/>
        <v>0</v>
      </c>
      <c r="F2653" s="644"/>
      <c r="G2653" s="644"/>
      <c r="H2653" s="644"/>
      <c r="I2653" s="645">
        <f t="shared" si="289"/>
        <v>0</v>
      </c>
      <c r="J2653" s="644"/>
      <c r="K2653" s="644"/>
      <c r="L2653" s="644"/>
      <c r="M2653" s="645">
        <f t="shared" si="290"/>
        <v>0</v>
      </c>
      <c r="N2653" s="644"/>
      <c r="O2653" s="644"/>
      <c r="P2653" s="644"/>
      <c r="Q2653" s="87" t="e">
        <f t="shared" si="288"/>
        <v>#DIV/0!</v>
      </c>
      <c r="R2653" s="87" t="e">
        <f t="shared" si="288"/>
        <v>#DIV/0!</v>
      </c>
      <c r="S2653" s="87" t="e">
        <f t="shared" si="288"/>
        <v>#DIV/0!</v>
      </c>
      <c r="T2653" s="87" t="e">
        <f t="shared" si="287"/>
        <v>#DIV/0!</v>
      </c>
    </row>
    <row r="2654" spans="1:20" ht="30" hidden="1" x14ac:dyDescent="0.3">
      <c r="A2654" s="92"/>
      <c r="B2654" s="93" t="s">
        <v>211</v>
      </c>
      <c r="C2654" s="97" t="s">
        <v>212</v>
      </c>
      <c r="D2654" s="644"/>
      <c r="E2654" s="645">
        <f t="shared" si="291"/>
        <v>0</v>
      </c>
      <c r="F2654" s="644"/>
      <c r="G2654" s="644"/>
      <c r="H2654" s="644"/>
      <c r="I2654" s="645">
        <f t="shared" si="289"/>
        <v>0</v>
      </c>
      <c r="J2654" s="644"/>
      <c r="K2654" s="644"/>
      <c r="L2654" s="644"/>
      <c r="M2654" s="645">
        <f t="shared" si="290"/>
        <v>0</v>
      </c>
      <c r="N2654" s="644"/>
      <c r="O2654" s="644"/>
      <c r="P2654" s="644"/>
      <c r="Q2654" s="87" t="e">
        <f t="shared" si="288"/>
        <v>#DIV/0!</v>
      </c>
      <c r="R2654" s="87" t="e">
        <f t="shared" si="288"/>
        <v>#DIV/0!</v>
      </c>
      <c r="S2654" s="87" t="e">
        <f t="shared" si="288"/>
        <v>#DIV/0!</v>
      </c>
      <c r="T2654" s="87" t="e">
        <f t="shared" si="287"/>
        <v>#DIV/0!</v>
      </c>
    </row>
    <row r="2655" spans="1:20" hidden="1" x14ac:dyDescent="0.3">
      <c r="A2655" s="92"/>
      <c r="B2655" s="93" t="s">
        <v>213</v>
      </c>
      <c r="C2655" s="96" t="s">
        <v>214</v>
      </c>
      <c r="D2655" s="644"/>
      <c r="E2655" s="645">
        <f t="shared" si="291"/>
        <v>0</v>
      </c>
      <c r="F2655" s="644"/>
      <c r="G2655" s="644"/>
      <c r="H2655" s="644"/>
      <c r="I2655" s="645">
        <f t="shared" si="289"/>
        <v>0</v>
      </c>
      <c r="J2655" s="644"/>
      <c r="K2655" s="644"/>
      <c r="L2655" s="644"/>
      <c r="M2655" s="645">
        <f t="shared" si="290"/>
        <v>0</v>
      </c>
      <c r="N2655" s="644"/>
      <c r="O2655" s="644"/>
      <c r="P2655" s="644"/>
      <c r="Q2655" s="87" t="e">
        <f t="shared" si="288"/>
        <v>#DIV/0!</v>
      </c>
      <c r="R2655" s="87" t="e">
        <f t="shared" si="288"/>
        <v>#DIV/0!</v>
      </c>
      <c r="S2655" s="87" t="e">
        <f t="shared" si="288"/>
        <v>#DIV/0!</v>
      </c>
      <c r="T2655" s="87" t="e">
        <f t="shared" si="287"/>
        <v>#DIV/0!</v>
      </c>
    </row>
    <row r="2656" spans="1:20" ht="30" x14ac:dyDescent="0.3">
      <c r="A2656" s="92"/>
      <c r="B2656" s="93" t="s">
        <v>215</v>
      </c>
      <c r="C2656" s="95" t="s">
        <v>19</v>
      </c>
      <c r="D2656" s="644">
        <v>37.4</v>
      </c>
      <c r="E2656" s="645">
        <f t="shared" si="291"/>
        <v>37.4</v>
      </c>
      <c r="F2656" s="644">
        <v>37.4</v>
      </c>
      <c r="G2656" s="644"/>
      <c r="H2656" s="644"/>
      <c r="I2656" s="645">
        <f t="shared" si="289"/>
        <v>16.029</v>
      </c>
      <c r="J2656" s="644">
        <v>16.029</v>
      </c>
      <c r="K2656" s="644"/>
      <c r="L2656" s="644"/>
      <c r="M2656" s="645">
        <f t="shared" si="290"/>
        <v>12.245699999999999</v>
      </c>
      <c r="N2656" s="644">
        <v>12.245699999999999</v>
      </c>
      <c r="O2656" s="644"/>
      <c r="P2656" s="644"/>
      <c r="Q2656" s="87">
        <f t="shared" si="288"/>
        <v>76.39715515627924</v>
      </c>
      <c r="R2656" s="87">
        <f t="shared" si="288"/>
        <v>76.39715515627924</v>
      </c>
      <c r="S2656" s="87" t="e">
        <f t="shared" si="288"/>
        <v>#DIV/0!</v>
      </c>
      <c r="T2656" s="87" t="e">
        <f t="shared" si="287"/>
        <v>#DIV/0!</v>
      </c>
    </row>
    <row r="2657" spans="1:21" x14ac:dyDescent="0.3">
      <c r="A2657" s="92"/>
      <c r="B2657" s="93" t="s">
        <v>307</v>
      </c>
      <c r="C2657" s="95" t="s">
        <v>21</v>
      </c>
      <c r="D2657" s="644"/>
      <c r="E2657" s="645">
        <f t="shared" si="291"/>
        <v>0</v>
      </c>
      <c r="F2657" s="644"/>
      <c r="G2657" s="644"/>
      <c r="H2657" s="644"/>
      <c r="I2657" s="645">
        <f t="shared" si="289"/>
        <v>10.291</v>
      </c>
      <c r="J2657" s="644">
        <v>10.291</v>
      </c>
      <c r="K2657" s="644"/>
      <c r="L2657" s="644"/>
      <c r="M2657" s="645">
        <f t="shared" si="290"/>
        <v>10.291</v>
      </c>
      <c r="N2657" s="644">
        <v>10.291</v>
      </c>
      <c r="O2657" s="644"/>
      <c r="P2657" s="644"/>
      <c r="Q2657" s="87">
        <f t="shared" si="288"/>
        <v>100</v>
      </c>
      <c r="R2657" s="87">
        <f t="shared" si="288"/>
        <v>100</v>
      </c>
      <c r="S2657" s="87" t="e">
        <f t="shared" si="288"/>
        <v>#DIV/0!</v>
      </c>
      <c r="T2657" s="87" t="e">
        <f t="shared" si="287"/>
        <v>#DIV/0!</v>
      </c>
    </row>
    <row r="2658" spans="1:21" x14ac:dyDescent="0.3">
      <c r="A2658" s="92"/>
      <c r="B2658" s="93" t="s">
        <v>324</v>
      </c>
      <c r="C2658" s="95" t="s">
        <v>23</v>
      </c>
      <c r="D2658" s="644"/>
      <c r="E2658" s="645">
        <f t="shared" si="291"/>
        <v>0</v>
      </c>
      <c r="F2658" s="644"/>
      <c r="G2658" s="644"/>
      <c r="H2658" s="644"/>
      <c r="I2658" s="645">
        <f t="shared" si="289"/>
        <v>2.93</v>
      </c>
      <c r="J2658" s="644">
        <v>2.93</v>
      </c>
      <c r="K2658" s="644"/>
      <c r="L2658" s="644"/>
      <c r="M2658" s="645">
        <f t="shared" si="290"/>
        <v>2.93</v>
      </c>
      <c r="N2658" s="644">
        <v>2.93</v>
      </c>
      <c r="O2658" s="644"/>
      <c r="P2658" s="644"/>
      <c r="Q2658" s="87">
        <f t="shared" si="288"/>
        <v>100</v>
      </c>
      <c r="R2658" s="87">
        <f t="shared" si="288"/>
        <v>100</v>
      </c>
      <c r="S2658" s="87" t="e">
        <f t="shared" si="288"/>
        <v>#DIV/0!</v>
      </c>
      <c r="T2658" s="87" t="e">
        <f t="shared" si="287"/>
        <v>#DIV/0!</v>
      </c>
    </row>
    <row r="2659" spans="1:21" ht="30" x14ac:dyDescent="0.3">
      <c r="A2659" s="92"/>
      <c r="B2659" s="93" t="s">
        <v>138</v>
      </c>
      <c r="C2659" s="94" t="s">
        <v>333</v>
      </c>
      <c r="D2659" s="644"/>
      <c r="E2659" s="645">
        <f t="shared" si="291"/>
        <v>0</v>
      </c>
      <c r="F2659" s="644"/>
      <c r="G2659" s="644"/>
      <c r="H2659" s="644"/>
      <c r="I2659" s="645">
        <f t="shared" si="289"/>
        <v>0</v>
      </c>
      <c r="J2659" s="644"/>
      <c r="K2659" s="644"/>
      <c r="L2659" s="644"/>
      <c r="M2659" s="645">
        <f t="shared" si="290"/>
        <v>0</v>
      </c>
      <c r="N2659" s="644"/>
      <c r="O2659" s="644"/>
      <c r="P2659" s="644"/>
      <c r="Q2659" s="87" t="e">
        <f t="shared" si="288"/>
        <v>#DIV/0!</v>
      </c>
      <c r="R2659" s="87" t="e">
        <f t="shared" si="288"/>
        <v>#DIV/0!</v>
      </c>
      <c r="S2659" s="87" t="e">
        <f t="shared" si="288"/>
        <v>#DIV/0!</v>
      </c>
      <c r="T2659" s="87" t="e">
        <f t="shared" si="287"/>
        <v>#DIV/0!</v>
      </c>
    </row>
    <row r="2660" spans="1:21" ht="48.75" customHeight="1" x14ac:dyDescent="0.3">
      <c r="A2660" s="92" t="s">
        <v>527</v>
      </c>
      <c r="B2660" s="117"/>
      <c r="C2660" s="114" t="s">
        <v>528</v>
      </c>
      <c r="D2660" s="217">
        <f>D2661</f>
        <v>150</v>
      </c>
      <c r="E2660" s="645">
        <f t="shared" si="291"/>
        <v>2232.4288700000002</v>
      </c>
      <c r="F2660" s="217">
        <f>F2661</f>
        <v>2085.7260000000001</v>
      </c>
      <c r="G2660" s="217">
        <f>G2661</f>
        <v>146.70286999999999</v>
      </c>
      <c r="H2660" s="217">
        <f>H2661</f>
        <v>0</v>
      </c>
      <c r="I2660" s="645">
        <f t="shared" si="289"/>
        <v>1857.77081</v>
      </c>
      <c r="J2660" s="640">
        <f>J2661</f>
        <v>1711.0679399999999</v>
      </c>
      <c r="K2660" s="640">
        <f>K2661</f>
        <v>146.70286999999999</v>
      </c>
      <c r="L2660" s="640">
        <f>L2661</f>
        <v>0</v>
      </c>
      <c r="M2660" s="645">
        <f t="shared" si="290"/>
        <v>856.38418999999999</v>
      </c>
      <c r="N2660" s="640">
        <f>N2661</f>
        <v>796.66948000000002</v>
      </c>
      <c r="O2660" s="640">
        <f>O2661</f>
        <v>59.714709999999997</v>
      </c>
      <c r="P2660" s="640">
        <f>P2661</f>
        <v>0</v>
      </c>
      <c r="Q2660" s="87">
        <f t="shared" si="288"/>
        <v>46.097408000505723</v>
      </c>
      <c r="R2660" s="87">
        <f t="shared" si="288"/>
        <v>46.559780671245591</v>
      </c>
      <c r="S2660" s="87">
        <f t="shared" si="288"/>
        <v>40.704527457438289</v>
      </c>
      <c r="T2660" s="87" t="e">
        <f t="shared" si="287"/>
        <v>#DIV/0!</v>
      </c>
    </row>
    <row r="2661" spans="1:21" ht="30" x14ac:dyDescent="0.3">
      <c r="A2661" s="92"/>
      <c r="B2661" s="93" t="s">
        <v>138</v>
      </c>
      <c r="C2661" s="94" t="s">
        <v>333</v>
      </c>
      <c r="D2661" s="644">
        <v>150</v>
      </c>
      <c r="E2661" s="645">
        <f t="shared" si="291"/>
        <v>2232.4288700000002</v>
      </c>
      <c r="F2661" s="644">
        <v>2085.7260000000001</v>
      </c>
      <c r="G2661" s="644">
        <v>146.70286999999999</v>
      </c>
      <c r="H2661" s="644"/>
      <c r="I2661" s="645">
        <f t="shared" si="289"/>
        <v>1857.77081</v>
      </c>
      <c r="J2661" s="644">
        <v>1711.0679399999999</v>
      </c>
      <c r="K2661" s="644">
        <v>146.70286999999999</v>
      </c>
      <c r="L2661" s="644"/>
      <c r="M2661" s="645">
        <f t="shared" si="290"/>
        <v>856.38418999999999</v>
      </c>
      <c r="N2661" s="644">
        <v>796.66948000000002</v>
      </c>
      <c r="O2661" s="644">
        <v>59.714709999999997</v>
      </c>
      <c r="P2661" s="644"/>
      <c r="Q2661" s="87">
        <f t="shared" si="288"/>
        <v>46.097408000505723</v>
      </c>
      <c r="R2661" s="87">
        <f t="shared" si="288"/>
        <v>46.559780671245591</v>
      </c>
      <c r="S2661" s="87">
        <f t="shared" si="288"/>
        <v>40.704527457438289</v>
      </c>
      <c r="T2661" s="87" t="e">
        <f t="shared" si="287"/>
        <v>#DIV/0!</v>
      </c>
    </row>
    <row r="2662" spans="1:21" ht="30.75" customHeight="1" x14ac:dyDescent="0.3">
      <c r="A2662" s="92" t="s">
        <v>529</v>
      </c>
      <c r="B2662" s="93"/>
      <c r="C2662" s="105" t="s">
        <v>530</v>
      </c>
      <c r="D2662" s="643">
        <f>D2669+D2826+D2830</f>
        <v>743.3</v>
      </c>
      <c r="E2662" s="642">
        <f t="shared" si="291"/>
        <v>728.3</v>
      </c>
      <c r="F2662" s="643">
        <f>F2669+F2826+F2830</f>
        <v>728.3</v>
      </c>
      <c r="G2662" s="643">
        <f>G2669+G2826+G2830</f>
        <v>0</v>
      </c>
      <c r="H2662" s="643">
        <f>H2669+H2826+H2830</f>
        <v>56.719950000000004</v>
      </c>
      <c r="I2662" s="642">
        <f t="shared" si="289"/>
        <v>521.93606</v>
      </c>
      <c r="J2662" s="643">
        <f>J2669+J2826+J2830</f>
        <v>521.93606</v>
      </c>
      <c r="K2662" s="643">
        <f>K2669+K2826+K2830</f>
        <v>0</v>
      </c>
      <c r="L2662" s="643">
        <f>L2663+L2668</f>
        <v>40.380250000000004</v>
      </c>
      <c r="M2662" s="642">
        <f t="shared" si="290"/>
        <v>422.33278999999999</v>
      </c>
      <c r="N2662" s="643">
        <f>N2669+N2826+N2830</f>
        <v>422.33278999999999</v>
      </c>
      <c r="O2662" s="643">
        <f>O2669+O2826+O2830</f>
        <v>0</v>
      </c>
      <c r="P2662" s="643">
        <f>P2669+P2826+P2830</f>
        <v>29.451140000000002</v>
      </c>
      <c r="Q2662" s="87">
        <f t="shared" si="288"/>
        <v>80.91657625648628</v>
      </c>
      <c r="R2662" s="87">
        <f t="shared" si="288"/>
        <v>80.91657625648628</v>
      </c>
      <c r="S2662" s="87" t="e">
        <f t="shared" si="288"/>
        <v>#DIV/0!</v>
      </c>
      <c r="T2662" s="87">
        <f t="shared" si="287"/>
        <v>72.934516254852312</v>
      </c>
      <c r="U2662" s="2"/>
    </row>
    <row r="2663" spans="1:21" x14ac:dyDescent="0.3">
      <c r="A2663" s="92"/>
      <c r="B2663" s="93" t="s">
        <v>192</v>
      </c>
      <c r="C2663" s="94" t="s">
        <v>206</v>
      </c>
      <c r="D2663" s="644">
        <f>D2670+D2831</f>
        <v>657.3</v>
      </c>
      <c r="E2663" s="645">
        <f t="shared" si="291"/>
        <v>642.29999999999995</v>
      </c>
      <c r="F2663" s="644">
        <f>F2670+F2831</f>
        <v>642.29999999999995</v>
      </c>
      <c r="G2663" s="644">
        <f>G2670+G2831</f>
        <v>0</v>
      </c>
      <c r="H2663" s="644">
        <f>H2670+H2831</f>
        <v>33.319950000000006</v>
      </c>
      <c r="I2663" s="645">
        <f t="shared" si="289"/>
        <v>474.73606000000001</v>
      </c>
      <c r="J2663" s="644">
        <f>J2670+J2831</f>
        <v>474.73606000000001</v>
      </c>
      <c r="K2663" s="644">
        <f>K2670+K2831</f>
        <v>0</v>
      </c>
      <c r="L2663" s="644">
        <f>L2664+L2665+L2666+L2667</f>
        <v>22.88025</v>
      </c>
      <c r="M2663" s="645">
        <f t="shared" si="290"/>
        <v>404.46199999999999</v>
      </c>
      <c r="N2663" s="644">
        <f>N2670+N2831</f>
        <v>404.46199999999999</v>
      </c>
      <c r="O2663" s="644">
        <f>O2670+O2831</f>
        <v>0</v>
      </c>
      <c r="P2663" s="644">
        <f>P2670+P2831</f>
        <v>13.87805</v>
      </c>
      <c r="Q2663" s="87">
        <f t="shared" si="288"/>
        <v>85.19723570187611</v>
      </c>
      <c r="R2663" s="87">
        <f t="shared" si="288"/>
        <v>85.19723570187611</v>
      </c>
      <c r="S2663" s="87" t="e">
        <f t="shared" si="288"/>
        <v>#DIV/0!</v>
      </c>
      <c r="T2663" s="87">
        <f t="shared" si="287"/>
        <v>60.655150184110752</v>
      </c>
    </row>
    <row r="2664" spans="1:21" x14ac:dyDescent="0.3">
      <c r="A2664" s="92"/>
      <c r="B2664" s="93" t="s">
        <v>203</v>
      </c>
      <c r="C2664" s="95" t="s">
        <v>18</v>
      </c>
      <c r="D2664" s="644">
        <f>D2671</f>
        <v>0</v>
      </c>
      <c r="E2664" s="645">
        <f t="shared" si="291"/>
        <v>0</v>
      </c>
      <c r="F2664" s="644">
        <f>F2671</f>
        <v>0</v>
      </c>
      <c r="G2664" s="644">
        <f>G2671</f>
        <v>0</v>
      </c>
      <c r="H2664" s="644">
        <f>H2671</f>
        <v>16.035</v>
      </c>
      <c r="I2664" s="645">
        <f t="shared" si="289"/>
        <v>0</v>
      </c>
      <c r="J2664" s="644">
        <f>J2671</f>
        <v>0</v>
      </c>
      <c r="K2664" s="644">
        <f>K2671</f>
        <v>0</v>
      </c>
      <c r="L2664" s="644">
        <f>L2671</f>
        <v>8.6129999999999995</v>
      </c>
      <c r="M2664" s="645">
        <f t="shared" si="290"/>
        <v>0</v>
      </c>
      <c r="N2664" s="644">
        <f>N2671</f>
        <v>0</v>
      </c>
      <c r="O2664" s="644">
        <f>O2671</f>
        <v>0</v>
      </c>
      <c r="P2664" s="644">
        <f>P2671</f>
        <v>7.08</v>
      </c>
      <c r="Q2664" s="87" t="e">
        <f t="shared" si="288"/>
        <v>#DIV/0!</v>
      </c>
      <c r="R2664" s="87" t="e">
        <f t="shared" si="288"/>
        <v>#DIV/0!</v>
      </c>
      <c r="S2664" s="87" t="e">
        <f t="shared" si="288"/>
        <v>#DIV/0!</v>
      </c>
      <c r="T2664" s="87">
        <f t="shared" si="287"/>
        <v>82.20132358063394</v>
      </c>
    </row>
    <row r="2665" spans="1:21" ht="30" x14ac:dyDescent="0.3">
      <c r="A2665" s="92"/>
      <c r="B2665" s="93" t="s">
        <v>215</v>
      </c>
      <c r="C2665" s="95" t="s">
        <v>19</v>
      </c>
      <c r="D2665" s="644">
        <f>D2672+D2837</f>
        <v>95</v>
      </c>
      <c r="E2665" s="645">
        <f t="shared" si="291"/>
        <v>80</v>
      </c>
      <c r="F2665" s="644">
        <f>F2672+F2837</f>
        <v>80</v>
      </c>
      <c r="G2665" s="644">
        <f>G2672+G2837</f>
        <v>0</v>
      </c>
      <c r="H2665" s="644">
        <f>H2672+H2837</f>
        <v>16.384950000000003</v>
      </c>
      <c r="I2665" s="645">
        <f t="shared" si="289"/>
        <v>44.8</v>
      </c>
      <c r="J2665" s="644">
        <f>J2672+J2837</f>
        <v>44.8</v>
      </c>
      <c r="K2665" s="644">
        <f>K2672+K2837</f>
        <v>0</v>
      </c>
      <c r="L2665" s="644">
        <f>L2672</f>
        <v>13.56725</v>
      </c>
      <c r="M2665" s="645">
        <f t="shared" si="290"/>
        <v>8.0950000000000006</v>
      </c>
      <c r="N2665" s="644">
        <f>N2672+N2837</f>
        <v>8.0950000000000006</v>
      </c>
      <c r="O2665" s="644">
        <f>O2672+O2837</f>
        <v>0</v>
      </c>
      <c r="P2665" s="644">
        <f>P2672+P2837</f>
        <v>6.7630499999999998</v>
      </c>
      <c r="Q2665" s="87">
        <f t="shared" si="288"/>
        <v>18.069196428571431</v>
      </c>
      <c r="R2665" s="87">
        <f t="shared" si="288"/>
        <v>18.069196428571431</v>
      </c>
      <c r="S2665" s="87" t="e">
        <f t="shared" si="288"/>
        <v>#DIV/0!</v>
      </c>
      <c r="T2665" s="87">
        <f t="shared" si="287"/>
        <v>49.848348044003018</v>
      </c>
    </row>
    <row r="2666" spans="1:21" x14ac:dyDescent="0.3">
      <c r="A2666" s="92"/>
      <c r="B2666" s="93" t="s">
        <v>307</v>
      </c>
      <c r="C2666" s="95" t="s">
        <v>21</v>
      </c>
      <c r="D2666" s="644">
        <f>D2673+D2869</f>
        <v>537.29999999999995</v>
      </c>
      <c r="E2666" s="645">
        <f t="shared" si="291"/>
        <v>537.29999999999995</v>
      </c>
      <c r="F2666" s="644">
        <f t="shared" ref="F2666:H2667" si="292">F2673+F2869</f>
        <v>537.29999999999995</v>
      </c>
      <c r="G2666" s="644">
        <f t="shared" si="292"/>
        <v>0</v>
      </c>
      <c r="H2666" s="644">
        <f t="shared" si="292"/>
        <v>0</v>
      </c>
      <c r="I2666" s="645">
        <f t="shared" si="289"/>
        <v>413.93606</v>
      </c>
      <c r="J2666" s="644">
        <f t="shared" ref="J2666:L2667" si="293">J2673+J2869</f>
        <v>413.93606</v>
      </c>
      <c r="K2666" s="644">
        <f t="shared" si="293"/>
        <v>0</v>
      </c>
      <c r="L2666" s="644">
        <f t="shared" si="293"/>
        <v>0</v>
      </c>
      <c r="M2666" s="645">
        <f t="shared" si="290"/>
        <v>387.55101999999999</v>
      </c>
      <c r="N2666" s="644">
        <f t="shared" ref="N2666:P2667" si="294">N2673+N2869</f>
        <v>387.55101999999999</v>
      </c>
      <c r="O2666" s="644">
        <f t="shared" si="294"/>
        <v>0</v>
      </c>
      <c r="P2666" s="644">
        <f t="shared" si="294"/>
        <v>0</v>
      </c>
      <c r="Q2666" s="87">
        <f t="shared" si="288"/>
        <v>93.625817475288329</v>
      </c>
      <c r="R2666" s="87">
        <f t="shared" si="288"/>
        <v>93.625817475288329</v>
      </c>
      <c r="S2666" s="87" t="e">
        <f t="shared" si="288"/>
        <v>#DIV/0!</v>
      </c>
      <c r="T2666" s="87" t="e">
        <f t="shared" si="287"/>
        <v>#DIV/0!</v>
      </c>
    </row>
    <row r="2667" spans="1:21" x14ac:dyDescent="0.3">
      <c r="A2667" s="92"/>
      <c r="B2667" s="93" t="s">
        <v>324</v>
      </c>
      <c r="C2667" s="95" t="s">
        <v>23</v>
      </c>
      <c r="D2667" s="644">
        <f>D2674+D2870</f>
        <v>25</v>
      </c>
      <c r="E2667" s="645">
        <f t="shared" si="291"/>
        <v>25</v>
      </c>
      <c r="F2667" s="644">
        <f t="shared" si="292"/>
        <v>25</v>
      </c>
      <c r="G2667" s="644">
        <f t="shared" si="292"/>
        <v>0</v>
      </c>
      <c r="H2667" s="644">
        <f t="shared" si="292"/>
        <v>0.9</v>
      </c>
      <c r="I2667" s="645">
        <f t="shared" si="289"/>
        <v>16</v>
      </c>
      <c r="J2667" s="644">
        <f t="shared" si="293"/>
        <v>16</v>
      </c>
      <c r="K2667" s="644">
        <f t="shared" si="293"/>
        <v>0</v>
      </c>
      <c r="L2667" s="644">
        <f t="shared" si="293"/>
        <v>0.7</v>
      </c>
      <c r="M2667" s="645">
        <f t="shared" si="290"/>
        <v>8.8159799999999997</v>
      </c>
      <c r="N2667" s="644">
        <f t="shared" si="294"/>
        <v>8.8159799999999997</v>
      </c>
      <c r="O2667" s="644">
        <f t="shared" si="294"/>
        <v>0</v>
      </c>
      <c r="P2667" s="644">
        <f t="shared" si="294"/>
        <v>3.5000000000000003E-2</v>
      </c>
      <c r="Q2667" s="87">
        <f t="shared" si="288"/>
        <v>55.099874999999997</v>
      </c>
      <c r="R2667" s="87">
        <f t="shared" si="288"/>
        <v>55.099874999999997</v>
      </c>
      <c r="S2667" s="87" t="e">
        <f t="shared" si="288"/>
        <v>#DIV/0!</v>
      </c>
      <c r="T2667" s="87">
        <f t="shared" si="287"/>
        <v>5.0000000000000009</v>
      </c>
    </row>
    <row r="2668" spans="1:21" ht="30" x14ac:dyDescent="0.3">
      <c r="A2668" s="92"/>
      <c r="B2668" s="93" t="s">
        <v>138</v>
      </c>
      <c r="C2668" s="94" t="s">
        <v>333</v>
      </c>
      <c r="D2668" s="644">
        <f>D2675+D2829+D2871</f>
        <v>86</v>
      </c>
      <c r="E2668" s="645">
        <f t="shared" si="291"/>
        <v>86</v>
      </c>
      <c r="F2668" s="644">
        <f>F2675+F2829+F2871</f>
        <v>86</v>
      </c>
      <c r="G2668" s="644">
        <f>G2675+G2829+G2871</f>
        <v>0</v>
      </c>
      <c r="H2668" s="644">
        <f>H2675+H2829+H2871</f>
        <v>23.4</v>
      </c>
      <c r="I2668" s="645">
        <f t="shared" si="289"/>
        <v>47.2</v>
      </c>
      <c r="J2668" s="644">
        <f>J2675+J2829+J2871</f>
        <v>47.2</v>
      </c>
      <c r="K2668" s="644">
        <f>K2675+K2829+K2871</f>
        <v>0</v>
      </c>
      <c r="L2668" s="644">
        <f>L2675+L2829+L2871</f>
        <v>17.5</v>
      </c>
      <c r="M2668" s="645">
        <f t="shared" si="290"/>
        <v>17.87079</v>
      </c>
      <c r="N2668" s="644">
        <f>N2675+N2829+N2871</f>
        <v>17.87079</v>
      </c>
      <c r="O2668" s="644">
        <f>O2675+O2829+O2871</f>
        <v>0</v>
      </c>
      <c r="P2668" s="644">
        <f>P2675+P2829+P2871</f>
        <v>15.573090000000001</v>
      </c>
      <c r="Q2668" s="87">
        <f t="shared" si="288"/>
        <v>37.861843220338983</v>
      </c>
      <c r="R2668" s="87">
        <f t="shared" si="288"/>
        <v>37.861843220338983</v>
      </c>
      <c r="S2668" s="87" t="e">
        <f t="shared" si="288"/>
        <v>#DIV/0!</v>
      </c>
      <c r="T2668" s="87">
        <f t="shared" si="287"/>
        <v>88.989085714285721</v>
      </c>
    </row>
    <row r="2669" spans="1:21" ht="67.5" x14ac:dyDescent="0.3">
      <c r="A2669" s="92" t="s">
        <v>531</v>
      </c>
      <c r="B2669" s="93"/>
      <c r="C2669" s="105" t="s">
        <v>532</v>
      </c>
      <c r="D2669" s="644">
        <f>D2676+D2744</f>
        <v>566.29999999999995</v>
      </c>
      <c r="E2669" s="645">
        <f t="shared" si="291"/>
        <v>566.29999999999995</v>
      </c>
      <c r="F2669" s="644">
        <f t="shared" ref="F2669:H2671" si="295">F2676+F2744</f>
        <v>566.29999999999995</v>
      </c>
      <c r="G2669" s="644">
        <f t="shared" si="295"/>
        <v>0</v>
      </c>
      <c r="H2669" s="644">
        <f t="shared" si="295"/>
        <v>56.719950000000004</v>
      </c>
      <c r="I2669" s="645">
        <f t="shared" si="289"/>
        <v>438.63605999999999</v>
      </c>
      <c r="J2669" s="644">
        <f t="shared" ref="J2669:L2671" si="296">J2676+J2744</f>
        <v>438.63605999999999</v>
      </c>
      <c r="K2669" s="644">
        <f t="shared" si="296"/>
        <v>0</v>
      </c>
      <c r="L2669" s="644">
        <f t="shared" si="296"/>
        <v>40.380250000000004</v>
      </c>
      <c r="M2669" s="645">
        <f t="shared" si="290"/>
        <v>405.42180999999999</v>
      </c>
      <c r="N2669" s="644">
        <f t="shared" ref="N2669:P2671" si="297">N2676+N2744</f>
        <v>405.42180999999999</v>
      </c>
      <c r="O2669" s="644">
        <f t="shared" si="297"/>
        <v>0</v>
      </c>
      <c r="P2669" s="644">
        <f t="shared" si="297"/>
        <v>29.451140000000002</v>
      </c>
      <c r="Q2669" s="87">
        <f t="shared" si="288"/>
        <v>92.427834136573267</v>
      </c>
      <c r="R2669" s="87">
        <f t="shared" si="288"/>
        <v>92.427834136573267</v>
      </c>
      <c r="S2669" s="87" t="e">
        <f t="shared" si="288"/>
        <v>#DIV/0!</v>
      </c>
      <c r="T2669" s="87">
        <f t="shared" si="287"/>
        <v>72.934516254852312</v>
      </c>
    </row>
    <row r="2670" spans="1:21" x14ac:dyDescent="0.3">
      <c r="A2670" s="92"/>
      <c r="B2670" s="93" t="s">
        <v>192</v>
      </c>
      <c r="C2670" s="94" t="s">
        <v>206</v>
      </c>
      <c r="D2670" s="644">
        <f>D2677+D2745</f>
        <v>537.29999999999995</v>
      </c>
      <c r="E2670" s="645">
        <f t="shared" si="291"/>
        <v>537.29999999999995</v>
      </c>
      <c r="F2670" s="644">
        <f t="shared" si="295"/>
        <v>537.29999999999995</v>
      </c>
      <c r="G2670" s="644">
        <f t="shared" si="295"/>
        <v>0</v>
      </c>
      <c r="H2670" s="644">
        <f t="shared" si="295"/>
        <v>33.319950000000006</v>
      </c>
      <c r="I2670" s="645">
        <f t="shared" si="289"/>
        <v>413.93606</v>
      </c>
      <c r="J2670" s="644">
        <f t="shared" si="296"/>
        <v>413.93606</v>
      </c>
      <c r="K2670" s="644">
        <f t="shared" si="296"/>
        <v>0</v>
      </c>
      <c r="L2670" s="644">
        <f t="shared" si="296"/>
        <v>22.88025</v>
      </c>
      <c r="M2670" s="645">
        <f t="shared" si="290"/>
        <v>387.55101999999999</v>
      </c>
      <c r="N2670" s="644">
        <f t="shared" si="297"/>
        <v>387.55101999999999</v>
      </c>
      <c r="O2670" s="644">
        <f t="shared" si="297"/>
        <v>0</v>
      </c>
      <c r="P2670" s="644">
        <f t="shared" si="297"/>
        <v>13.87805</v>
      </c>
      <c r="Q2670" s="87">
        <f t="shared" si="288"/>
        <v>93.625817475288329</v>
      </c>
      <c r="R2670" s="87">
        <f t="shared" si="288"/>
        <v>93.625817475288329</v>
      </c>
      <c r="S2670" s="87" t="e">
        <f t="shared" si="288"/>
        <v>#DIV/0!</v>
      </c>
      <c r="T2670" s="87">
        <f t="shared" si="287"/>
        <v>60.655150184110752</v>
      </c>
    </row>
    <row r="2671" spans="1:21" x14ac:dyDescent="0.3">
      <c r="A2671" s="92"/>
      <c r="B2671" s="93" t="s">
        <v>203</v>
      </c>
      <c r="C2671" s="95" t="s">
        <v>18</v>
      </c>
      <c r="D2671" s="644">
        <f>D2678+D2746</f>
        <v>0</v>
      </c>
      <c r="E2671" s="645">
        <f t="shared" si="291"/>
        <v>0</v>
      </c>
      <c r="F2671" s="644">
        <f t="shared" si="295"/>
        <v>0</v>
      </c>
      <c r="G2671" s="644">
        <f t="shared" si="295"/>
        <v>0</v>
      </c>
      <c r="H2671" s="644">
        <f t="shared" si="295"/>
        <v>16.035</v>
      </c>
      <c r="I2671" s="645">
        <f t="shared" si="289"/>
        <v>0</v>
      </c>
      <c r="J2671" s="644">
        <f t="shared" si="296"/>
        <v>0</v>
      </c>
      <c r="K2671" s="644">
        <f t="shared" si="296"/>
        <v>0</v>
      </c>
      <c r="L2671" s="644">
        <f t="shared" si="296"/>
        <v>8.6129999999999995</v>
      </c>
      <c r="M2671" s="645">
        <f t="shared" si="290"/>
        <v>0</v>
      </c>
      <c r="N2671" s="644">
        <f t="shared" si="297"/>
        <v>0</v>
      </c>
      <c r="O2671" s="644">
        <f t="shared" si="297"/>
        <v>0</v>
      </c>
      <c r="P2671" s="644">
        <f t="shared" si="297"/>
        <v>7.08</v>
      </c>
      <c r="Q2671" s="87" t="e">
        <f t="shared" si="288"/>
        <v>#DIV/0!</v>
      </c>
      <c r="R2671" s="87" t="e">
        <f t="shared" si="288"/>
        <v>#DIV/0!</v>
      </c>
      <c r="S2671" s="87" t="e">
        <f t="shared" si="288"/>
        <v>#DIV/0!</v>
      </c>
      <c r="T2671" s="87">
        <f t="shared" si="287"/>
        <v>82.20132358063394</v>
      </c>
    </row>
    <row r="2672" spans="1:21" ht="30" x14ac:dyDescent="0.3">
      <c r="A2672" s="92"/>
      <c r="B2672" s="93" t="s">
        <v>215</v>
      </c>
      <c r="C2672" s="95" t="s">
        <v>19</v>
      </c>
      <c r="D2672" s="644">
        <f>D2683+D2751</f>
        <v>0</v>
      </c>
      <c r="E2672" s="645">
        <f t="shared" si="291"/>
        <v>0</v>
      </c>
      <c r="F2672" s="644">
        <f>F2683+F2751+F2828</f>
        <v>0</v>
      </c>
      <c r="G2672" s="644">
        <f>G2683+G2751+G2828</f>
        <v>0</v>
      </c>
      <c r="H2672" s="644">
        <f>H2683+H2751</f>
        <v>16.384950000000003</v>
      </c>
      <c r="I2672" s="645">
        <f>J2672+K2672</f>
        <v>0</v>
      </c>
      <c r="J2672" s="644">
        <f>J2683+J2751+J2828</f>
        <v>0</v>
      </c>
      <c r="K2672" s="644">
        <f>K2683+K2751+K2828</f>
        <v>0</v>
      </c>
      <c r="L2672" s="644">
        <f>L2683+L2751</f>
        <v>13.56725</v>
      </c>
      <c r="M2672" s="645">
        <f t="shared" si="290"/>
        <v>0</v>
      </c>
      <c r="N2672" s="644">
        <f>N2683+N2751+N2828</f>
        <v>0</v>
      </c>
      <c r="O2672" s="644">
        <f>O2683+O2751+O2828</f>
        <v>0</v>
      </c>
      <c r="P2672" s="644">
        <f>P2683+P2751+P2828</f>
        <v>6.7630499999999998</v>
      </c>
      <c r="Q2672" s="87" t="e">
        <f t="shared" si="288"/>
        <v>#DIV/0!</v>
      </c>
      <c r="R2672" s="87" t="e">
        <f t="shared" si="288"/>
        <v>#DIV/0!</v>
      </c>
      <c r="S2672" s="87" t="e">
        <f t="shared" si="288"/>
        <v>#DIV/0!</v>
      </c>
      <c r="T2672" s="87">
        <f t="shared" si="287"/>
        <v>49.848348044003018</v>
      </c>
    </row>
    <row r="2673" spans="1:22" x14ac:dyDescent="0.3">
      <c r="A2673" s="92"/>
      <c r="B2673" s="93" t="s">
        <v>307</v>
      </c>
      <c r="C2673" s="95" t="s">
        <v>21</v>
      </c>
      <c r="D2673" s="644">
        <f>D2728+D2796</f>
        <v>537.29999999999995</v>
      </c>
      <c r="E2673" s="645">
        <f t="shared" si="291"/>
        <v>537.29999999999995</v>
      </c>
      <c r="F2673" s="644">
        <f>F2728+F2796</f>
        <v>537.29999999999995</v>
      </c>
      <c r="G2673" s="644">
        <f>G2728+G2796</f>
        <v>0</v>
      </c>
      <c r="H2673" s="644">
        <f>H2728+H2796</f>
        <v>0</v>
      </c>
      <c r="I2673" s="645">
        <f t="shared" si="289"/>
        <v>413.93606</v>
      </c>
      <c r="J2673" s="644">
        <f>J2728+J2796</f>
        <v>413.93606</v>
      </c>
      <c r="K2673" s="644">
        <f>K2728+K2796</f>
        <v>0</v>
      </c>
      <c r="L2673" s="644">
        <f>L2728+L2796</f>
        <v>0</v>
      </c>
      <c r="M2673" s="645">
        <f t="shared" si="290"/>
        <v>387.55101999999999</v>
      </c>
      <c r="N2673" s="644">
        <f>N2728+N2796</f>
        <v>387.55101999999999</v>
      </c>
      <c r="O2673" s="644">
        <f>O2728+O2796</f>
        <v>0</v>
      </c>
      <c r="P2673" s="644">
        <f>P2728+P2796</f>
        <v>0</v>
      </c>
      <c r="Q2673" s="87">
        <f t="shared" si="288"/>
        <v>93.625817475288329</v>
      </c>
      <c r="R2673" s="87">
        <f t="shared" si="288"/>
        <v>93.625817475288329</v>
      </c>
      <c r="S2673" s="87" t="e">
        <f t="shared" si="288"/>
        <v>#DIV/0!</v>
      </c>
      <c r="T2673" s="87" t="e">
        <f t="shared" si="287"/>
        <v>#DIV/0!</v>
      </c>
    </row>
    <row r="2674" spans="1:22" x14ac:dyDescent="0.3">
      <c r="A2674" s="92"/>
      <c r="B2674" s="93" t="s">
        <v>324</v>
      </c>
      <c r="C2674" s="95" t="s">
        <v>23</v>
      </c>
      <c r="D2674" s="644">
        <f>D2729+D2807</f>
        <v>0</v>
      </c>
      <c r="E2674" s="645">
        <f t="shared" si="291"/>
        <v>0</v>
      </c>
      <c r="F2674" s="644">
        <f>F2729+F2807</f>
        <v>0</v>
      </c>
      <c r="G2674" s="644">
        <f>G2729+G2807</f>
        <v>0</v>
      </c>
      <c r="H2674" s="644">
        <f>H2729+H2807</f>
        <v>0.9</v>
      </c>
      <c r="I2674" s="645">
        <f t="shared" si="289"/>
        <v>0</v>
      </c>
      <c r="J2674" s="644">
        <f>J2729+J2807</f>
        <v>0</v>
      </c>
      <c r="K2674" s="644">
        <f>K2729+K2807</f>
        <v>0</v>
      </c>
      <c r="L2674" s="644">
        <f>L2729+L2807</f>
        <v>0.7</v>
      </c>
      <c r="M2674" s="645">
        <f t="shared" si="290"/>
        <v>0</v>
      </c>
      <c r="N2674" s="644">
        <f>N2729+N2807</f>
        <v>0</v>
      </c>
      <c r="O2674" s="644">
        <f>O2729+O2807</f>
        <v>0</v>
      </c>
      <c r="P2674" s="644">
        <f>P2729+P2807</f>
        <v>3.5000000000000003E-2</v>
      </c>
      <c r="Q2674" s="87" t="e">
        <f t="shared" si="288"/>
        <v>#DIV/0!</v>
      </c>
      <c r="R2674" s="87" t="e">
        <f t="shared" si="288"/>
        <v>#DIV/0!</v>
      </c>
      <c r="S2674" s="87" t="e">
        <f t="shared" si="288"/>
        <v>#DIV/0!</v>
      </c>
      <c r="T2674" s="87">
        <f t="shared" si="287"/>
        <v>5.0000000000000009</v>
      </c>
    </row>
    <row r="2675" spans="1:22" ht="30" x14ac:dyDescent="0.3">
      <c r="A2675" s="92"/>
      <c r="B2675" s="93" t="s">
        <v>138</v>
      </c>
      <c r="C2675" s="94" t="s">
        <v>333</v>
      </c>
      <c r="D2675" s="644">
        <f>D2730+D2825</f>
        <v>29</v>
      </c>
      <c r="E2675" s="645">
        <f t="shared" si="291"/>
        <v>29</v>
      </c>
      <c r="F2675" s="644">
        <f>F2730+F2825</f>
        <v>29</v>
      </c>
      <c r="G2675" s="644">
        <f>G2730+G2825</f>
        <v>0</v>
      </c>
      <c r="H2675" s="644">
        <f>H2730+H2825</f>
        <v>23.4</v>
      </c>
      <c r="I2675" s="645">
        <f t="shared" si="289"/>
        <v>24.7</v>
      </c>
      <c r="J2675" s="644">
        <f>J2730+J2825</f>
        <v>24.7</v>
      </c>
      <c r="K2675" s="644">
        <f>K2730+K2825</f>
        <v>0</v>
      </c>
      <c r="L2675" s="644">
        <f>L2730+L2825</f>
        <v>17.5</v>
      </c>
      <c r="M2675" s="645">
        <f t="shared" si="290"/>
        <v>17.87079</v>
      </c>
      <c r="N2675" s="644">
        <f>N2730+N2825</f>
        <v>17.87079</v>
      </c>
      <c r="O2675" s="644">
        <f>O2730+O2825</f>
        <v>0</v>
      </c>
      <c r="P2675" s="644">
        <f>P2730+P2825</f>
        <v>15.573090000000001</v>
      </c>
      <c r="Q2675" s="87">
        <f t="shared" si="288"/>
        <v>72.351376518218629</v>
      </c>
      <c r="R2675" s="87">
        <f t="shared" si="288"/>
        <v>72.351376518218629</v>
      </c>
      <c r="S2675" s="87" t="e">
        <f t="shared" si="288"/>
        <v>#DIV/0!</v>
      </c>
      <c r="T2675" s="87">
        <f t="shared" si="287"/>
        <v>88.989085714285721</v>
      </c>
    </row>
    <row r="2676" spans="1:22" ht="47.25" customHeight="1" x14ac:dyDescent="0.3">
      <c r="A2676" s="92" t="s">
        <v>533</v>
      </c>
      <c r="B2676" s="117"/>
      <c r="C2676" s="125" t="s">
        <v>534</v>
      </c>
      <c r="D2676" s="217">
        <f>D2677+D2730</f>
        <v>144.80000000000001</v>
      </c>
      <c r="E2676" s="645">
        <f t="shared" si="291"/>
        <v>144.80000000000001</v>
      </c>
      <c r="F2676" s="217">
        <f>F2677+F2730</f>
        <v>144.80000000000001</v>
      </c>
      <c r="G2676" s="217">
        <f>G2677+G2730</f>
        <v>0</v>
      </c>
      <c r="H2676" s="217">
        <f>H2677+H2730</f>
        <v>21.713000000000001</v>
      </c>
      <c r="I2676" s="645">
        <f t="shared" si="289"/>
        <v>117.53606000000001</v>
      </c>
      <c r="J2676" s="640">
        <f>J2677+J2730</f>
        <v>117.53606000000001</v>
      </c>
      <c r="K2676" s="640">
        <f>K2677+K2730</f>
        <v>0</v>
      </c>
      <c r="L2676" s="640">
        <f>L2677+L2730</f>
        <v>14.4733</v>
      </c>
      <c r="M2676" s="645">
        <f t="shared" si="290"/>
        <v>115.00830999999999</v>
      </c>
      <c r="N2676" s="640">
        <f>N2677+N2730</f>
        <v>115.00830999999999</v>
      </c>
      <c r="O2676" s="640">
        <f>O2677+O2730</f>
        <v>0</v>
      </c>
      <c r="P2676" s="640">
        <f>P2677+P2730</f>
        <v>13.41305</v>
      </c>
      <c r="Q2676" s="87">
        <f t="shared" si="288"/>
        <v>97.84938341475798</v>
      </c>
      <c r="R2676" s="87">
        <f t="shared" si="288"/>
        <v>97.84938341475798</v>
      </c>
      <c r="S2676" s="87" t="e">
        <f t="shared" si="288"/>
        <v>#DIV/0!</v>
      </c>
      <c r="T2676" s="87">
        <f t="shared" si="287"/>
        <v>92.674441903366883</v>
      </c>
      <c r="U2676" s="2"/>
      <c r="V2676" s="2"/>
    </row>
    <row r="2677" spans="1:22" x14ac:dyDescent="0.3">
      <c r="A2677" s="92"/>
      <c r="B2677" s="93" t="s">
        <v>192</v>
      </c>
      <c r="C2677" s="94" t="s">
        <v>206</v>
      </c>
      <c r="D2677" s="644">
        <f>D2678+D2683+D2728+D2729</f>
        <v>144.80000000000001</v>
      </c>
      <c r="E2677" s="645">
        <f t="shared" si="291"/>
        <v>144.80000000000001</v>
      </c>
      <c r="F2677" s="644">
        <f>F2678+F2683+F2728+F2729</f>
        <v>144.80000000000001</v>
      </c>
      <c r="G2677" s="644">
        <f>G2678+G2683+G2728+G2729</f>
        <v>0</v>
      </c>
      <c r="H2677" s="644">
        <f>H2678+H2683+H2728+H2729</f>
        <v>21.713000000000001</v>
      </c>
      <c r="I2677" s="645">
        <f t="shared" si="289"/>
        <v>117.53606000000001</v>
      </c>
      <c r="J2677" s="644">
        <f>J2678+J2683+J2728+J2729</f>
        <v>117.53606000000001</v>
      </c>
      <c r="K2677" s="644">
        <f>K2678+K2683+K2728+K2729</f>
        <v>0</v>
      </c>
      <c r="L2677" s="644">
        <f>L2678+L2683+L2728+L2729</f>
        <v>14.4733</v>
      </c>
      <c r="M2677" s="645">
        <f t="shared" si="290"/>
        <v>115.00830999999999</v>
      </c>
      <c r="N2677" s="644">
        <f>N2678+N2683+N2728+N2729</f>
        <v>115.00830999999999</v>
      </c>
      <c r="O2677" s="644">
        <f>O2678+O2683+O2728+O2729</f>
        <v>0</v>
      </c>
      <c r="P2677" s="644">
        <f>P2678+P2683+P2728+P2729</f>
        <v>13.41305</v>
      </c>
      <c r="Q2677" s="87">
        <f t="shared" si="288"/>
        <v>97.84938341475798</v>
      </c>
      <c r="R2677" s="87">
        <f t="shared" si="288"/>
        <v>97.84938341475798</v>
      </c>
      <c r="S2677" s="87" t="e">
        <f t="shared" si="288"/>
        <v>#DIV/0!</v>
      </c>
      <c r="T2677" s="87">
        <f t="shared" si="287"/>
        <v>92.674441903366883</v>
      </c>
    </row>
    <row r="2678" spans="1:22" x14ac:dyDescent="0.3">
      <c r="A2678" s="92"/>
      <c r="B2678" s="93" t="s">
        <v>203</v>
      </c>
      <c r="C2678" s="95" t="s">
        <v>18</v>
      </c>
      <c r="D2678" s="644"/>
      <c r="E2678" s="645">
        <f t="shared" si="291"/>
        <v>0</v>
      </c>
      <c r="F2678" s="644"/>
      <c r="G2678" s="644"/>
      <c r="H2678" s="644">
        <v>13.535</v>
      </c>
      <c r="I2678" s="645">
        <f t="shared" si="289"/>
        <v>0</v>
      </c>
      <c r="J2678" s="644"/>
      <c r="K2678" s="644"/>
      <c r="L2678" s="644">
        <v>7.1130000000000004</v>
      </c>
      <c r="M2678" s="645">
        <f t="shared" si="290"/>
        <v>0</v>
      </c>
      <c r="N2678" s="644"/>
      <c r="O2678" s="644"/>
      <c r="P2678" s="644">
        <v>7.08</v>
      </c>
      <c r="Q2678" s="87" t="e">
        <f t="shared" si="288"/>
        <v>#DIV/0!</v>
      </c>
      <c r="R2678" s="87" t="e">
        <f t="shared" si="288"/>
        <v>#DIV/0!</v>
      </c>
      <c r="S2678" s="87" t="e">
        <f t="shared" si="288"/>
        <v>#DIV/0!</v>
      </c>
      <c r="T2678" s="87">
        <f t="shared" si="287"/>
        <v>99.536060733867558</v>
      </c>
    </row>
    <row r="2679" spans="1:22" hidden="1" x14ac:dyDescent="0.3">
      <c r="A2679" s="92"/>
      <c r="B2679" s="93" t="s">
        <v>207</v>
      </c>
      <c r="C2679" s="96" t="s">
        <v>208</v>
      </c>
      <c r="D2679" s="644"/>
      <c r="E2679" s="645">
        <f t="shared" si="291"/>
        <v>0</v>
      </c>
      <c r="F2679" s="644"/>
      <c r="G2679" s="644"/>
      <c r="H2679" s="644"/>
      <c r="I2679" s="645">
        <f t="shared" si="289"/>
        <v>0</v>
      </c>
      <c r="J2679" s="644"/>
      <c r="K2679" s="644"/>
      <c r="L2679" s="644"/>
      <c r="M2679" s="645">
        <f t="shared" si="290"/>
        <v>0</v>
      </c>
      <c r="N2679" s="644"/>
      <c r="O2679" s="644"/>
      <c r="P2679" s="644"/>
      <c r="Q2679" s="87" t="e">
        <f t="shared" si="288"/>
        <v>#DIV/0!</v>
      </c>
      <c r="R2679" s="87" t="e">
        <f t="shared" si="288"/>
        <v>#DIV/0!</v>
      </c>
      <c r="S2679" s="87" t="e">
        <f t="shared" si="288"/>
        <v>#DIV/0!</v>
      </c>
      <c r="T2679" s="87" t="e">
        <f t="shared" si="287"/>
        <v>#DIV/0!</v>
      </c>
    </row>
    <row r="2680" spans="1:22" ht="30" hidden="1" x14ac:dyDescent="0.3">
      <c r="A2680" s="92"/>
      <c r="B2680" s="93" t="s">
        <v>209</v>
      </c>
      <c r="C2680" s="97" t="s">
        <v>210</v>
      </c>
      <c r="D2680" s="644"/>
      <c r="E2680" s="645">
        <f t="shared" si="291"/>
        <v>0</v>
      </c>
      <c r="F2680" s="644"/>
      <c r="G2680" s="644"/>
      <c r="H2680" s="644"/>
      <c r="I2680" s="645">
        <f t="shared" si="289"/>
        <v>0</v>
      </c>
      <c r="J2680" s="644"/>
      <c r="K2680" s="644"/>
      <c r="L2680" s="644"/>
      <c r="M2680" s="645">
        <f t="shared" si="290"/>
        <v>0</v>
      </c>
      <c r="N2680" s="644"/>
      <c r="O2680" s="644"/>
      <c r="P2680" s="644"/>
      <c r="Q2680" s="87" t="e">
        <f t="shared" si="288"/>
        <v>#DIV/0!</v>
      </c>
      <c r="R2680" s="87" t="e">
        <f t="shared" si="288"/>
        <v>#DIV/0!</v>
      </c>
      <c r="S2680" s="87" t="e">
        <f t="shared" si="288"/>
        <v>#DIV/0!</v>
      </c>
      <c r="T2680" s="87" t="e">
        <f t="shared" si="287"/>
        <v>#DIV/0!</v>
      </c>
    </row>
    <row r="2681" spans="1:22" ht="30" hidden="1" x14ac:dyDescent="0.3">
      <c r="A2681" s="92"/>
      <c r="B2681" s="93" t="s">
        <v>211</v>
      </c>
      <c r="C2681" s="97" t="s">
        <v>212</v>
      </c>
      <c r="D2681" s="644"/>
      <c r="E2681" s="645">
        <f t="shared" si="291"/>
        <v>0</v>
      </c>
      <c r="F2681" s="644"/>
      <c r="G2681" s="644"/>
      <c r="H2681" s="644"/>
      <c r="I2681" s="645">
        <f t="shared" si="289"/>
        <v>0</v>
      </c>
      <c r="J2681" s="644"/>
      <c r="K2681" s="644"/>
      <c r="L2681" s="644"/>
      <c r="M2681" s="645">
        <f t="shared" si="290"/>
        <v>0</v>
      </c>
      <c r="N2681" s="644"/>
      <c r="O2681" s="644"/>
      <c r="P2681" s="644"/>
      <c r="Q2681" s="87" t="e">
        <f t="shared" si="288"/>
        <v>#DIV/0!</v>
      </c>
      <c r="R2681" s="87" t="e">
        <f t="shared" si="288"/>
        <v>#DIV/0!</v>
      </c>
      <c r="S2681" s="87" t="e">
        <f t="shared" si="288"/>
        <v>#DIV/0!</v>
      </c>
      <c r="T2681" s="87" t="e">
        <f t="shared" si="287"/>
        <v>#DIV/0!</v>
      </c>
    </row>
    <row r="2682" spans="1:22" hidden="1" x14ac:dyDescent="0.3">
      <c r="A2682" s="92"/>
      <c r="B2682" s="93" t="s">
        <v>213</v>
      </c>
      <c r="C2682" s="96" t="s">
        <v>214</v>
      </c>
      <c r="D2682" s="644"/>
      <c r="E2682" s="645">
        <f t="shared" si="291"/>
        <v>0</v>
      </c>
      <c r="F2682" s="644"/>
      <c r="G2682" s="644"/>
      <c r="H2682" s="644"/>
      <c r="I2682" s="645">
        <f t="shared" si="289"/>
        <v>0</v>
      </c>
      <c r="J2682" s="644"/>
      <c r="K2682" s="644"/>
      <c r="L2682" s="644"/>
      <c r="M2682" s="645">
        <f t="shared" si="290"/>
        <v>0</v>
      </c>
      <c r="N2682" s="644"/>
      <c r="O2682" s="644"/>
      <c r="P2682" s="644"/>
      <c r="Q2682" s="87" t="e">
        <f t="shared" si="288"/>
        <v>#DIV/0!</v>
      </c>
      <c r="R2682" s="87" t="e">
        <f t="shared" si="288"/>
        <v>#DIV/0!</v>
      </c>
      <c r="S2682" s="87" t="e">
        <f t="shared" si="288"/>
        <v>#DIV/0!</v>
      </c>
      <c r="T2682" s="87" t="e">
        <f t="shared" si="287"/>
        <v>#DIV/0!</v>
      </c>
    </row>
    <row r="2683" spans="1:22" ht="30" x14ac:dyDescent="0.3">
      <c r="A2683" s="92"/>
      <c r="B2683" s="93" t="s">
        <v>215</v>
      </c>
      <c r="C2683" s="95" t="s">
        <v>19</v>
      </c>
      <c r="D2683" s="644"/>
      <c r="E2683" s="645">
        <f t="shared" si="291"/>
        <v>0</v>
      </c>
      <c r="F2683" s="644"/>
      <c r="G2683" s="644"/>
      <c r="H2683" s="644">
        <v>8.1780000000000008</v>
      </c>
      <c r="I2683" s="645">
        <f t="shared" si="289"/>
        <v>0</v>
      </c>
      <c r="J2683" s="644"/>
      <c r="K2683" s="644"/>
      <c r="L2683" s="644">
        <v>7.3602999999999996</v>
      </c>
      <c r="M2683" s="645">
        <f t="shared" si="290"/>
        <v>0</v>
      </c>
      <c r="N2683" s="644"/>
      <c r="O2683" s="644"/>
      <c r="P2683" s="644">
        <v>6.3330500000000001</v>
      </c>
      <c r="Q2683" s="87" t="e">
        <f t="shared" si="288"/>
        <v>#DIV/0!</v>
      </c>
      <c r="R2683" s="87" t="e">
        <f t="shared" si="288"/>
        <v>#DIV/0!</v>
      </c>
      <c r="S2683" s="87" t="e">
        <f t="shared" si="288"/>
        <v>#DIV/0!</v>
      </c>
      <c r="T2683" s="87">
        <f t="shared" si="287"/>
        <v>86.043367797508267</v>
      </c>
    </row>
    <row r="2684" spans="1:22" ht="45" hidden="1" x14ac:dyDescent="0.3">
      <c r="A2684" s="92"/>
      <c r="B2684" s="93" t="s">
        <v>216</v>
      </c>
      <c r="C2684" s="96" t="s">
        <v>217</v>
      </c>
      <c r="D2684" s="644"/>
      <c r="E2684" s="645">
        <f t="shared" si="291"/>
        <v>0</v>
      </c>
      <c r="F2684" s="644"/>
      <c r="G2684" s="644"/>
      <c r="H2684" s="644"/>
      <c r="I2684" s="645">
        <f t="shared" si="289"/>
        <v>0</v>
      </c>
      <c r="J2684" s="644"/>
      <c r="K2684" s="644"/>
      <c r="L2684" s="644"/>
      <c r="M2684" s="645">
        <f t="shared" si="290"/>
        <v>0</v>
      </c>
      <c r="N2684" s="644"/>
      <c r="O2684" s="644"/>
      <c r="P2684" s="644"/>
      <c r="Q2684" s="87" t="e">
        <f t="shared" si="288"/>
        <v>#DIV/0!</v>
      </c>
      <c r="R2684" s="87" t="e">
        <f t="shared" si="288"/>
        <v>#DIV/0!</v>
      </c>
      <c r="S2684" s="87" t="e">
        <f t="shared" si="288"/>
        <v>#DIV/0!</v>
      </c>
      <c r="T2684" s="87" t="e">
        <f t="shared" si="287"/>
        <v>#DIV/0!</v>
      </c>
    </row>
    <row r="2685" spans="1:22" hidden="1" x14ac:dyDescent="0.3">
      <c r="A2685" s="92"/>
      <c r="B2685" s="93" t="s">
        <v>218</v>
      </c>
      <c r="C2685" s="96" t="s">
        <v>219</v>
      </c>
      <c r="D2685" s="644"/>
      <c r="E2685" s="645">
        <f t="shared" si="291"/>
        <v>0</v>
      </c>
      <c r="F2685" s="644"/>
      <c r="G2685" s="644"/>
      <c r="H2685" s="644"/>
      <c r="I2685" s="645">
        <f t="shared" si="289"/>
        <v>0</v>
      </c>
      <c r="J2685" s="644"/>
      <c r="K2685" s="644"/>
      <c r="L2685" s="644"/>
      <c r="M2685" s="645">
        <f t="shared" si="290"/>
        <v>0</v>
      </c>
      <c r="N2685" s="644"/>
      <c r="O2685" s="644"/>
      <c r="P2685" s="644"/>
      <c r="Q2685" s="87" t="e">
        <f t="shared" si="288"/>
        <v>#DIV/0!</v>
      </c>
      <c r="R2685" s="87" t="e">
        <f t="shared" si="288"/>
        <v>#DIV/0!</v>
      </c>
      <c r="S2685" s="87" t="e">
        <f t="shared" si="288"/>
        <v>#DIV/0!</v>
      </c>
      <c r="T2685" s="87" t="e">
        <f t="shared" si="287"/>
        <v>#DIV/0!</v>
      </c>
    </row>
    <row r="2686" spans="1:22" ht="30" hidden="1" x14ac:dyDescent="0.3">
      <c r="A2686" s="92"/>
      <c r="B2686" s="93" t="s">
        <v>220</v>
      </c>
      <c r="C2686" s="97" t="s">
        <v>221</v>
      </c>
      <c r="D2686" s="644"/>
      <c r="E2686" s="645">
        <f t="shared" si="291"/>
        <v>0</v>
      </c>
      <c r="F2686" s="644"/>
      <c r="G2686" s="644"/>
      <c r="H2686" s="644"/>
      <c r="I2686" s="645">
        <f t="shared" si="289"/>
        <v>0</v>
      </c>
      <c r="J2686" s="644"/>
      <c r="K2686" s="644"/>
      <c r="L2686" s="644"/>
      <c r="M2686" s="645">
        <f t="shared" si="290"/>
        <v>0</v>
      </c>
      <c r="N2686" s="644"/>
      <c r="O2686" s="644"/>
      <c r="P2686" s="644"/>
      <c r="Q2686" s="87" t="e">
        <f t="shared" si="288"/>
        <v>#DIV/0!</v>
      </c>
      <c r="R2686" s="87" t="e">
        <f t="shared" si="288"/>
        <v>#DIV/0!</v>
      </c>
      <c r="S2686" s="87" t="e">
        <f t="shared" si="288"/>
        <v>#DIV/0!</v>
      </c>
      <c r="T2686" s="87" t="e">
        <f t="shared" si="287"/>
        <v>#DIV/0!</v>
      </c>
    </row>
    <row r="2687" spans="1:22" ht="30" hidden="1" x14ac:dyDescent="0.3">
      <c r="A2687" s="92"/>
      <c r="B2687" s="93" t="s">
        <v>222</v>
      </c>
      <c r="C2687" s="97" t="s">
        <v>223</v>
      </c>
      <c r="D2687" s="644"/>
      <c r="E2687" s="645">
        <f t="shared" si="291"/>
        <v>0</v>
      </c>
      <c r="F2687" s="644"/>
      <c r="G2687" s="644"/>
      <c r="H2687" s="644"/>
      <c r="I2687" s="645">
        <f t="shared" si="289"/>
        <v>0</v>
      </c>
      <c r="J2687" s="644"/>
      <c r="K2687" s="644"/>
      <c r="L2687" s="644"/>
      <c r="M2687" s="645">
        <f t="shared" si="290"/>
        <v>0</v>
      </c>
      <c r="N2687" s="644"/>
      <c r="O2687" s="644"/>
      <c r="P2687" s="644"/>
      <c r="Q2687" s="87" t="e">
        <f t="shared" si="288"/>
        <v>#DIV/0!</v>
      </c>
      <c r="R2687" s="87" t="e">
        <f t="shared" si="288"/>
        <v>#DIV/0!</v>
      </c>
      <c r="S2687" s="87" t="e">
        <f t="shared" si="288"/>
        <v>#DIV/0!</v>
      </c>
      <c r="T2687" s="87" t="e">
        <f t="shared" si="287"/>
        <v>#DIV/0!</v>
      </c>
    </row>
    <row r="2688" spans="1:22" hidden="1" x14ac:dyDescent="0.3">
      <c r="A2688" s="92"/>
      <c r="B2688" s="93" t="s">
        <v>224</v>
      </c>
      <c r="C2688" s="96" t="s">
        <v>225</v>
      </c>
      <c r="D2688" s="644"/>
      <c r="E2688" s="645">
        <f t="shared" si="291"/>
        <v>0</v>
      </c>
      <c r="F2688" s="644"/>
      <c r="G2688" s="644"/>
      <c r="H2688" s="644"/>
      <c r="I2688" s="645">
        <f t="shared" si="289"/>
        <v>0</v>
      </c>
      <c r="J2688" s="644"/>
      <c r="K2688" s="644"/>
      <c r="L2688" s="644"/>
      <c r="M2688" s="645">
        <f t="shared" si="290"/>
        <v>0</v>
      </c>
      <c r="N2688" s="644"/>
      <c r="O2688" s="644"/>
      <c r="P2688" s="644"/>
      <c r="Q2688" s="87" t="e">
        <f t="shared" si="288"/>
        <v>#DIV/0!</v>
      </c>
      <c r="R2688" s="87" t="e">
        <f t="shared" si="288"/>
        <v>#DIV/0!</v>
      </c>
      <c r="S2688" s="87" t="e">
        <f t="shared" si="288"/>
        <v>#DIV/0!</v>
      </c>
      <c r="T2688" s="87" t="e">
        <f t="shared" si="287"/>
        <v>#DIV/0!</v>
      </c>
    </row>
    <row r="2689" spans="1:20" ht="30" hidden="1" x14ac:dyDescent="0.3">
      <c r="A2689" s="92"/>
      <c r="B2689" s="93" t="s">
        <v>226</v>
      </c>
      <c r="C2689" s="97" t="s">
        <v>227</v>
      </c>
      <c r="D2689" s="644"/>
      <c r="E2689" s="645">
        <f t="shared" si="291"/>
        <v>0</v>
      </c>
      <c r="F2689" s="644"/>
      <c r="G2689" s="644"/>
      <c r="H2689" s="644"/>
      <c r="I2689" s="645">
        <f t="shared" si="289"/>
        <v>0</v>
      </c>
      <c r="J2689" s="644"/>
      <c r="K2689" s="644"/>
      <c r="L2689" s="644"/>
      <c r="M2689" s="645">
        <f t="shared" si="290"/>
        <v>0</v>
      </c>
      <c r="N2689" s="644"/>
      <c r="O2689" s="644"/>
      <c r="P2689" s="644"/>
      <c r="Q2689" s="87" t="e">
        <f t="shared" si="288"/>
        <v>#DIV/0!</v>
      </c>
      <c r="R2689" s="87" t="e">
        <f t="shared" si="288"/>
        <v>#DIV/0!</v>
      </c>
      <c r="S2689" s="87" t="e">
        <f t="shared" si="288"/>
        <v>#DIV/0!</v>
      </c>
      <c r="T2689" s="87" t="e">
        <f t="shared" si="287"/>
        <v>#DIV/0!</v>
      </c>
    </row>
    <row r="2690" spans="1:20" ht="75" hidden="1" x14ac:dyDescent="0.3">
      <c r="A2690" s="92"/>
      <c r="B2690" s="93" t="s">
        <v>228</v>
      </c>
      <c r="C2690" s="97" t="s">
        <v>229</v>
      </c>
      <c r="D2690" s="644"/>
      <c r="E2690" s="645">
        <f t="shared" si="291"/>
        <v>0</v>
      </c>
      <c r="F2690" s="644"/>
      <c r="G2690" s="644"/>
      <c r="H2690" s="644"/>
      <c r="I2690" s="645">
        <f t="shared" si="289"/>
        <v>0</v>
      </c>
      <c r="J2690" s="644"/>
      <c r="K2690" s="644"/>
      <c r="L2690" s="644"/>
      <c r="M2690" s="645">
        <f t="shared" si="290"/>
        <v>0</v>
      </c>
      <c r="N2690" s="644"/>
      <c r="O2690" s="644"/>
      <c r="P2690" s="644"/>
      <c r="Q2690" s="87" t="e">
        <f t="shared" si="288"/>
        <v>#DIV/0!</v>
      </c>
      <c r="R2690" s="87" t="e">
        <f t="shared" si="288"/>
        <v>#DIV/0!</v>
      </c>
      <c r="S2690" s="87" t="e">
        <f t="shared" si="288"/>
        <v>#DIV/0!</v>
      </c>
      <c r="T2690" s="87" t="e">
        <f t="shared" si="287"/>
        <v>#DIV/0!</v>
      </c>
    </row>
    <row r="2691" spans="1:20" ht="135" hidden="1" x14ac:dyDescent="0.3">
      <c r="A2691" s="92"/>
      <c r="B2691" s="93" t="s">
        <v>230</v>
      </c>
      <c r="C2691" s="97" t="s">
        <v>231</v>
      </c>
      <c r="D2691" s="644"/>
      <c r="E2691" s="645">
        <f t="shared" si="291"/>
        <v>0</v>
      </c>
      <c r="F2691" s="644"/>
      <c r="G2691" s="644"/>
      <c r="H2691" s="644"/>
      <c r="I2691" s="645">
        <f t="shared" si="289"/>
        <v>0</v>
      </c>
      <c r="J2691" s="644"/>
      <c r="K2691" s="644"/>
      <c r="L2691" s="644"/>
      <c r="M2691" s="645">
        <f t="shared" si="290"/>
        <v>0</v>
      </c>
      <c r="N2691" s="644"/>
      <c r="O2691" s="644"/>
      <c r="P2691" s="644"/>
      <c r="Q2691" s="87" t="e">
        <f t="shared" si="288"/>
        <v>#DIV/0!</v>
      </c>
      <c r="R2691" s="87" t="e">
        <f t="shared" si="288"/>
        <v>#DIV/0!</v>
      </c>
      <c r="S2691" s="87" t="e">
        <f t="shared" si="288"/>
        <v>#DIV/0!</v>
      </c>
      <c r="T2691" s="87" t="e">
        <f t="shared" si="287"/>
        <v>#DIV/0!</v>
      </c>
    </row>
    <row r="2692" spans="1:20" ht="45" hidden="1" x14ac:dyDescent="0.3">
      <c r="A2692" s="92"/>
      <c r="B2692" s="93" t="s">
        <v>232</v>
      </c>
      <c r="C2692" s="97" t="s">
        <v>233</v>
      </c>
      <c r="D2692" s="644"/>
      <c r="E2692" s="645">
        <f t="shared" si="291"/>
        <v>0</v>
      </c>
      <c r="F2692" s="644"/>
      <c r="G2692" s="644"/>
      <c r="H2692" s="644"/>
      <c r="I2692" s="645">
        <f t="shared" si="289"/>
        <v>0</v>
      </c>
      <c r="J2692" s="644"/>
      <c r="K2692" s="644"/>
      <c r="L2692" s="644"/>
      <c r="M2692" s="645">
        <f t="shared" si="290"/>
        <v>0</v>
      </c>
      <c r="N2692" s="644"/>
      <c r="O2692" s="644"/>
      <c r="P2692" s="644"/>
      <c r="Q2692" s="87" t="e">
        <f t="shared" si="288"/>
        <v>#DIV/0!</v>
      </c>
      <c r="R2692" s="87" t="e">
        <f t="shared" si="288"/>
        <v>#DIV/0!</v>
      </c>
      <c r="S2692" s="87" t="e">
        <f t="shared" si="288"/>
        <v>#DIV/0!</v>
      </c>
      <c r="T2692" s="87" t="e">
        <f t="shared" si="287"/>
        <v>#DIV/0!</v>
      </c>
    </row>
    <row r="2693" spans="1:20" ht="45" hidden="1" x14ac:dyDescent="0.3">
      <c r="A2693" s="92"/>
      <c r="B2693" s="93" t="s">
        <v>234</v>
      </c>
      <c r="C2693" s="97" t="s">
        <v>235</v>
      </c>
      <c r="D2693" s="644"/>
      <c r="E2693" s="645">
        <f t="shared" si="291"/>
        <v>0</v>
      </c>
      <c r="F2693" s="644"/>
      <c r="G2693" s="644"/>
      <c r="H2693" s="644"/>
      <c r="I2693" s="645">
        <f t="shared" si="289"/>
        <v>0</v>
      </c>
      <c r="J2693" s="644"/>
      <c r="K2693" s="644"/>
      <c r="L2693" s="644"/>
      <c r="M2693" s="645">
        <f t="shared" si="290"/>
        <v>0</v>
      </c>
      <c r="N2693" s="644"/>
      <c r="O2693" s="644"/>
      <c r="P2693" s="644"/>
      <c r="Q2693" s="87" t="e">
        <f t="shared" si="288"/>
        <v>#DIV/0!</v>
      </c>
      <c r="R2693" s="87" t="e">
        <f t="shared" si="288"/>
        <v>#DIV/0!</v>
      </c>
      <c r="S2693" s="87" t="e">
        <f t="shared" si="288"/>
        <v>#DIV/0!</v>
      </c>
      <c r="T2693" s="87" t="e">
        <f t="shared" si="287"/>
        <v>#DIV/0!</v>
      </c>
    </row>
    <row r="2694" spans="1:20" ht="45" hidden="1" x14ac:dyDescent="0.3">
      <c r="A2694" s="92"/>
      <c r="B2694" s="93" t="s">
        <v>236</v>
      </c>
      <c r="C2694" s="97" t="s">
        <v>237</v>
      </c>
      <c r="D2694" s="644"/>
      <c r="E2694" s="645">
        <f t="shared" si="291"/>
        <v>0</v>
      </c>
      <c r="F2694" s="644"/>
      <c r="G2694" s="644"/>
      <c r="H2694" s="644"/>
      <c r="I2694" s="645">
        <f t="shared" si="289"/>
        <v>0</v>
      </c>
      <c r="J2694" s="644"/>
      <c r="K2694" s="644"/>
      <c r="L2694" s="644"/>
      <c r="M2694" s="645">
        <f t="shared" si="290"/>
        <v>0</v>
      </c>
      <c r="N2694" s="644"/>
      <c r="O2694" s="644"/>
      <c r="P2694" s="644"/>
      <c r="Q2694" s="87" t="e">
        <f t="shared" si="288"/>
        <v>#DIV/0!</v>
      </c>
      <c r="R2694" s="87" t="e">
        <f t="shared" si="288"/>
        <v>#DIV/0!</v>
      </c>
      <c r="S2694" s="87" t="e">
        <f t="shared" si="288"/>
        <v>#DIV/0!</v>
      </c>
      <c r="T2694" s="87" t="e">
        <f t="shared" si="287"/>
        <v>#DIV/0!</v>
      </c>
    </row>
    <row r="2695" spans="1:20" ht="30" hidden="1" x14ac:dyDescent="0.3">
      <c r="A2695" s="92"/>
      <c r="B2695" s="93" t="s">
        <v>238</v>
      </c>
      <c r="C2695" s="97" t="s">
        <v>239</v>
      </c>
      <c r="D2695" s="644"/>
      <c r="E2695" s="645">
        <f t="shared" si="291"/>
        <v>0</v>
      </c>
      <c r="F2695" s="644"/>
      <c r="G2695" s="644"/>
      <c r="H2695" s="644"/>
      <c r="I2695" s="645">
        <f t="shared" si="289"/>
        <v>0</v>
      </c>
      <c r="J2695" s="644"/>
      <c r="K2695" s="644"/>
      <c r="L2695" s="644"/>
      <c r="M2695" s="645">
        <f t="shared" si="290"/>
        <v>0</v>
      </c>
      <c r="N2695" s="644"/>
      <c r="O2695" s="644"/>
      <c r="P2695" s="644"/>
      <c r="Q2695" s="87" t="e">
        <f t="shared" si="288"/>
        <v>#DIV/0!</v>
      </c>
      <c r="R2695" s="87" t="e">
        <f t="shared" si="288"/>
        <v>#DIV/0!</v>
      </c>
      <c r="S2695" s="87" t="e">
        <f t="shared" si="288"/>
        <v>#DIV/0!</v>
      </c>
      <c r="T2695" s="87" t="e">
        <f t="shared" si="287"/>
        <v>#DIV/0!</v>
      </c>
    </row>
    <row r="2696" spans="1:20" ht="45" hidden="1" x14ac:dyDescent="0.3">
      <c r="A2696" s="92"/>
      <c r="B2696" s="93" t="s">
        <v>240</v>
      </c>
      <c r="C2696" s="97" t="s">
        <v>241</v>
      </c>
      <c r="D2696" s="644"/>
      <c r="E2696" s="645">
        <f t="shared" si="291"/>
        <v>0</v>
      </c>
      <c r="F2696" s="644"/>
      <c r="G2696" s="644"/>
      <c r="H2696" s="644"/>
      <c r="I2696" s="645">
        <f t="shared" si="289"/>
        <v>0</v>
      </c>
      <c r="J2696" s="644"/>
      <c r="K2696" s="644"/>
      <c r="L2696" s="644"/>
      <c r="M2696" s="645">
        <f t="shared" si="290"/>
        <v>0</v>
      </c>
      <c r="N2696" s="644"/>
      <c r="O2696" s="644"/>
      <c r="P2696" s="644"/>
      <c r="Q2696" s="87" t="e">
        <f t="shared" si="288"/>
        <v>#DIV/0!</v>
      </c>
      <c r="R2696" s="87" t="e">
        <f t="shared" si="288"/>
        <v>#DIV/0!</v>
      </c>
      <c r="S2696" s="87" t="e">
        <f t="shared" si="288"/>
        <v>#DIV/0!</v>
      </c>
      <c r="T2696" s="87" t="e">
        <f t="shared" si="287"/>
        <v>#DIV/0!</v>
      </c>
    </row>
    <row r="2697" spans="1:20" ht="60" hidden="1" x14ac:dyDescent="0.3">
      <c r="A2697" s="92"/>
      <c r="B2697" s="93" t="s">
        <v>242</v>
      </c>
      <c r="C2697" s="97" t="s">
        <v>243</v>
      </c>
      <c r="D2697" s="644"/>
      <c r="E2697" s="645">
        <f t="shared" si="291"/>
        <v>0</v>
      </c>
      <c r="F2697" s="644"/>
      <c r="G2697" s="644"/>
      <c r="H2697" s="644"/>
      <c r="I2697" s="645">
        <f t="shared" si="289"/>
        <v>0</v>
      </c>
      <c r="J2697" s="644"/>
      <c r="K2697" s="644"/>
      <c r="L2697" s="644"/>
      <c r="M2697" s="645">
        <f t="shared" si="290"/>
        <v>0</v>
      </c>
      <c r="N2697" s="644"/>
      <c r="O2697" s="644"/>
      <c r="P2697" s="644"/>
      <c r="Q2697" s="87" t="e">
        <f t="shared" si="288"/>
        <v>#DIV/0!</v>
      </c>
      <c r="R2697" s="87" t="e">
        <f t="shared" si="288"/>
        <v>#DIV/0!</v>
      </c>
      <c r="S2697" s="87" t="e">
        <f t="shared" si="288"/>
        <v>#DIV/0!</v>
      </c>
      <c r="T2697" s="87" t="e">
        <f t="shared" si="287"/>
        <v>#DIV/0!</v>
      </c>
    </row>
    <row r="2698" spans="1:20" ht="30" hidden="1" x14ac:dyDescent="0.3">
      <c r="A2698" s="92"/>
      <c r="B2698" s="93" t="s">
        <v>244</v>
      </c>
      <c r="C2698" s="97" t="s">
        <v>245</v>
      </c>
      <c r="D2698" s="644"/>
      <c r="E2698" s="645">
        <f t="shared" si="291"/>
        <v>0</v>
      </c>
      <c r="F2698" s="644"/>
      <c r="G2698" s="644"/>
      <c r="H2698" s="644"/>
      <c r="I2698" s="645">
        <f t="shared" si="289"/>
        <v>0</v>
      </c>
      <c r="J2698" s="644"/>
      <c r="K2698" s="644"/>
      <c r="L2698" s="644"/>
      <c r="M2698" s="645">
        <f t="shared" si="290"/>
        <v>0</v>
      </c>
      <c r="N2698" s="644"/>
      <c r="O2698" s="644"/>
      <c r="P2698" s="644"/>
      <c r="Q2698" s="87" t="e">
        <f t="shared" si="288"/>
        <v>#DIV/0!</v>
      </c>
      <c r="R2698" s="87" t="e">
        <f t="shared" si="288"/>
        <v>#DIV/0!</v>
      </c>
      <c r="S2698" s="87" t="e">
        <f t="shared" si="288"/>
        <v>#DIV/0!</v>
      </c>
      <c r="T2698" s="87" t="e">
        <f t="shared" si="287"/>
        <v>#DIV/0!</v>
      </c>
    </row>
    <row r="2699" spans="1:20" ht="30" hidden="1" x14ac:dyDescent="0.3">
      <c r="A2699" s="92"/>
      <c r="B2699" s="93" t="s">
        <v>246</v>
      </c>
      <c r="C2699" s="97" t="s">
        <v>247</v>
      </c>
      <c r="D2699" s="644"/>
      <c r="E2699" s="645">
        <f t="shared" si="291"/>
        <v>0</v>
      </c>
      <c r="F2699" s="644"/>
      <c r="G2699" s="644"/>
      <c r="H2699" s="644"/>
      <c r="I2699" s="645">
        <f t="shared" si="289"/>
        <v>0</v>
      </c>
      <c r="J2699" s="644"/>
      <c r="K2699" s="644"/>
      <c r="L2699" s="644"/>
      <c r="M2699" s="645">
        <f t="shared" si="290"/>
        <v>0</v>
      </c>
      <c r="N2699" s="644"/>
      <c r="O2699" s="644"/>
      <c r="P2699" s="644"/>
      <c r="Q2699" s="87" t="e">
        <f t="shared" si="288"/>
        <v>#DIV/0!</v>
      </c>
      <c r="R2699" s="87" t="e">
        <f t="shared" si="288"/>
        <v>#DIV/0!</v>
      </c>
      <c r="S2699" s="87" t="e">
        <f t="shared" si="288"/>
        <v>#DIV/0!</v>
      </c>
      <c r="T2699" s="87" t="e">
        <f t="shared" si="287"/>
        <v>#DIV/0!</v>
      </c>
    </row>
    <row r="2700" spans="1:20" ht="30" hidden="1" x14ac:dyDescent="0.3">
      <c r="A2700" s="92"/>
      <c r="B2700" s="93" t="s">
        <v>248</v>
      </c>
      <c r="C2700" s="97" t="s">
        <v>249</v>
      </c>
      <c r="D2700" s="644"/>
      <c r="E2700" s="645">
        <f t="shared" si="291"/>
        <v>0</v>
      </c>
      <c r="F2700" s="644"/>
      <c r="G2700" s="644"/>
      <c r="H2700" s="644"/>
      <c r="I2700" s="645">
        <f t="shared" si="289"/>
        <v>0</v>
      </c>
      <c r="J2700" s="644"/>
      <c r="K2700" s="644"/>
      <c r="L2700" s="644"/>
      <c r="M2700" s="645">
        <f t="shared" si="290"/>
        <v>0</v>
      </c>
      <c r="N2700" s="644"/>
      <c r="O2700" s="644"/>
      <c r="P2700" s="644"/>
      <c r="Q2700" s="87" t="e">
        <f t="shared" si="288"/>
        <v>#DIV/0!</v>
      </c>
      <c r="R2700" s="87" t="e">
        <f t="shared" si="288"/>
        <v>#DIV/0!</v>
      </c>
      <c r="S2700" s="87" t="e">
        <f t="shared" si="288"/>
        <v>#DIV/0!</v>
      </c>
      <c r="T2700" s="87" t="e">
        <f t="shared" si="287"/>
        <v>#DIV/0!</v>
      </c>
    </row>
    <row r="2701" spans="1:20" ht="75" hidden="1" x14ac:dyDescent="0.3">
      <c r="A2701" s="92"/>
      <c r="B2701" s="93" t="s">
        <v>250</v>
      </c>
      <c r="C2701" s="97" t="s">
        <v>251</v>
      </c>
      <c r="D2701" s="644"/>
      <c r="E2701" s="645">
        <f t="shared" si="291"/>
        <v>0</v>
      </c>
      <c r="F2701" s="644"/>
      <c r="G2701" s="644"/>
      <c r="H2701" s="644"/>
      <c r="I2701" s="645">
        <f t="shared" si="289"/>
        <v>0</v>
      </c>
      <c r="J2701" s="644"/>
      <c r="K2701" s="644"/>
      <c r="L2701" s="644"/>
      <c r="M2701" s="645">
        <f t="shared" si="290"/>
        <v>0</v>
      </c>
      <c r="N2701" s="644"/>
      <c r="O2701" s="644"/>
      <c r="P2701" s="644"/>
      <c r="Q2701" s="87" t="e">
        <f t="shared" si="288"/>
        <v>#DIV/0!</v>
      </c>
      <c r="R2701" s="87" t="e">
        <f t="shared" si="288"/>
        <v>#DIV/0!</v>
      </c>
      <c r="S2701" s="87" t="e">
        <f t="shared" si="288"/>
        <v>#DIV/0!</v>
      </c>
      <c r="T2701" s="87" t="e">
        <f t="shared" si="287"/>
        <v>#DIV/0!</v>
      </c>
    </row>
    <row r="2702" spans="1:20" ht="30" hidden="1" x14ac:dyDescent="0.3">
      <c r="A2702" s="92"/>
      <c r="B2702" s="93" t="s">
        <v>252</v>
      </c>
      <c r="C2702" s="97" t="s">
        <v>253</v>
      </c>
      <c r="D2702" s="644"/>
      <c r="E2702" s="645">
        <f t="shared" si="291"/>
        <v>0</v>
      </c>
      <c r="F2702" s="644"/>
      <c r="G2702" s="644"/>
      <c r="H2702" s="644"/>
      <c r="I2702" s="645">
        <f t="shared" si="289"/>
        <v>0</v>
      </c>
      <c r="J2702" s="644"/>
      <c r="K2702" s="644"/>
      <c r="L2702" s="644"/>
      <c r="M2702" s="645">
        <f t="shared" si="290"/>
        <v>0</v>
      </c>
      <c r="N2702" s="644"/>
      <c r="O2702" s="644"/>
      <c r="P2702" s="644"/>
      <c r="Q2702" s="87" t="e">
        <f t="shared" si="288"/>
        <v>#DIV/0!</v>
      </c>
      <c r="R2702" s="87" t="e">
        <f t="shared" si="288"/>
        <v>#DIV/0!</v>
      </c>
      <c r="S2702" s="87" t="e">
        <f t="shared" si="288"/>
        <v>#DIV/0!</v>
      </c>
      <c r="T2702" s="87" t="e">
        <f t="shared" si="287"/>
        <v>#DIV/0!</v>
      </c>
    </row>
    <row r="2703" spans="1:20" ht="30" hidden="1" x14ac:dyDescent="0.3">
      <c r="A2703" s="92"/>
      <c r="B2703" s="93" t="s">
        <v>254</v>
      </c>
      <c r="C2703" s="96" t="s">
        <v>255</v>
      </c>
      <c r="D2703" s="644"/>
      <c r="E2703" s="645">
        <f t="shared" si="291"/>
        <v>0</v>
      </c>
      <c r="F2703" s="644"/>
      <c r="G2703" s="644"/>
      <c r="H2703" s="644"/>
      <c r="I2703" s="645">
        <f t="shared" si="289"/>
        <v>0</v>
      </c>
      <c r="J2703" s="644"/>
      <c r="K2703" s="644"/>
      <c r="L2703" s="644"/>
      <c r="M2703" s="645">
        <f t="shared" si="290"/>
        <v>0</v>
      </c>
      <c r="N2703" s="644"/>
      <c r="O2703" s="644"/>
      <c r="P2703" s="644"/>
      <c r="Q2703" s="87" t="e">
        <f t="shared" si="288"/>
        <v>#DIV/0!</v>
      </c>
      <c r="R2703" s="87" t="e">
        <f t="shared" si="288"/>
        <v>#DIV/0!</v>
      </c>
      <c r="S2703" s="87" t="e">
        <f t="shared" si="288"/>
        <v>#DIV/0!</v>
      </c>
      <c r="T2703" s="87" t="e">
        <f t="shared" si="287"/>
        <v>#DIV/0!</v>
      </c>
    </row>
    <row r="2704" spans="1:20" hidden="1" x14ac:dyDescent="0.3">
      <c r="A2704" s="92"/>
      <c r="B2704" s="93" t="s">
        <v>256</v>
      </c>
      <c r="C2704" s="96" t="s">
        <v>257</v>
      </c>
      <c r="D2704" s="644"/>
      <c r="E2704" s="645">
        <f t="shared" si="291"/>
        <v>0</v>
      </c>
      <c r="F2704" s="644"/>
      <c r="G2704" s="644"/>
      <c r="H2704" s="644"/>
      <c r="I2704" s="645">
        <f t="shared" si="289"/>
        <v>0</v>
      </c>
      <c r="J2704" s="644"/>
      <c r="K2704" s="644"/>
      <c r="L2704" s="644"/>
      <c r="M2704" s="645">
        <f t="shared" si="290"/>
        <v>0</v>
      </c>
      <c r="N2704" s="644"/>
      <c r="O2704" s="644"/>
      <c r="P2704" s="644"/>
      <c r="Q2704" s="87" t="e">
        <f t="shared" si="288"/>
        <v>#DIV/0!</v>
      </c>
      <c r="R2704" s="87" t="e">
        <f t="shared" si="288"/>
        <v>#DIV/0!</v>
      </c>
      <c r="S2704" s="87" t="e">
        <f t="shared" si="288"/>
        <v>#DIV/0!</v>
      </c>
      <c r="T2704" s="87" t="e">
        <f t="shared" si="287"/>
        <v>#DIV/0!</v>
      </c>
    </row>
    <row r="2705" spans="1:20" hidden="1" x14ac:dyDescent="0.3">
      <c r="A2705" s="92"/>
      <c r="B2705" s="93" t="s">
        <v>258</v>
      </c>
      <c r="C2705" s="96" t="s">
        <v>259</v>
      </c>
      <c r="D2705" s="644"/>
      <c r="E2705" s="645">
        <f t="shared" si="291"/>
        <v>0</v>
      </c>
      <c r="F2705" s="644"/>
      <c r="G2705" s="644"/>
      <c r="H2705" s="644"/>
      <c r="I2705" s="645">
        <f t="shared" si="289"/>
        <v>0</v>
      </c>
      <c r="J2705" s="644"/>
      <c r="K2705" s="644"/>
      <c r="L2705" s="644"/>
      <c r="M2705" s="645">
        <f t="shared" si="290"/>
        <v>0</v>
      </c>
      <c r="N2705" s="644"/>
      <c r="O2705" s="644"/>
      <c r="P2705" s="644"/>
      <c r="Q2705" s="87" t="e">
        <f t="shared" si="288"/>
        <v>#DIV/0!</v>
      </c>
      <c r="R2705" s="87" t="e">
        <f t="shared" si="288"/>
        <v>#DIV/0!</v>
      </c>
      <c r="S2705" s="87" t="e">
        <f t="shared" si="288"/>
        <v>#DIV/0!</v>
      </c>
      <c r="T2705" s="87" t="e">
        <f t="shared" si="287"/>
        <v>#DIV/0!</v>
      </c>
    </row>
    <row r="2706" spans="1:20" ht="60" hidden="1" x14ac:dyDescent="0.3">
      <c r="A2706" s="92"/>
      <c r="B2706" s="93" t="s">
        <v>260</v>
      </c>
      <c r="C2706" s="96" t="s">
        <v>261</v>
      </c>
      <c r="D2706" s="644"/>
      <c r="E2706" s="645">
        <f t="shared" si="291"/>
        <v>0</v>
      </c>
      <c r="F2706" s="644"/>
      <c r="G2706" s="644"/>
      <c r="H2706" s="644"/>
      <c r="I2706" s="645">
        <f t="shared" si="289"/>
        <v>0</v>
      </c>
      <c r="J2706" s="644"/>
      <c r="K2706" s="644"/>
      <c r="L2706" s="644"/>
      <c r="M2706" s="645">
        <f t="shared" si="290"/>
        <v>0</v>
      </c>
      <c r="N2706" s="644"/>
      <c r="O2706" s="644"/>
      <c r="P2706" s="644"/>
      <c r="Q2706" s="87" t="e">
        <f t="shared" si="288"/>
        <v>#DIV/0!</v>
      </c>
      <c r="R2706" s="87" t="e">
        <f t="shared" si="288"/>
        <v>#DIV/0!</v>
      </c>
      <c r="S2706" s="87" t="e">
        <f t="shared" si="288"/>
        <v>#DIV/0!</v>
      </c>
      <c r="T2706" s="87" t="e">
        <f t="shared" si="287"/>
        <v>#DIV/0!</v>
      </c>
    </row>
    <row r="2707" spans="1:20" ht="45" hidden="1" x14ac:dyDescent="0.3">
      <c r="A2707" s="92"/>
      <c r="B2707" s="93" t="s">
        <v>262</v>
      </c>
      <c r="C2707" s="96" t="s">
        <v>263</v>
      </c>
      <c r="D2707" s="644"/>
      <c r="E2707" s="645">
        <f t="shared" si="291"/>
        <v>0</v>
      </c>
      <c r="F2707" s="644"/>
      <c r="G2707" s="644"/>
      <c r="H2707" s="644"/>
      <c r="I2707" s="645">
        <f t="shared" si="289"/>
        <v>0</v>
      </c>
      <c r="J2707" s="644"/>
      <c r="K2707" s="644"/>
      <c r="L2707" s="644"/>
      <c r="M2707" s="645">
        <f t="shared" si="290"/>
        <v>0</v>
      </c>
      <c r="N2707" s="644"/>
      <c r="O2707" s="644"/>
      <c r="P2707" s="644"/>
      <c r="Q2707" s="87" t="e">
        <f t="shared" si="288"/>
        <v>#DIV/0!</v>
      </c>
      <c r="R2707" s="87" t="e">
        <f t="shared" si="288"/>
        <v>#DIV/0!</v>
      </c>
      <c r="S2707" s="87" t="e">
        <f t="shared" si="288"/>
        <v>#DIV/0!</v>
      </c>
      <c r="T2707" s="87" t="e">
        <f t="shared" si="288"/>
        <v>#DIV/0!</v>
      </c>
    </row>
    <row r="2708" spans="1:20" ht="45" hidden="1" x14ac:dyDescent="0.3">
      <c r="A2708" s="92"/>
      <c r="B2708" s="93" t="s">
        <v>264</v>
      </c>
      <c r="C2708" s="97" t="s">
        <v>265</v>
      </c>
      <c r="D2708" s="644"/>
      <c r="E2708" s="645">
        <f t="shared" si="291"/>
        <v>0</v>
      </c>
      <c r="F2708" s="644"/>
      <c r="G2708" s="644"/>
      <c r="H2708" s="644"/>
      <c r="I2708" s="645">
        <f t="shared" si="289"/>
        <v>0</v>
      </c>
      <c r="J2708" s="644"/>
      <c r="K2708" s="644"/>
      <c r="L2708" s="644"/>
      <c r="M2708" s="645">
        <f t="shared" si="290"/>
        <v>0</v>
      </c>
      <c r="N2708" s="644"/>
      <c r="O2708" s="644"/>
      <c r="P2708" s="644"/>
      <c r="Q2708" s="87" t="e">
        <f t="shared" ref="Q2708:T2771" si="298">M2708/I2708*100</f>
        <v>#DIV/0!</v>
      </c>
      <c r="R2708" s="87" t="e">
        <f t="shared" si="298"/>
        <v>#DIV/0!</v>
      </c>
      <c r="S2708" s="87" t="e">
        <f t="shared" si="298"/>
        <v>#DIV/0!</v>
      </c>
      <c r="T2708" s="87" t="e">
        <f t="shared" si="298"/>
        <v>#DIV/0!</v>
      </c>
    </row>
    <row r="2709" spans="1:20" ht="30" hidden="1" x14ac:dyDescent="0.3">
      <c r="A2709" s="92"/>
      <c r="B2709" s="93" t="s">
        <v>266</v>
      </c>
      <c r="C2709" s="97" t="s">
        <v>267</v>
      </c>
      <c r="D2709" s="644"/>
      <c r="E2709" s="645">
        <f t="shared" si="291"/>
        <v>0</v>
      </c>
      <c r="F2709" s="644"/>
      <c r="G2709" s="644"/>
      <c r="H2709" s="644"/>
      <c r="I2709" s="645">
        <f t="shared" ref="I2709:I2772" si="299">J2709+K2709</f>
        <v>0</v>
      </c>
      <c r="J2709" s="644"/>
      <c r="K2709" s="644"/>
      <c r="L2709" s="644"/>
      <c r="M2709" s="645">
        <f t="shared" ref="M2709:M2772" si="300">N2709+O2709</f>
        <v>0</v>
      </c>
      <c r="N2709" s="644"/>
      <c r="O2709" s="644"/>
      <c r="P2709" s="644"/>
      <c r="Q2709" s="87" t="e">
        <f t="shared" si="298"/>
        <v>#DIV/0!</v>
      </c>
      <c r="R2709" s="87" t="e">
        <f t="shared" si="298"/>
        <v>#DIV/0!</v>
      </c>
      <c r="S2709" s="87" t="e">
        <f t="shared" si="298"/>
        <v>#DIV/0!</v>
      </c>
      <c r="T2709" s="87" t="e">
        <f t="shared" si="298"/>
        <v>#DIV/0!</v>
      </c>
    </row>
    <row r="2710" spans="1:20" ht="30" hidden="1" x14ac:dyDescent="0.3">
      <c r="A2710" s="92"/>
      <c r="B2710" s="93" t="s">
        <v>268</v>
      </c>
      <c r="C2710" s="97" t="s">
        <v>269</v>
      </c>
      <c r="D2710" s="644"/>
      <c r="E2710" s="645">
        <f t="shared" si="291"/>
        <v>0</v>
      </c>
      <c r="F2710" s="644"/>
      <c r="G2710" s="644"/>
      <c r="H2710" s="644"/>
      <c r="I2710" s="645">
        <f t="shared" si="299"/>
        <v>0</v>
      </c>
      <c r="J2710" s="644"/>
      <c r="K2710" s="644"/>
      <c r="L2710" s="644"/>
      <c r="M2710" s="645">
        <f t="shared" si="300"/>
        <v>0</v>
      </c>
      <c r="N2710" s="644"/>
      <c r="O2710" s="644"/>
      <c r="P2710" s="644"/>
      <c r="Q2710" s="87" t="e">
        <f t="shared" si="298"/>
        <v>#DIV/0!</v>
      </c>
      <c r="R2710" s="87" t="e">
        <f t="shared" si="298"/>
        <v>#DIV/0!</v>
      </c>
      <c r="S2710" s="87" t="e">
        <f t="shared" si="298"/>
        <v>#DIV/0!</v>
      </c>
      <c r="T2710" s="87" t="e">
        <f t="shared" si="298"/>
        <v>#DIV/0!</v>
      </c>
    </row>
    <row r="2711" spans="1:20" ht="60" hidden="1" x14ac:dyDescent="0.3">
      <c r="A2711" s="92"/>
      <c r="B2711" s="93" t="s">
        <v>270</v>
      </c>
      <c r="C2711" s="97" t="s">
        <v>271</v>
      </c>
      <c r="D2711" s="644"/>
      <c r="E2711" s="645">
        <f t="shared" si="291"/>
        <v>0</v>
      </c>
      <c r="F2711" s="644"/>
      <c r="G2711" s="644"/>
      <c r="H2711" s="644"/>
      <c r="I2711" s="645">
        <f t="shared" si="299"/>
        <v>0</v>
      </c>
      <c r="J2711" s="644"/>
      <c r="K2711" s="644"/>
      <c r="L2711" s="644"/>
      <c r="M2711" s="645">
        <f t="shared" si="300"/>
        <v>0</v>
      </c>
      <c r="N2711" s="644"/>
      <c r="O2711" s="644"/>
      <c r="P2711" s="644"/>
      <c r="Q2711" s="87" t="e">
        <f t="shared" si="298"/>
        <v>#DIV/0!</v>
      </c>
      <c r="R2711" s="87" t="e">
        <f t="shared" si="298"/>
        <v>#DIV/0!</v>
      </c>
      <c r="S2711" s="87" t="e">
        <f t="shared" si="298"/>
        <v>#DIV/0!</v>
      </c>
      <c r="T2711" s="87" t="e">
        <f t="shared" si="298"/>
        <v>#DIV/0!</v>
      </c>
    </row>
    <row r="2712" spans="1:20" ht="60" hidden="1" x14ac:dyDescent="0.3">
      <c r="A2712" s="92"/>
      <c r="B2712" s="93" t="s">
        <v>272</v>
      </c>
      <c r="C2712" s="97" t="s">
        <v>273</v>
      </c>
      <c r="D2712" s="644"/>
      <c r="E2712" s="645">
        <f t="shared" si="291"/>
        <v>0</v>
      </c>
      <c r="F2712" s="644"/>
      <c r="G2712" s="644"/>
      <c r="H2712" s="644"/>
      <c r="I2712" s="645">
        <f t="shared" si="299"/>
        <v>0</v>
      </c>
      <c r="J2712" s="644"/>
      <c r="K2712" s="644"/>
      <c r="L2712" s="644"/>
      <c r="M2712" s="645">
        <f t="shared" si="300"/>
        <v>0</v>
      </c>
      <c r="N2712" s="644"/>
      <c r="O2712" s="644"/>
      <c r="P2712" s="644"/>
      <c r="Q2712" s="87" t="e">
        <f t="shared" si="298"/>
        <v>#DIV/0!</v>
      </c>
      <c r="R2712" s="87" t="e">
        <f t="shared" si="298"/>
        <v>#DIV/0!</v>
      </c>
      <c r="S2712" s="87" t="e">
        <f t="shared" si="298"/>
        <v>#DIV/0!</v>
      </c>
      <c r="T2712" s="87" t="e">
        <f t="shared" si="298"/>
        <v>#DIV/0!</v>
      </c>
    </row>
    <row r="2713" spans="1:20" ht="90" hidden="1" x14ac:dyDescent="0.3">
      <c r="A2713" s="92"/>
      <c r="B2713" s="93" t="s">
        <v>274</v>
      </c>
      <c r="C2713" s="97" t="s">
        <v>275</v>
      </c>
      <c r="D2713" s="644"/>
      <c r="E2713" s="645">
        <f t="shared" si="291"/>
        <v>0</v>
      </c>
      <c r="F2713" s="644"/>
      <c r="G2713" s="644"/>
      <c r="H2713" s="644"/>
      <c r="I2713" s="645">
        <f t="shared" si="299"/>
        <v>0</v>
      </c>
      <c r="J2713" s="644"/>
      <c r="K2713" s="644"/>
      <c r="L2713" s="644"/>
      <c r="M2713" s="645">
        <f t="shared" si="300"/>
        <v>0</v>
      </c>
      <c r="N2713" s="644"/>
      <c r="O2713" s="644"/>
      <c r="P2713" s="644"/>
      <c r="Q2713" s="87" t="e">
        <f t="shared" si="298"/>
        <v>#DIV/0!</v>
      </c>
      <c r="R2713" s="87" t="e">
        <f t="shared" si="298"/>
        <v>#DIV/0!</v>
      </c>
      <c r="S2713" s="87" t="e">
        <f t="shared" si="298"/>
        <v>#DIV/0!</v>
      </c>
      <c r="T2713" s="87" t="e">
        <f t="shared" si="298"/>
        <v>#DIV/0!</v>
      </c>
    </row>
    <row r="2714" spans="1:20" ht="45" hidden="1" x14ac:dyDescent="0.3">
      <c r="A2714" s="92"/>
      <c r="B2714" s="93" t="s">
        <v>276</v>
      </c>
      <c r="C2714" s="96" t="s">
        <v>277</v>
      </c>
      <c r="D2714" s="644"/>
      <c r="E2714" s="645">
        <f t="shared" ref="E2714:E2777" si="301">F2714+G2714</f>
        <v>0</v>
      </c>
      <c r="F2714" s="644"/>
      <c r="G2714" s="644"/>
      <c r="H2714" s="644"/>
      <c r="I2714" s="645">
        <f t="shared" si="299"/>
        <v>0</v>
      </c>
      <c r="J2714" s="644"/>
      <c r="K2714" s="644"/>
      <c r="L2714" s="644"/>
      <c r="M2714" s="645">
        <f t="shared" si="300"/>
        <v>0</v>
      </c>
      <c r="N2714" s="644"/>
      <c r="O2714" s="644"/>
      <c r="P2714" s="644"/>
      <c r="Q2714" s="87" t="e">
        <f t="shared" si="298"/>
        <v>#DIV/0!</v>
      </c>
      <c r="R2714" s="87" t="e">
        <f t="shared" si="298"/>
        <v>#DIV/0!</v>
      </c>
      <c r="S2714" s="87" t="e">
        <f t="shared" si="298"/>
        <v>#DIV/0!</v>
      </c>
      <c r="T2714" s="87" t="e">
        <f t="shared" si="298"/>
        <v>#DIV/0!</v>
      </c>
    </row>
    <row r="2715" spans="1:20" ht="45" hidden="1" x14ac:dyDescent="0.3">
      <c r="A2715" s="92"/>
      <c r="B2715" s="93" t="s">
        <v>278</v>
      </c>
      <c r="C2715" s="96" t="s">
        <v>279</v>
      </c>
      <c r="D2715" s="644"/>
      <c r="E2715" s="645">
        <f t="shared" si="301"/>
        <v>0</v>
      </c>
      <c r="F2715" s="644"/>
      <c r="G2715" s="644"/>
      <c r="H2715" s="644"/>
      <c r="I2715" s="645">
        <f t="shared" si="299"/>
        <v>0</v>
      </c>
      <c r="J2715" s="644"/>
      <c r="K2715" s="644"/>
      <c r="L2715" s="644"/>
      <c r="M2715" s="645">
        <f t="shared" si="300"/>
        <v>0</v>
      </c>
      <c r="N2715" s="644"/>
      <c r="O2715" s="644"/>
      <c r="P2715" s="644"/>
      <c r="Q2715" s="87" t="e">
        <f t="shared" si="298"/>
        <v>#DIV/0!</v>
      </c>
      <c r="R2715" s="87" t="e">
        <f t="shared" si="298"/>
        <v>#DIV/0!</v>
      </c>
      <c r="S2715" s="87" t="e">
        <f t="shared" si="298"/>
        <v>#DIV/0!</v>
      </c>
      <c r="T2715" s="87" t="e">
        <f t="shared" si="298"/>
        <v>#DIV/0!</v>
      </c>
    </row>
    <row r="2716" spans="1:20" ht="30" hidden="1" x14ac:dyDescent="0.3">
      <c r="A2716" s="92"/>
      <c r="B2716" s="93" t="s">
        <v>280</v>
      </c>
      <c r="C2716" s="97" t="s">
        <v>281</v>
      </c>
      <c r="D2716" s="644"/>
      <c r="E2716" s="645">
        <f t="shared" si="301"/>
        <v>0</v>
      </c>
      <c r="F2716" s="644"/>
      <c r="G2716" s="644"/>
      <c r="H2716" s="644"/>
      <c r="I2716" s="645">
        <f t="shared" si="299"/>
        <v>0</v>
      </c>
      <c r="J2716" s="644"/>
      <c r="K2716" s="644"/>
      <c r="L2716" s="644"/>
      <c r="M2716" s="645">
        <f t="shared" si="300"/>
        <v>0</v>
      </c>
      <c r="N2716" s="644"/>
      <c r="O2716" s="644"/>
      <c r="P2716" s="644"/>
      <c r="Q2716" s="87" t="e">
        <f t="shared" si="298"/>
        <v>#DIV/0!</v>
      </c>
      <c r="R2716" s="87" t="e">
        <f t="shared" si="298"/>
        <v>#DIV/0!</v>
      </c>
      <c r="S2716" s="87" t="e">
        <f t="shared" si="298"/>
        <v>#DIV/0!</v>
      </c>
      <c r="T2716" s="87" t="e">
        <f t="shared" si="298"/>
        <v>#DIV/0!</v>
      </c>
    </row>
    <row r="2717" spans="1:20" ht="60" hidden="1" x14ac:dyDescent="0.3">
      <c r="A2717" s="92"/>
      <c r="B2717" s="93" t="s">
        <v>282</v>
      </c>
      <c r="C2717" s="97" t="s">
        <v>283</v>
      </c>
      <c r="D2717" s="644"/>
      <c r="E2717" s="645">
        <f t="shared" si="301"/>
        <v>0</v>
      </c>
      <c r="F2717" s="644"/>
      <c r="G2717" s="644"/>
      <c r="H2717" s="644"/>
      <c r="I2717" s="645">
        <f t="shared" si="299"/>
        <v>0</v>
      </c>
      <c r="J2717" s="644"/>
      <c r="K2717" s="644"/>
      <c r="L2717" s="644"/>
      <c r="M2717" s="645">
        <f t="shared" si="300"/>
        <v>0</v>
      </c>
      <c r="N2717" s="644"/>
      <c r="O2717" s="644"/>
      <c r="P2717" s="644"/>
      <c r="Q2717" s="87" t="e">
        <f t="shared" si="298"/>
        <v>#DIV/0!</v>
      </c>
      <c r="R2717" s="87" t="e">
        <f t="shared" si="298"/>
        <v>#DIV/0!</v>
      </c>
      <c r="S2717" s="87" t="e">
        <f t="shared" si="298"/>
        <v>#DIV/0!</v>
      </c>
      <c r="T2717" s="87" t="e">
        <f t="shared" si="298"/>
        <v>#DIV/0!</v>
      </c>
    </row>
    <row r="2718" spans="1:20" ht="30" hidden="1" x14ac:dyDescent="0.3">
      <c r="A2718" s="92"/>
      <c r="B2718" s="93" t="s">
        <v>284</v>
      </c>
      <c r="C2718" s="97" t="s">
        <v>285</v>
      </c>
      <c r="D2718" s="644"/>
      <c r="E2718" s="645">
        <f t="shared" si="301"/>
        <v>0</v>
      </c>
      <c r="F2718" s="644"/>
      <c r="G2718" s="644"/>
      <c r="H2718" s="644"/>
      <c r="I2718" s="645">
        <f t="shared" si="299"/>
        <v>0</v>
      </c>
      <c r="J2718" s="644"/>
      <c r="K2718" s="644"/>
      <c r="L2718" s="644"/>
      <c r="M2718" s="645">
        <f t="shared" si="300"/>
        <v>0</v>
      </c>
      <c r="N2718" s="644"/>
      <c r="O2718" s="644"/>
      <c r="P2718" s="644"/>
      <c r="Q2718" s="87" t="e">
        <f t="shared" si="298"/>
        <v>#DIV/0!</v>
      </c>
      <c r="R2718" s="87" t="e">
        <f t="shared" si="298"/>
        <v>#DIV/0!</v>
      </c>
      <c r="S2718" s="87" t="e">
        <f t="shared" si="298"/>
        <v>#DIV/0!</v>
      </c>
      <c r="T2718" s="87" t="e">
        <f t="shared" si="298"/>
        <v>#DIV/0!</v>
      </c>
    </row>
    <row r="2719" spans="1:20" ht="90" hidden="1" x14ac:dyDescent="0.3">
      <c r="A2719" s="92"/>
      <c r="B2719" s="93" t="s">
        <v>286</v>
      </c>
      <c r="C2719" s="97" t="s">
        <v>287</v>
      </c>
      <c r="D2719" s="644"/>
      <c r="E2719" s="645">
        <f t="shared" si="301"/>
        <v>0</v>
      </c>
      <c r="F2719" s="644"/>
      <c r="G2719" s="644"/>
      <c r="H2719" s="644"/>
      <c r="I2719" s="645">
        <f t="shared" si="299"/>
        <v>0</v>
      </c>
      <c r="J2719" s="644"/>
      <c r="K2719" s="644"/>
      <c r="L2719" s="644"/>
      <c r="M2719" s="645">
        <f t="shared" si="300"/>
        <v>0</v>
      </c>
      <c r="N2719" s="644"/>
      <c r="O2719" s="644"/>
      <c r="P2719" s="644"/>
      <c r="Q2719" s="87" t="e">
        <f t="shared" si="298"/>
        <v>#DIV/0!</v>
      </c>
      <c r="R2719" s="87" t="e">
        <f t="shared" si="298"/>
        <v>#DIV/0!</v>
      </c>
      <c r="S2719" s="87" t="e">
        <f t="shared" si="298"/>
        <v>#DIV/0!</v>
      </c>
      <c r="T2719" s="87" t="e">
        <f t="shared" si="298"/>
        <v>#DIV/0!</v>
      </c>
    </row>
    <row r="2720" spans="1:20" ht="30" hidden="1" x14ac:dyDescent="0.3">
      <c r="A2720" s="92"/>
      <c r="B2720" s="93" t="s">
        <v>288</v>
      </c>
      <c r="C2720" s="97" t="s">
        <v>289</v>
      </c>
      <c r="D2720" s="644"/>
      <c r="E2720" s="645">
        <f t="shared" si="301"/>
        <v>0</v>
      </c>
      <c r="F2720" s="644"/>
      <c r="G2720" s="644"/>
      <c r="H2720" s="644"/>
      <c r="I2720" s="645">
        <f t="shared" si="299"/>
        <v>0</v>
      </c>
      <c r="J2720" s="644"/>
      <c r="K2720" s="644"/>
      <c r="L2720" s="644"/>
      <c r="M2720" s="645">
        <f t="shared" si="300"/>
        <v>0</v>
      </c>
      <c r="N2720" s="644"/>
      <c r="O2720" s="644"/>
      <c r="P2720" s="644"/>
      <c r="Q2720" s="87" t="e">
        <f t="shared" si="298"/>
        <v>#DIV/0!</v>
      </c>
      <c r="R2720" s="87" t="e">
        <f t="shared" si="298"/>
        <v>#DIV/0!</v>
      </c>
      <c r="S2720" s="87" t="e">
        <f t="shared" si="298"/>
        <v>#DIV/0!</v>
      </c>
      <c r="T2720" s="87" t="e">
        <f t="shared" si="298"/>
        <v>#DIV/0!</v>
      </c>
    </row>
    <row r="2721" spans="1:20" ht="90" hidden="1" x14ac:dyDescent="0.3">
      <c r="A2721" s="92"/>
      <c r="B2721" s="93" t="s">
        <v>290</v>
      </c>
      <c r="C2721" s="97" t="s">
        <v>291</v>
      </c>
      <c r="D2721" s="644"/>
      <c r="E2721" s="645">
        <f t="shared" si="301"/>
        <v>0</v>
      </c>
      <c r="F2721" s="644"/>
      <c r="G2721" s="644"/>
      <c r="H2721" s="644"/>
      <c r="I2721" s="645">
        <f t="shared" si="299"/>
        <v>0</v>
      </c>
      <c r="J2721" s="644"/>
      <c r="K2721" s="644"/>
      <c r="L2721" s="644"/>
      <c r="M2721" s="645">
        <f t="shared" si="300"/>
        <v>0</v>
      </c>
      <c r="N2721" s="644"/>
      <c r="O2721" s="644"/>
      <c r="P2721" s="644"/>
      <c r="Q2721" s="87" t="e">
        <f t="shared" si="298"/>
        <v>#DIV/0!</v>
      </c>
      <c r="R2721" s="87" t="e">
        <f t="shared" si="298"/>
        <v>#DIV/0!</v>
      </c>
      <c r="S2721" s="87" t="e">
        <f t="shared" si="298"/>
        <v>#DIV/0!</v>
      </c>
      <c r="T2721" s="87" t="e">
        <f t="shared" si="298"/>
        <v>#DIV/0!</v>
      </c>
    </row>
    <row r="2722" spans="1:20" ht="30" hidden="1" x14ac:dyDescent="0.3">
      <c r="A2722" s="92"/>
      <c r="B2722" s="93" t="s">
        <v>292</v>
      </c>
      <c r="C2722" s="97" t="s">
        <v>293</v>
      </c>
      <c r="D2722" s="644"/>
      <c r="E2722" s="645">
        <f t="shared" si="301"/>
        <v>0</v>
      </c>
      <c r="F2722" s="644"/>
      <c r="G2722" s="644"/>
      <c r="H2722" s="644"/>
      <c r="I2722" s="645">
        <f t="shared" si="299"/>
        <v>0</v>
      </c>
      <c r="J2722" s="644"/>
      <c r="K2722" s="644"/>
      <c r="L2722" s="644"/>
      <c r="M2722" s="645">
        <f t="shared" si="300"/>
        <v>0</v>
      </c>
      <c r="N2722" s="644"/>
      <c r="O2722" s="644"/>
      <c r="P2722" s="644"/>
      <c r="Q2722" s="87" t="e">
        <f t="shared" si="298"/>
        <v>#DIV/0!</v>
      </c>
      <c r="R2722" s="87" t="e">
        <f t="shared" si="298"/>
        <v>#DIV/0!</v>
      </c>
      <c r="S2722" s="87" t="e">
        <f t="shared" si="298"/>
        <v>#DIV/0!</v>
      </c>
      <c r="T2722" s="87" t="e">
        <f t="shared" si="298"/>
        <v>#DIV/0!</v>
      </c>
    </row>
    <row r="2723" spans="1:20" ht="30" hidden="1" x14ac:dyDescent="0.3">
      <c r="A2723" s="92"/>
      <c r="B2723" s="93" t="s">
        <v>294</v>
      </c>
      <c r="C2723" s="97" t="s">
        <v>295</v>
      </c>
      <c r="D2723" s="644"/>
      <c r="E2723" s="645">
        <f t="shared" si="301"/>
        <v>0</v>
      </c>
      <c r="F2723" s="644"/>
      <c r="G2723" s="644"/>
      <c r="H2723" s="644"/>
      <c r="I2723" s="645">
        <f t="shared" si="299"/>
        <v>0</v>
      </c>
      <c r="J2723" s="644"/>
      <c r="K2723" s="644"/>
      <c r="L2723" s="644"/>
      <c r="M2723" s="645">
        <f t="shared" si="300"/>
        <v>0</v>
      </c>
      <c r="N2723" s="644"/>
      <c r="O2723" s="644"/>
      <c r="P2723" s="644"/>
      <c r="Q2723" s="87" t="e">
        <f t="shared" si="298"/>
        <v>#DIV/0!</v>
      </c>
      <c r="R2723" s="87" t="e">
        <f t="shared" si="298"/>
        <v>#DIV/0!</v>
      </c>
      <c r="S2723" s="87" t="e">
        <f t="shared" si="298"/>
        <v>#DIV/0!</v>
      </c>
      <c r="T2723" s="87" t="e">
        <f t="shared" si="298"/>
        <v>#DIV/0!</v>
      </c>
    </row>
    <row r="2724" spans="1:20" ht="30" hidden="1" x14ac:dyDescent="0.3">
      <c r="A2724" s="92"/>
      <c r="B2724" s="93" t="s">
        <v>296</v>
      </c>
      <c r="C2724" s="97" t="s">
        <v>297</v>
      </c>
      <c r="D2724" s="644"/>
      <c r="E2724" s="645">
        <f t="shared" si="301"/>
        <v>0</v>
      </c>
      <c r="F2724" s="644"/>
      <c r="G2724" s="644"/>
      <c r="H2724" s="644"/>
      <c r="I2724" s="645">
        <f t="shared" si="299"/>
        <v>0</v>
      </c>
      <c r="J2724" s="644"/>
      <c r="K2724" s="644"/>
      <c r="L2724" s="644"/>
      <c r="M2724" s="645">
        <f t="shared" si="300"/>
        <v>0</v>
      </c>
      <c r="N2724" s="644"/>
      <c r="O2724" s="644"/>
      <c r="P2724" s="644"/>
      <c r="Q2724" s="87" t="e">
        <f t="shared" si="298"/>
        <v>#DIV/0!</v>
      </c>
      <c r="R2724" s="87" t="e">
        <f t="shared" si="298"/>
        <v>#DIV/0!</v>
      </c>
      <c r="S2724" s="87" t="e">
        <f t="shared" si="298"/>
        <v>#DIV/0!</v>
      </c>
      <c r="T2724" s="87" t="e">
        <f t="shared" si="298"/>
        <v>#DIV/0!</v>
      </c>
    </row>
    <row r="2725" spans="1:20" ht="30" hidden="1" x14ac:dyDescent="0.3">
      <c r="A2725" s="92"/>
      <c r="B2725" s="93" t="s">
        <v>298</v>
      </c>
      <c r="C2725" s="97" t="s">
        <v>299</v>
      </c>
      <c r="D2725" s="644"/>
      <c r="E2725" s="645">
        <f t="shared" si="301"/>
        <v>0</v>
      </c>
      <c r="F2725" s="644"/>
      <c r="G2725" s="644"/>
      <c r="H2725" s="644"/>
      <c r="I2725" s="645">
        <f t="shared" si="299"/>
        <v>0</v>
      </c>
      <c r="J2725" s="644"/>
      <c r="K2725" s="644"/>
      <c r="L2725" s="644"/>
      <c r="M2725" s="645">
        <f t="shared" si="300"/>
        <v>0</v>
      </c>
      <c r="N2725" s="644"/>
      <c r="O2725" s="644"/>
      <c r="P2725" s="644"/>
      <c r="Q2725" s="87" t="e">
        <f t="shared" si="298"/>
        <v>#DIV/0!</v>
      </c>
      <c r="R2725" s="87" t="e">
        <f t="shared" si="298"/>
        <v>#DIV/0!</v>
      </c>
      <c r="S2725" s="87" t="e">
        <f t="shared" si="298"/>
        <v>#DIV/0!</v>
      </c>
      <c r="T2725" s="87" t="e">
        <f t="shared" si="298"/>
        <v>#DIV/0!</v>
      </c>
    </row>
    <row r="2726" spans="1:20" ht="30" hidden="1" x14ac:dyDescent="0.3">
      <c r="A2726" s="92"/>
      <c r="B2726" s="93" t="s">
        <v>300</v>
      </c>
      <c r="C2726" s="97" t="s">
        <v>301</v>
      </c>
      <c r="D2726" s="644"/>
      <c r="E2726" s="645">
        <f t="shared" si="301"/>
        <v>0</v>
      </c>
      <c r="F2726" s="644"/>
      <c r="G2726" s="644"/>
      <c r="H2726" s="644"/>
      <c r="I2726" s="645">
        <f t="shared" si="299"/>
        <v>0</v>
      </c>
      <c r="J2726" s="644"/>
      <c r="K2726" s="644"/>
      <c r="L2726" s="644"/>
      <c r="M2726" s="645">
        <f t="shared" si="300"/>
        <v>0</v>
      </c>
      <c r="N2726" s="644"/>
      <c r="O2726" s="644"/>
      <c r="P2726" s="644"/>
      <c r="Q2726" s="87" t="e">
        <f t="shared" si="298"/>
        <v>#DIV/0!</v>
      </c>
      <c r="R2726" s="87" t="e">
        <f t="shared" si="298"/>
        <v>#DIV/0!</v>
      </c>
      <c r="S2726" s="87" t="e">
        <f t="shared" si="298"/>
        <v>#DIV/0!</v>
      </c>
      <c r="T2726" s="87" t="e">
        <f t="shared" si="298"/>
        <v>#DIV/0!</v>
      </c>
    </row>
    <row r="2727" spans="1:20" ht="75" hidden="1" x14ac:dyDescent="0.3">
      <c r="A2727" s="92"/>
      <c r="B2727" s="93" t="s">
        <v>302</v>
      </c>
      <c r="C2727" s="97" t="s">
        <v>303</v>
      </c>
      <c r="D2727" s="644"/>
      <c r="E2727" s="645">
        <f t="shared" si="301"/>
        <v>0</v>
      </c>
      <c r="F2727" s="644"/>
      <c r="G2727" s="644"/>
      <c r="H2727" s="644"/>
      <c r="I2727" s="645">
        <f t="shared" si="299"/>
        <v>0</v>
      </c>
      <c r="J2727" s="644"/>
      <c r="K2727" s="644"/>
      <c r="L2727" s="644"/>
      <c r="M2727" s="645">
        <f t="shared" si="300"/>
        <v>0</v>
      </c>
      <c r="N2727" s="644"/>
      <c r="O2727" s="644"/>
      <c r="P2727" s="644"/>
      <c r="Q2727" s="87" t="e">
        <f t="shared" si="298"/>
        <v>#DIV/0!</v>
      </c>
      <c r="R2727" s="87" t="e">
        <f t="shared" si="298"/>
        <v>#DIV/0!</v>
      </c>
      <c r="S2727" s="87" t="e">
        <f t="shared" si="298"/>
        <v>#DIV/0!</v>
      </c>
      <c r="T2727" s="87" t="e">
        <f t="shared" si="298"/>
        <v>#DIV/0!</v>
      </c>
    </row>
    <row r="2728" spans="1:20" x14ac:dyDescent="0.3">
      <c r="A2728" s="92"/>
      <c r="B2728" s="93" t="s">
        <v>307</v>
      </c>
      <c r="C2728" s="95" t="s">
        <v>21</v>
      </c>
      <c r="D2728" s="644">
        <v>144.80000000000001</v>
      </c>
      <c r="E2728" s="645">
        <f t="shared" si="301"/>
        <v>144.80000000000001</v>
      </c>
      <c r="F2728" s="644">
        <v>144.80000000000001</v>
      </c>
      <c r="G2728" s="644"/>
      <c r="H2728" s="644"/>
      <c r="I2728" s="645">
        <f t="shared" si="299"/>
        <v>117.53606000000001</v>
      </c>
      <c r="J2728" s="644">
        <v>117.53606000000001</v>
      </c>
      <c r="K2728" s="644"/>
      <c r="L2728" s="644"/>
      <c r="M2728" s="645">
        <f t="shared" si="300"/>
        <v>115.00830999999999</v>
      </c>
      <c r="N2728" s="644">
        <v>115.00830999999999</v>
      </c>
      <c r="O2728" s="644"/>
      <c r="P2728" s="644"/>
      <c r="Q2728" s="87">
        <f t="shared" si="298"/>
        <v>97.84938341475798</v>
      </c>
      <c r="R2728" s="87">
        <f t="shared" si="298"/>
        <v>97.84938341475798</v>
      </c>
      <c r="S2728" s="87" t="e">
        <f t="shared" si="298"/>
        <v>#DIV/0!</v>
      </c>
      <c r="T2728" s="87" t="e">
        <f t="shared" si="298"/>
        <v>#DIV/0!</v>
      </c>
    </row>
    <row r="2729" spans="1:20" x14ac:dyDescent="0.3">
      <c r="A2729" s="92"/>
      <c r="B2729" s="93" t="s">
        <v>324</v>
      </c>
      <c r="C2729" s="95" t="s">
        <v>23</v>
      </c>
      <c r="D2729" s="644"/>
      <c r="E2729" s="645">
        <f t="shared" si="301"/>
        <v>0</v>
      </c>
      <c r="F2729" s="644"/>
      <c r="G2729" s="644"/>
      <c r="H2729" s="644"/>
      <c r="I2729" s="645">
        <f t="shared" si="299"/>
        <v>0</v>
      </c>
      <c r="J2729" s="644"/>
      <c r="K2729" s="644"/>
      <c r="L2729" s="644"/>
      <c r="M2729" s="645">
        <f t="shared" si="300"/>
        <v>0</v>
      </c>
      <c r="N2729" s="644"/>
      <c r="O2729" s="644"/>
      <c r="P2729" s="644"/>
      <c r="Q2729" s="87" t="e">
        <f t="shared" si="298"/>
        <v>#DIV/0!</v>
      </c>
      <c r="R2729" s="87" t="e">
        <f t="shared" si="298"/>
        <v>#DIV/0!</v>
      </c>
      <c r="S2729" s="87" t="e">
        <f t="shared" si="298"/>
        <v>#DIV/0!</v>
      </c>
      <c r="T2729" s="87" t="e">
        <f t="shared" si="298"/>
        <v>#DIV/0!</v>
      </c>
    </row>
    <row r="2730" spans="1:20" ht="30" x14ac:dyDescent="0.3">
      <c r="A2730" s="92"/>
      <c r="B2730" s="93" t="s">
        <v>138</v>
      </c>
      <c r="C2730" s="94" t="s">
        <v>333</v>
      </c>
      <c r="D2730" s="644"/>
      <c r="E2730" s="645">
        <f t="shared" si="301"/>
        <v>0</v>
      </c>
      <c r="F2730" s="644"/>
      <c r="G2730" s="644"/>
      <c r="H2730" s="644"/>
      <c r="I2730" s="645">
        <f t="shared" si="299"/>
        <v>0</v>
      </c>
      <c r="J2730" s="644"/>
      <c r="K2730" s="644"/>
      <c r="L2730" s="644"/>
      <c r="M2730" s="645">
        <f t="shared" si="300"/>
        <v>0</v>
      </c>
      <c r="N2730" s="644"/>
      <c r="O2730" s="644"/>
      <c r="P2730" s="644"/>
      <c r="Q2730" s="87" t="e">
        <f t="shared" si="298"/>
        <v>#DIV/0!</v>
      </c>
      <c r="R2730" s="87" t="e">
        <f t="shared" si="298"/>
        <v>#DIV/0!</v>
      </c>
      <c r="S2730" s="87" t="e">
        <f t="shared" si="298"/>
        <v>#DIV/0!</v>
      </c>
      <c r="T2730" s="87" t="e">
        <f t="shared" si="298"/>
        <v>#DIV/0!</v>
      </c>
    </row>
    <row r="2731" spans="1:20" hidden="1" x14ac:dyDescent="0.3">
      <c r="A2731" s="92"/>
      <c r="B2731" s="93" t="s">
        <v>139</v>
      </c>
      <c r="C2731" s="94" t="s">
        <v>374</v>
      </c>
      <c r="D2731" s="644"/>
      <c r="E2731" s="645">
        <f t="shared" si="301"/>
        <v>0</v>
      </c>
      <c r="F2731" s="644"/>
      <c r="G2731" s="644"/>
      <c r="H2731" s="644"/>
      <c r="I2731" s="645">
        <f t="shared" si="299"/>
        <v>0</v>
      </c>
      <c r="J2731" s="644"/>
      <c r="K2731" s="644"/>
      <c r="L2731" s="644"/>
      <c r="M2731" s="645">
        <f t="shared" si="300"/>
        <v>0</v>
      </c>
      <c r="N2731" s="644"/>
      <c r="O2731" s="644"/>
      <c r="P2731" s="644"/>
      <c r="Q2731" s="87" t="e">
        <f t="shared" si="298"/>
        <v>#DIV/0!</v>
      </c>
      <c r="R2731" s="87" t="e">
        <f t="shared" si="298"/>
        <v>#DIV/0!</v>
      </c>
      <c r="S2731" s="87" t="e">
        <f t="shared" si="298"/>
        <v>#DIV/0!</v>
      </c>
      <c r="T2731" s="87" t="e">
        <f t="shared" si="298"/>
        <v>#DIV/0!</v>
      </c>
    </row>
    <row r="2732" spans="1:20" ht="30" hidden="1" x14ac:dyDescent="0.3">
      <c r="A2732" s="92"/>
      <c r="B2732" s="93" t="s">
        <v>335</v>
      </c>
      <c r="C2732" s="94" t="s">
        <v>374</v>
      </c>
      <c r="D2732" s="644"/>
      <c r="E2732" s="645">
        <f t="shared" si="301"/>
        <v>0</v>
      </c>
      <c r="F2732" s="644"/>
      <c r="G2732" s="644"/>
      <c r="H2732" s="644"/>
      <c r="I2732" s="645">
        <f t="shared" si="299"/>
        <v>0</v>
      </c>
      <c r="J2732" s="644"/>
      <c r="K2732" s="644"/>
      <c r="L2732" s="644"/>
      <c r="M2732" s="645">
        <f t="shared" si="300"/>
        <v>0</v>
      </c>
      <c r="N2732" s="644"/>
      <c r="O2732" s="644"/>
      <c r="P2732" s="644"/>
      <c r="Q2732" s="87" t="e">
        <f t="shared" si="298"/>
        <v>#DIV/0!</v>
      </c>
      <c r="R2732" s="87" t="e">
        <f t="shared" si="298"/>
        <v>#DIV/0!</v>
      </c>
      <c r="S2732" s="87" t="e">
        <f t="shared" si="298"/>
        <v>#DIV/0!</v>
      </c>
      <c r="T2732" s="87" t="e">
        <f t="shared" si="298"/>
        <v>#DIV/0!</v>
      </c>
    </row>
    <row r="2733" spans="1:20" ht="30" hidden="1" x14ac:dyDescent="0.3">
      <c r="A2733" s="92"/>
      <c r="B2733" s="93" t="s">
        <v>337</v>
      </c>
      <c r="C2733" s="94" t="s">
        <v>374</v>
      </c>
      <c r="D2733" s="644"/>
      <c r="E2733" s="645">
        <f t="shared" si="301"/>
        <v>0</v>
      </c>
      <c r="F2733" s="644"/>
      <c r="G2733" s="644"/>
      <c r="H2733" s="644"/>
      <c r="I2733" s="645">
        <f t="shared" si="299"/>
        <v>0</v>
      </c>
      <c r="J2733" s="644"/>
      <c r="K2733" s="644"/>
      <c r="L2733" s="644"/>
      <c r="M2733" s="645">
        <f t="shared" si="300"/>
        <v>0</v>
      </c>
      <c r="N2733" s="644"/>
      <c r="O2733" s="644"/>
      <c r="P2733" s="644"/>
      <c r="Q2733" s="87" t="e">
        <f t="shared" si="298"/>
        <v>#DIV/0!</v>
      </c>
      <c r="R2733" s="87" t="e">
        <f t="shared" si="298"/>
        <v>#DIV/0!</v>
      </c>
      <c r="S2733" s="87" t="e">
        <f t="shared" si="298"/>
        <v>#DIV/0!</v>
      </c>
      <c r="T2733" s="87" t="e">
        <f t="shared" si="298"/>
        <v>#DIV/0!</v>
      </c>
    </row>
    <row r="2734" spans="1:20" ht="30" hidden="1" x14ac:dyDescent="0.3">
      <c r="A2734" s="92"/>
      <c r="B2734" s="93" t="s">
        <v>339</v>
      </c>
      <c r="C2734" s="94" t="s">
        <v>374</v>
      </c>
      <c r="D2734" s="644"/>
      <c r="E2734" s="645">
        <f t="shared" si="301"/>
        <v>0</v>
      </c>
      <c r="F2734" s="644"/>
      <c r="G2734" s="644"/>
      <c r="H2734" s="644"/>
      <c r="I2734" s="645">
        <f t="shared" si="299"/>
        <v>0</v>
      </c>
      <c r="J2734" s="644"/>
      <c r="K2734" s="644"/>
      <c r="L2734" s="644"/>
      <c r="M2734" s="645">
        <f t="shared" si="300"/>
        <v>0</v>
      </c>
      <c r="N2734" s="644"/>
      <c r="O2734" s="644"/>
      <c r="P2734" s="644"/>
      <c r="Q2734" s="87" t="e">
        <f t="shared" si="298"/>
        <v>#DIV/0!</v>
      </c>
      <c r="R2734" s="87" t="e">
        <f t="shared" si="298"/>
        <v>#DIV/0!</v>
      </c>
      <c r="S2734" s="87" t="e">
        <f t="shared" si="298"/>
        <v>#DIV/0!</v>
      </c>
      <c r="T2734" s="87" t="e">
        <f t="shared" si="298"/>
        <v>#DIV/0!</v>
      </c>
    </row>
    <row r="2735" spans="1:20" ht="30" hidden="1" x14ac:dyDescent="0.3">
      <c r="A2735" s="92"/>
      <c r="B2735" s="93" t="s">
        <v>341</v>
      </c>
      <c r="C2735" s="94" t="s">
        <v>374</v>
      </c>
      <c r="D2735" s="644"/>
      <c r="E2735" s="645">
        <f t="shared" si="301"/>
        <v>0</v>
      </c>
      <c r="F2735" s="644"/>
      <c r="G2735" s="644"/>
      <c r="H2735" s="644"/>
      <c r="I2735" s="645">
        <f t="shared" si="299"/>
        <v>0</v>
      </c>
      <c r="J2735" s="644"/>
      <c r="K2735" s="644"/>
      <c r="L2735" s="644"/>
      <c r="M2735" s="645">
        <f t="shared" si="300"/>
        <v>0</v>
      </c>
      <c r="N2735" s="644"/>
      <c r="O2735" s="644"/>
      <c r="P2735" s="644"/>
      <c r="Q2735" s="87" t="e">
        <f t="shared" si="298"/>
        <v>#DIV/0!</v>
      </c>
      <c r="R2735" s="87" t="e">
        <f t="shared" si="298"/>
        <v>#DIV/0!</v>
      </c>
      <c r="S2735" s="87" t="e">
        <f t="shared" si="298"/>
        <v>#DIV/0!</v>
      </c>
      <c r="T2735" s="87" t="e">
        <f t="shared" si="298"/>
        <v>#DIV/0!</v>
      </c>
    </row>
    <row r="2736" spans="1:20" ht="30" hidden="1" x14ac:dyDescent="0.3">
      <c r="A2736" s="92"/>
      <c r="B2736" s="93" t="s">
        <v>343</v>
      </c>
      <c r="C2736" s="94" t="s">
        <v>374</v>
      </c>
      <c r="D2736" s="644"/>
      <c r="E2736" s="645">
        <f t="shared" si="301"/>
        <v>0</v>
      </c>
      <c r="F2736" s="644"/>
      <c r="G2736" s="644"/>
      <c r="H2736" s="644"/>
      <c r="I2736" s="645">
        <f t="shared" si="299"/>
        <v>0</v>
      </c>
      <c r="J2736" s="644"/>
      <c r="K2736" s="644"/>
      <c r="L2736" s="644"/>
      <c r="M2736" s="645">
        <f t="shared" si="300"/>
        <v>0</v>
      </c>
      <c r="N2736" s="644"/>
      <c r="O2736" s="644"/>
      <c r="P2736" s="644"/>
      <c r="Q2736" s="87" t="e">
        <f t="shared" si="298"/>
        <v>#DIV/0!</v>
      </c>
      <c r="R2736" s="87" t="e">
        <f t="shared" si="298"/>
        <v>#DIV/0!</v>
      </c>
      <c r="S2736" s="87" t="e">
        <f t="shared" si="298"/>
        <v>#DIV/0!</v>
      </c>
      <c r="T2736" s="87" t="e">
        <f t="shared" si="298"/>
        <v>#DIV/0!</v>
      </c>
    </row>
    <row r="2737" spans="1:20" ht="30" hidden="1" x14ac:dyDescent="0.3">
      <c r="A2737" s="92"/>
      <c r="B2737" s="93" t="s">
        <v>345</v>
      </c>
      <c r="C2737" s="94" t="s">
        <v>374</v>
      </c>
      <c r="D2737" s="644"/>
      <c r="E2737" s="645">
        <f t="shared" si="301"/>
        <v>0</v>
      </c>
      <c r="F2737" s="644"/>
      <c r="G2737" s="644"/>
      <c r="H2737" s="644"/>
      <c r="I2737" s="645">
        <f t="shared" si="299"/>
        <v>0</v>
      </c>
      <c r="J2737" s="644"/>
      <c r="K2737" s="644"/>
      <c r="L2737" s="644"/>
      <c r="M2737" s="645">
        <f t="shared" si="300"/>
        <v>0</v>
      </c>
      <c r="N2737" s="644"/>
      <c r="O2737" s="644"/>
      <c r="P2737" s="644"/>
      <c r="Q2737" s="87" t="e">
        <f t="shared" si="298"/>
        <v>#DIV/0!</v>
      </c>
      <c r="R2737" s="87" t="e">
        <f t="shared" si="298"/>
        <v>#DIV/0!</v>
      </c>
      <c r="S2737" s="87" t="e">
        <f t="shared" si="298"/>
        <v>#DIV/0!</v>
      </c>
      <c r="T2737" s="87" t="e">
        <f t="shared" si="298"/>
        <v>#DIV/0!</v>
      </c>
    </row>
    <row r="2738" spans="1:20" ht="30" hidden="1" x14ac:dyDescent="0.3">
      <c r="A2738" s="92"/>
      <c r="B2738" s="93" t="s">
        <v>347</v>
      </c>
      <c r="C2738" s="94" t="s">
        <v>374</v>
      </c>
      <c r="D2738" s="644"/>
      <c r="E2738" s="645">
        <f t="shared" si="301"/>
        <v>0</v>
      </c>
      <c r="F2738" s="644"/>
      <c r="G2738" s="644"/>
      <c r="H2738" s="644"/>
      <c r="I2738" s="645">
        <f t="shared" si="299"/>
        <v>0</v>
      </c>
      <c r="J2738" s="644"/>
      <c r="K2738" s="644"/>
      <c r="L2738" s="644"/>
      <c r="M2738" s="645">
        <f t="shared" si="300"/>
        <v>0</v>
      </c>
      <c r="N2738" s="644"/>
      <c r="O2738" s="644"/>
      <c r="P2738" s="644"/>
      <c r="Q2738" s="87" t="e">
        <f t="shared" si="298"/>
        <v>#DIV/0!</v>
      </c>
      <c r="R2738" s="87" t="e">
        <f t="shared" si="298"/>
        <v>#DIV/0!</v>
      </c>
      <c r="S2738" s="87" t="e">
        <f t="shared" si="298"/>
        <v>#DIV/0!</v>
      </c>
      <c r="T2738" s="87" t="e">
        <f t="shared" si="298"/>
        <v>#DIV/0!</v>
      </c>
    </row>
    <row r="2739" spans="1:20" ht="30" hidden="1" x14ac:dyDescent="0.3">
      <c r="A2739" s="92"/>
      <c r="B2739" s="93" t="s">
        <v>349</v>
      </c>
      <c r="C2739" s="94" t="s">
        <v>374</v>
      </c>
      <c r="D2739" s="644"/>
      <c r="E2739" s="645">
        <f t="shared" si="301"/>
        <v>0</v>
      </c>
      <c r="F2739" s="644"/>
      <c r="G2739" s="644"/>
      <c r="H2739" s="644"/>
      <c r="I2739" s="645">
        <f t="shared" si="299"/>
        <v>0</v>
      </c>
      <c r="J2739" s="644"/>
      <c r="K2739" s="644"/>
      <c r="L2739" s="644"/>
      <c r="M2739" s="645">
        <f t="shared" si="300"/>
        <v>0</v>
      </c>
      <c r="N2739" s="644"/>
      <c r="O2739" s="644"/>
      <c r="P2739" s="644"/>
      <c r="Q2739" s="87" t="e">
        <f t="shared" si="298"/>
        <v>#DIV/0!</v>
      </c>
      <c r="R2739" s="87" t="e">
        <f t="shared" si="298"/>
        <v>#DIV/0!</v>
      </c>
      <c r="S2739" s="87" t="e">
        <f t="shared" si="298"/>
        <v>#DIV/0!</v>
      </c>
      <c r="T2739" s="87" t="e">
        <f t="shared" si="298"/>
        <v>#DIV/0!</v>
      </c>
    </row>
    <row r="2740" spans="1:20" ht="30" hidden="1" x14ac:dyDescent="0.3">
      <c r="A2740" s="92"/>
      <c r="B2740" s="93" t="s">
        <v>351</v>
      </c>
      <c r="C2740" s="94" t="s">
        <v>374</v>
      </c>
      <c r="D2740" s="644"/>
      <c r="E2740" s="645">
        <f t="shared" si="301"/>
        <v>0</v>
      </c>
      <c r="F2740" s="644"/>
      <c r="G2740" s="644"/>
      <c r="H2740" s="644"/>
      <c r="I2740" s="645">
        <f t="shared" si="299"/>
        <v>0</v>
      </c>
      <c r="J2740" s="644"/>
      <c r="K2740" s="644"/>
      <c r="L2740" s="644"/>
      <c r="M2740" s="645">
        <f t="shared" si="300"/>
        <v>0</v>
      </c>
      <c r="N2740" s="644"/>
      <c r="O2740" s="644"/>
      <c r="P2740" s="644"/>
      <c r="Q2740" s="87" t="e">
        <f t="shared" si="298"/>
        <v>#DIV/0!</v>
      </c>
      <c r="R2740" s="87" t="e">
        <f t="shared" si="298"/>
        <v>#DIV/0!</v>
      </c>
      <c r="S2740" s="87" t="e">
        <f t="shared" si="298"/>
        <v>#DIV/0!</v>
      </c>
      <c r="T2740" s="87" t="e">
        <f t="shared" si="298"/>
        <v>#DIV/0!</v>
      </c>
    </row>
    <row r="2741" spans="1:20" ht="30" hidden="1" x14ac:dyDescent="0.3">
      <c r="A2741" s="92"/>
      <c r="B2741" s="93" t="s">
        <v>355</v>
      </c>
      <c r="C2741" s="94" t="s">
        <v>374</v>
      </c>
      <c r="D2741" s="644"/>
      <c r="E2741" s="645">
        <f t="shared" si="301"/>
        <v>0</v>
      </c>
      <c r="F2741" s="644"/>
      <c r="G2741" s="644"/>
      <c r="H2741" s="644"/>
      <c r="I2741" s="645">
        <f t="shared" si="299"/>
        <v>0</v>
      </c>
      <c r="J2741" s="644"/>
      <c r="K2741" s="644"/>
      <c r="L2741" s="644"/>
      <c r="M2741" s="645">
        <f t="shared" si="300"/>
        <v>0</v>
      </c>
      <c r="N2741" s="644"/>
      <c r="O2741" s="644"/>
      <c r="P2741" s="644"/>
      <c r="Q2741" s="87" t="e">
        <f t="shared" si="298"/>
        <v>#DIV/0!</v>
      </c>
      <c r="R2741" s="87" t="e">
        <f t="shared" si="298"/>
        <v>#DIV/0!</v>
      </c>
      <c r="S2741" s="87" t="e">
        <f t="shared" si="298"/>
        <v>#DIV/0!</v>
      </c>
      <c r="T2741" s="87" t="e">
        <f t="shared" si="298"/>
        <v>#DIV/0!</v>
      </c>
    </row>
    <row r="2742" spans="1:20" ht="30" hidden="1" x14ac:dyDescent="0.3">
      <c r="A2742" s="92"/>
      <c r="B2742" s="93" t="s">
        <v>357</v>
      </c>
      <c r="C2742" s="94" t="s">
        <v>374</v>
      </c>
      <c r="D2742" s="644"/>
      <c r="E2742" s="645">
        <f t="shared" si="301"/>
        <v>0</v>
      </c>
      <c r="F2742" s="644"/>
      <c r="G2742" s="644"/>
      <c r="H2742" s="644"/>
      <c r="I2742" s="645">
        <f t="shared" si="299"/>
        <v>0</v>
      </c>
      <c r="J2742" s="644"/>
      <c r="K2742" s="644"/>
      <c r="L2742" s="644"/>
      <c r="M2742" s="645">
        <f t="shared" si="300"/>
        <v>0</v>
      </c>
      <c r="N2742" s="644"/>
      <c r="O2742" s="644"/>
      <c r="P2742" s="644"/>
      <c r="Q2742" s="87" t="e">
        <f t="shared" si="298"/>
        <v>#DIV/0!</v>
      </c>
      <c r="R2742" s="87" t="e">
        <f t="shared" si="298"/>
        <v>#DIV/0!</v>
      </c>
      <c r="S2742" s="87" t="e">
        <f t="shared" si="298"/>
        <v>#DIV/0!</v>
      </c>
      <c r="T2742" s="87" t="e">
        <f t="shared" si="298"/>
        <v>#DIV/0!</v>
      </c>
    </row>
    <row r="2743" spans="1:20" hidden="1" x14ac:dyDescent="0.3">
      <c r="A2743" s="92"/>
      <c r="B2743" s="93" t="s">
        <v>359</v>
      </c>
      <c r="C2743" s="94" t="s">
        <v>360</v>
      </c>
      <c r="D2743" s="644"/>
      <c r="E2743" s="645">
        <f t="shared" si="301"/>
        <v>0</v>
      </c>
      <c r="F2743" s="644"/>
      <c r="G2743" s="644"/>
      <c r="H2743" s="644"/>
      <c r="I2743" s="645">
        <f t="shared" si="299"/>
        <v>0</v>
      </c>
      <c r="J2743" s="644"/>
      <c r="K2743" s="644"/>
      <c r="L2743" s="644"/>
      <c r="M2743" s="645">
        <f t="shared" si="300"/>
        <v>0</v>
      </c>
      <c r="N2743" s="644"/>
      <c r="O2743" s="644"/>
      <c r="P2743" s="644"/>
      <c r="Q2743" s="87" t="e">
        <f t="shared" si="298"/>
        <v>#DIV/0!</v>
      </c>
      <c r="R2743" s="87" t="e">
        <f t="shared" si="298"/>
        <v>#DIV/0!</v>
      </c>
      <c r="S2743" s="87" t="e">
        <f t="shared" si="298"/>
        <v>#DIV/0!</v>
      </c>
      <c r="T2743" s="87" t="e">
        <f t="shared" si="298"/>
        <v>#DIV/0!</v>
      </c>
    </row>
    <row r="2744" spans="1:20" ht="33" customHeight="1" x14ac:dyDescent="0.3">
      <c r="A2744" s="92" t="s">
        <v>535</v>
      </c>
      <c r="B2744" s="117"/>
      <c r="C2744" s="125" t="s">
        <v>536</v>
      </c>
      <c r="D2744" s="217">
        <f>D2745+D2825</f>
        <v>421.5</v>
      </c>
      <c r="E2744" s="645">
        <f t="shared" si="301"/>
        <v>421.5</v>
      </c>
      <c r="F2744" s="217">
        <f>F2745+F2825</f>
        <v>421.5</v>
      </c>
      <c r="G2744" s="217">
        <f>G2745+G2825</f>
        <v>0</v>
      </c>
      <c r="H2744" s="217">
        <f>H2745+H2825</f>
        <v>35.006950000000003</v>
      </c>
      <c r="I2744" s="645">
        <f t="shared" si="299"/>
        <v>321.09999999999997</v>
      </c>
      <c r="J2744" s="640">
        <f>J2745+J2825</f>
        <v>321.09999999999997</v>
      </c>
      <c r="K2744" s="640">
        <f>K2745+K2825</f>
        <v>0</v>
      </c>
      <c r="L2744" s="640">
        <f>L2745+L2825</f>
        <v>25.906950000000002</v>
      </c>
      <c r="M2744" s="645">
        <f t="shared" si="300"/>
        <v>290.4135</v>
      </c>
      <c r="N2744" s="640">
        <f>N2745+N2825</f>
        <v>290.4135</v>
      </c>
      <c r="O2744" s="640">
        <f>O2745+O2825</f>
        <v>0</v>
      </c>
      <c r="P2744" s="640">
        <f>P2745+P2825</f>
        <v>16.03809</v>
      </c>
      <c r="Q2744" s="87">
        <f t="shared" si="298"/>
        <v>90.443319838056695</v>
      </c>
      <c r="R2744" s="87">
        <f t="shared" si="298"/>
        <v>90.443319838056695</v>
      </c>
      <c r="S2744" s="87" t="e">
        <f t="shared" si="298"/>
        <v>#DIV/0!</v>
      </c>
      <c r="T2744" s="87">
        <f t="shared" si="298"/>
        <v>61.90651543311737</v>
      </c>
    </row>
    <row r="2745" spans="1:20" x14ac:dyDescent="0.3">
      <c r="A2745" s="92"/>
      <c r="B2745" s="93" t="s">
        <v>192</v>
      </c>
      <c r="C2745" s="94" t="s">
        <v>206</v>
      </c>
      <c r="D2745" s="644">
        <f>D2746+D2751+D2796+D2807</f>
        <v>392.5</v>
      </c>
      <c r="E2745" s="645">
        <f t="shared" si="301"/>
        <v>392.5</v>
      </c>
      <c r="F2745" s="644">
        <f>F2746+F2751+F2796+F2807</f>
        <v>392.5</v>
      </c>
      <c r="G2745" s="644">
        <f>G2746+G2751+G2796+G2807</f>
        <v>0</v>
      </c>
      <c r="H2745" s="644">
        <f>H2746+H2751+H2796+H2807</f>
        <v>11.606950000000001</v>
      </c>
      <c r="I2745" s="645">
        <f t="shared" si="299"/>
        <v>296.39999999999998</v>
      </c>
      <c r="J2745" s="644">
        <f>J2746+J2751+J2796+J2807</f>
        <v>296.39999999999998</v>
      </c>
      <c r="K2745" s="644">
        <f>K2746+K2751+K2796+K2807</f>
        <v>0</v>
      </c>
      <c r="L2745" s="644">
        <f>L2746+L2751+L2796+L2807</f>
        <v>8.4069500000000001</v>
      </c>
      <c r="M2745" s="645">
        <f t="shared" si="300"/>
        <v>272.54271</v>
      </c>
      <c r="N2745" s="644">
        <f>N2746+N2751+N2796+N2807</f>
        <v>272.54271</v>
      </c>
      <c r="O2745" s="644">
        <f>O2746+O2751+O2796+O2807</f>
        <v>0</v>
      </c>
      <c r="P2745" s="644">
        <f>P2746+P2751+P2796+P2807</f>
        <v>0.46499999999999997</v>
      </c>
      <c r="Q2745" s="87">
        <f t="shared" si="298"/>
        <v>91.950981781376527</v>
      </c>
      <c r="R2745" s="87">
        <f t="shared" si="298"/>
        <v>91.950981781376527</v>
      </c>
      <c r="S2745" s="87" t="e">
        <f t="shared" si="298"/>
        <v>#DIV/0!</v>
      </c>
      <c r="T2745" s="87">
        <f t="shared" si="298"/>
        <v>5.5311379275480403</v>
      </c>
    </row>
    <row r="2746" spans="1:20" x14ac:dyDescent="0.3">
      <c r="A2746" s="92"/>
      <c r="B2746" s="93" t="s">
        <v>203</v>
      </c>
      <c r="C2746" s="95" t="s">
        <v>18</v>
      </c>
      <c r="D2746" s="644"/>
      <c r="E2746" s="645">
        <f t="shared" si="301"/>
        <v>0</v>
      </c>
      <c r="F2746" s="644"/>
      <c r="G2746" s="644"/>
      <c r="H2746" s="644">
        <v>2.5</v>
      </c>
      <c r="I2746" s="645">
        <f t="shared" si="299"/>
        <v>0</v>
      </c>
      <c r="J2746" s="644"/>
      <c r="K2746" s="644"/>
      <c r="L2746" s="644">
        <v>1.5</v>
      </c>
      <c r="M2746" s="645">
        <f t="shared" si="300"/>
        <v>0</v>
      </c>
      <c r="N2746" s="644"/>
      <c r="O2746" s="644"/>
      <c r="P2746" s="644"/>
      <c r="Q2746" s="87" t="e">
        <f t="shared" si="298"/>
        <v>#DIV/0!</v>
      </c>
      <c r="R2746" s="87" t="e">
        <f t="shared" si="298"/>
        <v>#DIV/0!</v>
      </c>
      <c r="S2746" s="87" t="e">
        <f t="shared" si="298"/>
        <v>#DIV/0!</v>
      </c>
      <c r="T2746" s="87">
        <f t="shared" si="298"/>
        <v>0</v>
      </c>
    </row>
    <row r="2747" spans="1:20" hidden="1" x14ac:dyDescent="0.3">
      <c r="A2747" s="92"/>
      <c r="B2747" s="93" t="s">
        <v>207</v>
      </c>
      <c r="C2747" s="96" t="s">
        <v>208</v>
      </c>
      <c r="D2747" s="644"/>
      <c r="E2747" s="645">
        <f t="shared" si="301"/>
        <v>0</v>
      </c>
      <c r="F2747" s="644"/>
      <c r="G2747" s="644"/>
      <c r="H2747" s="644"/>
      <c r="I2747" s="645">
        <f t="shared" si="299"/>
        <v>0</v>
      </c>
      <c r="J2747" s="644"/>
      <c r="K2747" s="644"/>
      <c r="L2747" s="644"/>
      <c r="M2747" s="645">
        <f t="shared" si="300"/>
        <v>0</v>
      </c>
      <c r="N2747" s="644"/>
      <c r="O2747" s="644"/>
      <c r="P2747" s="644"/>
      <c r="Q2747" s="87" t="e">
        <f t="shared" si="298"/>
        <v>#DIV/0!</v>
      </c>
      <c r="R2747" s="87" t="e">
        <f t="shared" si="298"/>
        <v>#DIV/0!</v>
      </c>
      <c r="S2747" s="87" t="e">
        <f t="shared" si="298"/>
        <v>#DIV/0!</v>
      </c>
      <c r="T2747" s="87" t="e">
        <f t="shared" si="298"/>
        <v>#DIV/0!</v>
      </c>
    </row>
    <row r="2748" spans="1:20" ht="30" hidden="1" x14ac:dyDescent="0.3">
      <c r="A2748" s="92"/>
      <c r="B2748" s="93" t="s">
        <v>209</v>
      </c>
      <c r="C2748" s="97" t="s">
        <v>210</v>
      </c>
      <c r="D2748" s="644"/>
      <c r="E2748" s="645">
        <f t="shared" si="301"/>
        <v>0</v>
      </c>
      <c r="F2748" s="644"/>
      <c r="G2748" s="644"/>
      <c r="H2748" s="644"/>
      <c r="I2748" s="645">
        <f t="shared" si="299"/>
        <v>0</v>
      </c>
      <c r="J2748" s="644"/>
      <c r="K2748" s="644"/>
      <c r="L2748" s="644"/>
      <c r="M2748" s="645">
        <f t="shared" si="300"/>
        <v>0</v>
      </c>
      <c r="N2748" s="644"/>
      <c r="O2748" s="644"/>
      <c r="P2748" s="644"/>
      <c r="Q2748" s="87" t="e">
        <f t="shared" si="298"/>
        <v>#DIV/0!</v>
      </c>
      <c r="R2748" s="87" t="e">
        <f t="shared" si="298"/>
        <v>#DIV/0!</v>
      </c>
      <c r="S2748" s="87" t="e">
        <f t="shared" si="298"/>
        <v>#DIV/0!</v>
      </c>
      <c r="T2748" s="87" t="e">
        <f t="shared" si="298"/>
        <v>#DIV/0!</v>
      </c>
    </row>
    <row r="2749" spans="1:20" ht="30" hidden="1" x14ac:dyDescent="0.3">
      <c r="A2749" s="92"/>
      <c r="B2749" s="93" t="s">
        <v>211</v>
      </c>
      <c r="C2749" s="97" t="s">
        <v>212</v>
      </c>
      <c r="D2749" s="644"/>
      <c r="E2749" s="645">
        <f t="shared" si="301"/>
        <v>0</v>
      </c>
      <c r="F2749" s="644"/>
      <c r="G2749" s="644"/>
      <c r="H2749" s="644"/>
      <c r="I2749" s="645">
        <f t="shared" si="299"/>
        <v>0</v>
      </c>
      <c r="J2749" s="644"/>
      <c r="K2749" s="644"/>
      <c r="L2749" s="644"/>
      <c r="M2749" s="645">
        <f t="shared" si="300"/>
        <v>0</v>
      </c>
      <c r="N2749" s="644"/>
      <c r="O2749" s="644"/>
      <c r="P2749" s="644"/>
      <c r="Q2749" s="87" t="e">
        <f t="shared" si="298"/>
        <v>#DIV/0!</v>
      </c>
      <c r="R2749" s="87" t="e">
        <f t="shared" si="298"/>
        <v>#DIV/0!</v>
      </c>
      <c r="S2749" s="87" t="e">
        <f t="shared" si="298"/>
        <v>#DIV/0!</v>
      </c>
      <c r="T2749" s="87" t="e">
        <f t="shared" si="298"/>
        <v>#DIV/0!</v>
      </c>
    </row>
    <row r="2750" spans="1:20" hidden="1" x14ac:dyDescent="0.3">
      <c r="A2750" s="92"/>
      <c r="B2750" s="93" t="s">
        <v>213</v>
      </c>
      <c r="C2750" s="96" t="s">
        <v>214</v>
      </c>
      <c r="D2750" s="644"/>
      <c r="E2750" s="645">
        <f t="shared" si="301"/>
        <v>0</v>
      </c>
      <c r="F2750" s="644"/>
      <c r="G2750" s="644"/>
      <c r="H2750" s="644"/>
      <c r="I2750" s="645">
        <f t="shared" si="299"/>
        <v>0</v>
      </c>
      <c r="J2750" s="644"/>
      <c r="K2750" s="644"/>
      <c r="L2750" s="644"/>
      <c r="M2750" s="645">
        <f t="shared" si="300"/>
        <v>0</v>
      </c>
      <c r="N2750" s="644"/>
      <c r="O2750" s="644"/>
      <c r="P2750" s="644"/>
      <c r="Q2750" s="87" t="e">
        <f t="shared" si="298"/>
        <v>#DIV/0!</v>
      </c>
      <c r="R2750" s="87" t="e">
        <f t="shared" si="298"/>
        <v>#DIV/0!</v>
      </c>
      <c r="S2750" s="87" t="e">
        <f t="shared" si="298"/>
        <v>#DIV/0!</v>
      </c>
      <c r="T2750" s="87" t="e">
        <f t="shared" si="298"/>
        <v>#DIV/0!</v>
      </c>
    </row>
    <row r="2751" spans="1:20" ht="30" x14ac:dyDescent="0.3">
      <c r="A2751" s="92"/>
      <c r="B2751" s="93" t="s">
        <v>215</v>
      </c>
      <c r="C2751" s="95" t="s">
        <v>19</v>
      </c>
      <c r="D2751" s="644"/>
      <c r="E2751" s="645">
        <f t="shared" si="301"/>
        <v>0</v>
      </c>
      <c r="F2751" s="644"/>
      <c r="G2751" s="644"/>
      <c r="H2751" s="644">
        <v>8.2069500000000009</v>
      </c>
      <c r="I2751" s="645">
        <f t="shared" si="299"/>
        <v>0</v>
      </c>
      <c r="J2751" s="644"/>
      <c r="K2751" s="644"/>
      <c r="L2751" s="644">
        <v>6.20695</v>
      </c>
      <c r="M2751" s="645">
        <f t="shared" si="300"/>
        <v>0</v>
      </c>
      <c r="N2751" s="644"/>
      <c r="O2751" s="644"/>
      <c r="P2751" s="644">
        <v>0.43</v>
      </c>
      <c r="Q2751" s="87" t="e">
        <f t="shared" si="298"/>
        <v>#DIV/0!</v>
      </c>
      <c r="R2751" s="87" t="e">
        <f t="shared" si="298"/>
        <v>#DIV/0!</v>
      </c>
      <c r="S2751" s="87" t="e">
        <f t="shared" si="298"/>
        <v>#DIV/0!</v>
      </c>
      <c r="T2751" s="87">
        <f t="shared" si="298"/>
        <v>6.9277181224272786</v>
      </c>
    </row>
    <row r="2752" spans="1:20" ht="45" hidden="1" x14ac:dyDescent="0.3">
      <c r="A2752" s="92"/>
      <c r="B2752" s="93" t="s">
        <v>216</v>
      </c>
      <c r="C2752" s="96" t="s">
        <v>217</v>
      </c>
      <c r="D2752" s="644"/>
      <c r="E2752" s="645">
        <f t="shared" si="301"/>
        <v>0</v>
      </c>
      <c r="F2752" s="644"/>
      <c r="G2752" s="644"/>
      <c r="H2752" s="644"/>
      <c r="I2752" s="645">
        <f t="shared" si="299"/>
        <v>0</v>
      </c>
      <c r="J2752" s="644"/>
      <c r="K2752" s="644"/>
      <c r="L2752" s="644"/>
      <c r="M2752" s="645">
        <f t="shared" si="300"/>
        <v>0</v>
      </c>
      <c r="N2752" s="644"/>
      <c r="O2752" s="644"/>
      <c r="P2752" s="644"/>
      <c r="Q2752" s="87" t="e">
        <f t="shared" si="298"/>
        <v>#DIV/0!</v>
      </c>
      <c r="R2752" s="87" t="e">
        <f t="shared" si="298"/>
        <v>#DIV/0!</v>
      </c>
      <c r="S2752" s="87" t="e">
        <f t="shared" si="298"/>
        <v>#DIV/0!</v>
      </c>
      <c r="T2752" s="87" t="e">
        <f t="shared" si="298"/>
        <v>#DIV/0!</v>
      </c>
    </row>
    <row r="2753" spans="1:20" hidden="1" x14ac:dyDescent="0.3">
      <c r="A2753" s="92"/>
      <c r="B2753" s="93" t="s">
        <v>218</v>
      </c>
      <c r="C2753" s="96" t="s">
        <v>219</v>
      </c>
      <c r="D2753" s="644"/>
      <c r="E2753" s="645">
        <f t="shared" si="301"/>
        <v>0</v>
      </c>
      <c r="F2753" s="644"/>
      <c r="G2753" s="644"/>
      <c r="H2753" s="644"/>
      <c r="I2753" s="645">
        <f t="shared" si="299"/>
        <v>0</v>
      </c>
      <c r="J2753" s="644"/>
      <c r="K2753" s="644"/>
      <c r="L2753" s="644"/>
      <c r="M2753" s="645">
        <f t="shared" si="300"/>
        <v>0</v>
      </c>
      <c r="N2753" s="644"/>
      <c r="O2753" s="644"/>
      <c r="P2753" s="644"/>
      <c r="Q2753" s="87" t="e">
        <f t="shared" si="298"/>
        <v>#DIV/0!</v>
      </c>
      <c r="R2753" s="87" t="e">
        <f t="shared" si="298"/>
        <v>#DIV/0!</v>
      </c>
      <c r="S2753" s="87" t="e">
        <f t="shared" si="298"/>
        <v>#DIV/0!</v>
      </c>
      <c r="T2753" s="87" t="e">
        <f t="shared" si="298"/>
        <v>#DIV/0!</v>
      </c>
    </row>
    <row r="2754" spans="1:20" ht="30" hidden="1" x14ac:dyDescent="0.3">
      <c r="A2754" s="92"/>
      <c r="B2754" s="93" t="s">
        <v>220</v>
      </c>
      <c r="C2754" s="97" t="s">
        <v>221</v>
      </c>
      <c r="D2754" s="644"/>
      <c r="E2754" s="645">
        <f t="shared" si="301"/>
        <v>0</v>
      </c>
      <c r="F2754" s="644"/>
      <c r="G2754" s="644"/>
      <c r="H2754" s="644"/>
      <c r="I2754" s="645">
        <f t="shared" si="299"/>
        <v>0</v>
      </c>
      <c r="J2754" s="644"/>
      <c r="K2754" s="644"/>
      <c r="L2754" s="644"/>
      <c r="M2754" s="645">
        <f t="shared" si="300"/>
        <v>0</v>
      </c>
      <c r="N2754" s="644"/>
      <c r="O2754" s="644"/>
      <c r="P2754" s="644"/>
      <c r="Q2754" s="87" t="e">
        <f t="shared" si="298"/>
        <v>#DIV/0!</v>
      </c>
      <c r="R2754" s="87" t="e">
        <f t="shared" si="298"/>
        <v>#DIV/0!</v>
      </c>
      <c r="S2754" s="87" t="e">
        <f t="shared" si="298"/>
        <v>#DIV/0!</v>
      </c>
      <c r="T2754" s="87" t="e">
        <f t="shared" si="298"/>
        <v>#DIV/0!</v>
      </c>
    </row>
    <row r="2755" spans="1:20" ht="30" hidden="1" x14ac:dyDescent="0.3">
      <c r="A2755" s="92"/>
      <c r="B2755" s="93" t="s">
        <v>222</v>
      </c>
      <c r="C2755" s="97" t="s">
        <v>223</v>
      </c>
      <c r="D2755" s="644"/>
      <c r="E2755" s="645">
        <f t="shared" si="301"/>
        <v>0</v>
      </c>
      <c r="F2755" s="644"/>
      <c r="G2755" s="644"/>
      <c r="H2755" s="644"/>
      <c r="I2755" s="645">
        <f t="shared" si="299"/>
        <v>0</v>
      </c>
      <c r="J2755" s="644"/>
      <c r="K2755" s="644"/>
      <c r="L2755" s="644"/>
      <c r="M2755" s="645">
        <f t="shared" si="300"/>
        <v>0</v>
      </c>
      <c r="N2755" s="644"/>
      <c r="O2755" s="644"/>
      <c r="P2755" s="644"/>
      <c r="Q2755" s="87" t="e">
        <f t="shared" si="298"/>
        <v>#DIV/0!</v>
      </c>
      <c r="R2755" s="87" t="e">
        <f t="shared" si="298"/>
        <v>#DIV/0!</v>
      </c>
      <c r="S2755" s="87" t="e">
        <f t="shared" si="298"/>
        <v>#DIV/0!</v>
      </c>
      <c r="T2755" s="87" t="e">
        <f t="shared" si="298"/>
        <v>#DIV/0!</v>
      </c>
    </row>
    <row r="2756" spans="1:20" hidden="1" x14ac:dyDescent="0.3">
      <c r="A2756" s="92"/>
      <c r="B2756" s="93" t="s">
        <v>224</v>
      </c>
      <c r="C2756" s="96" t="s">
        <v>225</v>
      </c>
      <c r="D2756" s="644"/>
      <c r="E2756" s="645">
        <f t="shared" si="301"/>
        <v>0</v>
      </c>
      <c r="F2756" s="644"/>
      <c r="G2756" s="644"/>
      <c r="H2756" s="644"/>
      <c r="I2756" s="645">
        <f t="shared" si="299"/>
        <v>0</v>
      </c>
      <c r="J2756" s="644"/>
      <c r="K2756" s="644"/>
      <c r="L2756" s="644"/>
      <c r="M2756" s="645">
        <f t="shared" si="300"/>
        <v>0</v>
      </c>
      <c r="N2756" s="644"/>
      <c r="O2756" s="644"/>
      <c r="P2756" s="644"/>
      <c r="Q2756" s="87" t="e">
        <f t="shared" si="298"/>
        <v>#DIV/0!</v>
      </c>
      <c r="R2756" s="87" t="e">
        <f t="shared" si="298"/>
        <v>#DIV/0!</v>
      </c>
      <c r="S2756" s="87" t="e">
        <f t="shared" si="298"/>
        <v>#DIV/0!</v>
      </c>
      <c r="T2756" s="87" t="e">
        <f t="shared" si="298"/>
        <v>#DIV/0!</v>
      </c>
    </row>
    <row r="2757" spans="1:20" ht="30" hidden="1" x14ac:dyDescent="0.3">
      <c r="A2757" s="92"/>
      <c r="B2757" s="93" t="s">
        <v>226</v>
      </c>
      <c r="C2757" s="97" t="s">
        <v>227</v>
      </c>
      <c r="D2757" s="644"/>
      <c r="E2757" s="645">
        <f t="shared" si="301"/>
        <v>0</v>
      </c>
      <c r="F2757" s="644"/>
      <c r="G2757" s="644"/>
      <c r="H2757" s="644"/>
      <c r="I2757" s="645">
        <f t="shared" si="299"/>
        <v>0</v>
      </c>
      <c r="J2757" s="644"/>
      <c r="K2757" s="644"/>
      <c r="L2757" s="644"/>
      <c r="M2757" s="645">
        <f t="shared" si="300"/>
        <v>0</v>
      </c>
      <c r="N2757" s="644"/>
      <c r="O2757" s="644"/>
      <c r="P2757" s="644"/>
      <c r="Q2757" s="87" t="e">
        <f t="shared" si="298"/>
        <v>#DIV/0!</v>
      </c>
      <c r="R2757" s="87" t="e">
        <f t="shared" si="298"/>
        <v>#DIV/0!</v>
      </c>
      <c r="S2757" s="87" t="e">
        <f t="shared" si="298"/>
        <v>#DIV/0!</v>
      </c>
      <c r="T2757" s="87" t="e">
        <f t="shared" si="298"/>
        <v>#DIV/0!</v>
      </c>
    </row>
    <row r="2758" spans="1:20" ht="75" hidden="1" x14ac:dyDescent="0.3">
      <c r="A2758" s="92"/>
      <c r="B2758" s="93" t="s">
        <v>228</v>
      </c>
      <c r="C2758" s="97" t="s">
        <v>229</v>
      </c>
      <c r="D2758" s="644"/>
      <c r="E2758" s="645">
        <f t="shared" si="301"/>
        <v>0</v>
      </c>
      <c r="F2758" s="644"/>
      <c r="G2758" s="644"/>
      <c r="H2758" s="644"/>
      <c r="I2758" s="645">
        <f t="shared" si="299"/>
        <v>0</v>
      </c>
      <c r="J2758" s="644"/>
      <c r="K2758" s="644"/>
      <c r="L2758" s="644"/>
      <c r="M2758" s="645">
        <f t="shared" si="300"/>
        <v>0</v>
      </c>
      <c r="N2758" s="644"/>
      <c r="O2758" s="644"/>
      <c r="P2758" s="644"/>
      <c r="Q2758" s="87" t="e">
        <f t="shared" si="298"/>
        <v>#DIV/0!</v>
      </c>
      <c r="R2758" s="87" t="e">
        <f t="shared" si="298"/>
        <v>#DIV/0!</v>
      </c>
      <c r="S2758" s="87" t="e">
        <f t="shared" si="298"/>
        <v>#DIV/0!</v>
      </c>
      <c r="T2758" s="87" t="e">
        <f t="shared" si="298"/>
        <v>#DIV/0!</v>
      </c>
    </row>
    <row r="2759" spans="1:20" ht="135" hidden="1" x14ac:dyDescent="0.3">
      <c r="A2759" s="92"/>
      <c r="B2759" s="93" t="s">
        <v>230</v>
      </c>
      <c r="C2759" s="97" t="s">
        <v>231</v>
      </c>
      <c r="D2759" s="644"/>
      <c r="E2759" s="645">
        <f t="shared" si="301"/>
        <v>0</v>
      </c>
      <c r="F2759" s="644"/>
      <c r="G2759" s="644"/>
      <c r="H2759" s="644"/>
      <c r="I2759" s="645">
        <f t="shared" si="299"/>
        <v>0</v>
      </c>
      <c r="J2759" s="644"/>
      <c r="K2759" s="644"/>
      <c r="L2759" s="644"/>
      <c r="M2759" s="645">
        <f t="shared" si="300"/>
        <v>0</v>
      </c>
      <c r="N2759" s="644"/>
      <c r="O2759" s="644"/>
      <c r="P2759" s="644"/>
      <c r="Q2759" s="87" t="e">
        <f t="shared" si="298"/>
        <v>#DIV/0!</v>
      </c>
      <c r="R2759" s="87" t="e">
        <f t="shared" si="298"/>
        <v>#DIV/0!</v>
      </c>
      <c r="S2759" s="87" t="e">
        <f t="shared" si="298"/>
        <v>#DIV/0!</v>
      </c>
      <c r="T2759" s="87" t="e">
        <f t="shared" si="298"/>
        <v>#DIV/0!</v>
      </c>
    </row>
    <row r="2760" spans="1:20" ht="45" hidden="1" x14ac:dyDescent="0.3">
      <c r="A2760" s="92"/>
      <c r="B2760" s="93" t="s">
        <v>232</v>
      </c>
      <c r="C2760" s="97" t="s">
        <v>233</v>
      </c>
      <c r="D2760" s="644"/>
      <c r="E2760" s="645">
        <f t="shared" si="301"/>
        <v>0</v>
      </c>
      <c r="F2760" s="644"/>
      <c r="G2760" s="644"/>
      <c r="H2760" s="644"/>
      <c r="I2760" s="645">
        <f t="shared" si="299"/>
        <v>0</v>
      </c>
      <c r="J2760" s="644"/>
      <c r="K2760" s="644"/>
      <c r="L2760" s="644"/>
      <c r="M2760" s="645">
        <f t="shared" si="300"/>
        <v>0</v>
      </c>
      <c r="N2760" s="644"/>
      <c r="O2760" s="644"/>
      <c r="P2760" s="644"/>
      <c r="Q2760" s="87" t="e">
        <f t="shared" si="298"/>
        <v>#DIV/0!</v>
      </c>
      <c r="R2760" s="87" t="e">
        <f t="shared" si="298"/>
        <v>#DIV/0!</v>
      </c>
      <c r="S2760" s="87" t="e">
        <f t="shared" si="298"/>
        <v>#DIV/0!</v>
      </c>
      <c r="T2760" s="87" t="e">
        <f t="shared" si="298"/>
        <v>#DIV/0!</v>
      </c>
    </row>
    <row r="2761" spans="1:20" ht="45" hidden="1" x14ac:dyDescent="0.3">
      <c r="A2761" s="92"/>
      <c r="B2761" s="93" t="s">
        <v>234</v>
      </c>
      <c r="C2761" s="97" t="s">
        <v>235</v>
      </c>
      <c r="D2761" s="644"/>
      <c r="E2761" s="645">
        <f t="shared" si="301"/>
        <v>0</v>
      </c>
      <c r="F2761" s="644"/>
      <c r="G2761" s="644"/>
      <c r="H2761" s="644"/>
      <c r="I2761" s="645">
        <f t="shared" si="299"/>
        <v>0</v>
      </c>
      <c r="J2761" s="644"/>
      <c r="K2761" s="644"/>
      <c r="L2761" s="644"/>
      <c r="M2761" s="645">
        <f t="shared" si="300"/>
        <v>0</v>
      </c>
      <c r="N2761" s="644"/>
      <c r="O2761" s="644"/>
      <c r="P2761" s="644"/>
      <c r="Q2761" s="87" t="e">
        <f t="shared" si="298"/>
        <v>#DIV/0!</v>
      </c>
      <c r="R2761" s="87" t="e">
        <f t="shared" si="298"/>
        <v>#DIV/0!</v>
      </c>
      <c r="S2761" s="87" t="e">
        <f t="shared" si="298"/>
        <v>#DIV/0!</v>
      </c>
      <c r="T2761" s="87" t="e">
        <f t="shared" si="298"/>
        <v>#DIV/0!</v>
      </c>
    </row>
    <row r="2762" spans="1:20" ht="45" hidden="1" x14ac:dyDescent="0.3">
      <c r="A2762" s="92"/>
      <c r="B2762" s="93" t="s">
        <v>236</v>
      </c>
      <c r="C2762" s="97" t="s">
        <v>237</v>
      </c>
      <c r="D2762" s="644"/>
      <c r="E2762" s="645">
        <f t="shared" si="301"/>
        <v>0</v>
      </c>
      <c r="F2762" s="644"/>
      <c r="G2762" s="644"/>
      <c r="H2762" s="644"/>
      <c r="I2762" s="645">
        <f t="shared" si="299"/>
        <v>0</v>
      </c>
      <c r="J2762" s="644"/>
      <c r="K2762" s="644"/>
      <c r="L2762" s="644"/>
      <c r="M2762" s="645">
        <f t="shared" si="300"/>
        <v>0</v>
      </c>
      <c r="N2762" s="644"/>
      <c r="O2762" s="644"/>
      <c r="P2762" s="644"/>
      <c r="Q2762" s="87" t="e">
        <f t="shared" si="298"/>
        <v>#DIV/0!</v>
      </c>
      <c r="R2762" s="87" t="e">
        <f t="shared" si="298"/>
        <v>#DIV/0!</v>
      </c>
      <c r="S2762" s="87" t="e">
        <f t="shared" si="298"/>
        <v>#DIV/0!</v>
      </c>
      <c r="T2762" s="87" t="e">
        <f t="shared" si="298"/>
        <v>#DIV/0!</v>
      </c>
    </row>
    <row r="2763" spans="1:20" ht="30" hidden="1" x14ac:dyDescent="0.3">
      <c r="A2763" s="92"/>
      <c r="B2763" s="93" t="s">
        <v>238</v>
      </c>
      <c r="C2763" s="97" t="s">
        <v>239</v>
      </c>
      <c r="D2763" s="644"/>
      <c r="E2763" s="645">
        <f t="shared" si="301"/>
        <v>0</v>
      </c>
      <c r="F2763" s="644"/>
      <c r="G2763" s="644"/>
      <c r="H2763" s="644"/>
      <c r="I2763" s="645">
        <f t="shared" si="299"/>
        <v>0</v>
      </c>
      <c r="J2763" s="644"/>
      <c r="K2763" s="644"/>
      <c r="L2763" s="644"/>
      <c r="M2763" s="645">
        <f t="shared" si="300"/>
        <v>0</v>
      </c>
      <c r="N2763" s="644"/>
      <c r="O2763" s="644"/>
      <c r="P2763" s="644"/>
      <c r="Q2763" s="87" t="e">
        <f t="shared" si="298"/>
        <v>#DIV/0!</v>
      </c>
      <c r="R2763" s="87" t="e">
        <f t="shared" si="298"/>
        <v>#DIV/0!</v>
      </c>
      <c r="S2763" s="87" t="e">
        <f t="shared" si="298"/>
        <v>#DIV/0!</v>
      </c>
      <c r="T2763" s="87" t="e">
        <f t="shared" si="298"/>
        <v>#DIV/0!</v>
      </c>
    </row>
    <row r="2764" spans="1:20" ht="45" hidden="1" x14ac:dyDescent="0.3">
      <c r="A2764" s="92"/>
      <c r="B2764" s="93" t="s">
        <v>240</v>
      </c>
      <c r="C2764" s="97" t="s">
        <v>241</v>
      </c>
      <c r="D2764" s="644"/>
      <c r="E2764" s="645">
        <f t="shared" si="301"/>
        <v>0</v>
      </c>
      <c r="F2764" s="644"/>
      <c r="G2764" s="644"/>
      <c r="H2764" s="644"/>
      <c r="I2764" s="645">
        <f t="shared" si="299"/>
        <v>0</v>
      </c>
      <c r="J2764" s="644"/>
      <c r="K2764" s="644"/>
      <c r="L2764" s="644"/>
      <c r="M2764" s="645">
        <f t="shared" si="300"/>
        <v>0</v>
      </c>
      <c r="N2764" s="644"/>
      <c r="O2764" s="644"/>
      <c r="P2764" s="644"/>
      <c r="Q2764" s="87" t="e">
        <f t="shared" si="298"/>
        <v>#DIV/0!</v>
      </c>
      <c r="R2764" s="87" t="e">
        <f t="shared" si="298"/>
        <v>#DIV/0!</v>
      </c>
      <c r="S2764" s="87" t="e">
        <f t="shared" si="298"/>
        <v>#DIV/0!</v>
      </c>
      <c r="T2764" s="87" t="e">
        <f t="shared" si="298"/>
        <v>#DIV/0!</v>
      </c>
    </row>
    <row r="2765" spans="1:20" ht="60" hidden="1" x14ac:dyDescent="0.3">
      <c r="A2765" s="92"/>
      <c r="B2765" s="93" t="s">
        <v>242</v>
      </c>
      <c r="C2765" s="97" t="s">
        <v>243</v>
      </c>
      <c r="D2765" s="644"/>
      <c r="E2765" s="645">
        <f t="shared" si="301"/>
        <v>0</v>
      </c>
      <c r="F2765" s="644"/>
      <c r="G2765" s="644"/>
      <c r="H2765" s="644"/>
      <c r="I2765" s="645">
        <f t="shared" si="299"/>
        <v>0</v>
      </c>
      <c r="J2765" s="644"/>
      <c r="K2765" s="644"/>
      <c r="L2765" s="644"/>
      <c r="M2765" s="645">
        <f t="shared" si="300"/>
        <v>0</v>
      </c>
      <c r="N2765" s="644"/>
      <c r="O2765" s="644"/>
      <c r="P2765" s="644"/>
      <c r="Q2765" s="87" t="e">
        <f t="shared" si="298"/>
        <v>#DIV/0!</v>
      </c>
      <c r="R2765" s="87" t="e">
        <f t="shared" si="298"/>
        <v>#DIV/0!</v>
      </c>
      <c r="S2765" s="87" t="e">
        <f t="shared" si="298"/>
        <v>#DIV/0!</v>
      </c>
      <c r="T2765" s="87" t="e">
        <f t="shared" si="298"/>
        <v>#DIV/0!</v>
      </c>
    </row>
    <row r="2766" spans="1:20" ht="30" hidden="1" x14ac:dyDescent="0.3">
      <c r="A2766" s="92"/>
      <c r="B2766" s="93" t="s">
        <v>244</v>
      </c>
      <c r="C2766" s="97" t="s">
        <v>245</v>
      </c>
      <c r="D2766" s="644"/>
      <c r="E2766" s="645">
        <f t="shared" si="301"/>
        <v>0</v>
      </c>
      <c r="F2766" s="644"/>
      <c r="G2766" s="644"/>
      <c r="H2766" s="644"/>
      <c r="I2766" s="645">
        <f t="shared" si="299"/>
        <v>0</v>
      </c>
      <c r="J2766" s="644"/>
      <c r="K2766" s="644"/>
      <c r="L2766" s="644"/>
      <c r="M2766" s="645">
        <f t="shared" si="300"/>
        <v>0</v>
      </c>
      <c r="N2766" s="644"/>
      <c r="O2766" s="644"/>
      <c r="P2766" s="644"/>
      <c r="Q2766" s="87" t="e">
        <f t="shared" si="298"/>
        <v>#DIV/0!</v>
      </c>
      <c r="R2766" s="87" t="e">
        <f t="shared" si="298"/>
        <v>#DIV/0!</v>
      </c>
      <c r="S2766" s="87" t="e">
        <f t="shared" si="298"/>
        <v>#DIV/0!</v>
      </c>
      <c r="T2766" s="87" t="e">
        <f t="shared" si="298"/>
        <v>#DIV/0!</v>
      </c>
    </row>
    <row r="2767" spans="1:20" ht="30" hidden="1" x14ac:dyDescent="0.3">
      <c r="A2767" s="92"/>
      <c r="B2767" s="93" t="s">
        <v>246</v>
      </c>
      <c r="C2767" s="97" t="s">
        <v>247</v>
      </c>
      <c r="D2767" s="644"/>
      <c r="E2767" s="645">
        <f t="shared" si="301"/>
        <v>0</v>
      </c>
      <c r="F2767" s="644"/>
      <c r="G2767" s="644"/>
      <c r="H2767" s="644"/>
      <c r="I2767" s="645">
        <f t="shared" si="299"/>
        <v>0</v>
      </c>
      <c r="J2767" s="644"/>
      <c r="K2767" s="644"/>
      <c r="L2767" s="644"/>
      <c r="M2767" s="645">
        <f t="shared" si="300"/>
        <v>0</v>
      </c>
      <c r="N2767" s="644"/>
      <c r="O2767" s="644"/>
      <c r="P2767" s="644"/>
      <c r="Q2767" s="87" t="e">
        <f t="shared" si="298"/>
        <v>#DIV/0!</v>
      </c>
      <c r="R2767" s="87" t="e">
        <f t="shared" si="298"/>
        <v>#DIV/0!</v>
      </c>
      <c r="S2767" s="87" t="e">
        <f t="shared" si="298"/>
        <v>#DIV/0!</v>
      </c>
      <c r="T2767" s="87" t="e">
        <f t="shared" si="298"/>
        <v>#DIV/0!</v>
      </c>
    </row>
    <row r="2768" spans="1:20" ht="30" hidden="1" x14ac:dyDescent="0.3">
      <c r="A2768" s="92"/>
      <c r="B2768" s="93" t="s">
        <v>248</v>
      </c>
      <c r="C2768" s="97" t="s">
        <v>249</v>
      </c>
      <c r="D2768" s="644"/>
      <c r="E2768" s="645">
        <f t="shared" si="301"/>
        <v>0</v>
      </c>
      <c r="F2768" s="644"/>
      <c r="G2768" s="644"/>
      <c r="H2768" s="644"/>
      <c r="I2768" s="645">
        <f t="shared" si="299"/>
        <v>0</v>
      </c>
      <c r="J2768" s="644"/>
      <c r="K2768" s="644"/>
      <c r="L2768" s="644"/>
      <c r="M2768" s="645">
        <f t="shared" si="300"/>
        <v>0</v>
      </c>
      <c r="N2768" s="644"/>
      <c r="O2768" s="644"/>
      <c r="P2768" s="644"/>
      <c r="Q2768" s="87" t="e">
        <f t="shared" si="298"/>
        <v>#DIV/0!</v>
      </c>
      <c r="R2768" s="87" t="e">
        <f t="shared" si="298"/>
        <v>#DIV/0!</v>
      </c>
      <c r="S2768" s="87" t="e">
        <f t="shared" si="298"/>
        <v>#DIV/0!</v>
      </c>
      <c r="T2768" s="87" t="e">
        <f t="shared" si="298"/>
        <v>#DIV/0!</v>
      </c>
    </row>
    <row r="2769" spans="1:20" ht="75" hidden="1" x14ac:dyDescent="0.3">
      <c r="A2769" s="92"/>
      <c r="B2769" s="93" t="s">
        <v>250</v>
      </c>
      <c r="C2769" s="97" t="s">
        <v>251</v>
      </c>
      <c r="D2769" s="644"/>
      <c r="E2769" s="645">
        <f t="shared" si="301"/>
        <v>0</v>
      </c>
      <c r="F2769" s="644"/>
      <c r="G2769" s="644"/>
      <c r="H2769" s="644"/>
      <c r="I2769" s="645">
        <f t="shared" si="299"/>
        <v>0</v>
      </c>
      <c r="J2769" s="644"/>
      <c r="K2769" s="644"/>
      <c r="L2769" s="644"/>
      <c r="M2769" s="645">
        <f t="shared" si="300"/>
        <v>0</v>
      </c>
      <c r="N2769" s="644"/>
      <c r="O2769" s="644"/>
      <c r="P2769" s="644"/>
      <c r="Q2769" s="87" t="e">
        <f t="shared" si="298"/>
        <v>#DIV/0!</v>
      </c>
      <c r="R2769" s="87" t="e">
        <f t="shared" si="298"/>
        <v>#DIV/0!</v>
      </c>
      <c r="S2769" s="87" t="e">
        <f t="shared" si="298"/>
        <v>#DIV/0!</v>
      </c>
      <c r="T2769" s="87" t="e">
        <f t="shared" si="298"/>
        <v>#DIV/0!</v>
      </c>
    </row>
    <row r="2770" spans="1:20" ht="30" hidden="1" x14ac:dyDescent="0.3">
      <c r="A2770" s="92"/>
      <c r="B2770" s="93" t="s">
        <v>252</v>
      </c>
      <c r="C2770" s="97" t="s">
        <v>253</v>
      </c>
      <c r="D2770" s="644"/>
      <c r="E2770" s="645">
        <f t="shared" si="301"/>
        <v>0</v>
      </c>
      <c r="F2770" s="644"/>
      <c r="G2770" s="644"/>
      <c r="H2770" s="644"/>
      <c r="I2770" s="645">
        <f t="shared" si="299"/>
        <v>0</v>
      </c>
      <c r="J2770" s="644"/>
      <c r="K2770" s="644"/>
      <c r="L2770" s="644"/>
      <c r="M2770" s="645">
        <f t="shared" si="300"/>
        <v>0</v>
      </c>
      <c r="N2770" s="644"/>
      <c r="O2770" s="644"/>
      <c r="P2770" s="644"/>
      <c r="Q2770" s="87" t="e">
        <f t="shared" si="298"/>
        <v>#DIV/0!</v>
      </c>
      <c r="R2770" s="87" t="e">
        <f t="shared" si="298"/>
        <v>#DIV/0!</v>
      </c>
      <c r="S2770" s="87" t="e">
        <f t="shared" si="298"/>
        <v>#DIV/0!</v>
      </c>
      <c r="T2770" s="87" t="e">
        <f t="shared" si="298"/>
        <v>#DIV/0!</v>
      </c>
    </row>
    <row r="2771" spans="1:20" ht="30" hidden="1" x14ac:dyDescent="0.3">
      <c r="A2771" s="92"/>
      <c r="B2771" s="93" t="s">
        <v>254</v>
      </c>
      <c r="C2771" s="96" t="s">
        <v>255</v>
      </c>
      <c r="D2771" s="644"/>
      <c r="E2771" s="645">
        <f t="shared" si="301"/>
        <v>0</v>
      </c>
      <c r="F2771" s="644"/>
      <c r="G2771" s="644"/>
      <c r="H2771" s="644"/>
      <c r="I2771" s="645">
        <f t="shared" si="299"/>
        <v>0</v>
      </c>
      <c r="J2771" s="644"/>
      <c r="K2771" s="644"/>
      <c r="L2771" s="644"/>
      <c r="M2771" s="645">
        <f t="shared" si="300"/>
        <v>0</v>
      </c>
      <c r="N2771" s="644"/>
      <c r="O2771" s="644"/>
      <c r="P2771" s="644"/>
      <c r="Q2771" s="87" t="e">
        <f t="shared" si="298"/>
        <v>#DIV/0!</v>
      </c>
      <c r="R2771" s="87" t="e">
        <f t="shared" si="298"/>
        <v>#DIV/0!</v>
      </c>
      <c r="S2771" s="87" t="e">
        <f t="shared" si="298"/>
        <v>#DIV/0!</v>
      </c>
      <c r="T2771" s="87" t="e">
        <f t="shared" ref="T2771:T2834" si="302">P2771/L2771*100</f>
        <v>#DIV/0!</v>
      </c>
    </row>
    <row r="2772" spans="1:20" hidden="1" x14ac:dyDescent="0.3">
      <c r="A2772" s="92"/>
      <c r="B2772" s="93" t="s">
        <v>256</v>
      </c>
      <c r="C2772" s="96" t="s">
        <v>257</v>
      </c>
      <c r="D2772" s="644"/>
      <c r="E2772" s="645">
        <f t="shared" si="301"/>
        <v>0</v>
      </c>
      <c r="F2772" s="644"/>
      <c r="G2772" s="644"/>
      <c r="H2772" s="644"/>
      <c r="I2772" s="645">
        <f t="shared" si="299"/>
        <v>0</v>
      </c>
      <c r="J2772" s="644"/>
      <c r="K2772" s="644"/>
      <c r="L2772" s="644"/>
      <c r="M2772" s="645">
        <f t="shared" si="300"/>
        <v>0</v>
      </c>
      <c r="N2772" s="644"/>
      <c r="O2772" s="644"/>
      <c r="P2772" s="644"/>
      <c r="Q2772" s="87" t="e">
        <f t="shared" ref="Q2772:T2837" si="303">M2772/I2772*100</f>
        <v>#DIV/0!</v>
      </c>
      <c r="R2772" s="87" t="e">
        <f t="shared" si="303"/>
        <v>#DIV/0!</v>
      </c>
      <c r="S2772" s="87" t="e">
        <f t="shared" si="303"/>
        <v>#DIV/0!</v>
      </c>
      <c r="T2772" s="87" t="e">
        <f t="shared" si="302"/>
        <v>#DIV/0!</v>
      </c>
    </row>
    <row r="2773" spans="1:20" hidden="1" x14ac:dyDescent="0.3">
      <c r="A2773" s="92"/>
      <c r="B2773" s="93" t="s">
        <v>258</v>
      </c>
      <c r="C2773" s="96" t="s">
        <v>259</v>
      </c>
      <c r="D2773" s="644"/>
      <c r="E2773" s="645">
        <f t="shared" si="301"/>
        <v>0</v>
      </c>
      <c r="F2773" s="644"/>
      <c r="G2773" s="644"/>
      <c r="H2773" s="644"/>
      <c r="I2773" s="645">
        <f t="shared" ref="I2773:I2838" si="304">J2773+K2773</f>
        <v>0</v>
      </c>
      <c r="J2773" s="644"/>
      <c r="K2773" s="644"/>
      <c r="L2773" s="644"/>
      <c r="M2773" s="645">
        <f t="shared" ref="M2773:M2838" si="305">N2773+O2773</f>
        <v>0</v>
      </c>
      <c r="N2773" s="644"/>
      <c r="O2773" s="644"/>
      <c r="P2773" s="644"/>
      <c r="Q2773" s="87" t="e">
        <f t="shared" si="303"/>
        <v>#DIV/0!</v>
      </c>
      <c r="R2773" s="87" t="e">
        <f t="shared" si="303"/>
        <v>#DIV/0!</v>
      </c>
      <c r="S2773" s="87" t="e">
        <f t="shared" si="303"/>
        <v>#DIV/0!</v>
      </c>
      <c r="T2773" s="87" t="e">
        <f t="shared" si="302"/>
        <v>#DIV/0!</v>
      </c>
    </row>
    <row r="2774" spans="1:20" ht="60" hidden="1" x14ac:dyDescent="0.3">
      <c r="A2774" s="92"/>
      <c r="B2774" s="93" t="s">
        <v>260</v>
      </c>
      <c r="C2774" s="96" t="s">
        <v>261</v>
      </c>
      <c r="D2774" s="644"/>
      <c r="E2774" s="645">
        <f t="shared" si="301"/>
        <v>0</v>
      </c>
      <c r="F2774" s="644"/>
      <c r="G2774" s="644"/>
      <c r="H2774" s="644"/>
      <c r="I2774" s="645">
        <f t="shared" si="304"/>
        <v>0</v>
      </c>
      <c r="J2774" s="644"/>
      <c r="K2774" s="644"/>
      <c r="L2774" s="644"/>
      <c r="M2774" s="645">
        <f t="shared" si="305"/>
        <v>0</v>
      </c>
      <c r="N2774" s="644"/>
      <c r="O2774" s="644"/>
      <c r="P2774" s="644"/>
      <c r="Q2774" s="87" t="e">
        <f t="shared" si="303"/>
        <v>#DIV/0!</v>
      </c>
      <c r="R2774" s="87" t="e">
        <f t="shared" si="303"/>
        <v>#DIV/0!</v>
      </c>
      <c r="S2774" s="87" t="e">
        <f t="shared" si="303"/>
        <v>#DIV/0!</v>
      </c>
      <c r="T2774" s="87" t="e">
        <f t="shared" si="302"/>
        <v>#DIV/0!</v>
      </c>
    </row>
    <row r="2775" spans="1:20" ht="45" hidden="1" x14ac:dyDescent="0.3">
      <c r="A2775" s="92"/>
      <c r="B2775" s="93" t="s">
        <v>262</v>
      </c>
      <c r="C2775" s="96" t="s">
        <v>263</v>
      </c>
      <c r="D2775" s="644"/>
      <c r="E2775" s="645">
        <f t="shared" si="301"/>
        <v>0</v>
      </c>
      <c r="F2775" s="644"/>
      <c r="G2775" s="644"/>
      <c r="H2775" s="644"/>
      <c r="I2775" s="645">
        <f t="shared" si="304"/>
        <v>0</v>
      </c>
      <c r="J2775" s="644"/>
      <c r="K2775" s="644"/>
      <c r="L2775" s="644"/>
      <c r="M2775" s="645">
        <f t="shared" si="305"/>
        <v>0</v>
      </c>
      <c r="N2775" s="644"/>
      <c r="O2775" s="644"/>
      <c r="P2775" s="644"/>
      <c r="Q2775" s="87" t="e">
        <f t="shared" si="303"/>
        <v>#DIV/0!</v>
      </c>
      <c r="R2775" s="87" t="e">
        <f t="shared" si="303"/>
        <v>#DIV/0!</v>
      </c>
      <c r="S2775" s="87" t="e">
        <f t="shared" si="303"/>
        <v>#DIV/0!</v>
      </c>
      <c r="T2775" s="87" t="e">
        <f t="shared" si="302"/>
        <v>#DIV/0!</v>
      </c>
    </row>
    <row r="2776" spans="1:20" ht="45" hidden="1" x14ac:dyDescent="0.3">
      <c r="A2776" s="92"/>
      <c r="B2776" s="93" t="s">
        <v>264</v>
      </c>
      <c r="C2776" s="97" t="s">
        <v>265</v>
      </c>
      <c r="D2776" s="644"/>
      <c r="E2776" s="645">
        <f t="shared" si="301"/>
        <v>0</v>
      </c>
      <c r="F2776" s="644"/>
      <c r="G2776" s="644"/>
      <c r="H2776" s="644"/>
      <c r="I2776" s="645">
        <f t="shared" si="304"/>
        <v>0</v>
      </c>
      <c r="J2776" s="644"/>
      <c r="K2776" s="644"/>
      <c r="L2776" s="644"/>
      <c r="M2776" s="645">
        <f t="shared" si="305"/>
        <v>0</v>
      </c>
      <c r="N2776" s="644"/>
      <c r="O2776" s="644"/>
      <c r="P2776" s="644"/>
      <c r="Q2776" s="87" t="e">
        <f t="shared" si="303"/>
        <v>#DIV/0!</v>
      </c>
      <c r="R2776" s="87" t="e">
        <f t="shared" si="303"/>
        <v>#DIV/0!</v>
      </c>
      <c r="S2776" s="87" t="e">
        <f t="shared" si="303"/>
        <v>#DIV/0!</v>
      </c>
      <c r="T2776" s="87" t="e">
        <f t="shared" si="302"/>
        <v>#DIV/0!</v>
      </c>
    </row>
    <row r="2777" spans="1:20" ht="30" hidden="1" x14ac:dyDescent="0.3">
      <c r="A2777" s="92"/>
      <c r="B2777" s="93" t="s">
        <v>266</v>
      </c>
      <c r="C2777" s="97" t="s">
        <v>267</v>
      </c>
      <c r="D2777" s="644"/>
      <c r="E2777" s="645">
        <f t="shared" si="301"/>
        <v>0</v>
      </c>
      <c r="F2777" s="644"/>
      <c r="G2777" s="644"/>
      <c r="H2777" s="644"/>
      <c r="I2777" s="645">
        <f t="shared" si="304"/>
        <v>0</v>
      </c>
      <c r="J2777" s="644"/>
      <c r="K2777" s="644"/>
      <c r="L2777" s="644"/>
      <c r="M2777" s="645">
        <f t="shared" si="305"/>
        <v>0</v>
      </c>
      <c r="N2777" s="644"/>
      <c r="O2777" s="644"/>
      <c r="P2777" s="644"/>
      <c r="Q2777" s="87" t="e">
        <f t="shared" si="303"/>
        <v>#DIV/0!</v>
      </c>
      <c r="R2777" s="87" t="e">
        <f t="shared" si="303"/>
        <v>#DIV/0!</v>
      </c>
      <c r="S2777" s="87" t="e">
        <f t="shared" si="303"/>
        <v>#DIV/0!</v>
      </c>
      <c r="T2777" s="87" t="e">
        <f t="shared" si="302"/>
        <v>#DIV/0!</v>
      </c>
    </row>
    <row r="2778" spans="1:20" ht="30" hidden="1" x14ac:dyDescent="0.3">
      <c r="A2778" s="92"/>
      <c r="B2778" s="93" t="s">
        <v>268</v>
      </c>
      <c r="C2778" s="97" t="s">
        <v>269</v>
      </c>
      <c r="D2778" s="644"/>
      <c r="E2778" s="645">
        <f t="shared" ref="E2778:E2843" si="306">F2778+G2778</f>
        <v>0</v>
      </c>
      <c r="F2778" s="644"/>
      <c r="G2778" s="644"/>
      <c r="H2778" s="644"/>
      <c r="I2778" s="645">
        <f t="shared" si="304"/>
        <v>0</v>
      </c>
      <c r="J2778" s="644"/>
      <c r="K2778" s="644"/>
      <c r="L2778" s="644"/>
      <c r="M2778" s="645">
        <f t="shared" si="305"/>
        <v>0</v>
      </c>
      <c r="N2778" s="644"/>
      <c r="O2778" s="644"/>
      <c r="P2778" s="644"/>
      <c r="Q2778" s="87" t="e">
        <f t="shared" si="303"/>
        <v>#DIV/0!</v>
      </c>
      <c r="R2778" s="87" t="e">
        <f t="shared" si="303"/>
        <v>#DIV/0!</v>
      </c>
      <c r="S2778" s="87" t="e">
        <f t="shared" si="303"/>
        <v>#DIV/0!</v>
      </c>
      <c r="T2778" s="87" t="e">
        <f t="shared" si="302"/>
        <v>#DIV/0!</v>
      </c>
    </row>
    <row r="2779" spans="1:20" ht="60" hidden="1" x14ac:dyDescent="0.3">
      <c r="A2779" s="92"/>
      <c r="B2779" s="93" t="s">
        <v>270</v>
      </c>
      <c r="C2779" s="97" t="s">
        <v>271</v>
      </c>
      <c r="D2779" s="644"/>
      <c r="E2779" s="645">
        <f t="shared" si="306"/>
        <v>0</v>
      </c>
      <c r="F2779" s="644"/>
      <c r="G2779" s="644"/>
      <c r="H2779" s="644"/>
      <c r="I2779" s="645">
        <f t="shared" si="304"/>
        <v>0</v>
      </c>
      <c r="J2779" s="644"/>
      <c r="K2779" s="644"/>
      <c r="L2779" s="644"/>
      <c r="M2779" s="645">
        <f t="shared" si="305"/>
        <v>0</v>
      </c>
      <c r="N2779" s="644"/>
      <c r="O2779" s="644"/>
      <c r="P2779" s="644"/>
      <c r="Q2779" s="87" t="e">
        <f t="shared" si="303"/>
        <v>#DIV/0!</v>
      </c>
      <c r="R2779" s="87" t="e">
        <f t="shared" si="303"/>
        <v>#DIV/0!</v>
      </c>
      <c r="S2779" s="87" t="e">
        <f t="shared" si="303"/>
        <v>#DIV/0!</v>
      </c>
      <c r="T2779" s="87" t="e">
        <f t="shared" si="302"/>
        <v>#DIV/0!</v>
      </c>
    </row>
    <row r="2780" spans="1:20" ht="60" hidden="1" x14ac:dyDescent="0.3">
      <c r="A2780" s="92"/>
      <c r="B2780" s="93" t="s">
        <v>272</v>
      </c>
      <c r="C2780" s="97" t="s">
        <v>273</v>
      </c>
      <c r="D2780" s="644"/>
      <c r="E2780" s="645">
        <f t="shared" si="306"/>
        <v>0</v>
      </c>
      <c r="F2780" s="644"/>
      <c r="G2780" s="644"/>
      <c r="H2780" s="644"/>
      <c r="I2780" s="645">
        <f t="shared" si="304"/>
        <v>0</v>
      </c>
      <c r="J2780" s="644"/>
      <c r="K2780" s="644"/>
      <c r="L2780" s="644"/>
      <c r="M2780" s="645">
        <f t="shared" si="305"/>
        <v>0</v>
      </c>
      <c r="N2780" s="644"/>
      <c r="O2780" s="644"/>
      <c r="P2780" s="644"/>
      <c r="Q2780" s="87" t="e">
        <f t="shared" si="303"/>
        <v>#DIV/0!</v>
      </c>
      <c r="R2780" s="87" t="e">
        <f t="shared" si="303"/>
        <v>#DIV/0!</v>
      </c>
      <c r="S2780" s="87" t="e">
        <f t="shared" si="303"/>
        <v>#DIV/0!</v>
      </c>
      <c r="T2780" s="87" t="e">
        <f t="shared" si="302"/>
        <v>#DIV/0!</v>
      </c>
    </row>
    <row r="2781" spans="1:20" ht="90" hidden="1" x14ac:dyDescent="0.3">
      <c r="A2781" s="92"/>
      <c r="B2781" s="93" t="s">
        <v>274</v>
      </c>
      <c r="C2781" s="97" t="s">
        <v>275</v>
      </c>
      <c r="D2781" s="644"/>
      <c r="E2781" s="645">
        <f t="shared" si="306"/>
        <v>0</v>
      </c>
      <c r="F2781" s="644"/>
      <c r="G2781" s="644"/>
      <c r="H2781" s="644"/>
      <c r="I2781" s="645">
        <f t="shared" si="304"/>
        <v>0</v>
      </c>
      <c r="J2781" s="644"/>
      <c r="K2781" s="644"/>
      <c r="L2781" s="644"/>
      <c r="M2781" s="645">
        <f t="shared" si="305"/>
        <v>0</v>
      </c>
      <c r="N2781" s="644"/>
      <c r="O2781" s="644"/>
      <c r="P2781" s="644"/>
      <c r="Q2781" s="87" t="e">
        <f t="shared" si="303"/>
        <v>#DIV/0!</v>
      </c>
      <c r="R2781" s="87" t="e">
        <f t="shared" si="303"/>
        <v>#DIV/0!</v>
      </c>
      <c r="S2781" s="87" t="e">
        <f t="shared" si="303"/>
        <v>#DIV/0!</v>
      </c>
      <c r="T2781" s="87" t="e">
        <f t="shared" si="302"/>
        <v>#DIV/0!</v>
      </c>
    </row>
    <row r="2782" spans="1:20" ht="45" hidden="1" x14ac:dyDescent="0.3">
      <c r="A2782" s="92"/>
      <c r="B2782" s="93" t="s">
        <v>276</v>
      </c>
      <c r="C2782" s="96" t="s">
        <v>277</v>
      </c>
      <c r="D2782" s="644"/>
      <c r="E2782" s="645">
        <f t="shared" si="306"/>
        <v>0</v>
      </c>
      <c r="F2782" s="644"/>
      <c r="G2782" s="644"/>
      <c r="H2782" s="644"/>
      <c r="I2782" s="645">
        <f t="shared" si="304"/>
        <v>0</v>
      </c>
      <c r="J2782" s="644"/>
      <c r="K2782" s="644"/>
      <c r="L2782" s="644"/>
      <c r="M2782" s="645">
        <f t="shared" si="305"/>
        <v>0</v>
      </c>
      <c r="N2782" s="644"/>
      <c r="O2782" s="644"/>
      <c r="P2782" s="644"/>
      <c r="Q2782" s="87" t="e">
        <f t="shared" si="303"/>
        <v>#DIV/0!</v>
      </c>
      <c r="R2782" s="87" t="e">
        <f t="shared" si="303"/>
        <v>#DIV/0!</v>
      </c>
      <c r="S2782" s="87" t="e">
        <f t="shared" si="303"/>
        <v>#DIV/0!</v>
      </c>
      <c r="T2782" s="87" t="e">
        <f t="shared" si="302"/>
        <v>#DIV/0!</v>
      </c>
    </row>
    <row r="2783" spans="1:20" ht="45" hidden="1" x14ac:dyDescent="0.3">
      <c r="A2783" s="92"/>
      <c r="B2783" s="93" t="s">
        <v>278</v>
      </c>
      <c r="C2783" s="96" t="s">
        <v>279</v>
      </c>
      <c r="D2783" s="644"/>
      <c r="E2783" s="645">
        <f t="shared" si="306"/>
        <v>0</v>
      </c>
      <c r="F2783" s="644"/>
      <c r="G2783" s="644"/>
      <c r="H2783" s="644"/>
      <c r="I2783" s="645">
        <f t="shared" si="304"/>
        <v>0</v>
      </c>
      <c r="J2783" s="644"/>
      <c r="K2783" s="644"/>
      <c r="L2783" s="644"/>
      <c r="M2783" s="645">
        <f t="shared" si="305"/>
        <v>0</v>
      </c>
      <c r="N2783" s="644"/>
      <c r="O2783" s="644"/>
      <c r="P2783" s="644"/>
      <c r="Q2783" s="87" t="e">
        <f t="shared" si="303"/>
        <v>#DIV/0!</v>
      </c>
      <c r="R2783" s="87" t="e">
        <f t="shared" si="303"/>
        <v>#DIV/0!</v>
      </c>
      <c r="S2783" s="87" t="e">
        <f t="shared" si="303"/>
        <v>#DIV/0!</v>
      </c>
      <c r="T2783" s="87" t="e">
        <f t="shared" si="302"/>
        <v>#DIV/0!</v>
      </c>
    </row>
    <row r="2784" spans="1:20" ht="30" hidden="1" x14ac:dyDescent="0.3">
      <c r="A2784" s="92"/>
      <c r="B2784" s="93" t="s">
        <v>280</v>
      </c>
      <c r="C2784" s="97" t="s">
        <v>281</v>
      </c>
      <c r="D2784" s="644"/>
      <c r="E2784" s="645">
        <f t="shared" si="306"/>
        <v>0</v>
      </c>
      <c r="F2784" s="644"/>
      <c r="G2784" s="644"/>
      <c r="H2784" s="644"/>
      <c r="I2784" s="645">
        <f t="shared" si="304"/>
        <v>0</v>
      </c>
      <c r="J2784" s="644"/>
      <c r="K2784" s="644"/>
      <c r="L2784" s="644"/>
      <c r="M2784" s="645">
        <f t="shared" si="305"/>
        <v>0</v>
      </c>
      <c r="N2784" s="644"/>
      <c r="O2784" s="644"/>
      <c r="P2784" s="644"/>
      <c r="Q2784" s="87" t="e">
        <f t="shared" si="303"/>
        <v>#DIV/0!</v>
      </c>
      <c r="R2784" s="87" t="e">
        <f t="shared" si="303"/>
        <v>#DIV/0!</v>
      </c>
      <c r="S2784" s="87" t="e">
        <f t="shared" si="303"/>
        <v>#DIV/0!</v>
      </c>
      <c r="T2784" s="87" t="e">
        <f t="shared" si="302"/>
        <v>#DIV/0!</v>
      </c>
    </row>
    <row r="2785" spans="1:20" ht="60" hidden="1" x14ac:dyDescent="0.3">
      <c r="A2785" s="92"/>
      <c r="B2785" s="93" t="s">
        <v>282</v>
      </c>
      <c r="C2785" s="97" t="s">
        <v>283</v>
      </c>
      <c r="D2785" s="644"/>
      <c r="E2785" s="645">
        <f t="shared" si="306"/>
        <v>0</v>
      </c>
      <c r="F2785" s="644"/>
      <c r="G2785" s="644"/>
      <c r="H2785" s="644"/>
      <c r="I2785" s="645">
        <f t="shared" si="304"/>
        <v>0</v>
      </c>
      <c r="J2785" s="644"/>
      <c r="K2785" s="644"/>
      <c r="L2785" s="644"/>
      <c r="M2785" s="645">
        <f t="shared" si="305"/>
        <v>0</v>
      </c>
      <c r="N2785" s="644"/>
      <c r="O2785" s="644"/>
      <c r="P2785" s="644"/>
      <c r="Q2785" s="87" t="e">
        <f t="shared" si="303"/>
        <v>#DIV/0!</v>
      </c>
      <c r="R2785" s="87" t="e">
        <f t="shared" si="303"/>
        <v>#DIV/0!</v>
      </c>
      <c r="S2785" s="87" t="e">
        <f t="shared" si="303"/>
        <v>#DIV/0!</v>
      </c>
      <c r="T2785" s="87" t="e">
        <f t="shared" si="302"/>
        <v>#DIV/0!</v>
      </c>
    </row>
    <row r="2786" spans="1:20" ht="30" hidden="1" x14ac:dyDescent="0.3">
      <c r="A2786" s="92"/>
      <c r="B2786" s="93" t="s">
        <v>284</v>
      </c>
      <c r="C2786" s="97" t="s">
        <v>285</v>
      </c>
      <c r="D2786" s="644"/>
      <c r="E2786" s="645">
        <f t="shared" si="306"/>
        <v>0</v>
      </c>
      <c r="F2786" s="644"/>
      <c r="G2786" s="644"/>
      <c r="H2786" s="644"/>
      <c r="I2786" s="645">
        <f t="shared" si="304"/>
        <v>0</v>
      </c>
      <c r="J2786" s="644"/>
      <c r="K2786" s="644"/>
      <c r="L2786" s="644"/>
      <c r="M2786" s="645">
        <f t="shared" si="305"/>
        <v>0</v>
      </c>
      <c r="N2786" s="644"/>
      <c r="O2786" s="644"/>
      <c r="P2786" s="644"/>
      <c r="Q2786" s="87" t="e">
        <f t="shared" si="303"/>
        <v>#DIV/0!</v>
      </c>
      <c r="R2786" s="87" t="e">
        <f t="shared" si="303"/>
        <v>#DIV/0!</v>
      </c>
      <c r="S2786" s="87" t="e">
        <f t="shared" si="303"/>
        <v>#DIV/0!</v>
      </c>
      <c r="T2786" s="87" t="e">
        <f t="shared" si="302"/>
        <v>#DIV/0!</v>
      </c>
    </row>
    <row r="2787" spans="1:20" ht="90" hidden="1" x14ac:dyDescent="0.3">
      <c r="A2787" s="92"/>
      <c r="B2787" s="93" t="s">
        <v>286</v>
      </c>
      <c r="C2787" s="97" t="s">
        <v>287</v>
      </c>
      <c r="D2787" s="644"/>
      <c r="E2787" s="645">
        <f t="shared" si="306"/>
        <v>0</v>
      </c>
      <c r="F2787" s="644"/>
      <c r="G2787" s="644"/>
      <c r="H2787" s="644"/>
      <c r="I2787" s="645">
        <f t="shared" si="304"/>
        <v>0</v>
      </c>
      <c r="J2787" s="644"/>
      <c r="K2787" s="644"/>
      <c r="L2787" s="644"/>
      <c r="M2787" s="645">
        <f t="shared" si="305"/>
        <v>0</v>
      </c>
      <c r="N2787" s="644"/>
      <c r="O2787" s="644"/>
      <c r="P2787" s="644"/>
      <c r="Q2787" s="87" t="e">
        <f t="shared" si="303"/>
        <v>#DIV/0!</v>
      </c>
      <c r="R2787" s="87" t="e">
        <f t="shared" si="303"/>
        <v>#DIV/0!</v>
      </c>
      <c r="S2787" s="87" t="e">
        <f t="shared" si="303"/>
        <v>#DIV/0!</v>
      </c>
      <c r="T2787" s="87" t="e">
        <f t="shared" si="302"/>
        <v>#DIV/0!</v>
      </c>
    </row>
    <row r="2788" spans="1:20" ht="30" hidden="1" x14ac:dyDescent="0.3">
      <c r="A2788" s="92"/>
      <c r="B2788" s="93" t="s">
        <v>288</v>
      </c>
      <c r="C2788" s="97" t="s">
        <v>289</v>
      </c>
      <c r="D2788" s="644"/>
      <c r="E2788" s="645">
        <f t="shared" si="306"/>
        <v>0</v>
      </c>
      <c r="F2788" s="644"/>
      <c r="G2788" s="644"/>
      <c r="H2788" s="644"/>
      <c r="I2788" s="645">
        <f t="shared" si="304"/>
        <v>0</v>
      </c>
      <c r="J2788" s="644"/>
      <c r="K2788" s="644"/>
      <c r="L2788" s="644"/>
      <c r="M2788" s="645">
        <f t="shared" si="305"/>
        <v>0</v>
      </c>
      <c r="N2788" s="644"/>
      <c r="O2788" s="644"/>
      <c r="P2788" s="644"/>
      <c r="Q2788" s="87" t="e">
        <f t="shared" si="303"/>
        <v>#DIV/0!</v>
      </c>
      <c r="R2788" s="87" t="e">
        <f t="shared" si="303"/>
        <v>#DIV/0!</v>
      </c>
      <c r="S2788" s="87" t="e">
        <f t="shared" si="303"/>
        <v>#DIV/0!</v>
      </c>
      <c r="T2788" s="87" t="e">
        <f t="shared" si="302"/>
        <v>#DIV/0!</v>
      </c>
    </row>
    <row r="2789" spans="1:20" ht="90" hidden="1" x14ac:dyDescent="0.3">
      <c r="A2789" s="92"/>
      <c r="B2789" s="93" t="s">
        <v>290</v>
      </c>
      <c r="C2789" s="97" t="s">
        <v>291</v>
      </c>
      <c r="D2789" s="644"/>
      <c r="E2789" s="645">
        <f t="shared" si="306"/>
        <v>0</v>
      </c>
      <c r="F2789" s="644"/>
      <c r="G2789" s="644"/>
      <c r="H2789" s="644"/>
      <c r="I2789" s="645">
        <f t="shared" si="304"/>
        <v>0</v>
      </c>
      <c r="J2789" s="644"/>
      <c r="K2789" s="644"/>
      <c r="L2789" s="644"/>
      <c r="M2789" s="645">
        <f t="shared" si="305"/>
        <v>0</v>
      </c>
      <c r="N2789" s="644"/>
      <c r="O2789" s="644"/>
      <c r="P2789" s="644"/>
      <c r="Q2789" s="87" t="e">
        <f t="shared" si="303"/>
        <v>#DIV/0!</v>
      </c>
      <c r="R2789" s="87" t="e">
        <f t="shared" si="303"/>
        <v>#DIV/0!</v>
      </c>
      <c r="S2789" s="87" t="e">
        <f t="shared" si="303"/>
        <v>#DIV/0!</v>
      </c>
      <c r="T2789" s="87" t="e">
        <f t="shared" si="302"/>
        <v>#DIV/0!</v>
      </c>
    </row>
    <row r="2790" spans="1:20" ht="30" hidden="1" x14ac:dyDescent="0.3">
      <c r="A2790" s="92"/>
      <c r="B2790" s="93" t="s">
        <v>292</v>
      </c>
      <c r="C2790" s="97" t="s">
        <v>293</v>
      </c>
      <c r="D2790" s="644"/>
      <c r="E2790" s="645">
        <f t="shared" si="306"/>
        <v>0</v>
      </c>
      <c r="F2790" s="644"/>
      <c r="G2790" s="644"/>
      <c r="H2790" s="644"/>
      <c r="I2790" s="645">
        <f t="shared" si="304"/>
        <v>0</v>
      </c>
      <c r="J2790" s="644"/>
      <c r="K2790" s="644"/>
      <c r="L2790" s="644"/>
      <c r="M2790" s="645">
        <f t="shared" si="305"/>
        <v>0</v>
      </c>
      <c r="N2790" s="644"/>
      <c r="O2790" s="644"/>
      <c r="P2790" s="644"/>
      <c r="Q2790" s="87" t="e">
        <f t="shared" si="303"/>
        <v>#DIV/0!</v>
      </c>
      <c r="R2790" s="87" t="e">
        <f t="shared" si="303"/>
        <v>#DIV/0!</v>
      </c>
      <c r="S2790" s="87" t="e">
        <f t="shared" si="303"/>
        <v>#DIV/0!</v>
      </c>
      <c r="T2790" s="87" t="e">
        <f t="shared" si="302"/>
        <v>#DIV/0!</v>
      </c>
    </row>
    <row r="2791" spans="1:20" ht="30" hidden="1" x14ac:dyDescent="0.3">
      <c r="A2791" s="92"/>
      <c r="B2791" s="93" t="s">
        <v>294</v>
      </c>
      <c r="C2791" s="97" t="s">
        <v>295</v>
      </c>
      <c r="D2791" s="644"/>
      <c r="E2791" s="645">
        <f t="shared" si="306"/>
        <v>0</v>
      </c>
      <c r="F2791" s="644"/>
      <c r="G2791" s="644"/>
      <c r="H2791" s="644"/>
      <c r="I2791" s="645">
        <f t="shared" si="304"/>
        <v>0</v>
      </c>
      <c r="J2791" s="644"/>
      <c r="K2791" s="644"/>
      <c r="L2791" s="644"/>
      <c r="M2791" s="645">
        <f t="shared" si="305"/>
        <v>0</v>
      </c>
      <c r="N2791" s="644"/>
      <c r="O2791" s="644"/>
      <c r="P2791" s="644"/>
      <c r="Q2791" s="87" t="e">
        <f t="shared" si="303"/>
        <v>#DIV/0!</v>
      </c>
      <c r="R2791" s="87" t="e">
        <f t="shared" si="303"/>
        <v>#DIV/0!</v>
      </c>
      <c r="S2791" s="87" t="e">
        <f t="shared" si="303"/>
        <v>#DIV/0!</v>
      </c>
      <c r="T2791" s="87" t="e">
        <f t="shared" si="302"/>
        <v>#DIV/0!</v>
      </c>
    </row>
    <row r="2792" spans="1:20" ht="30" hidden="1" x14ac:dyDescent="0.3">
      <c r="A2792" s="92"/>
      <c r="B2792" s="93" t="s">
        <v>296</v>
      </c>
      <c r="C2792" s="97" t="s">
        <v>297</v>
      </c>
      <c r="D2792" s="644"/>
      <c r="E2792" s="645">
        <f t="shared" si="306"/>
        <v>0</v>
      </c>
      <c r="F2792" s="644"/>
      <c r="G2792" s="644"/>
      <c r="H2792" s="644"/>
      <c r="I2792" s="645">
        <f t="shared" si="304"/>
        <v>0</v>
      </c>
      <c r="J2792" s="644"/>
      <c r="K2792" s="644"/>
      <c r="L2792" s="644"/>
      <c r="M2792" s="645">
        <f t="shared" si="305"/>
        <v>0</v>
      </c>
      <c r="N2792" s="644"/>
      <c r="O2792" s="644"/>
      <c r="P2792" s="644"/>
      <c r="Q2792" s="87" t="e">
        <f t="shared" si="303"/>
        <v>#DIV/0!</v>
      </c>
      <c r="R2792" s="87" t="e">
        <f t="shared" si="303"/>
        <v>#DIV/0!</v>
      </c>
      <c r="S2792" s="87" t="e">
        <f t="shared" si="303"/>
        <v>#DIV/0!</v>
      </c>
      <c r="T2792" s="87" t="e">
        <f t="shared" si="302"/>
        <v>#DIV/0!</v>
      </c>
    </row>
    <row r="2793" spans="1:20" ht="30" hidden="1" x14ac:dyDescent="0.3">
      <c r="A2793" s="92"/>
      <c r="B2793" s="93" t="s">
        <v>298</v>
      </c>
      <c r="C2793" s="97" t="s">
        <v>299</v>
      </c>
      <c r="D2793" s="644"/>
      <c r="E2793" s="645">
        <f t="shared" si="306"/>
        <v>0</v>
      </c>
      <c r="F2793" s="644"/>
      <c r="G2793" s="644"/>
      <c r="H2793" s="644"/>
      <c r="I2793" s="645">
        <f t="shared" si="304"/>
        <v>0</v>
      </c>
      <c r="J2793" s="644"/>
      <c r="K2793" s="644"/>
      <c r="L2793" s="644"/>
      <c r="M2793" s="645">
        <f t="shared" si="305"/>
        <v>0</v>
      </c>
      <c r="N2793" s="644"/>
      <c r="O2793" s="644"/>
      <c r="P2793" s="644"/>
      <c r="Q2793" s="87" t="e">
        <f t="shared" si="303"/>
        <v>#DIV/0!</v>
      </c>
      <c r="R2793" s="87" t="e">
        <f t="shared" si="303"/>
        <v>#DIV/0!</v>
      </c>
      <c r="S2793" s="87" t="e">
        <f t="shared" si="303"/>
        <v>#DIV/0!</v>
      </c>
      <c r="T2793" s="87" t="e">
        <f t="shared" si="302"/>
        <v>#DIV/0!</v>
      </c>
    </row>
    <row r="2794" spans="1:20" ht="30" hidden="1" x14ac:dyDescent="0.3">
      <c r="A2794" s="92"/>
      <c r="B2794" s="93" t="s">
        <v>300</v>
      </c>
      <c r="C2794" s="97" t="s">
        <v>301</v>
      </c>
      <c r="D2794" s="644"/>
      <c r="E2794" s="645">
        <f t="shared" si="306"/>
        <v>0</v>
      </c>
      <c r="F2794" s="644"/>
      <c r="G2794" s="644"/>
      <c r="H2794" s="644"/>
      <c r="I2794" s="645">
        <f t="shared" si="304"/>
        <v>0</v>
      </c>
      <c r="J2794" s="644"/>
      <c r="K2794" s="644"/>
      <c r="L2794" s="644"/>
      <c r="M2794" s="645">
        <f t="shared" si="305"/>
        <v>0</v>
      </c>
      <c r="N2794" s="644"/>
      <c r="O2794" s="644"/>
      <c r="P2794" s="644"/>
      <c r="Q2794" s="87" t="e">
        <f t="shared" si="303"/>
        <v>#DIV/0!</v>
      </c>
      <c r="R2794" s="87" t="e">
        <f t="shared" si="303"/>
        <v>#DIV/0!</v>
      </c>
      <c r="S2794" s="87" t="e">
        <f t="shared" si="303"/>
        <v>#DIV/0!</v>
      </c>
      <c r="T2794" s="87" t="e">
        <f t="shared" si="302"/>
        <v>#DIV/0!</v>
      </c>
    </row>
    <row r="2795" spans="1:20" ht="75" hidden="1" x14ac:dyDescent="0.3">
      <c r="A2795" s="92"/>
      <c r="B2795" s="93" t="s">
        <v>302</v>
      </c>
      <c r="C2795" s="97" t="s">
        <v>303</v>
      </c>
      <c r="D2795" s="644"/>
      <c r="E2795" s="645">
        <f t="shared" si="306"/>
        <v>0</v>
      </c>
      <c r="F2795" s="644"/>
      <c r="G2795" s="644"/>
      <c r="H2795" s="644"/>
      <c r="I2795" s="645">
        <f t="shared" si="304"/>
        <v>0</v>
      </c>
      <c r="J2795" s="644"/>
      <c r="K2795" s="644"/>
      <c r="L2795" s="644"/>
      <c r="M2795" s="645">
        <f t="shared" si="305"/>
        <v>0</v>
      </c>
      <c r="N2795" s="644"/>
      <c r="O2795" s="644"/>
      <c r="P2795" s="644"/>
      <c r="Q2795" s="87" t="e">
        <f t="shared" si="303"/>
        <v>#DIV/0!</v>
      </c>
      <c r="R2795" s="87" t="e">
        <f t="shared" si="303"/>
        <v>#DIV/0!</v>
      </c>
      <c r="S2795" s="87" t="e">
        <f t="shared" si="303"/>
        <v>#DIV/0!</v>
      </c>
      <c r="T2795" s="87" t="e">
        <f t="shared" si="302"/>
        <v>#DIV/0!</v>
      </c>
    </row>
    <row r="2796" spans="1:20" x14ac:dyDescent="0.3">
      <c r="A2796" s="92"/>
      <c r="B2796" s="93" t="s">
        <v>307</v>
      </c>
      <c r="C2796" s="95" t="s">
        <v>21</v>
      </c>
      <c r="D2796" s="644">
        <v>392.5</v>
      </c>
      <c r="E2796" s="645">
        <f t="shared" si="306"/>
        <v>392.5</v>
      </c>
      <c r="F2796" s="644">
        <v>392.5</v>
      </c>
      <c r="G2796" s="644"/>
      <c r="H2796" s="644"/>
      <c r="I2796" s="645">
        <f t="shared" si="304"/>
        <v>296.39999999999998</v>
      </c>
      <c r="J2796" s="644">
        <v>296.39999999999998</v>
      </c>
      <c r="K2796" s="644"/>
      <c r="L2796" s="644"/>
      <c r="M2796" s="645">
        <f t="shared" si="305"/>
        <v>272.54271</v>
      </c>
      <c r="N2796" s="644">
        <v>272.54271</v>
      </c>
      <c r="O2796" s="644"/>
      <c r="P2796" s="644"/>
      <c r="Q2796" s="87">
        <f t="shared" si="303"/>
        <v>91.950981781376527</v>
      </c>
      <c r="R2796" s="87">
        <f t="shared" si="303"/>
        <v>91.950981781376527</v>
      </c>
      <c r="S2796" s="87" t="e">
        <f t="shared" si="303"/>
        <v>#DIV/0!</v>
      </c>
      <c r="T2796" s="87" t="e">
        <f t="shared" si="302"/>
        <v>#DIV/0!</v>
      </c>
    </row>
    <row r="2797" spans="1:20" hidden="1" x14ac:dyDescent="0.3">
      <c r="A2797" s="92"/>
      <c r="B2797" s="93" t="s">
        <v>309</v>
      </c>
      <c r="C2797" s="95" t="s">
        <v>387</v>
      </c>
      <c r="D2797" s="644"/>
      <c r="E2797" s="645">
        <f t="shared" si="306"/>
        <v>0</v>
      </c>
      <c r="F2797" s="644"/>
      <c r="G2797" s="644"/>
      <c r="H2797" s="644"/>
      <c r="I2797" s="645">
        <f t="shared" si="304"/>
        <v>0</v>
      </c>
      <c r="J2797" s="644"/>
      <c r="K2797" s="644"/>
      <c r="L2797" s="644"/>
      <c r="M2797" s="645">
        <f t="shared" si="305"/>
        <v>0</v>
      </c>
      <c r="N2797" s="644"/>
      <c r="O2797" s="644"/>
      <c r="P2797" s="644"/>
      <c r="Q2797" s="87" t="e">
        <f t="shared" si="303"/>
        <v>#DIV/0!</v>
      </c>
      <c r="R2797" s="87" t="e">
        <f t="shared" si="303"/>
        <v>#DIV/0!</v>
      </c>
      <c r="S2797" s="87" t="e">
        <f t="shared" si="303"/>
        <v>#DIV/0!</v>
      </c>
      <c r="T2797" s="87" t="e">
        <f t="shared" si="302"/>
        <v>#DIV/0!</v>
      </c>
    </row>
    <row r="2798" spans="1:20" hidden="1" x14ac:dyDescent="0.3">
      <c r="A2798" s="92"/>
      <c r="B2798" s="93" t="s">
        <v>310</v>
      </c>
      <c r="C2798" s="96" t="s">
        <v>311</v>
      </c>
      <c r="D2798" s="644"/>
      <c r="E2798" s="645">
        <f t="shared" si="306"/>
        <v>0</v>
      </c>
      <c r="F2798" s="644"/>
      <c r="G2798" s="644"/>
      <c r="H2798" s="644"/>
      <c r="I2798" s="645">
        <f t="shared" si="304"/>
        <v>0</v>
      </c>
      <c r="J2798" s="644"/>
      <c r="K2798" s="644"/>
      <c r="L2798" s="644"/>
      <c r="M2798" s="645">
        <f t="shared" si="305"/>
        <v>0</v>
      </c>
      <c r="N2798" s="644"/>
      <c r="O2798" s="644"/>
      <c r="P2798" s="644"/>
      <c r="Q2798" s="87" t="e">
        <f t="shared" si="303"/>
        <v>#DIV/0!</v>
      </c>
      <c r="R2798" s="87" t="e">
        <f t="shared" si="303"/>
        <v>#DIV/0!</v>
      </c>
      <c r="S2798" s="87" t="e">
        <f t="shared" si="303"/>
        <v>#DIV/0!</v>
      </c>
      <c r="T2798" s="87" t="e">
        <f t="shared" si="302"/>
        <v>#DIV/0!</v>
      </c>
    </row>
    <row r="2799" spans="1:20" ht="30" hidden="1" x14ac:dyDescent="0.3">
      <c r="A2799" s="92"/>
      <c r="B2799" s="93" t="s">
        <v>312</v>
      </c>
      <c r="C2799" s="97" t="s">
        <v>313</v>
      </c>
      <c r="D2799" s="644"/>
      <c r="E2799" s="645">
        <f t="shared" si="306"/>
        <v>0</v>
      </c>
      <c r="F2799" s="644"/>
      <c r="G2799" s="644"/>
      <c r="H2799" s="644"/>
      <c r="I2799" s="645">
        <f t="shared" si="304"/>
        <v>0</v>
      </c>
      <c r="J2799" s="644"/>
      <c r="K2799" s="644"/>
      <c r="L2799" s="644"/>
      <c r="M2799" s="645">
        <f t="shared" si="305"/>
        <v>0</v>
      </c>
      <c r="N2799" s="644"/>
      <c r="O2799" s="644"/>
      <c r="P2799" s="644"/>
      <c r="Q2799" s="87" t="e">
        <f t="shared" si="303"/>
        <v>#DIV/0!</v>
      </c>
      <c r="R2799" s="87" t="e">
        <f t="shared" si="303"/>
        <v>#DIV/0!</v>
      </c>
      <c r="S2799" s="87" t="e">
        <f t="shared" si="303"/>
        <v>#DIV/0!</v>
      </c>
      <c r="T2799" s="87" t="e">
        <f t="shared" si="302"/>
        <v>#DIV/0!</v>
      </c>
    </row>
    <row r="2800" spans="1:20" ht="30" hidden="1" x14ac:dyDescent="0.3">
      <c r="A2800" s="92"/>
      <c r="B2800" s="93" t="s">
        <v>314</v>
      </c>
      <c r="C2800" s="97" t="s">
        <v>315</v>
      </c>
      <c r="D2800" s="644"/>
      <c r="E2800" s="645">
        <f t="shared" si="306"/>
        <v>0</v>
      </c>
      <c r="F2800" s="644"/>
      <c r="G2800" s="644"/>
      <c r="H2800" s="644"/>
      <c r="I2800" s="645">
        <f t="shared" si="304"/>
        <v>0</v>
      </c>
      <c r="J2800" s="644"/>
      <c r="K2800" s="644"/>
      <c r="L2800" s="644"/>
      <c r="M2800" s="645">
        <f t="shared" si="305"/>
        <v>0</v>
      </c>
      <c r="N2800" s="644"/>
      <c r="O2800" s="644"/>
      <c r="P2800" s="644"/>
      <c r="Q2800" s="87" t="e">
        <f t="shared" si="303"/>
        <v>#DIV/0!</v>
      </c>
      <c r="R2800" s="87" t="e">
        <f t="shared" si="303"/>
        <v>#DIV/0!</v>
      </c>
      <c r="S2800" s="87" t="e">
        <f t="shared" si="303"/>
        <v>#DIV/0!</v>
      </c>
      <c r="T2800" s="87" t="e">
        <f t="shared" si="302"/>
        <v>#DIV/0!</v>
      </c>
    </row>
    <row r="2801" spans="1:20" hidden="1" x14ac:dyDescent="0.3">
      <c r="A2801" s="92"/>
      <c r="B2801" s="93" t="s">
        <v>316</v>
      </c>
      <c r="C2801" s="96" t="s">
        <v>317</v>
      </c>
      <c r="D2801" s="644"/>
      <c r="E2801" s="645">
        <f t="shared" si="306"/>
        <v>0</v>
      </c>
      <c r="F2801" s="644"/>
      <c r="G2801" s="644"/>
      <c r="H2801" s="644"/>
      <c r="I2801" s="645">
        <f t="shared" si="304"/>
        <v>0</v>
      </c>
      <c r="J2801" s="644"/>
      <c r="K2801" s="644"/>
      <c r="L2801" s="644"/>
      <c r="M2801" s="645">
        <f t="shared" si="305"/>
        <v>0</v>
      </c>
      <c r="N2801" s="644"/>
      <c r="O2801" s="644"/>
      <c r="P2801" s="644"/>
      <c r="Q2801" s="87" t="e">
        <f t="shared" si="303"/>
        <v>#DIV/0!</v>
      </c>
      <c r="R2801" s="87" t="e">
        <f t="shared" si="303"/>
        <v>#DIV/0!</v>
      </c>
      <c r="S2801" s="87" t="e">
        <f t="shared" si="303"/>
        <v>#DIV/0!</v>
      </c>
      <c r="T2801" s="87" t="e">
        <f t="shared" si="302"/>
        <v>#DIV/0!</v>
      </c>
    </row>
    <row r="2802" spans="1:20" ht="30" hidden="1" x14ac:dyDescent="0.3">
      <c r="A2802" s="92"/>
      <c r="B2802" s="93" t="s">
        <v>318</v>
      </c>
      <c r="C2802" s="97" t="s">
        <v>313</v>
      </c>
      <c r="D2802" s="644"/>
      <c r="E2802" s="645">
        <f t="shared" si="306"/>
        <v>0</v>
      </c>
      <c r="F2802" s="644"/>
      <c r="G2802" s="644"/>
      <c r="H2802" s="644"/>
      <c r="I2802" s="645">
        <f t="shared" si="304"/>
        <v>0</v>
      </c>
      <c r="J2802" s="644"/>
      <c r="K2802" s="644"/>
      <c r="L2802" s="644"/>
      <c r="M2802" s="645">
        <f t="shared" si="305"/>
        <v>0</v>
      </c>
      <c r="N2802" s="644"/>
      <c r="O2802" s="644"/>
      <c r="P2802" s="644"/>
      <c r="Q2802" s="87" t="e">
        <f t="shared" si="303"/>
        <v>#DIV/0!</v>
      </c>
      <c r="R2802" s="87" t="e">
        <f t="shared" si="303"/>
        <v>#DIV/0!</v>
      </c>
      <c r="S2802" s="87" t="e">
        <f t="shared" si="303"/>
        <v>#DIV/0!</v>
      </c>
      <c r="T2802" s="87" t="e">
        <f t="shared" si="302"/>
        <v>#DIV/0!</v>
      </c>
    </row>
    <row r="2803" spans="1:20" ht="30" hidden="1" x14ac:dyDescent="0.3">
      <c r="A2803" s="92"/>
      <c r="B2803" s="93" t="s">
        <v>319</v>
      </c>
      <c r="C2803" s="97" t="s">
        <v>315</v>
      </c>
      <c r="D2803" s="644"/>
      <c r="E2803" s="645">
        <f t="shared" si="306"/>
        <v>0</v>
      </c>
      <c r="F2803" s="644"/>
      <c r="G2803" s="644"/>
      <c r="H2803" s="644"/>
      <c r="I2803" s="645">
        <f t="shared" si="304"/>
        <v>0</v>
      </c>
      <c r="J2803" s="644"/>
      <c r="K2803" s="644"/>
      <c r="L2803" s="644"/>
      <c r="M2803" s="645">
        <f t="shared" si="305"/>
        <v>0</v>
      </c>
      <c r="N2803" s="644"/>
      <c r="O2803" s="644"/>
      <c r="P2803" s="644"/>
      <c r="Q2803" s="87" t="e">
        <f t="shared" si="303"/>
        <v>#DIV/0!</v>
      </c>
      <c r="R2803" s="87" t="e">
        <f t="shared" si="303"/>
        <v>#DIV/0!</v>
      </c>
      <c r="S2803" s="87" t="e">
        <f t="shared" si="303"/>
        <v>#DIV/0!</v>
      </c>
      <c r="T2803" s="87" t="e">
        <f t="shared" si="302"/>
        <v>#DIV/0!</v>
      </c>
    </row>
    <row r="2804" spans="1:20" ht="45" hidden="1" x14ac:dyDescent="0.3">
      <c r="A2804" s="92"/>
      <c r="B2804" s="93" t="s">
        <v>320</v>
      </c>
      <c r="C2804" s="96" t="s">
        <v>321</v>
      </c>
      <c r="D2804" s="644"/>
      <c r="E2804" s="645">
        <f t="shared" si="306"/>
        <v>0</v>
      </c>
      <c r="F2804" s="644"/>
      <c r="G2804" s="644"/>
      <c r="H2804" s="644"/>
      <c r="I2804" s="645">
        <f t="shared" si="304"/>
        <v>0</v>
      </c>
      <c r="J2804" s="644"/>
      <c r="K2804" s="644"/>
      <c r="L2804" s="644"/>
      <c r="M2804" s="645">
        <f t="shared" si="305"/>
        <v>0</v>
      </c>
      <c r="N2804" s="644"/>
      <c r="O2804" s="644"/>
      <c r="P2804" s="644"/>
      <c r="Q2804" s="87" t="e">
        <f t="shared" si="303"/>
        <v>#DIV/0!</v>
      </c>
      <c r="R2804" s="87" t="e">
        <f t="shared" si="303"/>
        <v>#DIV/0!</v>
      </c>
      <c r="S2804" s="87" t="e">
        <f t="shared" si="303"/>
        <v>#DIV/0!</v>
      </c>
      <c r="T2804" s="87" t="e">
        <f t="shared" si="302"/>
        <v>#DIV/0!</v>
      </c>
    </row>
    <row r="2805" spans="1:20" ht="30" hidden="1" x14ac:dyDescent="0.3">
      <c r="A2805" s="92"/>
      <c r="B2805" s="93" t="s">
        <v>322</v>
      </c>
      <c r="C2805" s="97" t="s">
        <v>313</v>
      </c>
      <c r="D2805" s="644"/>
      <c r="E2805" s="645">
        <f t="shared" si="306"/>
        <v>0</v>
      </c>
      <c r="F2805" s="644"/>
      <c r="G2805" s="644"/>
      <c r="H2805" s="644"/>
      <c r="I2805" s="645">
        <f t="shared" si="304"/>
        <v>0</v>
      </c>
      <c r="J2805" s="644"/>
      <c r="K2805" s="644"/>
      <c r="L2805" s="644"/>
      <c r="M2805" s="645">
        <f t="shared" si="305"/>
        <v>0</v>
      </c>
      <c r="N2805" s="644"/>
      <c r="O2805" s="644"/>
      <c r="P2805" s="644"/>
      <c r="Q2805" s="87" t="e">
        <f t="shared" si="303"/>
        <v>#DIV/0!</v>
      </c>
      <c r="R2805" s="87" t="e">
        <f t="shared" si="303"/>
        <v>#DIV/0!</v>
      </c>
      <c r="S2805" s="87" t="e">
        <f t="shared" si="303"/>
        <v>#DIV/0!</v>
      </c>
      <c r="T2805" s="87" t="e">
        <f t="shared" si="302"/>
        <v>#DIV/0!</v>
      </c>
    </row>
    <row r="2806" spans="1:20" ht="30" hidden="1" x14ac:dyDescent="0.3">
      <c r="A2806" s="92"/>
      <c r="B2806" s="93" t="s">
        <v>323</v>
      </c>
      <c r="C2806" s="97" t="s">
        <v>315</v>
      </c>
      <c r="D2806" s="644"/>
      <c r="E2806" s="645">
        <f t="shared" si="306"/>
        <v>0</v>
      </c>
      <c r="F2806" s="644"/>
      <c r="G2806" s="644"/>
      <c r="H2806" s="644"/>
      <c r="I2806" s="645">
        <f t="shared" si="304"/>
        <v>0</v>
      </c>
      <c r="J2806" s="644"/>
      <c r="K2806" s="644"/>
      <c r="L2806" s="644"/>
      <c r="M2806" s="645">
        <f t="shared" si="305"/>
        <v>0</v>
      </c>
      <c r="N2806" s="644"/>
      <c r="O2806" s="644"/>
      <c r="P2806" s="644"/>
      <c r="Q2806" s="87" t="e">
        <f t="shared" si="303"/>
        <v>#DIV/0!</v>
      </c>
      <c r="R2806" s="87" t="e">
        <f t="shared" si="303"/>
        <v>#DIV/0!</v>
      </c>
      <c r="S2806" s="87" t="e">
        <f t="shared" si="303"/>
        <v>#DIV/0!</v>
      </c>
      <c r="T2806" s="87" t="e">
        <f t="shared" si="302"/>
        <v>#DIV/0!</v>
      </c>
    </row>
    <row r="2807" spans="1:20" x14ac:dyDescent="0.3">
      <c r="A2807" s="92"/>
      <c r="B2807" s="93" t="s">
        <v>324</v>
      </c>
      <c r="C2807" s="95" t="s">
        <v>23</v>
      </c>
      <c r="D2807" s="644"/>
      <c r="E2807" s="645">
        <f t="shared" si="306"/>
        <v>0</v>
      </c>
      <c r="F2807" s="644"/>
      <c r="G2807" s="644"/>
      <c r="H2807" s="644">
        <v>0.9</v>
      </c>
      <c r="I2807" s="645">
        <f t="shared" si="304"/>
        <v>0</v>
      </c>
      <c r="J2807" s="644"/>
      <c r="K2807" s="644"/>
      <c r="L2807" s="644">
        <v>0.7</v>
      </c>
      <c r="M2807" s="645">
        <f t="shared" si="305"/>
        <v>0</v>
      </c>
      <c r="N2807" s="644"/>
      <c r="O2807" s="644"/>
      <c r="P2807" s="644">
        <v>3.5000000000000003E-2</v>
      </c>
      <c r="Q2807" s="87" t="e">
        <f t="shared" si="303"/>
        <v>#DIV/0!</v>
      </c>
      <c r="R2807" s="87" t="e">
        <f t="shared" si="303"/>
        <v>#DIV/0!</v>
      </c>
      <c r="S2807" s="87" t="e">
        <f t="shared" si="303"/>
        <v>#DIV/0!</v>
      </c>
      <c r="T2807" s="87">
        <f t="shared" si="302"/>
        <v>5.0000000000000009</v>
      </c>
    </row>
    <row r="2808" spans="1:20" ht="45" hidden="1" x14ac:dyDescent="0.3">
      <c r="A2808" s="92"/>
      <c r="B2808" s="93" t="s">
        <v>325</v>
      </c>
      <c r="C2808" s="96" t="s">
        <v>326</v>
      </c>
      <c r="D2808" s="644"/>
      <c r="E2808" s="645">
        <f t="shared" si="306"/>
        <v>0</v>
      </c>
      <c r="F2808" s="644"/>
      <c r="G2808" s="644"/>
      <c r="H2808" s="644"/>
      <c r="I2808" s="645">
        <f t="shared" si="304"/>
        <v>0</v>
      </c>
      <c r="J2808" s="644"/>
      <c r="K2808" s="644"/>
      <c r="L2808" s="644"/>
      <c r="M2808" s="645">
        <f t="shared" si="305"/>
        <v>0</v>
      </c>
      <c r="N2808" s="644"/>
      <c r="O2808" s="644"/>
      <c r="P2808" s="644"/>
      <c r="Q2808" s="87" t="e">
        <f t="shared" si="303"/>
        <v>#DIV/0!</v>
      </c>
      <c r="R2808" s="87" t="e">
        <f t="shared" si="303"/>
        <v>#DIV/0!</v>
      </c>
      <c r="S2808" s="87" t="e">
        <f t="shared" si="303"/>
        <v>#DIV/0!</v>
      </c>
      <c r="T2808" s="87" t="e">
        <f t="shared" si="302"/>
        <v>#DIV/0!</v>
      </c>
    </row>
    <row r="2809" spans="1:20" hidden="1" x14ac:dyDescent="0.3">
      <c r="A2809" s="92"/>
      <c r="B2809" s="93" t="s">
        <v>327</v>
      </c>
      <c r="C2809" s="96" t="s">
        <v>328</v>
      </c>
      <c r="D2809" s="644"/>
      <c r="E2809" s="645">
        <f t="shared" si="306"/>
        <v>0</v>
      </c>
      <c r="F2809" s="644"/>
      <c r="G2809" s="644"/>
      <c r="H2809" s="644"/>
      <c r="I2809" s="645">
        <f t="shared" si="304"/>
        <v>0</v>
      </c>
      <c r="J2809" s="644"/>
      <c r="K2809" s="644"/>
      <c r="L2809" s="644"/>
      <c r="M2809" s="645">
        <f t="shared" si="305"/>
        <v>0</v>
      </c>
      <c r="N2809" s="644"/>
      <c r="O2809" s="644"/>
      <c r="P2809" s="644"/>
      <c r="Q2809" s="87" t="e">
        <f t="shared" si="303"/>
        <v>#DIV/0!</v>
      </c>
      <c r="R2809" s="87" t="e">
        <f t="shared" si="303"/>
        <v>#DIV/0!</v>
      </c>
      <c r="S2809" s="87" t="e">
        <f t="shared" si="303"/>
        <v>#DIV/0!</v>
      </c>
      <c r="T2809" s="87" t="e">
        <f t="shared" si="302"/>
        <v>#DIV/0!</v>
      </c>
    </row>
    <row r="2810" spans="1:20" ht="30" hidden="1" x14ac:dyDescent="0.3">
      <c r="A2810" s="92"/>
      <c r="B2810" s="93" t="s">
        <v>329</v>
      </c>
      <c r="C2810" s="97" t="s">
        <v>330</v>
      </c>
      <c r="D2810" s="644"/>
      <c r="E2810" s="645">
        <f t="shared" si="306"/>
        <v>0</v>
      </c>
      <c r="F2810" s="644"/>
      <c r="G2810" s="644"/>
      <c r="H2810" s="644"/>
      <c r="I2810" s="645">
        <f t="shared" si="304"/>
        <v>0</v>
      </c>
      <c r="J2810" s="644"/>
      <c r="K2810" s="644"/>
      <c r="L2810" s="644"/>
      <c r="M2810" s="645">
        <f t="shared" si="305"/>
        <v>0</v>
      </c>
      <c r="N2810" s="644"/>
      <c r="O2810" s="644"/>
      <c r="P2810" s="644"/>
      <c r="Q2810" s="87" t="e">
        <f t="shared" si="303"/>
        <v>#DIV/0!</v>
      </c>
      <c r="R2810" s="87" t="e">
        <f t="shared" si="303"/>
        <v>#DIV/0!</v>
      </c>
      <c r="S2810" s="87" t="e">
        <f t="shared" si="303"/>
        <v>#DIV/0!</v>
      </c>
      <c r="T2810" s="87" t="e">
        <f t="shared" si="302"/>
        <v>#DIV/0!</v>
      </c>
    </row>
    <row r="2811" spans="1:20" ht="30" hidden="1" x14ac:dyDescent="0.3">
      <c r="A2811" s="92"/>
      <c r="B2811" s="93" t="s">
        <v>331</v>
      </c>
      <c r="C2811" s="97" t="s">
        <v>332</v>
      </c>
      <c r="D2811" s="644"/>
      <c r="E2811" s="645">
        <f t="shared" si="306"/>
        <v>0</v>
      </c>
      <c r="F2811" s="644"/>
      <c r="G2811" s="644"/>
      <c r="H2811" s="644"/>
      <c r="I2811" s="645">
        <f t="shared" si="304"/>
        <v>0</v>
      </c>
      <c r="J2811" s="644"/>
      <c r="K2811" s="644"/>
      <c r="L2811" s="644"/>
      <c r="M2811" s="645">
        <f t="shared" si="305"/>
        <v>0</v>
      </c>
      <c r="N2811" s="644"/>
      <c r="O2811" s="644"/>
      <c r="P2811" s="644"/>
      <c r="Q2811" s="87" t="e">
        <f t="shared" si="303"/>
        <v>#DIV/0!</v>
      </c>
      <c r="R2811" s="87" t="e">
        <f t="shared" si="303"/>
        <v>#DIV/0!</v>
      </c>
      <c r="S2811" s="87" t="e">
        <f t="shared" si="303"/>
        <v>#DIV/0!</v>
      </c>
      <c r="T2811" s="87" t="e">
        <f t="shared" si="302"/>
        <v>#DIV/0!</v>
      </c>
    </row>
    <row r="2812" spans="1:20" hidden="1" x14ac:dyDescent="0.3">
      <c r="A2812" s="92"/>
      <c r="B2812" s="93" t="s">
        <v>138</v>
      </c>
      <c r="C2812" s="94" t="s">
        <v>374</v>
      </c>
      <c r="D2812" s="644"/>
      <c r="E2812" s="645">
        <f t="shared" si="306"/>
        <v>0</v>
      </c>
      <c r="F2812" s="644"/>
      <c r="G2812" s="644"/>
      <c r="H2812" s="644"/>
      <c r="I2812" s="645">
        <f t="shared" si="304"/>
        <v>0</v>
      </c>
      <c r="J2812" s="644"/>
      <c r="K2812" s="644"/>
      <c r="L2812" s="644"/>
      <c r="M2812" s="645">
        <f t="shared" si="305"/>
        <v>0</v>
      </c>
      <c r="N2812" s="644"/>
      <c r="O2812" s="644"/>
      <c r="P2812" s="644"/>
      <c r="Q2812" s="87" t="e">
        <f t="shared" si="303"/>
        <v>#DIV/0!</v>
      </c>
      <c r="R2812" s="87" t="e">
        <f t="shared" si="303"/>
        <v>#DIV/0!</v>
      </c>
      <c r="S2812" s="87" t="e">
        <f t="shared" si="303"/>
        <v>#DIV/0!</v>
      </c>
      <c r="T2812" s="87" t="e">
        <f t="shared" si="302"/>
        <v>#DIV/0!</v>
      </c>
    </row>
    <row r="2813" spans="1:20" hidden="1" x14ac:dyDescent="0.3">
      <c r="A2813" s="92"/>
      <c r="B2813" s="93" t="s">
        <v>139</v>
      </c>
      <c r="C2813" s="100" t="s">
        <v>334</v>
      </c>
      <c r="D2813" s="644"/>
      <c r="E2813" s="645">
        <f t="shared" si="306"/>
        <v>0</v>
      </c>
      <c r="F2813" s="644"/>
      <c r="G2813" s="644"/>
      <c r="H2813" s="644"/>
      <c r="I2813" s="645">
        <f t="shared" si="304"/>
        <v>0</v>
      </c>
      <c r="J2813" s="644"/>
      <c r="K2813" s="644"/>
      <c r="L2813" s="644"/>
      <c r="M2813" s="645">
        <f t="shared" si="305"/>
        <v>0</v>
      </c>
      <c r="N2813" s="644"/>
      <c r="O2813" s="644"/>
      <c r="P2813" s="644"/>
      <c r="Q2813" s="87" t="e">
        <f t="shared" si="303"/>
        <v>#DIV/0!</v>
      </c>
      <c r="R2813" s="87" t="e">
        <f t="shared" si="303"/>
        <v>#DIV/0!</v>
      </c>
      <c r="S2813" s="87" t="e">
        <f t="shared" si="303"/>
        <v>#DIV/0!</v>
      </c>
      <c r="T2813" s="87" t="e">
        <f t="shared" si="302"/>
        <v>#DIV/0!</v>
      </c>
    </row>
    <row r="2814" spans="1:20" ht="30" hidden="1" x14ac:dyDescent="0.3">
      <c r="A2814" s="92"/>
      <c r="B2814" s="93" t="s">
        <v>335</v>
      </c>
      <c r="C2814" s="96" t="s">
        <v>336</v>
      </c>
      <c r="D2814" s="644"/>
      <c r="E2814" s="645">
        <f t="shared" si="306"/>
        <v>0</v>
      </c>
      <c r="F2814" s="644"/>
      <c r="G2814" s="644"/>
      <c r="H2814" s="644"/>
      <c r="I2814" s="645">
        <f t="shared" si="304"/>
        <v>0</v>
      </c>
      <c r="J2814" s="644"/>
      <c r="K2814" s="644"/>
      <c r="L2814" s="644"/>
      <c r="M2814" s="645">
        <f t="shared" si="305"/>
        <v>0</v>
      </c>
      <c r="N2814" s="644"/>
      <c r="O2814" s="644"/>
      <c r="P2814" s="644"/>
      <c r="Q2814" s="87" t="e">
        <f t="shared" si="303"/>
        <v>#DIV/0!</v>
      </c>
      <c r="R2814" s="87" t="e">
        <f t="shared" si="303"/>
        <v>#DIV/0!</v>
      </c>
      <c r="S2814" s="87" t="e">
        <f t="shared" si="303"/>
        <v>#DIV/0!</v>
      </c>
      <c r="T2814" s="87" t="e">
        <f t="shared" si="302"/>
        <v>#DIV/0!</v>
      </c>
    </row>
    <row r="2815" spans="1:20" ht="30" hidden="1" x14ac:dyDescent="0.3">
      <c r="A2815" s="92"/>
      <c r="B2815" s="93" t="s">
        <v>337</v>
      </c>
      <c r="C2815" s="97" t="s">
        <v>338</v>
      </c>
      <c r="D2815" s="644"/>
      <c r="E2815" s="645">
        <f t="shared" si="306"/>
        <v>0</v>
      </c>
      <c r="F2815" s="644"/>
      <c r="G2815" s="644"/>
      <c r="H2815" s="644"/>
      <c r="I2815" s="645">
        <f t="shared" si="304"/>
        <v>0</v>
      </c>
      <c r="J2815" s="644"/>
      <c r="K2815" s="644"/>
      <c r="L2815" s="644"/>
      <c r="M2815" s="645">
        <f t="shared" si="305"/>
        <v>0</v>
      </c>
      <c r="N2815" s="644"/>
      <c r="O2815" s="644"/>
      <c r="P2815" s="644"/>
      <c r="Q2815" s="87" t="e">
        <f t="shared" si="303"/>
        <v>#DIV/0!</v>
      </c>
      <c r="R2815" s="87" t="e">
        <f t="shared" si="303"/>
        <v>#DIV/0!</v>
      </c>
      <c r="S2815" s="87" t="e">
        <f t="shared" si="303"/>
        <v>#DIV/0!</v>
      </c>
      <c r="T2815" s="87" t="e">
        <f t="shared" si="302"/>
        <v>#DIV/0!</v>
      </c>
    </row>
    <row r="2816" spans="1:20" ht="30" hidden="1" x14ac:dyDescent="0.3">
      <c r="A2816" s="92"/>
      <c r="B2816" s="93" t="s">
        <v>339</v>
      </c>
      <c r="C2816" s="97" t="s">
        <v>340</v>
      </c>
      <c r="D2816" s="644"/>
      <c r="E2816" s="645">
        <f t="shared" si="306"/>
        <v>0</v>
      </c>
      <c r="F2816" s="644"/>
      <c r="G2816" s="644"/>
      <c r="H2816" s="644"/>
      <c r="I2816" s="645">
        <f t="shared" si="304"/>
        <v>0</v>
      </c>
      <c r="J2816" s="644"/>
      <c r="K2816" s="644"/>
      <c r="L2816" s="644"/>
      <c r="M2816" s="645">
        <f t="shared" si="305"/>
        <v>0</v>
      </c>
      <c r="N2816" s="644"/>
      <c r="O2816" s="644"/>
      <c r="P2816" s="644"/>
      <c r="Q2816" s="87" t="e">
        <f t="shared" si="303"/>
        <v>#DIV/0!</v>
      </c>
      <c r="R2816" s="87" t="e">
        <f t="shared" si="303"/>
        <v>#DIV/0!</v>
      </c>
      <c r="S2816" s="87" t="e">
        <f t="shared" si="303"/>
        <v>#DIV/0!</v>
      </c>
      <c r="T2816" s="87" t="e">
        <f t="shared" si="302"/>
        <v>#DIV/0!</v>
      </c>
    </row>
    <row r="2817" spans="1:20" ht="30" hidden="1" x14ac:dyDescent="0.3">
      <c r="A2817" s="92"/>
      <c r="B2817" s="93" t="s">
        <v>341</v>
      </c>
      <c r="C2817" s="97" t="s">
        <v>342</v>
      </c>
      <c r="D2817" s="644"/>
      <c r="E2817" s="645">
        <f t="shared" si="306"/>
        <v>0</v>
      </c>
      <c r="F2817" s="644"/>
      <c r="G2817" s="644"/>
      <c r="H2817" s="644"/>
      <c r="I2817" s="645">
        <f t="shared" si="304"/>
        <v>0</v>
      </c>
      <c r="J2817" s="644"/>
      <c r="K2817" s="644"/>
      <c r="L2817" s="644"/>
      <c r="M2817" s="645">
        <f t="shared" si="305"/>
        <v>0</v>
      </c>
      <c r="N2817" s="644"/>
      <c r="O2817" s="644"/>
      <c r="P2817" s="644"/>
      <c r="Q2817" s="87" t="e">
        <f t="shared" si="303"/>
        <v>#DIV/0!</v>
      </c>
      <c r="R2817" s="87" t="e">
        <f t="shared" si="303"/>
        <v>#DIV/0!</v>
      </c>
      <c r="S2817" s="87" t="e">
        <f t="shared" si="303"/>
        <v>#DIV/0!</v>
      </c>
      <c r="T2817" s="87" t="e">
        <f t="shared" si="302"/>
        <v>#DIV/0!</v>
      </c>
    </row>
    <row r="2818" spans="1:20" ht="30" hidden="1" x14ac:dyDescent="0.3">
      <c r="A2818" s="92"/>
      <c r="B2818" s="93" t="s">
        <v>343</v>
      </c>
      <c r="C2818" s="97" t="s">
        <v>344</v>
      </c>
      <c r="D2818" s="644"/>
      <c r="E2818" s="645">
        <f t="shared" si="306"/>
        <v>0</v>
      </c>
      <c r="F2818" s="644"/>
      <c r="G2818" s="644"/>
      <c r="H2818" s="644"/>
      <c r="I2818" s="645">
        <f t="shared" si="304"/>
        <v>0</v>
      </c>
      <c r="J2818" s="644"/>
      <c r="K2818" s="644"/>
      <c r="L2818" s="644"/>
      <c r="M2818" s="645">
        <f t="shared" si="305"/>
        <v>0</v>
      </c>
      <c r="N2818" s="644"/>
      <c r="O2818" s="644"/>
      <c r="P2818" s="644"/>
      <c r="Q2818" s="87" t="e">
        <f t="shared" si="303"/>
        <v>#DIV/0!</v>
      </c>
      <c r="R2818" s="87" t="e">
        <f t="shared" si="303"/>
        <v>#DIV/0!</v>
      </c>
      <c r="S2818" s="87" t="e">
        <f t="shared" si="303"/>
        <v>#DIV/0!</v>
      </c>
      <c r="T2818" s="87" t="e">
        <f t="shared" si="302"/>
        <v>#DIV/0!</v>
      </c>
    </row>
    <row r="2819" spans="1:20" ht="45" hidden="1" x14ac:dyDescent="0.3">
      <c r="A2819" s="92"/>
      <c r="B2819" s="93" t="s">
        <v>345</v>
      </c>
      <c r="C2819" s="97" t="s">
        <v>346</v>
      </c>
      <c r="D2819" s="644"/>
      <c r="E2819" s="645">
        <f t="shared" si="306"/>
        <v>0</v>
      </c>
      <c r="F2819" s="644"/>
      <c r="G2819" s="644"/>
      <c r="H2819" s="644"/>
      <c r="I2819" s="645">
        <f t="shared" si="304"/>
        <v>0</v>
      </c>
      <c r="J2819" s="644"/>
      <c r="K2819" s="644"/>
      <c r="L2819" s="644"/>
      <c r="M2819" s="645">
        <f t="shared" si="305"/>
        <v>0</v>
      </c>
      <c r="N2819" s="644"/>
      <c r="O2819" s="644"/>
      <c r="P2819" s="644"/>
      <c r="Q2819" s="87" t="e">
        <f t="shared" si="303"/>
        <v>#DIV/0!</v>
      </c>
      <c r="R2819" s="87" t="e">
        <f t="shared" si="303"/>
        <v>#DIV/0!</v>
      </c>
      <c r="S2819" s="87" t="e">
        <f t="shared" si="303"/>
        <v>#DIV/0!</v>
      </c>
      <c r="T2819" s="87" t="e">
        <f t="shared" si="302"/>
        <v>#DIV/0!</v>
      </c>
    </row>
    <row r="2820" spans="1:20" ht="30" hidden="1" x14ac:dyDescent="0.3">
      <c r="A2820" s="92"/>
      <c r="B2820" s="93" t="s">
        <v>347</v>
      </c>
      <c r="C2820" s="97" t="s">
        <v>348</v>
      </c>
      <c r="D2820" s="644"/>
      <c r="E2820" s="645">
        <f t="shared" si="306"/>
        <v>0</v>
      </c>
      <c r="F2820" s="644"/>
      <c r="G2820" s="644"/>
      <c r="H2820" s="644"/>
      <c r="I2820" s="645">
        <f t="shared" si="304"/>
        <v>0</v>
      </c>
      <c r="J2820" s="644"/>
      <c r="K2820" s="644"/>
      <c r="L2820" s="644"/>
      <c r="M2820" s="645">
        <f t="shared" si="305"/>
        <v>0</v>
      </c>
      <c r="N2820" s="644"/>
      <c r="O2820" s="644"/>
      <c r="P2820" s="644"/>
      <c r="Q2820" s="87" t="e">
        <f t="shared" si="303"/>
        <v>#DIV/0!</v>
      </c>
      <c r="R2820" s="87" t="e">
        <f t="shared" si="303"/>
        <v>#DIV/0!</v>
      </c>
      <c r="S2820" s="87" t="e">
        <f t="shared" si="303"/>
        <v>#DIV/0!</v>
      </c>
      <c r="T2820" s="87" t="e">
        <f t="shared" si="302"/>
        <v>#DIV/0!</v>
      </c>
    </row>
    <row r="2821" spans="1:20" ht="30" hidden="1" x14ac:dyDescent="0.3">
      <c r="A2821" s="92"/>
      <c r="B2821" s="93" t="s">
        <v>349</v>
      </c>
      <c r="C2821" s="97" t="s">
        <v>350</v>
      </c>
      <c r="D2821" s="644"/>
      <c r="E2821" s="645">
        <f t="shared" si="306"/>
        <v>0</v>
      </c>
      <c r="F2821" s="644"/>
      <c r="G2821" s="644"/>
      <c r="H2821" s="644"/>
      <c r="I2821" s="645">
        <f t="shared" si="304"/>
        <v>0</v>
      </c>
      <c r="J2821" s="644"/>
      <c r="K2821" s="644"/>
      <c r="L2821" s="644"/>
      <c r="M2821" s="645">
        <f t="shared" si="305"/>
        <v>0</v>
      </c>
      <c r="N2821" s="644"/>
      <c r="O2821" s="644"/>
      <c r="P2821" s="644"/>
      <c r="Q2821" s="87" t="e">
        <f t="shared" si="303"/>
        <v>#DIV/0!</v>
      </c>
      <c r="R2821" s="87" t="e">
        <f t="shared" si="303"/>
        <v>#DIV/0!</v>
      </c>
      <c r="S2821" s="87" t="e">
        <f t="shared" si="303"/>
        <v>#DIV/0!</v>
      </c>
      <c r="T2821" s="87" t="e">
        <f t="shared" si="302"/>
        <v>#DIV/0!</v>
      </c>
    </row>
    <row r="2822" spans="1:20" ht="45" hidden="1" x14ac:dyDescent="0.3">
      <c r="A2822" s="92"/>
      <c r="B2822" s="93" t="s">
        <v>351</v>
      </c>
      <c r="C2822" s="97" t="s">
        <v>352</v>
      </c>
      <c r="D2822" s="644"/>
      <c r="E2822" s="645">
        <f t="shared" si="306"/>
        <v>0</v>
      </c>
      <c r="F2822" s="644"/>
      <c r="G2822" s="644"/>
      <c r="H2822" s="644"/>
      <c r="I2822" s="645">
        <f t="shared" si="304"/>
        <v>0</v>
      </c>
      <c r="J2822" s="644"/>
      <c r="K2822" s="644"/>
      <c r="L2822" s="644"/>
      <c r="M2822" s="645">
        <f t="shared" si="305"/>
        <v>0</v>
      </c>
      <c r="N2822" s="644"/>
      <c r="O2822" s="644"/>
      <c r="P2822" s="644"/>
      <c r="Q2822" s="87" t="e">
        <f t="shared" si="303"/>
        <v>#DIV/0!</v>
      </c>
      <c r="R2822" s="87" t="e">
        <f t="shared" si="303"/>
        <v>#DIV/0!</v>
      </c>
      <c r="S2822" s="87" t="e">
        <f t="shared" si="303"/>
        <v>#DIV/0!</v>
      </c>
      <c r="T2822" s="87" t="e">
        <f t="shared" si="302"/>
        <v>#DIV/0!</v>
      </c>
    </row>
    <row r="2823" spans="1:20" ht="30" hidden="1" x14ac:dyDescent="0.3">
      <c r="A2823" s="92"/>
      <c r="B2823" s="93" t="s">
        <v>355</v>
      </c>
      <c r="C2823" s="96" t="s">
        <v>356</v>
      </c>
      <c r="D2823" s="644"/>
      <c r="E2823" s="645">
        <f t="shared" si="306"/>
        <v>0</v>
      </c>
      <c r="F2823" s="644"/>
      <c r="G2823" s="644"/>
      <c r="H2823" s="644"/>
      <c r="I2823" s="645">
        <f t="shared" si="304"/>
        <v>0</v>
      </c>
      <c r="J2823" s="644"/>
      <c r="K2823" s="644"/>
      <c r="L2823" s="644"/>
      <c r="M2823" s="645">
        <f t="shared" si="305"/>
        <v>0</v>
      </c>
      <c r="N2823" s="644"/>
      <c r="O2823" s="644"/>
      <c r="P2823" s="644"/>
      <c r="Q2823" s="87" t="e">
        <f t="shared" si="303"/>
        <v>#DIV/0!</v>
      </c>
      <c r="R2823" s="87" t="e">
        <f t="shared" si="303"/>
        <v>#DIV/0!</v>
      </c>
      <c r="S2823" s="87" t="e">
        <f t="shared" si="303"/>
        <v>#DIV/0!</v>
      </c>
      <c r="T2823" s="87" t="e">
        <f t="shared" si="302"/>
        <v>#DIV/0!</v>
      </c>
    </row>
    <row r="2824" spans="1:20" ht="30" hidden="1" x14ac:dyDescent="0.3">
      <c r="A2824" s="92"/>
      <c r="B2824" s="93" t="s">
        <v>357</v>
      </c>
      <c r="C2824" s="97" t="s">
        <v>358</v>
      </c>
      <c r="D2824" s="644"/>
      <c r="E2824" s="645">
        <f t="shared" si="306"/>
        <v>0</v>
      </c>
      <c r="F2824" s="644"/>
      <c r="G2824" s="644"/>
      <c r="H2824" s="644"/>
      <c r="I2824" s="645">
        <f t="shared" si="304"/>
        <v>0</v>
      </c>
      <c r="J2824" s="644"/>
      <c r="K2824" s="644"/>
      <c r="L2824" s="644"/>
      <c r="M2824" s="645">
        <f t="shared" si="305"/>
        <v>0</v>
      </c>
      <c r="N2824" s="644"/>
      <c r="O2824" s="644"/>
      <c r="P2824" s="644"/>
      <c r="Q2824" s="87" t="e">
        <f t="shared" si="303"/>
        <v>#DIV/0!</v>
      </c>
      <c r="R2824" s="87" t="e">
        <f t="shared" si="303"/>
        <v>#DIV/0!</v>
      </c>
      <c r="S2824" s="87" t="e">
        <f t="shared" si="303"/>
        <v>#DIV/0!</v>
      </c>
      <c r="T2824" s="87" t="e">
        <f t="shared" si="302"/>
        <v>#DIV/0!</v>
      </c>
    </row>
    <row r="2825" spans="1:20" ht="30" x14ac:dyDescent="0.3">
      <c r="A2825" s="92"/>
      <c r="B2825" s="93"/>
      <c r="C2825" s="94" t="s">
        <v>333</v>
      </c>
      <c r="D2825" s="644">
        <v>29</v>
      </c>
      <c r="E2825" s="645">
        <f t="shared" si="306"/>
        <v>29</v>
      </c>
      <c r="F2825" s="644">
        <v>29</v>
      </c>
      <c r="G2825" s="644"/>
      <c r="H2825" s="644">
        <v>23.4</v>
      </c>
      <c r="I2825" s="645">
        <f t="shared" si="304"/>
        <v>24.7</v>
      </c>
      <c r="J2825" s="644">
        <v>24.7</v>
      </c>
      <c r="K2825" s="644"/>
      <c r="L2825" s="644">
        <v>17.5</v>
      </c>
      <c r="M2825" s="645">
        <f t="shared" si="305"/>
        <v>17.87079</v>
      </c>
      <c r="N2825" s="644">
        <v>17.87079</v>
      </c>
      <c r="O2825" s="644"/>
      <c r="P2825" s="644">
        <v>15.573090000000001</v>
      </c>
      <c r="Q2825" s="87">
        <f t="shared" si="303"/>
        <v>72.351376518218629</v>
      </c>
      <c r="R2825" s="87">
        <f t="shared" si="303"/>
        <v>72.351376518218629</v>
      </c>
      <c r="S2825" s="87" t="e">
        <f t="shared" si="303"/>
        <v>#DIV/0!</v>
      </c>
      <c r="T2825" s="87">
        <f t="shared" si="302"/>
        <v>88.989085714285721</v>
      </c>
    </row>
    <row r="2826" spans="1:20" ht="40.5" customHeight="1" x14ac:dyDescent="0.3">
      <c r="A2826" s="92" t="s">
        <v>537</v>
      </c>
      <c r="B2826" s="117"/>
      <c r="C2826" s="125" t="s">
        <v>538</v>
      </c>
      <c r="D2826" s="217">
        <f>D2829</f>
        <v>57</v>
      </c>
      <c r="E2826" s="645">
        <f t="shared" si="306"/>
        <v>57</v>
      </c>
      <c r="F2826" s="217">
        <f>F2829+F2827</f>
        <v>57</v>
      </c>
      <c r="G2826" s="217">
        <f>G2829+G2827</f>
        <v>0</v>
      </c>
      <c r="H2826" s="217">
        <f>H2829+H2827</f>
        <v>0</v>
      </c>
      <c r="I2826" s="645">
        <f t="shared" si="304"/>
        <v>22.5</v>
      </c>
      <c r="J2826" s="640">
        <f>J2829+J2828</f>
        <v>22.5</v>
      </c>
      <c r="K2826" s="640">
        <f>K2829+K2828</f>
        <v>0</v>
      </c>
      <c r="L2826" s="640">
        <f>L2829+L2828</f>
        <v>0</v>
      </c>
      <c r="M2826" s="645">
        <f t="shared" si="305"/>
        <v>0</v>
      </c>
      <c r="N2826" s="640">
        <f>N2829+N2828</f>
        <v>0</v>
      </c>
      <c r="O2826" s="640">
        <f>O2829+O2828</f>
        <v>0</v>
      </c>
      <c r="P2826" s="640">
        <f>P2829+P2828</f>
        <v>0</v>
      </c>
      <c r="Q2826" s="87">
        <f t="shared" si="303"/>
        <v>0</v>
      </c>
      <c r="R2826" s="87">
        <f t="shared" si="303"/>
        <v>0</v>
      </c>
      <c r="S2826" s="87" t="e">
        <f t="shared" si="303"/>
        <v>#DIV/0!</v>
      </c>
      <c r="T2826" s="87" t="e">
        <f t="shared" si="302"/>
        <v>#DIV/0!</v>
      </c>
    </row>
    <row r="2827" spans="1:20" x14ac:dyDescent="0.3">
      <c r="A2827" s="92"/>
      <c r="B2827" s="93"/>
      <c r="C2827" s="94" t="s">
        <v>206</v>
      </c>
      <c r="D2827" s="644"/>
      <c r="E2827" s="645">
        <f>E2828</f>
        <v>0</v>
      </c>
      <c r="F2827" s="645">
        <f t="shared" ref="F2827:P2827" si="307">F2828</f>
        <v>0</v>
      </c>
      <c r="G2827" s="645">
        <f t="shared" si="307"/>
        <v>0</v>
      </c>
      <c r="H2827" s="645">
        <f t="shared" si="307"/>
        <v>0</v>
      </c>
      <c r="I2827" s="645">
        <f t="shared" si="307"/>
        <v>0</v>
      </c>
      <c r="J2827" s="645">
        <f t="shared" si="307"/>
        <v>0</v>
      </c>
      <c r="K2827" s="645">
        <f t="shared" si="307"/>
        <v>0</v>
      </c>
      <c r="L2827" s="645">
        <f t="shared" si="307"/>
        <v>0</v>
      </c>
      <c r="M2827" s="645">
        <f t="shared" si="307"/>
        <v>0</v>
      </c>
      <c r="N2827" s="645">
        <f t="shared" si="307"/>
        <v>0</v>
      </c>
      <c r="O2827" s="645">
        <f t="shared" si="307"/>
        <v>0</v>
      </c>
      <c r="P2827" s="645">
        <f t="shared" si="307"/>
        <v>0</v>
      </c>
      <c r="Q2827" s="87"/>
      <c r="R2827" s="87"/>
      <c r="S2827" s="87"/>
      <c r="T2827" s="87"/>
    </row>
    <row r="2828" spans="1:20" ht="30" x14ac:dyDescent="0.3">
      <c r="A2828" s="92"/>
      <c r="B2828" s="93"/>
      <c r="C2828" s="95" t="s">
        <v>19</v>
      </c>
      <c r="D2828" s="644"/>
      <c r="E2828" s="645">
        <f>F2828+G2828</f>
        <v>0</v>
      </c>
      <c r="F2828" s="644"/>
      <c r="G2828" s="644"/>
      <c r="H2828" s="644"/>
      <c r="I2828" s="645">
        <f>J2828+K2828</f>
        <v>0</v>
      </c>
      <c r="J2828" s="644"/>
      <c r="K2828" s="644"/>
      <c r="L2828" s="644"/>
      <c r="M2828" s="645">
        <f>N2828+O2828</f>
        <v>0</v>
      </c>
      <c r="N2828" s="644"/>
      <c r="O2828" s="644"/>
      <c r="P2828" s="644"/>
      <c r="Q2828" s="87"/>
      <c r="R2828" s="87"/>
      <c r="S2828" s="87"/>
      <c r="T2828" s="87"/>
    </row>
    <row r="2829" spans="1:20" ht="30" x14ac:dyDescent="0.3">
      <c r="A2829" s="92"/>
      <c r="B2829" s="93" t="s">
        <v>138</v>
      </c>
      <c r="C2829" s="94" t="s">
        <v>333</v>
      </c>
      <c r="D2829" s="644">
        <v>57</v>
      </c>
      <c r="E2829" s="645">
        <f t="shared" si="306"/>
        <v>57</v>
      </c>
      <c r="F2829" s="644">
        <v>57</v>
      </c>
      <c r="G2829" s="644"/>
      <c r="H2829" s="644"/>
      <c r="I2829" s="645">
        <f t="shared" si="304"/>
        <v>22.5</v>
      </c>
      <c r="J2829" s="644">
        <v>22.5</v>
      </c>
      <c r="K2829" s="644"/>
      <c r="L2829" s="644"/>
      <c r="M2829" s="645">
        <f t="shared" si="305"/>
        <v>0</v>
      </c>
      <c r="N2829" s="644"/>
      <c r="O2829" s="644"/>
      <c r="P2829" s="644"/>
      <c r="Q2829" s="87">
        <f t="shared" si="303"/>
        <v>0</v>
      </c>
      <c r="R2829" s="87">
        <f t="shared" si="303"/>
        <v>0</v>
      </c>
      <c r="S2829" s="87" t="e">
        <f t="shared" si="303"/>
        <v>#DIV/0!</v>
      </c>
      <c r="T2829" s="87" t="e">
        <f t="shared" si="302"/>
        <v>#DIV/0!</v>
      </c>
    </row>
    <row r="2830" spans="1:20" ht="48.75" customHeight="1" x14ac:dyDescent="0.3">
      <c r="A2830" s="92" t="s">
        <v>539</v>
      </c>
      <c r="B2830" s="93"/>
      <c r="C2830" s="105" t="s">
        <v>540</v>
      </c>
      <c r="D2830" s="644">
        <f>D2831+D2871</f>
        <v>120</v>
      </c>
      <c r="E2830" s="645">
        <f t="shared" si="306"/>
        <v>105</v>
      </c>
      <c r="F2830" s="644">
        <f>F2831+F2871</f>
        <v>105</v>
      </c>
      <c r="G2830" s="644">
        <f>G2831+G2871</f>
        <v>0</v>
      </c>
      <c r="H2830" s="644">
        <f>H2831+H2871</f>
        <v>0</v>
      </c>
      <c r="I2830" s="645">
        <f t="shared" si="304"/>
        <v>60.8</v>
      </c>
      <c r="J2830" s="644">
        <f>J2831+J2871</f>
        <v>60.8</v>
      </c>
      <c r="K2830" s="644">
        <f>K2831+K2871</f>
        <v>0</v>
      </c>
      <c r="L2830" s="644">
        <f>L2831+L2871</f>
        <v>0</v>
      </c>
      <c r="M2830" s="645">
        <f t="shared" si="305"/>
        <v>16.910980000000002</v>
      </c>
      <c r="N2830" s="644">
        <f>N2831+N2871</f>
        <v>16.910980000000002</v>
      </c>
      <c r="O2830" s="644">
        <f>O2831+O2871</f>
        <v>0</v>
      </c>
      <c r="P2830" s="644">
        <f>P2831+P2871</f>
        <v>0</v>
      </c>
      <c r="Q2830" s="87">
        <f t="shared" si="303"/>
        <v>27.814111842105266</v>
      </c>
      <c r="R2830" s="87">
        <f t="shared" si="303"/>
        <v>27.814111842105266</v>
      </c>
      <c r="S2830" s="87" t="e">
        <f t="shared" si="303"/>
        <v>#DIV/0!</v>
      </c>
      <c r="T2830" s="87" t="e">
        <f t="shared" si="302"/>
        <v>#DIV/0!</v>
      </c>
    </row>
    <row r="2831" spans="1:20" x14ac:dyDescent="0.3">
      <c r="A2831" s="92"/>
      <c r="B2831" s="93" t="s">
        <v>192</v>
      </c>
      <c r="C2831" s="94" t="s">
        <v>206</v>
      </c>
      <c r="D2831" s="644">
        <f>D2837+D2869+D2870</f>
        <v>120</v>
      </c>
      <c r="E2831" s="645">
        <f t="shared" si="306"/>
        <v>105</v>
      </c>
      <c r="F2831" s="644">
        <f>F2837+F2869+F2870</f>
        <v>105</v>
      </c>
      <c r="G2831" s="644">
        <f>G2837+G2869+G2870</f>
        <v>0</v>
      </c>
      <c r="H2831" s="644">
        <f>H2837+H2869+H2870</f>
        <v>0</v>
      </c>
      <c r="I2831" s="645">
        <f t="shared" si="304"/>
        <v>60.8</v>
      </c>
      <c r="J2831" s="644">
        <f>J2837+J2869+J2870</f>
        <v>60.8</v>
      </c>
      <c r="K2831" s="644">
        <f>K2837+K2869+K2870</f>
        <v>0</v>
      </c>
      <c r="L2831" s="644">
        <f>L2837+L2869+L2870</f>
        <v>0</v>
      </c>
      <c r="M2831" s="645">
        <f t="shared" si="305"/>
        <v>16.910980000000002</v>
      </c>
      <c r="N2831" s="644">
        <f>N2837+N2869+N2870</f>
        <v>16.910980000000002</v>
      </c>
      <c r="O2831" s="644">
        <f>O2837+O2869+O2870</f>
        <v>0</v>
      </c>
      <c r="P2831" s="644">
        <f>P2837+P2869+P2870</f>
        <v>0</v>
      </c>
      <c r="Q2831" s="87">
        <f t="shared" si="303"/>
        <v>27.814111842105266</v>
      </c>
      <c r="R2831" s="87">
        <f t="shared" si="303"/>
        <v>27.814111842105266</v>
      </c>
      <c r="S2831" s="87" t="e">
        <f t="shared" si="303"/>
        <v>#DIV/0!</v>
      </c>
      <c r="T2831" s="87" t="e">
        <f t="shared" si="302"/>
        <v>#DIV/0!</v>
      </c>
    </row>
    <row r="2832" spans="1:20" hidden="1" x14ac:dyDescent="0.3">
      <c r="A2832" s="92"/>
      <c r="B2832" s="93" t="s">
        <v>203</v>
      </c>
      <c r="C2832" s="95" t="s">
        <v>385</v>
      </c>
      <c r="D2832" s="644"/>
      <c r="E2832" s="645">
        <f t="shared" si="306"/>
        <v>0</v>
      </c>
      <c r="F2832" s="644"/>
      <c r="G2832" s="644"/>
      <c r="H2832" s="644"/>
      <c r="I2832" s="645">
        <f t="shared" si="304"/>
        <v>0</v>
      </c>
      <c r="J2832" s="644"/>
      <c r="K2832" s="644"/>
      <c r="L2832" s="644"/>
      <c r="M2832" s="645">
        <f t="shared" si="305"/>
        <v>0</v>
      </c>
      <c r="N2832" s="644"/>
      <c r="O2832" s="644"/>
      <c r="P2832" s="644"/>
      <c r="Q2832" s="87" t="e">
        <f t="shared" si="303"/>
        <v>#DIV/0!</v>
      </c>
      <c r="R2832" s="87" t="e">
        <f t="shared" si="303"/>
        <v>#DIV/0!</v>
      </c>
      <c r="S2832" s="87" t="e">
        <f t="shared" si="303"/>
        <v>#DIV/0!</v>
      </c>
      <c r="T2832" s="87" t="e">
        <f t="shared" si="302"/>
        <v>#DIV/0!</v>
      </c>
    </row>
    <row r="2833" spans="1:20" hidden="1" x14ac:dyDescent="0.3">
      <c r="A2833" s="92"/>
      <c r="B2833" s="93" t="s">
        <v>207</v>
      </c>
      <c r="C2833" s="96" t="s">
        <v>208</v>
      </c>
      <c r="D2833" s="644"/>
      <c r="E2833" s="645">
        <f t="shared" si="306"/>
        <v>0</v>
      </c>
      <c r="F2833" s="644"/>
      <c r="G2833" s="644"/>
      <c r="H2833" s="644"/>
      <c r="I2833" s="645">
        <f t="shared" si="304"/>
        <v>0</v>
      </c>
      <c r="J2833" s="644"/>
      <c r="K2833" s="644"/>
      <c r="L2833" s="644"/>
      <c r="M2833" s="645">
        <f t="shared" si="305"/>
        <v>0</v>
      </c>
      <c r="N2833" s="644"/>
      <c r="O2833" s="644"/>
      <c r="P2833" s="644"/>
      <c r="Q2833" s="87" t="e">
        <f t="shared" si="303"/>
        <v>#DIV/0!</v>
      </c>
      <c r="R2833" s="87" t="e">
        <f t="shared" si="303"/>
        <v>#DIV/0!</v>
      </c>
      <c r="S2833" s="87" t="e">
        <f t="shared" si="303"/>
        <v>#DIV/0!</v>
      </c>
      <c r="T2833" s="87" t="e">
        <f t="shared" si="302"/>
        <v>#DIV/0!</v>
      </c>
    </row>
    <row r="2834" spans="1:20" ht="30" hidden="1" x14ac:dyDescent="0.3">
      <c r="A2834" s="92"/>
      <c r="B2834" s="93" t="s">
        <v>209</v>
      </c>
      <c r="C2834" s="97" t="s">
        <v>210</v>
      </c>
      <c r="D2834" s="644"/>
      <c r="E2834" s="645">
        <f t="shared" si="306"/>
        <v>0</v>
      </c>
      <c r="F2834" s="644"/>
      <c r="G2834" s="644"/>
      <c r="H2834" s="644"/>
      <c r="I2834" s="645">
        <f t="shared" si="304"/>
        <v>0</v>
      </c>
      <c r="J2834" s="644"/>
      <c r="K2834" s="644"/>
      <c r="L2834" s="644"/>
      <c r="M2834" s="645">
        <f t="shared" si="305"/>
        <v>0</v>
      </c>
      <c r="N2834" s="644"/>
      <c r="O2834" s="644"/>
      <c r="P2834" s="644"/>
      <c r="Q2834" s="87" t="e">
        <f t="shared" si="303"/>
        <v>#DIV/0!</v>
      </c>
      <c r="R2834" s="87" t="e">
        <f t="shared" si="303"/>
        <v>#DIV/0!</v>
      </c>
      <c r="S2834" s="87" t="e">
        <f t="shared" si="303"/>
        <v>#DIV/0!</v>
      </c>
      <c r="T2834" s="87" t="e">
        <f t="shared" si="302"/>
        <v>#DIV/0!</v>
      </c>
    </row>
    <row r="2835" spans="1:20" ht="30" hidden="1" x14ac:dyDescent="0.3">
      <c r="A2835" s="92"/>
      <c r="B2835" s="93" t="s">
        <v>211</v>
      </c>
      <c r="C2835" s="97" t="s">
        <v>212</v>
      </c>
      <c r="D2835" s="644"/>
      <c r="E2835" s="645">
        <f t="shared" si="306"/>
        <v>0</v>
      </c>
      <c r="F2835" s="644"/>
      <c r="G2835" s="644"/>
      <c r="H2835" s="644"/>
      <c r="I2835" s="645">
        <f t="shared" si="304"/>
        <v>0</v>
      </c>
      <c r="J2835" s="644"/>
      <c r="K2835" s="644"/>
      <c r="L2835" s="644"/>
      <c r="M2835" s="645">
        <f t="shared" si="305"/>
        <v>0</v>
      </c>
      <c r="N2835" s="644"/>
      <c r="O2835" s="644"/>
      <c r="P2835" s="644"/>
      <c r="Q2835" s="87" t="e">
        <f t="shared" si="303"/>
        <v>#DIV/0!</v>
      </c>
      <c r="R2835" s="87" t="e">
        <f t="shared" si="303"/>
        <v>#DIV/0!</v>
      </c>
      <c r="S2835" s="87" t="e">
        <f t="shared" si="303"/>
        <v>#DIV/0!</v>
      </c>
      <c r="T2835" s="87" t="e">
        <f t="shared" si="303"/>
        <v>#DIV/0!</v>
      </c>
    </row>
    <row r="2836" spans="1:20" hidden="1" x14ac:dyDescent="0.3">
      <c r="A2836" s="92"/>
      <c r="B2836" s="93" t="s">
        <v>213</v>
      </c>
      <c r="C2836" s="96" t="s">
        <v>214</v>
      </c>
      <c r="D2836" s="644"/>
      <c r="E2836" s="645">
        <f t="shared" si="306"/>
        <v>0</v>
      </c>
      <c r="F2836" s="644"/>
      <c r="G2836" s="644"/>
      <c r="H2836" s="644"/>
      <c r="I2836" s="645">
        <f t="shared" si="304"/>
        <v>0</v>
      </c>
      <c r="J2836" s="644"/>
      <c r="K2836" s="644"/>
      <c r="L2836" s="644"/>
      <c r="M2836" s="645">
        <f t="shared" si="305"/>
        <v>0</v>
      </c>
      <c r="N2836" s="644"/>
      <c r="O2836" s="644"/>
      <c r="P2836" s="644"/>
      <c r="Q2836" s="87" t="e">
        <f t="shared" si="303"/>
        <v>#DIV/0!</v>
      </c>
      <c r="R2836" s="87" t="e">
        <f t="shared" si="303"/>
        <v>#DIV/0!</v>
      </c>
      <c r="S2836" s="87" t="e">
        <f t="shared" si="303"/>
        <v>#DIV/0!</v>
      </c>
      <c r="T2836" s="87" t="e">
        <f t="shared" si="303"/>
        <v>#DIV/0!</v>
      </c>
    </row>
    <row r="2837" spans="1:20" ht="30" x14ac:dyDescent="0.3">
      <c r="A2837" s="92"/>
      <c r="B2837" s="93" t="s">
        <v>215</v>
      </c>
      <c r="C2837" s="95" t="s">
        <v>19</v>
      </c>
      <c r="D2837" s="644">
        <v>95</v>
      </c>
      <c r="E2837" s="645">
        <f t="shared" si="306"/>
        <v>80</v>
      </c>
      <c r="F2837" s="644">
        <v>80</v>
      </c>
      <c r="G2837" s="644"/>
      <c r="H2837" s="644"/>
      <c r="I2837" s="645">
        <f t="shared" si="304"/>
        <v>44.8</v>
      </c>
      <c r="J2837" s="644">
        <v>44.8</v>
      </c>
      <c r="K2837" s="644"/>
      <c r="L2837" s="644"/>
      <c r="M2837" s="645">
        <f t="shared" si="305"/>
        <v>8.0950000000000006</v>
      </c>
      <c r="N2837" s="644">
        <v>8.0950000000000006</v>
      </c>
      <c r="O2837" s="644"/>
      <c r="P2837" s="644"/>
      <c r="Q2837" s="87">
        <f t="shared" si="303"/>
        <v>18.069196428571431</v>
      </c>
      <c r="R2837" s="87">
        <f t="shared" si="303"/>
        <v>18.069196428571431</v>
      </c>
      <c r="S2837" s="87" t="e">
        <f t="shared" si="303"/>
        <v>#DIV/0!</v>
      </c>
      <c r="T2837" s="87" t="e">
        <f t="shared" si="303"/>
        <v>#DIV/0!</v>
      </c>
    </row>
    <row r="2838" spans="1:20" hidden="1" x14ac:dyDescent="0.3">
      <c r="A2838" s="92"/>
      <c r="B2838" s="93" t="s">
        <v>216</v>
      </c>
      <c r="C2838" s="95" t="s">
        <v>391</v>
      </c>
      <c r="D2838" s="644"/>
      <c r="E2838" s="645">
        <f t="shared" si="306"/>
        <v>0</v>
      </c>
      <c r="F2838" s="644"/>
      <c r="G2838" s="644"/>
      <c r="H2838" s="644"/>
      <c r="I2838" s="645">
        <f t="shared" si="304"/>
        <v>0</v>
      </c>
      <c r="J2838" s="644"/>
      <c r="K2838" s="644"/>
      <c r="L2838" s="644"/>
      <c r="M2838" s="645">
        <f t="shared" si="305"/>
        <v>0</v>
      </c>
      <c r="N2838" s="644"/>
      <c r="O2838" s="644"/>
      <c r="P2838" s="644"/>
      <c r="Q2838" s="87" t="e">
        <f t="shared" ref="Q2838:T2901" si="308">M2838/I2838*100</f>
        <v>#DIV/0!</v>
      </c>
      <c r="R2838" s="87" t="e">
        <f t="shared" si="308"/>
        <v>#DIV/0!</v>
      </c>
      <c r="S2838" s="87" t="e">
        <f t="shared" si="308"/>
        <v>#DIV/0!</v>
      </c>
      <c r="T2838" s="87" t="e">
        <f t="shared" si="308"/>
        <v>#DIV/0!</v>
      </c>
    </row>
    <row r="2839" spans="1:20" hidden="1" x14ac:dyDescent="0.3">
      <c r="A2839" s="92"/>
      <c r="B2839" s="93" t="s">
        <v>218</v>
      </c>
      <c r="C2839" s="95" t="s">
        <v>391</v>
      </c>
      <c r="D2839" s="644"/>
      <c r="E2839" s="645">
        <f t="shared" si="306"/>
        <v>0</v>
      </c>
      <c r="F2839" s="644"/>
      <c r="G2839" s="644"/>
      <c r="H2839" s="644"/>
      <c r="I2839" s="645">
        <f t="shared" ref="I2839:I2902" si="309">J2839+K2839</f>
        <v>0</v>
      </c>
      <c r="J2839" s="644"/>
      <c r="K2839" s="644"/>
      <c r="L2839" s="644"/>
      <c r="M2839" s="645">
        <f t="shared" ref="M2839:M2902" si="310">N2839+O2839</f>
        <v>0</v>
      </c>
      <c r="N2839" s="644"/>
      <c r="O2839" s="644"/>
      <c r="P2839" s="644"/>
      <c r="Q2839" s="87" t="e">
        <f t="shared" si="308"/>
        <v>#DIV/0!</v>
      </c>
      <c r="R2839" s="87" t="e">
        <f t="shared" si="308"/>
        <v>#DIV/0!</v>
      </c>
      <c r="S2839" s="87" t="e">
        <f t="shared" si="308"/>
        <v>#DIV/0!</v>
      </c>
      <c r="T2839" s="87" t="e">
        <f t="shared" si="308"/>
        <v>#DIV/0!</v>
      </c>
    </row>
    <row r="2840" spans="1:20" ht="30" hidden="1" x14ac:dyDescent="0.3">
      <c r="A2840" s="92"/>
      <c r="B2840" s="93" t="s">
        <v>220</v>
      </c>
      <c r="C2840" s="95" t="s">
        <v>391</v>
      </c>
      <c r="D2840" s="644"/>
      <c r="E2840" s="645">
        <f t="shared" si="306"/>
        <v>0</v>
      </c>
      <c r="F2840" s="644"/>
      <c r="G2840" s="644"/>
      <c r="H2840" s="644"/>
      <c r="I2840" s="645">
        <f t="shared" si="309"/>
        <v>0</v>
      </c>
      <c r="J2840" s="644"/>
      <c r="K2840" s="644"/>
      <c r="L2840" s="644"/>
      <c r="M2840" s="645">
        <f t="shared" si="310"/>
        <v>0</v>
      </c>
      <c r="N2840" s="644"/>
      <c r="O2840" s="644"/>
      <c r="P2840" s="644"/>
      <c r="Q2840" s="87" t="e">
        <f t="shared" si="308"/>
        <v>#DIV/0!</v>
      </c>
      <c r="R2840" s="87" t="e">
        <f t="shared" si="308"/>
        <v>#DIV/0!</v>
      </c>
      <c r="S2840" s="87" t="e">
        <f t="shared" si="308"/>
        <v>#DIV/0!</v>
      </c>
      <c r="T2840" s="87" t="e">
        <f t="shared" si="308"/>
        <v>#DIV/0!</v>
      </c>
    </row>
    <row r="2841" spans="1:20" ht="30" hidden="1" x14ac:dyDescent="0.3">
      <c r="A2841" s="92"/>
      <c r="B2841" s="93" t="s">
        <v>222</v>
      </c>
      <c r="C2841" s="95" t="s">
        <v>391</v>
      </c>
      <c r="D2841" s="644"/>
      <c r="E2841" s="645">
        <f t="shared" si="306"/>
        <v>0</v>
      </c>
      <c r="F2841" s="644"/>
      <c r="G2841" s="644"/>
      <c r="H2841" s="644"/>
      <c r="I2841" s="645">
        <f t="shared" si="309"/>
        <v>0</v>
      </c>
      <c r="J2841" s="644"/>
      <c r="K2841" s="644"/>
      <c r="L2841" s="644"/>
      <c r="M2841" s="645">
        <f t="shared" si="310"/>
        <v>0</v>
      </c>
      <c r="N2841" s="644"/>
      <c r="O2841" s="644"/>
      <c r="P2841" s="644"/>
      <c r="Q2841" s="87" t="e">
        <f t="shared" si="308"/>
        <v>#DIV/0!</v>
      </c>
      <c r="R2841" s="87" t="e">
        <f t="shared" si="308"/>
        <v>#DIV/0!</v>
      </c>
      <c r="S2841" s="87" t="e">
        <f t="shared" si="308"/>
        <v>#DIV/0!</v>
      </c>
      <c r="T2841" s="87" t="e">
        <f t="shared" si="308"/>
        <v>#DIV/0!</v>
      </c>
    </row>
    <row r="2842" spans="1:20" hidden="1" x14ac:dyDescent="0.3">
      <c r="A2842" s="92"/>
      <c r="B2842" s="93" t="s">
        <v>224</v>
      </c>
      <c r="C2842" s="95" t="s">
        <v>391</v>
      </c>
      <c r="D2842" s="644"/>
      <c r="E2842" s="645">
        <f t="shared" si="306"/>
        <v>0</v>
      </c>
      <c r="F2842" s="644"/>
      <c r="G2842" s="644"/>
      <c r="H2842" s="644"/>
      <c r="I2842" s="645">
        <f t="shared" si="309"/>
        <v>0</v>
      </c>
      <c r="J2842" s="644"/>
      <c r="K2842" s="644"/>
      <c r="L2842" s="644"/>
      <c r="M2842" s="645">
        <f t="shared" si="310"/>
        <v>0</v>
      </c>
      <c r="N2842" s="644"/>
      <c r="O2842" s="644"/>
      <c r="P2842" s="644"/>
      <c r="Q2842" s="87" t="e">
        <f t="shared" si="308"/>
        <v>#DIV/0!</v>
      </c>
      <c r="R2842" s="87" t="e">
        <f t="shared" si="308"/>
        <v>#DIV/0!</v>
      </c>
      <c r="S2842" s="87" t="e">
        <f t="shared" si="308"/>
        <v>#DIV/0!</v>
      </c>
      <c r="T2842" s="87" t="e">
        <f t="shared" si="308"/>
        <v>#DIV/0!</v>
      </c>
    </row>
    <row r="2843" spans="1:20" ht="30" hidden="1" x14ac:dyDescent="0.3">
      <c r="A2843" s="92"/>
      <c r="B2843" s="93" t="s">
        <v>226</v>
      </c>
      <c r="C2843" s="95" t="s">
        <v>391</v>
      </c>
      <c r="D2843" s="644"/>
      <c r="E2843" s="645">
        <f t="shared" si="306"/>
        <v>0</v>
      </c>
      <c r="F2843" s="644"/>
      <c r="G2843" s="644"/>
      <c r="H2843" s="644"/>
      <c r="I2843" s="645">
        <f t="shared" si="309"/>
        <v>0</v>
      </c>
      <c r="J2843" s="644"/>
      <c r="K2843" s="644"/>
      <c r="L2843" s="644"/>
      <c r="M2843" s="645">
        <f t="shared" si="310"/>
        <v>0</v>
      </c>
      <c r="N2843" s="644"/>
      <c r="O2843" s="644"/>
      <c r="P2843" s="644"/>
      <c r="Q2843" s="87" t="e">
        <f t="shared" si="308"/>
        <v>#DIV/0!</v>
      </c>
      <c r="R2843" s="87" t="e">
        <f t="shared" si="308"/>
        <v>#DIV/0!</v>
      </c>
      <c r="S2843" s="87" t="e">
        <f t="shared" si="308"/>
        <v>#DIV/0!</v>
      </c>
      <c r="T2843" s="87" t="e">
        <f t="shared" si="308"/>
        <v>#DIV/0!</v>
      </c>
    </row>
    <row r="2844" spans="1:20" ht="30" hidden="1" x14ac:dyDescent="0.3">
      <c r="A2844" s="92"/>
      <c r="B2844" s="93" t="s">
        <v>228</v>
      </c>
      <c r="C2844" s="95" t="s">
        <v>391</v>
      </c>
      <c r="D2844" s="644"/>
      <c r="E2844" s="645">
        <f t="shared" ref="E2844:E2907" si="311">F2844+G2844</f>
        <v>0</v>
      </c>
      <c r="F2844" s="644"/>
      <c r="G2844" s="644"/>
      <c r="H2844" s="644"/>
      <c r="I2844" s="645">
        <f t="shared" si="309"/>
        <v>0</v>
      </c>
      <c r="J2844" s="644"/>
      <c r="K2844" s="644"/>
      <c r="L2844" s="644"/>
      <c r="M2844" s="645">
        <f t="shared" si="310"/>
        <v>0</v>
      </c>
      <c r="N2844" s="644"/>
      <c r="O2844" s="644"/>
      <c r="P2844" s="644"/>
      <c r="Q2844" s="87" t="e">
        <f t="shared" si="308"/>
        <v>#DIV/0!</v>
      </c>
      <c r="R2844" s="87" t="e">
        <f t="shared" si="308"/>
        <v>#DIV/0!</v>
      </c>
      <c r="S2844" s="87" t="e">
        <f t="shared" si="308"/>
        <v>#DIV/0!</v>
      </c>
      <c r="T2844" s="87" t="e">
        <f t="shared" si="308"/>
        <v>#DIV/0!</v>
      </c>
    </row>
    <row r="2845" spans="1:20" ht="30" hidden="1" x14ac:dyDescent="0.3">
      <c r="A2845" s="92"/>
      <c r="B2845" s="93" t="s">
        <v>230</v>
      </c>
      <c r="C2845" s="95" t="s">
        <v>391</v>
      </c>
      <c r="D2845" s="644"/>
      <c r="E2845" s="645">
        <f t="shared" si="311"/>
        <v>0</v>
      </c>
      <c r="F2845" s="644"/>
      <c r="G2845" s="644"/>
      <c r="H2845" s="644"/>
      <c r="I2845" s="645">
        <f t="shared" si="309"/>
        <v>0</v>
      </c>
      <c r="J2845" s="644"/>
      <c r="K2845" s="644"/>
      <c r="L2845" s="644"/>
      <c r="M2845" s="645">
        <f t="shared" si="310"/>
        <v>0</v>
      </c>
      <c r="N2845" s="644"/>
      <c r="O2845" s="644"/>
      <c r="P2845" s="644"/>
      <c r="Q2845" s="87" t="e">
        <f t="shared" si="308"/>
        <v>#DIV/0!</v>
      </c>
      <c r="R2845" s="87" t="e">
        <f t="shared" si="308"/>
        <v>#DIV/0!</v>
      </c>
      <c r="S2845" s="87" t="e">
        <f t="shared" si="308"/>
        <v>#DIV/0!</v>
      </c>
      <c r="T2845" s="87" t="e">
        <f t="shared" si="308"/>
        <v>#DIV/0!</v>
      </c>
    </row>
    <row r="2846" spans="1:20" ht="30" hidden="1" x14ac:dyDescent="0.3">
      <c r="A2846" s="92"/>
      <c r="B2846" s="93" t="s">
        <v>232</v>
      </c>
      <c r="C2846" s="95" t="s">
        <v>391</v>
      </c>
      <c r="D2846" s="644"/>
      <c r="E2846" s="645">
        <f t="shared" si="311"/>
        <v>0</v>
      </c>
      <c r="F2846" s="644"/>
      <c r="G2846" s="644"/>
      <c r="H2846" s="644"/>
      <c r="I2846" s="645">
        <f t="shared" si="309"/>
        <v>0</v>
      </c>
      <c r="J2846" s="644"/>
      <c r="K2846" s="644"/>
      <c r="L2846" s="644"/>
      <c r="M2846" s="645">
        <f t="shared" si="310"/>
        <v>0</v>
      </c>
      <c r="N2846" s="644"/>
      <c r="O2846" s="644"/>
      <c r="P2846" s="644"/>
      <c r="Q2846" s="87" t="e">
        <f t="shared" si="308"/>
        <v>#DIV/0!</v>
      </c>
      <c r="R2846" s="87" t="e">
        <f t="shared" si="308"/>
        <v>#DIV/0!</v>
      </c>
      <c r="S2846" s="87" t="e">
        <f t="shared" si="308"/>
        <v>#DIV/0!</v>
      </c>
      <c r="T2846" s="87" t="e">
        <f t="shared" si="308"/>
        <v>#DIV/0!</v>
      </c>
    </row>
    <row r="2847" spans="1:20" ht="30" hidden="1" x14ac:dyDescent="0.3">
      <c r="A2847" s="92"/>
      <c r="B2847" s="93" t="s">
        <v>234</v>
      </c>
      <c r="C2847" s="95" t="s">
        <v>391</v>
      </c>
      <c r="D2847" s="644"/>
      <c r="E2847" s="645">
        <f t="shared" si="311"/>
        <v>0</v>
      </c>
      <c r="F2847" s="644"/>
      <c r="G2847" s="644"/>
      <c r="H2847" s="644"/>
      <c r="I2847" s="645">
        <f t="shared" si="309"/>
        <v>0</v>
      </c>
      <c r="J2847" s="644"/>
      <c r="K2847" s="644"/>
      <c r="L2847" s="644"/>
      <c r="M2847" s="645">
        <f t="shared" si="310"/>
        <v>0</v>
      </c>
      <c r="N2847" s="644"/>
      <c r="O2847" s="644"/>
      <c r="P2847" s="644"/>
      <c r="Q2847" s="87" t="e">
        <f t="shared" si="308"/>
        <v>#DIV/0!</v>
      </c>
      <c r="R2847" s="87" t="e">
        <f t="shared" si="308"/>
        <v>#DIV/0!</v>
      </c>
      <c r="S2847" s="87" t="e">
        <f t="shared" si="308"/>
        <v>#DIV/0!</v>
      </c>
      <c r="T2847" s="87" t="e">
        <f t="shared" si="308"/>
        <v>#DIV/0!</v>
      </c>
    </row>
    <row r="2848" spans="1:20" ht="30" hidden="1" x14ac:dyDescent="0.3">
      <c r="A2848" s="92"/>
      <c r="B2848" s="93" t="s">
        <v>236</v>
      </c>
      <c r="C2848" s="95" t="s">
        <v>391</v>
      </c>
      <c r="D2848" s="644"/>
      <c r="E2848" s="645">
        <f t="shared" si="311"/>
        <v>0</v>
      </c>
      <c r="F2848" s="644"/>
      <c r="G2848" s="644"/>
      <c r="H2848" s="644"/>
      <c r="I2848" s="645">
        <f t="shared" si="309"/>
        <v>0</v>
      </c>
      <c r="J2848" s="644"/>
      <c r="K2848" s="644"/>
      <c r="L2848" s="644"/>
      <c r="M2848" s="645">
        <f t="shared" si="310"/>
        <v>0</v>
      </c>
      <c r="N2848" s="644"/>
      <c r="O2848" s="644"/>
      <c r="P2848" s="644"/>
      <c r="Q2848" s="87" t="e">
        <f t="shared" si="308"/>
        <v>#DIV/0!</v>
      </c>
      <c r="R2848" s="87" t="e">
        <f t="shared" si="308"/>
        <v>#DIV/0!</v>
      </c>
      <c r="S2848" s="87" t="e">
        <f t="shared" si="308"/>
        <v>#DIV/0!</v>
      </c>
      <c r="T2848" s="87" t="e">
        <f t="shared" si="308"/>
        <v>#DIV/0!</v>
      </c>
    </row>
    <row r="2849" spans="1:20" ht="30" hidden="1" x14ac:dyDescent="0.3">
      <c r="A2849" s="92"/>
      <c r="B2849" s="93" t="s">
        <v>238</v>
      </c>
      <c r="C2849" s="95" t="s">
        <v>391</v>
      </c>
      <c r="D2849" s="644"/>
      <c r="E2849" s="645">
        <f t="shared" si="311"/>
        <v>0</v>
      </c>
      <c r="F2849" s="644"/>
      <c r="G2849" s="644"/>
      <c r="H2849" s="644"/>
      <c r="I2849" s="645">
        <f t="shared" si="309"/>
        <v>0</v>
      </c>
      <c r="J2849" s="644"/>
      <c r="K2849" s="644"/>
      <c r="L2849" s="644"/>
      <c r="M2849" s="645">
        <f t="shared" si="310"/>
        <v>0</v>
      </c>
      <c r="N2849" s="644"/>
      <c r="O2849" s="644"/>
      <c r="P2849" s="644"/>
      <c r="Q2849" s="87" t="e">
        <f t="shared" si="308"/>
        <v>#DIV/0!</v>
      </c>
      <c r="R2849" s="87" t="e">
        <f t="shared" si="308"/>
        <v>#DIV/0!</v>
      </c>
      <c r="S2849" s="87" t="e">
        <f t="shared" si="308"/>
        <v>#DIV/0!</v>
      </c>
      <c r="T2849" s="87" t="e">
        <f t="shared" si="308"/>
        <v>#DIV/0!</v>
      </c>
    </row>
    <row r="2850" spans="1:20" ht="30" hidden="1" x14ac:dyDescent="0.3">
      <c r="A2850" s="92"/>
      <c r="B2850" s="93" t="s">
        <v>240</v>
      </c>
      <c r="C2850" s="95" t="s">
        <v>391</v>
      </c>
      <c r="D2850" s="644"/>
      <c r="E2850" s="645">
        <f t="shared" si="311"/>
        <v>0</v>
      </c>
      <c r="F2850" s="644"/>
      <c r="G2850" s="644"/>
      <c r="H2850" s="644"/>
      <c r="I2850" s="645">
        <f t="shared" si="309"/>
        <v>0</v>
      </c>
      <c r="J2850" s="644"/>
      <c r="K2850" s="644"/>
      <c r="L2850" s="644"/>
      <c r="M2850" s="645">
        <f t="shared" si="310"/>
        <v>0</v>
      </c>
      <c r="N2850" s="644"/>
      <c r="O2850" s="644"/>
      <c r="P2850" s="644"/>
      <c r="Q2850" s="87" t="e">
        <f t="shared" si="308"/>
        <v>#DIV/0!</v>
      </c>
      <c r="R2850" s="87" t="e">
        <f t="shared" si="308"/>
        <v>#DIV/0!</v>
      </c>
      <c r="S2850" s="87" t="e">
        <f t="shared" si="308"/>
        <v>#DIV/0!</v>
      </c>
      <c r="T2850" s="87" t="e">
        <f t="shared" si="308"/>
        <v>#DIV/0!</v>
      </c>
    </row>
    <row r="2851" spans="1:20" ht="30" hidden="1" x14ac:dyDescent="0.3">
      <c r="A2851" s="92"/>
      <c r="B2851" s="93" t="s">
        <v>242</v>
      </c>
      <c r="C2851" s="95" t="s">
        <v>391</v>
      </c>
      <c r="D2851" s="644"/>
      <c r="E2851" s="645">
        <f t="shared" si="311"/>
        <v>0</v>
      </c>
      <c r="F2851" s="644"/>
      <c r="G2851" s="644"/>
      <c r="H2851" s="644"/>
      <c r="I2851" s="645">
        <f t="shared" si="309"/>
        <v>0</v>
      </c>
      <c r="J2851" s="644"/>
      <c r="K2851" s="644"/>
      <c r="L2851" s="644"/>
      <c r="M2851" s="645">
        <f t="shared" si="310"/>
        <v>0</v>
      </c>
      <c r="N2851" s="644"/>
      <c r="O2851" s="644"/>
      <c r="P2851" s="644"/>
      <c r="Q2851" s="87" t="e">
        <f t="shared" si="308"/>
        <v>#DIV/0!</v>
      </c>
      <c r="R2851" s="87" t="e">
        <f t="shared" si="308"/>
        <v>#DIV/0!</v>
      </c>
      <c r="S2851" s="87" t="e">
        <f t="shared" si="308"/>
        <v>#DIV/0!</v>
      </c>
      <c r="T2851" s="87" t="e">
        <f t="shared" si="308"/>
        <v>#DIV/0!</v>
      </c>
    </row>
    <row r="2852" spans="1:20" ht="30" hidden="1" x14ac:dyDescent="0.3">
      <c r="A2852" s="92"/>
      <c r="B2852" s="93" t="s">
        <v>244</v>
      </c>
      <c r="C2852" s="95" t="s">
        <v>391</v>
      </c>
      <c r="D2852" s="644"/>
      <c r="E2852" s="645">
        <f t="shared" si="311"/>
        <v>0</v>
      </c>
      <c r="F2852" s="644"/>
      <c r="G2852" s="644"/>
      <c r="H2852" s="644"/>
      <c r="I2852" s="645">
        <f t="shared" si="309"/>
        <v>0</v>
      </c>
      <c r="J2852" s="644"/>
      <c r="K2852" s="644"/>
      <c r="L2852" s="644"/>
      <c r="M2852" s="645">
        <f t="shared" si="310"/>
        <v>0</v>
      </c>
      <c r="N2852" s="644"/>
      <c r="O2852" s="644"/>
      <c r="P2852" s="644"/>
      <c r="Q2852" s="87" t="e">
        <f t="shared" si="308"/>
        <v>#DIV/0!</v>
      </c>
      <c r="R2852" s="87" t="e">
        <f t="shared" si="308"/>
        <v>#DIV/0!</v>
      </c>
      <c r="S2852" s="87" t="e">
        <f t="shared" si="308"/>
        <v>#DIV/0!</v>
      </c>
      <c r="T2852" s="87" t="e">
        <f t="shared" si="308"/>
        <v>#DIV/0!</v>
      </c>
    </row>
    <row r="2853" spans="1:20" ht="30" hidden="1" x14ac:dyDescent="0.3">
      <c r="A2853" s="92"/>
      <c r="B2853" s="93" t="s">
        <v>246</v>
      </c>
      <c r="C2853" s="95" t="s">
        <v>391</v>
      </c>
      <c r="D2853" s="644"/>
      <c r="E2853" s="645">
        <f t="shared" si="311"/>
        <v>0</v>
      </c>
      <c r="F2853" s="644"/>
      <c r="G2853" s="644"/>
      <c r="H2853" s="644"/>
      <c r="I2853" s="645">
        <f t="shared" si="309"/>
        <v>0</v>
      </c>
      <c r="J2853" s="644"/>
      <c r="K2853" s="644"/>
      <c r="L2853" s="644"/>
      <c r="M2853" s="645">
        <f t="shared" si="310"/>
        <v>0</v>
      </c>
      <c r="N2853" s="644"/>
      <c r="O2853" s="644"/>
      <c r="P2853" s="644"/>
      <c r="Q2853" s="87" t="e">
        <f t="shared" si="308"/>
        <v>#DIV/0!</v>
      </c>
      <c r="R2853" s="87" t="e">
        <f t="shared" si="308"/>
        <v>#DIV/0!</v>
      </c>
      <c r="S2853" s="87" t="e">
        <f t="shared" si="308"/>
        <v>#DIV/0!</v>
      </c>
      <c r="T2853" s="87" t="e">
        <f t="shared" si="308"/>
        <v>#DIV/0!</v>
      </c>
    </row>
    <row r="2854" spans="1:20" ht="30" hidden="1" x14ac:dyDescent="0.3">
      <c r="A2854" s="92"/>
      <c r="B2854" s="93" t="s">
        <v>248</v>
      </c>
      <c r="C2854" s="95" t="s">
        <v>391</v>
      </c>
      <c r="D2854" s="644"/>
      <c r="E2854" s="645">
        <f t="shared" si="311"/>
        <v>0</v>
      </c>
      <c r="F2854" s="644"/>
      <c r="G2854" s="644"/>
      <c r="H2854" s="644"/>
      <c r="I2854" s="645">
        <f t="shared" si="309"/>
        <v>0</v>
      </c>
      <c r="J2854" s="644"/>
      <c r="K2854" s="644"/>
      <c r="L2854" s="644"/>
      <c r="M2854" s="645">
        <f t="shared" si="310"/>
        <v>0</v>
      </c>
      <c r="N2854" s="644"/>
      <c r="O2854" s="644"/>
      <c r="P2854" s="644"/>
      <c r="Q2854" s="87" t="e">
        <f t="shared" si="308"/>
        <v>#DIV/0!</v>
      </c>
      <c r="R2854" s="87" t="e">
        <f t="shared" si="308"/>
        <v>#DIV/0!</v>
      </c>
      <c r="S2854" s="87" t="e">
        <f t="shared" si="308"/>
        <v>#DIV/0!</v>
      </c>
      <c r="T2854" s="87" t="e">
        <f t="shared" si="308"/>
        <v>#DIV/0!</v>
      </c>
    </row>
    <row r="2855" spans="1:20" ht="30" hidden="1" x14ac:dyDescent="0.3">
      <c r="A2855" s="92"/>
      <c r="B2855" s="93" t="s">
        <v>250</v>
      </c>
      <c r="C2855" s="95" t="s">
        <v>391</v>
      </c>
      <c r="D2855" s="644"/>
      <c r="E2855" s="645">
        <f t="shared" si="311"/>
        <v>0</v>
      </c>
      <c r="F2855" s="644"/>
      <c r="G2855" s="644"/>
      <c r="H2855" s="644"/>
      <c r="I2855" s="645">
        <f t="shared" si="309"/>
        <v>0</v>
      </c>
      <c r="J2855" s="644"/>
      <c r="K2855" s="644"/>
      <c r="L2855" s="644"/>
      <c r="M2855" s="645">
        <f t="shared" si="310"/>
        <v>0</v>
      </c>
      <c r="N2855" s="644"/>
      <c r="O2855" s="644"/>
      <c r="P2855" s="644"/>
      <c r="Q2855" s="87" t="e">
        <f t="shared" si="308"/>
        <v>#DIV/0!</v>
      </c>
      <c r="R2855" s="87" t="e">
        <f t="shared" si="308"/>
        <v>#DIV/0!</v>
      </c>
      <c r="S2855" s="87" t="e">
        <f t="shared" si="308"/>
        <v>#DIV/0!</v>
      </c>
      <c r="T2855" s="87" t="e">
        <f t="shared" si="308"/>
        <v>#DIV/0!</v>
      </c>
    </row>
    <row r="2856" spans="1:20" ht="30" hidden="1" x14ac:dyDescent="0.3">
      <c r="A2856" s="92"/>
      <c r="B2856" s="93" t="s">
        <v>252</v>
      </c>
      <c r="C2856" s="95" t="s">
        <v>391</v>
      </c>
      <c r="D2856" s="644"/>
      <c r="E2856" s="645">
        <f t="shared" si="311"/>
        <v>0</v>
      </c>
      <c r="F2856" s="644"/>
      <c r="G2856" s="644"/>
      <c r="H2856" s="644"/>
      <c r="I2856" s="645">
        <f t="shared" si="309"/>
        <v>0</v>
      </c>
      <c r="J2856" s="644"/>
      <c r="K2856" s="644"/>
      <c r="L2856" s="644"/>
      <c r="M2856" s="645">
        <f t="shared" si="310"/>
        <v>0</v>
      </c>
      <c r="N2856" s="644"/>
      <c r="O2856" s="644"/>
      <c r="P2856" s="644"/>
      <c r="Q2856" s="87" t="e">
        <f t="shared" si="308"/>
        <v>#DIV/0!</v>
      </c>
      <c r="R2856" s="87" t="e">
        <f t="shared" si="308"/>
        <v>#DIV/0!</v>
      </c>
      <c r="S2856" s="87" t="e">
        <f t="shared" si="308"/>
        <v>#DIV/0!</v>
      </c>
      <c r="T2856" s="87" t="e">
        <f t="shared" si="308"/>
        <v>#DIV/0!</v>
      </c>
    </row>
    <row r="2857" spans="1:20" hidden="1" x14ac:dyDescent="0.3">
      <c r="A2857" s="92"/>
      <c r="B2857" s="93" t="s">
        <v>254</v>
      </c>
      <c r="C2857" s="95" t="s">
        <v>391</v>
      </c>
      <c r="D2857" s="644"/>
      <c r="E2857" s="645">
        <f t="shared" si="311"/>
        <v>0</v>
      </c>
      <c r="F2857" s="644"/>
      <c r="G2857" s="644"/>
      <c r="H2857" s="644"/>
      <c r="I2857" s="645">
        <f t="shared" si="309"/>
        <v>0</v>
      </c>
      <c r="J2857" s="644"/>
      <c r="K2857" s="644"/>
      <c r="L2857" s="644"/>
      <c r="M2857" s="645">
        <f t="shared" si="310"/>
        <v>0</v>
      </c>
      <c r="N2857" s="644"/>
      <c r="O2857" s="644"/>
      <c r="P2857" s="644"/>
      <c r="Q2857" s="87" t="e">
        <f t="shared" si="308"/>
        <v>#DIV/0!</v>
      </c>
      <c r="R2857" s="87" t="e">
        <f t="shared" si="308"/>
        <v>#DIV/0!</v>
      </c>
      <c r="S2857" s="87" t="e">
        <f t="shared" si="308"/>
        <v>#DIV/0!</v>
      </c>
      <c r="T2857" s="87" t="e">
        <f t="shared" si="308"/>
        <v>#DIV/0!</v>
      </c>
    </row>
    <row r="2858" spans="1:20" hidden="1" x14ac:dyDescent="0.3">
      <c r="A2858" s="92"/>
      <c r="B2858" s="93" t="s">
        <v>256</v>
      </c>
      <c r="C2858" s="95" t="s">
        <v>391</v>
      </c>
      <c r="D2858" s="644"/>
      <c r="E2858" s="645">
        <f t="shared" si="311"/>
        <v>0</v>
      </c>
      <c r="F2858" s="644"/>
      <c r="G2858" s="644"/>
      <c r="H2858" s="644"/>
      <c r="I2858" s="645">
        <f t="shared" si="309"/>
        <v>0</v>
      </c>
      <c r="J2858" s="644"/>
      <c r="K2858" s="644"/>
      <c r="L2858" s="644"/>
      <c r="M2858" s="645">
        <f t="shared" si="310"/>
        <v>0</v>
      </c>
      <c r="N2858" s="644"/>
      <c r="O2858" s="644"/>
      <c r="P2858" s="644"/>
      <c r="Q2858" s="87" t="e">
        <f t="shared" si="308"/>
        <v>#DIV/0!</v>
      </c>
      <c r="R2858" s="87" t="e">
        <f t="shared" si="308"/>
        <v>#DIV/0!</v>
      </c>
      <c r="S2858" s="87" t="e">
        <f t="shared" si="308"/>
        <v>#DIV/0!</v>
      </c>
      <c r="T2858" s="87" t="e">
        <f t="shared" si="308"/>
        <v>#DIV/0!</v>
      </c>
    </row>
    <row r="2859" spans="1:20" hidden="1" x14ac:dyDescent="0.3">
      <c r="A2859" s="92"/>
      <c r="B2859" s="93" t="s">
        <v>258</v>
      </c>
      <c r="C2859" s="95" t="s">
        <v>391</v>
      </c>
      <c r="D2859" s="644"/>
      <c r="E2859" s="645">
        <f t="shared" si="311"/>
        <v>0</v>
      </c>
      <c r="F2859" s="644"/>
      <c r="G2859" s="644"/>
      <c r="H2859" s="644"/>
      <c r="I2859" s="645">
        <f t="shared" si="309"/>
        <v>0</v>
      </c>
      <c r="J2859" s="644"/>
      <c r="K2859" s="644"/>
      <c r="L2859" s="644"/>
      <c r="M2859" s="645">
        <f t="shared" si="310"/>
        <v>0</v>
      </c>
      <c r="N2859" s="644"/>
      <c r="O2859" s="644"/>
      <c r="P2859" s="644"/>
      <c r="Q2859" s="87" t="e">
        <f t="shared" si="308"/>
        <v>#DIV/0!</v>
      </c>
      <c r="R2859" s="87" t="e">
        <f t="shared" si="308"/>
        <v>#DIV/0!</v>
      </c>
      <c r="S2859" s="87" t="e">
        <f t="shared" si="308"/>
        <v>#DIV/0!</v>
      </c>
      <c r="T2859" s="87" t="e">
        <f t="shared" si="308"/>
        <v>#DIV/0!</v>
      </c>
    </row>
    <row r="2860" spans="1:20" hidden="1" x14ac:dyDescent="0.3">
      <c r="A2860" s="92"/>
      <c r="B2860" s="93" t="s">
        <v>260</v>
      </c>
      <c r="C2860" s="95" t="s">
        <v>391</v>
      </c>
      <c r="D2860" s="644"/>
      <c r="E2860" s="645">
        <f t="shared" si="311"/>
        <v>0</v>
      </c>
      <c r="F2860" s="644"/>
      <c r="G2860" s="644"/>
      <c r="H2860" s="644"/>
      <c r="I2860" s="645">
        <f t="shared" si="309"/>
        <v>0</v>
      </c>
      <c r="J2860" s="644"/>
      <c r="K2860" s="644"/>
      <c r="L2860" s="644"/>
      <c r="M2860" s="645">
        <f t="shared" si="310"/>
        <v>0</v>
      </c>
      <c r="N2860" s="644"/>
      <c r="O2860" s="644"/>
      <c r="P2860" s="644"/>
      <c r="Q2860" s="87" t="e">
        <f t="shared" si="308"/>
        <v>#DIV/0!</v>
      </c>
      <c r="R2860" s="87" t="e">
        <f t="shared" si="308"/>
        <v>#DIV/0!</v>
      </c>
      <c r="S2860" s="87" t="e">
        <f t="shared" si="308"/>
        <v>#DIV/0!</v>
      </c>
      <c r="T2860" s="87" t="e">
        <f t="shared" si="308"/>
        <v>#DIV/0!</v>
      </c>
    </row>
    <row r="2861" spans="1:20" hidden="1" x14ac:dyDescent="0.3">
      <c r="A2861" s="92"/>
      <c r="B2861" s="93" t="s">
        <v>262</v>
      </c>
      <c r="C2861" s="95" t="s">
        <v>391</v>
      </c>
      <c r="D2861" s="644"/>
      <c r="E2861" s="645">
        <f t="shared" si="311"/>
        <v>0</v>
      </c>
      <c r="F2861" s="644"/>
      <c r="G2861" s="644"/>
      <c r="H2861" s="644"/>
      <c r="I2861" s="645">
        <f t="shared" si="309"/>
        <v>0</v>
      </c>
      <c r="J2861" s="644"/>
      <c r="K2861" s="644"/>
      <c r="L2861" s="644"/>
      <c r="M2861" s="645">
        <f t="shared" si="310"/>
        <v>0</v>
      </c>
      <c r="N2861" s="644"/>
      <c r="O2861" s="644"/>
      <c r="P2861" s="644"/>
      <c r="Q2861" s="87" t="e">
        <f t="shared" si="308"/>
        <v>#DIV/0!</v>
      </c>
      <c r="R2861" s="87" t="e">
        <f t="shared" si="308"/>
        <v>#DIV/0!</v>
      </c>
      <c r="S2861" s="87" t="e">
        <f t="shared" si="308"/>
        <v>#DIV/0!</v>
      </c>
      <c r="T2861" s="87" t="e">
        <f t="shared" si="308"/>
        <v>#DIV/0!</v>
      </c>
    </row>
    <row r="2862" spans="1:20" ht="30" hidden="1" x14ac:dyDescent="0.3">
      <c r="A2862" s="92"/>
      <c r="B2862" s="93" t="s">
        <v>264</v>
      </c>
      <c r="C2862" s="95" t="s">
        <v>391</v>
      </c>
      <c r="D2862" s="644"/>
      <c r="E2862" s="645">
        <f t="shared" si="311"/>
        <v>0</v>
      </c>
      <c r="F2862" s="644"/>
      <c r="G2862" s="644"/>
      <c r="H2862" s="644"/>
      <c r="I2862" s="645">
        <f t="shared" si="309"/>
        <v>0</v>
      </c>
      <c r="J2862" s="644"/>
      <c r="K2862" s="644"/>
      <c r="L2862" s="644"/>
      <c r="M2862" s="645">
        <f t="shared" si="310"/>
        <v>0</v>
      </c>
      <c r="N2862" s="644"/>
      <c r="O2862" s="644"/>
      <c r="P2862" s="644"/>
      <c r="Q2862" s="87" t="e">
        <f t="shared" si="308"/>
        <v>#DIV/0!</v>
      </c>
      <c r="R2862" s="87" t="e">
        <f t="shared" si="308"/>
        <v>#DIV/0!</v>
      </c>
      <c r="S2862" s="87" t="e">
        <f t="shared" si="308"/>
        <v>#DIV/0!</v>
      </c>
      <c r="T2862" s="87" t="e">
        <f t="shared" si="308"/>
        <v>#DIV/0!</v>
      </c>
    </row>
    <row r="2863" spans="1:20" ht="30" hidden="1" x14ac:dyDescent="0.3">
      <c r="A2863" s="92"/>
      <c r="B2863" s="93" t="s">
        <v>266</v>
      </c>
      <c r="C2863" s="95" t="s">
        <v>391</v>
      </c>
      <c r="D2863" s="644"/>
      <c r="E2863" s="645">
        <f t="shared" si="311"/>
        <v>0</v>
      </c>
      <c r="F2863" s="644"/>
      <c r="G2863" s="644"/>
      <c r="H2863" s="644"/>
      <c r="I2863" s="645">
        <f t="shared" si="309"/>
        <v>0</v>
      </c>
      <c r="J2863" s="644"/>
      <c r="K2863" s="644"/>
      <c r="L2863" s="644"/>
      <c r="M2863" s="645">
        <f t="shared" si="310"/>
        <v>0</v>
      </c>
      <c r="N2863" s="644"/>
      <c r="O2863" s="644"/>
      <c r="P2863" s="644"/>
      <c r="Q2863" s="87" t="e">
        <f t="shared" si="308"/>
        <v>#DIV/0!</v>
      </c>
      <c r="R2863" s="87" t="e">
        <f t="shared" si="308"/>
        <v>#DIV/0!</v>
      </c>
      <c r="S2863" s="87" t="e">
        <f t="shared" si="308"/>
        <v>#DIV/0!</v>
      </c>
      <c r="T2863" s="87" t="e">
        <f t="shared" si="308"/>
        <v>#DIV/0!</v>
      </c>
    </row>
    <row r="2864" spans="1:20" ht="30" hidden="1" x14ac:dyDescent="0.3">
      <c r="A2864" s="92"/>
      <c r="B2864" s="93" t="s">
        <v>268</v>
      </c>
      <c r="C2864" s="95" t="s">
        <v>391</v>
      </c>
      <c r="D2864" s="644"/>
      <c r="E2864" s="645">
        <f t="shared" si="311"/>
        <v>0</v>
      </c>
      <c r="F2864" s="644"/>
      <c r="G2864" s="644"/>
      <c r="H2864" s="644"/>
      <c r="I2864" s="645">
        <f t="shared" si="309"/>
        <v>0</v>
      </c>
      <c r="J2864" s="644"/>
      <c r="K2864" s="644"/>
      <c r="L2864" s="644"/>
      <c r="M2864" s="645">
        <f t="shared" si="310"/>
        <v>0</v>
      </c>
      <c r="N2864" s="644"/>
      <c r="O2864" s="644"/>
      <c r="P2864" s="644"/>
      <c r="Q2864" s="87" t="e">
        <f t="shared" si="308"/>
        <v>#DIV/0!</v>
      </c>
      <c r="R2864" s="87" t="e">
        <f t="shared" si="308"/>
        <v>#DIV/0!</v>
      </c>
      <c r="S2864" s="87" t="e">
        <f t="shared" si="308"/>
        <v>#DIV/0!</v>
      </c>
      <c r="T2864" s="87" t="e">
        <f t="shared" si="308"/>
        <v>#DIV/0!</v>
      </c>
    </row>
    <row r="2865" spans="1:20" ht="30" hidden="1" x14ac:dyDescent="0.3">
      <c r="A2865" s="92"/>
      <c r="B2865" s="93" t="s">
        <v>270</v>
      </c>
      <c r="C2865" s="95" t="s">
        <v>391</v>
      </c>
      <c r="D2865" s="644"/>
      <c r="E2865" s="645">
        <f t="shared" si="311"/>
        <v>0</v>
      </c>
      <c r="F2865" s="644"/>
      <c r="G2865" s="644"/>
      <c r="H2865" s="644"/>
      <c r="I2865" s="645">
        <f t="shared" si="309"/>
        <v>0</v>
      </c>
      <c r="J2865" s="644"/>
      <c r="K2865" s="644"/>
      <c r="L2865" s="644"/>
      <c r="M2865" s="645">
        <f t="shared" si="310"/>
        <v>0</v>
      </c>
      <c r="N2865" s="644"/>
      <c r="O2865" s="644"/>
      <c r="P2865" s="644"/>
      <c r="Q2865" s="87" t="e">
        <f t="shared" si="308"/>
        <v>#DIV/0!</v>
      </c>
      <c r="R2865" s="87" t="e">
        <f t="shared" si="308"/>
        <v>#DIV/0!</v>
      </c>
      <c r="S2865" s="87" t="e">
        <f t="shared" si="308"/>
        <v>#DIV/0!</v>
      </c>
      <c r="T2865" s="87" t="e">
        <f t="shared" si="308"/>
        <v>#DIV/0!</v>
      </c>
    </row>
    <row r="2866" spans="1:20" ht="30" hidden="1" x14ac:dyDescent="0.3">
      <c r="A2866" s="92"/>
      <c r="B2866" s="93" t="s">
        <v>272</v>
      </c>
      <c r="C2866" s="95" t="s">
        <v>391</v>
      </c>
      <c r="D2866" s="644"/>
      <c r="E2866" s="645">
        <f t="shared" si="311"/>
        <v>0</v>
      </c>
      <c r="F2866" s="644"/>
      <c r="G2866" s="644"/>
      <c r="H2866" s="644"/>
      <c r="I2866" s="645">
        <f t="shared" si="309"/>
        <v>0</v>
      </c>
      <c r="J2866" s="644"/>
      <c r="K2866" s="644"/>
      <c r="L2866" s="644"/>
      <c r="M2866" s="645">
        <f t="shared" si="310"/>
        <v>0</v>
      </c>
      <c r="N2866" s="644"/>
      <c r="O2866" s="644"/>
      <c r="P2866" s="644"/>
      <c r="Q2866" s="87" t="e">
        <f t="shared" si="308"/>
        <v>#DIV/0!</v>
      </c>
      <c r="R2866" s="87" t="e">
        <f t="shared" si="308"/>
        <v>#DIV/0!</v>
      </c>
      <c r="S2866" s="87" t="e">
        <f t="shared" si="308"/>
        <v>#DIV/0!</v>
      </c>
      <c r="T2866" s="87" t="e">
        <f t="shared" si="308"/>
        <v>#DIV/0!</v>
      </c>
    </row>
    <row r="2867" spans="1:20" ht="30" hidden="1" x14ac:dyDescent="0.3">
      <c r="A2867" s="92"/>
      <c r="B2867" s="93" t="s">
        <v>274</v>
      </c>
      <c r="C2867" s="95" t="s">
        <v>391</v>
      </c>
      <c r="D2867" s="644"/>
      <c r="E2867" s="645">
        <f t="shared" si="311"/>
        <v>0</v>
      </c>
      <c r="F2867" s="644"/>
      <c r="G2867" s="644"/>
      <c r="H2867" s="644"/>
      <c r="I2867" s="645">
        <f t="shared" si="309"/>
        <v>0</v>
      </c>
      <c r="J2867" s="644"/>
      <c r="K2867" s="644"/>
      <c r="L2867" s="644"/>
      <c r="M2867" s="645">
        <f t="shared" si="310"/>
        <v>0</v>
      </c>
      <c r="N2867" s="644"/>
      <c r="O2867" s="644"/>
      <c r="P2867" s="644"/>
      <c r="Q2867" s="87" t="e">
        <f t="shared" si="308"/>
        <v>#DIV/0!</v>
      </c>
      <c r="R2867" s="87" t="e">
        <f t="shared" si="308"/>
        <v>#DIV/0!</v>
      </c>
      <c r="S2867" s="87" t="e">
        <f t="shared" si="308"/>
        <v>#DIV/0!</v>
      </c>
      <c r="T2867" s="87" t="e">
        <f t="shared" si="308"/>
        <v>#DIV/0!</v>
      </c>
    </row>
    <row r="2868" spans="1:20" hidden="1" x14ac:dyDescent="0.3">
      <c r="A2868" s="92"/>
      <c r="B2868" s="93" t="s">
        <v>276</v>
      </c>
      <c r="C2868" s="95" t="s">
        <v>391</v>
      </c>
      <c r="D2868" s="644"/>
      <c r="E2868" s="645">
        <f t="shared" si="311"/>
        <v>0</v>
      </c>
      <c r="F2868" s="644"/>
      <c r="G2868" s="644"/>
      <c r="H2868" s="644"/>
      <c r="I2868" s="645">
        <f t="shared" si="309"/>
        <v>0</v>
      </c>
      <c r="J2868" s="644"/>
      <c r="K2868" s="644"/>
      <c r="L2868" s="644"/>
      <c r="M2868" s="645">
        <f t="shared" si="310"/>
        <v>0</v>
      </c>
      <c r="N2868" s="644"/>
      <c r="O2868" s="644"/>
      <c r="P2868" s="644"/>
      <c r="Q2868" s="87" t="e">
        <f t="shared" si="308"/>
        <v>#DIV/0!</v>
      </c>
      <c r="R2868" s="87" t="e">
        <f t="shared" si="308"/>
        <v>#DIV/0!</v>
      </c>
      <c r="S2868" s="87" t="e">
        <f t="shared" si="308"/>
        <v>#DIV/0!</v>
      </c>
      <c r="T2868" s="87" t="e">
        <f t="shared" si="308"/>
        <v>#DIV/0!</v>
      </c>
    </row>
    <row r="2869" spans="1:20" x14ac:dyDescent="0.3">
      <c r="A2869" s="92"/>
      <c r="B2869" s="93" t="s">
        <v>307</v>
      </c>
      <c r="C2869" s="95" t="s">
        <v>21</v>
      </c>
      <c r="D2869" s="644"/>
      <c r="E2869" s="645">
        <f t="shared" si="311"/>
        <v>0</v>
      </c>
      <c r="F2869" s="644"/>
      <c r="G2869" s="644"/>
      <c r="H2869" s="644"/>
      <c r="I2869" s="645">
        <f t="shared" si="309"/>
        <v>0</v>
      </c>
      <c r="J2869" s="644"/>
      <c r="K2869" s="644"/>
      <c r="L2869" s="644"/>
      <c r="M2869" s="645">
        <f t="shared" si="310"/>
        <v>0</v>
      </c>
      <c r="N2869" s="644"/>
      <c r="O2869" s="644"/>
      <c r="P2869" s="644"/>
      <c r="Q2869" s="87" t="e">
        <f t="shared" si="308"/>
        <v>#DIV/0!</v>
      </c>
      <c r="R2869" s="87" t="e">
        <f t="shared" si="308"/>
        <v>#DIV/0!</v>
      </c>
      <c r="S2869" s="87" t="e">
        <f t="shared" si="308"/>
        <v>#DIV/0!</v>
      </c>
      <c r="T2869" s="87" t="e">
        <f t="shared" si="308"/>
        <v>#DIV/0!</v>
      </c>
    </row>
    <row r="2870" spans="1:20" x14ac:dyDescent="0.3">
      <c r="A2870" s="92"/>
      <c r="B2870" s="93" t="s">
        <v>324</v>
      </c>
      <c r="C2870" s="95" t="s">
        <v>23</v>
      </c>
      <c r="D2870" s="644">
        <v>25</v>
      </c>
      <c r="E2870" s="645">
        <f t="shared" si="311"/>
        <v>25</v>
      </c>
      <c r="F2870" s="644">
        <v>25</v>
      </c>
      <c r="G2870" s="644"/>
      <c r="H2870" s="644"/>
      <c r="I2870" s="645">
        <f t="shared" si="309"/>
        <v>16</v>
      </c>
      <c r="J2870" s="644">
        <v>16</v>
      </c>
      <c r="K2870" s="644"/>
      <c r="L2870" s="644"/>
      <c r="M2870" s="645">
        <f t="shared" si="310"/>
        <v>8.8159799999999997</v>
      </c>
      <c r="N2870" s="644">
        <v>8.8159799999999997</v>
      </c>
      <c r="O2870" s="644"/>
      <c r="P2870" s="644"/>
      <c r="Q2870" s="87">
        <f t="shared" si="308"/>
        <v>55.099874999999997</v>
      </c>
      <c r="R2870" s="87">
        <f t="shared" si="308"/>
        <v>55.099874999999997</v>
      </c>
      <c r="S2870" s="87" t="e">
        <f t="shared" si="308"/>
        <v>#DIV/0!</v>
      </c>
      <c r="T2870" s="87" t="e">
        <f t="shared" si="308"/>
        <v>#DIV/0!</v>
      </c>
    </row>
    <row r="2871" spans="1:20" ht="30" x14ac:dyDescent="0.3">
      <c r="A2871" s="92"/>
      <c r="B2871" s="93" t="s">
        <v>138</v>
      </c>
      <c r="C2871" s="94" t="s">
        <v>333</v>
      </c>
      <c r="D2871" s="644"/>
      <c r="E2871" s="645">
        <f t="shared" si="311"/>
        <v>0</v>
      </c>
      <c r="F2871" s="644"/>
      <c r="G2871" s="644"/>
      <c r="H2871" s="644"/>
      <c r="I2871" s="645">
        <f t="shared" si="309"/>
        <v>0</v>
      </c>
      <c r="J2871" s="644"/>
      <c r="K2871" s="644"/>
      <c r="L2871" s="644"/>
      <c r="M2871" s="645">
        <f t="shared" si="310"/>
        <v>0</v>
      </c>
      <c r="N2871" s="644"/>
      <c r="O2871" s="644"/>
      <c r="P2871" s="644"/>
      <c r="Q2871" s="87" t="e">
        <f t="shared" si="308"/>
        <v>#DIV/0!</v>
      </c>
      <c r="R2871" s="87" t="e">
        <f t="shared" si="308"/>
        <v>#DIV/0!</v>
      </c>
      <c r="S2871" s="87" t="e">
        <f t="shared" si="308"/>
        <v>#DIV/0!</v>
      </c>
      <c r="T2871" s="87" t="e">
        <f t="shared" si="308"/>
        <v>#DIV/0!</v>
      </c>
    </row>
    <row r="2872" spans="1:20" ht="30" hidden="1" x14ac:dyDescent="0.3">
      <c r="A2872" s="92"/>
      <c r="B2872" s="93" t="s">
        <v>280</v>
      </c>
      <c r="C2872" s="97" t="s">
        <v>281</v>
      </c>
      <c r="D2872" s="644"/>
      <c r="E2872" s="642">
        <f t="shared" si="311"/>
        <v>0</v>
      </c>
      <c r="F2872" s="644"/>
      <c r="G2872" s="644"/>
      <c r="H2872" s="644"/>
      <c r="I2872" s="642">
        <f t="shared" si="309"/>
        <v>0</v>
      </c>
      <c r="J2872" s="644"/>
      <c r="K2872" s="644"/>
      <c r="L2872" s="644"/>
      <c r="M2872" s="642">
        <f t="shared" si="310"/>
        <v>0</v>
      </c>
      <c r="N2872" s="644"/>
      <c r="O2872" s="644"/>
      <c r="P2872" s="644"/>
      <c r="Q2872" s="87" t="e">
        <f t="shared" si="308"/>
        <v>#DIV/0!</v>
      </c>
      <c r="R2872" s="87" t="e">
        <f t="shared" si="308"/>
        <v>#DIV/0!</v>
      </c>
      <c r="S2872" s="87" t="e">
        <f t="shared" si="308"/>
        <v>#DIV/0!</v>
      </c>
      <c r="T2872" s="87" t="e">
        <f t="shared" si="308"/>
        <v>#DIV/0!</v>
      </c>
    </row>
    <row r="2873" spans="1:20" ht="60" hidden="1" x14ac:dyDescent="0.3">
      <c r="A2873" s="92"/>
      <c r="B2873" s="93" t="s">
        <v>282</v>
      </c>
      <c r="C2873" s="97" t="s">
        <v>283</v>
      </c>
      <c r="D2873" s="644"/>
      <c r="E2873" s="642">
        <f t="shared" si="311"/>
        <v>0</v>
      </c>
      <c r="F2873" s="644"/>
      <c r="G2873" s="644"/>
      <c r="H2873" s="644"/>
      <c r="I2873" s="642">
        <f t="shared" si="309"/>
        <v>0</v>
      </c>
      <c r="J2873" s="644"/>
      <c r="K2873" s="644"/>
      <c r="L2873" s="644"/>
      <c r="M2873" s="642">
        <f t="shared" si="310"/>
        <v>0</v>
      </c>
      <c r="N2873" s="644"/>
      <c r="O2873" s="644"/>
      <c r="P2873" s="644"/>
      <c r="Q2873" s="87" t="e">
        <f t="shared" si="308"/>
        <v>#DIV/0!</v>
      </c>
      <c r="R2873" s="87" t="e">
        <f t="shared" si="308"/>
        <v>#DIV/0!</v>
      </c>
      <c r="S2873" s="87" t="e">
        <f t="shared" si="308"/>
        <v>#DIV/0!</v>
      </c>
      <c r="T2873" s="87" t="e">
        <f t="shared" si="308"/>
        <v>#DIV/0!</v>
      </c>
    </row>
    <row r="2874" spans="1:20" ht="30" hidden="1" x14ac:dyDescent="0.3">
      <c r="A2874" s="92"/>
      <c r="B2874" s="93" t="s">
        <v>284</v>
      </c>
      <c r="C2874" s="97" t="s">
        <v>285</v>
      </c>
      <c r="D2874" s="644"/>
      <c r="E2874" s="642">
        <f t="shared" si="311"/>
        <v>0</v>
      </c>
      <c r="F2874" s="644"/>
      <c r="G2874" s="644"/>
      <c r="H2874" s="644"/>
      <c r="I2874" s="642">
        <f t="shared" si="309"/>
        <v>0</v>
      </c>
      <c r="J2874" s="644"/>
      <c r="K2874" s="644"/>
      <c r="L2874" s="644"/>
      <c r="M2874" s="642">
        <f t="shared" si="310"/>
        <v>0</v>
      </c>
      <c r="N2874" s="644"/>
      <c r="O2874" s="644"/>
      <c r="P2874" s="644"/>
      <c r="Q2874" s="87" t="e">
        <f t="shared" si="308"/>
        <v>#DIV/0!</v>
      </c>
      <c r="R2874" s="87" t="e">
        <f t="shared" si="308"/>
        <v>#DIV/0!</v>
      </c>
      <c r="S2874" s="87" t="e">
        <f t="shared" si="308"/>
        <v>#DIV/0!</v>
      </c>
      <c r="T2874" s="87" t="e">
        <f t="shared" si="308"/>
        <v>#DIV/0!</v>
      </c>
    </row>
    <row r="2875" spans="1:20" ht="90" hidden="1" x14ac:dyDescent="0.3">
      <c r="A2875" s="92"/>
      <c r="B2875" s="93" t="s">
        <v>286</v>
      </c>
      <c r="C2875" s="97" t="s">
        <v>287</v>
      </c>
      <c r="D2875" s="644"/>
      <c r="E2875" s="642">
        <f t="shared" si="311"/>
        <v>0</v>
      </c>
      <c r="F2875" s="644"/>
      <c r="G2875" s="644"/>
      <c r="H2875" s="644"/>
      <c r="I2875" s="642">
        <f t="shared" si="309"/>
        <v>0</v>
      </c>
      <c r="J2875" s="644"/>
      <c r="K2875" s="644"/>
      <c r="L2875" s="644"/>
      <c r="M2875" s="642">
        <f t="shared" si="310"/>
        <v>0</v>
      </c>
      <c r="N2875" s="644"/>
      <c r="O2875" s="644"/>
      <c r="P2875" s="644"/>
      <c r="Q2875" s="87" t="e">
        <f t="shared" si="308"/>
        <v>#DIV/0!</v>
      </c>
      <c r="R2875" s="87" t="e">
        <f t="shared" si="308"/>
        <v>#DIV/0!</v>
      </c>
      <c r="S2875" s="87" t="e">
        <f t="shared" si="308"/>
        <v>#DIV/0!</v>
      </c>
      <c r="T2875" s="87" t="e">
        <f t="shared" si="308"/>
        <v>#DIV/0!</v>
      </c>
    </row>
    <row r="2876" spans="1:20" ht="30" hidden="1" x14ac:dyDescent="0.3">
      <c r="A2876" s="92"/>
      <c r="B2876" s="93" t="s">
        <v>288</v>
      </c>
      <c r="C2876" s="97" t="s">
        <v>289</v>
      </c>
      <c r="D2876" s="644"/>
      <c r="E2876" s="642">
        <f t="shared" si="311"/>
        <v>0</v>
      </c>
      <c r="F2876" s="644"/>
      <c r="G2876" s="644"/>
      <c r="H2876" s="644"/>
      <c r="I2876" s="642">
        <f t="shared" si="309"/>
        <v>0</v>
      </c>
      <c r="J2876" s="644"/>
      <c r="K2876" s="644"/>
      <c r="L2876" s="644"/>
      <c r="M2876" s="642">
        <f t="shared" si="310"/>
        <v>0</v>
      </c>
      <c r="N2876" s="644"/>
      <c r="O2876" s="644"/>
      <c r="P2876" s="644"/>
      <c r="Q2876" s="87" t="e">
        <f t="shared" si="308"/>
        <v>#DIV/0!</v>
      </c>
      <c r="R2876" s="87" t="e">
        <f t="shared" si="308"/>
        <v>#DIV/0!</v>
      </c>
      <c r="S2876" s="87" t="e">
        <f t="shared" si="308"/>
        <v>#DIV/0!</v>
      </c>
      <c r="T2876" s="87" t="e">
        <f t="shared" si="308"/>
        <v>#DIV/0!</v>
      </c>
    </row>
    <row r="2877" spans="1:20" ht="90" hidden="1" x14ac:dyDescent="0.3">
      <c r="A2877" s="92"/>
      <c r="B2877" s="93" t="s">
        <v>290</v>
      </c>
      <c r="C2877" s="97" t="s">
        <v>291</v>
      </c>
      <c r="D2877" s="644"/>
      <c r="E2877" s="642">
        <f t="shared" si="311"/>
        <v>0</v>
      </c>
      <c r="F2877" s="644"/>
      <c r="G2877" s="644"/>
      <c r="H2877" s="644"/>
      <c r="I2877" s="642">
        <f t="shared" si="309"/>
        <v>0</v>
      </c>
      <c r="J2877" s="644"/>
      <c r="K2877" s="644"/>
      <c r="L2877" s="644"/>
      <c r="M2877" s="642">
        <f t="shared" si="310"/>
        <v>0</v>
      </c>
      <c r="N2877" s="644"/>
      <c r="O2877" s="644"/>
      <c r="P2877" s="644"/>
      <c r="Q2877" s="87" t="e">
        <f t="shared" si="308"/>
        <v>#DIV/0!</v>
      </c>
      <c r="R2877" s="87" t="e">
        <f t="shared" si="308"/>
        <v>#DIV/0!</v>
      </c>
      <c r="S2877" s="87" t="e">
        <f t="shared" si="308"/>
        <v>#DIV/0!</v>
      </c>
      <c r="T2877" s="87" t="e">
        <f t="shared" si="308"/>
        <v>#DIV/0!</v>
      </c>
    </row>
    <row r="2878" spans="1:20" ht="30" hidden="1" x14ac:dyDescent="0.3">
      <c r="A2878" s="92"/>
      <c r="B2878" s="93" t="s">
        <v>292</v>
      </c>
      <c r="C2878" s="97" t="s">
        <v>293</v>
      </c>
      <c r="D2878" s="644"/>
      <c r="E2878" s="642">
        <f t="shared" si="311"/>
        <v>0</v>
      </c>
      <c r="F2878" s="644"/>
      <c r="G2878" s="644"/>
      <c r="H2878" s="644"/>
      <c r="I2878" s="642">
        <f t="shared" si="309"/>
        <v>0</v>
      </c>
      <c r="J2878" s="644"/>
      <c r="K2878" s="644"/>
      <c r="L2878" s="644"/>
      <c r="M2878" s="642">
        <f t="shared" si="310"/>
        <v>0</v>
      </c>
      <c r="N2878" s="644"/>
      <c r="O2878" s="644"/>
      <c r="P2878" s="644"/>
      <c r="Q2878" s="87" t="e">
        <f t="shared" si="308"/>
        <v>#DIV/0!</v>
      </c>
      <c r="R2878" s="87" t="e">
        <f t="shared" si="308"/>
        <v>#DIV/0!</v>
      </c>
      <c r="S2878" s="87" t="e">
        <f t="shared" si="308"/>
        <v>#DIV/0!</v>
      </c>
      <c r="T2878" s="87" t="e">
        <f t="shared" si="308"/>
        <v>#DIV/0!</v>
      </c>
    </row>
    <row r="2879" spans="1:20" ht="30" hidden="1" x14ac:dyDescent="0.3">
      <c r="A2879" s="92"/>
      <c r="B2879" s="93" t="s">
        <v>294</v>
      </c>
      <c r="C2879" s="97" t="s">
        <v>295</v>
      </c>
      <c r="D2879" s="644"/>
      <c r="E2879" s="642">
        <f t="shared" si="311"/>
        <v>0</v>
      </c>
      <c r="F2879" s="644"/>
      <c r="G2879" s="644"/>
      <c r="H2879" s="644"/>
      <c r="I2879" s="642">
        <f t="shared" si="309"/>
        <v>0</v>
      </c>
      <c r="J2879" s="644"/>
      <c r="K2879" s="644"/>
      <c r="L2879" s="644"/>
      <c r="M2879" s="642">
        <f t="shared" si="310"/>
        <v>0</v>
      </c>
      <c r="N2879" s="644"/>
      <c r="O2879" s="644"/>
      <c r="P2879" s="644"/>
      <c r="Q2879" s="87" t="e">
        <f t="shared" si="308"/>
        <v>#DIV/0!</v>
      </c>
      <c r="R2879" s="87" t="e">
        <f t="shared" si="308"/>
        <v>#DIV/0!</v>
      </c>
      <c r="S2879" s="87" t="e">
        <f t="shared" si="308"/>
        <v>#DIV/0!</v>
      </c>
      <c r="T2879" s="87" t="e">
        <f t="shared" si="308"/>
        <v>#DIV/0!</v>
      </c>
    </row>
    <row r="2880" spans="1:20" ht="30" hidden="1" x14ac:dyDescent="0.3">
      <c r="A2880" s="92"/>
      <c r="B2880" s="93" t="s">
        <v>296</v>
      </c>
      <c r="C2880" s="97" t="s">
        <v>297</v>
      </c>
      <c r="D2880" s="644"/>
      <c r="E2880" s="642">
        <f t="shared" si="311"/>
        <v>0</v>
      </c>
      <c r="F2880" s="644"/>
      <c r="G2880" s="644"/>
      <c r="H2880" s="644"/>
      <c r="I2880" s="642">
        <f t="shared" si="309"/>
        <v>0</v>
      </c>
      <c r="J2880" s="644"/>
      <c r="K2880" s="644"/>
      <c r="L2880" s="644"/>
      <c r="M2880" s="642">
        <f t="shared" si="310"/>
        <v>0</v>
      </c>
      <c r="N2880" s="644"/>
      <c r="O2880" s="644"/>
      <c r="P2880" s="644"/>
      <c r="Q2880" s="87" t="e">
        <f t="shared" si="308"/>
        <v>#DIV/0!</v>
      </c>
      <c r="R2880" s="87" t="e">
        <f t="shared" si="308"/>
        <v>#DIV/0!</v>
      </c>
      <c r="S2880" s="87" t="e">
        <f t="shared" si="308"/>
        <v>#DIV/0!</v>
      </c>
      <c r="T2880" s="87" t="e">
        <f t="shared" si="308"/>
        <v>#DIV/0!</v>
      </c>
    </row>
    <row r="2881" spans="1:20" ht="25.5" hidden="1" customHeight="1" x14ac:dyDescent="0.3">
      <c r="A2881" s="92"/>
      <c r="B2881" s="93" t="s">
        <v>298</v>
      </c>
      <c r="C2881" s="97" t="s">
        <v>299</v>
      </c>
      <c r="D2881" s="644"/>
      <c r="E2881" s="642">
        <f t="shared" si="311"/>
        <v>0</v>
      </c>
      <c r="F2881" s="644"/>
      <c r="G2881" s="644"/>
      <c r="H2881" s="644"/>
      <c r="I2881" s="642">
        <f t="shared" si="309"/>
        <v>0</v>
      </c>
      <c r="J2881" s="644"/>
      <c r="K2881" s="644"/>
      <c r="L2881" s="644"/>
      <c r="M2881" s="642">
        <f t="shared" si="310"/>
        <v>0</v>
      </c>
      <c r="N2881" s="644"/>
      <c r="O2881" s="644"/>
      <c r="P2881" s="644"/>
      <c r="Q2881" s="87" t="e">
        <f t="shared" si="308"/>
        <v>#DIV/0!</v>
      </c>
      <c r="R2881" s="87" t="e">
        <f t="shared" si="308"/>
        <v>#DIV/0!</v>
      </c>
      <c r="S2881" s="87" t="e">
        <f t="shared" si="308"/>
        <v>#DIV/0!</v>
      </c>
      <c r="T2881" s="87" t="e">
        <f t="shared" si="308"/>
        <v>#DIV/0!</v>
      </c>
    </row>
    <row r="2882" spans="1:20" ht="30" hidden="1" x14ac:dyDescent="0.3">
      <c r="A2882" s="92"/>
      <c r="B2882" s="93" t="s">
        <v>300</v>
      </c>
      <c r="C2882" s="97" t="s">
        <v>301</v>
      </c>
      <c r="D2882" s="644"/>
      <c r="E2882" s="642">
        <f t="shared" si="311"/>
        <v>0</v>
      </c>
      <c r="F2882" s="644"/>
      <c r="G2882" s="644"/>
      <c r="H2882" s="644"/>
      <c r="I2882" s="642">
        <f t="shared" si="309"/>
        <v>0</v>
      </c>
      <c r="J2882" s="644"/>
      <c r="K2882" s="644"/>
      <c r="L2882" s="644"/>
      <c r="M2882" s="642">
        <f t="shared" si="310"/>
        <v>0</v>
      </c>
      <c r="N2882" s="644"/>
      <c r="O2882" s="644"/>
      <c r="P2882" s="644"/>
      <c r="Q2882" s="87" t="e">
        <f t="shared" si="308"/>
        <v>#DIV/0!</v>
      </c>
      <c r="R2882" s="87" t="e">
        <f t="shared" si="308"/>
        <v>#DIV/0!</v>
      </c>
      <c r="S2882" s="87" t="e">
        <f t="shared" si="308"/>
        <v>#DIV/0!</v>
      </c>
      <c r="T2882" s="87" t="e">
        <f t="shared" si="308"/>
        <v>#DIV/0!</v>
      </c>
    </row>
    <row r="2883" spans="1:20" ht="75" hidden="1" x14ac:dyDescent="0.3">
      <c r="A2883" s="92"/>
      <c r="B2883" s="93" t="s">
        <v>302</v>
      </c>
      <c r="C2883" s="97" t="s">
        <v>303</v>
      </c>
      <c r="D2883" s="644"/>
      <c r="E2883" s="642">
        <f t="shared" si="311"/>
        <v>0</v>
      </c>
      <c r="F2883" s="644"/>
      <c r="G2883" s="644"/>
      <c r="H2883" s="644"/>
      <c r="I2883" s="642">
        <f t="shared" si="309"/>
        <v>0</v>
      </c>
      <c r="J2883" s="644"/>
      <c r="K2883" s="644"/>
      <c r="L2883" s="644"/>
      <c r="M2883" s="642">
        <f t="shared" si="310"/>
        <v>0</v>
      </c>
      <c r="N2883" s="644"/>
      <c r="O2883" s="644"/>
      <c r="P2883" s="644"/>
      <c r="Q2883" s="87" t="e">
        <f t="shared" si="308"/>
        <v>#DIV/0!</v>
      </c>
      <c r="R2883" s="87" t="e">
        <f t="shared" si="308"/>
        <v>#DIV/0!</v>
      </c>
      <c r="S2883" s="87" t="e">
        <f t="shared" si="308"/>
        <v>#DIV/0!</v>
      </c>
      <c r="T2883" s="87" t="e">
        <f t="shared" si="308"/>
        <v>#DIV/0!</v>
      </c>
    </row>
    <row r="2884" spans="1:20" ht="12.75" hidden="1" customHeight="1" x14ac:dyDescent="0.3">
      <c r="A2884" s="92"/>
      <c r="B2884" s="93" t="s">
        <v>307</v>
      </c>
      <c r="C2884" s="95" t="s">
        <v>386</v>
      </c>
      <c r="D2884" s="644"/>
      <c r="E2884" s="642">
        <f t="shared" si="311"/>
        <v>0</v>
      </c>
      <c r="F2884" s="644"/>
      <c r="G2884" s="644"/>
      <c r="H2884" s="644"/>
      <c r="I2884" s="642">
        <f t="shared" si="309"/>
        <v>0</v>
      </c>
      <c r="J2884" s="644"/>
      <c r="K2884" s="644"/>
      <c r="L2884" s="644"/>
      <c r="M2884" s="642">
        <f t="shared" si="310"/>
        <v>0</v>
      </c>
      <c r="N2884" s="644"/>
      <c r="O2884" s="644"/>
      <c r="P2884" s="644"/>
      <c r="Q2884" s="87" t="e">
        <f t="shared" si="308"/>
        <v>#DIV/0!</v>
      </c>
      <c r="R2884" s="87" t="e">
        <f t="shared" si="308"/>
        <v>#DIV/0!</v>
      </c>
      <c r="S2884" s="87" t="e">
        <f t="shared" si="308"/>
        <v>#DIV/0!</v>
      </c>
      <c r="T2884" s="87" t="e">
        <f t="shared" si="308"/>
        <v>#DIV/0!</v>
      </c>
    </row>
    <row r="2885" spans="1:20" hidden="1" x14ac:dyDescent="0.3">
      <c r="A2885" s="92"/>
      <c r="B2885" s="93" t="s">
        <v>309</v>
      </c>
      <c r="C2885" s="95" t="s">
        <v>387</v>
      </c>
      <c r="D2885" s="644"/>
      <c r="E2885" s="642">
        <f t="shared" si="311"/>
        <v>0</v>
      </c>
      <c r="F2885" s="644"/>
      <c r="G2885" s="644"/>
      <c r="H2885" s="644"/>
      <c r="I2885" s="642">
        <f t="shared" si="309"/>
        <v>0</v>
      </c>
      <c r="J2885" s="644"/>
      <c r="K2885" s="644"/>
      <c r="L2885" s="644"/>
      <c r="M2885" s="642">
        <f t="shared" si="310"/>
        <v>0</v>
      </c>
      <c r="N2885" s="644"/>
      <c r="O2885" s="644"/>
      <c r="P2885" s="644"/>
      <c r="Q2885" s="87" t="e">
        <f t="shared" si="308"/>
        <v>#DIV/0!</v>
      </c>
      <c r="R2885" s="87" t="e">
        <f t="shared" si="308"/>
        <v>#DIV/0!</v>
      </c>
      <c r="S2885" s="87" t="e">
        <f t="shared" si="308"/>
        <v>#DIV/0!</v>
      </c>
      <c r="T2885" s="87" t="e">
        <f t="shared" si="308"/>
        <v>#DIV/0!</v>
      </c>
    </row>
    <row r="2886" spans="1:20" hidden="1" x14ac:dyDescent="0.3">
      <c r="A2886" s="92"/>
      <c r="B2886" s="93" t="s">
        <v>310</v>
      </c>
      <c r="C2886" s="96" t="s">
        <v>311</v>
      </c>
      <c r="D2886" s="644"/>
      <c r="E2886" s="642">
        <f t="shared" si="311"/>
        <v>0</v>
      </c>
      <c r="F2886" s="644"/>
      <c r="G2886" s="644"/>
      <c r="H2886" s="644"/>
      <c r="I2886" s="642">
        <f t="shared" si="309"/>
        <v>0</v>
      </c>
      <c r="J2886" s="644"/>
      <c r="K2886" s="644"/>
      <c r="L2886" s="644"/>
      <c r="M2886" s="642">
        <f t="shared" si="310"/>
        <v>0</v>
      </c>
      <c r="N2886" s="644"/>
      <c r="O2886" s="644"/>
      <c r="P2886" s="644"/>
      <c r="Q2886" s="87" t="e">
        <f t="shared" si="308"/>
        <v>#DIV/0!</v>
      </c>
      <c r="R2886" s="87" t="e">
        <f t="shared" si="308"/>
        <v>#DIV/0!</v>
      </c>
      <c r="S2886" s="87" t="e">
        <f t="shared" si="308"/>
        <v>#DIV/0!</v>
      </c>
      <c r="T2886" s="87" t="e">
        <f t="shared" si="308"/>
        <v>#DIV/0!</v>
      </c>
    </row>
    <row r="2887" spans="1:20" ht="30" hidden="1" x14ac:dyDescent="0.3">
      <c r="A2887" s="92"/>
      <c r="B2887" s="93" t="s">
        <v>312</v>
      </c>
      <c r="C2887" s="97" t="s">
        <v>313</v>
      </c>
      <c r="D2887" s="644"/>
      <c r="E2887" s="642">
        <f t="shared" si="311"/>
        <v>0</v>
      </c>
      <c r="F2887" s="644"/>
      <c r="G2887" s="644"/>
      <c r="H2887" s="644"/>
      <c r="I2887" s="642">
        <f t="shared" si="309"/>
        <v>0</v>
      </c>
      <c r="J2887" s="644"/>
      <c r="K2887" s="644"/>
      <c r="L2887" s="644"/>
      <c r="M2887" s="642">
        <f t="shared" si="310"/>
        <v>0</v>
      </c>
      <c r="N2887" s="644"/>
      <c r="O2887" s="644"/>
      <c r="P2887" s="644"/>
      <c r="Q2887" s="87" t="e">
        <f t="shared" si="308"/>
        <v>#DIV/0!</v>
      </c>
      <c r="R2887" s="87" t="e">
        <f t="shared" si="308"/>
        <v>#DIV/0!</v>
      </c>
      <c r="S2887" s="87" t="e">
        <f t="shared" si="308"/>
        <v>#DIV/0!</v>
      </c>
      <c r="T2887" s="87" t="e">
        <f t="shared" si="308"/>
        <v>#DIV/0!</v>
      </c>
    </row>
    <row r="2888" spans="1:20" ht="30" hidden="1" x14ac:dyDescent="0.3">
      <c r="A2888" s="92"/>
      <c r="B2888" s="93" t="s">
        <v>314</v>
      </c>
      <c r="C2888" s="97" t="s">
        <v>315</v>
      </c>
      <c r="D2888" s="644"/>
      <c r="E2888" s="642">
        <f t="shared" si="311"/>
        <v>0</v>
      </c>
      <c r="F2888" s="644"/>
      <c r="G2888" s="644"/>
      <c r="H2888" s="644"/>
      <c r="I2888" s="642">
        <f t="shared" si="309"/>
        <v>0</v>
      </c>
      <c r="J2888" s="644"/>
      <c r="K2888" s="644"/>
      <c r="L2888" s="644"/>
      <c r="M2888" s="642">
        <f t="shared" si="310"/>
        <v>0</v>
      </c>
      <c r="N2888" s="644"/>
      <c r="O2888" s="644"/>
      <c r="P2888" s="644"/>
      <c r="Q2888" s="87" t="e">
        <f t="shared" si="308"/>
        <v>#DIV/0!</v>
      </c>
      <c r="R2888" s="87" t="e">
        <f t="shared" si="308"/>
        <v>#DIV/0!</v>
      </c>
      <c r="S2888" s="87" t="e">
        <f t="shared" si="308"/>
        <v>#DIV/0!</v>
      </c>
      <c r="T2888" s="87" t="e">
        <f t="shared" si="308"/>
        <v>#DIV/0!</v>
      </c>
    </row>
    <row r="2889" spans="1:20" hidden="1" x14ac:dyDescent="0.3">
      <c r="A2889" s="92"/>
      <c r="B2889" s="93" t="s">
        <v>316</v>
      </c>
      <c r="C2889" s="96" t="s">
        <v>317</v>
      </c>
      <c r="D2889" s="644"/>
      <c r="E2889" s="642">
        <f t="shared" si="311"/>
        <v>0</v>
      </c>
      <c r="F2889" s="644"/>
      <c r="G2889" s="644"/>
      <c r="H2889" s="644"/>
      <c r="I2889" s="642">
        <f t="shared" si="309"/>
        <v>0</v>
      </c>
      <c r="J2889" s="644"/>
      <c r="K2889" s="644"/>
      <c r="L2889" s="644"/>
      <c r="M2889" s="642">
        <f t="shared" si="310"/>
        <v>0</v>
      </c>
      <c r="N2889" s="644"/>
      <c r="O2889" s="644"/>
      <c r="P2889" s="644"/>
      <c r="Q2889" s="87" t="e">
        <f t="shared" si="308"/>
        <v>#DIV/0!</v>
      </c>
      <c r="R2889" s="87" t="e">
        <f t="shared" si="308"/>
        <v>#DIV/0!</v>
      </c>
      <c r="S2889" s="87" t="e">
        <f t="shared" si="308"/>
        <v>#DIV/0!</v>
      </c>
      <c r="T2889" s="87" t="e">
        <f t="shared" si="308"/>
        <v>#DIV/0!</v>
      </c>
    </row>
    <row r="2890" spans="1:20" ht="30" hidden="1" x14ac:dyDescent="0.3">
      <c r="A2890" s="92"/>
      <c r="B2890" s="93" t="s">
        <v>318</v>
      </c>
      <c r="C2890" s="97" t="s">
        <v>313</v>
      </c>
      <c r="D2890" s="644"/>
      <c r="E2890" s="642">
        <f t="shared" si="311"/>
        <v>0</v>
      </c>
      <c r="F2890" s="644"/>
      <c r="G2890" s="644"/>
      <c r="H2890" s="644"/>
      <c r="I2890" s="642">
        <f t="shared" si="309"/>
        <v>0</v>
      </c>
      <c r="J2890" s="644"/>
      <c r="K2890" s="644"/>
      <c r="L2890" s="644"/>
      <c r="M2890" s="642">
        <f t="shared" si="310"/>
        <v>0</v>
      </c>
      <c r="N2890" s="644"/>
      <c r="O2890" s="644"/>
      <c r="P2890" s="644"/>
      <c r="Q2890" s="87" t="e">
        <f t="shared" si="308"/>
        <v>#DIV/0!</v>
      </c>
      <c r="R2890" s="87" t="e">
        <f t="shared" si="308"/>
        <v>#DIV/0!</v>
      </c>
      <c r="S2890" s="87" t="e">
        <f t="shared" si="308"/>
        <v>#DIV/0!</v>
      </c>
      <c r="T2890" s="87" t="e">
        <f t="shared" si="308"/>
        <v>#DIV/0!</v>
      </c>
    </row>
    <row r="2891" spans="1:20" ht="30" hidden="1" x14ac:dyDescent="0.3">
      <c r="A2891" s="92"/>
      <c r="B2891" s="93" t="s">
        <v>319</v>
      </c>
      <c r="C2891" s="97" t="s">
        <v>315</v>
      </c>
      <c r="D2891" s="644"/>
      <c r="E2891" s="642">
        <f t="shared" si="311"/>
        <v>0</v>
      </c>
      <c r="F2891" s="644"/>
      <c r="G2891" s="644"/>
      <c r="H2891" s="644"/>
      <c r="I2891" s="642">
        <f t="shared" si="309"/>
        <v>0</v>
      </c>
      <c r="J2891" s="644"/>
      <c r="K2891" s="644"/>
      <c r="L2891" s="644"/>
      <c r="M2891" s="642">
        <f t="shared" si="310"/>
        <v>0</v>
      </c>
      <c r="N2891" s="644"/>
      <c r="O2891" s="644"/>
      <c r="P2891" s="644"/>
      <c r="Q2891" s="87" t="e">
        <f t="shared" si="308"/>
        <v>#DIV/0!</v>
      </c>
      <c r="R2891" s="87" t="e">
        <f t="shared" si="308"/>
        <v>#DIV/0!</v>
      </c>
      <c r="S2891" s="87" t="e">
        <f t="shared" si="308"/>
        <v>#DIV/0!</v>
      </c>
      <c r="T2891" s="87" t="e">
        <f t="shared" si="308"/>
        <v>#DIV/0!</v>
      </c>
    </row>
    <row r="2892" spans="1:20" ht="45" hidden="1" x14ac:dyDescent="0.3">
      <c r="A2892" s="92"/>
      <c r="B2892" s="93" t="s">
        <v>320</v>
      </c>
      <c r="C2892" s="96" t="s">
        <v>321</v>
      </c>
      <c r="D2892" s="644"/>
      <c r="E2892" s="642">
        <f t="shared" si="311"/>
        <v>0</v>
      </c>
      <c r="F2892" s="644"/>
      <c r="G2892" s="644"/>
      <c r="H2892" s="644"/>
      <c r="I2892" s="642">
        <f t="shared" si="309"/>
        <v>0</v>
      </c>
      <c r="J2892" s="644"/>
      <c r="K2892" s="644"/>
      <c r="L2892" s="644"/>
      <c r="M2892" s="642">
        <f t="shared" si="310"/>
        <v>0</v>
      </c>
      <c r="N2892" s="644"/>
      <c r="O2892" s="644"/>
      <c r="P2892" s="644"/>
      <c r="Q2892" s="87" t="e">
        <f t="shared" si="308"/>
        <v>#DIV/0!</v>
      </c>
      <c r="R2892" s="87" t="e">
        <f t="shared" si="308"/>
        <v>#DIV/0!</v>
      </c>
      <c r="S2892" s="87" t="e">
        <f t="shared" si="308"/>
        <v>#DIV/0!</v>
      </c>
      <c r="T2892" s="87" t="e">
        <f t="shared" si="308"/>
        <v>#DIV/0!</v>
      </c>
    </row>
    <row r="2893" spans="1:20" ht="30" hidden="1" x14ac:dyDescent="0.3">
      <c r="A2893" s="92"/>
      <c r="B2893" s="93" t="s">
        <v>322</v>
      </c>
      <c r="C2893" s="97" t="s">
        <v>313</v>
      </c>
      <c r="D2893" s="644"/>
      <c r="E2893" s="642">
        <f t="shared" si="311"/>
        <v>0</v>
      </c>
      <c r="F2893" s="644"/>
      <c r="G2893" s="644"/>
      <c r="H2893" s="644"/>
      <c r="I2893" s="642">
        <f t="shared" si="309"/>
        <v>0</v>
      </c>
      <c r="J2893" s="644"/>
      <c r="K2893" s="644"/>
      <c r="L2893" s="644"/>
      <c r="M2893" s="642">
        <f t="shared" si="310"/>
        <v>0</v>
      </c>
      <c r="N2893" s="644"/>
      <c r="O2893" s="644"/>
      <c r="P2893" s="644"/>
      <c r="Q2893" s="87" t="e">
        <f t="shared" si="308"/>
        <v>#DIV/0!</v>
      </c>
      <c r="R2893" s="87" t="e">
        <f t="shared" si="308"/>
        <v>#DIV/0!</v>
      </c>
      <c r="S2893" s="87" t="e">
        <f t="shared" si="308"/>
        <v>#DIV/0!</v>
      </c>
      <c r="T2893" s="87" t="e">
        <f t="shared" si="308"/>
        <v>#DIV/0!</v>
      </c>
    </row>
    <row r="2894" spans="1:20" ht="30" hidden="1" x14ac:dyDescent="0.3">
      <c r="A2894" s="92"/>
      <c r="B2894" s="93" t="s">
        <v>323</v>
      </c>
      <c r="C2894" s="97" t="s">
        <v>315</v>
      </c>
      <c r="D2894" s="644"/>
      <c r="E2894" s="642">
        <f t="shared" si="311"/>
        <v>0</v>
      </c>
      <c r="F2894" s="644"/>
      <c r="G2894" s="644"/>
      <c r="H2894" s="644"/>
      <c r="I2894" s="642">
        <f t="shared" si="309"/>
        <v>0</v>
      </c>
      <c r="J2894" s="644"/>
      <c r="K2894" s="644"/>
      <c r="L2894" s="644"/>
      <c r="M2894" s="642">
        <f t="shared" si="310"/>
        <v>0</v>
      </c>
      <c r="N2894" s="644"/>
      <c r="O2894" s="644"/>
      <c r="P2894" s="644"/>
      <c r="Q2894" s="87" t="e">
        <f t="shared" si="308"/>
        <v>#DIV/0!</v>
      </c>
      <c r="R2894" s="87" t="e">
        <f t="shared" si="308"/>
        <v>#DIV/0!</v>
      </c>
      <c r="S2894" s="87" t="e">
        <f t="shared" si="308"/>
        <v>#DIV/0!</v>
      </c>
      <c r="T2894" s="87" t="e">
        <f t="shared" si="308"/>
        <v>#DIV/0!</v>
      </c>
    </row>
    <row r="2895" spans="1:20" hidden="1" x14ac:dyDescent="0.3">
      <c r="A2895" s="92"/>
      <c r="B2895" s="93" t="s">
        <v>324</v>
      </c>
      <c r="C2895" s="95" t="s">
        <v>388</v>
      </c>
      <c r="D2895" s="644"/>
      <c r="E2895" s="642">
        <f t="shared" si="311"/>
        <v>0</v>
      </c>
      <c r="F2895" s="644"/>
      <c r="G2895" s="644"/>
      <c r="H2895" s="644"/>
      <c r="I2895" s="642">
        <f t="shared" si="309"/>
        <v>0</v>
      </c>
      <c r="J2895" s="644"/>
      <c r="K2895" s="644"/>
      <c r="L2895" s="644"/>
      <c r="M2895" s="642">
        <f t="shared" si="310"/>
        <v>0</v>
      </c>
      <c r="N2895" s="644"/>
      <c r="O2895" s="644"/>
      <c r="P2895" s="644"/>
      <c r="Q2895" s="87" t="e">
        <f t="shared" si="308"/>
        <v>#DIV/0!</v>
      </c>
      <c r="R2895" s="87" t="e">
        <f t="shared" si="308"/>
        <v>#DIV/0!</v>
      </c>
      <c r="S2895" s="87" t="e">
        <f t="shared" si="308"/>
        <v>#DIV/0!</v>
      </c>
      <c r="T2895" s="87" t="e">
        <f t="shared" si="308"/>
        <v>#DIV/0!</v>
      </c>
    </row>
    <row r="2896" spans="1:20" ht="45" hidden="1" x14ac:dyDescent="0.3">
      <c r="A2896" s="92"/>
      <c r="B2896" s="93" t="s">
        <v>325</v>
      </c>
      <c r="C2896" s="96" t="s">
        <v>326</v>
      </c>
      <c r="D2896" s="644"/>
      <c r="E2896" s="642">
        <f t="shared" si="311"/>
        <v>0</v>
      </c>
      <c r="F2896" s="644"/>
      <c r="G2896" s="644"/>
      <c r="H2896" s="644"/>
      <c r="I2896" s="642">
        <f t="shared" si="309"/>
        <v>0</v>
      </c>
      <c r="J2896" s="644"/>
      <c r="K2896" s="644"/>
      <c r="L2896" s="644"/>
      <c r="M2896" s="642">
        <f t="shared" si="310"/>
        <v>0</v>
      </c>
      <c r="N2896" s="644"/>
      <c r="O2896" s="644"/>
      <c r="P2896" s="644"/>
      <c r="Q2896" s="87" t="e">
        <f t="shared" si="308"/>
        <v>#DIV/0!</v>
      </c>
      <c r="R2896" s="87" t="e">
        <f t="shared" si="308"/>
        <v>#DIV/0!</v>
      </c>
      <c r="S2896" s="87" t="e">
        <f t="shared" si="308"/>
        <v>#DIV/0!</v>
      </c>
      <c r="T2896" s="87" t="e">
        <f t="shared" si="308"/>
        <v>#DIV/0!</v>
      </c>
    </row>
    <row r="2897" spans="1:20" hidden="1" x14ac:dyDescent="0.3">
      <c r="A2897" s="92"/>
      <c r="B2897" s="93" t="s">
        <v>327</v>
      </c>
      <c r="C2897" s="96" t="s">
        <v>328</v>
      </c>
      <c r="D2897" s="644"/>
      <c r="E2897" s="642">
        <f t="shared" si="311"/>
        <v>0</v>
      </c>
      <c r="F2897" s="644"/>
      <c r="G2897" s="644"/>
      <c r="H2897" s="644"/>
      <c r="I2897" s="642">
        <f t="shared" si="309"/>
        <v>0</v>
      </c>
      <c r="J2897" s="644"/>
      <c r="K2897" s="644"/>
      <c r="L2897" s="644"/>
      <c r="M2897" s="642">
        <f t="shared" si="310"/>
        <v>0</v>
      </c>
      <c r="N2897" s="644"/>
      <c r="O2897" s="644"/>
      <c r="P2897" s="644"/>
      <c r="Q2897" s="87" t="e">
        <f t="shared" si="308"/>
        <v>#DIV/0!</v>
      </c>
      <c r="R2897" s="87" t="e">
        <f t="shared" si="308"/>
        <v>#DIV/0!</v>
      </c>
      <c r="S2897" s="87" t="e">
        <f t="shared" si="308"/>
        <v>#DIV/0!</v>
      </c>
      <c r="T2897" s="87" t="e">
        <f t="shared" si="308"/>
        <v>#DIV/0!</v>
      </c>
    </row>
    <row r="2898" spans="1:20" ht="30" hidden="1" x14ac:dyDescent="0.3">
      <c r="A2898" s="92"/>
      <c r="B2898" s="93" t="s">
        <v>329</v>
      </c>
      <c r="C2898" s="97" t="s">
        <v>330</v>
      </c>
      <c r="D2898" s="644"/>
      <c r="E2898" s="642">
        <f t="shared" si="311"/>
        <v>0</v>
      </c>
      <c r="F2898" s="644"/>
      <c r="G2898" s="644"/>
      <c r="H2898" s="644"/>
      <c r="I2898" s="642">
        <f t="shared" si="309"/>
        <v>0</v>
      </c>
      <c r="J2898" s="644"/>
      <c r="K2898" s="644"/>
      <c r="L2898" s="644"/>
      <c r="M2898" s="642">
        <f t="shared" si="310"/>
        <v>0</v>
      </c>
      <c r="N2898" s="644"/>
      <c r="O2898" s="644"/>
      <c r="P2898" s="644"/>
      <c r="Q2898" s="87" t="e">
        <f t="shared" si="308"/>
        <v>#DIV/0!</v>
      </c>
      <c r="R2898" s="87" t="e">
        <f t="shared" si="308"/>
        <v>#DIV/0!</v>
      </c>
      <c r="S2898" s="87" t="e">
        <f t="shared" si="308"/>
        <v>#DIV/0!</v>
      </c>
      <c r="T2898" s="87" t="e">
        <f t="shared" si="308"/>
        <v>#DIV/0!</v>
      </c>
    </row>
    <row r="2899" spans="1:20" ht="30" hidden="1" x14ac:dyDescent="0.3">
      <c r="A2899" s="92"/>
      <c r="B2899" s="93" t="s">
        <v>331</v>
      </c>
      <c r="C2899" s="97" t="s">
        <v>332</v>
      </c>
      <c r="D2899" s="644"/>
      <c r="E2899" s="642">
        <f t="shared" si="311"/>
        <v>0</v>
      </c>
      <c r="F2899" s="644"/>
      <c r="G2899" s="644"/>
      <c r="H2899" s="644"/>
      <c r="I2899" s="642">
        <f t="shared" si="309"/>
        <v>0</v>
      </c>
      <c r="J2899" s="644"/>
      <c r="K2899" s="644"/>
      <c r="L2899" s="644"/>
      <c r="M2899" s="642">
        <f t="shared" si="310"/>
        <v>0</v>
      </c>
      <c r="N2899" s="644"/>
      <c r="O2899" s="644"/>
      <c r="P2899" s="644"/>
      <c r="Q2899" s="87" t="e">
        <f t="shared" si="308"/>
        <v>#DIV/0!</v>
      </c>
      <c r="R2899" s="87" t="e">
        <f t="shared" si="308"/>
        <v>#DIV/0!</v>
      </c>
      <c r="S2899" s="87" t="e">
        <f t="shared" si="308"/>
        <v>#DIV/0!</v>
      </c>
      <c r="T2899" s="87" t="e">
        <f t="shared" si="308"/>
        <v>#DIV/0!</v>
      </c>
    </row>
    <row r="2900" spans="1:20" hidden="1" x14ac:dyDescent="0.3">
      <c r="A2900" s="92"/>
      <c r="B2900" s="93" t="s">
        <v>138</v>
      </c>
      <c r="C2900" s="94" t="s">
        <v>374</v>
      </c>
      <c r="D2900" s="644"/>
      <c r="E2900" s="642">
        <f t="shared" si="311"/>
        <v>0</v>
      </c>
      <c r="F2900" s="644"/>
      <c r="G2900" s="644"/>
      <c r="H2900" s="644"/>
      <c r="I2900" s="642">
        <f t="shared" si="309"/>
        <v>0</v>
      </c>
      <c r="J2900" s="644"/>
      <c r="K2900" s="644"/>
      <c r="L2900" s="644"/>
      <c r="M2900" s="642">
        <f t="shared" si="310"/>
        <v>0</v>
      </c>
      <c r="N2900" s="644"/>
      <c r="O2900" s="644"/>
      <c r="P2900" s="644"/>
      <c r="Q2900" s="87" t="e">
        <f t="shared" si="308"/>
        <v>#DIV/0!</v>
      </c>
      <c r="R2900" s="87" t="e">
        <f t="shared" si="308"/>
        <v>#DIV/0!</v>
      </c>
      <c r="S2900" s="87" t="e">
        <f t="shared" si="308"/>
        <v>#DIV/0!</v>
      </c>
      <c r="T2900" s="87" t="e">
        <f t="shared" si="308"/>
        <v>#DIV/0!</v>
      </c>
    </row>
    <row r="2901" spans="1:20" hidden="1" x14ac:dyDescent="0.3">
      <c r="A2901" s="92"/>
      <c r="B2901" s="93" t="s">
        <v>139</v>
      </c>
      <c r="C2901" s="100" t="s">
        <v>334</v>
      </c>
      <c r="D2901" s="644"/>
      <c r="E2901" s="642">
        <f t="shared" si="311"/>
        <v>0</v>
      </c>
      <c r="F2901" s="644"/>
      <c r="G2901" s="644"/>
      <c r="H2901" s="644"/>
      <c r="I2901" s="642">
        <f t="shared" si="309"/>
        <v>0</v>
      </c>
      <c r="J2901" s="644"/>
      <c r="K2901" s="644"/>
      <c r="L2901" s="644"/>
      <c r="M2901" s="642">
        <f t="shared" si="310"/>
        <v>0</v>
      </c>
      <c r="N2901" s="644"/>
      <c r="O2901" s="644"/>
      <c r="P2901" s="644"/>
      <c r="Q2901" s="87" t="e">
        <f t="shared" si="308"/>
        <v>#DIV/0!</v>
      </c>
      <c r="R2901" s="87" t="e">
        <f t="shared" si="308"/>
        <v>#DIV/0!</v>
      </c>
      <c r="S2901" s="87" t="e">
        <f t="shared" si="308"/>
        <v>#DIV/0!</v>
      </c>
      <c r="T2901" s="87" t="e">
        <f t="shared" ref="T2901:T2964" si="312">P2901/L2901*100</f>
        <v>#DIV/0!</v>
      </c>
    </row>
    <row r="2902" spans="1:20" ht="30" hidden="1" x14ac:dyDescent="0.3">
      <c r="A2902" s="92"/>
      <c r="B2902" s="93" t="s">
        <v>335</v>
      </c>
      <c r="C2902" s="96" t="s">
        <v>336</v>
      </c>
      <c r="D2902" s="644"/>
      <c r="E2902" s="642">
        <f t="shared" si="311"/>
        <v>0</v>
      </c>
      <c r="F2902" s="644"/>
      <c r="G2902" s="644"/>
      <c r="H2902" s="644"/>
      <c r="I2902" s="642">
        <f t="shared" si="309"/>
        <v>0</v>
      </c>
      <c r="J2902" s="644"/>
      <c r="K2902" s="644"/>
      <c r="L2902" s="644"/>
      <c r="M2902" s="642">
        <f t="shared" si="310"/>
        <v>0</v>
      </c>
      <c r="N2902" s="644"/>
      <c r="O2902" s="644"/>
      <c r="P2902" s="644"/>
      <c r="Q2902" s="87" t="e">
        <f t="shared" ref="Q2902:T2965" si="313">M2902/I2902*100</f>
        <v>#DIV/0!</v>
      </c>
      <c r="R2902" s="87" t="e">
        <f t="shared" si="313"/>
        <v>#DIV/0!</v>
      </c>
      <c r="S2902" s="87" t="e">
        <f t="shared" si="313"/>
        <v>#DIV/0!</v>
      </c>
      <c r="T2902" s="87" t="e">
        <f t="shared" si="312"/>
        <v>#DIV/0!</v>
      </c>
    </row>
    <row r="2903" spans="1:20" ht="30" hidden="1" x14ac:dyDescent="0.3">
      <c r="A2903" s="92"/>
      <c r="B2903" s="93" t="s">
        <v>337</v>
      </c>
      <c r="C2903" s="97" t="s">
        <v>338</v>
      </c>
      <c r="D2903" s="644"/>
      <c r="E2903" s="642">
        <f t="shared" si="311"/>
        <v>0</v>
      </c>
      <c r="F2903" s="644"/>
      <c r="G2903" s="644"/>
      <c r="H2903" s="644"/>
      <c r="I2903" s="642">
        <f t="shared" ref="I2903:I2966" si="314">J2903+K2903</f>
        <v>0</v>
      </c>
      <c r="J2903" s="644"/>
      <c r="K2903" s="644"/>
      <c r="L2903" s="644"/>
      <c r="M2903" s="642">
        <f t="shared" ref="M2903:M2966" si="315">N2903+O2903</f>
        <v>0</v>
      </c>
      <c r="N2903" s="644"/>
      <c r="O2903" s="644"/>
      <c r="P2903" s="644"/>
      <c r="Q2903" s="87" t="e">
        <f t="shared" si="313"/>
        <v>#DIV/0!</v>
      </c>
      <c r="R2903" s="87" t="e">
        <f t="shared" si="313"/>
        <v>#DIV/0!</v>
      </c>
      <c r="S2903" s="87" t="e">
        <f t="shared" si="313"/>
        <v>#DIV/0!</v>
      </c>
      <c r="T2903" s="87" t="e">
        <f t="shared" si="312"/>
        <v>#DIV/0!</v>
      </c>
    </row>
    <row r="2904" spans="1:20" ht="30" hidden="1" x14ac:dyDescent="0.3">
      <c r="A2904" s="92"/>
      <c r="B2904" s="93" t="s">
        <v>339</v>
      </c>
      <c r="C2904" s="97" t="s">
        <v>340</v>
      </c>
      <c r="D2904" s="644"/>
      <c r="E2904" s="642">
        <f t="shared" si="311"/>
        <v>0</v>
      </c>
      <c r="F2904" s="644"/>
      <c r="G2904" s="644"/>
      <c r="H2904" s="644"/>
      <c r="I2904" s="642">
        <f t="shared" si="314"/>
        <v>0</v>
      </c>
      <c r="J2904" s="644"/>
      <c r="K2904" s="644"/>
      <c r="L2904" s="644"/>
      <c r="M2904" s="642">
        <f t="shared" si="315"/>
        <v>0</v>
      </c>
      <c r="N2904" s="644"/>
      <c r="O2904" s="644"/>
      <c r="P2904" s="644"/>
      <c r="Q2904" s="87" t="e">
        <f t="shared" si="313"/>
        <v>#DIV/0!</v>
      </c>
      <c r="R2904" s="87" t="e">
        <f t="shared" si="313"/>
        <v>#DIV/0!</v>
      </c>
      <c r="S2904" s="87" t="e">
        <f t="shared" si="313"/>
        <v>#DIV/0!</v>
      </c>
      <c r="T2904" s="87" t="e">
        <f t="shared" si="312"/>
        <v>#DIV/0!</v>
      </c>
    </row>
    <row r="2905" spans="1:20" ht="30" hidden="1" x14ac:dyDescent="0.3">
      <c r="A2905" s="92"/>
      <c r="B2905" s="93" t="s">
        <v>341</v>
      </c>
      <c r="C2905" s="97" t="s">
        <v>342</v>
      </c>
      <c r="D2905" s="644"/>
      <c r="E2905" s="642">
        <f t="shared" si="311"/>
        <v>0</v>
      </c>
      <c r="F2905" s="644"/>
      <c r="G2905" s="644"/>
      <c r="H2905" s="644"/>
      <c r="I2905" s="642">
        <f t="shared" si="314"/>
        <v>0</v>
      </c>
      <c r="J2905" s="644"/>
      <c r="K2905" s="644"/>
      <c r="L2905" s="644"/>
      <c r="M2905" s="642">
        <f t="shared" si="315"/>
        <v>0</v>
      </c>
      <c r="N2905" s="644"/>
      <c r="O2905" s="644"/>
      <c r="P2905" s="644"/>
      <c r="Q2905" s="87" t="e">
        <f t="shared" si="313"/>
        <v>#DIV/0!</v>
      </c>
      <c r="R2905" s="87" t="e">
        <f t="shared" si="313"/>
        <v>#DIV/0!</v>
      </c>
      <c r="S2905" s="87" t="e">
        <f t="shared" si="313"/>
        <v>#DIV/0!</v>
      </c>
      <c r="T2905" s="87" t="e">
        <f t="shared" si="312"/>
        <v>#DIV/0!</v>
      </c>
    </row>
    <row r="2906" spans="1:20" ht="30" hidden="1" x14ac:dyDescent="0.3">
      <c r="A2906" s="92"/>
      <c r="B2906" s="93" t="s">
        <v>343</v>
      </c>
      <c r="C2906" s="97" t="s">
        <v>344</v>
      </c>
      <c r="D2906" s="644"/>
      <c r="E2906" s="642">
        <f t="shared" si="311"/>
        <v>0</v>
      </c>
      <c r="F2906" s="644"/>
      <c r="G2906" s="644"/>
      <c r="H2906" s="644"/>
      <c r="I2906" s="642">
        <f t="shared" si="314"/>
        <v>0</v>
      </c>
      <c r="J2906" s="644"/>
      <c r="K2906" s="644"/>
      <c r="L2906" s="644"/>
      <c r="M2906" s="642">
        <f t="shared" si="315"/>
        <v>0</v>
      </c>
      <c r="N2906" s="644"/>
      <c r="O2906" s="644"/>
      <c r="P2906" s="644"/>
      <c r="Q2906" s="87" t="e">
        <f t="shared" si="313"/>
        <v>#DIV/0!</v>
      </c>
      <c r="R2906" s="87" t="e">
        <f t="shared" si="313"/>
        <v>#DIV/0!</v>
      </c>
      <c r="S2906" s="87" t="e">
        <f t="shared" si="313"/>
        <v>#DIV/0!</v>
      </c>
      <c r="T2906" s="87" t="e">
        <f t="shared" si="312"/>
        <v>#DIV/0!</v>
      </c>
    </row>
    <row r="2907" spans="1:20" ht="45" hidden="1" x14ac:dyDescent="0.3">
      <c r="A2907" s="92"/>
      <c r="B2907" s="93" t="s">
        <v>345</v>
      </c>
      <c r="C2907" s="97" t="s">
        <v>346</v>
      </c>
      <c r="D2907" s="644"/>
      <c r="E2907" s="642">
        <f t="shared" si="311"/>
        <v>0</v>
      </c>
      <c r="F2907" s="644"/>
      <c r="G2907" s="644"/>
      <c r="H2907" s="644"/>
      <c r="I2907" s="642">
        <f t="shared" si="314"/>
        <v>0</v>
      </c>
      <c r="J2907" s="644"/>
      <c r="K2907" s="644"/>
      <c r="L2907" s="644"/>
      <c r="M2907" s="642">
        <f t="shared" si="315"/>
        <v>0</v>
      </c>
      <c r="N2907" s="644"/>
      <c r="O2907" s="644"/>
      <c r="P2907" s="644"/>
      <c r="Q2907" s="87" t="e">
        <f t="shared" si="313"/>
        <v>#DIV/0!</v>
      </c>
      <c r="R2907" s="87" t="e">
        <f t="shared" si="313"/>
        <v>#DIV/0!</v>
      </c>
      <c r="S2907" s="87" t="e">
        <f t="shared" si="313"/>
        <v>#DIV/0!</v>
      </c>
      <c r="T2907" s="87" t="e">
        <f t="shared" si="312"/>
        <v>#DIV/0!</v>
      </c>
    </row>
    <row r="2908" spans="1:20" ht="30" hidden="1" x14ac:dyDescent="0.3">
      <c r="A2908" s="92"/>
      <c r="B2908" s="93" t="s">
        <v>347</v>
      </c>
      <c r="C2908" s="97" t="s">
        <v>348</v>
      </c>
      <c r="D2908" s="644"/>
      <c r="E2908" s="642">
        <f t="shared" ref="E2908:E2971" si="316">F2908+G2908</f>
        <v>0</v>
      </c>
      <c r="F2908" s="644"/>
      <c r="G2908" s="644"/>
      <c r="H2908" s="644"/>
      <c r="I2908" s="642">
        <f t="shared" si="314"/>
        <v>0</v>
      </c>
      <c r="J2908" s="644"/>
      <c r="K2908" s="644"/>
      <c r="L2908" s="644"/>
      <c r="M2908" s="642">
        <f t="shared" si="315"/>
        <v>0</v>
      </c>
      <c r="N2908" s="644"/>
      <c r="O2908" s="644"/>
      <c r="P2908" s="644"/>
      <c r="Q2908" s="87" t="e">
        <f t="shared" si="313"/>
        <v>#DIV/0!</v>
      </c>
      <c r="R2908" s="87" t="e">
        <f t="shared" si="313"/>
        <v>#DIV/0!</v>
      </c>
      <c r="S2908" s="87" t="e">
        <f t="shared" si="313"/>
        <v>#DIV/0!</v>
      </c>
      <c r="T2908" s="87" t="e">
        <f t="shared" si="312"/>
        <v>#DIV/0!</v>
      </c>
    </row>
    <row r="2909" spans="1:20" ht="30" hidden="1" x14ac:dyDescent="0.3">
      <c r="A2909" s="92"/>
      <c r="B2909" s="93" t="s">
        <v>349</v>
      </c>
      <c r="C2909" s="97" t="s">
        <v>350</v>
      </c>
      <c r="D2909" s="644"/>
      <c r="E2909" s="642">
        <f t="shared" si="316"/>
        <v>0</v>
      </c>
      <c r="F2909" s="644"/>
      <c r="G2909" s="644"/>
      <c r="H2909" s="644"/>
      <c r="I2909" s="642">
        <f t="shared" si="314"/>
        <v>0</v>
      </c>
      <c r="J2909" s="644"/>
      <c r="K2909" s="644"/>
      <c r="L2909" s="644"/>
      <c r="M2909" s="642">
        <f t="shared" si="315"/>
        <v>0</v>
      </c>
      <c r="N2909" s="644"/>
      <c r="O2909" s="644"/>
      <c r="P2909" s="644"/>
      <c r="Q2909" s="87" t="e">
        <f t="shared" si="313"/>
        <v>#DIV/0!</v>
      </c>
      <c r="R2909" s="87" t="e">
        <f t="shared" si="313"/>
        <v>#DIV/0!</v>
      </c>
      <c r="S2909" s="87" t="e">
        <f t="shared" si="313"/>
        <v>#DIV/0!</v>
      </c>
      <c r="T2909" s="87" t="e">
        <f t="shared" si="312"/>
        <v>#DIV/0!</v>
      </c>
    </row>
    <row r="2910" spans="1:20" ht="45" hidden="1" x14ac:dyDescent="0.3">
      <c r="A2910" s="92"/>
      <c r="B2910" s="93" t="s">
        <v>351</v>
      </c>
      <c r="C2910" s="97" t="s">
        <v>352</v>
      </c>
      <c r="D2910" s="644"/>
      <c r="E2910" s="642">
        <f t="shared" si="316"/>
        <v>0</v>
      </c>
      <c r="F2910" s="644"/>
      <c r="G2910" s="644"/>
      <c r="H2910" s="644"/>
      <c r="I2910" s="642">
        <f t="shared" si="314"/>
        <v>0</v>
      </c>
      <c r="J2910" s="644"/>
      <c r="K2910" s="644"/>
      <c r="L2910" s="644"/>
      <c r="M2910" s="642">
        <f t="shared" si="315"/>
        <v>0</v>
      </c>
      <c r="N2910" s="644"/>
      <c r="O2910" s="644"/>
      <c r="P2910" s="644"/>
      <c r="Q2910" s="87" t="e">
        <f t="shared" si="313"/>
        <v>#DIV/0!</v>
      </c>
      <c r="R2910" s="87" t="e">
        <f t="shared" si="313"/>
        <v>#DIV/0!</v>
      </c>
      <c r="S2910" s="87" t="e">
        <f t="shared" si="313"/>
        <v>#DIV/0!</v>
      </c>
      <c r="T2910" s="87" t="e">
        <f t="shared" si="312"/>
        <v>#DIV/0!</v>
      </c>
    </row>
    <row r="2911" spans="1:20" ht="30" hidden="1" x14ac:dyDescent="0.3">
      <c r="A2911" s="92"/>
      <c r="B2911" s="93" t="s">
        <v>355</v>
      </c>
      <c r="C2911" s="96" t="s">
        <v>356</v>
      </c>
      <c r="D2911" s="644"/>
      <c r="E2911" s="642">
        <f t="shared" si="316"/>
        <v>0</v>
      </c>
      <c r="F2911" s="644"/>
      <c r="G2911" s="644"/>
      <c r="H2911" s="644"/>
      <c r="I2911" s="642">
        <f t="shared" si="314"/>
        <v>0</v>
      </c>
      <c r="J2911" s="644"/>
      <c r="K2911" s="644"/>
      <c r="L2911" s="644"/>
      <c r="M2911" s="642">
        <f t="shared" si="315"/>
        <v>0</v>
      </c>
      <c r="N2911" s="644"/>
      <c r="O2911" s="644"/>
      <c r="P2911" s="644"/>
      <c r="Q2911" s="87" t="e">
        <f t="shared" si="313"/>
        <v>#DIV/0!</v>
      </c>
      <c r="R2911" s="87" t="e">
        <f t="shared" si="313"/>
        <v>#DIV/0!</v>
      </c>
      <c r="S2911" s="87" t="e">
        <f t="shared" si="313"/>
        <v>#DIV/0!</v>
      </c>
      <c r="T2911" s="87" t="e">
        <f t="shared" si="312"/>
        <v>#DIV/0!</v>
      </c>
    </row>
    <row r="2912" spans="1:20" ht="30" hidden="1" x14ac:dyDescent="0.3">
      <c r="A2912" s="92"/>
      <c r="B2912" s="93" t="s">
        <v>357</v>
      </c>
      <c r="C2912" s="97" t="s">
        <v>358</v>
      </c>
      <c r="D2912" s="644"/>
      <c r="E2912" s="642">
        <f t="shared" si="316"/>
        <v>0</v>
      </c>
      <c r="F2912" s="644"/>
      <c r="G2912" s="644"/>
      <c r="H2912" s="644"/>
      <c r="I2912" s="642">
        <f t="shared" si="314"/>
        <v>0</v>
      </c>
      <c r="J2912" s="644"/>
      <c r="K2912" s="644"/>
      <c r="L2912" s="644"/>
      <c r="M2912" s="642">
        <f t="shared" si="315"/>
        <v>0</v>
      </c>
      <c r="N2912" s="644"/>
      <c r="O2912" s="644"/>
      <c r="P2912" s="644"/>
      <c r="Q2912" s="87" t="e">
        <f t="shared" si="313"/>
        <v>#DIV/0!</v>
      </c>
      <c r="R2912" s="87" t="e">
        <f t="shared" si="313"/>
        <v>#DIV/0!</v>
      </c>
      <c r="S2912" s="87" t="e">
        <f t="shared" si="313"/>
        <v>#DIV/0!</v>
      </c>
      <c r="T2912" s="87" t="e">
        <f t="shared" si="312"/>
        <v>#DIV/0!</v>
      </c>
    </row>
    <row r="2913" spans="1:21" ht="30" customHeight="1" x14ac:dyDescent="0.3">
      <c r="A2913" s="92" t="s">
        <v>541</v>
      </c>
      <c r="B2913" s="93"/>
      <c r="C2913" s="114" t="s">
        <v>542</v>
      </c>
      <c r="D2913" s="643">
        <f>D2914</f>
        <v>50.2</v>
      </c>
      <c r="E2913" s="642">
        <f t="shared" si="316"/>
        <v>50.2</v>
      </c>
      <c r="F2913" s="643">
        <f>F2914</f>
        <v>50.2</v>
      </c>
      <c r="G2913" s="643">
        <f>G2914</f>
        <v>0</v>
      </c>
      <c r="H2913" s="643">
        <f>H2914</f>
        <v>0</v>
      </c>
      <c r="I2913" s="642">
        <f t="shared" si="314"/>
        <v>32.700000000000003</v>
      </c>
      <c r="J2913" s="643">
        <f>J2914</f>
        <v>32.700000000000003</v>
      </c>
      <c r="K2913" s="643">
        <f>K2914</f>
        <v>0</v>
      </c>
      <c r="L2913" s="643">
        <f>L2914</f>
        <v>0</v>
      </c>
      <c r="M2913" s="642">
        <f t="shared" si="315"/>
        <v>15.943940000000001</v>
      </c>
      <c r="N2913" s="643">
        <f>N2914</f>
        <v>15.943940000000001</v>
      </c>
      <c r="O2913" s="643">
        <f>O2914</f>
        <v>0</v>
      </c>
      <c r="P2913" s="643">
        <f>P2914</f>
        <v>0</v>
      </c>
      <c r="Q2913" s="87">
        <f t="shared" si="313"/>
        <v>48.758226299694194</v>
      </c>
      <c r="R2913" s="87">
        <f t="shared" si="313"/>
        <v>48.758226299694194</v>
      </c>
      <c r="S2913" s="87" t="e">
        <f t="shared" si="313"/>
        <v>#DIV/0!</v>
      </c>
      <c r="T2913" s="87" t="e">
        <f t="shared" si="312"/>
        <v>#DIV/0!</v>
      </c>
      <c r="U2913" s="2"/>
    </row>
    <row r="2914" spans="1:21" x14ac:dyDescent="0.3">
      <c r="A2914" s="92"/>
      <c r="B2914" s="93" t="s">
        <v>192</v>
      </c>
      <c r="C2914" s="94" t="s">
        <v>206</v>
      </c>
      <c r="D2914" s="644">
        <f>D2915</f>
        <v>50.2</v>
      </c>
      <c r="E2914" s="645">
        <f t="shared" si="316"/>
        <v>50.2</v>
      </c>
      <c r="F2914" s="644">
        <f>F2915+F2966</f>
        <v>50.2</v>
      </c>
      <c r="G2914" s="644">
        <f>G2915+G2966</f>
        <v>0</v>
      </c>
      <c r="H2914" s="644">
        <f>H2915+H2966</f>
        <v>0</v>
      </c>
      <c r="I2914" s="645">
        <f t="shared" si="314"/>
        <v>32.700000000000003</v>
      </c>
      <c r="J2914" s="644">
        <f>J2915+J2966</f>
        <v>32.700000000000003</v>
      </c>
      <c r="K2914" s="644">
        <f>K2915+K2966</f>
        <v>0</v>
      </c>
      <c r="L2914" s="644">
        <f>L2915+L2966</f>
        <v>0</v>
      </c>
      <c r="M2914" s="645">
        <f t="shared" si="315"/>
        <v>15.943940000000001</v>
      </c>
      <c r="N2914" s="644">
        <f>N2915+N2966</f>
        <v>15.943940000000001</v>
      </c>
      <c r="O2914" s="644">
        <f>O2915+O2966</f>
        <v>0</v>
      </c>
      <c r="P2914" s="644">
        <f>P2915+P2966</f>
        <v>0</v>
      </c>
      <c r="Q2914" s="87">
        <f t="shared" si="313"/>
        <v>48.758226299694194</v>
      </c>
      <c r="R2914" s="87">
        <f t="shared" si="313"/>
        <v>48.758226299694194</v>
      </c>
      <c r="S2914" s="87" t="e">
        <f t="shared" si="313"/>
        <v>#DIV/0!</v>
      </c>
      <c r="T2914" s="87" t="e">
        <f t="shared" si="312"/>
        <v>#DIV/0!</v>
      </c>
    </row>
    <row r="2915" spans="1:21" ht="30" x14ac:dyDescent="0.3">
      <c r="A2915" s="92"/>
      <c r="B2915" s="93" t="s">
        <v>203</v>
      </c>
      <c r="C2915" s="95" t="s">
        <v>19</v>
      </c>
      <c r="D2915" s="644">
        <v>50.2</v>
      </c>
      <c r="E2915" s="645">
        <f t="shared" si="316"/>
        <v>50.2</v>
      </c>
      <c r="F2915" s="644">
        <v>50.2</v>
      </c>
      <c r="G2915" s="644"/>
      <c r="H2915" s="644"/>
      <c r="I2915" s="645">
        <f t="shared" si="314"/>
        <v>31.14</v>
      </c>
      <c r="J2915" s="644">
        <v>31.14</v>
      </c>
      <c r="K2915" s="644"/>
      <c r="L2915" s="644"/>
      <c r="M2915" s="645">
        <f t="shared" si="315"/>
        <v>14.383940000000001</v>
      </c>
      <c r="N2915" s="644">
        <v>14.383940000000001</v>
      </c>
      <c r="O2915" s="644"/>
      <c r="P2915" s="644"/>
      <c r="Q2915" s="87">
        <f t="shared" si="313"/>
        <v>46.191201027617211</v>
      </c>
      <c r="R2915" s="87">
        <f t="shared" si="313"/>
        <v>46.191201027617211</v>
      </c>
      <c r="S2915" s="87" t="e">
        <f t="shared" si="313"/>
        <v>#DIV/0!</v>
      </c>
      <c r="T2915" s="87" t="e">
        <f t="shared" si="312"/>
        <v>#DIV/0!</v>
      </c>
    </row>
    <row r="2916" spans="1:21" hidden="1" x14ac:dyDescent="0.3">
      <c r="A2916" s="92"/>
      <c r="B2916" s="93" t="s">
        <v>207</v>
      </c>
      <c r="C2916" s="96" t="s">
        <v>208</v>
      </c>
      <c r="D2916" s="644"/>
      <c r="E2916" s="645">
        <f t="shared" si="316"/>
        <v>0</v>
      </c>
      <c r="F2916" s="644"/>
      <c r="G2916" s="644"/>
      <c r="H2916" s="644"/>
      <c r="I2916" s="645">
        <f t="shared" si="314"/>
        <v>0</v>
      </c>
      <c r="J2916" s="644"/>
      <c r="K2916" s="644"/>
      <c r="L2916" s="644"/>
      <c r="M2916" s="645">
        <f t="shared" si="315"/>
        <v>0</v>
      </c>
      <c r="N2916" s="644"/>
      <c r="O2916" s="644"/>
      <c r="P2916" s="644"/>
      <c r="Q2916" s="87" t="e">
        <f t="shared" si="313"/>
        <v>#DIV/0!</v>
      </c>
      <c r="R2916" s="87" t="e">
        <f t="shared" si="313"/>
        <v>#DIV/0!</v>
      </c>
      <c r="S2916" s="87" t="e">
        <f t="shared" si="313"/>
        <v>#DIV/0!</v>
      </c>
      <c r="T2916" s="87" t="e">
        <f t="shared" si="312"/>
        <v>#DIV/0!</v>
      </c>
    </row>
    <row r="2917" spans="1:21" ht="30" hidden="1" x14ac:dyDescent="0.3">
      <c r="A2917" s="92"/>
      <c r="B2917" s="93" t="s">
        <v>209</v>
      </c>
      <c r="C2917" s="97" t="s">
        <v>210</v>
      </c>
      <c r="D2917" s="644"/>
      <c r="E2917" s="645">
        <f t="shared" si="316"/>
        <v>0</v>
      </c>
      <c r="F2917" s="644"/>
      <c r="G2917" s="644"/>
      <c r="H2917" s="644"/>
      <c r="I2917" s="645">
        <f t="shared" si="314"/>
        <v>0</v>
      </c>
      <c r="J2917" s="644"/>
      <c r="K2917" s="644"/>
      <c r="L2917" s="644"/>
      <c r="M2917" s="645">
        <f t="shared" si="315"/>
        <v>0</v>
      </c>
      <c r="N2917" s="644"/>
      <c r="O2917" s="644"/>
      <c r="P2917" s="644"/>
      <c r="Q2917" s="87" t="e">
        <f t="shared" si="313"/>
        <v>#DIV/0!</v>
      </c>
      <c r="R2917" s="87" t="e">
        <f t="shared" si="313"/>
        <v>#DIV/0!</v>
      </c>
      <c r="S2917" s="87" t="e">
        <f t="shared" si="313"/>
        <v>#DIV/0!</v>
      </c>
      <c r="T2917" s="87" t="e">
        <f t="shared" si="312"/>
        <v>#DIV/0!</v>
      </c>
    </row>
    <row r="2918" spans="1:21" ht="30" hidden="1" x14ac:dyDescent="0.3">
      <c r="A2918" s="92"/>
      <c r="B2918" s="93" t="s">
        <v>211</v>
      </c>
      <c r="C2918" s="97" t="s">
        <v>212</v>
      </c>
      <c r="D2918" s="644"/>
      <c r="E2918" s="645">
        <f t="shared" si="316"/>
        <v>0</v>
      </c>
      <c r="F2918" s="644"/>
      <c r="G2918" s="644"/>
      <c r="H2918" s="644"/>
      <c r="I2918" s="645">
        <f t="shared" si="314"/>
        <v>0</v>
      </c>
      <c r="J2918" s="644"/>
      <c r="K2918" s="644"/>
      <c r="L2918" s="644"/>
      <c r="M2918" s="645">
        <f t="shared" si="315"/>
        <v>0</v>
      </c>
      <c r="N2918" s="644"/>
      <c r="O2918" s="644"/>
      <c r="P2918" s="644"/>
      <c r="Q2918" s="87" t="e">
        <f t="shared" si="313"/>
        <v>#DIV/0!</v>
      </c>
      <c r="R2918" s="87" t="e">
        <f t="shared" si="313"/>
        <v>#DIV/0!</v>
      </c>
      <c r="S2918" s="87" t="e">
        <f t="shared" si="313"/>
        <v>#DIV/0!</v>
      </c>
      <c r="T2918" s="87" t="e">
        <f t="shared" si="312"/>
        <v>#DIV/0!</v>
      </c>
    </row>
    <row r="2919" spans="1:21" ht="14.25" hidden="1" customHeight="1" x14ac:dyDescent="0.3">
      <c r="A2919" s="92"/>
      <c r="B2919" s="93" t="s">
        <v>213</v>
      </c>
      <c r="C2919" s="96" t="s">
        <v>214</v>
      </c>
      <c r="D2919" s="644"/>
      <c r="E2919" s="645">
        <f t="shared" si="316"/>
        <v>0</v>
      </c>
      <c r="F2919" s="644"/>
      <c r="G2919" s="644"/>
      <c r="H2919" s="644"/>
      <c r="I2919" s="645">
        <f t="shared" si="314"/>
        <v>0</v>
      </c>
      <c r="J2919" s="644"/>
      <c r="K2919" s="644"/>
      <c r="L2919" s="644"/>
      <c r="M2919" s="645">
        <f t="shared" si="315"/>
        <v>0</v>
      </c>
      <c r="N2919" s="644"/>
      <c r="O2919" s="644"/>
      <c r="P2919" s="644"/>
      <c r="Q2919" s="87" t="e">
        <f t="shared" si="313"/>
        <v>#DIV/0!</v>
      </c>
      <c r="R2919" s="87" t="e">
        <f t="shared" si="313"/>
        <v>#DIV/0!</v>
      </c>
      <c r="S2919" s="87" t="e">
        <f t="shared" si="313"/>
        <v>#DIV/0!</v>
      </c>
      <c r="T2919" s="87" t="e">
        <f t="shared" si="312"/>
        <v>#DIV/0!</v>
      </c>
    </row>
    <row r="2920" spans="1:21" hidden="1" x14ac:dyDescent="0.3">
      <c r="A2920" s="92"/>
      <c r="B2920" s="93" t="s">
        <v>215</v>
      </c>
      <c r="C2920" s="95" t="s">
        <v>391</v>
      </c>
      <c r="D2920" s="644"/>
      <c r="E2920" s="645">
        <f t="shared" si="316"/>
        <v>0</v>
      </c>
      <c r="F2920" s="644"/>
      <c r="G2920" s="644"/>
      <c r="H2920" s="644"/>
      <c r="I2920" s="645">
        <f t="shared" si="314"/>
        <v>0</v>
      </c>
      <c r="J2920" s="644"/>
      <c r="K2920" s="644"/>
      <c r="L2920" s="644"/>
      <c r="M2920" s="645">
        <f t="shared" si="315"/>
        <v>0</v>
      </c>
      <c r="N2920" s="644"/>
      <c r="O2920" s="644"/>
      <c r="P2920" s="644"/>
      <c r="Q2920" s="87" t="e">
        <f t="shared" si="313"/>
        <v>#DIV/0!</v>
      </c>
      <c r="R2920" s="87" t="e">
        <f t="shared" si="313"/>
        <v>#DIV/0!</v>
      </c>
      <c r="S2920" s="87" t="e">
        <f t="shared" si="313"/>
        <v>#DIV/0!</v>
      </c>
      <c r="T2920" s="87" t="e">
        <f t="shared" si="312"/>
        <v>#DIV/0!</v>
      </c>
    </row>
    <row r="2921" spans="1:21" ht="45" hidden="1" x14ac:dyDescent="0.3">
      <c r="A2921" s="92"/>
      <c r="B2921" s="93" t="s">
        <v>216</v>
      </c>
      <c r="C2921" s="96" t="s">
        <v>217</v>
      </c>
      <c r="D2921" s="644"/>
      <c r="E2921" s="645">
        <f t="shared" si="316"/>
        <v>0</v>
      </c>
      <c r="F2921" s="644"/>
      <c r="G2921" s="644"/>
      <c r="H2921" s="644"/>
      <c r="I2921" s="645">
        <f t="shared" si="314"/>
        <v>0</v>
      </c>
      <c r="J2921" s="644"/>
      <c r="K2921" s="644"/>
      <c r="L2921" s="644"/>
      <c r="M2921" s="645">
        <f t="shared" si="315"/>
        <v>0</v>
      </c>
      <c r="N2921" s="644"/>
      <c r="O2921" s="644"/>
      <c r="P2921" s="644"/>
      <c r="Q2921" s="87" t="e">
        <f t="shared" si="313"/>
        <v>#DIV/0!</v>
      </c>
      <c r="R2921" s="87" t="e">
        <f t="shared" si="313"/>
        <v>#DIV/0!</v>
      </c>
      <c r="S2921" s="87" t="e">
        <f t="shared" si="313"/>
        <v>#DIV/0!</v>
      </c>
      <c r="T2921" s="87" t="e">
        <f t="shared" si="312"/>
        <v>#DIV/0!</v>
      </c>
    </row>
    <row r="2922" spans="1:21" hidden="1" x14ac:dyDescent="0.3">
      <c r="A2922" s="92"/>
      <c r="B2922" s="93" t="s">
        <v>218</v>
      </c>
      <c r="C2922" s="96" t="s">
        <v>219</v>
      </c>
      <c r="D2922" s="644"/>
      <c r="E2922" s="645">
        <f t="shared" si="316"/>
        <v>0</v>
      </c>
      <c r="F2922" s="644"/>
      <c r="G2922" s="644"/>
      <c r="H2922" s="644"/>
      <c r="I2922" s="645">
        <f t="shared" si="314"/>
        <v>0</v>
      </c>
      <c r="J2922" s="644"/>
      <c r="K2922" s="644"/>
      <c r="L2922" s="644"/>
      <c r="M2922" s="645">
        <f t="shared" si="315"/>
        <v>0</v>
      </c>
      <c r="N2922" s="644"/>
      <c r="O2922" s="644"/>
      <c r="P2922" s="644"/>
      <c r="Q2922" s="87" t="e">
        <f t="shared" si="313"/>
        <v>#DIV/0!</v>
      </c>
      <c r="R2922" s="87" t="e">
        <f t="shared" si="313"/>
        <v>#DIV/0!</v>
      </c>
      <c r="S2922" s="87" t="e">
        <f t="shared" si="313"/>
        <v>#DIV/0!</v>
      </c>
      <c r="T2922" s="87" t="e">
        <f t="shared" si="312"/>
        <v>#DIV/0!</v>
      </c>
    </row>
    <row r="2923" spans="1:21" ht="30" hidden="1" x14ac:dyDescent="0.3">
      <c r="A2923" s="92"/>
      <c r="B2923" s="93" t="s">
        <v>220</v>
      </c>
      <c r="C2923" s="97" t="s">
        <v>221</v>
      </c>
      <c r="D2923" s="644"/>
      <c r="E2923" s="645">
        <f t="shared" si="316"/>
        <v>0</v>
      </c>
      <c r="F2923" s="644"/>
      <c r="G2923" s="644"/>
      <c r="H2923" s="644"/>
      <c r="I2923" s="645">
        <f t="shared" si="314"/>
        <v>0</v>
      </c>
      <c r="J2923" s="644"/>
      <c r="K2923" s="644"/>
      <c r="L2923" s="644"/>
      <c r="M2923" s="645">
        <f t="shared" si="315"/>
        <v>0</v>
      </c>
      <c r="N2923" s="644"/>
      <c r="O2923" s="644"/>
      <c r="P2923" s="644"/>
      <c r="Q2923" s="87" t="e">
        <f t="shared" si="313"/>
        <v>#DIV/0!</v>
      </c>
      <c r="R2923" s="87" t="e">
        <f t="shared" si="313"/>
        <v>#DIV/0!</v>
      </c>
      <c r="S2923" s="87" t="e">
        <f t="shared" si="313"/>
        <v>#DIV/0!</v>
      </c>
      <c r="T2923" s="87" t="e">
        <f t="shared" si="312"/>
        <v>#DIV/0!</v>
      </c>
    </row>
    <row r="2924" spans="1:21" ht="30" hidden="1" x14ac:dyDescent="0.3">
      <c r="A2924" s="92"/>
      <c r="B2924" s="93" t="s">
        <v>222</v>
      </c>
      <c r="C2924" s="97" t="s">
        <v>223</v>
      </c>
      <c r="D2924" s="644"/>
      <c r="E2924" s="645">
        <f t="shared" si="316"/>
        <v>0</v>
      </c>
      <c r="F2924" s="644"/>
      <c r="G2924" s="644"/>
      <c r="H2924" s="644"/>
      <c r="I2924" s="645">
        <f t="shared" si="314"/>
        <v>0</v>
      </c>
      <c r="J2924" s="644"/>
      <c r="K2924" s="644"/>
      <c r="L2924" s="644"/>
      <c r="M2924" s="645">
        <f t="shared" si="315"/>
        <v>0</v>
      </c>
      <c r="N2924" s="644"/>
      <c r="O2924" s="644"/>
      <c r="P2924" s="644"/>
      <c r="Q2924" s="87" t="e">
        <f t="shared" si="313"/>
        <v>#DIV/0!</v>
      </c>
      <c r="R2924" s="87" t="e">
        <f t="shared" si="313"/>
        <v>#DIV/0!</v>
      </c>
      <c r="S2924" s="87" t="e">
        <f t="shared" si="313"/>
        <v>#DIV/0!</v>
      </c>
      <c r="T2924" s="87" t="e">
        <f t="shared" si="312"/>
        <v>#DIV/0!</v>
      </c>
    </row>
    <row r="2925" spans="1:21" hidden="1" x14ac:dyDescent="0.3">
      <c r="A2925" s="92"/>
      <c r="B2925" s="93" t="s">
        <v>224</v>
      </c>
      <c r="C2925" s="96" t="s">
        <v>225</v>
      </c>
      <c r="D2925" s="644"/>
      <c r="E2925" s="645">
        <f t="shared" si="316"/>
        <v>0</v>
      </c>
      <c r="F2925" s="644"/>
      <c r="G2925" s="644"/>
      <c r="H2925" s="644"/>
      <c r="I2925" s="645">
        <f t="shared" si="314"/>
        <v>0</v>
      </c>
      <c r="J2925" s="644"/>
      <c r="K2925" s="644"/>
      <c r="L2925" s="644"/>
      <c r="M2925" s="645">
        <f t="shared" si="315"/>
        <v>0</v>
      </c>
      <c r="N2925" s="644"/>
      <c r="O2925" s="644"/>
      <c r="P2925" s="644"/>
      <c r="Q2925" s="87" t="e">
        <f t="shared" si="313"/>
        <v>#DIV/0!</v>
      </c>
      <c r="R2925" s="87" t="e">
        <f t="shared" si="313"/>
        <v>#DIV/0!</v>
      </c>
      <c r="S2925" s="87" t="e">
        <f t="shared" si="313"/>
        <v>#DIV/0!</v>
      </c>
      <c r="T2925" s="87" t="e">
        <f t="shared" si="312"/>
        <v>#DIV/0!</v>
      </c>
    </row>
    <row r="2926" spans="1:21" ht="30" hidden="1" x14ac:dyDescent="0.3">
      <c r="A2926" s="92"/>
      <c r="B2926" s="93" t="s">
        <v>226</v>
      </c>
      <c r="C2926" s="97" t="s">
        <v>227</v>
      </c>
      <c r="D2926" s="644"/>
      <c r="E2926" s="645">
        <f t="shared" si="316"/>
        <v>0</v>
      </c>
      <c r="F2926" s="644"/>
      <c r="G2926" s="644"/>
      <c r="H2926" s="644"/>
      <c r="I2926" s="645">
        <f t="shared" si="314"/>
        <v>0</v>
      </c>
      <c r="J2926" s="644"/>
      <c r="K2926" s="644"/>
      <c r="L2926" s="644"/>
      <c r="M2926" s="645">
        <f t="shared" si="315"/>
        <v>0</v>
      </c>
      <c r="N2926" s="644"/>
      <c r="O2926" s="644"/>
      <c r="P2926" s="644"/>
      <c r="Q2926" s="87" t="e">
        <f t="shared" si="313"/>
        <v>#DIV/0!</v>
      </c>
      <c r="R2926" s="87" t="e">
        <f t="shared" si="313"/>
        <v>#DIV/0!</v>
      </c>
      <c r="S2926" s="87" t="e">
        <f t="shared" si="313"/>
        <v>#DIV/0!</v>
      </c>
      <c r="T2926" s="87" t="e">
        <f t="shared" si="312"/>
        <v>#DIV/0!</v>
      </c>
    </row>
    <row r="2927" spans="1:21" ht="75" hidden="1" x14ac:dyDescent="0.3">
      <c r="A2927" s="92"/>
      <c r="B2927" s="93" t="s">
        <v>228</v>
      </c>
      <c r="C2927" s="97" t="s">
        <v>229</v>
      </c>
      <c r="D2927" s="644"/>
      <c r="E2927" s="645">
        <f t="shared" si="316"/>
        <v>0</v>
      </c>
      <c r="F2927" s="644"/>
      <c r="G2927" s="644"/>
      <c r="H2927" s="644"/>
      <c r="I2927" s="645">
        <f t="shared" si="314"/>
        <v>0</v>
      </c>
      <c r="J2927" s="644"/>
      <c r="K2927" s="644"/>
      <c r="L2927" s="644"/>
      <c r="M2927" s="645">
        <f t="shared" si="315"/>
        <v>0</v>
      </c>
      <c r="N2927" s="644"/>
      <c r="O2927" s="644"/>
      <c r="P2927" s="644"/>
      <c r="Q2927" s="87" t="e">
        <f t="shared" si="313"/>
        <v>#DIV/0!</v>
      </c>
      <c r="R2927" s="87" t="e">
        <f t="shared" si="313"/>
        <v>#DIV/0!</v>
      </c>
      <c r="S2927" s="87" t="e">
        <f t="shared" si="313"/>
        <v>#DIV/0!</v>
      </c>
      <c r="T2927" s="87" t="e">
        <f t="shared" si="312"/>
        <v>#DIV/0!</v>
      </c>
    </row>
    <row r="2928" spans="1:21" ht="135" hidden="1" x14ac:dyDescent="0.3">
      <c r="A2928" s="92"/>
      <c r="B2928" s="93" t="s">
        <v>230</v>
      </c>
      <c r="C2928" s="97" t="s">
        <v>231</v>
      </c>
      <c r="D2928" s="644"/>
      <c r="E2928" s="645">
        <f t="shared" si="316"/>
        <v>0</v>
      </c>
      <c r="F2928" s="644"/>
      <c r="G2928" s="644"/>
      <c r="H2928" s="644"/>
      <c r="I2928" s="645">
        <f t="shared" si="314"/>
        <v>0</v>
      </c>
      <c r="J2928" s="644"/>
      <c r="K2928" s="644"/>
      <c r="L2928" s="644"/>
      <c r="M2928" s="645">
        <f t="shared" si="315"/>
        <v>0</v>
      </c>
      <c r="N2928" s="644"/>
      <c r="O2928" s="644"/>
      <c r="P2928" s="644"/>
      <c r="Q2928" s="87" t="e">
        <f t="shared" si="313"/>
        <v>#DIV/0!</v>
      </c>
      <c r="R2928" s="87" t="e">
        <f t="shared" si="313"/>
        <v>#DIV/0!</v>
      </c>
      <c r="S2928" s="87" t="e">
        <f t="shared" si="313"/>
        <v>#DIV/0!</v>
      </c>
      <c r="T2928" s="87" t="e">
        <f t="shared" si="312"/>
        <v>#DIV/0!</v>
      </c>
    </row>
    <row r="2929" spans="1:20" ht="45" hidden="1" x14ac:dyDescent="0.3">
      <c r="A2929" s="92"/>
      <c r="B2929" s="93" t="s">
        <v>232</v>
      </c>
      <c r="C2929" s="97" t="s">
        <v>233</v>
      </c>
      <c r="D2929" s="644"/>
      <c r="E2929" s="645">
        <f t="shared" si="316"/>
        <v>0</v>
      </c>
      <c r="F2929" s="644"/>
      <c r="G2929" s="644"/>
      <c r="H2929" s="644"/>
      <c r="I2929" s="645">
        <f t="shared" si="314"/>
        <v>0</v>
      </c>
      <c r="J2929" s="644"/>
      <c r="K2929" s="644"/>
      <c r="L2929" s="644"/>
      <c r="M2929" s="645">
        <f t="shared" si="315"/>
        <v>0</v>
      </c>
      <c r="N2929" s="644"/>
      <c r="O2929" s="644"/>
      <c r="P2929" s="644"/>
      <c r="Q2929" s="87" t="e">
        <f t="shared" si="313"/>
        <v>#DIV/0!</v>
      </c>
      <c r="R2929" s="87" t="e">
        <f t="shared" si="313"/>
        <v>#DIV/0!</v>
      </c>
      <c r="S2929" s="87" t="e">
        <f t="shared" si="313"/>
        <v>#DIV/0!</v>
      </c>
      <c r="T2929" s="87" t="e">
        <f t="shared" si="312"/>
        <v>#DIV/0!</v>
      </c>
    </row>
    <row r="2930" spans="1:20" ht="45" hidden="1" x14ac:dyDescent="0.3">
      <c r="A2930" s="92"/>
      <c r="B2930" s="93" t="s">
        <v>234</v>
      </c>
      <c r="C2930" s="97" t="s">
        <v>235</v>
      </c>
      <c r="D2930" s="644"/>
      <c r="E2930" s="645">
        <f t="shared" si="316"/>
        <v>0</v>
      </c>
      <c r="F2930" s="644"/>
      <c r="G2930" s="644"/>
      <c r="H2930" s="644"/>
      <c r="I2930" s="645">
        <f t="shared" si="314"/>
        <v>0</v>
      </c>
      <c r="J2930" s="644"/>
      <c r="K2930" s="644"/>
      <c r="L2930" s="644"/>
      <c r="M2930" s="645">
        <f t="shared" si="315"/>
        <v>0</v>
      </c>
      <c r="N2930" s="644"/>
      <c r="O2930" s="644"/>
      <c r="P2930" s="644"/>
      <c r="Q2930" s="87" t="e">
        <f t="shared" si="313"/>
        <v>#DIV/0!</v>
      </c>
      <c r="R2930" s="87" t="e">
        <f t="shared" si="313"/>
        <v>#DIV/0!</v>
      </c>
      <c r="S2930" s="87" t="e">
        <f t="shared" si="313"/>
        <v>#DIV/0!</v>
      </c>
      <c r="T2930" s="87" t="e">
        <f t="shared" si="312"/>
        <v>#DIV/0!</v>
      </c>
    </row>
    <row r="2931" spans="1:20" ht="45" hidden="1" x14ac:dyDescent="0.3">
      <c r="A2931" s="92"/>
      <c r="B2931" s="93" t="s">
        <v>236</v>
      </c>
      <c r="C2931" s="97" t="s">
        <v>237</v>
      </c>
      <c r="D2931" s="644"/>
      <c r="E2931" s="645">
        <f t="shared" si="316"/>
        <v>0</v>
      </c>
      <c r="F2931" s="644"/>
      <c r="G2931" s="644"/>
      <c r="H2931" s="644"/>
      <c r="I2931" s="645">
        <f t="shared" si="314"/>
        <v>0</v>
      </c>
      <c r="J2931" s="644"/>
      <c r="K2931" s="644"/>
      <c r="L2931" s="644"/>
      <c r="M2931" s="645">
        <f t="shared" si="315"/>
        <v>0</v>
      </c>
      <c r="N2931" s="644"/>
      <c r="O2931" s="644"/>
      <c r="P2931" s="644"/>
      <c r="Q2931" s="87" t="e">
        <f t="shared" si="313"/>
        <v>#DIV/0!</v>
      </c>
      <c r="R2931" s="87" t="e">
        <f t="shared" si="313"/>
        <v>#DIV/0!</v>
      </c>
      <c r="S2931" s="87" t="e">
        <f t="shared" si="313"/>
        <v>#DIV/0!</v>
      </c>
      <c r="T2931" s="87" t="e">
        <f t="shared" si="312"/>
        <v>#DIV/0!</v>
      </c>
    </row>
    <row r="2932" spans="1:20" ht="30" hidden="1" x14ac:dyDescent="0.3">
      <c r="A2932" s="92"/>
      <c r="B2932" s="93" t="s">
        <v>238</v>
      </c>
      <c r="C2932" s="97" t="s">
        <v>239</v>
      </c>
      <c r="D2932" s="644"/>
      <c r="E2932" s="645">
        <f t="shared" si="316"/>
        <v>0</v>
      </c>
      <c r="F2932" s="644"/>
      <c r="G2932" s="644"/>
      <c r="H2932" s="644"/>
      <c r="I2932" s="645">
        <f t="shared" si="314"/>
        <v>0</v>
      </c>
      <c r="J2932" s="644"/>
      <c r="K2932" s="644"/>
      <c r="L2932" s="644"/>
      <c r="M2932" s="645">
        <f t="shared" si="315"/>
        <v>0</v>
      </c>
      <c r="N2932" s="644"/>
      <c r="O2932" s="644"/>
      <c r="P2932" s="644"/>
      <c r="Q2932" s="87" t="e">
        <f t="shared" si="313"/>
        <v>#DIV/0!</v>
      </c>
      <c r="R2932" s="87" t="e">
        <f t="shared" si="313"/>
        <v>#DIV/0!</v>
      </c>
      <c r="S2932" s="87" t="e">
        <f t="shared" si="313"/>
        <v>#DIV/0!</v>
      </c>
      <c r="T2932" s="87" t="e">
        <f t="shared" si="312"/>
        <v>#DIV/0!</v>
      </c>
    </row>
    <row r="2933" spans="1:20" ht="45" hidden="1" x14ac:dyDescent="0.3">
      <c r="A2933" s="92"/>
      <c r="B2933" s="93" t="s">
        <v>240</v>
      </c>
      <c r="C2933" s="97" t="s">
        <v>241</v>
      </c>
      <c r="D2933" s="644"/>
      <c r="E2933" s="645">
        <f t="shared" si="316"/>
        <v>0</v>
      </c>
      <c r="F2933" s="644"/>
      <c r="G2933" s="644"/>
      <c r="H2933" s="644"/>
      <c r="I2933" s="645">
        <f t="shared" si="314"/>
        <v>0</v>
      </c>
      <c r="J2933" s="644"/>
      <c r="K2933" s="644"/>
      <c r="L2933" s="644"/>
      <c r="M2933" s="645">
        <f t="shared" si="315"/>
        <v>0</v>
      </c>
      <c r="N2933" s="644"/>
      <c r="O2933" s="644"/>
      <c r="P2933" s="644"/>
      <c r="Q2933" s="87" t="e">
        <f t="shared" si="313"/>
        <v>#DIV/0!</v>
      </c>
      <c r="R2933" s="87" t="e">
        <f t="shared" si="313"/>
        <v>#DIV/0!</v>
      </c>
      <c r="S2933" s="87" t="e">
        <f t="shared" si="313"/>
        <v>#DIV/0!</v>
      </c>
      <c r="T2933" s="87" t="e">
        <f t="shared" si="312"/>
        <v>#DIV/0!</v>
      </c>
    </row>
    <row r="2934" spans="1:20" ht="60" hidden="1" x14ac:dyDescent="0.3">
      <c r="A2934" s="92"/>
      <c r="B2934" s="93" t="s">
        <v>242</v>
      </c>
      <c r="C2934" s="97" t="s">
        <v>243</v>
      </c>
      <c r="D2934" s="644"/>
      <c r="E2934" s="645">
        <f t="shared" si="316"/>
        <v>0</v>
      </c>
      <c r="F2934" s="644"/>
      <c r="G2934" s="644"/>
      <c r="H2934" s="644"/>
      <c r="I2934" s="645">
        <f t="shared" si="314"/>
        <v>0</v>
      </c>
      <c r="J2934" s="644"/>
      <c r="K2934" s="644"/>
      <c r="L2934" s="644"/>
      <c r="M2934" s="645">
        <f t="shared" si="315"/>
        <v>0</v>
      </c>
      <c r="N2934" s="644"/>
      <c r="O2934" s="644"/>
      <c r="P2934" s="644"/>
      <c r="Q2934" s="87" t="e">
        <f t="shared" si="313"/>
        <v>#DIV/0!</v>
      </c>
      <c r="R2934" s="87" t="e">
        <f t="shared" si="313"/>
        <v>#DIV/0!</v>
      </c>
      <c r="S2934" s="87" t="e">
        <f t="shared" si="313"/>
        <v>#DIV/0!</v>
      </c>
      <c r="T2934" s="87" t="e">
        <f t="shared" si="312"/>
        <v>#DIV/0!</v>
      </c>
    </row>
    <row r="2935" spans="1:20" ht="30" hidden="1" x14ac:dyDescent="0.3">
      <c r="A2935" s="92"/>
      <c r="B2935" s="93" t="s">
        <v>244</v>
      </c>
      <c r="C2935" s="97" t="s">
        <v>245</v>
      </c>
      <c r="D2935" s="644"/>
      <c r="E2935" s="645">
        <f t="shared" si="316"/>
        <v>0</v>
      </c>
      <c r="F2935" s="644"/>
      <c r="G2935" s="644"/>
      <c r="H2935" s="644"/>
      <c r="I2935" s="645">
        <f t="shared" si="314"/>
        <v>0</v>
      </c>
      <c r="J2935" s="644"/>
      <c r="K2935" s="644"/>
      <c r="L2935" s="644"/>
      <c r="M2935" s="645">
        <f t="shared" si="315"/>
        <v>0</v>
      </c>
      <c r="N2935" s="644"/>
      <c r="O2935" s="644"/>
      <c r="P2935" s="644"/>
      <c r="Q2935" s="87" t="e">
        <f t="shared" si="313"/>
        <v>#DIV/0!</v>
      </c>
      <c r="R2935" s="87" t="e">
        <f t="shared" si="313"/>
        <v>#DIV/0!</v>
      </c>
      <c r="S2935" s="87" t="e">
        <f t="shared" si="313"/>
        <v>#DIV/0!</v>
      </c>
      <c r="T2935" s="87" t="e">
        <f t="shared" si="312"/>
        <v>#DIV/0!</v>
      </c>
    </row>
    <row r="2936" spans="1:20" ht="30" hidden="1" x14ac:dyDescent="0.3">
      <c r="A2936" s="92"/>
      <c r="B2936" s="93" t="s">
        <v>246</v>
      </c>
      <c r="C2936" s="97" t="s">
        <v>247</v>
      </c>
      <c r="D2936" s="644"/>
      <c r="E2936" s="645">
        <f t="shared" si="316"/>
        <v>0</v>
      </c>
      <c r="F2936" s="644"/>
      <c r="G2936" s="644"/>
      <c r="H2936" s="644"/>
      <c r="I2936" s="645">
        <f t="shared" si="314"/>
        <v>0</v>
      </c>
      <c r="J2936" s="644"/>
      <c r="K2936" s="644"/>
      <c r="L2936" s="644"/>
      <c r="M2936" s="645">
        <f t="shared" si="315"/>
        <v>0</v>
      </c>
      <c r="N2936" s="644"/>
      <c r="O2936" s="644"/>
      <c r="P2936" s="644"/>
      <c r="Q2936" s="87" t="e">
        <f t="shared" si="313"/>
        <v>#DIV/0!</v>
      </c>
      <c r="R2936" s="87" t="e">
        <f t="shared" si="313"/>
        <v>#DIV/0!</v>
      </c>
      <c r="S2936" s="87" t="e">
        <f t="shared" si="313"/>
        <v>#DIV/0!</v>
      </c>
      <c r="T2936" s="87" t="e">
        <f t="shared" si="312"/>
        <v>#DIV/0!</v>
      </c>
    </row>
    <row r="2937" spans="1:20" ht="30" hidden="1" x14ac:dyDescent="0.3">
      <c r="A2937" s="92"/>
      <c r="B2937" s="93" t="s">
        <v>248</v>
      </c>
      <c r="C2937" s="97" t="s">
        <v>249</v>
      </c>
      <c r="D2937" s="644"/>
      <c r="E2937" s="645">
        <f t="shared" si="316"/>
        <v>0</v>
      </c>
      <c r="F2937" s="644"/>
      <c r="G2937" s="644"/>
      <c r="H2937" s="644"/>
      <c r="I2937" s="645">
        <f t="shared" si="314"/>
        <v>0</v>
      </c>
      <c r="J2937" s="644"/>
      <c r="K2937" s="644"/>
      <c r="L2937" s="644"/>
      <c r="M2937" s="645">
        <f t="shared" si="315"/>
        <v>0</v>
      </c>
      <c r="N2937" s="644"/>
      <c r="O2937" s="644"/>
      <c r="P2937" s="644"/>
      <c r="Q2937" s="87" t="e">
        <f t="shared" si="313"/>
        <v>#DIV/0!</v>
      </c>
      <c r="R2937" s="87" t="e">
        <f t="shared" si="313"/>
        <v>#DIV/0!</v>
      </c>
      <c r="S2937" s="87" t="e">
        <f t="shared" si="313"/>
        <v>#DIV/0!</v>
      </c>
      <c r="T2937" s="87" t="e">
        <f t="shared" si="312"/>
        <v>#DIV/0!</v>
      </c>
    </row>
    <row r="2938" spans="1:20" ht="75" hidden="1" x14ac:dyDescent="0.3">
      <c r="A2938" s="92"/>
      <c r="B2938" s="93" t="s">
        <v>250</v>
      </c>
      <c r="C2938" s="97" t="s">
        <v>251</v>
      </c>
      <c r="D2938" s="644"/>
      <c r="E2938" s="645">
        <f t="shared" si="316"/>
        <v>0</v>
      </c>
      <c r="F2938" s="644"/>
      <c r="G2938" s="644"/>
      <c r="H2938" s="644"/>
      <c r="I2938" s="645">
        <f t="shared" si="314"/>
        <v>0</v>
      </c>
      <c r="J2938" s="644"/>
      <c r="K2938" s="644"/>
      <c r="L2938" s="644"/>
      <c r="M2938" s="645">
        <f t="shared" si="315"/>
        <v>0</v>
      </c>
      <c r="N2938" s="644"/>
      <c r="O2938" s="644"/>
      <c r="P2938" s="644"/>
      <c r="Q2938" s="87" t="e">
        <f t="shared" si="313"/>
        <v>#DIV/0!</v>
      </c>
      <c r="R2938" s="87" t="e">
        <f t="shared" si="313"/>
        <v>#DIV/0!</v>
      </c>
      <c r="S2938" s="87" t="e">
        <f t="shared" si="313"/>
        <v>#DIV/0!</v>
      </c>
      <c r="T2938" s="87" t="e">
        <f t="shared" si="312"/>
        <v>#DIV/0!</v>
      </c>
    </row>
    <row r="2939" spans="1:20" ht="30" hidden="1" x14ac:dyDescent="0.3">
      <c r="A2939" s="92"/>
      <c r="B2939" s="93" t="s">
        <v>252</v>
      </c>
      <c r="C2939" s="97" t="s">
        <v>253</v>
      </c>
      <c r="D2939" s="644"/>
      <c r="E2939" s="645">
        <f t="shared" si="316"/>
        <v>0</v>
      </c>
      <c r="F2939" s="644"/>
      <c r="G2939" s="644"/>
      <c r="H2939" s="644"/>
      <c r="I2939" s="645">
        <f t="shared" si="314"/>
        <v>0</v>
      </c>
      <c r="J2939" s="644"/>
      <c r="K2939" s="644"/>
      <c r="L2939" s="644"/>
      <c r="M2939" s="645">
        <f t="shared" si="315"/>
        <v>0</v>
      </c>
      <c r="N2939" s="644"/>
      <c r="O2939" s="644"/>
      <c r="P2939" s="644"/>
      <c r="Q2939" s="87" t="e">
        <f t="shared" si="313"/>
        <v>#DIV/0!</v>
      </c>
      <c r="R2939" s="87" t="e">
        <f t="shared" si="313"/>
        <v>#DIV/0!</v>
      </c>
      <c r="S2939" s="87" t="e">
        <f t="shared" si="313"/>
        <v>#DIV/0!</v>
      </c>
      <c r="T2939" s="87" t="e">
        <f t="shared" si="312"/>
        <v>#DIV/0!</v>
      </c>
    </row>
    <row r="2940" spans="1:20" ht="30" hidden="1" x14ac:dyDescent="0.3">
      <c r="A2940" s="92"/>
      <c r="B2940" s="93" t="s">
        <v>254</v>
      </c>
      <c r="C2940" s="96" t="s">
        <v>255</v>
      </c>
      <c r="D2940" s="644"/>
      <c r="E2940" s="645">
        <f t="shared" si="316"/>
        <v>0</v>
      </c>
      <c r="F2940" s="644"/>
      <c r="G2940" s="644"/>
      <c r="H2940" s="644"/>
      <c r="I2940" s="645">
        <f t="shared" si="314"/>
        <v>0</v>
      </c>
      <c r="J2940" s="644"/>
      <c r="K2940" s="644"/>
      <c r="L2940" s="644"/>
      <c r="M2940" s="645">
        <f t="shared" si="315"/>
        <v>0</v>
      </c>
      <c r="N2940" s="644"/>
      <c r="O2940" s="644"/>
      <c r="P2940" s="644"/>
      <c r="Q2940" s="87" t="e">
        <f t="shared" si="313"/>
        <v>#DIV/0!</v>
      </c>
      <c r="R2940" s="87" t="e">
        <f t="shared" si="313"/>
        <v>#DIV/0!</v>
      </c>
      <c r="S2940" s="87" t="e">
        <f t="shared" si="313"/>
        <v>#DIV/0!</v>
      </c>
      <c r="T2940" s="87" t="e">
        <f t="shared" si="312"/>
        <v>#DIV/0!</v>
      </c>
    </row>
    <row r="2941" spans="1:20" hidden="1" x14ac:dyDescent="0.3">
      <c r="A2941" s="92"/>
      <c r="B2941" s="93" t="s">
        <v>256</v>
      </c>
      <c r="C2941" s="96" t="s">
        <v>257</v>
      </c>
      <c r="D2941" s="644"/>
      <c r="E2941" s="645">
        <f t="shared" si="316"/>
        <v>0</v>
      </c>
      <c r="F2941" s="644"/>
      <c r="G2941" s="644"/>
      <c r="H2941" s="644"/>
      <c r="I2941" s="645">
        <f t="shared" si="314"/>
        <v>0</v>
      </c>
      <c r="J2941" s="644"/>
      <c r="K2941" s="644"/>
      <c r="L2941" s="644"/>
      <c r="M2941" s="645">
        <f t="shared" si="315"/>
        <v>0</v>
      </c>
      <c r="N2941" s="644"/>
      <c r="O2941" s="644"/>
      <c r="P2941" s="644"/>
      <c r="Q2941" s="87" t="e">
        <f t="shared" si="313"/>
        <v>#DIV/0!</v>
      </c>
      <c r="R2941" s="87" t="e">
        <f t="shared" si="313"/>
        <v>#DIV/0!</v>
      </c>
      <c r="S2941" s="87" t="e">
        <f t="shared" si="313"/>
        <v>#DIV/0!</v>
      </c>
      <c r="T2941" s="87" t="e">
        <f t="shared" si="312"/>
        <v>#DIV/0!</v>
      </c>
    </row>
    <row r="2942" spans="1:20" hidden="1" x14ac:dyDescent="0.3">
      <c r="A2942" s="92"/>
      <c r="B2942" s="93" t="s">
        <v>258</v>
      </c>
      <c r="C2942" s="96" t="s">
        <v>259</v>
      </c>
      <c r="D2942" s="644"/>
      <c r="E2942" s="645">
        <f t="shared" si="316"/>
        <v>0</v>
      </c>
      <c r="F2942" s="644"/>
      <c r="G2942" s="644"/>
      <c r="H2942" s="644"/>
      <c r="I2942" s="645">
        <f t="shared" si="314"/>
        <v>0</v>
      </c>
      <c r="J2942" s="644"/>
      <c r="K2942" s="644"/>
      <c r="L2942" s="644"/>
      <c r="M2942" s="645">
        <f t="shared" si="315"/>
        <v>0</v>
      </c>
      <c r="N2942" s="644"/>
      <c r="O2942" s="644"/>
      <c r="P2942" s="644"/>
      <c r="Q2942" s="87" t="e">
        <f t="shared" si="313"/>
        <v>#DIV/0!</v>
      </c>
      <c r="R2942" s="87" t="e">
        <f t="shared" si="313"/>
        <v>#DIV/0!</v>
      </c>
      <c r="S2942" s="87" t="e">
        <f t="shared" si="313"/>
        <v>#DIV/0!</v>
      </c>
      <c r="T2942" s="87" t="e">
        <f t="shared" si="312"/>
        <v>#DIV/0!</v>
      </c>
    </row>
    <row r="2943" spans="1:20" ht="60" hidden="1" x14ac:dyDescent="0.3">
      <c r="A2943" s="92"/>
      <c r="B2943" s="93" t="s">
        <v>260</v>
      </c>
      <c r="C2943" s="96" t="s">
        <v>261</v>
      </c>
      <c r="D2943" s="644"/>
      <c r="E2943" s="645">
        <f t="shared" si="316"/>
        <v>0</v>
      </c>
      <c r="F2943" s="644"/>
      <c r="G2943" s="644"/>
      <c r="H2943" s="644"/>
      <c r="I2943" s="645">
        <f t="shared" si="314"/>
        <v>0</v>
      </c>
      <c r="J2943" s="644"/>
      <c r="K2943" s="644"/>
      <c r="L2943" s="644"/>
      <c r="M2943" s="645">
        <f t="shared" si="315"/>
        <v>0</v>
      </c>
      <c r="N2943" s="644"/>
      <c r="O2943" s="644"/>
      <c r="P2943" s="644"/>
      <c r="Q2943" s="87" t="e">
        <f t="shared" si="313"/>
        <v>#DIV/0!</v>
      </c>
      <c r="R2943" s="87" t="e">
        <f t="shared" si="313"/>
        <v>#DIV/0!</v>
      </c>
      <c r="S2943" s="87" t="e">
        <f t="shared" si="313"/>
        <v>#DIV/0!</v>
      </c>
      <c r="T2943" s="87" t="e">
        <f t="shared" si="312"/>
        <v>#DIV/0!</v>
      </c>
    </row>
    <row r="2944" spans="1:20" ht="45" hidden="1" x14ac:dyDescent="0.3">
      <c r="A2944" s="92"/>
      <c r="B2944" s="93" t="s">
        <v>262</v>
      </c>
      <c r="C2944" s="96" t="s">
        <v>263</v>
      </c>
      <c r="D2944" s="644"/>
      <c r="E2944" s="645">
        <f t="shared" si="316"/>
        <v>0</v>
      </c>
      <c r="F2944" s="644"/>
      <c r="G2944" s="644"/>
      <c r="H2944" s="644"/>
      <c r="I2944" s="645">
        <f t="shared" si="314"/>
        <v>0</v>
      </c>
      <c r="J2944" s="644"/>
      <c r="K2944" s="644"/>
      <c r="L2944" s="644"/>
      <c r="M2944" s="645">
        <f t="shared" si="315"/>
        <v>0</v>
      </c>
      <c r="N2944" s="644"/>
      <c r="O2944" s="644"/>
      <c r="P2944" s="644"/>
      <c r="Q2944" s="87" t="e">
        <f t="shared" si="313"/>
        <v>#DIV/0!</v>
      </c>
      <c r="R2944" s="87" t="e">
        <f t="shared" si="313"/>
        <v>#DIV/0!</v>
      </c>
      <c r="S2944" s="87" t="e">
        <f t="shared" si="313"/>
        <v>#DIV/0!</v>
      </c>
      <c r="T2944" s="87" t="e">
        <f t="shared" si="312"/>
        <v>#DIV/0!</v>
      </c>
    </row>
    <row r="2945" spans="1:20" ht="45" hidden="1" x14ac:dyDescent="0.3">
      <c r="A2945" s="92"/>
      <c r="B2945" s="93" t="s">
        <v>264</v>
      </c>
      <c r="C2945" s="97" t="s">
        <v>265</v>
      </c>
      <c r="D2945" s="644"/>
      <c r="E2945" s="645">
        <f t="shared" si="316"/>
        <v>0</v>
      </c>
      <c r="F2945" s="644"/>
      <c r="G2945" s="644"/>
      <c r="H2945" s="644"/>
      <c r="I2945" s="645">
        <f t="shared" si="314"/>
        <v>0</v>
      </c>
      <c r="J2945" s="644"/>
      <c r="K2945" s="644"/>
      <c r="L2945" s="644"/>
      <c r="M2945" s="645">
        <f t="shared" si="315"/>
        <v>0</v>
      </c>
      <c r="N2945" s="644"/>
      <c r="O2945" s="644"/>
      <c r="P2945" s="644"/>
      <c r="Q2945" s="87" t="e">
        <f t="shared" si="313"/>
        <v>#DIV/0!</v>
      </c>
      <c r="R2945" s="87" t="e">
        <f t="shared" si="313"/>
        <v>#DIV/0!</v>
      </c>
      <c r="S2945" s="87" t="e">
        <f t="shared" si="313"/>
        <v>#DIV/0!</v>
      </c>
      <c r="T2945" s="87" t="e">
        <f t="shared" si="312"/>
        <v>#DIV/0!</v>
      </c>
    </row>
    <row r="2946" spans="1:20" ht="30" hidden="1" x14ac:dyDescent="0.3">
      <c r="A2946" s="92"/>
      <c r="B2946" s="93" t="s">
        <v>266</v>
      </c>
      <c r="C2946" s="97" t="s">
        <v>267</v>
      </c>
      <c r="D2946" s="644"/>
      <c r="E2946" s="645">
        <f t="shared" si="316"/>
        <v>0</v>
      </c>
      <c r="F2946" s="644"/>
      <c r="G2946" s="644"/>
      <c r="H2946" s="644"/>
      <c r="I2946" s="645">
        <f t="shared" si="314"/>
        <v>0</v>
      </c>
      <c r="J2946" s="644"/>
      <c r="K2946" s="644"/>
      <c r="L2946" s="644"/>
      <c r="M2946" s="645">
        <f t="shared" si="315"/>
        <v>0</v>
      </c>
      <c r="N2946" s="644"/>
      <c r="O2946" s="644"/>
      <c r="P2946" s="644"/>
      <c r="Q2946" s="87" t="e">
        <f t="shared" si="313"/>
        <v>#DIV/0!</v>
      </c>
      <c r="R2946" s="87" t="e">
        <f t="shared" si="313"/>
        <v>#DIV/0!</v>
      </c>
      <c r="S2946" s="87" t="e">
        <f t="shared" si="313"/>
        <v>#DIV/0!</v>
      </c>
      <c r="T2946" s="87" t="e">
        <f t="shared" si="312"/>
        <v>#DIV/0!</v>
      </c>
    </row>
    <row r="2947" spans="1:20" ht="30" hidden="1" x14ac:dyDescent="0.3">
      <c r="A2947" s="92"/>
      <c r="B2947" s="93" t="s">
        <v>268</v>
      </c>
      <c r="C2947" s="97" t="s">
        <v>269</v>
      </c>
      <c r="D2947" s="644"/>
      <c r="E2947" s="645">
        <f t="shared" si="316"/>
        <v>0</v>
      </c>
      <c r="F2947" s="644"/>
      <c r="G2947" s="644"/>
      <c r="H2947" s="644"/>
      <c r="I2947" s="645">
        <f t="shared" si="314"/>
        <v>0</v>
      </c>
      <c r="J2947" s="644"/>
      <c r="K2947" s="644"/>
      <c r="L2947" s="644"/>
      <c r="M2947" s="645">
        <f t="shared" si="315"/>
        <v>0</v>
      </c>
      <c r="N2947" s="644"/>
      <c r="O2947" s="644"/>
      <c r="P2947" s="644"/>
      <c r="Q2947" s="87" t="e">
        <f t="shared" si="313"/>
        <v>#DIV/0!</v>
      </c>
      <c r="R2947" s="87" t="e">
        <f t="shared" si="313"/>
        <v>#DIV/0!</v>
      </c>
      <c r="S2947" s="87" t="e">
        <f t="shared" si="313"/>
        <v>#DIV/0!</v>
      </c>
      <c r="T2947" s="87" t="e">
        <f t="shared" si="312"/>
        <v>#DIV/0!</v>
      </c>
    </row>
    <row r="2948" spans="1:20" ht="60" hidden="1" x14ac:dyDescent="0.3">
      <c r="A2948" s="92"/>
      <c r="B2948" s="93" t="s">
        <v>270</v>
      </c>
      <c r="C2948" s="97" t="s">
        <v>271</v>
      </c>
      <c r="D2948" s="644"/>
      <c r="E2948" s="645">
        <f t="shared" si="316"/>
        <v>0</v>
      </c>
      <c r="F2948" s="644"/>
      <c r="G2948" s="644"/>
      <c r="H2948" s="644"/>
      <c r="I2948" s="645">
        <f t="shared" si="314"/>
        <v>0</v>
      </c>
      <c r="J2948" s="644"/>
      <c r="K2948" s="644"/>
      <c r="L2948" s="644"/>
      <c r="M2948" s="645">
        <f t="shared" si="315"/>
        <v>0</v>
      </c>
      <c r="N2948" s="644"/>
      <c r="O2948" s="644"/>
      <c r="P2948" s="644"/>
      <c r="Q2948" s="87" t="e">
        <f t="shared" si="313"/>
        <v>#DIV/0!</v>
      </c>
      <c r="R2948" s="87" t="e">
        <f t="shared" si="313"/>
        <v>#DIV/0!</v>
      </c>
      <c r="S2948" s="87" t="e">
        <f t="shared" si="313"/>
        <v>#DIV/0!</v>
      </c>
      <c r="T2948" s="87" t="e">
        <f t="shared" si="312"/>
        <v>#DIV/0!</v>
      </c>
    </row>
    <row r="2949" spans="1:20" ht="60" hidden="1" x14ac:dyDescent="0.3">
      <c r="A2949" s="92"/>
      <c r="B2949" s="93" t="s">
        <v>272</v>
      </c>
      <c r="C2949" s="97" t="s">
        <v>273</v>
      </c>
      <c r="D2949" s="644"/>
      <c r="E2949" s="645">
        <f t="shared" si="316"/>
        <v>0</v>
      </c>
      <c r="F2949" s="644"/>
      <c r="G2949" s="644"/>
      <c r="H2949" s="644"/>
      <c r="I2949" s="645">
        <f t="shared" si="314"/>
        <v>0</v>
      </c>
      <c r="J2949" s="644"/>
      <c r="K2949" s="644"/>
      <c r="L2949" s="644"/>
      <c r="M2949" s="645">
        <f t="shared" si="315"/>
        <v>0</v>
      </c>
      <c r="N2949" s="644"/>
      <c r="O2949" s="644"/>
      <c r="P2949" s="644"/>
      <c r="Q2949" s="87" t="e">
        <f t="shared" si="313"/>
        <v>#DIV/0!</v>
      </c>
      <c r="R2949" s="87" t="e">
        <f t="shared" si="313"/>
        <v>#DIV/0!</v>
      </c>
      <c r="S2949" s="87" t="e">
        <f t="shared" si="313"/>
        <v>#DIV/0!</v>
      </c>
      <c r="T2949" s="87" t="e">
        <f t="shared" si="312"/>
        <v>#DIV/0!</v>
      </c>
    </row>
    <row r="2950" spans="1:20" ht="90" hidden="1" x14ac:dyDescent="0.3">
      <c r="A2950" s="92"/>
      <c r="B2950" s="93" t="s">
        <v>274</v>
      </c>
      <c r="C2950" s="97" t="s">
        <v>275</v>
      </c>
      <c r="D2950" s="644"/>
      <c r="E2950" s="645">
        <f t="shared" si="316"/>
        <v>0</v>
      </c>
      <c r="F2950" s="644"/>
      <c r="G2950" s="644"/>
      <c r="H2950" s="644"/>
      <c r="I2950" s="645">
        <f t="shared" si="314"/>
        <v>0</v>
      </c>
      <c r="J2950" s="644"/>
      <c r="K2950" s="644"/>
      <c r="L2950" s="644"/>
      <c r="M2950" s="645">
        <f t="shared" si="315"/>
        <v>0</v>
      </c>
      <c r="N2950" s="644"/>
      <c r="O2950" s="644"/>
      <c r="P2950" s="644"/>
      <c r="Q2950" s="87" t="e">
        <f t="shared" si="313"/>
        <v>#DIV/0!</v>
      </c>
      <c r="R2950" s="87" t="e">
        <f t="shared" si="313"/>
        <v>#DIV/0!</v>
      </c>
      <c r="S2950" s="87" t="e">
        <f t="shared" si="313"/>
        <v>#DIV/0!</v>
      </c>
      <c r="T2950" s="87" t="e">
        <f t="shared" si="312"/>
        <v>#DIV/0!</v>
      </c>
    </row>
    <row r="2951" spans="1:20" ht="45" hidden="1" x14ac:dyDescent="0.3">
      <c r="A2951" s="92"/>
      <c r="B2951" s="93" t="s">
        <v>276</v>
      </c>
      <c r="C2951" s="96" t="s">
        <v>277</v>
      </c>
      <c r="D2951" s="644"/>
      <c r="E2951" s="645">
        <f t="shared" si="316"/>
        <v>0</v>
      </c>
      <c r="F2951" s="644"/>
      <c r="G2951" s="644"/>
      <c r="H2951" s="644"/>
      <c r="I2951" s="645">
        <f t="shared" si="314"/>
        <v>0</v>
      </c>
      <c r="J2951" s="644"/>
      <c r="K2951" s="644"/>
      <c r="L2951" s="644"/>
      <c r="M2951" s="645">
        <f t="shared" si="315"/>
        <v>0</v>
      </c>
      <c r="N2951" s="644"/>
      <c r="O2951" s="644"/>
      <c r="P2951" s="644"/>
      <c r="Q2951" s="87" t="e">
        <f t="shared" si="313"/>
        <v>#DIV/0!</v>
      </c>
      <c r="R2951" s="87" t="e">
        <f t="shared" si="313"/>
        <v>#DIV/0!</v>
      </c>
      <c r="S2951" s="87" t="e">
        <f t="shared" si="313"/>
        <v>#DIV/0!</v>
      </c>
      <c r="T2951" s="87" t="e">
        <f t="shared" si="312"/>
        <v>#DIV/0!</v>
      </c>
    </row>
    <row r="2952" spans="1:20" ht="45" hidden="1" x14ac:dyDescent="0.3">
      <c r="A2952" s="92"/>
      <c r="B2952" s="93" t="s">
        <v>278</v>
      </c>
      <c r="C2952" s="96" t="s">
        <v>279</v>
      </c>
      <c r="D2952" s="644"/>
      <c r="E2952" s="645">
        <f t="shared" si="316"/>
        <v>0</v>
      </c>
      <c r="F2952" s="644"/>
      <c r="G2952" s="644"/>
      <c r="H2952" s="644"/>
      <c r="I2952" s="645">
        <f t="shared" si="314"/>
        <v>0</v>
      </c>
      <c r="J2952" s="644"/>
      <c r="K2952" s="644"/>
      <c r="L2952" s="644"/>
      <c r="M2952" s="645">
        <f t="shared" si="315"/>
        <v>0</v>
      </c>
      <c r="N2952" s="644"/>
      <c r="O2952" s="644"/>
      <c r="P2952" s="644"/>
      <c r="Q2952" s="87" t="e">
        <f t="shared" si="313"/>
        <v>#DIV/0!</v>
      </c>
      <c r="R2952" s="87" t="e">
        <f t="shared" si="313"/>
        <v>#DIV/0!</v>
      </c>
      <c r="S2952" s="87" t="e">
        <f t="shared" si="313"/>
        <v>#DIV/0!</v>
      </c>
      <c r="T2952" s="87" t="e">
        <f t="shared" si="312"/>
        <v>#DIV/0!</v>
      </c>
    </row>
    <row r="2953" spans="1:20" ht="30" hidden="1" x14ac:dyDescent="0.3">
      <c r="A2953" s="92"/>
      <c r="B2953" s="93" t="s">
        <v>280</v>
      </c>
      <c r="C2953" s="97" t="s">
        <v>281</v>
      </c>
      <c r="D2953" s="644"/>
      <c r="E2953" s="645">
        <f t="shared" si="316"/>
        <v>0</v>
      </c>
      <c r="F2953" s="644"/>
      <c r="G2953" s="644"/>
      <c r="H2953" s="644"/>
      <c r="I2953" s="645">
        <f t="shared" si="314"/>
        <v>0</v>
      </c>
      <c r="J2953" s="644"/>
      <c r="K2953" s="644"/>
      <c r="L2953" s="644"/>
      <c r="M2953" s="645">
        <f t="shared" si="315"/>
        <v>0</v>
      </c>
      <c r="N2953" s="644"/>
      <c r="O2953" s="644"/>
      <c r="P2953" s="644"/>
      <c r="Q2953" s="87" t="e">
        <f t="shared" si="313"/>
        <v>#DIV/0!</v>
      </c>
      <c r="R2953" s="87" t="e">
        <f t="shared" si="313"/>
        <v>#DIV/0!</v>
      </c>
      <c r="S2953" s="87" t="e">
        <f t="shared" si="313"/>
        <v>#DIV/0!</v>
      </c>
      <c r="T2953" s="87" t="e">
        <f t="shared" si="312"/>
        <v>#DIV/0!</v>
      </c>
    </row>
    <row r="2954" spans="1:20" ht="60" hidden="1" x14ac:dyDescent="0.3">
      <c r="A2954" s="92"/>
      <c r="B2954" s="93" t="s">
        <v>282</v>
      </c>
      <c r="C2954" s="97" t="s">
        <v>283</v>
      </c>
      <c r="D2954" s="644"/>
      <c r="E2954" s="645">
        <f t="shared" si="316"/>
        <v>0</v>
      </c>
      <c r="F2954" s="644"/>
      <c r="G2954" s="644"/>
      <c r="H2954" s="644"/>
      <c r="I2954" s="645">
        <f t="shared" si="314"/>
        <v>0</v>
      </c>
      <c r="J2954" s="644"/>
      <c r="K2954" s="644"/>
      <c r="L2954" s="644"/>
      <c r="M2954" s="645">
        <f t="shared" si="315"/>
        <v>0</v>
      </c>
      <c r="N2954" s="644"/>
      <c r="O2954" s="644"/>
      <c r="P2954" s="644"/>
      <c r="Q2954" s="87" t="e">
        <f t="shared" si="313"/>
        <v>#DIV/0!</v>
      </c>
      <c r="R2954" s="87" t="e">
        <f t="shared" si="313"/>
        <v>#DIV/0!</v>
      </c>
      <c r="S2954" s="87" t="e">
        <f t="shared" si="313"/>
        <v>#DIV/0!</v>
      </c>
      <c r="T2954" s="87" t="e">
        <f t="shared" si="312"/>
        <v>#DIV/0!</v>
      </c>
    </row>
    <row r="2955" spans="1:20" ht="30" hidden="1" x14ac:dyDescent="0.3">
      <c r="A2955" s="92"/>
      <c r="B2955" s="93" t="s">
        <v>284</v>
      </c>
      <c r="C2955" s="97" t="s">
        <v>285</v>
      </c>
      <c r="D2955" s="644"/>
      <c r="E2955" s="645">
        <f t="shared" si="316"/>
        <v>0</v>
      </c>
      <c r="F2955" s="644"/>
      <c r="G2955" s="644"/>
      <c r="H2955" s="644"/>
      <c r="I2955" s="645">
        <f t="shared" si="314"/>
        <v>0</v>
      </c>
      <c r="J2955" s="644"/>
      <c r="K2955" s="644"/>
      <c r="L2955" s="644"/>
      <c r="M2955" s="645">
        <f t="shared" si="315"/>
        <v>0</v>
      </c>
      <c r="N2955" s="644"/>
      <c r="O2955" s="644"/>
      <c r="P2955" s="644"/>
      <c r="Q2955" s="87" t="e">
        <f t="shared" si="313"/>
        <v>#DIV/0!</v>
      </c>
      <c r="R2955" s="87" t="e">
        <f t="shared" si="313"/>
        <v>#DIV/0!</v>
      </c>
      <c r="S2955" s="87" t="e">
        <f t="shared" si="313"/>
        <v>#DIV/0!</v>
      </c>
      <c r="T2955" s="87" t="e">
        <f t="shared" si="312"/>
        <v>#DIV/0!</v>
      </c>
    </row>
    <row r="2956" spans="1:20" ht="90" hidden="1" x14ac:dyDescent="0.3">
      <c r="A2956" s="92"/>
      <c r="B2956" s="93" t="s">
        <v>286</v>
      </c>
      <c r="C2956" s="97" t="s">
        <v>287</v>
      </c>
      <c r="D2956" s="644"/>
      <c r="E2956" s="645">
        <f t="shared" si="316"/>
        <v>0</v>
      </c>
      <c r="F2956" s="644"/>
      <c r="G2956" s="644"/>
      <c r="H2956" s="644"/>
      <c r="I2956" s="645">
        <f t="shared" si="314"/>
        <v>0</v>
      </c>
      <c r="J2956" s="644"/>
      <c r="K2956" s="644"/>
      <c r="L2956" s="644"/>
      <c r="M2956" s="645">
        <f t="shared" si="315"/>
        <v>0</v>
      </c>
      <c r="N2956" s="644"/>
      <c r="O2956" s="644"/>
      <c r="P2956" s="644"/>
      <c r="Q2956" s="87" t="e">
        <f t="shared" si="313"/>
        <v>#DIV/0!</v>
      </c>
      <c r="R2956" s="87" t="e">
        <f t="shared" si="313"/>
        <v>#DIV/0!</v>
      </c>
      <c r="S2956" s="87" t="e">
        <f t="shared" si="313"/>
        <v>#DIV/0!</v>
      </c>
      <c r="T2956" s="87" t="e">
        <f t="shared" si="312"/>
        <v>#DIV/0!</v>
      </c>
    </row>
    <row r="2957" spans="1:20" ht="30" hidden="1" x14ac:dyDescent="0.3">
      <c r="A2957" s="92"/>
      <c r="B2957" s="93" t="s">
        <v>288</v>
      </c>
      <c r="C2957" s="97" t="s">
        <v>289</v>
      </c>
      <c r="D2957" s="644"/>
      <c r="E2957" s="645">
        <f t="shared" si="316"/>
        <v>0</v>
      </c>
      <c r="F2957" s="644"/>
      <c r="G2957" s="644"/>
      <c r="H2957" s="644"/>
      <c r="I2957" s="645">
        <f t="shared" si="314"/>
        <v>0</v>
      </c>
      <c r="J2957" s="644"/>
      <c r="K2957" s="644"/>
      <c r="L2957" s="644"/>
      <c r="M2957" s="645">
        <f t="shared" si="315"/>
        <v>0</v>
      </c>
      <c r="N2957" s="644"/>
      <c r="O2957" s="644"/>
      <c r="P2957" s="644"/>
      <c r="Q2957" s="87" t="e">
        <f t="shared" si="313"/>
        <v>#DIV/0!</v>
      </c>
      <c r="R2957" s="87" t="e">
        <f t="shared" si="313"/>
        <v>#DIV/0!</v>
      </c>
      <c r="S2957" s="87" t="e">
        <f t="shared" si="313"/>
        <v>#DIV/0!</v>
      </c>
      <c r="T2957" s="87" t="e">
        <f t="shared" si="312"/>
        <v>#DIV/0!</v>
      </c>
    </row>
    <row r="2958" spans="1:20" ht="90" hidden="1" x14ac:dyDescent="0.3">
      <c r="A2958" s="92"/>
      <c r="B2958" s="93" t="s">
        <v>290</v>
      </c>
      <c r="C2958" s="97" t="s">
        <v>291</v>
      </c>
      <c r="D2958" s="644"/>
      <c r="E2958" s="645">
        <f t="shared" si="316"/>
        <v>0</v>
      </c>
      <c r="F2958" s="644"/>
      <c r="G2958" s="644"/>
      <c r="H2958" s="644"/>
      <c r="I2958" s="645">
        <f t="shared" si="314"/>
        <v>0</v>
      </c>
      <c r="J2958" s="644"/>
      <c r="K2958" s="644"/>
      <c r="L2958" s="644"/>
      <c r="M2958" s="645">
        <f t="shared" si="315"/>
        <v>0</v>
      </c>
      <c r="N2958" s="644"/>
      <c r="O2958" s="644"/>
      <c r="P2958" s="644"/>
      <c r="Q2958" s="87" t="e">
        <f t="shared" si="313"/>
        <v>#DIV/0!</v>
      </c>
      <c r="R2958" s="87" t="e">
        <f t="shared" si="313"/>
        <v>#DIV/0!</v>
      </c>
      <c r="S2958" s="87" t="e">
        <f t="shared" si="313"/>
        <v>#DIV/0!</v>
      </c>
      <c r="T2958" s="87" t="e">
        <f t="shared" si="312"/>
        <v>#DIV/0!</v>
      </c>
    </row>
    <row r="2959" spans="1:20" ht="30" hidden="1" x14ac:dyDescent="0.3">
      <c r="A2959" s="92"/>
      <c r="B2959" s="93" t="s">
        <v>292</v>
      </c>
      <c r="C2959" s="97" t="s">
        <v>293</v>
      </c>
      <c r="D2959" s="644"/>
      <c r="E2959" s="645">
        <f t="shared" si="316"/>
        <v>0</v>
      </c>
      <c r="F2959" s="644"/>
      <c r="G2959" s="644"/>
      <c r="H2959" s="644"/>
      <c r="I2959" s="645">
        <f t="shared" si="314"/>
        <v>0</v>
      </c>
      <c r="J2959" s="644"/>
      <c r="K2959" s="644"/>
      <c r="L2959" s="644"/>
      <c r="M2959" s="645">
        <f t="shared" si="315"/>
        <v>0</v>
      </c>
      <c r="N2959" s="644"/>
      <c r="O2959" s="644"/>
      <c r="P2959" s="644"/>
      <c r="Q2959" s="87" t="e">
        <f t="shared" si="313"/>
        <v>#DIV/0!</v>
      </c>
      <c r="R2959" s="87" t="e">
        <f t="shared" si="313"/>
        <v>#DIV/0!</v>
      </c>
      <c r="S2959" s="87" t="e">
        <f t="shared" si="313"/>
        <v>#DIV/0!</v>
      </c>
      <c r="T2959" s="87" t="e">
        <f t="shared" si="312"/>
        <v>#DIV/0!</v>
      </c>
    </row>
    <row r="2960" spans="1:20" ht="30" hidden="1" x14ac:dyDescent="0.3">
      <c r="A2960" s="92"/>
      <c r="B2960" s="93" t="s">
        <v>294</v>
      </c>
      <c r="C2960" s="97" t="s">
        <v>295</v>
      </c>
      <c r="D2960" s="644"/>
      <c r="E2960" s="645">
        <f t="shared" si="316"/>
        <v>0</v>
      </c>
      <c r="F2960" s="644"/>
      <c r="G2960" s="644"/>
      <c r="H2960" s="644"/>
      <c r="I2960" s="645">
        <f t="shared" si="314"/>
        <v>0</v>
      </c>
      <c r="J2960" s="644"/>
      <c r="K2960" s="644"/>
      <c r="L2960" s="644"/>
      <c r="M2960" s="645">
        <f t="shared" si="315"/>
        <v>0</v>
      </c>
      <c r="N2960" s="644"/>
      <c r="O2960" s="644"/>
      <c r="P2960" s="644"/>
      <c r="Q2960" s="87" t="e">
        <f t="shared" si="313"/>
        <v>#DIV/0!</v>
      </c>
      <c r="R2960" s="87" t="e">
        <f t="shared" si="313"/>
        <v>#DIV/0!</v>
      </c>
      <c r="S2960" s="87" t="e">
        <f t="shared" si="313"/>
        <v>#DIV/0!</v>
      </c>
      <c r="T2960" s="87" t="e">
        <f t="shared" si="312"/>
        <v>#DIV/0!</v>
      </c>
    </row>
    <row r="2961" spans="1:20" ht="30" hidden="1" x14ac:dyDescent="0.3">
      <c r="A2961" s="92"/>
      <c r="B2961" s="93" t="s">
        <v>296</v>
      </c>
      <c r="C2961" s="97" t="s">
        <v>297</v>
      </c>
      <c r="D2961" s="644"/>
      <c r="E2961" s="645">
        <f t="shared" si="316"/>
        <v>0</v>
      </c>
      <c r="F2961" s="644"/>
      <c r="G2961" s="644"/>
      <c r="H2961" s="644"/>
      <c r="I2961" s="645">
        <f t="shared" si="314"/>
        <v>0</v>
      </c>
      <c r="J2961" s="644"/>
      <c r="K2961" s="644"/>
      <c r="L2961" s="644"/>
      <c r="M2961" s="645">
        <f t="shared" si="315"/>
        <v>0</v>
      </c>
      <c r="N2961" s="644"/>
      <c r="O2961" s="644"/>
      <c r="P2961" s="644"/>
      <c r="Q2961" s="87" t="e">
        <f t="shared" si="313"/>
        <v>#DIV/0!</v>
      </c>
      <c r="R2961" s="87" t="e">
        <f t="shared" si="313"/>
        <v>#DIV/0!</v>
      </c>
      <c r="S2961" s="87" t="e">
        <f t="shared" si="313"/>
        <v>#DIV/0!</v>
      </c>
      <c r="T2961" s="87" t="e">
        <f t="shared" si="312"/>
        <v>#DIV/0!</v>
      </c>
    </row>
    <row r="2962" spans="1:20" ht="30" hidden="1" x14ac:dyDescent="0.3">
      <c r="A2962" s="92"/>
      <c r="B2962" s="93" t="s">
        <v>298</v>
      </c>
      <c r="C2962" s="97" t="s">
        <v>299</v>
      </c>
      <c r="D2962" s="644"/>
      <c r="E2962" s="645">
        <f t="shared" si="316"/>
        <v>0</v>
      </c>
      <c r="F2962" s="644"/>
      <c r="G2962" s="644"/>
      <c r="H2962" s="644"/>
      <c r="I2962" s="645">
        <f t="shared" si="314"/>
        <v>0</v>
      </c>
      <c r="J2962" s="644"/>
      <c r="K2962" s="644"/>
      <c r="L2962" s="644"/>
      <c r="M2962" s="645">
        <f t="shared" si="315"/>
        <v>0</v>
      </c>
      <c r="N2962" s="644"/>
      <c r="O2962" s="644"/>
      <c r="P2962" s="644"/>
      <c r="Q2962" s="87" t="e">
        <f t="shared" si="313"/>
        <v>#DIV/0!</v>
      </c>
      <c r="R2962" s="87" t="e">
        <f t="shared" si="313"/>
        <v>#DIV/0!</v>
      </c>
      <c r="S2962" s="87" t="e">
        <f t="shared" si="313"/>
        <v>#DIV/0!</v>
      </c>
      <c r="T2962" s="87" t="e">
        <f t="shared" si="312"/>
        <v>#DIV/0!</v>
      </c>
    </row>
    <row r="2963" spans="1:20" ht="30" hidden="1" x14ac:dyDescent="0.3">
      <c r="A2963" s="92"/>
      <c r="B2963" s="93" t="s">
        <v>300</v>
      </c>
      <c r="C2963" s="97" t="s">
        <v>301</v>
      </c>
      <c r="D2963" s="644"/>
      <c r="E2963" s="645">
        <f t="shared" si="316"/>
        <v>0</v>
      </c>
      <c r="F2963" s="644"/>
      <c r="G2963" s="644"/>
      <c r="H2963" s="644"/>
      <c r="I2963" s="645">
        <f t="shared" si="314"/>
        <v>0</v>
      </c>
      <c r="J2963" s="644"/>
      <c r="K2963" s="644"/>
      <c r="L2963" s="644"/>
      <c r="M2963" s="645">
        <f t="shared" si="315"/>
        <v>0</v>
      </c>
      <c r="N2963" s="644"/>
      <c r="O2963" s="644"/>
      <c r="P2963" s="644"/>
      <c r="Q2963" s="87" t="e">
        <f t="shared" si="313"/>
        <v>#DIV/0!</v>
      </c>
      <c r="R2963" s="87" t="e">
        <f t="shared" si="313"/>
        <v>#DIV/0!</v>
      </c>
      <c r="S2963" s="87" t="e">
        <f t="shared" si="313"/>
        <v>#DIV/0!</v>
      </c>
      <c r="T2963" s="87" t="e">
        <f t="shared" si="312"/>
        <v>#DIV/0!</v>
      </c>
    </row>
    <row r="2964" spans="1:20" ht="75" hidden="1" x14ac:dyDescent="0.3">
      <c r="A2964" s="92"/>
      <c r="B2964" s="93" t="s">
        <v>302</v>
      </c>
      <c r="C2964" s="97" t="s">
        <v>303</v>
      </c>
      <c r="D2964" s="644"/>
      <c r="E2964" s="645">
        <f t="shared" si="316"/>
        <v>0</v>
      </c>
      <c r="F2964" s="644"/>
      <c r="G2964" s="644"/>
      <c r="H2964" s="644"/>
      <c r="I2964" s="645">
        <f t="shared" si="314"/>
        <v>0</v>
      </c>
      <c r="J2964" s="644"/>
      <c r="K2964" s="644"/>
      <c r="L2964" s="644"/>
      <c r="M2964" s="645">
        <f t="shared" si="315"/>
        <v>0</v>
      </c>
      <c r="N2964" s="644"/>
      <c r="O2964" s="644"/>
      <c r="P2964" s="644"/>
      <c r="Q2964" s="87" t="e">
        <f t="shared" si="313"/>
        <v>#DIV/0!</v>
      </c>
      <c r="R2964" s="87" t="e">
        <f t="shared" si="313"/>
        <v>#DIV/0!</v>
      </c>
      <c r="S2964" s="87" t="e">
        <f t="shared" si="313"/>
        <v>#DIV/0!</v>
      </c>
      <c r="T2964" s="87" t="e">
        <f t="shared" si="312"/>
        <v>#DIV/0!</v>
      </c>
    </row>
    <row r="2965" spans="1:20" x14ac:dyDescent="0.3">
      <c r="A2965" s="92"/>
      <c r="B2965" s="93" t="s">
        <v>307</v>
      </c>
      <c r="C2965" s="95" t="s">
        <v>21</v>
      </c>
      <c r="D2965" s="644"/>
      <c r="E2965" s="645">
        <f t="shared" si="316"/>
        <v>0</v>
      </c>
      <c r="F2965" s="644"/>
      <c r="G2965" s="644"/>
      <c r="H2965" s="644"/>
      <c r="I2965" s="645">
        <f t="shared" si="314"/>
        <v>0</v>
      </c>
      <c r="J2965" s="644"/>
      <c r="K2965" s="644"/>
      <c r="L2965" s="644"/>
      <c r="M2965" s="645">
        <f t="shared" si="315"/>
        <v>0</v>
      </c>
      <c r="N2965" s="644"/>
      <c r="O2965" s="644"/>
      <c r="P2965" s="644"/>
      <c r="Q2965" s="87" t="e">
        <f t="shared" si="313"/>
        <v>#DIV/0!</v>
      </c>
      <c r="R2965" s="87" t="e">
        <f t="shared" si="313"/>
        <v>#DIV/0!</v>
      </c>
      <c r="S2965" s="87" t="e">
        <f t="shared" si="313"/>
        <v>#DIV/0!</v>
      </c>
      <c r="T2965" s="87" t="e">
        <f t="shared" si="313"/>
        <v>#DIV/0!</v>
      </c>
    </row>
    <row r="2966" spans="1:20" x14ac:dyDescent="0.3">
      <c r="A2966" s="92"/>
      <c r="B2966" s="93" t="s">
        <v>324</v>
      </c>
      <c r="C2966" s="95" t="s">
        <v>23</v>
      </c>
      <c r="D2966" s="644"/>
      <c r="E2966" s="645">
        <f t="shared" si="316"/>
        <v>0</v>
      </c>
      <c r="F2966" s="644"/>
      <c r="G2966" s="644"/>
      <c r="H2966" s="644"/>
      <c r="I2966" s="645">
        <f t="shared" si="314"/>
        <v>1.56</v>
      </c>
      <c r="J2966" s="644">
        <v>1.56</v>
      </c>
      <c r="K2966" s="644"/>
      <c r="L2966" s="644"/>
      <c r="M2966" s="645">
        <f t="shared" si="315"/>
        <v>1.56</v>
      </c>
      <c r="N2966" s="644">
        <v>1.56</v>
      </c>
      <c r="O2966" s="644"/>
      <c r="P2966" s="644"/>
      <c r="Q2966" s="87">
        <f t="shared" ref="Q2966:T3029" si="317">M2966/I2966*100</f>
        <v>100</v>
      </c>
      <c r="R2966" s="87">
        <f t="shared" si="317"/>
        <v>100</v>
      </c>
      <c r="S2966" s="87" t="e">
        <f t="shared" si="317"/>
        <v>#DIV/0!</v>
      </c>
      <c r="T2966" s="87" t="e">
        <f t="shared" si="317"/>
        <v>#DIV/0!</v>
      </c>
    </row>
    <row r="2967" spans="1:20" ht="45" hidden="1" x14ac:dyDescent="0.3">
      <c r="A2967" s="92"/>
      <c r="B2967" s="93" t="s">
        <v>325</v>
      </c>
      <c r="C2967" s="96" t="s">
        <v>326</v>
      </c>
      <c r="D2967" s="644"/>
      <c r="E2967" s="642">
        <f t="shared" si="316"/>
        <v>0</v>
      </c>
      <c r="F2967" s="644"/>
      <c r="G2967" s="644"/>
      <c r="H2967" s="644"/>
      <c r="I2967" s="642">
        <f t="shared" ref="I2967:I3030" si="318">J2967+K2967</f>
        <v>0</v>
      </c>
      <c r="J2967" s="644"/>
      <c r="K2967" s="644"/>
      <c r="L2967" s="644"/>
      <c r="M2967" s="642">
        <f t="shared" ref="M2967:M3030" si="319">N2967+O2967</f>
        <v>0</v>
      </c>
      <c r="N2967" s="644"/>
      <c r="O2967" s="644"/>
      <c r="P2967" s="644"/>
      <c r="Q2967" s="87" t="e">
        <f t="shared" si="317"/>
        <v>#DIV/0!</v>
      </c>
      <c r="R2967" s="87" t="e">
        <f t="shared" si="317"/>
        <v>#DIV/0!</v>
      </c>
      <c r="S2967" s="87" t="e">
        <f t="shared" si="317"/>
        <v>#DIV/0!</v>
      </c>
      <c r="T2967" s="87" t="e">
        <f t="shared" si="317"/>
        <v>#DIV/0!</v>
      </c>
    </row>
    <row r="2968" spans="1:20" hidden="1" x14ac:dyDescent="0.3">
      <c r="A2968" s="92"/>
      <c r="B2968" s="93" t="s">
        <v>327</v>
      </c>
      <c r="C2968" s="96" t="s">
        <v>328</v>
      </c>
      <c r="D2968" s="644"/>
      <c r="E2968" s="642">
        <f t="shared" si="316"/>
        <v>0</v>
      </c>
      <c r="F2968" s="644"/>
      <c r="G2968" s="644"/>
      <c r="H2968" s="644"/>
      <c r="I2968" s="642">
        <f t="shared" si="318"/>
        <v>0</v>
      </c>
      <c r="J2968" s="644"/>
      <c r="K2968" s="644"/>
      <c r="L2968" s="644"/>
      <c r="M2968" s="642">
        <f t="shared" si="319"/>
        <v>0</v>
      </c>
      <c r="N2968" s="644"/>
      <c r="O2968" s="644"/>
      <c r="P2968" s="644"/>
      <c r="Q2968" s="87" t="e">
        <f t="shared" si="317"/>
        <v>#DIV/0!</v>
      </c>
      <c r="R2968" s="87" t="e">
        <f t="shared" si="317"/>
        <v>#DIV/0!</v>
      </c>
      <c r="S2968" s="87" t="e">
        <f t="shared" si="317"/>
        <v>#DIV/0!</v>
      </c>
      <c r="T2968" s="87" t="e">
        <f t="shared" si="317"/>
        <v>#DIV/0!</v>
      </c>
    </row>
    <row r="2969" spans="1:20" ht="30" hidden="1" x14ac:dyDescent="0.3">
      <c r="A2969" s="92"/>
      <c r="B2969" s="93" t="s">
        <v>329</v>
      </c>
      <c r="C2969" s="97" t="s">
        <v>330</v>
      </c>
      <c r="D2969" s="644"/>
      <c r="E2969" s="642">
        <f t="shared" si="316"/>
        <v>0</v>
      </c>
      <c r="F2969" s="644"/>
      <c r="G2969" s="644"/>
      <c r="H2969" s="644"/>
      <c r="I2969" s="642">
        <f t="shared" si="318"/>
        <v>0</v>
      </c>
      <c r="J2969" s="644"/>
      <c r="K2969" s="644"/>
      <c r="L2969" s="644"/>
      <c r="M2969" s="642">
        <f t="shared" si="319"/>
        <v>0</v>
      </c>
      <c r="N2969" s="644"/>
      <c r="O2969" s="644"/>
      <c r="P2969" s="644"/>
      <c r="Q2969" s="87" t="e">
        <f t="shared" si="317"/>
        <v>#DIV/0!</v>
      </c>
      <c r="R2969" s="87" t="e">
        <f t="shared" si="317"/>
        <v>#DIV/0!</v>
      </c>
      <c r="S2969" s="87" t="e">
        <f t="shared" si="317"/>
        <v>#DIV/0!</v>
      </c>
      <c r="T2969" s="87" t="e">
        <f t="shared" si="317"/>
        <v>#DIV/0!</v>
      </c>
    </row>
    <row r="2970" spans="1:20" ht="30" hidden="1" x14ac:dyDescent="0.3">
      <c r="A2970" s="92"/>
      <c r="B2970" s="93" t="s">
        <v>331</v>
      </c>
      <c r="C2970" s="97" t="s">
        <v>332</v>
      </c>
      <c r="D2970" s="644"/>
      <c r="E2970" s="642">
        <f t="shared" si="316"/>
        <v>0</v>
      </c>
      <c r="F2970" s="644"/>
      <c r="G2970" s="644"/>
      <c r="H2970" s="644"/>
      <c r="I2970" s="642">
        <f t="shared" si="318"/>
        <v>0</v>
      </c>
      <c r="J2970" s="644"/>
      <c r="K2970" s="644"/>
      <c r="L2970" s="644"/>
      <c r="M2970" s="642">
        <f t="shared" si="319"/>
        <v>0</v>
      </c>
      <c r="N2970" s="644"/>
      <c r="O2970" s="644"/>
      <c r="P2970" s="644"/>
      <c r="Q2970" s="87" t="e">
        <f t="shared" si="317"/>
        <v>#DIV/0!</v>
      </c>
      <c r="R2970" s="87" t="e">
        <f t="shared" si="317"/>
        <v>#DIV/0!</v>
      </c>
      <c r="S2970" s="87" t="e">
        <f t="shared" si="317"/>
        <v>#DIV/0!</v>
      </c>
      <c r="T2970" s="87" t="e">
        <f t="shared" si="317"/>
        <v>#DIV/0!</v>
      </c>
    </row>
    <row r="2971" spans="1:20" hidden="1" x14ac:dyDescent="0.3">
      <c r="A2971" s="92"/>
      <c r="B2971" s="93" t="s">
        <v>138</v>
      </c>
      <c r="C2971" s="94" t="s">
        <v>374</v>
      </c>
      <c r="D2971" s="644"/>
      <c r="E2971" s="642">
        <f t="shared" si="316"/>
        <v>0</v>
      </c>
      <c r="F2971" s="644"/>
      <c r="G2971" s="644"/>
      <c r="H2971" s="644"/>
      <c r="I2971" s="642">
        <f t="shared" si="318"/>
        <v>0</v>
      </c>
      <c r="J2971" s="644"/>
      <c r="K2971" s="644"/>
      <c r="L2971" s="644"/>
      <c r="M2971" s="642">
        <f t="shared" si="319"/>
        <v>0</v>
      </c>
      <c r="N2971" s="644"/>
      <c r="O2971" s="644"/>
      <c r="P2971" s="644"/>
      <c r="Q2971" s="87" t="e">
        <f t="shared" si="317"/>
        <v>#DIV/0!</v>
      </c>
      <c r="R2971" s="87" t="e">
        <f t="shared" si="317"/>
        <v>#DIV/0!</v>
      </c>
      <c r="S2971" s="87" t="e">
        <f t="shared" si="317"/>
        <v>#DIV/0!</v>
      </c>
      <c r="T2971" s="87" t="e">
        <f t="shared" si="317"/>
        <v>#DIV/0!</v>
      </c>
    </row>
    <row r="2972" spans="1:20" hidden="1" x14ac:dyDescent="0.3">
      <c r="A2972" s="92"/>
      <c r="B2972" s="93" t="s">
        <v>139</v>
      </c>
      <c r="C2972" s="100" t="s">
        <v>334</v>
      </c>
      <c r="D2972" s="644"/>
      <c r="E2972" s="642">
        <f t="shared" ref="E2972:E3035" si="320">F2972+G2972</f>
        <v>0</v>
      </c>
      <c r="F2972" s="644"/>
      <c r="G2972" s="644"/>
      <c r="H2972" s="644"/>
      <c r="I2972" s="642">
        <f t="shared" si="318"/>
        <v>0</v>
      </c>
      <c r="J2972" s="644"/>
      <c r="K2972" s="644"/>
      <c r="L2972" s="644"/>
      <c r="M2972" s="642">
        <f t="shared" si="319"/>
        <v>0</v>
      </c>
      <c r="N2972" s="644"/>
      <c r="O2972" s="644"/>
      <c r="P2972" s="644"/>
      <c r="Q2972" s="87" t="e">
        <f t="shared" si="317"/>
        <v>#DIV/0!</v>
      </c>
      <c r="R2972" s="87" t="e">
        <f t="shared" si="317"/>
        <v>#DIV/0!</v>
      </c>
      <c r="S2972" s="87" t="e">
        <f t="shared" si="317"/>
        <v>#DIV/0!</v>
      </c>
      <c r="T2972" s="87" t="e">
        <f t="shared" si="317"/>
        <v>#DIV/0!</v>
      </c>
    </row>
    <row r="2973" spans="1:20" ht="30" hidden="1" x14ac:dyDescent="0.3">
      <c r="A2973" s="92"/>
      <c r="B2973" s="93" t="s">
        <v>335</v>
      </c>
      <c r="C2973" s="96" t="s">
        <v>336</v>
      </c>
      <c r="D2973" s="644"/>
      <c r="E2973" s="642">
        <f t="shared" si="320"/>
        <v>0</v>
      </c>
      <c r="F2973" s="644"/>
      <c r="G2973" s="644"/>
      <c r="H2973" s="644"/>
      <c r="I2973" s="642">
        <f t="shared" si="318"/>
        <v>0</v>
      </c>
      <c r="J2973" s="644"/>
      <c r="K2973" s="644"/>
      <c r="L2973" s="644"/>
      <c r="M2973" s="642">
        <f t="shared" si="319"/>
        <v>0</v>
      </c>
      <c r="N2973" s="644"/>
      <c r="O2973" s="644"/>
      <c r="P2973" s="644"/>
      <c r="Q2973" s="87" t="e">
        <f t="shared" si="317"/>
        <v>#DIV/0!</v>
      </c>
      <c r="R2973" s="87" t="e">
        <f t="shared" si="317"/>
        <v>#DIV/0!</v>
      </c>
      <c r="S2973" s="87" t="e">
        <f t="shared" si="317"/>
        <v>#DIV/0!</v>
      </c>
      <c r="T2973" s="87" t="e">
        <f t="shared" si="317"/>
        <v>#DIV/0!</v>
      </c>
    </row>
    <row r="2974" spans="1:20" ht="30" hidden="1" x14ac:dyDescent="0.3">
      <c r="A2974" s="92"/>
      <c r="B2974" s="93" t="s">
        <v>337</v>
      </c>
      <c r="C2974" s="97" t="s">
        <v>338</v>
      </c>
      <c r="D2974" s="644"/>
      <c r="E2974" s="642">
        <f t="shared" si="320"/>
        <v>0</v>
      </c>
      <c r="F2974" s="644"/>
      <c r="G2974" s="644"/>
      <c r="H2974" s="644"/>
      <c r="I2974" s="642">
        <f t="shared" si="318"/>
        <v>0</v>
      </c>
      <c r="J2974" s="644"/>
      <c r="K2974" s="644"/>
      <c r="L2974" s="644"/>
      <c r="M2974" s="642">
        <f t="shared" si="319"/>
        <v>0</v>
      </c>
      <c r="N2974" s="644"/>
      <c r="O2974" s="644"/>
      <c r="P2974" s="644"/>
      <c r="Q2974" s="87" t="e">
        <f t="shared" si="317"/>
        <v>#DIV/0!</v>
      </c>
      <c r="R2974" s="87" t="e">
        <f t="shared" si="317"/>
        <v>#DIV/0!</v>
      </c>
      <c r="S2974" s="87" t="e">
        <f t="shared" si="317"/>
        <v>#DIV/0!</v>
      </c>
      <c r="T2974" s="87" t="e">
        <f t="shared" si="317"/>
        <v>#DIV/0!</v>
      </c>
    </row>
    <row r="2975" spans="1:20" ht="30" hidden="1" x14ac:dyDescent="0.3">
      <c r="A2975" s="92"/>
      <c r="B2975" s="93" t="s">
        <v>339</v>
      </c>
      <c r="C2975" s="97" t="s">
        <v>340</v>
      </c>
      <c r="D2975" s="644"/>
      <c r="E2975" s="642">
        <f t="shared" si="320"/>
        <v>0</v>
      </c>
      <c r="F2975" s="644"/>
      <c r="G2975" s="644"/>
      <c r="H2975" s="644"/>
      <c r="I2975" s="642">
        <f t="shared" si="318"/>
        <v>0</v>
      </c>
      <c r="J2975" s="644"/>
      <c r="K2975" s="644"/>
      <c r="L2975" s="644"/>
      <c r="M2975" s="642">
        <f t="shared" si="319"/>
        <v>0</v>
      </c>
      <c r="N2975" s="644"/>
      <c r="O2975" s="644"/>
      <c r="P2975" s="644"/>
      <c r="Q2975" s="87" t="e">
        <f t="shared" si="317"/>
        <v>#DIV/0!</v>
      </c>
      <c r="R2975" s="87" t="e">
        <f t="shared" si="317"/>
        <v>#DIV/0!</v>
      </c>
      <c r="S2975" s="87" t="e">
        <f t="shared" si="317"/>
        <v>#DIV/0!</v>
      </c>
      <c r="T2975" s="87" t="e">
        <f t="shared" si="317"/>
        <v>#DIV/0!</v>
      </c>
    </row>
    <row r="2976" spans="1:20" ht="30" hidden="1" x14ac:dyDescent="0.3">
      <c r="A2976" s="92"/>
      <c r="B2976" s="93" t="s">
        <v>341</v>
      </c>
      <c r="C2976" s="97" t="s">
        <v>342</v>
      </c>
      <c r="D2976" s="644"/>
      <c r="E2976" s="642">
        <f t="shared" si="320"/>
        <v>0</v>
      </c>
      <c r="F2976" s="644"/>
      <c r="G2976" s="644"/>
      <c r="H2976" s="644"/>
      <c r="I2976" s="642">
        <f t="shared" si="318"/>
        <v>0</v>
      </c>
      <c r="J2976" s="644"/>
      <c r="K2976" s="644"/>
      <c r="L2976" s="644"/>
      <c r="M2976" s="642">
        <f t="shared" si="319"/>
        <v>0</v>
      </c>
      <c r="N2976" s="644"/>
      <c r="O2976" s="644"/>
      <c r="P2976" s="644"/>
      <c r="Q2976" s="87" t="e">
        <f t="shared" si="317"/>
        <v>#DIV/0!</v>
      </c>
      <c r="R2976" s="87" t="e">
        <f t="shared" si="317"/>
        <v>#DIV/0!</v>
      </c>
      <c r="S2976" s="87" t="e">
        <f t="shared" si="317"/>
        <v>#DIV/0!</v>
      </c>
      <c r="T2976" s="87" t="e">
        <f t="shared" si="317"/>
        <v>#DIV/0!</v>
      </c>
    </row>
    <row r="2977" spans="1:21" ht="30" hidden="1" x14ac:dyDescent="0.3">
      <c r="A2977" s="92"/>
      <c r="B2977" s="93" t="s">
        <v>343</v>
      </c>
      <c r="C2977" s="97" t="s">
        <v>344</v>
      </c>
      <c r="D2977" s="644"/>
      <c r="E2977" s="642">
        <f t="shared" si="320"/>
        <v>0</v>
      </c>
      <c r="F2977" s="644"/>
      <c r="G2977" s="644"/>
      <c r="H2977" s="644"/>
      <c r="I2977" s="642">
        <f t="shared" si="318"/>
        <v>0</v>
      </c>
      <c r="J2977" s="644"/>
      <c r="K2977" s="644"/>
      <c r="L2977" s="644"/>
      <c r="M2977" s="642">
        <f t="shared" si="319"/>
        <v>0</v>
      </c>
      <c r="N2977" s="644"/>
      <c r="O2977" s="644"/>
      <c r="P2977" s="644"/>
      <c r="Q2977" s="87" t="e">
        <f t="shared" si="317"/>
        <v>#DIV/0!</v>
      </c>
      <c r="R2977" s="87" t="e">
        <f t="shared" si="317"/>
        <v>#DIV/0!</v>
      </c>
      <c r="S2977" s="87" t="e">
        <f t="shared" si="317"/>
        <v>#DIV/0!</v>
      </c>
      <c r="T2977" s="87" t="e">
        <f t="shared" si="317"/>
        <v>#DIV/0!</v>
      </c>
    </row>
    <row r="2978" spans="1:21" ht="45" hidden="1" x14ac:dyDescent="0.3">
      <c r="A2978" s="92"/>
      <c r="B2978" s="93" t="s">
        <v>345</v>
      </c>
      <c r="C2978" s="97" t="s">
        <v>346</v>
      </c>
      <c r="D2978" s="644"/>
      <c r="E2978" s="642">
        <f t="shared" si="320"/>
        <v>0</v>
      </c>
      <c r="F2978" s="644"/>
      <c r="G2978" s="644"/>
      <c r="H2978" s="644"/>
      <c r="I2978" s="642">
        <f t="shared" si="318"/>
        <v>0</v>
      </c>
      <c r="J2978" s="644"/>
      <c r="K2978" s="644"/>
      <c r="L2978" s="644"/>
      <c r="M2978" s="642">
        <f t="shared" si="319"/>
        <v>0</v>
      </c>
      <c r="N2978" s="644"/>
      <c r="O2978" s="644"/>
      <c r="P2978" s="644"/>
      <c r="Q2978" s="87" t="e">
        <f t="shared" si="317"/>
        <v>#DIV/0!</v>
      </c>
      <c r="R2978" s="87" t="e">
        <f t="shared" si="317"/>
        <v>#DIV/0!</v>
      </c>
      <c r="S2978" s="87" t="e">
        <f t="shared" si="317"/>
        <v>#DIV/0!</v>
      </c>
      <c r="T2978" s="87" t="e">
        <f t="shared" si="317"/>
        <v>#DIV/0!</v>
      </c>
    </row>
    <row r="2979" spans="1:21" ht="30" hidden="1" x14ac:dyDescent="0.3">
      <c r="A2979" s="92"/>
      <c r="B2979" s="93" t="s">
        <v>347</v>
      </c>
      <c r="C2979" s="97" t="s">
        <v>348</v>
      </c>
      <c r="D2979" s="644"/>
      <c r="E2979" s="642">
        <f t="shared" si="320"/>
        <v>0</v>
      </c>
      <c r="F2979" s="644"/>
      <c r="G2979" s="644"/>
      <c r="H2979" s="644"/>
      <c r="I2979" s="642">
        <f t="shared" si="318"/>
        <v>0</v>
      </c>
      <c r="J2979" s="644"/>
      <c r="K2979" s="644"/>
      <c r="L2979" s="644"/>
      <c r="M2979" s="642">
        <f t="shared" si="319"/>
        <v>0</v>
      </c>
      <c r="N2979" s="644"/>
      <c r="O2979" s="644"/>
      <c r="P2979" s="644"/>
      <c r="Q2979" s="87" t="e">
        <f t="shared" si="317"/>
        <v>#DIV/0!</v>
      </c>
      <c r="R2979" s="87" t="e">
        <f t="shared" si="317"/>
        <v>#DIV/0!</v>
      </c>
      <c r="S2979" s="87" t="e">
        <f t="shared" si="317"/>
        <v>#DIV/0!</v>
      </c>
      <c r="T2979" s="87" t="e">
        <f t="shared" si="317"/>
        <v>#DIV/0!</v>
      </c>
    </row>
    <row r="2980" spans="1:21" ht="30" hidden="1" x14ac:dyDescent="0.3">
      <c r="A2980" s="92"/>
      <c r="B2980" s="93" t="s">
        <v>349</v>
      </c>
      <c r="C2980" s="97" t="s">
        <v>350</v>
      </c>
      <c r="D2980" s="644"/>
      <c r="E2980" s="642">
        <f t="shared" si="320"/>
        <v>0</v>
      </c>
      <c r="F2980" s="644"/>
      <c r="G2980" s="644"/>
      <c r="H2980" s="644"/>
      <c r="I2980" s="642">
        <f t="shared" si="318"/>
        <v>0</v>
      </c>
      <c r="J2980" s="644"/>
      <c r="K2980" s="644"/>
      <c r="L2980" s="644"/>
      <c r="M2980" s="642">
        <f t="shared" si="319"/>
        <v>0</v>
      </c>
      <c r="N2980" s="644"/>
      <c r="O2980" s="644"/>
      <c r="P2980" s="644"/>
      <c r="Q2980" s="87" t="e">
        <f t="shared" si="317"/>
        <v>#DIV/0!</v>
      </c>
      <c r="R2980" s="87" t="e">
        <f t="shared" si="317"/>
        <v>#DIV/0!</v>
      </c>
      <c r="S2980" s="87" t="e">
        <f t="shared" si="317"/>
        <v>#DIV/0!</v>
      </c>
      <c r="T2980" s="87" t="e">
        <f t="shared" si="317"/>
        <v>#DIV/0!</v>
      </c>
    </row>
    <row r="2981" spans="1:21" ht="45" hidden="1" x14ac:dyDescent="0.3">
      <c r="A2981" s="92"/>
      <c r="B2981" s="93" t="s">
        <v>351</v>
      </c>
      <c r="C2981" s="97" t="s">
        <v>352</v>
      </c>
      <c r="D2981" s="644"/>
      <c r="E2981" s="642">
        <f t="shared" si="320"/>
        <v>0</v>
      </c>
      <c r="F2981" s="644"/>
      <c r="G2981" s="644"/>
      <c r="H2981" s="644"/>
      <c r="I2981" s="642">
        <f t="shared" si="318"/>
        <v>0</v>
      </c>
      <c r="J2981" s="644"/>
      <c r="K2981" s="644"/>
      <c r="L2981" s="644"/>
      <c r="M2981" s="642">
        <f t="shared" si="319"/>
        <v>0</v>
      </c>
      <c r="N2981" s="644"/>
      <c r="O2981" s="644"/>
      <c r="P2981" s="644"/>
      <c r="Q2981" s="87" t="e">
        <f t="shared" si="317"/>
        <v>#DIV/0!</v>
      </c>
      <c r="R2981" s="87" t="e">
        <f t="shared" si="317"/>
        <v>#DIV/0!</v>
      </c>
      <c r="S2981" s="87" t="e">
        <f t="shared" si="317"/>
        <v>#DIV/0!</v>
      </c>
      <c r="T2981" s="87" t="e">
        <f t="shared" si="317"/>
        <v>#DIV/0!</v>
      </c>
    </row>
    <row r="2982" spans="1:21" ht="30" hidden="1" x14ac:dyDescent="0.3">
      <c r="A2982" s="92"/>
      <c r="B2982" s="93" t="s">
        <v>355</v>
      </c>
      <c r="C2982" s="96" t="s">
        <v>356</v>
      </c>
      <c r="D2982" s="644"/>
      <c r="E2982" s="642">
        <f t="shared" si="320"/>
        <v>0</v>
      </c>
      <c r="F2982" s="644"/>
      <c r="G2982" s="644"/>
      <c r="H2982" s="644"/>
      <c r="I2982" s="642">
        <f t="shared" si="318"/>
        <v>0</v>
      </c>
      <c r="J2982" s="644"/>
      <c r="K2982" s="644"/>
      <c r="L2982" s="644"/>
      <c r="M2982" s="642">
        <f t="shared" si="319"/>
        <v>0</v>
      </c>
      <c r="N2982" s="644"/>
      <c r="O2982" s="644"/>
      <c r="P2982" s="644"/>
      <c r="Q2982" s="87" t="e">
        <f t="shared" si="317"/>
        <v>#DIV/0!</v>
      </c>
      <c r="R2982" s="87" t="e">
        <f t="shared" si="317"/>
        <v>#DIV/0!</v>
      </c>
      <c r="S2982" s="87" t="e">
        <f t="shared" si="317"/>
        <v>#DIV/0!</v>
      </c>
      <c r="T2982" s="87" t="e">
        <f t="shared" si="317"/>
        <v>#DIV/0!</v>
      </c>
    </row>
    <row r="2983" spans="1:21" ht="30" hidden="1" x14ac:dyDescent="0.3">
      <c r="A2983" s="92"/>
      <c r="B2983" s="93" t="s">
        <v>357</v>
      </c>
      <c r="C2983" s="97" t="s">
        <v>358</v>
      </c>
      <c r="D2983" s="644"/>
      <c r="E2983" s="642">
        <f t="shared" si="320"/>
        <v>0</v>
      </c>
      <c r="F2983" s="644"/>
      <c r="G2983" s="644"/>
      <c r="H2983" s="644"/>
      <c r="I2983" s="642">
        <f t="shared" si="318"/>
        <v>0</v>
      </c>
      <c r="J2983" s="644"/>
      <c r="K2983" s="644"/>
      <c r="L2983" s="644"/>
      <c r="M2983" s="642">
        <f t="shared" si="319"/>
        <v>0</v>
      </c>
      <c r="N2983" s="644"/>
      <c r="O2983" s="644"/>
      <c r="P2983" s="644"/>
      <c r="Q2983" s="87" t="e">
        <f t="shared" si="317"/>
        <v>#DIV/0!</v>
      </c>
      <c r="R2983" s="87" t="e">
        <f t="shared" si="317"/>
        <v>#DIV/0!</v>
      </c>
      <c r="S2983" s="87" t="e">
        <f t="shared" si="317"/>
        <v>#DIV/0!</v>
      </c>
      <c r="T2983" s="87" t="e">
        <f t="shared" si="317"/>
        <v>#DIV/0!</v>
      </c>
    </row>
    <row r="2984" spans="1:21" ht="45" x14ac:dyDescent="0.3">
      <c r="A2984" s="92" t="s">
        <v>543</v>
      </c>
      <c r="B2984" s="93"/>
      <c r="C2984" s="125" t="s">
        <v>544</v>
      </c>
      <c r="D2984" s="643">
        <f>D2985</f>
        <v>35</v>
      </c>
      <c r="E2984" s="642">
        <f t="shared" si="320"/>
        <v>35</v>
      </c>
      <c r="F2984" s="643">
        <f>F2985</f>
        <v>35</v>
      </c>
      <c r="G2984" s="643">
        <f>G2985</f>
        <v>0</v>
      </c>
      <c r="H2984" s="643">
        <f>H2985</f>
        <v>0</v>
      </c>
      <c r="I2984" s="642">
        <f t="shared" si="318"/>
        <v>25.8</v>
      </c>
      <c r="J2984" s="643">
        <f>J2985</f>
        <v>25.8</v>
      </c>
      <c r="K2984" s="643">
        <f>K2985</f>
        <v>0</v>
      </c>
      <c r="L2984" s="643">
        <f>L2985</f>
        <v>0</v>
      </c>
      <c r="M2984" s="642">
        <f t="shared" si="319"/>
        <v>24.21115</v>
      </c>
      <c r="N2984" s="643">
        <f>N2985</f>
        <v>24.21115</v>
      </c>
      <c r="O2984" s="643">
        <f>O2985</f>
        <v>0</v>
      </c>
      <c r="P2984" s="643">
        <f>P2985</f>
        <v>0</v>
      </c>
      <c r="Q2984" s="87">
        <f t="shared" si="317"/>
        <v>93.841666666666669</v>
      </c>
      <c r="R2984" s="87">
        <f t="shared" si="317"/>
        <v>93.841666666666669</v>
      </c>
      <c r="S2984" s="87" t="e">
        <f t="shared" si="317"/>
        <v>#DIV/0!</v>
      </c>
      <c r="T2984" s="87" t="e">
        <f t="shared" si="317"/>
        <v>#DIV/0!</v>
      </c>
      <c r="U2984" s="2"/>
    </row>
    <row r="2985" spans="1:21" x14ac:dyDescent="0.3">
      <c r="A2985" s="92"/>
      <c r="B2985" s="93" t="s">
        <v>192</v>
      </c>
      <c r="C2985" s="94" t="s">
        <v>206</v>
      </c>
      <c r="D2985" s="644">
        <f>D2991</f>
        <v>35</v>
      </c>
      <c r="E2985" s="645">
        <f t="shared" si="320"/>
        <v>35</v>
      </c>
      <c r="F2985" s="644">
        <f>F2991</f>
        <v>35</v>
      </c>
      <c r="G2985" s="644">
        <f>G2991</f>
        <v>0</v>
      </c>
      <c r="H2985" s="644">
        <f>H2991</f>
        <v>0</v>
      </c>
      <c r="I2985" s="645">
        <f t="shared" si="318"/>
        <v>25.8</v>
      </c>
      <c r="J2985" s="644">
        <f>J2991</f>
        <v>25.8</v>
      </c>
      <c r="K2985" s="644">
        <f>K2991</f>
        <v>0</v>
      </c>
      <c r="L2985" s="644">
        <f>L2991</f>
        <v>0</v>
      </c>
      <c r="M2985" s="645">
        <f t="shared" si="319"/>
        <v>24.21115</v>
      </c>
      <c r="N2985" s="644">
        <f>N2991</f>
        <v>24.21115</v>
      </c>
      <c r="O2985" s="644">
        <f>O2991</f>
        <v>0</v>
      </c>
      <c r="P2985" s="644">
        <f>P2991</f>
        <v>0</v>
      </c>
      <c r="Q2985" s="87">
        <f t="shared" si="317"/>
        <v>93.841666666666669</v>
      </c>
      <c r="R2985" s="87">
        <f t="shared" si="317"/>
        <v>93.841666666666669</v>
      </c>
      <c r="S2985" s="87" t="e">
        <f t="shared" si="317"/>
        <v>#DIV/0!</v>
      </c>
      <c r="T2985" s="87" t="e">
        <f t="shared" si="317"/>
        <v>#DIV/0!</v>
      </c>
    </row>
    <row r="2986" spans="1:21" hidden="1" x14ac:dyDescent="0.3">
      <c r="A2986" s="128"/>
      <c r="B2986" s="117" t="s">
        <v>203</v>
      </c>
      <c r="C2986" s="95" t="s">
        <v>385</v>
      </c>
      <c r="D2986" s="217"/>
      <c r="E2986" s="645">
        <f t="shared" si="320"/>
        <v>0</v>
      </c>
      <c r="F2986" s="217"/>
      <c r="G2986" s="217"/>
      <c r="H2986" s="217"/>
      <c r="I2986" s="645">
        <f t="shared" si="318"/>
        <v>0</v>
      </c>
      <c r="J2986" s="640"/>
      <c r="K2986" s="640"/>
      <c r="L2986" s="640"/>
      <c r="M2986" s="645">
        <f t="shared" si="319"/>
        <v>0</v>
      </c>
      <c r="N2986" s="640"/>
      <c r="O2986" s="640"/>
      <c r="P2986" s="640"/>
      <c r="Q2986" s="87" t="e">
        <f t="shared" si="317"/>
        <v>#DIV/0!</v>
      </c>
      <c r="R2986" s="87" t="e">
        <f t="shared" si="317"/>
        <v>#DIV/0!</v>
      </c>
      <c r="S2986" s="87" t="e">
        <f t="shared" si="317"/>
        <v>#DIV/0!</v>
      </c>
      <c r="T2986" s="87" t="e">
        <f t="shared" si="317"/>
        <v>#DIV/0!</v>
      </c>
    </row>
    <row r="2987" spans="1:21" hidden="1" x14ac:dyDescent="0.3">
      <c r="A2987" s="128"/>
      <c r="B2987" s="117" t="s">
        <v>207</v>
      </c>
      <c r="C2987" s="96" t="s">
        <v>208</v>
      </c>
      <c r="D2987" s="217"/>
      <c r="E2987" s="645">
        <f t="shared" si="320"/>
        <v>0</v>
      </c>
      <c r="F2987" s="217"/>
      <c r="G2987" s="217"/>
      <c r="H2987" s="217"/>
      <c r="I2987" s="645">
        <f t="shared" si="318"/>
        <v>0</v>
      </c>
      <c r="J2987" s="640"/>
      <c r="K2987" s="640"/>
      <c r="L2987" s="640"/>
      <c r="M2987" s="645">
        <f t="shared" si="319"/>
        <v>0</v>
      </c>
      <c r="N2987" s="640"/>
      <c r="O2987" s="640"/>
      <c r="P2987" s="640"/>
      <c r="Q2987" s="87" t="e">
        <f t="shared" si="317"/>
        <v>#DIV/0!</v>
      </c>
      <c r="R2987" s="87" t="e">
        <f t="shared" si="317"/>
        <v>#DIV/0!</v>
      </c>
      <c r="S2987" s="87" t="e">
        <f t="shared" si="317"/>
        <v>#DIV/0!</v>
      </c>
      <c r="T2987" s="87" t="e">
        <f t="shared" si="317"/>
        <v>#DIV/0!</v>
      </c>
    </row>
    <row r="2988" spans="1:21" ht="30" hidden="1" x14ac:dyDescent="0.3">
      <c r="A2988" s="128"/>
      <c r="B2988" s="117" t="s">
        <v>209</v>
      </c>
      <c r="C2988" s="97" t="s">
        <v>210</v>
      </c>
      <c r="D2988" s="217"/>
      <c r="E2988" s="645">
        <f t="shared" si="320"/>
        <v>0</v>
      </c>
      <c r="F2988" s="217"/>
      <c r="G2988" s="217"/>
      <c r="H2988" s="217"/>
      <c r="I2988" s="645">
        <f t="shared" si="318"/>
        <v>0</v>
      </c>
      <c r="J2988" s="640"/>
      <c r="K2988" s="640"/>
      <c r="L2988" s="640"/>
      <c r="M2988" s="645">
        <f t="shared" si="319"/>
        <v>0</v>
      </c>
      <c r="N2988" s="640"/>
      <c r="O2988" s="640"/>
      <c r="P2988" s="640"/>
      <c r="Q2988" s="87" t="e">
        <f t="shared" si="317"/>
        <v>#DIV/0!</v>
      </c>
      <c r="R2988" s="87" t="e">
        <f t="shared" si="317"/>
        <v>#DIV/0!</v>
      </c>
      <c r="S2988" s="87" t="e">
        <f t="shared" si="317"/>
        <v>#DIV/0!</v>
      </c>
      <c r="T2988" s="87" t="e">
        <f t="shared" si="317"/>
        <v>#DIV/0!</v>
      </c>
    </row>
    <row r="2989" spans="1:21" ht="30" hidden="1" x14ac:dyDescent="0.3">
      <c r="A2989" s="128"/>
      <c r="B2989" s="117" t="s">
        <v>211</v>
      </c>
      <c r="C2989" s="97" t="s">
        <v>212</v>
      </c>
      <c r="D2989" s="217"/>
      <c r="E2989" s="645">
        <f t="shared" si="320"/>
        <v>0</v>
      </c>
      <c r="F2989" s="217"/>
      <c r="G2989" s="217"/>
      <c r="H2989" s="217"/>
      <c r="I2989" s="645">
        <f t="shared" si="318"/>
        <v>0</v>
      </c>
      <c r="J2989" s="640"/>
      <c r="K2989" s="640"/>
      <c r="L2989" s="640"/>
      <c r="M2989" s="645">
        <f t="shared" si="319"/>
        <v>0</v>
      </c>
      <c r="N2989" s="640"/>
      <c r="O2989" s="640"/>
      <c r="P2989" s="640"/>
      <c r="Q2989" s="87" t="e">
        <f t="shared" si="317"/>
        <v>#DIV/0!</v>
      </c>
      <c r="R2989" s="87" t="e">
        <f t="shared" si="317"/>
        <v>#DIV/0!</v>
      </c>
      <c r="S2989" s="87" t="e">
        <f t="shared" si="317"/>
        <v>#DIV/0!</v>
      </c>
      <c r="T2989" s="87" t="e">
        <f t="shared" si="317"/>
        <v>#DIV/0!</v>
      </c>
    </row>
    <row r="2990" spans="1:21" hidden="1" x14ac:dyDescent="0.3">
      <c r="A2990" s="128"/>
      <c r="B2990" s="117" t="s">
        <v>213</v>
      </c>
      <c r="C2990" s="96" t="s">
        <v>214</v>
      </c>
      <c r="D2990" s="217"/>
      <c r="E2990" s="645">
        <f t="shared" si="320"/>
        <v>0</v>
      </c>
      <c r="F2990" s="217"/>
      <c r="G2990" s="217"/>
      <c r="H2990" s="217"/>
      <c r="I2990" s="645">
        <f t="shared" si="318"/>
        <v>0</v>
      </c>
      <c r="J2990" s="640"/>
      <c r="K2990" s="640"/>
      <c r="L2990" s="640"/>
      <c r="M2990" s="645">
        <f t="shared" si="319"/>
        <v>0</v>
      </c>
      <c r="N2990" s="640"/>
      <c r="O2990" s="640"/>
      <c r="P2990" s="640"/>
      <c r="Q2990" s="87" t="e">
        <f t="shared" si="317"/>
        <v>#DIV/0!</v>
      </c>
      <c r="R2990" s="87" t="e">
        <f t="shared" si="317"/>
        <v>#DIV/0!</v>
      </c>
      <c r="S2990" s="87" t="e">
        <f t="shared" si="317"/>
        <v>#DIV/0!</v>
      </c>
      <c r="T2990" s="87" t="e">
        <f t="shared" si="317"/>
        <v>#DIV/0!</v>
      </c>
    </row>
    <row r="2991" spans="1:21" x14ac:dyDescent="0.3">
      <c r="A2991" s="128"/>
      <c r="B2991" s="117" t="s">
        <v>307</v>
      </c>
      <c r="C2991" s="95" t="s">
        <v>21</v>
      </c>
      <c r="D2991" s="217">
        <v>35</v>
      </c>
      <c r="E2991" s="645">
        <f t="shared" si="320"/>
        <v>35</v>
      </c>
      <c r="F2991" s="217">
        <v>35</v>
      </c>
      <c r="G2991" s="217"/>
      <c r="H2991" s="217"/>
      <c r="I2991" s="645">
        <f t="shared" si="318"/>
        <v>25.8</v>
      </c>
      <c r="J2991" s="640">
        <v>25.8</v>
      </c>
      <c r="K2991" s="640"/>
      <c r="L2991" s="640"/>
      <c r="M2991" s="645">
        <f t="shared" si="319"/>
        <v>24.21115</v>
      </c>
      <c r="N2991" s="640">
        <v>24.21115</v>
      </c>
      <c r="O2991" s="640"/>
      <c r="P2991" s="640"/>
      <c r="Q2991" s="87">
        <f t="shared" si="317"/>
        <v>93.841666666666669</v>
      </c>
      <c r="R2991" s="87">
        <f t="shared" si="317"/>
        <v>93.841666666666669</v>
      </c>
      <c r="S2991" s="87" t="e">
        <f t="shared" si="317"/>
        <v>#DIV/0!</v>
      </c>
      <c r="T2991" s="87" t="e">
        <f t="shared" si="317"/>
        <v>#DIV/0!</v>
      </c>
    </row>
    <row r="2992" spans="1:21" ht="30" hidden="1" x14ac:dyDescent="0.3">
      <c r="A2992" s="128"/>
      <c r="B2992" s="117"/>
      <c r="C2992" s="95" t="s">
        <v>22</v>
      </c>
      <c r="D2992" s="217"/>
      <c r="E2992" s="642">
        <f t="shared" si="320"/>
        <v>0</v>
      </c>
      <c r="F2992" s="217"/>
      <c r="G2992" s="217"/>
      <c r="H2992" s="217"/>
      <c r="I2992" s="642">
        <f t="shared" si="318"/>
        <v>0</v>
      </c>
      <c r="J2992" s="640"/>
      <c r="K2992" s="640"/>
      <c r="L2992" s="640"/>
      <c r="M2992" s="642">
        <f t="shared" si="319"/>
        <v>0</v>
      </c>
      <c r="N2992" s="640"/>
      <c r="O2992" s="640"/>
      <c r="P2992" s="640"/>
      <c r="Q2992" s="87" t="e">
        <f t="shared" si="317"/>
        <v>#DIV/0!</v>
      </c>
      <c r="R2992" s="87" t="e">
        <f t="shared" si="317"/>
        <v>#DIV/0!</v>
      </c>
      <c r="S2992" s="87" t="e">
        <f t="shared" si="317"/>
        <v>#DIV/0!</v>
      </c>
      <c r="T2992" s="87" t="e">
        <f t="shared" si="317"/>
        <v>#DIV/0!</v>
      </c>
    </row>
    <row r="2993" spans="1:21" hidden="1" x14ac:dyDescent="0.3">
      <c r="A2993" s="128"/>
      <c r="B2993" s="117" t="s">
        <v>324</v>
      </c>
      <c r="C2993" s="95" t="s">
        <v>23</v>
      </c>
      <c r="D2993" s="217"/>
      <c r="E2993" s="642">
        <f t="shared" si="320"/>
        <v>0</v>
      </c>
      <c r="F2993" s="217"/>
      <c r="G2993" s="217"/>
      <c r="H2993" s="217"/>
      <c r="I2993" s="642">
        <f t="shared" si="318"/>
        <v>0</v>
      </c>
      <c r="J2993" s="640"/>
      <c r="K2993" s="640"/>
      <c r="L2993" s="640"/>
      <c r="M2993" s="642">
        <f t="shared" si="319"/>
        <v>0</v>
      </c>
      <c r="N2993" s="640"/>
      <c r="O2993" s="640"/>
      <c r="P2993" s="640"/>
      <c r="Q2993" s="87" t="e">
        <f t="shared" si="317"/>
        <v>#DIV/0!</v>
      </c>
      <c r="R2993" s="87" t="e">
        <f t="shared" si="317"/>
        <v>#DIV/0!</v>
      </c>
      <c r="S2993" s="87" t="e">
        <f t="shared" si="317"/>
        <v>#DIV/0!</v>
      </c>
      <c r="T2993" s="87" t="e">
        <f t="shared" si="317"/>
        <v>#DIV/0!</v>
      </c>
    </row>
    <row r="2994" spans="1:21" ht="45" x14ac:dyDescent="0.3">
      <c r="A2994" s="129" t="s">
        <v>545</v>
      </c>
      <c r="B2994" s="108" t="s">
        <v>191</v>
      </c>
      <c r="C2994" s="130" t="s">
        <v>546</v>
      </c>
      <c r="D2994" s="215">
        <f>D3063+D3231</f>
        <v>1223.6000000000001</v>
      </c>
      <c r="E2994" s="642">
        <f t="shared" si="320"/>
        <v>1249.7502899999999</v>
      </c>
      <c r="F2994" s="215">
        <f>F3063+F3231</f>
        <v>1249.7439999999999</v>
      </c>
      <c r="G2994" s="215">
        <f>G3063+G3231</f>
        <v>6.2899999999999996E-3</v>
      </c>
      <c r="H2994" s="215">
        <f>H3063+H3231</f>
        <v>46.728999999999999</v>
      </c>
      <c r="I2994" s="642">
        <f t="shared" si="318"/>
        <v>956.4832899999999</v>
      </c>
      <c r="J2994" s="215">
        <f t="shared" ref="J2994:L2995" si="321">J3063+J3231</f>
        <v>956.47699999999986</v>
      </c>
      <c r="K2994" s="215">
        <f t="shared" si="321"/>
        <v>6.2899999999999996E-3</v>
      </c>
      <c r="L2994" s="215">
        <f t="shared" si="321"/>
        <v>42.059000000000005</v>
      </c>
      <c r="M2994" s="642">
        <f t="shared" si="319"/>
        <v>876.2315500000002</v>
      </c>
      <c r="N2994" s="215">
        <f t="shared" ref="N2994:P2995" si="322">N3063+N3231</f>
        <v>876.2315500000002</v>
      </c>
      <c r="O2994" s="215">
        <f t="shared" si="322"/>
        <v>0</v>
      </c>
      <c r="P2994" s="215">
        <f t="shared" si="322"/>
        <v>36.700220000000002</v>
      </c>
      <c r="Q2994" s="87">
        <f t="shared" si="317"/>
        <v>91.609708100598425</v>
      </c>
      <c r="R2994" s="87">
        <f t="shared" si="317"/>
        <v>91.610310545888751</v>
      </c>
      <c r="S2994" s="87">
        <f t="shared" si="317"/>
        <v>0</v>
      </c>
      <c r="T2994" s="87">
        <f t="shared" si="317"/>
        <v>87.25889821441308</v>
      </c>
      <c r="U2994" s="2"/>
    </row>
    <row r="2995" spans="1:21" x14ac:dyDescent="0.3">
      <c r="A2995" s="129"/>
      <c r="B2995" s="108" t="s">
        <v>192</v>
      </c>
      <c r="C2995" s="94" t="s">
        <v>206</v>
      </c>
      <c r="D2995" s="215">
        <f t="shared" ref="D2995:H3010" si="323">D3064+D3232</f>
        <v>1223.6000000000001</v>
      </c>
      <c r="E2995" s="642">
        <f t="shared" si="320"/>
        <v>1236.5200199999999</v>
      </c>
      <c r="F2995" s="215">
        <f t="shared" si="323"/>
        <v>1236.5200199999999</v>
      </c>
      <c r="G2995" s="215">
        <f>G3064+G3232</f>
        <v>0</v>
      </c>
      <c r="H2995" s="215">
        <f>H3064+H3232</f>
        <v>46.728999999999999</v>
      </c>
      <c r="I2995" s="642">
        <f t="shared" si="318"/>
        <v>943.25299999999993</v>
      </c>
      <c r="J2995" s="215">
        <f t="shared" si="321"/>
        <v>943.25299999999993</v>
      </c>
      <c r="K2995" s="215">
        <f t="shared" si="321"/>
        <v>0</v>
      </c>
      <c r="L2995" s="215">
        <f t="shared" si="321"/>
        <v>42.059000000000005</v>
      </c>
      <c r="M2995" s="642">
        <f t="shared" si="319"/>
        <v>863.01116000000025</v>
      </c>
      <c r="N2995" s="215">
        <f t="shared" si="322"/>
        <v>863.01116000000025</v>
      </c>
      <c r="O2995" s="215">
        <f t="shared" si="322"/>
        <v>0</v>
      </c>
      <c r="P2995" s="215">
        <f t="shared" si="322"/>
        <v>36.700220000000002</v>
      </c>
      <c r="Q2995" s="87">
        <f t="shared" si="317"/>
        <v>91.493073438409454</v>
      </c>
      <c r="R2995" s="87">
        <f t="shared" si="317"/>
        <v>91.493073438409454</v>
      </c>
      <c r="S2995" s="87" t="e">
        <f t="shared" si="317"/>
        <v>#DIV/0!</v>
      </c>
      <c r="T2995" s="87">
        <f t="shared" si="317"/>
        <v>87.25889821441308</v>
      </c>
    </row>
    <row r="2996" spans="1:21" x14ac:dyDescent="0.3">
      <c r="A2996" s="129"/>
      <c r="B2996" s="108" t="s">
        <v>203</v>
      </c>
      <c r="C2996" s="95" t="s">
        <v>18</v>
      </c>
      <c r="D2996" s="215">
        <f>D3065</f>
        <v>0</v>
      </c>
      <c r="E2996" s="642">
        <f t="shared" si="320"/>
        <v>0</v>
      </c>
      <c r="F2996" s="215">
        <f>F3065</f>
        <v>0</v>
      </c>
      <c r="G2996" s="215">
        <f>G3065</f>
        <v>0</v>
      </c>
      <c r="H2996" s="215">
        <f>H3065</f>
        <v>38.323</v>
      </c>
      <c r="I2996" s="642">
        <f t="shared" si="318"/>
        <v>0</v>
      </c>
      <c r="J2996" s="215">
        <f>J3065</f>
        <v>0</v>
      </c>
      <c r="K2996" s="215">
        <f>K3065</f>
        <v>0</v>
      </c>
      <c r="L2996" s="215">
        <f>L3065</f>
        <v>34.243000000000002</v>
      </c>
      <c r="M2996" s="642">
        <f t="shared" si="319"/>
        <v>0</v>
      </c>
      <c r="N2996" s="215">
        <f>N3065</f>
        <v>0</v>
      </c>
      <c r="O2996" s="215">
        <f>O3065</f>
        <v>0</v>
      </c>
      <c r="P2996" s="215">
        <f>P3065</f>
        <v>34.018340000000002</v>
      </c>
      <c r="Q2996" s="87" t="e">
        <f t="shared" si="317"/>
        <v>#DIV/0!</v>
      </c>
      <c r="R2996" s="87" t="e">
        <f t="shared" si="317"/>
        <v>#DIV/0!</v>
      </c>
      <c r="S2996" s="87" t="e">
        <f t="shared" si="317"/>
        <v>#DIV/0!</v>
      </c>
      <c r="T2996" s="87">
        <f t="shared" si="317"/>
        <v>99.343924305697513</v>
      </c>
    </row>
    <row r="2997" spans="1:21" hidden="1" x14ac:dyDescent="0.3">
      <c r="A2997" s="129"/>
      <c r="B2997" s="108" t="s">
        <v>207</v>
      </c>
      <c r="C2997" s="96" t="s">
        <v>208</v>
      </c>
      <c r="D2997" s="215">
        <f t="shared" si="323"/>
        <v>236.1</v>
      </c>
      <c r="E2997" s="642">
        <f t="shared" si="320"/>
        <v>234.77001999999999</v>
      </c>
      <c r="F2997" s="215">
        <f t="shared" si="323"/>
        <v>234.77001999999999</v>
      </c>
      <c r="G2997" s="215">
        <f t="shared" si="323"/>
        <v>0</v>
      </c>
      <c r="H2997" s="215">
        <f t="shared" si="323"/>
        <v>0</v>
      </c>
      <c r="I2997" s="642">
        <f t="shared" si="318"/>
        <v>176.345</v>
      </c>
      <c r="J2997" s="215">
        <f t="shared" ref="J2997:L3000" si="324">J3066+J3234</f>
        <v>176.345</v>
      </c>
      <c r="K2997" s="215">
        <f t="shared" si="324"/>
        <v>0</v>
      </c>
      <c r="L2997" s="215">
        <f t="shared" si="324"/>
        <v>0</v>
      </c>
      <c r="M2997" s="642">
        <f t="shared" si="319"/>
        <v>163.26885999999999</v>
      </c>
      <c r="N2997" s="215">
        <f t="shared" ref="N2997:P3000" si="325">N3066+N3234</f>
        <v>163.26885999999999</v>
      </c>
      <c r="O2997" s="215">
        <f t="shared" si="325"/>
        <v>0</v>
      </c>
      <c r="P2997" s="215">
        <f t="shared" si="325"/>
        <v>0</v>
      </c>
      <c r="Q2997" s="87">
        <f t="shared" si="317"/>
        <v>92.584910261135832</v>
      </c>
      <c r="R2997" s="87">
        <f t="shared" si="317"/>
        <v>92.584910261135832</v>
      </c>
      <c r="S2997" s="87" t="e">
        <f t="shared" si="317"/>
        <v>#DIV/0!</v>
      </c>
      <c r="T2997" s="87" t="e">
        <f t="shared" si="317"/>
        <v>#DIV/0!</v>
      </c>
    </row>
    <row r="2998" spans="1:21" ht="30" hidden="1" x14ac:dyDescent="0.3">
      <c r="A2998" s="129"/>
      <c r="B2998" s="108" t="s">
        <v>209</v>
      </c>
      <c r="C2998" s="97" t="s">
        <v>210</v>
      </c>
      <c r="D2998" s="215">
        <f t="shared" si="323"/>
        <v>908.7</v>
      </c>
      <c r="E2998" s="642">
        <f t="shared" si="320"/>
        <v>916.55</v>
      </c>
      <c r="F2998" s="215">
        <f t="shared" si="323"/>
        <v>916.55</v>
      </c>
      <c r="G2998" s="215">
        <f t="shared" si="323"/>
        <v>0</v>
      </c>
      <c r="H2998" s="215">
        <f t="shared" si="323"/>
        <v>0</v>
      </c>
      <c r="I2998" s="642">
        <f t="shared" si="318"/>
        <v>696.78854999999987</v>
      </c>
      <c r="J2998" s="215">
        <f t="shared" si="324"/>
        <v>696.78854999999987</v>
      </c>
      <c r="K2998" s="215">
        <f t="shared" si="324"/>
        <v>0</v>
      </c>
      <c r="L2998" s="215">
        <f t="shared" si="324"/>
        <v>0</v>
      </c>
      <c r="M2998" s="642">
        <f t="shared" si="319"/>
        <v>651.36093000000005</v>
      </c>
      <c r="N2998" s="215">
        <f t="shared" si="325"/>
        <v>651.36093000000005</v>
      </c>
      <c r="O2998" s="215">
        <f t="shared" si="325"/>
        <v>0</v>
      </c>
      <c r="P2998" s="215">
        <f t="shared" si="325"/>
        <v>0</v>
      </c>
      <c r="Q2998" s="87">
        <f t="shared" si="317"/>
        <v>93.480429608092749</v>
      </c>
      <c r="R2998" s="87">
        <f t="shared" si="317"/>
        <v>93.480429608092749</v>
      </c>
      <c r="S2998" s="87" t="e">
        <f t="shared" si="317"/>
        <v>#DIV/0!</v>
      </c>
      <c r="T2998" s="87" t="e">
        <f t="shared" si="317"/>
        <v>#DIV/0!</v>
      </c>
    </row>
    <row r="2999" spans="1:21" ht="30" hidden="1" x14ac:dyDescent="0.3">
      <c r="A2999" s="129"/>
      <c r="B2999" s="108" t="s">
        <v>211</v>
      </c>
      <c r="C2999" s="97" t="s">
        <v>212</v>
      </c>
      <c r="D2999" s="215">
        <f t="shared" si="323"/>
        <v>48.8</v>
      </c>
      <c r="E2999" s="642">
        <f t="shared" si="320"/>
        <v>62.950289999999995</v>
      </c>
      <c r="F2999" s="215">
        <f t="shared" si="323"/>
        <v>62.943999999999996</v>
      </c>
      <c r="G2999" s="215">
        <f t="shared" si="323"/>
        <v>6.2899999999999996E-3</v>
      </c>
      <c r="H2999" s="215">
        <f t="shared" si="323"/>
        <v>0</v>
      </c>
      <c r="I2999" s="642">
        <f t="shared" si="318"/>
        <v>48.596739999999997</v>
      </c>
      <c r="J2999" s="215">
        <f t="shared" si="324"/>
        <v>48.590449999999997</v>
      </c>
      <c r="K2999" s="215">
        <f t="shared" si="324"/>
        <v>6.2899999999999996E-3</v>
      </c>
      <c r="L2999" s="215">
        <f t="shared" si="324"/>
        <v>0</v>
      </c>
      <c r="M2999" s="642">
        <f t="shared" si="319"/>
        <v>39.499179999999996</v>
      </c>
      <c r="N2999" s="215">
        <f t="shared" si="325"/>
        <v>39.499179999999996</v>
      </c>
      <c r="O2999" s="215">
        <f t="shared" si="325"/>
        <v>0</v>
      </c>
      <c r="P2999" s="215">
        <f t="shared" si="325"/>
        <v>0</v>
      </c>
      <c r="Q2999" s="87">
        <f t="shared" si="317"/>
        <v>81.279485002491938</v>
      </c>
      <c r="R2999" s="87">
        <f t="shared" si="317"/>
        <v>81.290006575366149</v>
      </c>
      <c r="S2999" s="87">
        <f t="shared" si="317"/>
        <v>0</v>
      </c>
      <c r="T2999" s="87" t="e">
        <f t="shared" si="317"/>
        <v>#DIV/0!</v>
      </c>
    </row>
    <row r="3000" spans="1:21" ht="16.5" hidden="1" customHeight="1" x14ac:dyDescent="0.3">
      <c r="A3000" s="129"/>
      <c r="B3000" s="108" t="s">
        <v>213</v>
      </c>
      <c r="C3000" s="96" t="s">
        <v>214</v>
      </c>
      <c r="D3000" s="215">
        <f t="shared" si="323"/>
        <v>91.3</v>
      </c>
      <c r="E3000" s="642">
        <f t="shared" si="320"/>
        <v>108.37998</v>
      </c>
      <c r="F3000" s="215">
        <f t="shared" si="323"/>
        <v>108.37998</v>
      </c>
      <c r="G3000" s="215">
        <f t="shared" si="323"/>
        <v>0</v>
      </c>
      <c r="H3000" s="215">
        <f t="shared" si="323"/>
        <v>46.728999999999999</v>
      </c>
      <c r="I3000" s="642">
        <f t="shared" si="318"/>
        <v>84.38</v>
      </c>
      <c r="J3000" s="215">
        <f t="shared" si="324"/>
        <v>84.38</v>
      </c>
      <c r="K3000" s="215">
        <f t="shared" si="324"/>
        <v>0</v>
      </c>
      <c r="L3000" s="215">
        <f t="shared" si="324"/>
        <v>42.059000000000005</v>
      </c>
      <c r="M3000" s="642">
        <f t="shared" si="319"/>
        <v>77.366280000000003</v>
      </c>
      <c r="N3000" s="215">
        <f t="shared" si="325"/>
        <v>77.366280000000003</v>
      </c>
      <c r="O3000" s="215">
        <f t="shared" si="325"/>
        <v>0</v>
      </c>
      <c r="P3000" s="215">
        <f t="shared" si="325"/>
        <v>36.700220000000002</v>
      </c>
      <c r="Q3000" s="87">
        <f t="shared" si="317"/>
        <v>91.687935529746383</v>
      </c>
      <c r="R3000" s="87">
        <f t="shared" si="317"/>
        <v>91.687935529746383</v>
      </c>
      <c r="S3000" s="87" t="e">
        <f t="shared" si="317"/>
        <v>#DIV/0!</v>
      </c>
      <c r="T3000" s="87">
        <f t="shared" si="317"/>
        <v>87.25889821441308</v>
      </c>
    </row>
    <row r="3001" spans="1:21" ht="30" x14ac:dyDescent="0.3">
      <c r="A3001" s="129"/>
      <c r="B3001" s="108" t="s">
        <v>215</v>
      </c>
      <c r="C3001" s="95" t="s">
        <v>19</v>
      </c>
      <c r="D3001" s="215">
        <f>D3066+D3233</f>
        <v>33.9</v>
      </c>
      <c r="E3001" s="642">
        <f t="shared" si="320"/>
        <v>38.049999999999997</v>
      </c>
      <c r="F3001" s="215">
        <f>F3066+F3233</f>
        <v>38.049999999999997</v>
      </c>
      <c r="G3001" s="215">
        <f>G3066+G3233</f>
        <v>0</v>
      </c>
      <c r="H3001" s="215">
        <f>H3066+H3233</f>
        <v>0</v>
      </c>
      <c r="I3001" s="642">
        <f t="shared" si="318"/>
        <v>36.197999999999993</v>
      </c>
      <c r="J3001" s="215">
        <f>J3066+J3233</f>
        <v>36.197999999999993</v>
      </c>
      <c r="K3001" s="215">
        <f>K3066+K3233</f>
        <v>0</v>
      </c>
      <c r="L3001" s="215">
        <f>L3066+L3233</f>
        <v>0</v>
      </c>
      <c r="M3001" s="642">
        <f t="shared" si="319"/>
        <v>23.4726</v>
      </c>
      <c r="N3001" s="215">
        <f>N3066+N3233</f>
        <v>23.4726</v>
      </c>
      <c r="O3001" s="215">
        <f>O3066+O3233</f>
        <v>0</v>
      </c>
      <c r="P3001" s="215">
        <f>P3066+P3233</f>
        <v>0</v>
      </c>
      <c r="Q3001" s="87">
        <f t="shared" si="317"/>
        <v>64.845019061826633</v>
      </c>
      <c r="R3001" s="87">
        <f t="shared" si="317"/>
        <v>64.845019061826633</v>
      </c>
      <c r="S3001" s="87" t="e">
        <f t="shared" si="317"/>
        <v>#DIV/0!</v>
      </c>
      <c r="T3001" s="87" t="e">
        <f t="shared" si="317"/>
        <v>#DIV/0!</v>
      </c>
    </row>
    <row r="3002" spans="1:21" ht="45" hidden="1" x14ac:dyDescent="0.3">
      <c r="A3002" s="129"/>
      <c r="B3002" s="108" t="s">
        <v>216</v>
      </c>
      <c r="C3002" s="96" t="s">
        <v>217</v>
      </c>
      <c r="D3002" s="215">
        <f t="shared" si="323"/>
        <v>159.39999999999998</v>
      </c>
      <c r="E3002" s="642">
        <f t="shared" si="320"/>
        <v>161.79999999999998</v>
      </c>
      <c r="F3002" s="215">
        <f t="shared" si="323"/>
        <v>161.79999999999998</v>
      </c>
      <c r="G3002" s="215">
        <f t="shared" si="323"/>
        <v>0</v>
      </c>
      <c r="H3002" s="215">
        <f t="shared" si="323"/>
        <v>38.323</v>
      </c>
      <c r="I3002" s="642">
        <f t="shared" si="318"/>
        <v>125.15</v>
      </c>
      <c r="J3002" s="215">
        <f t="shared" ref="J3002:L3017" si="326">J3071+J3239</f>
        <v>125.15</v>
      </c>
      <c r="K3002" s="215">
        <f t="shared" si="326"/>
        <v>0</v>
      </c>
      <c r="L3002" s="215">
        <f t="shared" si="326"/>
        <v>34.243000000000002</v>
      </c>
      <c r="M3002" s="642">
        <f t="shared" si="319"/>
        <v>99.2834</v>
      </c>
      <c r="N3002" s="215">
        <f t="shared" ref="N3002:P3017" si="327">N3071+N3239</f>
        <v>99.2834</v>
      </c>
      <c r="O3002" s="215">
        <f t="shared" si="327"/>
        <v>0</v>
      </c>
      <c r="P3002" s="215">
        <f t="shared" si="327"/>
        <v>34.018340000000002</v>
      </c>
      <c r="Q3002" s="87">
        <f t="shared" si="317"/>
        <v>79.331522173391917</v>
      </c>
      <c r="R3002" s="87">
        <f t="shared" si="317"/>
        <v>79.331522173391917</v>
      </c>
      <c r="S3002" s="87" t="e">
        <f t="shared" si="317"/>
        <v>#DIV/0!</v>
      </c>
      <c r="T3002" s="87">
        <f t="shared" si="317"/>
        <v>99.343924305697513</v>
      </c>
    </row>
    <row r="3003" spans="1:21" hidden="1" x14ac:dyDescent="0.3">
      <c r="A3003" s="129"/>
      <c r="B3003" s="108" t="s">
        <v>218</v>
      </c>
      <c r="C3003" s="96" t="s">
        <v>219</v>
      </c>
      <c r="D3003" s="215">
        <f t="shared" si="323"/>
        <v>0</v>
      </c>
      <c r="E3003" s="642">
        <f t="shared" si="320"/>
        <v>0</v>
      </c>
      <c r="F3003" s="215">
        <f t="shared" si="323"/>
        <v>0</v>
      </c>
      <c r="G3003" s="215">
        <f t="shared" si="323"/>
        <v>0</v>
      </c>
      <c r="H3003" s="215">
        <f t="shared" si="323"/>
        <v>0</v>
      </c>
      <c r="I3003" s="642">
        <f t="shared" si="318"/>
        <v>0</v>
      </c>
      <c r="J3003" s="215">
        <f t="shared" si="326"/>
        <v>0</v>
      </c>
      <c r="K3003" s="215">
        <f t="shared" si="326"/>
        <v>0</v>
      </c>
      <c r="L3003" s="215">
        <f t="shared" si="326"/>
        <v>0</v>
      </c>
      <c r="M3003" s="642">
        <f t="shared" si="319"/>
        <v>0</v>
      </c>
      <c r="N3003" s="215">
        <f t="shared" si="327"/>
        <v>0</v>
      </c>
      <c r="O3003" s="215">
        <f t="shared" si="327"/>
        <v>0</v>
      </c>
      <c r="P3003" s="215">
        <f t="shared" si="327"/>
        <v>0</v>
      </c>
      <c r="Q3003" s="87" t="e">
        <f t="shared" si="317"/>
        <v>#DIV/0!</v>
      </c>
      <c r="R3003" s="87" t="e">
        <f t="shared" si="317"/>
        <v>#DIV/0!</v>
      </c>
      <c r="S3003" s="87" t="e">
        <f t="shared" si="317"/>
        <v>#DIV/0!</v>
      </c>
      <c r="T3003" s="87" t="e">
        <f t="shared" si="317"/>
        <v>#DIV/0!</v>
      </c>
    </row>
    <row r="3004" spans="1:21" ht="30" hidden="1" x14ac:dyDescent="0.3">
      <c r="A3004" s="129"/>
      <c r="B3004" s="108" t="s">
        <v>220</v>
      </c>
      <c r="C3004" s="97" t="s">
        <v>221</v>
      </c>
      <c r="D3004" s="215">
        <f t="shared" si="323"/>
        <v>0</v>
      </c>
      <c r="E3004" s="642">
        <f t="shared" si="320"/>
        <v>0</v>
      </c>
      <c r="F3004" s="215">
        <f t="shared" si="323"/>
        <v>0</v>
      </c>
      <c r="G3004" s="215">
        <f t="shared" si="323"/>
        <v>0</v>
      </c>
      <c r="H3004" s="215">
        <f t="shared" si="323"/>
        <v>0</v>
      </c>
      <c r="I3004" s="642">
        <f t="shared" si="318"/>
        <v>0</v>
      </c>
      <c r="J3004" s="215">
        <f t="shared" si="326"/>
        <v>0</v>
      </c>
      <c r="K3004" s="215">
        <f t="shared" si="326"/>
        <v>0</v>
      </c>
      <c r="L3004" s="215">
        <f t="shared" si="326"/>
        <v>0</v>
      </c>
      <c r="M3004" s="642">
        <f t="shared" si="319"/>
        <v>0</v>
      </c>
      <c r="N3004" s="215">
        <f t="shared" si="327"/>
        <v>0</v>
      </c>
      <c r="O3004" s="215">
        <f t="shared" si="327"/>
        <v>0</v>
      </c>
      <c r="P3004" s="215">
        <f t="shared" si="327"/>
        <v>0</v>
      </c>
      <c r="Q3004" s="87" t="e">
        <f t="shared" si="317"/>
        <v>#DIV/0!</v>
      </c>
      <c r="R3004" s="87" t="e">
        <f t="shared" si="317"/>
        <v>#DIV/0!</v>
      </c>
      <c r="S3004" s="87" t="e">
        <f t="shared" si="317"/>
        <v>#DIV/0!</v>
      </c>
      <c r="T3004" s="87" t="e">
        <f t="shared" si="317"/>
        <v>#DIV/0!</v>
      </c>
    </row>
    <row r="3005" spans="1:21" ht="20.25" hidden="1" customHeight="1" x14ac:dyDescent="0.3">
      <c r="A3005" s="129"/>
      <c r="B3005" s="108" t="s">
        <v>222</v>
      </c>
      <c r="C3005" s="97" t="s">
        <v>223</v>
      </c>
      <c r="D3005" s="215">
        <f t="shared" si="323"/>
        <v>0</v>
      </c>
      <c r="E3005" s="642">
        <f t="shared" si="320"/>
        <v>0</v>
      </c>
      <c r="F3005" s="215">
        <f t="shared" si="323"/>
        <v>0</v>
      </c>
      <c r="G3005" s="215">
        <f t="shared" si="323"/>
        <v>0</v>
      </c>
      <c r="H3005" s="215">
        <f t="shared" si="323"/>
        <v>0</v>
      </c>
      <c r="I3005" s="642">
        <f t="shared" si="318"/>
        <v>0</v>
      </c>
      <c r="J3005" s="215">
        <f t="shared" si="326"/>
        <v>0</v>
      </c>
      <c r="K3005" s="215">
        <f t="shared" si="326"/>
        <v>0</v>
      </c>
      <c r="L3005" s="215">
        <f t="shared" si="326"/>
        <v>0</v>
      </c>
      <c r="M3005" s="642">
        <f t="shared" si="319"/>
        <v>0</v>
      </c>
      <c r="N3005" s="215">
        <f t="shared" si="327"/>
        <v>0</v>
      </c>
      <c r="O3005" s="215">
        <f t="shared" si="327"/>
        <v>0</v>
      </c>
      <c r="P3005" s="215">
        <f t="shared" si="327"/>
        <v>0</v>
      </c>
      <c r="Q3005" s="87" t="e">
        <f t="shared" si="317"/>
        <v>#DIV/0!</v>
      </c>
      <c r="R3005" s="87" t="e">
        <f t="shared" si="317"/>
        <v>#DIV/0!</v>
      </c>
      <c r="S3005" s="87" t="e">
        <f t="shared" si="317"/>
        <v>#DIV/0!</v>
      </c>
      <c r="T3005" s="87" t="e">
        <f t="shared" si="317"/>
        <v>#DIV/0!</v>
      </c>
    </row>
    <row r="3006" spans="1:21" hidden="1" x14ac:dyDescent="0.3">
      <c r="A3006" s="129"/>
      <c r="B3006" s="108" t="s">
        <v>224</v>
      </c>
      <c r="C3006" s="96" t="s">
        <v>225</v>
      </c>
      <c r="D3006" s="215">
        <f t="shared" si="323"/>
        <v>0</v>
      </c>
      <c r="E3006" s="642">
        <f t="shared" si="320"/>
        <v>0</v>
      </c>
      <c r="F3006" s="215">
        <f t="shared" si="323"/>
        <v>0</v>
      </c>
      <c r="G3006" s="215">
        <f t="shared" si="323"/>
        <v>0</v>
      </c>
      <c r="H3006" s="215">
        <f t="shared" si="323"/>
        <v>0</v>
      </c>
      <c r="I3006" s="642">
        <f t="shared" si="318"/>
        <v>0</v>
      </c>
      <c r="J3006" s="215">
        <f t="shared" si="326"/>
        <v>0</v>
      </c>
      <c r="K3006" s="215">
        <f t="shared" si="326"/>
        <v>0</v>
      </c>
      <c r="L3006" s="215">
        <f t="shared" si="326"/>
        <v>0</v>
      </c>
      <c r="M3006" s="642">
        <f t="shared" si="319"/>
        <v>0</v>
      </c>
      <c r="N3006" s="215">
        <f t="shared" si="327"/>
        <v>0</v>
      </c>
      <c r="O3006" s="215">
        <f t="shared" si="327"/>
        <v>0</v>
      </c>
      <c r="P3006" s="215">
        <f t="shared" si="327"/>
        <v>0</v>
      </c>
      <c r="Q3006" s="87" t="e">
        <f t="shared" si="317"/>
        <v>#DIV/0!</v>
      </c>
      <c r="R3006" s="87" t="e">
        <f t="shared" si="317"/>
        <v>#DIV/0!</v>
      </c>
      <c r="S3006" s="87" t="e">
        <f t="shared" si="317"/>
        <v>#DIV/0!</v>
      </c>
      <c r="T3006" s="87" t="e">
        <f t="shared" si="317"/>
        <v>#DIV/0!</v>
      </c>
    </row>
    <row r="3007" spans="1:21" ht="30" hidden="1" x14ac:dyDescent="0.3">
      <c r="A3007" s="129"/>
      <c r="B3007" s="108" t="s">
        <v>226</v>
      </c>
      <c r="C3007" s="97" t="s">
        <v>227</v>
      </c>
      <c r="D3007" s="215">
        <f t="shared" si="323"/>
        <v>0</v>
      </c>
      <c r="E3007" s="642">
        <f t="shared" si="320"/>
        <v>0</v>
      </c>
      <c r="F3007" s="215">
        <f t="shared" si="323"/>
        <v>0</v>
      </c>
      <c r="G3007" s="215">
        <f t="shared" si="323"/>
        <v>0</v>
      </c>
      <c r="H3007" s="215">
        <f t="shared" si="323"/>
        <v>8.4060000000000006</v>
      </c>
      <c r="I3007" s="642">
        <f t="shared" si="318"/>
        <v>0</v>
      </c>
      <c r="J3007" s="215">
        <f t="shared" si="326"/>
        <v>0</v>
      </c>
      <c r="K3007" s="215">
        <f t="shared" si="326"/>
        <v>0</v>
      </c>
      <c r="L3007" s="215">
        <f t="shared" si="326"/>
        <v>7.8159999999999998</v>
      </c>
      <c r="M3007" s="642">
        <f t="shared" si="319"/>
        <v>0</v>
      </c>
      <c r="N3007" s="215">
        <f t="shared" si="327"/>
        <v>0</v>
      </c>
      <c r="O3007" s="215">
        <f t="shared" si="327"/>
        <v>0</v>
      </c>
      <c r="P3007" s="215">
        <f t="shared" si="327"/>
        <v>2.68188</v>
      </c>
      <c r="Q3007" s="87" t="e">
        <f t="shared" si="317"/>
        <v>#DIV/0!</v>
      </c>
      <c r="R3007" s="87" t="e">
        <f t="shared" si="317"/>
        <v>#DIV/0!</v>
      </c>
      <c r="S3007" s="87" t="e">
        <f t="shared" si="317"/>
        <v>#DIV/0!</v>
      </c>
      <c r="T3007" s="87">
        <f t="shared" si="317"/>
        <v>34.312691914022523</v>
      </c>
    </row>
    <row r="3008" spans="1:21" ht="75" hidden="1" x14ac:dyDescent="0.3">
      <c r="A3008" s="129"/>
      <c r="B3008" s="108" t="s">
        <v>228</v>
      </c>
      <c r="C3008" s="97" t="s">
        <v>229</v>
      </c>
      <c r="D3008" s="215">
        <f t="shared" si="323"/>
        <v>91.3</v>
      </c>
      <c r="E3008" s="642">
        <f t="shared" si="320"/>
        <v>106.3</v>
      </c>
      <c r="F3008" s="215">
        <f t="shared" si="323"/>
        <v>106.3</v>
      </c>
      <c r="G3008" s="215">
        <f t="shared" si="323"/>
        <v>0</v>
      </c>
      <c r="H3008" s="215">
        <f t="shared" si="323"/>
        <v>0</v>
      </c>
      <c r="I3008" s="642">
        <f t="shared" si="318"/>
        <v>82.3</v>
      </c>
      <c r="J3008" s="215">
        <f t="shared" si="326"/>
        <v>82.3</v>
      </c>
      <c r="K3008" s="215">
        <f t="shared" si="326"/>
        <v>0</v>
      </c>
      <c r="L3008" s="215">
        <f t="shared" si="326"/>
        <v>0</v>
      </c>
      <c r="M3008" s="642">
        <f t="shared" si="319"/>
        <v>75.286299999999997</v>
      </c>
      <c r="N3008" s="215">
        <f t="shared" si="327"/>
        <v>75.286299999999997</v>
      </c>
      <c r="O3008" s="215">
        <f t="shared" si="327"/>
        <v>0</v>
      </c>
      <c r="P3008" s="215">
        <f t="shared" si="327"/>
        <v>0</v>
      </c>
      <c r="Q3008" s="87">
        <f t="shared" si="317"/>
        <v>91.477885783718108</v>
      </c>
      <c r="R3008" s="87">
        <f t="shared" si="317"/>
        <v>91.477885783718108</v>
      </c>
      <c r="S3008" s="87" t="e">
        <f t="shared" si="317"/>
        <v>#DIV/0!</v>
      </c>
      <c r="T3008" s="87" t="e">
        <f t="shared" si="317"/>
        <v>#DIV/0!</v>
      </c>
    </row>
    <row r="3009" spans="1:20" ht="135" hidden="1" x14ac:dyDescent="0.3">
      <c r="A3009" s="129"/>
      <c r="B3009" s="108" t="s">
        <v>230</v>
      </c>
      <c r="C3009" s="97" t="s">
        <v>231</v>
      </c>
      <c r="D3009" s="215">
        <f t="shared" si="323"/>
        <v>0</v>
      </c>
      <c r="E3009" s="642">
        <f t="shared" si="320"/>
        <v>0</v>
      </c>
      <c r="F3009" s="215">
        <f t="shared" si="323"/>
        <v>0</v>
      </c>
      <c r="G3009" s="215">
        <f t="shared" si="323"/>
        <v>0</v>
      </c>
      <c r="H3009" s="215">
        <f t="shared" si="323"/>
        <v>0</v>
      </c>
      <c r="I3009" s="642">
        <f t="shared" si="318"/>
        <v>0</v>
      </c>
      <c r="J3009" s="215">
        <f t="shared" si="326"/>
        <v>0</v>
      </c>
      <c r="K3009" s="215">
        <f t="shared" si="326"/>
        <v>0</v>
      </c>
      <c r="L3009" s="215">
        <f t="shared" si="326"/>
        <v>0</v>
      </c>
      <c r="M3009" s="642">
        <f t="shared" si="319"/>
        <v>0</v>
      </c>
      <c r="N3009" s="215">
        <f t="shared" si="327"/>
        <v>0</v>
      </c>
      <c r="O3009" s="215">
        <f t="shared" si="327"/>
        <v>0</v>
      </c>
      <c r="P3009" s="215">
        <f t="shared" si="327"/>
        <v>0</v>
      </c>
      <c r="Q3009" s="87" t="e">
        <f t="shared" si="317"/>
        <v>#DIV/0!</v>
      </c>
      <c r="R3009" s="87" t="e">
        <f t="shared" si="317"/>
        <v>#DIV/0!</v>
      </c>
      <c r="S3009" s="87" t="e">
        <f t="shared" si="317"/>
        <v>#DIV/0!</v>
      </c>
      <c r="T3009" s="87" t="e">
        <f t="shared" si="317"/>
        <v>#DIV/0!</v>
      </c>
    </row>
    <row r="3010" spans="1:20" ht="46.5" hidden="1" customHeight="1" x14ac:dyDescent="0.3">
      <c r="A3010" s="129"/>
      <c r="B3010" s="108" t="s">
        <v>232</v>
      </c>
      <c r="C3010" s="97" t="s">
        <v>233</v>
      </c>
      <c r="D3010" s="215">
        <f t="shared" si="323"/>
        <v>0</v>
      </c>
      <c r="E3010" s="642">
        <f t="shared" si="320"/>
        <v>0</v>
      </c>
      <c r="F3010" s="215">
        <f t="shared" si="323"/>
        <v>0</v>
      </c>
      <c r="G3010" s="215">
        <f t="shared" si="323"/>
        <v>0</v>
      </c>
      <c r="H3010" s="215">
        <f t="shared" si="323"/>
        <v>0</v>
      </c>
      <c r="I3010" s="642">
        <f t="shared" si="318"/>
        <v>0</v>
      </c>
      <c r="J3010" s="215">
        <f t="shared" si="326"/>
        <v>0</v>
      </c>
      <c r="K3010" s="215">
        <f t="shared" si="326"/>
        <v>0</v>
      </c>
      <c r="L3010" s="215">
        <f t="shared" si="326"/>
        <v>0</v>
      </c>
      <c r="M3010" s="642">
        <f t="shared" si="319"/>
        <v>0</v>
      </c>
      <c r="N3010" s="215">
        <f t="shared" si="327"/>
        <v>0</v>
      </c>
      <c r="O3010" s="215">
        <f t="shared" si="327"/>
        <v>0</v>
      </c>
      <c r="P3010" s="215">
        <f t="shared" si="327"/>
        <v>0</v>
      </c>
      <c r="Q3010" s="87" t="e">
        <f t="shared" si="317"/>
        <v>#DIV/0!</v>
      </c>
      <c r="R3010" s="87" t="e">
        <f t="shared" si="317"/>
        <v>#DIV/0!</v>
      </c>
      <c r="S3010" s="87" t="e">
        <f t="shared" si="317"/>
        <v>#DIV/0!</v>
      </c>
      <c r="T3010" s="87" t="e">
        <f t="shared" si="317"/>
        <v>#DIV/0!</v>
      </c>
    </row>
    <row r="3011" spans="1:20" ht="16.5" hidden="1" customHeight="1" x14ac:dyDescent="0.3">
      <c r="A3011" s="129"/>
      <c r="B3011" s="108" t="s">
        <v>234</v>
      </c>
      <c r="C3011" s="97" t="s">
        <v>235</v>
      </c>
      <c r="D3011" s="215">
        <f t="shared" ref="D3011:H3026" si="328">D3080+D3248</f>
        <v>0</v>
      </c>
      <c r="E3011" s="642">
        <f t="shared" si="320"/>
        <v>0</v>
      </c>
      <c r="F3011" s="215">
        <f t="shared" si="328"/>
        <v>0</v>
      </c>
      <c r="G3011" s="215">
        <f t="shared" si="328"/>
        <v>0</v>
      </c>
      <c r="H3011" s="215">
        <f t="shared" si="328"/>
        <v>0</v>
      </c>
      <c r="I3011" s="642">
        <f t="shared" si="318"/>
        <v>0</v>
      </c>
      <c r="J3011" s="215">
        <f t="shared" si="326"/>
        <v>0</v>
      </c>
      <c r="K3011" s="215">
        <f t="shared" si="326"/>
        <v>0</v>
      </c>
      <c r="L3011" s="215">
        <f t="shared" si="326"/>
        <v>0</v>
      </c>
      <c r="M3011" s="642">
        <f t="shared" si="319"/>
        <v>0</v>
      </c>
      <c r="N3011" s="215">
        <f t="shared" si="327"/>
        <v>0</v>
      </c>
      <c r="O3011" s="215">
        <f t="shared" si="327"/>
        <v>0</v>
      </c>
      <c r="P3011" s="215">
        <f t="shared" si="327"/>
        <v>0</v>
      </c>
      <c r="Q3011" s="87" t="e">
        <f t="shared" si="317"/>
        <v>#DIV/0!</v>
      </c>
      <c r="R3011" s="87" t="e">
        <f t="shared" si="317"/>
        <v>#DIV/0!</v>
      </c>
      <c r="S3011" s="87" t="e">
        <f t="shared" si="317"/>
        <v>#DIV/0!</v>
      </c>
      <c r="T3011" s="87" t="e">
        <f t="shared" si="317"/>
        <v>#DIV/0!</v>
      </c>
    </row>
    <row r="3012" spans="1:20" ht="16.5" hidden="1" customHeight="1" x14ac:dyDescent="0.3">
      <c r="A3012" s="129"/>
      <c r="B3012" s="108" t="s">
        <v>236</v>
      </c>
      <c r="C3012" s="97" t="s">
        <v>237</v>
      </c>
      <c r="D3012" s="215">
        <f t="shared" si="328"/>
        <v>0</v>
      </c>
      <c r="E3012" s="642">
        <f t="shared" si="320"/>
        <v>0</v>
      </c>
      <c r="F3012" s="215">
        <f t="shared" si="328"/>
        <v>0</v>
      </c>
      <c r="G3012" s="215">
        <f t="shared" si="328"/>
        <v>0</v>
      </c>
      <c r="H3012" s="215">
        <f t="shared" si="328"/>
        <v>0</v>
      </c>
      <c r="I3012" s="642">
        <f t="shared" si="318"/>
        <v>0</v>
      </c>
      <c r="J3012" s="215">
        <f t="shared" si="326"/>
        <v>0</v>
      </c>
      <c r="K3012" s="215">
        <f t="shared" si="326"/>
        <v>0</v>
      </c>
      <c r="L3012" s="215">
        <f t="shared" si="326"/>
        <v>0</v>
      </c>
      <c r="M3012" s="642">
        <f t="shared" si="319"/>
        <v>0</v>
      </c>
      <c r="N3012" s="215">
        <f t="shared" si="327"/>
        <v>0</v>
      </c>
      <c r="O3012" s="215">
        <f t="shared" si="327"/>
        <v>0</v>
      </c>
      <c r="P3012" s="215">
        <f t="shared" si="327"/>
        <v>0</v>
      </c>
      <c r="Q3012" s="87" t="e">
        <f t="shared" si="317"/>
        <v>#DIV/0!</v>
      </c>
      <c r="R3012" s="87" t="e">
        <f t="shared" si="317"/>
        <v>#DIV/0!</v>
      </c>
      <c r="S3012" s="87" t="e">
        <f t="shared" si="317"/>
        <v>#DIV/0!</v>
      </c>
      <c r="T3012" s="87" t="e">
        <f t="shared" si="317"/>
        <v>#DIV/0!</v>
      </c>
    </row>
    <row r="3013" spans="1:20" ht="16.5" hidden="1" customHeight="1" x14ac:dyDescent="0.3">
      <c r="A3013" s="129"/>
      <c r="B3013" s="108" t="s">
        <v>238</v>
      </c>
      <c r="C3013" s="97" t="s">
        <v>239</v>
      </c>
      <c r="D3013" s="215">
        <f t="shared" si="328"/>
        <v>0</v>
      </c>
      <c r="E3013" s="642">
        <f t="shared" si="320"/>
        <v>0</v>
      </c>
      <c r="F3013" s="215">
        <f t="shared" si="328"/>
        <v>0</v>
      </c>
      <c r="G3013" s="215">
        <f t="shared" si="328"/>
        <v>0</v>
      </c>
      <c r="H3013" s="215">
        <f t="shared" si="328"/>
        <v>0</v>
      </c>
      <c r="I3013" s="642">
        <f t="shared" si="318"/>
        <v>0</v>
      </c>
      <c r="J3013" s="215">
        <f t="shared" si="326"/>
        <v>0</v>
      </c>
      <c r="K3013" s="215">
        <f t="shared" si="326"/>
        <v>0</v>
      </c>
      <c r="L3013" s="215">
        <f t="shared" si="326"/>
        <v>0</v>
      </c>
      <c r="M3013" s="642">
        <f t="shared" si="319"/>
        <v>0</v>
      </c>
      <c r="N3013" s="215">
        <f t="shared" si="327"/>
        <v>0</v>
      </c>
      <c r="O3013" s="215">
        <f t="shared" si="327"/>
        <v>0</v>
      </c>
      <c r="P3013" s="215">
        <f t="shared" si="327"/>
        <v>0</v>
      </c>
      <c r="Q3013" s="87" t="e">
        <f t="shared" si="317"/>
        <v>#DIV/0!</v>
      </c>
      <c r="R3013" s="87" t="e">
        <f t="shared" si="317"/>
        <v>#DIV/0!</v>
      </c>
      <c r="S3013" s="87" t="e">
        <f t="shared" si="317"/>
        <v>#DIV/0!</v>
      </c>
      <c r="T3013" s="87" t="e">
        <f t="shared" si="317"/>
        <v>#DIV/0!</v>
      </c>
    </row>
    <row r="3014" spans="1:20" ht="16.5" hidden="1" customHeight="1" x14ac:dyDescent="0.3">
      <c r="A3014" s="129"/>
      <c r="B3014" s="108" t="s">
        <v>240</v>
      </c>
      <c r="C3014" s="97" t="s">
        <v>241</v>
      </c>
      <c r="D3014" s="215">
        <f t="shared" si="328"/>
        <v>0</v>
      </c>
      <c r="E3014" s="642">
        <f t="shared" si="320"/>
        <v>0</v>
      </c>
      <c r="F3014" s="215">
        <f t="shared" si="328"/>
        <v>0</v>
      </c>
      <c r="G3014" s="215">
        <f t="shared" si="328"/>
        <v>0</v>
      </c>
      <c r="H3014" s="215">
        <f t="shared" si="328"/>
        <v>0</v>
      </c>
      <c r="I3014" s="642">
        <f t="shared" si="318"/>
        <v>0</v>
      </c>
      <c r="J3014" s="215">
        <f t="shared" si="326"/>
        <v>0</v>
      </c>
      <c r="K3014" s="215">
        <f t="shared" si="326"/>
        <v>0</v>
      </c>
      <c r="L3014" s="215">
        <f t="shared" si="326"/>
        <v>0</v>
      </c>
      <c r="M3014" s="642">
        <f t="shared" si="319"/>
        <v>0</v>
      </c>
      <c r="N3014" s="215">
        <f t="shared" si="327"/>
        <v>0</v>
      </c>
      <c r="O3014" s="215">
        <f t="shared" si="327"/>
        <v>0</v>
      </c>
      <c r="P3014" s="215">
        <f t="shared" si="327"/>
        <v>0</v>
      </c>
      <c r="Q3014" s="87" t="e">
        <f t="shared" si="317"/>
        <v>#DIV/0!</v>
      </c>
      <c r="R3014" s="87" t="e">
        <f t="shared" si="317"/>
        <v>#DIV/0!</v>
      </c>
      <c r="S3014" s="87" t="e">
        <f t="shared" si="317"/>
        <v>#DIV/0!</v>
      </c>
      <c r="T3014" s="87" t="e">
        <f t="shared" si="317"/>
        <v>#DIV/0!</v>
      </c>
    </row>
    <row r="3015" spans="1:20" ht="16.5" hidden="1" customHeight="1" x14ac:dyDescent="0.3">
      <c r="A3015" s="129"/>
      <c r="B3015" s="108" t="s">
        <v>242</v>
      </c>
      <c r="C3015" s="97" t="s">
        <v>243</v>
      </c>
      <c r="D3015" s="215">
        <f t="shared" si="328"/>
        <v>0</v>
      </c>
      <c r="E3015" s="642">
        <f t="shared" si="320"/>
        <v>0</v>
      </c>
      <c r="F3015" s="215">
        <f t="shared" si="328"/>
        <v>0</v>
      </c>
      <c r="G3015" s="215">
        <f t="shared" si="328"/>
        <v>0</v>
      </c>
      <c r="H3015" s="215">
        <f t="shared" si="328"/>
        <v>0</v>
      </c>
      <c r="I3015" s="642">
        <f t="shared" si="318"/>
        <v>0</v>
      </c>
      <c r="J3015" s="215">
        <f t="shared" si="326"/>
        <v>0</v>
      </c>
      <c r="K3015" s="215">
        <f t="shared" si="326"/>
        <v>0</v>
      </c>
      <c r="L3015" s="215">
        <f t="shared" si="326"/>
        <v>0</v>
      </c>
      <c r="M3015" s="642">
        <f t="shared" si="319"/>
        <v>0</v>
      </c>
      <c r="N3015" s="215">
        <f t="shared" si="327"/>
        <v>0</v>
      </c>
      <c r="O3015" s="215">
        <f t="shared" si="327"/>
        <v>0</v>
      </c>
      <c r="P3015" s="215">
        <f t="shared" si="327"/>
        <v>0</v>
      </c>
      <c r="Q3015" s="87" t="e">
        <f t="shared" si="317"/>
        <v>#DIV/0!</v>
      </c>
      <c r="R3015" s="87" t="e">
        <f t="shared" si="317"/>
        <v>#DIV/0!</v>
      </c>
      <c r="S3015" s="87" t="e">
        <f t="shared" si="317"/>
        <v>#DIV/0!</v>
      </c>
      <c r="T3015" s="87" t="e">
        <f t="shared" si="317"/>
        <v>#DIV/0!</v>
      </c>
    </row>
    <row r="3016" spans="1:20" ht="16.5" hidden="1" customHeight="1" x14ac:dyDescent="0.3">
      <c r="A3016" s="129"/>
      <c r="B3016" s="108" t="s">
        <v>244</v>
      </c>
      <c r="C3016" s="97" t="s">
        <v>245</v>
      </c>
      <c r="D3016" s="215">
        <f t="shared" si="328"/>
        <v>0</v>
      </c>
      <c r="E3016" s="642">
        <f t="shared" si="320"/>
        <v>0</v>
      </c>
      <c r="F3016" s="215">
        <f t="shared" si="328"/>
        <v>0</v>
      </c>
      <c r="G3016" s="215">
        <f t="shared" si="328"/>
        <v>0</v>
      </c>
      <c r="H3016" s="215">
        <f t="shared" si="328"/>
        <v>0</v>
      </c>
      <c r="I3016" s="642">
        <f t="shared" si="318"/>
        <v>0</v>
      </c>
      <c r="J3016" s="215">
        <f t="shared" si="326"/>
        <v>0</v>
      </c>
      <c r="K3016" s="215">
        <f t="shared" si="326"/>
        <v>0</v>
      </c>
      <c r="L3016" s="215">
        <f t="shared" si="326"/>
        <v>0</v>
      </c>
      <c r="M3016" s="642">
        <f t="shared" si="319"/>
        <v>0</v>
      </c>
      <c r="N3016" s="215">
        <f t="shared" si="327"/>
        <v>0</v>
      </c>
      <c r="O3016" s="215">
        <f t="shared" si="327"/>
        <v>0</v>
      </c>
      <c r="P3016" s="215">
        <f t="shared" si="327"/>
        <v>0</v>
      </c>
      <c r="Q3016" s="87" t="e">
        <f t="shared" si="317"/>
        <v>#DIV/0!</v>
      </c>
      <c r="R3016" s="87" t="e">
        <f t="shared" si="317"/>
        <v>#DIV/0!</v>
      </c>
      <c r="S3016" s="87" t="e">
        <f t="shared" si="317"/>
        <v>#DIV/0!</v>
      </c>
      <c r="T3016" s="87" t="e">
        <f t="shared" si="317"/>
        <v>#DIV/0!</v>
      </c>
    </row>
    <row r="3017" spans="1:20" ht="16.5" hidden="1" customHeight="1" x14ac:dyDescent="0.3">
      <c r="A3017" s="129"/>
      <c r="B3017" s="108" t="s">
        <v>246</v>
      </c>
      <c r="C3017" s="97" t="s">
        <v>247</v>
      </c>
      <c r="D3017" s="215">
        <f t="shared" si="328"/>
        <v>0</v>
      </c>
      <c r="E3017" s="642">
        <f t="shared" si="320"/>
        <v>0</v>
      </c>
      <c r="F3017" s="215">
        <f t="shared" si="328"/>
        <v>0</v>
      </c>
      <c r="G3017" s="215">
        <f t="shared" si="328"/>
        <v>0</v>
      </c>
      <c r="H3017" s="215">
        <f t="shared" si="328"/>
        <v>0</v>
      </c>
      <c r="I3017" s="642">
        <f t="shared" si="318"/>
        <v>0</v>
      </c>
      <c r="J3017" s="215">
        <f t="shared" si="326"/>
        <v>0</v>
      </c>
      <c r="K3017" s="215">
        <f t="shared" si="326"/>
        <v>0</v>
      </c>
      <c r="L3017" s="215">
        <f t="shared" si="326"/>
        <v>0</v>
      </c>
      <c r="M3017" s="642">
        <f t="shared" si="319"/>
        <v>0</v>
      </c>
      <c r="N3017" s="215">
        <f t="shared" si="327"/>
        <v>0</v>
      </c>
      <c r="O3017" s="215">
        <f t="shared" si="327"/>
        <v>0</v>
      </c>
      <c r="P3017" s="215">
        <f t="shared" si="327"/>
        <v>0</v>
      </c>
      <c r="Q3017" s="87" t="e">
        <f t="shared" si="317"/>
        <v>#DIV/0!</v>
      </c>
      <c r="R3017" s="87" t="e">
        <f t="shared" si="317"/>
        <v>#DIV/0!</v>
      </c>
      <c r="S3017" s="87" t="e">
        <f t="shared" si="317"/>
        <v>#DIV/0!</v>
      </c>
      <c r="T3017" s="87" t="e">
        <f t="shared" si="317"/>
        <v>#DIV/0!</v>
      </c>
    </row>
    <row r="3018" spans="1:20" ht="30" hidden="1" x14ac:dyDescent="0.3">
      <c r="A3018" s="129"/>
      <c r="B3018" s="108" t="s">
        <v>248</v>
      </c>
      <c r="C3018" s="97" t="s">
        <v>249</v>
      </c>
      <c r="D3018" s="215">
        <f t="shared" si="328"/>
        <v>0</v>
      </c>
      <c r="E3018" s="642">
        <f t="shared" si="320"/>
        <v>0</v>
      </c>
      <c r="F3018" s="215">
        <f t="shared" si="328"/>
        <v>0</v>
      </c>
      <c r="G3018" s="215">
        <f t="shared" si="328"/>
        <v>0</v>
      </c>
      <c r="H3018" s="215">
        <f t="shared" si="328"/>
        <v>0</v>
      </c>
      <c r="I3018" s="642">
        <f t="shared" si="318"/>
        <v>0</v>
      </c>
      <c r="J3018" s="215">
        <f t="shared" ref="J3018:L3033" si="329">J3087+J3255</f>
        <v>0</v>
      </c>
      <c r="K3018" s="215">
        <f t="shared" si="329"/>
        <v>0</v>
      </c>
      <c r="L3018" s="215">
        <f t="shared" si="329"/>
        <v>0</v>
      </c>
      <c r="M3018" s="642">
        <f t="shared" si="319"/>
        <v>0</v>
      </c>
      <c r="N3018" s="215">
        <f t="shared" ref="N3018:P3033" si="330">N3087+N3255</f>
        <v>0</v>
      </c>
      <c r="O3018" s="215">
        <f t="shared" si="330"/>
        <v>0</v>
      </c>
      <c r="P3018" s="215">
        <f t="shared" si="330"/>
        <v>0</v>
      </c>
      <c r="Q3018" s="87" t="e">
        <f t="shared" si="317"/>
        <v>#DIV/0!</v>
      </c>
      <c r="R3018" s="87" t="e">
        <f t="shared" si="317"/>
        <v>#DIV/0!</v>
      </c>
      <c r="S3018" s="87" t="e">
        <f t="shared" si="317"/>
        <v>#DIV/0!</v>
      </c>
      <c r="T3018" s="87" t="e">
        <f t="shared" si="317"/>
        <v>#DIV/0!</v>
      </c>
    </row>
    <row r="3019" spans="1:20" ht="75" hidden="1" x14ac:dyDescent="0.3">
      <c r="A3019" s="129"/>
      <c r="B3019" s="108" t="s">
        <v>250</v>
      </c>
      <c r="C3019" s="97" t="s">
        <v>251</v>
      </c>
      <c r="D3019" s="215">
        <f t="shared" si="328"/>
        <v>0</v>
      </c>
      <c r="E3019" s="642">
        <f t="shared" si="320"/>
        <v>0</v>
      </c>
      <c r="F3019" s="215">
        <f t="shared" si="328"/>
        <v>0</v>
      </c>
      <c r="G3019" s="215">
        <f t="shared" si="328"/>
        <v>0</v>
      </c>
      <c r="H3019" s="215">
        <f t="shared" si="328"/>
        <v>0</v>
      </c>
      <c r="I3019" s="642">
        <f t="shared" si="318"/>
        <v>0</v>
      </c>
      <c r="J3019" s="215">
        <f t="shared" si="329"/>
        <v>0</v>
      </c>
      <c r="K3019" s="215">
        <f t="shared" si="329"/>
        <v>0</v>
      </c>
      <c r="L3019" s="215">
        <f t="shared" si="329"/>
        <v>0</v>
      </c>
      <c r="M3019" s="642">
        <f t="shared" si="319"/>
        <v>0</v>
      </c>
      <c r="N3019" s="215">
        <f t="shared" si="330"/>
        <v>0</v>
      </c>
      <c r="O3019" s="215">
        <f t="shared" si="330"/>
        <v>0</v>
      </c>
      <c r="P3019" s="215">
        <f t="shared" si="330"/>
        <v>0</v>
      </c>
      <c r="Q3019" s="87" t="e">
        <f t="shared" si="317"/>
        <v>#DIV/0!</v>
      </c>
      <c r="R3019" s="87" t="e">
        <f t="shared" si="317"/>
        <v>#DIV/0!</v>
      </c>
      <c r="S3019" s="87" t="e">
        <f t="shared" si="317"/>
        <v>#DIV/0!</v>
      </c>
      <c r="T3019" s="87" t="e">
        <f t="shared" si="317"/>
        <v>#DIV/0!</v>
      </c>
    </row>
    <row r="3020" spans="1:20" ht="30" hidden="1" x14ac:dyDescent="0.3">
      <c r="A3020" s="129"/>
      <c r="B3020" s="108" t="s">
        <v>252</v>
      </c>
      <c r="C3020" s="97" t="s">
        <v>253</v>
      </c>
      <c r="D3020" s="215">
        <f t="shared" si="328"/>
        <v>0</v>
      </c>
      <c r="E3020" s="642">
        <f t="shared" si="320"/>
        <v>0</v>
      </c>
      <c r="F3020" s="215">
        <f t="shared" si="328"/>
        <v>0</v>
      </c>
      <c r="G3020" s="215">
        <f t="shared" si="328"/>
        <v>0</v>
      </c>
      <c r="H3020" s="215">
        <f t="shared" si="328"/>
        <v>0</v>
      </c>
      <c r="I3020" s="642">
        <f t="shared" si="318"/>
        <v>0</v>
      </c>
      <c r="J3020" s="215">
        <f t="shared" si="329"/>
        <v>0</v>
      </c>
      <c r="K3020" s="215">
        <f t="shared" si="329"/>
        <v>0</v>
      </c>
      <c r="L3020" s="215">
        <f t="shared" si="329"/>
        <v>0</v>
      </c>
      <c r="M3020" s="642">
        <f t="shared" si="319"/>
        <v>0</v>
      </c>
      <c r="N3020" s="215">
        <f t="shared" si="330"/>
        <v>0</v>
      </c>
      <c r="O3020" s="215">
        <f t="shared" si="330"/>
        <v>0</v>
      </c>
      <c r="P3020" s="215">
        <f t="shared" si="330"/>
        <v>0</v>
      </c>
      <c r="Q3020" s="87" t="e">
        <f t="shared" si="317"/>
        <v>#DIV/0!</v>
      </c>
      <c r="R3020" s="87" t="e">
        <f t="shared" si="317"/>
        <v>#DIV/0!</v>
      </c>
      <c r="S3020" s="87" t="e">
        <f t="shared" si="317"/>
        <v>#DIV/0!</v>
      </c>
      <c r="T3020" s="87" t="e">
        <f t="shared" si="317"/>
        <v>#DIV/0!</v>
      </c>
    </row>
    <row r="3021" spans="1:20" ht="30" hidden="1" x14ac:dyDescent="0.3">
      <c r="A3021" s="129"/>
      <c r="B3021" s="108" t="s">
        <v>254</v>
      </c>
      <c r="C3021" s="96" t="s">
        <v>255</v>
      </c>
      <c r="D3021" s="215">
        <f t="shared" si="328"/>
        <v>0</v>
      </c>
      <c r="E3021" s="642">
        <f t="shared" si="320"/>
        <v>0</v>
      </c>
      <c r="F3021" s="215">
        <f t="shared" si="328"/>
        <v>0</v>
      </c>
      <c r="G3021" s="215">
        <f t="shared" si="328"/>
        <v>0</v>
      </c>
      <c r="H3021" s="215">
        <f t="shared" si="328"/>
        <v>0</v>
      </c>
      <c r="I3021" s="642">
        <f t="shared" si="318"/>
        <v>0</v>
      </c>
      <c r="J3021" s="215">
        <f t="shared" si="329"/>
        <v>0</v>
      </c>
      <c r="K3021" s="215">
        <f t="shared" si="329"/>
        <v>0</v>
      </c>
      <c r="L3021" s="215">
        <f t="shared" si="329"/>
        <v>0</v>
      </c>
      <c r="M3021" s="642">
        <f t="shared" si="319"/>
        <v>0</v>
      </c>
      <c r="N3021" s="215">
        <f t="shared" si="330"/>
        <v>0</v>
      </c>
      <c r="O3021" s="215">
        <f t="shared" si="330"/>
        <v>0</v>
      </c>
      <c r="P3021" s="215">
        <f t="shared" si="330"/>
        <v>0</v>
      </c>
      <c r="Q3021" s="87" t="e">
        <f t="shared" si="317"/>
        <v>#DIV/0!</v>
      </c>
      <c r="R3021" s="87" t="e">
        <f t="shared" si="317"/>
        <v>#DIV/0!</v>
      </c>
      <c r="S3021" s="87" t="e">
        <f t="shared" si="317"/>
        <v>#DIV/0!</v>
      </c>
      <c r="T3021" s="87" t="e">
        <f t="shared" si="317"/>
        <v>#DIV/0!</v>
      </c>
    </row>
    <row r="3022" spans="1:20" hidden="1" x14ac:dyDescent="0.3">
      <c r="A3022" s="129"/>
      <c r="B3022" s="108" t="s">
        <v>256</v>
      </c>
      <c r="C3022" s="96" t="s">
        <v>257</v>
      </c>
      <c r="D3022" s="215">
        <f t="shared" si="328"/>
        <v>0</v>
      </c>
      <c r="E3022" s="642">
        <f t="shared" si="320"/>
        <v>0</v>
      </c>
      <c r="F3022" s="215">
        <f t="shared" si="328"/>
        <v>0</v>
      </c>
      <c r="G3022" s="215">
        <f t="shared" si="328"/>
        <v>0</v>
      </c>
      <c r="H3022" s="215">
        <f t="shared" si="328"/>
        <v>0</v>
      </c>
      <c r="I3022" s="642">
        <f t="shared" si="318"/>
        <v>0</v>
      </c>
      <c r="J3022" s="215">
        <f t="shared" si="329"/>
        <v>0</v>
      </c>
      <c r="K3022" s="215">
        <f t="shared" si="329"/>
        <v>0</v>
      </c>
      <c r="L3022" s="215">
        <f t="shared" si="329"/>
        <v>0</v>
      </c>
      <c r="M3022" s="642">
        <f t="shared" si="319"/>
        <v>0</v>
      </c>
      <c r="N3022" s="215">
        <f t="shared" si="330"/>
        <v>0</v>
      </c>
      <c r="O3022" s="215">
        <f t="shared" si="330"/>
        <v>0</v>
      </c>
      <c r="P3022" s="215">
        <f t="shared" si="330"/>
        <v>0</v>
      </c>
      <c r="Q3022" s="87" t="e">
        <f t="shared" si="317"/>
        <v>#DIV/0!</v>
      </c>
      <c r="R3022" s="87" t="e">
        <f t="shared" si="317"/>
        <v>#DIV/0!</v>
      </c>
      <c r="S3022" s="87" t="e">
        <f t="shared" si="317"/>
        <v>#DIV/0!</v>
      </c>
      <c r="T3022" s="87" t="e">
        <f t="shared" si="317"/>
        <v>#DIV/0!</v>
      </c>
    </row>
    <row r="3023" spans="1:20" hidden="1" x14ac:dyDescent="0.3">
      <c r="A3023" s="129"/>
      <c r="B3023" s="108" t="s">
        <v>258</v>
      </c>
      <c r="C3023" s="96" t="s">
        <v>259</v>
      </c>
      <c r="D3023" s="215">
        <f t="shared" si="328"/>
        <v>0</v>
      </c>
      <c r="E3023" s="642">
        <f t="shared" si="320"/>
        <v>0</v>
      </c>
      <c r="F3023" s="215">
        <f t="shared" si="328"/>
        <v>0</v>
      </c>
      <c r="G3023" s="215">
        <f t="shared" si="328"/>
        <v>0</v>
      </c>
      <c r="H3023" s="215">
        <f t="shared" si="328"/>
        <v>0</v>
      </c>
      <c r="I3023" s="642">
        <f t="shared" si="318"/>
        <v>0</v>
      </c>
      <c r="J3023" s="215">
        <f t="shared" si="329"/>
        <v>0</v>
      </c>
      <c r="K3023" s="215">
        <f t="shared" si="329"/>
        <v>0</v>
      </c>
      <c r="L3023" s="215">
        <f t="shared" si="329"/>
        <v>0</v>
      </c>
      <c r="M3023" s="642">
        <f t="shared" si="319"/>
        <v>0</v>
      </c>
      <c r="N3023" s="215">
        <f t="shared" si="330"/>
        <v>0</v>
      </c>
      <c r="O3023" s="215">
        <f t="shared" si="330"/>
        <v>0</v>
      </c>
      <c r="P3023" s="215">
        <f t="shared" si="330"/>
        <v>0</v>
      </c>
      <c r="Q3023" s="87" t="e">
        <f t="shared" si="317"/>
        <v>#DIV/0!</v>
      </c>
      <c r="R3023" s="87" t="e">
        <f t="shared" si="317"/>
        <v>#DIV/0!</v>
      </c>
      <c r="S3023" s="87" t="e">
        <f t="shared" si="317"/>
        <v>#DIV/0!</v>
      </c>
      <c r="T3023" s="87" t="e">
        <f t="shared" si="317"/>
        <v>#DIV/0!</v>
      </c>
    </row>
    <row r="3024" spans="1:20" ht="60" hidden="1" x14ac:dyDescent="0.3">
      <c r="A3024" s="129"/>
      <c r="B3024" s="108" t="s">
        <v>260</v>
      </c>
      <c r="C3024" s="96" t="s">
        <v>261</v>
      </c>
      <c r="D3024" s="215">
        <f t="shared" si="328"/>
        <v>0</v>
      </c>
      <c r="E3024" s="642">
        <f t="shared" si="320"/>
        <v>0</v>
      </c>
      <c r="F3024" s="215">
        <f t="shared" si="328"/>
        <v>0</v>
      </c>
      <c r="G3024" s="215">
        <f t="shared" si="328"/>
        <v>0</v>
      </c>
      <c r="H3024" s="215">
        <f t="shared" si="328"/>
        <v>0</v>
      </c>
      <c r="I3024" s="642">
        <f t="shared" si="318"/>
        <v>0</v>
      </c>
      <c r="J3024" s="215">
        <f t="shared" si="329"/>
        <v>0</v>
      </c>
      <c r="K3024" s="215">
        <f t="shared" si="329"/>
        <v>0</v>
      </c>
      <c r="L3024" s="215">
        <f t="shared" si="329"/>
        <v>0</v>
      </c>
      <c r="M3024" s="642">
        <f t="shared" si="319"/>
        <v>0</v>
      </c>
      <c r="N3024" s="215">
        <f t="shared" si="330"/>
        <v>0</v>
      </c>
      <c r="O3024" s="215">
        <f t="shared" si="330"/>
        <v>0</v>
      </c>
      <c r="P3024" s="215">
        <f t="shared" si="330"/>
        <v>0</v>
      </c>
      <c r="Q3024" s="87" t="e">
        <f t="shared" si="317"/>
        <v>#DIV/0!</v>
      </c>
      <c r="R3024" s="87" t="e">
        <f t="shared" si="317"/>
        <v>#DIV/0!</v>
      </c>
      <c r="S3024" s="87" t="e">
        <f t="shared" si="317"/>
        <v>#DIV/0!</v>
      </c>
      <c r="T3024" s="87" t="e">
        <f t="shared" si="317"/>
        <v>#DIV/0!</v>
      </c>
    </row>
    <row r="3025" spans="1:20" ht="45" hidden="1" x14ac:dyDescent="0.3">
      <c r="A3025" s="129"/>
      <c r="B3025" s="108" t="s">
        <v>262</v>
      </c>
      <c r="C3025" s="96" t="s">
        <v>263</v>
      </c>
      <c r="D3025" s="215">
        <f t="shared" si="328"/>
        <v>0</v>
      </c>
      <c r="E3025" s="642">
        <f t="shared" si="320"/>
        <v>0</v>
      </c>
      <c r="F3025" s="215">
        <f t="shared" si="328"/>
        <v>0</v>
      </c>
      <c r="G3025" s="215">
        <f t="shared" si="328"/>
        <v>0</v>
      </c>
      <c r="H3025" s="215">
        <f t="shared" si="328"/>
        <v>0</v>
      </c>
      <c r="I3025" s="642">
        <f t="shared" si="318"/>
        <v>0</v>
      </c>
      <c r="J3025" s="215">
        <f t="shared" si="329"/>
        <v>0</v>
      </c>
      <c r="K3025" s="215">
        <f t="shared" si="329"/>
        <v>0</v>
      </c>
      <c r="L3025" s="215">
        <f t="shared" si="329"/>
        <v>0</v>
      </c>
      <c r="M3025" s="642">
        <f t="shared" si="319"/>
        <v>0</v>
      </c>
      <c r="N3025" s="215">
        <f t="shared" si="330"/>
        <v>0</v>
      </c>
      <c r="O3025" s="215">
        <f t="shared" si="330"/>
        <v>0</v>
      </c>
      <c r="P3025" s="215">
        <f t="shared" si="330"/>
        <v>0</v>
      </c>
      <c r="Q3025" s="87" t="e">
        <f t="shared" si="317"/>
        <v>#DIV/0!</v>
      </c>
      <c r="R3025" s="87" t="e">
        <f t="shared" si="317"/>
        <v>#DIV/0!</v>
      </c>
      <c r="S3025" s="87" t="e">
        <f t="shared" si="317"/>
        <v>#DIV/0!</v>
      </c>
      <c r="T3025" s="87" t="e">
        <f t="shared" si="317"/>
        <v>#DIV/0!</v>
      </c>
    </row>
    <row r="3026" spans="1:20" ht="45" hidden="1" x14ac:dyDescent="0.3">
      <c r="A3026" s="129"/>
      <c r="B3026" s="108" t="s">
        <v>264</v>
      </c>
      <c r="C3026" s="97" t="s">
        <v>265</v>
      </c>
      <c r="D3026" s="215">
        <f t="shared" si="328"/>
        <v>0</v>
      </c>
      <c r="E3026" s="642">
        <f t="shared" si="320"/>
        <v>0</v>
      </c>
      <c r="F3026" s="215">
        <f t="shared" si="328"/>
        <v>0</v>
      </c>
      <c r="G3026" s="215">
        <f t="shared" si="328"/>
        <v>0</v>
      </c>
      <c r="H3026" s="215">
        <f t="shared" si="328"/>
        <v>0</v>
      </c>
      <c r="I3026" s="642">
        <f t="shared" si="318"/>
        <v>0</v>
      </c>
      <c r="J3026" s="215">
        <f t="shared" si="329"/>
        <v>0</v>
      </c>
      <c r="K3026" s="215">
        <f t="shared" si="329"/>
        <v>0</v>
      </c>
      <c r="L3026" s="215">
        <f t="shared" si="329"/>
        <v>0</v>
      </c>
      <c r="M3026" s="642">
        <f t="shared" si="319"/>
        <v>0</v>
      </c>
      <c r="N3026" s="215">
        <f t="shared" si="330"/>
        <v>0</v>
      </c>
      <c r="O3026" s="215">
        <f t="shared" si="330"/>
        <v>0</v>
      </c>
      <c r="P3026" s="215">
        <f t="shared" si="330"/>
        <v>0</v>
      </c>
      <c r="Q3026" s="87" t="e">
        <f t="shared" si="317"/>
        <v>#DIV/0!</v>
      </c>
      <c r="R3026" s="87" t="e">
        <f t="shared" si="317"/>
        <v>#DIV/0!</v>
      </c>
      <c r="S3026" s="87" t="e">
        <f t="shared" si="317"/>
        <v>#DIV/0!</v>
      </c>
      <c r="T3026" s="87" t="e">
        <f t="shared" si="317"/>
        <v>#DIV/0!</v>
      </c>
    </row>
    <row r="3027" spans="1:20" ht="30" hidden="1" x14ac:dyDescent="0.3">
      <c r="A3027" s="129"/>
      <c r="B3027" s="108" t="s">
        <v>266</v>
      </c>
      <c r="C3027" s="97" t="s">
        <v>267</v>
      </c>
      <c r="D3027" s="215">
        <f t="shared" ref="D3027:H3042" si="331">D3096+D3264</f>
        <v>0</v>
      </c>
      <c r="E3027" s="642">
        <f t="shared" si="320"/>
        <v>0</v>
      </c>
      <c r="F3027" s="215">
        <f t="shared" si="331"/>
        <v>0</v>
      </c>
      <c r="G3027" s="215">
        <f t="shared" si="331"/>
        <v>0</v>
      </c>
      <c r="H3027" s="215">
        <f t="shared" si="331"/>
        <v>0</v>
      </c>
      <c r="I3027" s="642">
        <f t="shared" si="318"/>
        <v>0</v>
      </c>
      <c r="J3027" s="215">
        <f t="shared" si="329"/>
        <v>0</v>
      </c>
      <c r="K3027" s="215">
        <f t="shared" si="329"/>
        <v>0</v>
      </c>
      <c r="L3027" s="215">
        <f t="shared" si="329"/>
        <v>0</v>
      </c>
      <c r="M3027" s="642">
        <f t="shared" si="319"/>
        <v>0</v>
      </c>
      <c r="N3027" s="215">
        <f t="shared" si="330"/>
        <v>0</v>
      </c>
      <c r="O3027" s="215">
        <f t="shared" si="330"/>
        <v>0</v>
      </c>
      <c r="P3027" s="215">
        <f t="shared" si="330"/>
        <v>0</v>
      </c>
      <c r="Q3027" s="87" t="e">
        <f t="shared" si="317"/>
        <v>#DIV/0!</v>
      </c>
      <c r="R3027" s="87" t="e">
        <f t="shared" si="317"/>
        <v>#DIV/0!</v>
      </c>
      <c r="S3027" s="87" t="e">
        <f t="shared" si="317"/>
        <v>#DIV/0!</v>
      </c>
      <c r="T3027" s="87" t="e">
        <f t="shared" si="317"/>
        <v>#DIV/0!</v>
      </c>
    </row>
    <row r="3028" spans="1:20" ht="30" hidden="1" x14ac:dyDescent="0.3">
      <c r="A3028" s="129"/>
      <c r="B3028" s="108" t="s">
        <v>268</v>
      </c>
      <c r="C3028" s="97" t="s">
        <v>269</v>
      </c>
      <c r="D3028" s="215">
        <f t="shared" si="331"/>
        <v>0</v>
      </c>
      <c r="E3028" s="642">
        <f t="shared" si="320"/>
        <v>0</v>
      </c>
      <c r="F3028" s="215">
        <f t="shared" si="331"/>
        <v>0</v>
      </c>
      <c r="G3028" s="215">
        <f t="shared" si="331"/>
        <v>0</v>
      </c>
      <c r="H3028" s="215">
        <f t="shared" si="331"/>
        <v>0</v>
      </c>
      <c r="I3028" s="642">
        <f t="shared" si="318"/>
        <v>0</v>
      </c>
      <c r="J3028" s="215">
        <f t="shared" si="329"/>
        <v>0</v>
      </c>
      <c r="K3028" s="215">
        <f t="shared" si="329"/>
        <v>0</v>
      </c>
      <c r="L3028" s="215">
        <f t="shared" si="329"/>
        <v>0</v>
      </c>
      <c r="M3028" s="642">
        <f t="shared" si="319"/>
        <v>0</v>
      </c>
      <c r="N3028" s="215">
        <f t="shared" si="330"/>
        <v>0</v>
      </c>
      <c r="O3028" s="215">
        <f t="shared" si="330"/>
        <v>0</v>
      </c>
      <c r="P3028" s="215">
        <f t="shared" si="330"/>
        <v>0</v>
      </c>
      <c r="Q3028" s="87" t="e">
        <f t="shared" si="317"/>
        <v>#DIV/0!</v>
      </c>
      <c r="R3028" s="87" t="e">
        <f t="shared" si="317"/>
        <v>#DIV/0!</v>
      </c>
      <c r="S3028" s="87" t="e">
        <f t="shared" si="317"/>
        <v>#DIV/0!</v>
      </c>
      <c r="T3028" s="87" t="e">
        <f t="shared" si="317"/>
        <v>#DIV/0!</v>
      </c>
    </row>
    <row r="3029" spans="1:20" ht="60" hidden="1" x14ac:dyDescent="0.3">
      <c r="A3029" s="129"/>
      <c r="B3029" s="108" t="s">
        <v>270</v>
      </c>
      <c r="C3029" s="97" t="s">
        <v>271</v>
      </c>
      <c r="D3029" s="215">
        <f t="shared" si="331"/>
        <v>0</v>
      </c>
      <c r="E3029" s="642">
        <f t="shared" si="320"/>
        <v>0</v>
      </c>
      <c r="F3029" s="215">
        <f t="shared" si="331"/>
        <v>0</v>
      </c>
      <c r="G3029" s="215">
        <f t="shared" si="331"/>
        <v>0</v>
      </c>
      <c r="H3029" s="215">
        <f t="shared" si="331"/>
        <v>0</v>
      </c>
      <c r="I3029" s="642">
        <f t="shared" si="318"/>
        <v>0</v>
      </c>
      <c r="J3029" s="215">
        <f t="shared" si="329"/>
        <v>0</v>
      </c>
      <c r="K3029" s="215">
        <f t="shared" si="329"/>
        <v>0</v>
      </c>
      <c r="L3029" s="215">
        <f t="shared" si="329"/>
        <v>0</v>
      </c>
      <c r="M3029" s="642">
        <f t="shared" si="319"/>
        <v>0</v>
      </c>
      <c r="N3029" s="215">
        <f t="shared" si="330"/>
        <v>0</v>
      </c>
      <c r="O3029" s="215">
        <f t="shared" si="330"/>
        <v>0</v>
      </c>
      <c r="P3029" s="215">
        <f t="shared" si="330"/>
        <v>0</v>
      </c>
      <c r="Q3029" s="87" t="e">
        <f t="shared" si="317"/>
        <v>#DIV/0!</v>
      </c>
      <c r="R3029" s="87" t="e">
        <f t="shared" si="317"/>
        <v>#DIV/0!</v>
      </c>
      <c r="S3029" s="87" t="e">
        <f t="shared" si="317"/>
        <v>#DIV/0!</v>
      </c>
      <c r="T3029" s="87" t="e">
        <f t="shared" ref="T3029:T3092" si="332">P3029/L3029*100</f>
        <v>#DIV/0!</v>
      </c>
    </row>
    <row r="3030" spans="1:20" ht="60" hidden="1" x14ac:dyDescent="0.3">
      <c r="A3030" s="129"/>
      <c r="B3030" s="108" t="s">
        <v>272</v>
      </c>
      <c r="C3030" s="97" t="s">
        <v>273</v>
      </c>
      <c r="D3030" s="215">
        <f t="shared" si="331"/>
        <v>0</v>
      </c>
      <c r="E3030" s="642">
        <f t="shared" si="320"/>
        <v>0</v>
      </c>
      <c r="F3030" s="215">
        <f t="shared" si="331"/>
        <v>0</v>
      </c>
      <c r="G3030" s="215">
        <f t="shared" si="331"/>
        <v>0</v>
      </c>
      <c r="H3030" s="215">
        <f t="shared" si="331"/>
        <v>0</v>
      </c>
      <c r="I3030" s="642">
        <f t="shared" si="318"/>
        <v>0</v>
      </c>
      <c r="J3030" s="215">
        <f t="shared" si="329"/>
        <v>0</v>
      </c>
      <c r="K3030" s="215">
        <f t="shared" si="329"/>
        <v>0</v>
      </c>
      <c r="L3030" s="215">
        <f t="shared" si="329"/>
        <v>0</v>
      </c>
      <c r="M3030" s="642">
        <f t="shared" si="319"/>
        <v>0</v>
      </c>
      <c r="N3030" s="215">
        <f t="shared" si="330"/>
        <v>0</v>
      </c>
      <c r="O3030" s="215">
        <f t="shared" si="330"/>
        <v>0</v>
      </c>
      <c r="P3030" s="215">
        <f t="shared" si="330"/>
        <v>0</v>
      </c>
      <c r="Q3030" s="87" t="e">
        <f t="shared" ref="Q3030:T3093" si="333">M3030/I3030*100</f>
        <v>#DIV/0!</v>
      </c>
      <c r="R3030" s="87" t="e">
        <f t="shared" si="333"/>
        <v>#DIV/0!</v>
      </c>
      <c r="S3030" s="87" t="e">
        <f t="shared" si="333"/>
        <v>#DIV/0!</v>
      </c>
      <c r="T3030" s="87" t="e">
        <f t="shared" si="332"/>
        <v>#DIV/0!</v>
      </c>
    </row>
    <row r="3031" spans="1:20" ht="90" hidden="1" x14ac:dyDescent="0.3">
      <c r="A3031" s="129"/>
      <c r="B3031" s="108" t="s">
        <v>274</v>
      </c>
      <c r="C3031" s="97" t="s">
        <v>275</v>
      </c>
      <c r="D3031" s="215">
        <f t="shared" si="331"/>
        <v>0</v>
      </c>
      <c r="E3031" s="642">
        <f t="shared" si="320"/>
        <v>0</v>
      </c>
      <c r="F3031" s="215">
        <f t="shared" si="331"/>
        <v>0</v>
      </c>
      <c r="G3031" s="215">
        <f t="shared" si="331"/>
        <v>0</v>
      </c>
      <c r="H3031" s="215">
        <f t="shared" si="331"/>
        <v>0</v>
      </c>
      <c r="I3031" s="642">
        <f t="shared" ref="I3031:I3094" si="334">J3031+K3031</f>
        <v>0</v>
      </c>
      <c r="J3031" s="215">
        <f t="shared" si="329"/>
        <v>0</v>
      </c>
      <c r="K3031" s="215">
        <f t="shared" si="329"/>
        <v>0</v>
      </c>
      <c r="L3031" s="215">
        <f t="shared" si="329"/>
        <v>0</v>
      </c>
      <c r="M3031" s="642">
        <f t="shared" ref="M3031:M3094" si="335">N3031+O3031</f>
        <v>0</v>
      </c>
      <c r="N3031" s="215">
        <f t="shared" si="330"/>
        <v>0</v>
      </c>
      <c r="O3031" s="215">
        <f t="shared" si="330"/>
        <v>0</v>
      </c>
      <c r="P3031" s="215">
        <f t="shared" si="330"/>
        <v>0</v>
      </c>
      <c r="Q3031" s="87" t="e">
        <f t="shared" si="333"/>
        <v>#DIV/0!</v>
      </c>
      <c r="R3031" s="87" t="e">
        <f t="shared" si="333"/>
        <v>#DIV/0!</v>
      </c>
      <c r="S3031" s="87" t="e">
        <f t="shared" si="333"/>
        <v>#DIV/0!</v>
      </c>
      <c r="T3031" s="87" t="e">
        <f t="shared" si="332"/>
        <v>#DIV/0!</v>
      </c>
    </row>
    <row r="3032" spans="1:20" ht="45" hidden="1" x14ac:dyDescent="0.3">
      <c r="A3032" s="129"/>
      <c r="B3032" s="108" t="s">
        <v>276</v>
      </c>
      <c r="C3032" s="96" t="s">
        <v>277</v>
      </c>
      <c r="D3032" s="215">
        <f t="shared" si="331"/>
        <v>0</v>
      </c>
      <c r="E3032" s="642">
        <f t="shared" si="320"/>
        <v>0</v>
      </c>
      <c r="F3032" s="215">
        <f t="shared" si="331"/>
        <v>0</v>
      </c>
      <c r="G3032" s="215">
        <f t="shared" si="331"/>
        <v>0</v>
      </c>
      <c r="H3032" s="215">
        <f t="shared" si="331"/>
        <v>0</v>
      </c>
      <c r="I3032" s="642">
        <f t="shared" si="334"/>
        <v>0</v>
      </c>
      <c r="J3032" s="215">
        <f t="shared" si="329"/>
        <v>0</v>
      </c>
      <c r="K3032" s="215">
        <f t="shared" si="329"/>
        <v>0</v>
      </c>
      <c r="L3032" s="215">
        <f t="shared" si="329"/>
        <v>0</v>
      </c>
      <c r="M3032" s="642">
        <f t="shared" si="335"/>
        <v>0</v>
      </c>
      <c r="N3032" s="215">
        <f t="shared" si="330"/>
        <v>0</v>
      </c>
      <c r="O3032" s="215">
        <f t="shared" si="330"/>
        <v>0</v>
      </c>
      <c r="P3032" s="215">
        <f t="shared" si="330"/>
        <v>0</v>
      </c>
      <c r="Q3032" s="87" t="e">
        <f t="shared" si="333"/>
        <v>#DIV/0!</v>
      </c>
      <c r="R3032" s="87" t="e">
        <f t="shared" si="333"/>
        <v>#DIV/0!</v>
      </c>
      <c r="S3032" s="87" t="e">
        <f t="shared" si="333"/>
        <v>#DIV/0!</v>
      </c>
      <c r="T3032" s="87" t="e">
        <f t="shared" si="332"/>
        <v>#DIV/0!</v>
      </c>
    </row>
    <row r="3033" spans="1:20" hidden="1" x14ac:dyDescent="0.3">
      <c r="A3033" s="129"/>
      <c r="B3033" s="108"/>
      <c r="C3033" s="96" t="s">
        <v>259</v>
      </c>
      <c r="D3033" s="215">
        <f t="shared" si="331"/>
        <v>0</v>
      </c>
      <c r="E3033" s="642">
        <f t="shared" si="320"/>
        <v>0</v>
      </c>
      <c r="F3033" s="215">
        <f t="shared" si="331"/>
        <v>0</v>
      </c>
      <c r="G3033" s="215">
        <f t="shared" si="331"/>
        <v>0</v>
      </c>
      <c r="H3033" s="215">
        <f t="shared" si="331"/>
        <v>0</v>
      </c>
      <c r="I3033" s="642">
        <f t="shared" si="334"/>
        <v>0</v>
      </c>
      <c r="J3033" s="215">
        <f t="shared" si="329"/>
        <v>0</v>
      </c>
      <c r="K3033" s="215">
        <f t="shared" si="329"/>
        <v>0</v>
      </c>
      <c r="L3033" s="215">
        <f t="shared" si="329"/>
        <v>0</v>
      </c>
      <c r="M3033" s="642">
        <f t="shared" si="335"/>
        <v>0</v>
      </c>
      <c r="N3033" s="215">
        <f t="shared" si="330"/>
        <v>0</v>
      </c>
      <c r="O3033" s="215">
        <f t="shared" si="330"/>
        <v>0</v>
      </c>
      <c r="P3033" s="215">
        <f t="shared" si="330"/>
        <v>0</v>
      </c>
      <c r="Q3033" s="87" t="e">
        <f t="shared" si="333"/>
        <v>#DIV/0!</v>
      </c>
      <c r="R3033" s="87" t="e">
        <f t="shared" si="333"/>
        <v>#DIV/0!</v>
      </c>
      <c r="S3033" s="87" t="e">
        <f t="shared" si="333"/>
        <v>#DIV/0!</v>
      </c>
      <c r="T3033" s="87" t="e">
        <f t="shared" si="332"/>
        <v>#DIV/0!</v>
      </c>
    </row>
    <row r="3034" spans="1:20" ht="45" hidden="1" x14ac:dyDescent="0.3">
      <c r="A3034" s="129"/>
      <c r="B3034" s="108" t="s">
        <v>278</v>
      </c>
      <c r="C3034" s="96" t="s">
        <v>279</v>
      </c>
      <c r="D3034" s="215">
        <f t="shared" si="331"/>
        <v>0</v>
      </c>
      <c r="E3034" s="642">
        <f t="shared" si="320"/>
        <v>0</v>
      </c>
      <c r="F3034" s="215">
        <f t="shared" si="331"/>
        <v>0</v>
      </c>
      <c r="G3034" s="215">
        <f t="shared" si="331"/>
        <v>0</v>
      </c>
      <c r="H3034" s="215">
        <f t="shared" si="331"/>
        <v>0</v>
      </c>
      <c r="I3034" s="642">
        <f t="shared" si="334"/>
        <v>0</v>
      </c>
      <c r="J3034" s="215">
        <f t="shared" ref="J3034:L3045" si="336">J3103+J3271</f>
        <v>0</v>
      </c>
      <c r="K3034" s="215">
        <f t="shared" si="336"/>
        <v>0</v>
      </c>
      <c r="L3034" s="215">
        <f t="shared" si="336"/>
        <v>0</v>
      </c>
      <c r="M3034" s="642">
        <f t="shared" si="335"/>
        <v>0</v>
      </c>
      <c r="N3034" s="215">
        <f t="shared" ref="N3034:P3045" si="337">N3103+N3271</f>
        <v>0</v>
      </c>
      <c r="O3034" s="215">
        <f t="shared" si="337"/>
        <v>0</v>
      </c>
      <c r="P3034" s="215">
        <f t="shared" si="337"/>
        <v>0</v>
      </c>
      <c r="Q3034" s="87" t="e">
        <f t="shared" si="333"/>
        <v>#DIV/0!</v>
      </c>
      <c r="R3034" s="87" t="e">
        <f t="shared" si="333"/>
        <v>#DIV/0!</v>
      </c>
      <c r="S3034" s="87" t="e">
        <f t="shared" si="333"/>
        <v>#DIV/0!</v>
      </c>
      <c r="T3034" s="87" t="e">
        <f t="shared" si="332"/>
        <v>#DIV/0!</v>
      </c>
    </row>
    <row r="3035" spans="1:20" ht="30" hidden="1" x14ac:dyDescent="0.3">
      <c r="A3035" s="129"/>
      <c r="B3035" s="108" t="s">
        <v>280</v>
      </c>
      <c r="C3035" s="97" t="s">
        <v>281</v>
      </c>
      <c r="D3035" s="215">
        <f t="shared" si="331"/>
        <v>0</v>
      </c>
      <c r="E3035" s="642">
        <f t="shared" si="320"/>
        <v>0</v>
      </c>
      <c r="F3035" s="215">
        <f t="shared" si="331"/>
        <v>0</v>
      </c>
      <c r="G3035" s="215">
        <f t="shared" si="331"/>
        <v>0</v>
      </c>
      <c r="H3035" s="215">
        <f t="shared" si="331"/>
        <v>0</v>
      </c>
      <c r="I3035" s="642">
        <f t="shared" si="334"/>
        <v>0</v>
      </c>
      <c r="J3035" s="215">
        <f t="shared" si="336"/>
        <v>0</v>
      </c>
      <c r="K3035" s="215">
        <f t="shared" si="336"/>
        <v>0</v>
      </c>
      <c r="L3035" s="215">
        <f t="shared" si="336"/>
        <v>0</v>
      </c>
      <c r="M3035" s="642">
        <f t="shared" si="335"/>
        <v>0</v>
      </c>
      <c r="N3035" s="215">
        <f t="shared" si="337"/>
        <v>0</v>
      </c>
      <c r="O3035" s="215">
        <f t="shared" si="337"/>
        <v>0</v>
      </c>
      <c r="P3035" s="215">
        <f t="shared" si="337"/>
        <v>0</v>
      </c>
      <c r="Q3035" s="87" t="e">
        <f t="shared" si="333"/>
        <v>#DIV/0!</v>
      </c>
      <c r="R3035" s="87" t="e">
        <f t="shared" si="333"/>
        <v>#DIV/0!</v>
      </c>
      <c r="S3035" s="87" t="e">
        <f t="shared" si="333"/>
        <v>#DIV/0!</v>
      </c>
      <c r="T3035" s="87" t="e">
        <f t="shared" si="332"/>
        <v>#DIV/0!</v>
      </c>
    </row>
    <row r="3036" spans="1:20" ht="60" hidden="1" x14ac:dyDescent="0.3">
      <c r="A3036" s="129"/>
      <c r="B3036" s="108" t="s">
        <v>282</v>
      </c>
      <c r="C3036" s="97" t="s">
        <v>283</v>
      </c>
      <c r="D3036" s="215">
        <f t="shared" si="331"/>
        <v>0</v>
      </c>
      <c r="E3036" s="642">
        <f t="shared" ref="E3036:E3099" si="338">F3036+G3036</f>
        <v>0</v>
      </c>
      <c r="F3036" s="215">
        <f t="shared" si="331"/>
        <v>0</v>
      </c>
      <c r="G3036" s="215">
        <f t="shared" si="331"/>
        <v>0</v>
      </c>
      <c r="H3036" s="215">
        <f t="shared" si="331"/>
        <v>0</v>
      </c>
      <c r="I3036" s="642">
        <f t="shared" si="334"/>
        <v>0</v>
      </c>
      <c r="J3036" s="215">
        <f t="shared" si="336"/>
        <v>0</v>
      </c>
      <c r="K3036" s="215">
        <f t="shared" si="336"/>
        <v>0</v>
      </c>
      <c r="L3036" s="215">
        <f t="shared" si="336"/>
        <v>0</v>
      </c>
      <c r="M3036" s="642">
        <f t="shared" si="335"/>
        <v>0</v>
      </c>
      <c r="N3036" s="215">
        <f t="shared" si="337"/>
        <v>0</v>
      </c>
      <c r="O3036" s="215">
        <f t="shared" si="337"/>
        <v>0</v>
      </c>
      <c r="P3036" s="215">
        <f t="shared" si="337"/>
        <v>0</v>
      </c>
      <c r="Q3036" s="87" t="e">
        <f t="shared" si="333"/>
        <v>#DIV/0!</v>
      </c>
      <c r="R3036" s="87" t="e">
        <f t="shared" si="333"/>
        <v>#DIV/0!</v>
      </c>
      <c r="S3036" s="87" t="e">
        <f t="shared" si="333"/>
        <v>#DIV/0!</v>
      </c>
      <c r="T3036" s="87" t="e">
        <f t="shared" si="332"/>
        <v>#DIV/0!</v>
      </c>
    </row>
    <row r="3037" spans="1:20" ht="30" hidden="1" x14ac:dyDescent="0.3">
      <c r="A3037" s="129"/>
      <c r="B3037" s="108" t="s">
        <v>284</v>
      </c>
      <c r="C3037" s="97" t="s">
        <v>285</v>
      </c>
      <c r="D3037" s="215">
        <f t="shared" si="331"/>
        <v>0</v>
      </c>
      <c r="E3037" s="642">
        <f t="shared" si="338"/>
        <v>0</v>
      </c>
      <c r="F3037" s="215">
        <f t="shared" si="331"/>
        <v>0</v>
      </c>
      <c r="G3037" s="215">
        <f t="shared" si="331"/>
        <v>0</v>
      </c>
      <c r="H3037" s="215">
        <f t="shared" si="331"/>
        <v>0</v>
      </c>
      <c r="I3037" s="642">
        <f t="shared" si="334"/>
        <v>0</v>
      </c>
      <c r="J3037" s="215">
        <f t="shared" si="336"/>
        <v>0</v>
      </c>
      <c r="K3037" s="215">
        <f t="shared" si="336"/>
        <v>0</v>
      </c>
      <c r="L3037" s="215">
        <f t="shared" si="336"/>
        <v>0</v>
      </c>
      <c r="M3037" s="642">
        <f t="shared" si="335"/>
        <v>0</v>
      </c>
      <c r="N3037" s="215">
        <f t="shared" si="337"/>
        <v>0</v>
      </c>
      <c r="O3037" s="215">
        <f t="shared" si="337"/>
        <v>0</v>
      </c>
      <c r="P3037" s="215">
        <f t="shared" si="337"/>
        <v>0</v>
      </c>
      <c r="Q3037" s="87" t="e">
        <f t="shared" si="333"/>
        <v>#DIV/0!</v>
      </c>
      <c r="R3037" s="87" t="e">
        <f t="shared" si="333"/>
        <v>#DIV/0!</v>
      </c>
      <c r="S3037" s="87" t="e">
        <f t="shared" si="333"/>
        <v>#DIV/0!</v>
      </c>
      <c r="T3037" s="87" t="e">
        <f t="shared" si="332"/>
        <v>#DIV/0!</v>
      </c>
    </row>
    <row r="3038" spans="1:20" ht="90" hidden="1" x14ac:dyDescent="0.3">
      <c r="A3038" s="129"/>
      <c r="B3038" s="108" t="s">
        <v>286</v>
      </c>
      <c r="C3038" s="97" t="s">
        <v>287</v>
      </c>
      <c r="D3038" s="215">
        <f t="shared" si="331"/>
        <v>0</v>
      </c>
      <c r="E3038" s="642">
        <f t="shared" si="338"/>
        <v>0</v>
      </c>
      <c r="F3038" s="215">
        <f t="shared" si="331"/>
        <v>0</v>
      </c>
      <c r="G3038" s="215">
        <f t="shared" si="331"/>
        <v>0</v>
      </c>
      <c r="H3038" s="215">
        <f t="shared" si="331"/>
        <v>0</v>
      </c>
      <c r="I3038" s="642">
        <f t="shared" si="334"/>
        <v>0</v>
      </c>
      <c r="J3038" s="215">
        <f t="shared" si="336"/>
        <v>0</v>
      </c>
      <c r="K3038" s="215">
        <f t="shared" si="336"/>
        <v>0</v>
      </c>
      <c r="L3038" s="215">
        <f t="shared" si="336"/>
        <v>0</v>
      </c>
      <c r="M3038" s="642">
        <f t="shared" si="335"/>
        <v>0</v>
      </c>
      <c r="N3038" s="215">
        <f t="shared" si="337"/>
        <v>0</v>
      </c>
      <c r="O3038" s="215">
        <f t="shared" si="337"/>
        <v>0</v>
      </c>
      <c r="P3038" s="215">
        <f t="shared" si="337"/>
        <v>0</v>
      </c>
      <c r="Q3038" s="87" t="e">
        <f t="shared" si="333"/>
        <v>#DIV/0!</v>
      </c>
      <c r="R3038" s="87" t="e">
        <f t="shared" si="333"/>
        <v>#DIV/0!</v>
      </c>
      <c r="S3038" s="87" t="e">
        <f t="shared" si="333"/>
        <v>#DIV/0!</v>
      </c>
      <c r="T3038" s="87" t="e">
        <f t="shared" si="332"/>
        <v>#DIV/0!</v>
      </c>
    </row>
    <row r="3039" spans="1:20" ht="30" hidden="1" x14ac:dyDescent="0.3">
      <c r="A3039" s="129"/>
      <c r="B3039" s="108" t="s">
        <v>288</v>
      </c>
      <c r="C3039" s="97" t="s">
        <v>289</v>
      </c>
      <c r="D3039" s="215">
        <f t="shared" si="331"/>
        <v>0</v>
      </c>
      <c r="E3039" s="642">
        <f t="shared" si="338"/>
        <v>0</v>
      </c>
      <c r="F3039" s="215">
        <f t="shared" si="331"/>
        <v>0</v>
      </c>
      <c r="G3039" s="215">
        <f t="shared" si="331"/>
        <v>0</v>
      </c>
      <c r="H3039" s="215">
        <f t="shared" si="331"/>
        <v>0</v>
      </c>
      <c r="I3039" s="642">
        <f t="shared" si="334"/>
        <v>0</v>
      </c>
      <c r="J3039" s="215">
        <f t="shared" si="336"/>
        <v>0</v>
      </c>
      <c r="K3039" s="215">
        <f t="shared" si="336"/>
        <v>0</v>
      </c>
      <c r="L3039" s="215">
        <f t="shared" si="336"/>
        <v>0</v>
      </c>
      <c r="M3039" s="642">
        <f t="shared" si="335"/>
        <v>0</v>
      </c>
      <c r="N3039" s="215">
        <f t="shared" si="337"/>
        <v>0</v>
      </c>
      <c r="O3039" s="215">
        <f t="shared" si="337"/>
        <v>0</v>
      </c>
      <c r="P3039" s="215">
        <f t="shared" si="337"/>
        <v>0</v>
      </c>
      <c r="Q3039" s="87" t="e">
        <f t="shared" si="333"/>
        <v>#DIV/0!</v>
      </c>
      <c r="R3039" s="87" t="e">
        <f t="shared" si="333"/>
        <v>#DIV/0!</v>
      </c>
      <c r="S3039" s="87" t="e">
        <f t="shared" si="333"/>
        <v>#DIV/0!</v>
      </c>
      <c r="T3039" s="87" t="e">
        <f t="shared" si="332"/>
        <v>#DIV/0!</v>
      </c>
    </row>
    <row r="3040" spans="1:20" ht="90" hidden="1" x14ac:dyDescent="0.3">
      <c r="A3040" s="129"/>
      <c r="B3040" s="108" t="s">
        <v>290</v>
      </c>
      <c r="C3040" s="97" t="s">
        <v>291</v>
      </c>
      <c r="D3040" s="215">
        <f t="shared" si="331"/>
        <v>0</v>
      </c>
      <c r="E3040" s="642">
        <f t="shared" si="338"/>
        <v>0</v>
      </c>
      <c r="F3040" s="215">
        <f t="shared" si="331"/>
        <v>0</v>
      </c>
      <c r="G3040" s="215">
        <f t="shared" si="331"/>
        <v>0</v>
      </c>
      <c r="H3040" s="215">
        <f t="shared" si="331"/>
        <v>0</v>
      </c>
      <c r="I3040" s="642">
        <f t="shared" si="334"/>
        <v>0</v>
      </c>
      <c r="J3040" s="215">
        <f t="shared" si="336"/>
        <v>0</v>
      </c>
      <c r="K3040" s="215">
        <f t="shared" si="336"/>
        <v>0</v>
      </c>
      <c r="L3040" s="215">
        <f t="shared" si="336"/>
        <v>0</v>
      </c>
      <c r="M3040" s="642">
        <f t="shared" si="335"/>
        <v>0</v>
      </c>
      <c r="N3040" s="215">
        <f t="shared" si="337"/>
        <v>0</v>
      </c>
      <c r="O3040" s="215">
        <f t="shared" si="337"/>
        <v>0</v>
      </c>
      <c r="P3040" s="215">
        <f t="shared" si="337"/>
        <v>0</v>
      </c>
      <c r="Q3040" s="87" t="e">
        <f t="shared" si="333"/>
        <v>#DIV/0!</v>
      </c>
      <c r="R3040" s="87" t="e">
        <f t="shared" si="333"/>
        <v>#DIV/0!</v>
      </c>
      <c r="S3040" s="87" t="e">
        <f t="shared" si="333"/>
        <v>#DIV/0!</v>
      </c>
      <c r="T3040" s="87" t="e">
        <f t="shared" si="332"/>
        <v>#DIV/0!</v>
      </c>
    </row>
    <row r="3041" spans="1:20" ht="30" hidden="1" x14ac:dyDescent="0.3">
      <c r="A3041" s="129"/>
      <c r="B3041" s="108" t="s">
        <v>292</v>
      </c>
      <c r="C3041" s="97" t="s">
        <v>293</v>
      </c>
      <c r="D3041" s="215">
        <f t="shared" si="331"/>
        <v>0</v>
      </c>
      <c r="E3041" s="642">
        <f t="shared" si="338"/>
        <v>0</v>
      </c>
      <c r="F3041" s="215">
        <f t="shared" si="331"/>
        <v>0</v>
      </c>
      <c r="G3041" s="215">
        <f t="shared" si="331"/>
        <v>0</v>
      </c>
      <c r="H3041" s="215">
        <f t="shared" si="331"/>
        <v>0</v>
      </c>
      <c r="I3041" s="642">
        <f t="shared" si="334"/>
        <v>0</v>
      </c>
      <c r="J3041" s="215">
        <f t="shared" si="336"/>
        <v>0</v>
      </c>
      <c r="K3041" s="215">
        <f t="shared" si="336"/>
        <v>0</v>
      </c>
      <c r="L3041" s="215">
        <f t="shared" si="336"/>
        <v>0</v>
      </c>
      <c r="M3041" s="642">
        <f t="shared" si="335"/>
        <v>0</v>
      </c>
      <c r="N3041" s="215">
        <f t="shared" si="337"/>
        <v>0</v>
      </c>
      <c r="O3041" s="215">
        <f t="shared" si="337"/>
        <v>0</v>
      </c>
      <c r="P3041" s="215">
        <f t="shared" si="337"/>
        <v>0</v>
      </c>
      <c r="Q3041" s="87" t="e">
        <f t="shared" si="333"/>
        <v>#DIV/0!</v>
      </c>
      <c r="R3041" s="87" t="e">
        <f t="shared" si="333"/>
        <v>#DIV/0!</v>
      </c>
      <c r="S3041" s="87" t="e">
        <f t="shared" si="333"/>
        <v>#DIV/0!</v>
      </c>
      <c r="T3041" s="87" t="e">
        <f t="shared" si="332"/>
        <v>#DIV/0!</v>
      </c>
    </row>
    <row r="3042" spans="1:20" ht="30" hidden="1" x14ac:dyDescent="0.3">
      <c r="A3042" s="129"/>
      <c r="B3042" s="108" t="s">
        <v>294</v>
      </c>
      <c r="C3042" s="97" t="s">
        <v>295</v>
      </c>
      <c r="D3042" s="215">
        <f t="shared" si="331"/>
        <v>0</v>
      </c>
      <c r="E3042" s="642">
        <f t="shared" si="338"/>
        <v>0</v>
      </c>
      <c r="F3042" s="215">
        <f t="shared" si="331"/>
        <v>0</v>
      </c>
      <c r="G3042" s="215">
        <f t="shared" si="331"/>
        <v>0</v>
      </c>
      <c r="H3042" s="215">
        <f t="shared" si="331"/>
        <v>0</v>
      </c>
      <c r="I3042" s="642">
        <f t="shared" si="334"/>
        <v>0</v>
      </c>
      <c r="J3042" s="215">
        <f t="shared" si="336"/>
        <v>0</v>
      </c>
      <c r="K3042" s="215">
        <f t="shared" si="336"/>
        <v>0</v>
      </c>
      <c r="L3042" s="215">
        <f t="shared" si="336"/>
        <v>0</v>
      </c>
      <c r="M3042" s="642">
        <f t="shared" si="335"/>
        <v>0</v>
      </c>
      <c r="N3042" s="215">
        <f t="shared" si="337"/>
        <v>0</v>
      </c>
      <c r="O3042" s="215">
        <f t="shared" si="337"/>
        <v>0</v>
      </c>
      <c r="P3042" s="215">
        <f t="shared" si="337"/>
        <v>0</v>
      </c>
      <c r="Q3042" s="87" t="e">
        <f t="shared" si="333"/>
        <v>#DIV/0!</v>
      </c>
      <c r="R3042" s="87" t="e">
        <f t="shared" si="333"/>
        <v>#DIV/0!</v>
      </c>
      <c r="S3042" s="87" t="e">
        <f t="shared" si="333"/>
        <v>#DIV/0!</v>
      </c>
      <c r="T3042" s="87" t="e">
        <f t="shared" si="332"/>
        <v>#DIV/0!</v>
      </c>
    </row>
    <row r="3043" spans="1:20" ht="30" hidden="1" x14ac:dyDescent="0.3">
      <c r="A3043" s="129"/>
      <c r="B3043" s="108" t="s">
        <v>296</v>
      </c>
      <c r="C3043" s="97" t="s">
        <v>297</v>
      </c>
      <c r="D3043" s="215">
        <f t="shared" ref="D3043:H3053" si="339">D3112+D3280</f>
        <v>0</v>
      </c>
      <c r="E3043" s="642">
        <f t="shared" si="338"/>
        <v>0</v>
      </c>
      <c r="F3043" s="215">
        <f t="shared" si="339"/>
        <v>0</v>
      </c>
      <c r="G3043" s="215">
        <f t="shared" si="339"/>
        <v>0</v>
      </c>
      <c r="H3043" s="215">
        <f t="shared" si="339"/>
        <v>0</v>
      </c>
      <c r="I3043" s="642">
        <f t="shared" si="334"/>
        <v>0</v>
      </c>
      <c r="J3043" s="215">
        <f t="shared" si="336"/>
        <v>0</v>
      </c>
      <c r="K3043" s="215">
        <f t="shared" si="336"/>
        <v>0</v>
      </c>
      <c r="L3043" s="215">
        <f t="shared" si="336"/>
        <v>0</v>
      </c>
      <c r="M3043" s="642">
        <f t="shared" si="335"/>
        <v>0</v>
      </c>
      <c r="N3043" s="215">
        <f t="shared" si="337"/>
        <v>0</v>
      </c>
      <c r="O3043" s="215">
        <f t="shared" si="337"/>
        <v>0</v>
      </c>
      <c r="P3043" s="215">
        <f t="shared" si="337"/>
        <v>0</v>
      </c>
      <c r="Q3043" s="87" t="e">
        <f t="shared" si="333"/>
        <v>#DIV/0!</v>
      </c>
      <c r="R3043" s="87" t="e">
        <f t="shared" si="333"/>
        <v>#DIV/0!</v>
      </c>
      <c r="S3043" s="87" t="e">
        <f t="shared" si="333"/>
        <v>#DIV/0!</v>
      </c>
      <c r="T3043" s="87" t="e">
        <f t="shared" si="332"/>
        <v>#DIV/0!</v>
      </c>
    </row>
    <row r="3044" spans="1:20" ht="30" hidden="1" x14ac:dyDescent="0.3">
      <c r="A3044" s="129"/>
      <c r="B3044" s="108" t="s">
        <v>298</v>
      </c>
      <c r="C3044" s="97" t="s">
        <v>299</v>
      </c>
      <c r="D3044" s="215">
        <f t="shared" si="339"/>
        <v>0</v>
      </c>
      <c r="E3044" s="642">
        <f t="shared" si="338"/>
        <v>0</v>
      </c>
      <c r="F3044" s="215">
        <f t="shared" si="339"/>
        <v>0</v>
      </c>
      <c r="G3044" s="215">
        <f t="shared" si="339"/>
        <v>0</v>
      </c>
      <c r="H3044" s="215">
        <f t="shared" si="339"/>
        <v>0</v>
      </c>
      <c r="I3044" s="642">
        <f t="shared" si="334"/>
        <v>0</v>
      </c>
      <c r="J3044" s="215">
        <f t="shared" si="336"/>
        <v>0</v>
      </c>
      <c r="K3044" s="215">
        <f t="shared" si="336"/>
        <v>0</v>
      </c>
      <c r="L3044" s="215">
        <f t="shared" si="336"/>
        <v>0</v>
      </c>
      <c r="M3044" s="642">
        <f t="shared" si="335"/>
        <v>0</v>
      </c>
      <c r="N3044" s="215">
        <f t="shared" si="337"/>
        <v>0</v>
      </c>
      <c r="O3044" s="215">
        <f t="shared" si="337"/>
        <v>0</v>
      </c>
      <c r="P3044" s="215">
        <f t="shared" si="337"/>
        <v>0</v>
      </c>
      <c r="Q3044" s="87" t="e">
        <f t="shared" si="333"/>
        <v>#DIV/0!</v>
      </c>
      <c r="R3044" s="87" t="e">
        <f t="shared" si="333"/>
        <v>#DIV/0!</v>
      </c>
      <c r="S3044" s="87" t="e">
        <f t="shared" si="333"/>
        <v>#DIV/0!</v>
      </c>
      <c r="T3044" s="87" t="e">
        <f t="shared" si="332"/>
        <v>#DIV/0!</v>
      </c>
    </row>
    <row r="3045" spans="1:20" ht="30" hidden="1" x14ac:dyDescent="0.3">
      <c r="A3045" s="129"/>
      <c r="B3045" s="104" t="s">
        <v>300</v>
      </c>
      <c r="C3045" s="97" t="s">
        <v>301</v>
      </c>
      <c r="D3045" s="215">
        <f t="shared" si="339"/>
        <v>0</v>
      </c>
      <c r="E3045" s="642">
        <f t="shared" si="338"/>
        <v>0</v>
      </c>
      <c r="F3045" s="215">
        <f t="shared" si="339"/>
        <v>0</v>
      </c>
      <c r="G3045" s="215">
        <f t="shared" si="339"/>
        <v>0</v>
      </c>
      <c r="H3045" s="215">
        <f t="shared" si="339"/>
        <v>0</v>
      </c>
      <c r="I3045" s="642">
        <f t="shared" si="334"/>
        <v>0</v>
      </c>
      <c r="J3045" s="215">
        <f t="shared" si="336"/>
        <v>0</v>
      </c>
      <c r="K3045" s="215">
        <f t="shared" si="336"/>
        <v>0</v>
      </c>
      <c r="L3045" s="215">
        <f t="shared" si="336"/>
        <v>0</v>
      </c>
      <c r="M3045" s="642">
        <f t="shared" si="335"/>
        <v>0</v>
      </c>
      <c r="N3045" s="215">
        <f t="shared" si="337"/>
        <v>0</v>
      </c>
      <c r="O3045" s="215">
        <f t="shared" si="337"/>
        <v>0</v>
      </c>
      <c r="P3045" s="215">
        <f t="shared" si="337"/>
        <v>0</v>
      </c>
      <c r="Q3045" s="87" t="e">
        <f t="shared" si="333"/>
        <v>#DIV/0!</v>
      </c>
      <c r="R3045" s="87" t="e">
        <f t="shared" si="333"/>
        <v>#DIV/0!</v>
      </c>
      <c r="S3045" s="87" t="e">
        <f t="shared" si="333"/>
        <v>#DIV/0!</v>
      </c>
      <c r="T3045" s="87" t="e">
        <f t="shared" si="332"/>
        <v>#DIV/0!</v>
      </c>
    </row>
    <row r="3046" spans="1:20" x14ac:dyDescent="0.3">
      <c r="A3046" s="129"/>
      <c r="B3046" s="108" t="s">
        <v>307</v>
      </c>
      <c r="C3046" s="95" t="s">
        <v>21</v>
      </c>
      <c r="D3046" s="215">
        <f>D3067+D3234</f>
        <v>323.5</v>
      </c>
      <c r="E3046" s="642">
        <f t="shared" si="338"/>
        <v>336.42001999999997</v>
      </c>
      <c r="F3046" s="215">
        <f>F3067+F3234</f>
        <v>336.42001999999997</v>
      </c>
      <c r="G3046" s="215">
        <f>G3067+G3234</f>
        <v>0</v>
      </c>
      <c r="H3046" s="215">
        <f>H3067+H3234</f>
        <v>0</v>
      </c>
      <c r="I3046" s="642">
        <f t="shared" si="334"/>
        <v>255.12</v>
      </c>
      <c r="J3046" s="215">
        <f>J3067+J3234</f>
        <v>255.12</v>
      </c>
      <c r="K3046" s="215">
        <f>K3067+K3234</f>
        <v>0</v>
      </c>
      <c r="L3046" s="215">
        <f>L3067+L3234</f>
        <v>0</v>
      </c>
      <c r="M3046" s="642">
        <f t="shared" si="335"/>
        <v>235.10516000000001</v>
      </c>
      <c r="N3046" s="215">
        <f>N3067+N3234</f>
        <v>235.10516000000001</v>
      </c>
      <c r="O3046" s="215">
        <f>O3067+O3234</f>
        <v>0</v>
      </c>
      <c r="P3046" s="215">
        <f>P3067+P3234</f>
        <v>0</v>
      </c>
      <c r="Q3046" s="87">
        <f t="shared" si="333"/>
        <v>92.154735026654123</v>
      </c>
      <c r="R3046" s="87">
        <f t="shared" si="333"/>
        <v>92.154735026654123</v>
      </c>
      <c r="S3046" s="87" t="e">
        <f t="shared" si="333"/>
        <v>#DIV/0!</v>
      </c>
      <c r="T3046" s="87" t="e">
        <f t="shared" si="332"/>
        <v>#DIV/0!</v>
      </c>
    </row>
    <row r="3047" spans="1:20" ht="30" x14ac:dyDescent="0.3">
      <c r="A3047" s="129"/>
      <c r="B3047" s="108" t="s">
        <v>309</v>
      </c>
      <c r="C3047" s="95" t="s">
        <v>22</v>
      </c>
      <c r="D3047" s="215">
        <f>D3235</f>
        <v>817.40000000000009</v>
      </c>
      <c r="E3047" s="642">
        <f t="shared" si="338"/>
        <v>810.25</v>
      </c>
      <c r="F3047" s="215">
        <f>F3235</f>
        <v>810.25</v>
      </c>
      <c r="G3047" s="215">
        <f>G3235</f>
        <v>0</v>
      </c>
      <c r="H3047" s="215">
        <f>H3235</f>
        <v>0</v>
      </c>
      <c r="I3047" s="642">
        <f t="shared" si="334"/>
        <v>614.48854999999992</v>
      </c>
      <c r="J3047" s="215">
        <f>J3235</f>
        <v>614.48854999999992</v>
      </c>
      <c r="K3047" s="215">
        <f>K3235</f>
        <v>0</v>
      </c>
      <c r="L3047" s="215">
        <f>L3235</f>
        <v>0</v>
      </c>
      <c r="M3047" s="642">
        <f t="shared" si="335"/>
        <v>576.07463000000007</v>
      </c>
      <c r="N3047" s="215">
        <f>N3235</f>
        <v>576.07463000000007</v>
      </c>
      <c r="O3047" s="215">
        <f>O3235</f>
        <v>0</v>
      </c>
      <c r="P3047" s="215">
        <f>P3235</f>
        <v>0</v>
      </c>
      <c r="Q3047" s="87">
        <f t="shared" si="333"/>
        <v>93.748635348860461</v>
      </c>
      <c r="R3047" s="87">
        <f t="shared" si="333"/>
        <v>93.748635348860461</v>
      </c>
      <c r="S3047" s="87" t="e">
        <f t="shared" si="333"/>
        <v>#DIV/0!</v>
      </c>
      <c r="T3047" s="87" t="e">
        <f t="shared" si="332"/>
        <v>#DIV/0!</v>
      </c>
    </row>
    <row r="3048" spans="1:20" hidden="1" x14ac:dyDescent="0.3">
      <c r="A3048" s="129"/>
      <c r="B3048" s="108" t="s">
        <v>310</v>
      </c>
      <c r="C3048" s="96" t="s">
        <v>311</v>
      </c>
      <c r="D3048" s="215">
        <f t="shared" si="339"/>
        <v>0</v>
      </c>
      <c r="E3048" s="642">
        <f t="shared" si="338"/>
        <v>0</v>
      </c>
      <c r="F3048" s="215">
        <f t="shared" si="339"/>
        <v>0</v>
      </c>
      <c r="G3048" s="215">
        <f t="shared" si="339"/>
        <v>0</v>
      </c>
      <c r="H3048" s="215">
        <f t="shared" si="339"/>
        <v>0</v>
      </c>
      <c r="I3048" s="642">
        <f t="shared" si="334"/>
        <v>0</v>
      </c>
      <c r="J3048" s="215">
        <f t="shared" ref="J3048:L3053" si="340">J3117+J3285</f>
        <v>0</v>
      </c>
      <c r="K3048" s="215">
        <f t="shared" si="340"/>
        <v>0</v>
      </c>
      <c r="L3048" s="215">
        <f t="shared" si="340"/>
        <v>0</v>
      </c>
      <c r="M3048" s="642">
        <f t="shared" si="335"/>
        <v>0</v>
      </c>
      <c r="N3048" s="215">
        <f t="shared" ref="N3048:P3053" si="341">N3117+N3285</f>
        <v>0</v>
      </c>
      <c r="O3048" s="215">
        <f t="shared" si="341"/>
        <v>0</v>
      </c>
      <c r="P3048" s="215">
        <f t="shared" si="341"/>
        <v>0</v>
      </c>
      <c r="Q3048" s="87" t="e">
        <f t="shared" si="333"/>
        <v>#DIV/0!</v>
      </c>
      <c r="R3048" s="87" t="e">
        <f t="shared" si="333"/>
        <v>#DIV/0!</v>
      </c>
      <c r="S3048" s="87" t="e">
        <f t="shared" si="333"/>
        <v>#DIV/0!</v>
      </c>
      <c r="T3048" s="87" t="e">
        <f t="shared" si="332"/>
        <v>#DIV/0!</v>
      </c>
    </row>
    <row r="3049" spans="1:20" ht="30" hidden="1" x14ac:dyDescent="0.3">
      <c r="A3049" s="129"/>
      <c r="B3049" s="108" t="s">
        <v>312</v>
      </c>
      <c r="C3049" s="97" t="s">
        <v>313</v>
      </c>
      <c r="D3049" s="215">
        <f t="shared" si="339"/>
        <v>0</v>
      </c>
      <c r="E3049" s="642">
        <f t="shared" si="338"/>
        <v>0</v>
      </c>
      <c r="F3049" s="215">
        <f t="shared" si="339"/>
        <v>0</v>
      </c>
      <c r="G3049" s="215">
        <f t="shared" si="339"/>
        <v>0</v>
      </c>
      <c r="H3049" s="215">
        <f t="shared" si="339"/>
        <v>0</v>
      </c>
      <c r="I3049" s="642">
        <f t="shared" si="334"/>
        <v>0</v>
      </c>
      <c r="J3049" s="215">
        <f t="shared" si="340"/>
        <v>0</v>
      </c>
      <c r="K3049" s="215">
        <f t="shared" si="340"/>
        <v>0</v>
      </c>
      <c r="L3049" s="215">
        <f t="shared" si="340"/>
        <v>0</v>
      </c>
      <c r="M3049" s="642">
        <f t="shared" si="335"/>
        <v>0</v>
      </c>
      <c r="N3049" s="215">
        <f t="shared" si="341"/>
        <v>0</v>
      </c>
      <c r="O3049" s="215">
        <f t="shared" si="341"/>
        <v>0</v>
      </c>
      <c r="P3049" s="215">
        <f t="shared" si="341"/>
        <v>0</v>
      </c>
      <c r="Q3049" s="87" t="e">
        <f t="shared" si="333"/>
        <v>#DIV/0!</v>
      </c>
      <c r="R3049" s="87" t="e">
        <f t="shared" si="333"/>
        <v>#DIV/0!</v>
      </c>
      <c r="S3049" s="87" t="e">
        <f t="shared" si="333"/>
        <v>#DIV/0!</v>
      </c>
      <c r="T3049" s="87" t="e">
        <f t="shared" si="332"/>
        <v>#DIV/0!</v>
      </c>
    </row>
    <row r="3050" spans="1:20" ht="30" hidden="1" x14ac:dyDescent="0.3">
      <c r="A3050" s="129"/>
      <c r="B3050" s="108" t="s">
        <v>314</v>
      </c>
      <c r="C3050" s="97" t="s">
        <v>315</v>
      </c>
      <c r="D3050" s="215">
        <f t="shared" si="339"/>
        <v>0</v>
      </c>
      <c r="E3050" s="642">
        <f t="shared" si="338"/>
        <v>0</v>
      </c>
      <c r="F3050" s="215">
        <f t="shared" si="339"/>
        <v>0</v>
      </c>
      <c r="G3050" s="215">
        <f t="shared" si="339"/>
        <v>0</v>
      </c>
      <c r="H3050" s="215">
        <f t="shared" si="339"/>
        <v>0</v>
      </c>
      <c r="I3050" s="642">
        <f t="shared" si="334"/>
        <v>0</v>
      </c>
      <c r="J3050" s="215">
        <f t="shared" si="340"/>
        <v>0</v>
      </c>
      <c r="K3050" s="215">
        <f t="shared" si="340"/>
        <v>0</v>
      </c>
      <c r="L3050" s="215">
        <f t="shared" si="340"/>
        <v>0</v>
      </c>
      <c r="M3050" s="642">
        <f t="shared" si="335"/>
        <v>0</v>
      </c>
      <c r="N3050" s="215">
        <f t="shared" si="341"/>
        <v>0</v>
      </c>
      <c r="O3050" s="215">
        <f t="shared" si="341"/>
        <v>0</v>
      </c>
      <c r="P3050" s="215">
        <f t="shared" si="341"/>
        <v>0</v>
      </c>
      <c r="Q3050" s="87" t="e">
        <f t="shared" si="333"/>
        <v>#DIV/0!</v>
      </c>
      <c r="R3050" s="87" t="e">
        <f t="shared" si="333"/>
        <v>#DIV/0!</v>
      </c>
      <c r="S3050" s="87" t="e">
        <f t="shared" si="333"/>
        <v>#DIV/0!</v>
      </c>
      <c r="T3050" s="87" t="e">
        <f t="shared" si="332"/>
        <v>#DIV/0!</v>
      </c>
    </row>
    <row r="3051" spans="1:20" hidden="1" x14ac:dyDescent="0.3">
      <c r="A3051" s="129"/>
      <c r="B3051" s="108" t="s">
        <v>316</v>
      </c>
      <c r="C3051" s="96" t="s">
        <v>317</v>
      </c>
      <c r="D3051" s="215">
        <f t="shared" si="339"/>
        <v>0</v>
      </c>
      <c r="E3051" s="642">
        <f t="shared" si="338"/>
        <v>0</v>
      </c>
      <c r="F3051" s="215">
        <f t="shared" si="339"/>
        <v>0</v>
      </c>
      <c r="G3051" s="215">
        <f t="shared" si="339"/>
        <v>0</v>
      </c>
      <c r="H3051" s="215">
        <f t="shared" si="339"/>
        <v>0</v>
      </c>
      <c r="I3051" s="642">
        <f t="shared" si="334"/>
        <v>0</v>
      </c>
      <c r="J3051" s="215">
        <f t="shared" si="340"/>
        <v>0</v>
      </c>
      <c r="K3051" s="215">
        <f t="shared" si="340"/>
        <v>0</v>
      </c>
      <c r="L3051" s="215">
        <f t="shared" si="340"/>
        <v>0</v>
      </c>
      <c r="M3051" s="642">
        <f t="shared" si="335"/>
        <v>0</v>
      </c>
      <c r="N3051" s="215">
        <f t="shared" si="341"/>
        <v>0</v>
      </c>
      <c r="O3051" s="215">
        <f t="shared" si="341"/>
        <v>0</v>
      </c>
      <c r="P3051" s="215">
        <f t="shared" si="341"/>
        <v>0</v>
      </c>
      <c r="Q3051" s="87" t="e">
        <f t="shared" si="333"/>
        <v>#DIV/0!</v>
      </c>
      <c r="R3051" s="87" t="e">
        <f t="shared" si="333"/>
        <v>#DIV/0!</v>
      </c>
      <c r="S3051" s="87" t="e">
        <f t="shared" si="333"/>
        <v>#DIV/0!</v>
      </c>
      <c r="T3051" s="87" t="e">
        <f t="shared" si="332"/>
        <v>#DIV/0!</v>
      </c>
    </row>
    <row r="3052" spans="1:20" ht="30" hidden="1" x14ac:dyDescent="0.3">
      <c r="A3052" s="129"/>
      <c r="B3052" s="108" t="s">
        <v>318</v>
      </c>
      <c r="C3052" s="97" t="s">
        <v>313</v>
      </c>
      <c r="D3052" s="215">
        <f t="shared" si="339"/>
        <v>0</v>
      </c>
      <c r="E3052" s="642">
        <f t="shared" si="338"/>
        <v>0</v>
      </c>
      <c r="F3052" s="215">
        <f t="shared" si="339"/>
        <v>0</v>
      </c>
      <c r="G3052" s="215">
        <f t="shared" si="339"/>
        <v>0</v>
      </c>
      <c r="H3052" s="215">
        <f t="shared" si="339"/>
        <v>0</v>
      </c>
      <c r="I3052" s="642">
        <f t="shared" si="334"/>
        <v>0</v>
      </c>
      <c r="J3052" s="215">
        <f t="shared" si="340"/>
        <v>0</v>
      </c>
      <c r="K3052" s="215">
        <f t="shared" si="340"/>
        <v>0</v>
      </c>
      <c r="L3052" s="215">
        <f t="shared" si="340"/>
        <v>0</v>
      </c>
      <c r="M3052" s="642">
        <f t="shared" si="335"/>
        <v>0</v>
      </c>
      <c r="N3052" s="215">
        <f t="shared" si="341"/>
        <v>0</v>
      </c>
      <c r="O3052" s="215">
        <f t="shared" si="341"/>
        <v>0</v>
      </c>
      <c r="P3052" s="215">
        <f t="shared" si="341"/>
        <v>0</v>
      </c>
      <c r="Q3052" s="87" t="e">
        <f t="shared" si="333"/>
        <v>#DIV/0!</v>
      </c>
      <c r="R3052" s="87" t="e">
        <f t="shared" si="333"/>
        <v>#DIV/0!</v>
      </c>
      <c r="S3052" s="87" t="e">
        <f t="shared" si="333"/>
        <v>#DIV/0!</v>
      </c>
      <c r="T3052" s="87" t="e">
        <f t="shared" si="332"/>
        <v>#DIV/0!</v>
      </c>
    </row>
    <row r="3053" spans="1:20" ht="30" hidden="1" x14ac:dyDescent="0.3">
      <c r="A3053" s="129"/>
      <c r="B3053" s="108" t="s">
        <v>319</v>
      </c>
      <c r="C3053" s="97" t="s">
        <v>315</v>
      </c>
      <c r="D3053" s="215">
        <f t="shared" si="339"/>
        <v>0</v>
      </c>
      <c r="E3053" s="642">
        <f t="shared" si="338"/>
        <v>0</v>
      </c>
      <c r="F3053" s="215">
        <f t="shared" si="339"/>
        <v>0</v>
      </c>
      <c r="G3053" s="215">
        <f t="shared" si="339"/>
        <v>0</v>
      </c>
      <c r="H3053" s="215">
        <f t="shared" si="339"/>
        <v>0</v>
      </c>
      <c r="I3053" s="642">
        <f t="shared" si="334"/>
        <v>0</v>
      </c>
      <c r="J3053" s="215">
        <f t="shared" si="340"/>
        <v>0</v>
      </c>
      <c r="K3053" s="215">
        <f t="shared" si="340"/>
        <v>0</v>
      </c>
      <c r="L3053" s="215">
        <f t="shared" si="340"/>
        <v>0</v>
      </c>
      <c r="M3053" s="642">
        <f t="shared" si="335"/>
        <v>0</v>
      </c>
      <c r="N3053" s="215">
        <f t="shared" si="341"/>
        <v>0</v>
      </c>
      <c r="O3053" s="215">
        <f t="shared" si="341"/>
        <v>0</v>
      </c>
      <c r="P3053" s="215">
        <f t="shared" si="341"/>
        <v>0</v>
      </c>
      <c r="Q3053" s="87" t="e">
        <f t="shared" si="333"/>
        <v>#DIV/0!</v>
      </c>
      <c r="R3053" s="87" t="e">
        <f t="shared" si="333"/>
        <v>#DIV/0!</v>
      </c>
      <c r="S3053" s="87" t="e">
        <f t="shared" si="333"/>
        <v>#DIV/0!</v>
      </c>
      <c r="T3053" s="87" t="e">
        <f t="shared" si="332"/>
        <v>#DIV/0!</v>
      </c>
    </row>
    <row r="3054" spans="1:20" ht="45" hidden="1" x14ac:dyDescent="0.3">
      <c r="A3054" s="129"/>
      <c r="B3054" s="108" t="s">
        <v>320</v>
      </c>
      <c r="C3054" s="96" t="s">
        <v>321</v>
      </c>
      <c r="D3054" s="215">
        <f>D3123+D3292</f>
        <v>151.39999999999998</v>
      </c>
      <c r="E3054" s="642">
        <f t="shared" si="338"/>
        <v>153.79999999999998</v>
      </c>
      <c r="F3054" s="215">
        <f t="shared" ref="F3054:H3056" si="342">F3123+F3292</f>
        <v>153.79999999999998</v>
      </c>
      <c r="G3054" s="215">
        <f t="shared" si="342"/>
        <v>0</v>
      </c>
      <c r="H3054" s="215">
        <f t="shared" si="342"/>
        <v>0</v>
      </c>
      <c r="I3054" s="642">
        <f t="shared" si="334"/>
        <v>110.84954999999999</v>
      </c>
      <c r="J3054" s="215">
        <f t="shared" ref="J3054:L3056" si="343">J3123+J3292</f>
        <v>110.84954999999999</v>
      </c>
      <c r="K3054" s="215">
        <f t="shared" si="343"/>
        <v>0</v>
      </c>
      <c r="L3054" s="215">
        <f t="shared" si="343"/>
        <v>0</v>
      </c>
      <c r="M3054" s="642">
        <f t="shared" si="335"/>
        <v>93.284300000000002</v>
      </c>
      <c r="N3054" s="215">
        <f t="shared" ref="N3054:P3056" si="344">N3123+N3292</f>
        <v>93.284300000000002</v>
      </c>
      <c r="O3054" s="215">
        <f t="shared" si="344"/>
        <v>0</v>
      </c>
      <c r="P3054" s="215">
        <f t="shared" si="344"/>
        <v>0</v>
      </c>
      <c r="Q3054" s="87">
        <f t="shared" si="333"/>
        <v>84.153972659338734</v>
      </c>
      <c r="R3054" s="87">
        <f t="shared" si="333"/>
        <v>84.153972659338734</v>
      </c>
      <c r="S3054" s="87" t="e">
        <f t="shared" si="333"/>
        <v>#DIV/0!</v>
      </c>
      <c r="T3054" s="87" t="e">
        <f t="shared" si="332"/>
        <v>#DIV/0!</v>
      </c>
    </row>
    <row r="3055" spans="1:20" ht="30" hidden="1" x14ac:dyDescent="0.3">
      <c r="A3055" s="129"/>
      <c r="B3055" s="108" t="s">
        <v>322</v>
      </c>
      <c r="C3055" s="97" t="s">
        <v>313</v>
      </c>
      <c r="D3055" s="215">
        <f>D3124+D3293</f>
        <v>0</v>
      </c>
      <c r="E3055" s="642">
        <f t="shared" si="338"/>
        <v>0</v>
      </c>
      <c r="F3055" s="215">
        <f t="shared" si="342"/>
        <v>0</v>
      </c>
      <c r="G3055" s="215">
        <f t="shared" si="342"/>
        <v>0</v>
      </c>
      <c r="H3055" s="215">
        <f t="shared" si="342"/>
        <v>0</v>
      </c>
      <c r="I3055" s="642">
        <f t="shared" si="334"/>
        <v>0</v>
      </c>
      <c r="J3055" s="215">
        <f t="shared" si="343"/>
        <v>0</v>
      </c>
      <c r="K3055" s="215">
        <f t="shared" si="343"/>
        <v>0</v>
      </c>
      <c r="L3055" s="215">
        <f t="shared" si="343"/>
        <v>0</v>
      </c>
      <c r="M3055" s="642">
        <f t="shared" si="335"/>
        <v>0</v>
      </c>
      <c r="N3055" s="215">
        <f t="shared" si="344"/>
        <v>0</v>
      </c>
      <c r="O3055" s="215">
        <f t="shared" si="344"/>
        <v>0</v>
      </c>
      <c r="P3055" s="215">
        <f t="shared" si="344"/>
        <v>0</v>
      </c>
      <c r="Q3055" s="87" t="e">
        <f t="shared" si="333"/>
        <v>#DIV/0!</v>
      </c>
      <c r="R3055" s="87" t="e">
        <f t="shared" si="333"/>
        <v>#DIV/0!</v>
      </c>
      <c r="S3055" s="87" t="e">
        <f t="shared" si="333"/>
        <v>#DIV/0!</v>
      </c>
      <c r="T3055" s="87" t="e">
        <f t="shared" si="332"/>
        <v>#DIV/0!</v>
      </c>
    </row>
    <row r="3056" spans="1:20" ht="30" hidden="1" x14ac:dyDescent="0.3">
      <c r="A3056" s="129"/>
      <c r="B3056" s="108" t="s">
        <v>323</v>
      </c>
      <c r="C3056" s="97" t="s">
        <v>315</v>
      </c>
      <c r="D3056" s="215">
        <f>D3125+D3294</f>
        <v>0</v>
      </c>
      <c r="E3056" s="642">
        <f t="shared" si="338"/>
        <v>0</v>
      </c>
      <c r="F3056" s="215">
        <f t="shared" si="342"/>
        <v>0</v>
      </c>
      <c r="G3056" s="215">
        <f t="shared" si="342"/>
        <v>0</v>
      </c>
      <c r="H3056" s="215">
        <f t="shared" si="342"/>
        <v>0</v>
      </c>
      <c r="I3056" s="642">
        <f t="shared" si="334"/>
        <v>0</v>
      </c>
      <c r="J3056" s="215">
        <f t="shared" si="343"/>
        <v>0</v>
      </c>
      <c r="K3056" s="215">
        <f t="shared" si="343"/>
        <v>0</v>
      </c>
      <c r="L3056" s="215">
        <f t="shared" si="343"/>
        <v>0</v>
      </c>
      <c r="M3056" s="642">
        <f t="shared" si="335"/>
        <v>0</v>
      </c>
      <c r="N3056" s="215">
        <f t="shared" si="344"/>
        <v>0</v>
      </c>
      <c r="O3056" s="215">
        <f t="shared" si="344"/>
        <v>0</v>
      </c>
      <c r="P3056" s="215">
        <f t="shared" si="344"/>
        <v>0</v>
      </c>
      <c r="Q3056" s="87" t="e">
        <f t="shared" si="333"/>
        <v>#DIV/0!</v>
      </c>
      <c r="R3056" s="87" t="e">
        <f t="shared" si="333"/>
        <v>#DIV/0!</v>
      </c>
      <c r="S3056" s="87" t="e">
        <f t="shared" si="333"/>
        <v>#DIV/0!</v>
      </c>
      <c r="T3056" s="87" t="e">
        <f t="shared" si="332"/>
        <v>#DIV/0!</v>
      </c>
    </row>
    <row r="3057" spans="1:20" x14ac:dyDescent="0.3">
      <c r="A3057" s="129"/>
      <c r="B3057" s="108" t="s">
        <v>324</v>
      </c>
      <c r="C3057" s="95" t="s">
        <v>23</v>
      </c>
      <c r="D3057" s="215">
        <f>D3236</f>
        <v>48.8</v>
      </c>
      <c r="E3057" s="642">
        <f t="shared" si="338"/>
        <v>51.8</v>
      </c>
      <c r="F3057" s="215">
        <f>F3236</f>
        <v>51.8</v>
      </c>
      <c r="G3057" s="215">
        <f>G3236</f>
        <v>0</v>
      </c>
      <c r="H3057" s="215">
        <f>H3236</f>
        <v>0</v>
      </c>
      <c r="I3057" s="642">
        <f t="shared" si="334"/>
        <v>37.446449999999999</v>
      </c>
      <c r="J3057" s="215">
        <f>J3236</f>
        <v>37.446449999999999</v>
      </c>
      <c r="K3057" s="215">
        <f>K3236</f>
        <v>0</v>
      </c>
      <c r="L3057" s="215">
        <f>L3236</f>
        <v>0</v>
      </c>
      <c r="M3057" s="642">
        <f t="shared" si="335"/>
        <v>28.35877</v>
      </c>
      <c r="N3057" s="215">
        <f>N3236</f>
        <v>28.35877</v>
      </c>
      <c r="O3057" s="215">
        <f>O3236</f>
        <v>0</v>
      </c>
      <c r="P3057" s="215">
        <f>P3236</f>
        <v>0</v>
      </c>
      <c r="Q3057" s="87">
        <f t="shared" si="333"/>
        <v>75.731531293353584</v>
      </c>
      <c r="R3057" s="87">
        <f t="shared" si="333"/>
        <v>75.731531293353584</v>
      </c>
      <c r="S3057" s="87" t="e">
        <f t="shared" si="333"/>
        <v>#DIV/0!</v>
      </c>
      <c r="T3057" s="87" t="e">
        <f t="shared" si="332"/>
        <v>#DIV/0!</v>
      </c>
    </row>
    <row r="3058" spans="1:20" ht="45" hidden="1" x14ac:dyDescent="0.3">
      <c r="A3058" s="129"/>
      <c r="B3058" s="108" t="s">
        <v>325</v>
      </c>
      <c r="C3058" s="96" t="s">
        <v>326</v>
      </c>
      <c r="D3058" s="215">
        <f>D3127+D3296</f>
        <v>0</v>
      </c>
      <c r="E3058" s="642">
        <f t="shared" si="338"/>
        <v>0</v>
      </c>
      <c r="F3058" s="215">
        <f t="shared" ref="F3058:H3061" si="345">F3127+F3296</f>
        <v>0</v>
      </c>
      <c r="G3058" s="215">
        <f t="shared" si="345"/>
        <v>0</v>
      </c>
      <c r="H3058" s="215">
        <f t="shared" si="345"/>
        <v>0</v>
      </c>
      <c r="I3058" s="642">
        <f t="shared" si="334"/>
        <v>0</v>
      </c>
      <c r="J3058" s="215">
        <f t="shared" ref="J3058:L3061" si="346">J3127+J3296</f>
        <v>0</v>
      </c>
      <c r="K3058" s="215">
        <f t="shared" si="346"/>
        <v>0</v>
      </c>
      <c r="L3058" s="215">
        <f t="shared" si="346"/>
        <v>0</v>
      </c>
      <c r="M3058" s="642">
        <f t="shared" si="335"/>
        <v>0</v>
      </c>
      <c r="N3058" s="215">
        <f t="shared" ref="N3058:P3061" si="347">N3127+N3296</f>
        <v>0</v>
      </c>
      <c r="O3058" s="215">
        <f t="shared" si="347"/>
        <v>0</v>
      </c>
      <c r="P3058" s="215">
        <f t="shared" si="347"/>
        <v>0</v>
      </c>
      <c r="Q3058" s="87" t="e">
        <f t="shared" si="333"/>
        <v>#DIV/0!</v>
      </c>
      <c r="R3058" s="87" t="e">
        <f t="shared" si="333"/>
        <v>#DIV/0!</v>
      </c>
      <c r="S3058" s="87" t="e">
        <f t="shared" si="333"/>
        <v>#DIV/0!</v>
      </c>
      <c r="T3058" s="87" t="e">
        <f t="shared" si="332"/>
        <v>#DIV/0!</v>
      </c>
    </row>
    <row r="3059" spans="1:20" ht="25.5" hidden="1" customHeight="1" x14ac:dyDescent="0.3">
      <c r="A3059" s="129"/>
      <c r="B3059" s="108" t="s">
        <v>327</v>
      </c>
      <c r="C3059" s="96" t="s">
        <v>328</v>
      </c>
      <c r="D3059" s="215">
        <f>D3128+D3297</f>
        <v>0</v>
      </c>
      <c r="E3059" s="642">
        <f t="shared" si="338"/>
        <v>0</v>
      </c>
      <c r="F3059" s="215">
        <f t="shared" si="345"/>
        <v>0</v>
      </c>
      <c r="G3059" s="215">
        <f t="shared" si="345"/>
        <v>0</v>
      </c>
      <c r="H3059" s="215">
        <f t="shared" si="345"/>
        <v>0</v>
      </c>
      <c r="I3059" s="642">
        <f t="shared" si="334"/>
        <v>0</v>
      </c>
      <c r="J3059" s="215">
        <f t="shared" si="346"/>
        <v>0</v>
      </c>
      <c r="K3059" s="215">
        <f t="shared" si="346"/>
        <v>0</v>
      </c>
      <c r="L3059" s="215">
        <f t="shared" si="346"/>
        <v>0</v>
      </c>
      <c r="M3059" s="642">
        <f t="shared" si="335"/>
        <v>0</v>
      </c>
      <c r="N3059" s="215">
        <f t="shared" si="347"/>
        <v>0</v>
      </c>
      <c r="O3059" s="215">
        <f t="shared" si="347"/>
        <v>0</v>
      </c>
      <c r="P3059" s="215">
        <f t="shared" si="347"/>
        <v>0</v>
      </c>
      <c r="Q3059" s="87" t="e">
        <f t="shared" si="333"/>
        <v>#DIV/0!</v>
      </c>
      <c r="R3059" s="87" t="e">
        <f t="shared" si="333"/>
        <v>#DIV/0!</v>
      </c>
      <c r="S3059" s="87" t="e">
        <f t="shared" si="333"/>
        <v>#DIV/0!</v>
      </c>
      <c r="T3059" s="87" t="e">
        <f t="shared" si="332"/>
        <v>#DIV/0!</v>
      </c>
    </row>
    <row r="3060" spans="1:20" ht="30" hidden="1" x14ac:dyDescent="0.3">
      <c r="A3060" s="129"/>
      <c r="B3060" s="108" t="s">
        <v>329</v>
      </c>
      <c r="C3060" s="97" t="s">
        <v>330</v>
      </c>
      <c r="D3060" s="215">
        <f>D3129+D3298</f>
        <v>0</v>
      </c>
      <c r="E3060" s="642">
        <f t="shared" si="338"/>
        <v>0</v>
      </c>
      <c r="F3060" s="215">
        <f t="shared" si="345"/>
        <v>0</v>
      </c>
      <c r="G3060" s="215">
        <f t="shared" si="345"/>
        <v>0</v>
      </c>
      <c r="H3060" s="215">
        <f t="shared" si="345"/>
        <v>0</v>
      </c>
      <c r="I3060" s="642">
        <f t="shared" si="334"/>
        <v>0</v>
      </c>
      <c r="J3060" s="215">
        <f t="shared" si="346"/>
        <v>0</v>
      </c>
      <c r="K3060" s="215">
        <f t="shared" si="346"/>
        <v>0</v>
      </c>
      <c r="L3060" s="215">
        <f t="shared" si="346"/>
        <v>0</v>
      </c>
      <c r="M3060" s="642">
        <f t="shared" si="335"/>
        <v>0</v>
      </c>
      <c r="N3060" s="215">
        <f t="shared" si="347"/>
        <v>0</v>
      </c>
      <c r="O3060" s="215">
        <f t="shared" si="347"/>
        <v>0</v>
      </c>
      <c r="P3060" s="215">
        <f t="shared" si="347"/>
        <v>0</v>
      </c>
      <c r="Q3060" s="87" t="e">
        <f t="shared" si="333"/>
        <v>#DIV/0!</v>
      </c>
      <c r="R3060" s="87" t="e">
        <f t="shared" si="333"/>
        <v>#DIV/0!</v>
      </c>
      <c r="S3060" s="87" t="e">
        <f t="shared" si="333"/>
        <v>#DIV/0!</v>
      </c>
      <c r="T3060" s="87" t="e">
        <f t="shared" si="332"/>
        <v>#DIV/0!</v>
      </c>
    </row>
    <row r="3061" spans="1:20" ht="30" hidden="1" x14ac:dyDescent="0.3">
      <c r="A3061" s="129"/>
      <c r="B3061" s="108" t="s">
        <v>331</v>
      </c>
      <c r="C3061" s="97" t="s">
        <v>332</v>
      </c>
      <c r="D3061" s="215">
        <f>D3130+D3299</f>
        <v>0</v>
      </c>
      <c r="E3061" s="642">
        <f t="shared" si="338"/>
        <v>0</v>
      </c>
      <c r="F3061" s="215">
        <f t="shared" si="345"/>
        <v>0</v>
      </c>
      <c r="G3061" s="215">
        <f t="shared" si="345"/>
        <v>0</v>
      </c>
      <c r="H3061" s="215">
        <f t="shared" si="345"/>
        <v>0</v>
      </c>
      <c r="I3061" s="642">
        <f t="shared" si="334"/>
        <v>0</v>
      </c>
      <c r="J3061" s="215">
        <f t="shared" si="346"/>
        <v>0</v>
      </c>
      <c r="K3061" s="215">
        <f t="shared" si="346"/>
        <v>0</v>
      </c>
      <c r="L3061" s="215">
        <f t="shared" si="346"/>
        <v>0</v>
      </c>
      <c r="M3061" s="642">
        <f t="shared" si="335"/>
        <v>0</v>
      </c>
      <c r="N3061" s="215">
        <f t="shared" si="347"/>
        <v>0</v>
      </c>
      <c r="O3061" s="215">
        <f t="shared" si="347"/>
        <v>0</v>
      </c>
      <c r="P3061" s="215">
        <f t="shared" si="347"/>
        <v>0</v>
      </c>
      <c r="Q3061" s="87" t="e">
        <f t="shared" si="333"/>
        <v>#DIV/0!</v>
      </c>
      <c r="R3061" s="87" t="e">
        <f t="shared" si="333"/>
        <v>#DIV/0!</v>
      </c>
      <c r="S3061" s="87" t="e">
        <f t="shared" si="333"/>
        <v>#DIV/0!</v>
      </c>
      <c r="T3061" s="87" t="e">
        <f t="shared" si="332"/>
        <v>#DIV/0!</v>
      </c>
    </row>
    <row r="3062" spans="1:20" ht="30" x14ac:dyDescent="0.3">
      <c r="A3062" s="129"/>
      <c r="B3062" s="108" t="s">
        <v>138</v>
      </c>
      <c r="C3062" s="94" t="s">
        <v>333</v>
      </c>
      <c r="D3062" s="215">
        <f>D3068+D3237</f>
        <v>0</v>
      </c>
      <c r="E3062" s="642">
        <f t="shared" si="338"/>
        <v>13.230270000000001</v>
      </c>
      <c r="F3062" s="215">
        <f>F3068+F3237</f>
        <v>13.223980000000001</v>
      </c>
      <c r="G3062" s="215">
        <f>G3068+G3237</f>
        <v>6.2899999999999996E-3</v>
      </c>
      <c r="H3062" s="215">
        <f>H3068+H3237</f>
        <v>0</v>
      </c>
      <c r="I3062" s="642">
        <f t="shared" si="334"/>
        <v>13.23029</v>
      </c>
      <c r="J3062" s="215">
        <f>J3068+J3237</f>
        <v>13.224</v>
      </c>
      <c r="K3062" s="215">
        <f>K3068+K3237</f>
        <v>6.2899999999999996E-3</v>
      </c>
      <c r="L3062" s="215">
        <f>L3068+L3237</f>
        <v>0</v>
      </c>
      <c r="M3062" s="642">
        <f t="shared" si="335"/>
        <v>13.220389999999998</v>
      </c>
      <c r="N3062" s="215">
        <f>N3068+N3237</f>
        <v>13.220389999999998</v>
      </c>
      <c r="O3062" s="215">
        <f>O3068+O3237</f>
        <v>0</v>
      </c>
      <c r="P3062" s="215">
        <f>P3068+P3237</f>
        <v>0</v>
      </c>
      <c r="Q3062" s="87">
        <f t="shared" si="333"/>
        <v>99.925171708254297</v>
      </c>
      <c r="R3062" s="87">
        <f t="shared" si="333"/>
        <v>99.972701149425262</v>
      </c>
      <c r="S3062" s="87">
        <f t="shared" si="333"/>
        <v>0</v>
      </c>
      <c r="T3062" s="87" t="e">
        <f t="shared" si="332"/>
        <v>#DIV/0!</v>
      </c>
    </row>
    <row r="3063" spans="1:20" s="124" customFormat="1" ht="19.5" customHeight="1" x14ac:dyDescent="0.3">
      <c r="A3063" s="129" t="s">
        <v>547</v>
      </c>
      <c r="B3063" s="108"/>
      <c r="C3063" s="130" t="s">
        <v>548</v>
      </c>
      <c r="D3063" s="215">
        <f>D3069+D3150</f>
        <v>95.2</v>
      </c>
      <c r="E3063" s="642">
        <f t="shared" si="338"/>
        <v>122.10029</v>
      </c>
      <c r="F3063" s="215">
        <f t="shared" ref="F3063:H3064" si="348">F3069+F3150</f>
        <v>122.09399999999999</v>
      </c>
      <c r="G3063" s="215">
        <f t="shared" si="348"/>
        <v>6.2899999999999996E-3</v>
      </c>
      <c r="H3063" s="215">
        <f t="shared" si="348"/>
        <v>46.728999999999999</v>
      </c>
      <c r="I3063" s="642">
        <f t="shared" si="334"/>
        <v>96.975290000000001</v>
      </c>
      <c r="J3063" s="215">
        <f t="shared" ref="J3063:L3064" si="349">J3069+J3150</f>
        <v>96.968999999999994</v>
      </c>
      <c r="K3063" s="215">
        <f t="shared" si="349"/>
        <v>6.2899999999999996E-3</v>
      </c>
      <c r="L3063" s="215">
        <f t="shared" si="349"/>
        <v>42.059000000000005</v>
      </c>
      <c r="M3063" s="642">
        <f t="shared" si="335"/>
        <v>89.876710000000003</v>
      </c>
      <c r="N3063" s="215">
        <f t="shared" ref="N3063:P3064" si="350">N3069+N3150</f>
        <v>89.876710000000003</v>
      </c>
      <c r="O3063" s="215">
        <f t="shared" si="350"/>
        <v>0</v>
      </c>
      <c r="P3063" s="215">
        <f t="shared" si="350"/>
        <v>36.700220000000002</v>
      </c>
      <c r="Q3063" s="87">
        <f t="shared" si="333"/>
        <v>92.680011578207186</v>
      </c>
      <c r="R3063" s="87">
        <f t="shared" si="333"/>
        <v>92.686023368292965</v>
      </c>
      <c r="S3063" s="87">
        <f t="shared" si="333"/>
        <v>0</v>
      </c>
      <c r="T3063" s="87">
        <f t="shared" si="332"/>
        <v>87.25889821441308</v>
      </c>
    </row>
    <row r="3064" spans="1:20" x14ac:dyDescent="0.3">
      <c r="A3064" s="129"/>
      <c r="B3064" s="108" t="s">
        <v>192</v>
      </c>
      <c r="C3064" s="94" t="s">
        <v>206</v>
      </c>
      <c r="D3064" s="217">
        <f>D3070+D3151</f>
        <v>95.2</v>
      </c>
      <c r="E3064" s="645">
        <f t="shared" si="338"/>
        <v>110.95</v>
      </c>
      <c r="F3064" s="217">
        <f t="shared" si="348"/>
        <v>110.95</v>
      </c>
      <c r="G3064" s="217">
        <f t="shared" si="348"/>
        <v>0</v>
      </c>
      <c r="H3064" s="217">
        <f t="shared" si="348"/>
        <v>46.728999999999999</v>
      </c>
      <c r="I3064" s="645">
        <f t="shared" si="334"/>
        <v>85.825000000000003</v>
      </c>
      <c r="J3064" s="640">
        <f t="shared" si="349"/>
        <v>85.825000000000003</v>
      </c>
      <c r="K3064" s="640">
        <f t="shared" si="349"/>
        <v>0</v>
      </c>
      <c r="L3064" s="640">
        <f t="shared" si="349"/>
        <v>42.059000000000005</v>
      </c>
      <c r="M3064" s="645">
        <f t="shared" si="335"/>
        <v>78.7363</v>
      </c>
      <c r="N3064" s="640">
        <f t="shared" si="350"/>
        <v>78.7363</v>
      </c>
      <c r="O3064" s="640">
        <f t="shared" si="350"/>
        <v>0</v>
      </c>
      <c r="P3064" s="640">
        <f t="shared" si="350"/>
        <v>36.700220000000002</v>
      </c>
      <c r="Q3064" s="87">
        <f t="shared" si="333"/>
        <v>91.740518496941448</v>
      </c>
      <c r="R3064" s="87">
        <f t="shared" si="333"/>
        <v>91.740518496941448</v>
      </c>
      <c r="S3064" s="87" t="e">
        <f t="shared" si="333"/>
        <v>#DIV/0!</v>
      </c>
      <c r="T3064" s="87">
        <f t="shared" si="332"/>
        <v>87.25889821441308</v>
      </c>
    </row>
    <row r="3065" spans="1:20" x14ac:dyDescent="0.3">
      <c r="A3065" s="129"/>
      <c r="B3065" s="108" t="s">
        <v>203</v>
      </c>
      <c r="C3065" s="95" t="s">
        <v>18</v>
      </c>
      <c r="D3065" s="217">
        <f>D3071</f>
        <v>0</v>
      </c>
      <c r="E3065" s="645">
        <f t="shared" si="338"/>
        <v>0</v>
      </c>
      <c r="F3065" s="217">
        <f>F3071</f>
        <v>0</v>
      </c>
      <c r="G3065" s="217">
        <f>G3071</f>
        <v>0</v>
      </c>
      <c r="H3065" s="217">
        <f>H3071</f>
        <v>38.323</v>
      </c>
      <c r="I3065" s="645">
        <f t="shared" si="334"/>
        <v>0</v>
      </c>
      <c r="J3065" s="640">
        <f>J3071</f>
        <v>0</v>
      </c>
      <c r="K3065" s="640">
        <f>K3071</f>
        <v>0</v>
      </c>
      <c r="L3065" s="640">
        <f>L3071</f>
        <v>34.243000000000002</v>
      </c>
      <c r="M3065" s="645">
        <f t="shared" si="335"/>
        <v>0</v>
      </c>
      <c r="N3065" s="640">
        <f>N3071</f>
        <v>0</v>
      </c>
      <c r="O3065" s="640">
        <f>O3071</f>
        <v>0</v>
      </c>
      <c r="P3065" s="640">
        <f>P3071</f>
        <v>34.018340000000002</v>
      </c>
      <c r="Q3065" s="87" t="e">
        <f t="shared" si="333"/>
        <v>#DIV/0!</v>
      </c>
      <c r="R3065" s="87" t="e">
        <f t="shared" si="333"/>
        <v>#DIV/0!</v>
      </c>
      <c r="S3065" s="87" t="e">
        <f t="shared" si="333"/>
        <v>#DIV/0!</v>
      </c>
      <c r="T3065" s="87">
        <f t="shared" si="332"/>
        <v>99.343924305697513</v>
      </c>
    </row>
    <row r="3066" spans="1:20" ht="21.75" customHeight="1" x14ac:dyDescent="0.3">
      <c r="A3066" s="129"/>
      <c r="B3066" s="108" t="s">
        <v>215</v>
      </c>
      <c r="C3066" s="95" t="s">
        <v>19</v>
      </c>
      <c r="D3066" s="217">
        <f>D3078+D3157</f>
        <v>3.9</v>
      </c>
      <c r="E3066" s="645">
        <f t="shared" si="338"/>
        <v>4.6500000000000004</v>
      </c>
      <c r="F3066" s="217">
        <f>F3078+F3157</f>
        <v>4.6500000000000004</v>
      </c>
      <c r="G3066" s="217">
        <f>G3078+G3157</f>
        <v>0</v>
      </c>
      <c r="H3066" s="217">
        <f>H3078+H3157</f>
        <v>0</v>
      </c>
      <c r="I3066" s="645">
        <f t="shared" si="334"/>
        <v>3.5249999999999999</v>
      </c>
      <c r="J3066" s="640">
        <f>J3078+J3157</f>
        <v>3.5249999999999999</v>
      </c>
      <c r="K3066" s="640">
        <f>K3078+K3157</f>
        <v>0</v>
      </c>
      <c r="L3066" s="640">
        <f>L3078+L3157</f>
        <v>0</v>
      </c>
      <c r="M3066" s="645">
        <f t="shared" si="335"/>
        <v>3.45</v>
      </c>
      <c r="N3066" s="640">
        <f>N3078+N3157</f>
        <v>3.45</v>
      </c>
      <c r="O3066" s="640">
        <f>O3078+O3157</f>
        <v>0</v>
      </c>
      <c r="P3066" s="640">
        <f>P3078+P3157</f>
        <v>0</v>
      </c>
      <c r="Q3066" s="87">
        <f t="shared" si="333"/>
        <v>97.872340425531917</v>
      </c>
      <c r="R3066" s="87">
        <f t="shared" si="333"/>
        <v>97.872340425531917</v>
      </c>
      <c r="S3066" s="87" t="e">
        <f t="shared" si="333"/>
        <v>#DIV/0!</v>
      </c>
      <c r="T3066" s="87" t="e">
        <f t="shared" si="332"/>
        <v>#DIV/0!</v>
      </c>
    </row>
    <row r="3067" spans="1:20" x14ac:dyDescent="0.3">
      <c r="A3067" s="129"/>
      <c r="B3067" s="108" t="s">
        <v>307</v>
      </c>
      <c r="C3067" s="95" t="s">
        <v>21</v>
      </c>
      <c r="D3067" s="217">
        <f>D3077</f>
        <v>91.3</v>
      </c>
      <c r="E3067" s="645">
        <f t="shared" si="338"/>
        <v>106.3</v>
      </c>
      <c r="F3067" s="217">
        <f>F3077</f>
        <v>106.3</v>
      </c>
      <c r="G3067" s="217">
        <f>G3077</f>
        <v>0</v>
      </c>
      <c r="H3067" s="217">
        <f>H3077</f>
        <v>0</v>
      </c>
      <c r="I3067" s="645">
        <f t="shared" si="334"/>
        <v>82.3</v>
      </c>
      <c r="J3067" s="640">
        <f>J3077</f>
        <v>82.3</v>
      </c>
      <c r="K3067" s="640">
        <f>K3077</f>
        <v>0</v>
      </c>
      <c r="L3067" s="640">
        <f>L3077</f>
        <v>0</v>
      </c>
      <c r="M3067" s="645">
        <f t="shared" si="335"/>
        <v>75.286299999999997</v>
      </c>
      <c r="N3067" s="640">
        <f>N3077</f>
        <v>75.286299999999997</v>
      </c>
      <c r="O3067" s="640">
        <f>O3077</f>
        <v>0</v>
      </c>
      <c r="P3067" s="640">
        <f>P3077</f>
        <v>0</v>
      </c>
      <c r="Q3067" s="87">
        <f t="shared" si="333"/>
        <v>91.477885783718108</v>
      </c>
      <c r="R3067" s="87">
        <f t="shared" si="333"/>
        <v>91.477885783718108</v>
      </c>
      <c r="S3067" s="87" t="e">
        <f t="shared" si="333"/>
        <v>#DIV/0!</v>
      </c>
      <c r="T3067" s="87" t="e">
        <f t="shared" si="332"/>
        <v>#DIV/0!</v>
      </c>
    </row>
    <row r="3068" spans="1:20" ht="30" x14ac:dyDescent="0.3">
      <c r="A3068" s="129"/>
      <c r="B3068" s="108" t="s">
        <v>138</v>
      </c>
      <c r="C3068" s="94" t="s">
        <v>333</v>
      </c>
      <c r="D3068" s="217">
        <f>D3137+D3218</f>
        <v>0</v>
      </c>
      <c r="E3068" s="645">
        <f t="shared" si="338"/>
        <v>11.15029</v>
      </c>
      <c r="F3068" s="217">
        <f>F3137+F3218</f>
        <v>11.144</v>
      </c>
      <c r="G3068" s="217">
        <f>G3137+G3218</f>
        <v>6.2899999999999996E-3</v>
      </c>
      <c r="H3068" s="217">
        <f>H3137+H3218</f>
        <v>0</v>
      </c>
      <c r="I3068" s="645">
        <f t="shared" si="334"/>
        <v>11.15029</v>
      </c>
      <c r="J3068" s="640">
        <f>J3137+J3218</f>
        <v>11.144</v>
      </c>
      <c r="K3068" s="640">
        <f>K3137+K3218</f>
        <v>6.2899999999999996E-3</v>
      </c>
      <c r="L3068" s="640">
        <f>L3137+L3218</f>
        <v>0</v>
      </c>
      <c r="M3068" s="645">
        <f t="shared" si="335"/>
        <v>11.140409999999999</v>
      </c>
      <c r="N3068" s="640">
        <f>N3137+N3218</f>
        <v>11.140409999999999</v>
      </c>
      <c r="O3068" s="640">
        <f>O3137+O3218</f>
        <v>0</v>
      </c>
      <c r="P3068" s="640">
        <f>P3137+P3218</f>
        <v>0</v>
      </c>
      <c r="Q3068" s="87">
        <f t="shared" si="333"/>
        <v>99.911392439120405</v>
      </c>
      <c r="R3068" s="87">
        <f t="shared" si="333"/>
        <v>99.967785355348155</v>
      </c>
      <c r="S3068" s="87">
        <f t="shared" si="333"/>
        <v>0</v>
      </c>
      <c r="T3068" s="87" t="e">
        <f t="shared" si="332"/>
        <v>#DIV/0!</v>
      </c>
    </row>
    <row r="3069" spans="1:20" ht="35.25" customHeight="1" x14ac:dyDescent="0.3">
      <c r="A3069" s="128" t="s">
        <v>549</v>
      </c>
      <c r="B3069" s="117"/>
      <c r="C3069" s="130" t="s">
        <v>550</v>
      </c>
      <c r="D3069" s="217">
        <f>D3070+D3137</f>
        <v>91.3</v>
      </c>
      <c r="E3069" s="645">
        <f t="shared" si="338"/>
        <v>106.3</v>
      </c>
      <c r="F3069" s="217">
        <f>F3070+F3137</f>
        <v>106.3</v>
      </c>
      <c r="G3069" s="217">
        <f>G3070+G3137</f>
        <v>0</v>
      </c>
      <c r="H3069" s="217">
        <f>H3070+H3137</f>
        <v>46.728999999999999</v>
      </c>
      <c r="I3069" s="645">
        <f t="shared" si="334"/>
        <v>82.3</v>
      </c>
      <c r="J3069" s="640">
        <f>J3070+J3137</f>
        <v>82.3</v>
      </c>
      <c r="K3069" s="640">
        <f>K3070+K3137</f>
        <v>0</v>
      </c>
      <c r="L3069" s="640">
        <f>L3070+L3137</f>
        <v>42.059000000000005</v>
      </c>
      <c r="M3069" s="645">
        <f t="shared" si="335"/>
        <v>75.286299999999997</v>
      </c>
      <c r="N3069" s="640">
        <f>N3070+N3137</f>
        <v>75.286299999999997</v>
      </c>
      <c r="O3069" s="640">
        <f>O3070+O3137</f>
        <v>0</v>
      </c>
      <c r="P3069" s="640">
        <f>P3070+P3137</f>
        <v>36.700220000000002</v>
      </c>
      <c r="Q3069" s="87">
        <f t="shared" si="333"/>
        <v>91.477885783718108</v>
      </c>
      <c r="R3069" s="87">
        <f t="shared" si="333"/>
        <v>91.477885783718108</v>
      </c>
      <c r="S3069" s="87" t="e">
        <f t="shared" si="333"/>
        <v>#DIV/0!</v>
      </c>
      <c r="T3069" s="87">
        <f t="shared" si="332"/>
        <v>87.25889821441308</v>
      </c>
    </row>
    <row r="3070" spans="1:20" ht="12" customHeight="1" x14ac:dyDescent="0.3">
      <c r="A3070" s="128"/>
      <c r="B3070" s="117" t="s">
        <v>192</v>
      </c>
      <c r="C3070" s="94" t="s">
        <v>206</v>
      </c>
      <c r="D3070" s="217">
        <f>D3071+D3076+D3077</f>
        <v>91.3</v>
      </c>
      <c r="E3070" s="645">
        <f t="shared" si="338"/>
        <v>106.3</v>
      </c>
      <c r="F3070" s="217">
        <f>F3071+F3076+F3077</f>
        <v>106.3</v>
      </c>
      <c r="G3070" s="217">
        <f>G3071+G3076+G3077</f>
        <v>0</v>
      </c>
      <c r="H3070" s="217">
        <f>H3071+H3076+H3077</f>
        <v>46.728999999999999</v>
      </c>
      <c r="I3070" s="645">
        <f t="shared" si="334"/>
        <v>82.3</v>
      </c>
      <c r="J3070" s="640">
        <f>J3071+J3076+J3077</f>
        <v>82.3</v>
      </c>
      <c r="K3070" s="640">
        <f>K3071+K3076+K3077</f>
        <v>0</v>
      </c>
      <c r="L3070" s="640">
        <f>L3071+L3076+L3077</f>
        <v>42.059000000000005</v>
      </c>
      <c r="M3070" s="645">
        <f t="shared" si="335"/>
        <v>75.286299999999997</v>
      </c>
      <c r="N3070" s="640">
        <f>N3071+N3076+N3077</f>
        <v>75.286299999999997</v>
      </c>
      <c r="O3070" s="640">
        <f>O3071+O3076+O3077</f>
        <v>0</v>
      </c>
      <c r="P3070" s="640">
        <f>P3071+P3076+P3077</f>
        <v>36.700220000000002</v>
      </c>
      <c r="Q3070" s="87">
        <f t="shared" si="333"/>
        <v>91.477885783718108</v>
      </c>
      <c r="R3070" s="87">
        <f t="shared" si="333"/>
        <v>91.477885783718108</v>
      </c>
      <c r="S3070" s="87" t="e">
        <f t="shared" si="333"/>
        <v>#DIV/0!</v>
      </c>
      <c r="T3070" s="87">
        <f t="shared" si="332"/>
        <v>87.25889821441308</v>
      </c>
    </row>
    <row r="3071" spans="1:20" x14ac:dyDescent="0.3">
      <c r="A3071" s="128"/>
      <c r="B3071" s="117" t="s">
        <v>203</v>
      </c>
      <c r="C3071" s="95" t="s">
        <v>18</v>
      </c>
      <c r="D3071" s="217"/>
      <c r="E3071" s="645">
        <f t="shared" si="338"/>
        <v>0</v>
      </c>
      <c r="F3071" s="217"/>
      <c r="G3071" s="217"/>
      <c r="H3071" s="217">
        <v>38.323</v>
      </c>
      <c r="I3071" s="645">
        <f t="shared" si="334"/>
        <v>0</v>
      </c>
      <c r="J3071" s="640"/>
      <c r="K3071" s="640"/>
      <c r="L3071" s="640">
        <v>34.243000000000002</v>
      </c>
      <c r="M3071" s="645">
        <f t="shared" si="335"/>
        <v>0</v>
      </c>
      <c r="N3071" s="640"/>
      <c r="O3071" s="640"/>
      <c r="P3071" s="640">
        <v>34.018340000000002</v>
      </c>
      <c r="Q3071" s="87" t="e">
        <f t="shared" si="333"/>
        <v>#DIV/0!</v>
      </c>
      <c r="R3071" s="87" t="e">
        <f t="shared" si="333"/>
        <v>#DIV/0!</v>
      </c>
      <c r="S3071" s="87" t="e">
        <f t="shared" si="333"/>
        <v>#DIV/0!</v>
      </c>
      <c r="T3071" s="87">
        <f t="shared" si="332"/>
        <v>99.343924305697513</v>
      </c>
    </row>
    <row r="3072" spans="1:20" hidden="1" x14ac:dyDescent="0.3">
      <c r="A3072" s="128"/>
      <c r="B3072" s="117" t="s">
        <v>207</v>
      </c>
      <c r="C3072" s="96" t="s">
        <v>208</v>
      </c>
      <c r="D3072" s="217"/>
      <c r="E3072" s="645">
        <f t="shared" si="338"/>
        <v>0</v>
      </c>
      <c r="F3072" s="217"/>
      <c r="G3072" s="217"/>
      <c r="H3072" s="217"/>
      <c r="I3072" s="645">
        <f t="shared" si="334"/>
        <v>0</v>
      </c>
      <c r="J3072" s="640"/>
      <c r="K3072" s="640"/>
      <c r="L3072" s="640"/>
      <c r="M3072" s="645">
        <f t="shared" si="335"/>
        <v>0</v>
      </c>
      <c r="N3072" s="640"/>
      <c r="O3072" s="640"/>
      <c r="P3072" s="640"/>
      <c r="Q3072" s="87" t="e">
        <f t="shared" si="333"/>
        <v>#DIV/0!</v>
      </c>
      <c r="R3072" s="87" t="e">
        <f t="shared" si="333"/>
        <v>#DIV/0!</v>
      </c>
      <c r="S3072" s="87" t="e">
        <f t="shared" si="333"/>
        <v>#DIV/0!</v>
      </c>
      <c r="T3072" s="87" t="e">
        <f t="shared" si="332"/>
        <v>#DIV/0!</v>
      </c>
    </row>
    <row r="3073" spans="1:20" ht="30" hidden="1" x14ac:dyDescent="0.3">
      <c r="A3073" s="128"/>
      <c r="B3073" s="117" t="s">
        <v>209</v>
      </c>
      <c r="C3073" s="97" t="s">
        <v>210</v>
      </c>
      <c r="D3073" s="217"/>
      <c r="E3073" s="645">
        <f t="shared" si="338"/>
        <v>0</v>
      </c>
      <c r="F3073" s="217"/>
      <c r="G3073" s="217"/>
      <c r="H3073" s="217"/>
      <c r="I3073" s="645">
        <f t="shared" si="334"/>
        <v>0</v>
      </c>
      <c r="J3073" s="640"/>
      <c r="K3073" s="640"/>
      <c r="L3073" s="640"/>
      <c r="M3073" s="645">
        <f t="shared" si="335"/>
        <v>0</v>
      </c>
      <c r="N3073" s="640"/>
      <c r="O3073" s="640"/>
      <c r="P3073" s="640"/>
      <c r="Q3073" s="87" t="e">
        <f t="shared" si="333"/>
        <v>#DIV/0!</v>
      </c>
      <c r="R3073" s="87" t="e">
        <f t="shared" si="333"/>
        <v>#DIV/0!</v>
      </c>
      <c r="S3073" s="87" t="e">
        <f t="shared" si="333"/>
        <v>#DIV/0!</v>
      </c>
      <c r="T3073" s="87" t="e">
        <f t="shared" si="332"/>
        <v>#DIV/0!</v>
      </c>
    </row>
    <row r="3074" spans="1:20" ht="30" hidden="1" x14ac:dyDescent="0.3">
      <c r="A3074" s="128"/>
      <c r="B3074" s="117" t="s">
        <v>211</v>
      </c>
      <c r="C3074" s="97" t="s">
        <v>212</v>
      </c>
      <c r="D3074" s="217"/>
      <c r="E3074" s="645">
        <f t="shared" si="338"/>
        <v>0</v>
      </c>
      <c r="F3074" s="217"/>
      <c r="G3074" s="217"/>
      <c r="H3074" s="217"/>
      <c r="I3074" s="645">
        <f t="shared" si="334"/>
        <v>0</v>
      </c>
      <c r="J3074" s="640"/>
      <c r="K3074" s="640"/>
      <c r="L3074" s="640"/>
      <c r="M3074" s="645">
        <f t="shared" si="335"/>
        <v>0</v>
      </c>
      <c r="N3074" s="640"/>
      <c r="O3074" s="640"/>
      <c r="P3074" s="640"/>
      <c r="Q3074" s="87" t="e">
        <f t="shared" si="333"/>
        <v>#DIV/0!</v>
      </c>
      <c r="R3074" s="87" t="e">
        <f t="shared" si="333"/>
        <v>#DIV/0!</v>
      </c>
      <c r="S3074" s="87" t="e">
        <f t="shared" si="333"/>
        <v>#DIV/0!</v>
      </c>
      <c r="T3074" s="87" t="e">
        <f t="shared" si="332"/>
        <v>#DIV/0!</v>
      </c>
    </row>
    <row r="3075" spans="1:20" ht="18.75" hidden="1" customHeight="1" x14ac:dyDescent="0.3">
      <c r="A3075" s="128"/>
      <c r="B3075" s="117" t="s">
        <v>213</v>
      </c>
      <c r="C3075" s="96" t="s">
        <v>214</v>
      </c>
      <c r="D3075" s="217"/>
      <c r="E3075" s="645">
        <f t="shared" si="338"/>
        <v>0</v>
      </c>
      <c r="F3075" s="217"/>
      <c r="G3075" s="217"/>
      <c r="H3075" s="217"/>
      <c r="I3075" s="645">
        <f t="shared" si="334"/>
        <v>0</v>
      </c>
      <c r="J3075" s="640"/>
      <c r="K3075" s="640"/>
      <c r="L3075" s="640"/>
      <c r="M3075" s="645">
        <f t="shared" si="335"/>
        <v>0</v>
      </c>
      <c r="N3075" s="640"/>
      <c r="O3075" s="640"/>
      <c r="P3075" s="640"/>
      <c r="Q3075" s="87" t="e">
        <f t="shared" si="333"/>
        <v>#DIV/0!</v>
      </c>
      <c r="R3075" s="87" t="e">
        <f t="shared" si="333"/>
        <v>#DIV/0!</v>
      </c>
      <c r="S3075" s="87" t="e">
        <f t="shared" si="333"/>
        <v>#DIV/0!</v>
      </c>
      <c r="T3075" s="87" t="e">
        <f t="shared" si="332"/>
        <v>#DIV/0!</v>
      </c>
    </row>
    <row r="3076" spans="1:20" ht="23.25" customHeight="1" x14ac:dyDescent="0.3">
      <c r="A3076" s="128"/>
      <c r="B3076" s="117" t="s">
        <v>215</v>
      </c>
      <c r="C3076" s="95" t="s">
        <v>19</v>
      </c>
      <c r="D3076" s="217"/>
      <c r="E3076" s="645">
        <f t="shared" si="338"/>
        <v>0</v>
      </c>
      <c r="F3076" s="217"/>
      <c r="G3076" s="217"/>
      <c r="H3076" s="217">
        <v>8.4060000000000006</v>
      </c>
      <c r="I3076" s="645">
        <f t="shared" si="334"/>
        <v>0</v>
      </c>
      <c r="J3076" s="640"/>
      <c r="K3076" s="640"/>
      <c r="L3076" s="640">
        <v>7.8159999999999998</v>
      </c>
      <c r="M3076" s="645">
        <f t="shared" si="335"/>
        <v>0</v>
      </c>
      <c r="N3076" s="640"/>
      <c r="O3076" s="640"/>
      <c r="P3076" s="640">
        <v>2.68188</v>
      </c>
      <c r="Q3076" s="87" t="e">
        <f t="shared" si="333"/>
        <v>#DIV/0!</v>
      </c>
      <c r="R3076" s="87" t="e">
        <f t="shared" si="333"/>
        <v>#DIV/0!</v>
      </c>
      <c r="S3076" s="87" t="e">
        <f t="shared" si="333"/>
        <v>#DIV/0!</v>
      </c>
      <c r="T3076" s="87">
        <f t="shared" si="332"/>
        <v>34.312691914022523</v>
      </c>
    </row>
    <row r="3077" spans="1:20" x14ac:dyDescent="0.3">
      <c r="A3077" s="128"/>
      <c r="B3077" s="117" t="s">
        <v>307</v>
      </c>
      <c r="C3077" s="131" t="s">
        <v>21</v>
      </c>
      <c r="D3077" s="217">
        <v>91.3</v>
      </c>
      <c r="E3077" s="645">
        <f t="shared" si="338"/>
        <v>106.3</v>
      </c>
      <c r="F3077" s="217">
        <v>106.3</v>
      </c>
      <c r="G3077" s="217"/>
      <c r="H3077" s="217"/>
      <c r="I3077" s="645">
        <f t="shared" si="334"/>
        <v>82.3</v>
      </c>
      <c r="J3077" s="640">
        <v>82.3</v>
      </c>
      <c r="K3077" s="640"/>
      <c r="L3077" s="640"/>
      <c r="M3077" s="645">
        <f t="shared" si="335"/>
        <v>75.286299999999997</v>
      </c>
      <c r="N3077" s="640">
        <v>75.286299999999997</v>
      </c>
      <c r="O3077" s="640"/>
      <c r="P3077" s="640"/>
      <c r="Q3077" s="87">
        <f t="shared" si="333"/>
        <v>91.477885783718108</v>
      </c>
      <c r="R3077" s="87">
        <f t="shared" si="333"/>
        <v>91.477885783718108</v>
      </c>
      <c r="S3077" s="87" t="e">
        <f t="shared" si="333"/>
        <v>#DIV/0!</v>
      </c>
      <c r="T3077" s="87" t="e">
        <f t="shared" si="332"/>
        <v>#DIV/0!</v>
      </c>
    </row>
    <row r="3078" spans="1:20" ht="16.5" hidden="1" customHeight="1" x14ac:dyDescent="0.3">
      <c r="A3078" s="128"/>
      <c r="B3078" s="117" t="s">
        <v>218</v>
      </c>
      <c r="C3078" s="96" t="s">
        <v>219</v>
      </c>
      <c r="D3078" s="217"/>
      <c r="E3078" s="645">
        <f t="shared" si="338"/>
        <v>0</v>
      </c>
      <c r="F3078" s="217"/>
      <c r="G3078" s="217"/>
      <c r="H3078" s="217"/>
      <c r="I3078" s="645">
        <f t="shared" si="334"/>
        <v>0</v>
      </c>
      <c r="J3078" s="640"/>
      <c r="K3078" s="640"/>
      <c r="L3078" s="640"/>
      <c r="M3078" s="645">
        <f t="shared" si="335"/>
        <v>0</v>
      </c>
      <c r="N3078" s="640"/>
      <c r="O3078" s="640"/>
      <c r="P3078" s="640"/>
      <c r="Q3078" s="87" t="e">
        <f t="shared" si="333"/>
        <v>#DIV/0!</v>
      </c>
      <c r="R3078" s="87" t="e">
        <f t="shared" si="333"/>
        <v>#DIV/0!</v>
      </c>
      <c r="S3078" s="87" t="e">
        <f t="shared" si="333"/>
        <v>#DIV/0!</v>
      </c>
      <c r="T3078" s="87" t="e">
        <f t="shared" si="332"/>
        <v>#DIV/0!</v>
      </c>
    </row>
    <row r="3079" spans="1:20" ht="30" hidden="1" x14ac:dyDescent="0.3">
      <c r="A3079" s="128"/>
      <c r="B3079" s="117" t="s">
        <v>220</v>
      </c>
      <c r="C3079" s="97" t="s">
        <v>221</v>
      </c>
      <c r="D3079" s="217"/>
      <c r="E3079" s="645">
        <f t="shared" si="338"/>
        <v>0</v>
      </c>
      <c r="F3079" s="217"/>
      <c r="G3079" s="217"/>
      <c r="H3079" s="217"/>
      <c r="I3079" s="645">
        <f t="shared" si="334"/>
        <v>0</v>
      </c>
      <c r="J3079" s="640"/>
      <c r="K3079" s="640"/>
      <c r="L3079" s="640"/>
      <c r="M3079" s="645">
        <f t="shared" si="335"/>
        <v>0</v>
      </c>
      <c r="N3079" s="640"/>
      <c r="O3079" s="640"/>
      <c r="P3079" s="640"/>
      <c r="Q3079" s="87" t="e">
        <f t="shared" si="333"/>
        <v>#DIV/0!</v>
      </c>
      <c r="R3079" s="87" t="e">
        <f t="shared" si="333"/>
        <v>#DIV/0!</v>
      </c>
      <c r="S3079" s="87" t="e">
        <f t="shared" si="333"/>
        <v>#DIV/0!</v>
      </c>
      <c r="T3079" s="87" t="e">
        <f t="shared" si="332"/>
        <v>#DIV/0!</v>
      </c>
    </row>
    <row r="3080" spans="1:20" ht="30" hidden="1" x14ac:dyDescent="0.3">
      <c r="A3080" s="128"/>
      <c r="B3080" s="117" t="s">
        <v>222</v>
      </c>
      <c r="C3080" s="97" t="s">
        <v>223</v>
      </c>
      <c r="D3080" s="217"/>
      <c r="E3080" s="645">
        <f t="shared" si="338"/>
        <v>0</v>
      </c>
      <c r="F3080" s="217"/>
      <c r="G3080" s="217"/>
      <c r="H3080" s="217"/>
      <c r="I3080" s="645">
        <f t="shared" si="334"/>
        <v>0</v>
      </c>
      <c r="J3080" s="640"/>
      <c r="K3080" s="640"/>
      <c r="L3080" s="640"/>
      <c r="M3080" s="645">
        <f t="shared" si="335"/>
        <v>0</v>
      </c>
      <c r="N3080" s="640"/>
      <c r="O3080" s="640"/>
      <c r="P3080" s="640"/>
      <c r="Q3080" s="87" t="e">
        <f t="shared" si="333"/>
        <v>#DIV/0!</v>
      </c>
      <c r="R3080" s="87" t="e">
        <f t="shared" si="333"/>
        <v>#DIV/0!</v>
      </c>
      <c r="S3080" s="87" t="e">
        <f t="shared" si="333"/>
        <v>#DIV/0!</v>
      </c>
      <c r="T3080" s="87" t="e">
        <f t="shared" si="332"/>
        <v>#DIV/0!</v>
      </c>
    </row>
    <row r="3081" spans="1:20" hidden="1" x14ac:dyDescent="0.3">
      <c r="A3081" s="128"/>
      <c r="B3081" s="117" t="s">
        <v>224</v>
      </c>
      <c r="C3081" s="96" t="s">
        <v>225</v>
      </c>
      <c r="D3081" s="217"/>
      <c r="E3081" s="645">
        <f t="shared" si="338"/>
        <v>0</v>
      </c>
      <c r="F3081" s="217"/>
      <c r="G3081" s="217"/>
      <c r="H3081" s="217"/>
      <c r="I3081" s="645">
        <f t="shared" si="334"/>
        <v>0</v>
      </c>
      <c r="J3081" s="640"/>
      <c r="K3081" s="640"/>
      <c r="L3081" s="640"/>
      <c r="M3081" s="645">
        <f t="shared" si="335"/>
        <v>0</v>
      </c>
      <c r="N3081" s="640"/>
      <c r="O3081" s="640"/>
      <c r="P3081" s="640"/>
      <c r="Q3081" s="87" t="e">
        <f t="shared" si="333"/>
        <v>#DIV/0!</v>
      </c>
      <c r="R3081" s="87" t="e">
        <f t="shared" si="333"/>
        <v>#DIV/0!</v>
      </c>
      <c r="S3081" s="87" t="e">
        <f t="shared" si="333"/>
        <v>#DIV/0!</v>
      </c>
      <c r="T3081" s="87" t="e">
        <f t="shared" si="332"/>
        <v>#DIV/0!</v>
      </c>
    </row>
    <row r="3082" spans="1:20" ht="30" hidden="1" x14ac:dyDescent="0.3">
      <c r="A3082" s="128"/>
      <c r="B3082" s="117" t="s">
        <v>226</v>
      </c>
      <c r="C3082" s="97" t="s">
        <v>227</v>
      </c>
      <c r="D3082" s="217"/>
      <c r="E3082" s="645">
        <f t="shared" si="338"/>
        <v>0</v>
      </c>
      <c r="F3082" s="217"/>
      <c r="G3082" s="217"/>
      <c r="H3082" s="217"/>
      <c r="I3082" s="645">
        <f t="shared" si="334"/>
        <v>0</v>
      </c>
      <c r="J3082" s="640"/>
      <c r="K3082" s="640"/>
      <c r="L3082" s="640"/>
      <c r="M3082" s="645">
        <f t="shared" si="335"/>
        <v>0</v>
      </c>
      <c r="N3082" s="640"/>
      <c r="O3082" s="640"/>
      <c r="P3082" s="640"/>
      <c r="Q3082" s="87" t="e">
        <f t="shared" si="333"/>
        <v>#DIV/0!</v>
      </c>
      <c r="R3082" s="87" t="e">
        <f t="shared" si="333"/>
        <v>#DIV/0!</v>
      </c>
      <c r="S3082" s="87" t="e">
        <f t="shared" si="333"/>
        <v>#DIV/0!</v>
      </c>
      <c r="T3082" s="87" t="e">
        <f t="shared" si="332"/>
        <v>#DIV/0!</v>
      </c>
    </row>
    <row r="3083" spans="1:20" ht="75" hidden="1" x14ac:dyDescent="0.3">
      <c r="A3083" s="128"/>
      <c r="B3083" s="117" t="s">
        <v>228</v>
      </c>
      <c r="C3083" s="97" t="s">
        <v>229</v>
      </c>
      <c r="D3083" s="217"/>
      <c r="E3083" s="645">
        <f t="shared" si="338"/>
        <v>0</v>
      </c>
      <c r="F3083" s="217"/>
      <c r="G3083" s="217"/>
      <c r="H3083" s="217"/>
      <c r="I3083" s="645">
        <f t="shared" si="334"/>
        <v>0</v>
      </c>
      <c r="J3083" s="640"/>
      <c r="K3083" s="640"/>
      <c r="L3083" s="640"/>
      <c r="M3083" s="645">
        <f t="shared" si="335"/>
        <v>0</v>
      </c>
      <c r="N3083" s="640"/>
      <c r="O3083" s="640"/>
      <c r="P3083" s="640"/>
      <c r="Q3083" s="87" t="e">
        <f t="shared" si="333"/>
        <v>#DIV/0!</v>
      </c>
      <c r="R3083" s="87" t="e">
        <f t="shared" si="333"/>
        <v>#DIV/0!</v>
      </c>
      <c r="S3083" s="87" t="e">
        <f t="shared" si="333"/>
        <v>#DIV/0!</v>
      </c>
      <c r="T3083" s="87" t="e">
        <f t="shared" si="332"/>
        <v>#DIV/0!</v>
      </c>
    </row>
    <row r="3084" spans="1:20" ht="135" hidden="1" x14ac:dyDescent="0.3">
      <c r="A3084" s="128"/>
      <c r="B3084" s="117" t="s">
        <v>230</v>
      </c>
      <c r="C3084" s="97" t="s">
        <v>231</v>
      </c>
      <c r="D3084" s="217"/>
      <c r="E3084" s="645">
        <f t="shared" si="338"/>
        <v>0</v>
      </c>
      <c r="F3084" s="217"/>
      <c r="G3084" s="217"/>
      <c r="H3084" s="217"/>
      <c r="I3084" s="645">
        <f t="shared" si="334"/>
        <v>0</v>
      </c>
      <c r="J3084" s="640"/>
      <c r="K3084" s="640"/>
      <c r="L3084" s="640"/>
      <c r="M3084" s="645">
        <f t="shared" si="335"/>
        <v>0</v>
      </c>
      <c r="N3084" s="640"/>
      <c r="O3084" s="640"/>
      <c r="P3084" s="640"/>
      <c r="Q3084" s="87" t="e">
        <f t="shared" si="333"/>
        <v>#DIV/0!</v>
      </c>
      <c r="R3084" s="87" t="e">
        <f t="shared" si="333"/>
        <v>#DIV/0!</v>
      </c>
      <c r="S3084" s="87" t="e">
        <f t="shared" si="333"/>
        <v>#DIV/0!</v>
      </c>
      <c r="T3084" s="87" t="e">
        <f t="shared" si="332"/>
        <v>#DIV/0!</v>
      </c>
    </row>
    <row r="3085" spans="1:20" ht="45" hidden="1" x14ac:dyDescent="0.3">
      <c r="A3085" s="128"/>
      <c r="B3085" s="117" t="s">
        <v>232</v>
      </c>
      <c r="C3085" s="97" t="s">
        <v>233</v>
      </c>
      <c r="D3085" s="217"/>
      <c r="E3085" s="645">
        <f t="shared" si="338"/>
        <v>0</v>
      </c>
      <c r="F3085" s="217"/>
      <c r="G3085" s="217"/>
      <c r="H3085" s="217"/>
      <c r="I3085" s="645">
        <f t="shared" si="334"/>
        <v>0</v>
      </c>
      <c r="J3085" s="640"/>
      <c r="K3085" s="640"/>
      <c r="L3085" s="640"/>
      <c r="M3085" s="645">
        <f t="shared" si="335"/>
        <v>0</v>
      </c>
      <c r="N3085" s="640"/>
      <c r="O3085" s="640"/>
      <c r="P3085" s="640"/>
      <c r="Q3085" s="87" t="e">
        <f t="shared" si="333"/>
        <v>#DIV/0!</v>
      </c>
      <c r="R3085" s="87" t="e">
        <f t="shared" si="333"/>
        <v>#DIV/0!</v>
      </c>
      <c r="S3085" s="87" t="e">
        <f t="shared" si="333"/>
        <v>#DIV/0!</v>
      </c>
      <c r="T3085" s="87" t="e">
        <f t="shared" si="332"/>
        <v>#DIV/0!</v>
      </c>
    </row>
    <row r="3086" spans="1:20" ht="45" hidden="1" x14ac:dyDescent="0.3">
      <c r="A3086" s="128"/>
      <c r="B3086" s="117" t="s">
        <v>234</v>
      </c>
      <c r="C3086" s="97" t="s">
        <v>235</v>
      </c>
      <c r="D3086" s="217"/>
      <c r="E3086" s="645">
        <f t="shared" si="338"/>
        <v>0</v>
      </c>
      <c r="F3086" s="217"/>
      <c r="G3086" s="217"/>
      <c r="H3086" s="217"/>
      <c r="I3086" s="645">
        <f t="shared" si="334"/>
        <v>0</v>
      </c>
      <c r="J3086" s="640"/>
      <c r="K3086" s="640"/>
      <c r="L3086" s="640"/>
      <c r="M3086" s="645">
        <f t="shared" si="335"/>
        <v>0</v>
      </c>
      <c r="N3086" s="640"/>
      <c r="O3086" s="640"/>
      <c r="P3086" s="640"/>
      <c r="Q3086" s="87" t="e">
        <f t="shared" si="333"/>
        <v>#DIV/0!</v>
      </c>
      <c r="R3086" s="87" t="e">
        <f t="shared" si="333"/>
        <v>#DIV/0!</v>
      </c>
      <c r="S3086" s="87" t="e">
        <f t="shared" si="333"/>
        <v>#DIV/0!</v>
      </c>
      <c r="T3086" s="87" t="e">
        <f t="shared" si="332"/>
        <v>#DIV/0!</v>
      </c>
    </row>
    <row r="3087" spans="1:20" ht="45" hidden="1" x14ac:dyDescent="0.3">
      <c r="A3087" s="128"/>
      <c r="B3087" s="117" t="s">
        <v>236</v>
      </c>
      <c r="C3087" s="97" t="s">
        <v>237</v>
      </c>
      <c r="D3087" s="217"/>
      <c r="E3087" s="645">
        <f t="shared" si="338"/>
        <v>0</v>
      </c>
      <c r="F3087" s="217"/>
      <c r="G3087" s="217"/>
      <c r="H3087" s="217"/>
      <c r="I3087" s="645">
        <f t="shared" si="334"/>
        <v>0</v>
      </c>
      <c r="J3087" s="640"/>
      <c r="K3087" s="640"/>
      <c r="L3087" s="640"/>
      <c r="M3087" s="645">
        <f t="shared" si="335"/>
        <v>0</v>
      </c>
      <c r="N3087" s="640"/>
      <c r="O3087" s="640"/>
      <c r="P3087" s="640"/>
      <c r="Q3087" s="87" t="e">
        <f t="shared" si="333"/>
        <v>#DIV/0!</v>
      </c>
      <c r="R3087" s="87" t="e">
        <f t="shared" si="333"/>
        <v>#DIV/0!</v>
      </c>
      <c r="S3087" s="87" t="e">
        <f t="shared" si="333"/>
        <v>#DIV/0!</v>
      </c>
      <c r="T3087" s="87" t="e">
        <f t="shared" si="332"/>
        <v>#DIV/0!</v>
      </c>
    </row>
    <row r="3088" spans="1:20" ht="30" hidden="1" x14ac:dyDescent="0.3">
      <c r="A3088" s="128"/>
      <c r="B3088" s="117" t="s">
        <v>238</v>
      </c>
      <c r="C3088" s="97" t="s">
        <v>239</v>
      </c>
      <c r="D3088" s="217"/>
      <c r="E3088" s="645">
        <f t="shared" si="338"/>
        <v>0</v>
      </c>
      <c r="F3088" s="217"/>
      <c r="G3088" s="217"/>
      <c r="H3088" s="217"/>
      <c r="I3088" s="645">
        <f t="shared" si="334"/>
        <v>0</v>
      </c>
      <c r="J3088" s="640"/>
      <c r="K3088" s="640"/>
      <c r="L3088" s="640"/>
      <c r="M3088" s="645">
        <f t="shared" si="335"/>
        <v>0</v>
      </c>
      <c r="N3088" s="640"/>
      <c r="O3088" s="640"/>
      <c r="P3088" s="640"/>
      <c r="Q3088" s="87" t="e">
        <f t="shared" si="333"/>
        <v>#DIV/0!</v>
      </c>
      <c r="R3088" s="87" t="e">
        <f t="shared" si="333"/>
        <v>#DIV/0!</v>
      </c>
      <c r="S3088" s="87" t="e">
        <f t="shared" si="333"/>
        <v>#DIV/0!</v>
      </c>
      <c r="T3088" s="87" t="e">
        <f t="shared" si="332"/>
        <v>#DIV/0!</v>
      </c>
    </row>
    <row r="3089" spans="1:20" ht="45" hidden="1" x14ac:dyDescent="0.3">
      <c r="A3089" s="128"/>
      <c r="B3089" s="117" t="s">
        <v>240</v>
      </c>
      <c r="C3089" s="97" t="s">
        <v>241</v>
      </c>
      <c r="D3089" s="217"/>
      <c r="E3089" s="645">
        <f t="shared" si="338"/>
        <v>0</v>
      </c>
      <c r="F3089" s="217"/>
      <c r="G3089" s="217"/>
      <c r="H3089" s="217"/>
      <c r="I3089" s="645">
        <f t="shared" si="334"/>
        <v>0</v>
      </c>
      <c r="J3089" s="640"/>
      <c r="K3089" s="640"/>
      <c r="L3089" s="640"/>
      <c r="M3089" s="645">
        <f t="shared" si="335"/>
        <v>0</v>
      </c>
      <c r="N3089" s="640"/>
      <c r="O3089" s="640"/>
      <c r="P3089" s="640"/>
      <c r="Q3089" s="87" t="e">
        <f t="shared" si="333"/>
        <v>#DIV/0!</v>
      </c>
      <c r="R3089" s="87" t="e">
        <f t="shared" si="333"/>
        <v>#DIV/0!</v>
      </c>
      <c r="S3089" s="87" t="e">
        <f t="shared" si="333"/>
        <v>#DIV/0!</v>
      </c>
      <c r="T3089" s="87" t="e">
        <f t="shared" si="332"/>
        <v>#DIV/0!</v>
      </c>
    </row>
    <row r="3090" spans="1:20" ht="60" hidden="1" x14ac:dyDescent="0.3">
      <c r="A3090" s="128"/>
      <c r="B3090" s="117" t="s">
        <v>242</v>
      </c>
      <c r="C3090" s="97" t="s">
        <v>243</v>
      </c>
      <c r="D3090" s="217"/>
      <c r="E3090" s="645">
        <f t="shared" si="338"/>
        <v>0</v>
      </c>
      <c r="F3090" s="217"/>
      <c r="G3090" s="217"/>
      <c r="H3090" s="217"/>
      <c r="I3090" s="645">
        <f t="shared" si="334"/>
        <v>0</v>
      </c>
      <c r="J3090" s="640"/>
      <c r="K3090" s="640"/>
      <c r="L3090" s="640"/>
      <c r="M3090" s="645">
        <f t="shared" si="335"/>
        <v>0</v>
      </c>
      <c r="N3090" s="640"/>
      <c r="O3090" s="640"/>
      <c r="P3090" s="640"/>
      <c r="Q3090" s="87" t="e">
        <f t="shared" si="333"/>
        <v>#DIV/0!</v>
      </c>
      <c r="R3090" s="87" t="e">
        <f t="shared" si="333"/>
        <v>#DIV/0!</v>
      </c>
      <c r="S3090" s="87" t="e">
        <f t="shared" si="333"/>
        <v>#DIV/0!</v>
      </c>
      <c r="T3090" s="87" t="e">
        <f t="shared" si="332"/>
        <v>#DIV/0!</v>
      </c>
    </row>
    <row r="3091" spans="1:20" ht="30" hidden="1" x14ac:dyDescent="0.3">
      <c r="A3091" s="128"/>
      <c r="B3091" s="117" t="s">
        <v>244</v>
      </c>
      <c r="C3091" s="97" t="s">
        <v>245</v>
      </c>
      <c r="D3091" s="217"/>
      <c r="E3091" s="645">
        <f t="shared" si="338"/>
        <v>0</v>
      </c>
      <c r="F3091" s="217"/>
      <c r="G3091" s="217"/>
      <c r="H3091" s="217"/>
      <c r="I3091" s="645">
        <f t="shared" si="334"/>
        <v>0</v>
      </c>
      <c r="J3091" s="640"/>
      <c r="K3091" s="640"/>
      <c r="L3091" s="640"/>
      <c r="M3091" s="645">
        <f t="shared" si="335"/>
        <v>0</v>
      </c>
      <c r="N3091" s="640"/>
      <c r="O3091" s="640"/>
      <c r="P3091" s="640"/>
      <c r="Q3091" s="87" t="e">
        <f t="shared" si="333"/>
        <v>#DIV/0!</v>
      </c>
      <c r="R3091" s="87" t="e">
        <f t="shared" si="333"/>
        <v>#DIV/0!</v>
      </c>
      <c r="S3091" s="87" t="e">
        <f t="shared" si="333"/>
        <v>#DIV/0!</v>
      </c>
      <c r="T3091" s="87" t="e">
        <f t="shared" si="332"/>
        <v>#DIV/0!</v>
      </c>
    </row>
    <row r="3092" spans="1:20" ht="30" hidden="1" x14ac:dyDescent="0.3">
      <c r="A3092" s="128"/>
      <c r="B3092" s="117" t="s">
        <v>246</v>
      </c>
      <c r="C3092" s="97" t="s">
        <v>247</v>
      </c>
      <c r="D3092" s="217"/>
      <c r="E3092" s="645">
        <f t="shared" si="338"/>
        <v>0</v>
      </c>
      <c r="F3092" s="217"/>
      <c r="G3092" s="217"/>
      <c r="H3092" s="217"/>
      <c r="I3092" s="645">
        <f t="shared" si="334"/>
        <v>0</v>
      </c>
      <c r="J3092" s="640"/>
      <c r="K3092" s="640"/>
      <c r="L3092" s="640"/>
      <c r="M3092" s="645">
        <f t="shared" si="335"/>
        <v>0</v>
      </c>
      <c r="N3092" s="640"/>
      <c r="O3092" s="640"/>
      <c r="P3092" s="640"/>
      <c r="Q3092" s="87" t="e">
        <f t="shared" si="333"/>
        <v>#DIV/0!</v>
      </c>
      <c r="R3092" s="87" t="e">
        <f t="shared" si="333"/>
        <v>#DIV/0!</v>
      </c>
      <c r="S3092" s="87" t="e">
        <f t="shared" si="333"/>
        <v>#DIV/0!</v>
      </c>
      <c r="T3092" s="87" t="e">
        <f t="shared" si="332"/>
        <v>#DIV/0!</v>
      </c>
    </row>
    <row r="3093" spans="1:20" ht="30" hidden="1" x14ac:dyDescent="0.3">
      <c r="A3093" s="128"/>
      <c r="B3093" s="117" t="s">
        <v>248</v>
      </c>
      <c r="C3093" s="97" t="s">
        <v>249</v>
      </c>
      <c r="D3093" s="217"/>
      <c r="E3093" s="645">
        <f t="shared" si="338"/>
        <v>0</v>
      </c>
      <c r="F3093" s="217"/>
      <c r="G3093" s="217"/>
      <c r="H3093" s="217"/>
      <c r="I3093" s="645">
        <f t="shared" si="334"/>
        <v>0</v>
      </c>
      <c r="J3093" s="640"/>
      <c r="K3093" s="640"/>
      <c r="L3093" s="640"/>
      <c r="M3093" s="645">
        <f t="shared" si="335"/>
        <v>0</v>
      </c>
      <c r="N3093" s="640"/>
      <c r="O3093" s="640"/>
      <c r="P3093" s="640"/>
      <c r="Q3093" s="87" t="e">
        <f t="shared" si="333"/>
        <v>#DIV/0!</v>
      </c>
      <c r="R3093" s="87" t="e">
        <f t="shared" si="333"/>
        <v>#DIV/0!</v>
      </c>
      <c r="S3093" s="87" t="e">
        <f t="shared" si="333"/>
        <v>#DIV/0!</v>
      </c>
      <c r="T3093" s="87" t="e">
        <f t="shared" si="333"/>
        <v>#DIV/0!</v>
      </c>
    </row>
    <row r="3094" spans="1:20" ht="75" hidden="1" x14ac:dyDescent="0.3">
      <c r="A3094" s="128"/>
      <c r="B3094" s="117" t="s">
        <v>250</v>
      </c>
      <c r="C3094" s="97" t="s">
        <v>251</v>
      </c>
      <c r="D3094" s="217"/>
      <c r="E3094" s="645">
        <f t="shared" si="338"/>
        <v>0</v>
      </c>
      <c r="F3094" s="217"/>
      <c r="G3094" s="217"/>
      <c r="H3094" s="217"/>
      <c r="I3094" s="645">
        <f t="shared" si="334"/>
        <v>0</v>
      </c>
      <c r="J3094" s="640"/>
      <c r="K3094" s="640"/>
      <c r="L3094" s="640"/>
      <c r="M3094" s="645">
        <f t="shared" si="335"/>
        <v>0</v>
      </c>
      <c r="N3094" s="640"/>
      <c r="O3094" s="640"/>
      <c r="P3094" s="640"/>
      <c r="Q3094" s="87" t="e">
        <f t="shared" ref="Q3094:T3157" si="351">M3094/I3094*100</f>
        <v>#DIV/0!</v>
      </c>
      <c r="R3094" s="87" t="e">
        <f t="shared" si="351"/>
        <v>#DIV/0!</v>
      </c>
      <c r="S3094" s="87" t="e">
        <f t="shared" si="351"/>
        <v>#DIV/0!</v>
      </c>
      <c r="T3094" s="87" t="e">
        <f t="shared" si="351"/>
        <v>#DIV/0!</v>
      </c>
    </row>
    <row r="3095" spans="1:20" ht="30" hidden="1" x14ac:dyDescent="0.3">
      <c r="A3095" s="128"/>
      <c r="B3095" s="117" t="s">
        <v>252</v>
      </c>
      <c r="C3095" s="97" t="s">
        <v>253</v>
      </c>
      <c r="D3095" s="217"/>
      <c r="E3095" s="645">
        <f t="shared" si="338"/>
        <v>0</v>
      </c>
      <c r="F3095" s="217"/>
      <c r="G3095" s="217"/>
      <c r="H3095" s="217"/>
      <c r="I3095" s="645">
        <f t="shared" ref="I3095:I3158" si="352">J3095+K3095</f>
        <v>0</v>
      </c>
      <c r="J3095" s="640"/>
      <c r="K3095" s="640"/>
      <c r="L3095" s="640"/>
      <c r="M3095" s="645">
        <f t="shared" ref="M3095:M3158" si="353">N3095+O3095</f>
        <v>0</v>
      </c>
      <c r="N3095" s="640"/>
      <c r="O3095" s="640"/>
      <c r="P3095" s="640"/>
      <c r="Q3095" s="87" t="e">
        <f t="shared" si="351"/>
        <v>#DIV/0!</v>
      </c>
      <c r="R3095" s="87" t="e">
        <f t="shared" si="351"/>
        <v>#DIV/0!</v>
      </c>
      <c r="S3095" s="87" t="e">
        <f t="shared" si="351"/>
        <v>#DIV/0!</v>
      </c>
      <c r="T3095" s="87" t="e">
        <f t="shared" si="351"/>
        <v>#DIV/0!</v>
      </c>
    </row>
    <row r="3096" spans="1:20" ht="30" hidden="1" x14ac:dyDescent="0.3">
      <c r="A3096" s="128"/>
      <c r="B3096" s="117" t="s">
        <v>254</v>
      </c>
      <c r="C3096" s="96" t="s">
        <v>255</v>
      </c>
      <c r="D3096" s="217"/>
      <c r="E3096" s="645">
        <f t="shared" si="338"/>
        <v>0</v>
      </c>
      <c r="F3096" s="217"/>
      <c r="G3096" s="217"/>
      <c r="H3096" s="217"/>
      <c r="I3096" s="645">
        <f t="shared" si="352"/>
        <v>0</v>
      </c>
      <c r="J3096" s="640"/>
      <c r="K3096" s="640"/>
      <c r="L3096" s="640"/>
      <c r="M3096" s="645">
        <f t="shared" si="353"/>
        <v>0</v>
      </c>
      <c r="N3096" s="640"/>
      <c r="O3096" s="640"/>
      <c r="P3096" s="640"/>
      <c r="Q3096" s="87" t="e">
        <f t="shared" si="351"/>
        <v>#DIV/0!</v>
      </c>
      <c r="R3096" s="87" t="e">
        <f t="shared" si="351"/>
        <v>#DIV/0!</v>
      </c>
      <c r="S3096" s="87" t="e">
        <f t="shared" si="351"/>
        <v>#DIV/0!</v>
      </c>
      <c r="T3096" s="87" t="e">
        <f t="shared" si="351"/>
        <v>#DIV/0!</v>
      </c>
    </row>
    <row r="3097" spans="1:20" hidden="1" x14ac:dyDescent="0.3">
      <c r="A3097" s="128"/>
      <c r="B3097" s="117" t="s">
        <v>256</v>
      </c>
      <c r="C3097" s="96" t="s">
        <v>257</v>
      </c>
      <c r="D3097" s="217"/>
      <c r="E3097" s="645">
        <f t="shared" si="338"/>
        <v>0</v>
      </c>
      <c r="F3097" s="217"/>
      <c r="G3097" s="217"/>
      <c r="H3097" s="217"/>
      <c r="I3097" s="645">
        <f t="shared" si="352"/>
        <v>0</v>
      </c>
      <c r="J3097" s="640"/>
      <c r="K3097" s="640"/>
      <c r="L3097" s="640"/>
      <c r="M3097" s="645">
        <f t="shared" si="353"/>
        <v>0</v>
      </c>
      <c r="N3097" s="640"/>
      <c r="O3097" s="640"/>
      <c r="P3097" s="640"/>
      <c r="Q3097" s="87" t="e">
        <f t="shared" si="351"/>
        <v>#DIV/0!</v>
      </c>
      <c r="R3097" s="87" t="e">
        <f t="shared" si="351"/>
        <v>#DIV/0!</v>
      </c>
      <c r="S3097" s="87" t="e">
        <f t="shared" si="351"/>
        <v>#DIV/0!</v>
      </c>
      <c r="T3097" s="87" t="e">
        <f t="shared" si="351"/>
        <v>#DIV/0!</v>
      </c>
    </row>
    <row r="3098" spans="1:20" hidden="1" x14ac:dyDescent="0.3">
      <c r="A3098" s="128"/>
      <c r="B3098" s="117" t="s">
        <v>258</v>
      </c>
      <c r="C3098" s="96" t="s">
        <v>259</v>
      </c>
      <c r="D3098" s="217"/>
      <c r="E3098" s="645">
        <f t="shared" si="338"/>
        <v>0</v>
      </c>
      <c r="F3098" s="217"/>
      <c r="G3098" s="217"/>
      <c r="H3098" s="217"/>
      <c r="I3098" s="645">
        <f t="shared" si="352"/>
        <v>0</v>
      </c>
      <c r="J3098" s="640"/>
      <c r="K3098" s="640"/>
      <c r="L3098" s="640"/>
      <c r="M3098" s="645">
        <f t="shared" si="353"/>
        <v>0</v>
      </c>
      <c r="N3098" s="640"/>
      <c r="O3098" s="640"/>
      <c r="P3098" s="640"/>
      <c r="Q3098" s="87" t="e">
        <f t="shared" si="351"/>
        <v>#DIV/0!</v>
      </c>
      <c r="R3098" s="87" t="e">
        <f t="shared" si="351"/>
        <v>#DIV/0!</v>
      </c>
      <c r="S3098" s="87" t="e">
        <f t="shared" si="351"/>
        <v>#DIV/0!</v>
      </c>
      <c r="T3098" s="87" t="e">
        <f t="shared" si="351"/>
        <v>#DIV/0!</v>
      </c>
    </row>
    <row r="3099" spans="1:20" ht="60" hidden="1" x14ac:dyDescent="0.3">
      <c r="A3099" s="128"/>
      <c r="B3099" s="117" t="s">
        <v>260</v>
      </c>
      <c r="C3099" s="96" t="s">
        <v>261</v>
      </c>
      <c r="D3099" s="217"/>
      <c r="E3099" s="645">
        <f t="shared" si="338"/>
        <v>0</v>
      </c>
      <c r="F3099" s="217"/>
      <c r="G3099" s="217"/>
      <c r="H3099" s="217"/>
      <c r="I3099" s="645">
        <f t="shared" si="352"/>
        <v>0</v>
      </c>
      <c r="J3099" s="640"/>
      <c r="K3099" s="640"/>
      <c r="L3099" s="640"/>
      <c r="M3099" s="645">
        <f t="shared" si="353"/>
        <v>0</v>
      </c>
      <c r="N3099" s="640"/>
      <c r="O3099" s="640"/>
      <c r="P3099" s="640"/>
      <c r="Q3099" s="87" t="e">
        <f t="shared" si="351"/>
        <v>#DIV/0!</v>
      </c>
      <c r="R3099" s="87" t="e">
        <f t="shared" si="351"/>
        <v>#DIV/0!</v>
      </c>
      <c r="S3099" s="87" t="e">
        <f t="shared" si="351"/>
        <v>#DIV/0!</v>
      </c>
      <c r="T3099" s="87" t="e">
        <f t="shared" si="351"/>
        <v>#DIV/0!</v>
      </c>
    </row>
    <row r="3100" spans="1:20" ht="45" hidden="1" x14ac:dyDescent="0.3">
      <c r="A3100" s="128"/>
      <c r="B3100" s="117" t="s">
        <v>262</v>
      </c>
      <c r="C3100" s="96" t="s">
        <v>263</v>
      </c>
      <c r="D3100" s="217"/>
      <c r="E3100" s="645">
        <f t="shared" ref="E3100:E3163" si="354">F3100+G3100</f>
        <v>0</v>
      </c>
      <c r="F3100" s="217"/>
      <c r="G3100" s="217"/>
      <c r="H3100" s="217"/>
      <c r="I3100" s="645">
        <f t="shared" si="352"/>
        <v>0</v>
      </c>
      <c r="J3100" s="640"/>
      <c r="K3100" s="640"/>
      <c r="L3100" s="640"/>
      <c r="M3100" s="645">
        <f t="shared" si="353"/>
        <v>0</v>
      </c>
      <c r="N3100" s="640"/>
      <c r="O3100" s="640"/>
      <c r="P3100" s="640"/>
      <c r="Q3100" s="87" t="e">
        <f t="shared" si="351"/>
        <v>#DIV/0!</v>
      </c>
      <c r="R3100" s="87" t="e">
        <f t="shared" si="351"/>
        <v>#DIV/0!</v>
      </c>
      <c r="S3100" s="87" t="e">
        <f t="shared" si="351"/>
        <v>#DIV/0!</v>
      </c>
      <c r="T3100" s="87" t="e">
        <f t="shared" si="351"/>
        <v>#DIV/0!</v>
      </c>
    </row>
    <row r="3101" spans="1:20" ht="45" hidden="1" x14ac:dyDescent="0.3">
      <c r="A3101" s="128"/>
      <c r="B3101" s="117" t="s">
        <v>264</v>
      </c>
      <c r="C3101" s="97" t="s">
        <v>265</v>
      </c>
      <c r="D3101" s="217"/>
      <c r="E3101" s="645">
        <f t="shared" si="354"/>
        <v>0</v>
      </c>
      <c r="F3101" s="217"/>
      <c r="G3101" s="217"/>
      <c r="H3101" s="217"/>
      <c r="I3101" s="645">
        <f t="shared" si="352"/>
        <v>0</v>
      </c>
      <c r="J3101" s="640"/>
      <c r="K3101" s="640"/>
      <c r="L3101" s="640"/>
      <c r="M3101" s="645">
        <f t="shared" si="353"/>
        <v>0</v>
      </c>
      <c r="N3101" s="640"/>
      <c r="O3101" s="640"/>
      <c r="P3101" s="640"/>
      <c r="Q3101" s="87" t="e">
        <f t="shared" si="351"/>
        <v>#DIV/0!</v>
      </c>
      <c r="R3101" s="87" t="e">
        <f t="shared" si="351"/>
        <v>#DIV/0!</v>
      </c>
      <c r="S3101" s="87" t="e">
        <f t="shared" si="351"/>
        <v>#DIV/0!</v>
      </c>
      <c r="T3101" s="87" t="e">
        <f t="shared" si="351"/>
        <v>#DIV/0!</v>
      </c>
    </row>
    <row r="3102" spans="1:20" ht="30" hidden="1" x14ac:dyDescent="0.3">
      <c r="A3102" s="128"/>
      <c r="B3102" s="117" t="s">
        <v>266</v>
      </c>
      <c r="C3102" s="97" t="s">
        <v>267</v>
      </c>
      <c r="D3102" s="217"/>
      <c r="E3102" s="645">
        <f t="shared" si="354"/>
        <v>0</v>
      </c>
      <c r="F3102" s="217"/>
      <c r="G3102" s="217"/>
      <c r="H3102" s="217"/>
      <c r="I3102" s="645">
        <f t="shared" si="352"/>
        <v>0</v>
      </c>
      <c r="J3102" s="640"/>
      <c r="K3102" s="640"/>
      <c r="L3102" s="640"/>
      <c r="M3102" s="645">
        <f t="shared" si="353"/>
        <v>0</v>
      </c>
      <c r="N3102" s="640"/>
      <c r="O3102" s="640"/>
      <c r="P3102" s="640"/>
      <c r="Q3102" s="87" t="e">
        <f t="shared" si="351"/>
        <v>#DIV/0!</v>
      </c>
      <c r="R3102" s="87" t="e">
        <f t="shared" si="351"/>
        <v>#DIV/0!</v>
      </c>
      <c r="S3102" s="87" t="e">
        <f t="shared" si="351"/>
        <v>#DIV/0!</v>
      </c>
      <c r="T3102" s="87" t="e">
        <f t="shared" si="351"/>
        <v>#DIV/0!</v>
      </c>
    </row>
    <row r="3103" spans="1:20" ht="30" hidden="1" x14ac:dyDescent="0.3">
      <c r="A3103" s="128"/>
      <c r="B3103" s="117" t="s">
        <v>268</v>
      </c>
      <c r="C3103" s="97" t="s">
        <v>269</v>
      </c>
      <c r="D3103" s="217"/>
      <c r="E3103" s="645">
        <f t="shared" si="354"/>
        <v>0</v>
      </c>
      <c r="F3103" s="217"/>
      <c r="G3103" s="217"/>
      <c r="H3103" s="217"/>
      <c r="I3103" s="645">
        <f t="shared" si="352"/>
        <v>0</v>
      </c>
      <c r="J3103" s="640"/>
      <c r="K3103" s="640"/>
      <c r="L3103" s="640"/>
      <c r="M3103" s="645">
        <f t="shared" si="353"/>
        <v>0</v>
      </c>
      <c r="N3103" s="640"/>
      <c r="O3103" s="640"/>
      <c r="P3103" s="640"/>
      <c r="Q3103" s="87" t="e">
        <f t="shared" si="351"/>
        <v>#DIV/0!</v>
      </c>
      <c r="R3103" s="87" t="e">
        <f t="shared" si="351"/>
        <v>#DIV/0!</v>
      </c>
      <c r="S3103" s="87" t="e">
        <f t="shared" si="351"/>
        <v>#DIV/0!</v>
      </c>
      <c r="T3103" s="87" t="e">
        <f t="shared" si="351"/>
        <v>#DIV/0!</v>
      </c>
    </row>
    <row r="3104" spans="1:20" ht="60" hidden="1" x14ac:dyDescent="0.3">
      <c r="A3104" s="128"/>
      <c r="B3104" s="117" t="s">
        <v>270</v>
      </c>
      <c r="C3104" s="97" t="s">
        <v>271</v>
      </c>
      <c r="D3104" s="217"/>
      <c r="E3104" s="645">
        <f t="shared" si="354"/>
        <v>0</v>
      </c>
      <c r="F3104" s="217"/>
      <c r="G3104" s="217"/>
      <c r="H3104" s="217"/>
      <c r="I3104" s="645">
        <f t="shared" si="352"/>
        <v>0</v>
      </c>
      <c r="J3104" s="640"/>
      <c r="K3104" s="640"/>
      <c r="L3104" s="640"/>
      <c r="M3104" s="645">
        <f t="shared" si="353"/>
        <v>0</v>
      </c>
      <c r="N3104" s="640"/>
      <c r="O3104" s="640"/>
      <c r="P3104" s="640"/>
      <c r="Q3104" s="87" t="e">
        <f t="shared" si="351"/>
        <v>#DIV/0!</v>
      </c>
      <c r="R3104" s="87" t="e">
        <f t="shared" si="351"/>
        <v>#DIV/0!</v>
      </c>
      <c r="S3104" s="87" t="e">
        <f t="shared" si="351"/>
        <v>#DIV/0!</v>
      </c>
      <c r="T3104" s="87" t="e">
        <f t="shared" si="351"/>
        <v>#DIV/0!</v>
      </c>
    </row>
    <row r="3105" spans="1:20" ht="60" hidden="1" x14ac:dyDescent="0.3">
      <c r="A3105" s="128"/>
      <c r="B3105" s="117" t="s">
        <v>272</v>
      </c>
      <c r="C3105" s="97" t="s">
        <v>273</v>
      </c>
      <c r="D3105" s="217"/>
      <c r="E3105" s="645">
        <f t="shared" si="354"/>
        <v>0</v>
      </c>
      <c r="F3105" s="217"/>
      <c r="G3105" s="217"/>
      <c r="H3105" s="217"/>
      <c r="I3105" s="645">
        <f t="shared" si="352"/>
        <v>0</v>
      </c>
      <c r="J3105" s="640"/>
      <c r="K3105" s="640"/>
      <c r="L3105" s="640"/>
      <c r="M3105" s="645">
        <f t="shared" si="353"/>
        <v>0</v>
      </c>
      <c r="N3105" s="640"/>
      <c r="O3105" s="640"/>
      <c r="P3105" s="640"/>
      <c r="Q3105" s="87" t="e">
        <f t="shared" si="351"/>
        <v>#DIV/0!</v>
      </c>
      <c r="R3105" s="87" t="e">
        <f t="shared" si="351"/>
        <v>#DIV/0!</v>
      </c>
      <c r="S3105" s="87" t="e">
        <f t="shared" si="351"/>
        <v>#DIV/0!</v>
      </c>
      <c r="T3105" s="87" t="e">
        <f t="shared" si="351"/>
        <v>#DIV/0!</v>
      </c>
    </row>
    <row r="3106" spans="1:20" ht="90" hidden="1" x14ac:dyDescent="0.3">
      <c r="A3106" s="128"/>
      <c r="B3106" s="117" t="s">
        <v>274</v>
      </c>
      <c r="C3106" s="97" t="s">
        <v>275</v>
      </c>
      <c r="D3106" s="217"/>
      <c r="E3106" s="645">
        <f t="shared" si="354"/>
        <v>0</v>
      </c>
      <c r="F3106" s="217"/>
      <c r="G3106" s="217"/>
      <c r="H3106" s="217"/>
      <c r="I3106" s="645">
        <f t="shared" si="352"/>
        <v>0</v>
      </c>
      <c r="J3106" s="640"/>
      <c r="K3106" s="640"/>
      <c r="L3106" s="640"/>
      <c r="M3106" s="645">
        <f t="shared" si="353"/>
        <v>0</v>
      </c>
      <c r="N3106" s="640"/>
      <c r="O3106" s="640"/>
      <c r="P3106" s="640"/>
      <c r="Q3106" s="87" t="e">
        <f t="shared" si="351"/>
        <v>#DIV/0!</v>
      </c>
      <c r="R3106" s="87" t="e">
        <f t="shared" si="351"/>
        <v>#DIV/0!</v>
      </c>
      <c r="S3106" s="87" t="e">
        <f t="shared" si="351"/>
        <v>#DIV/0!</v>
      </c>
      <c r="T3106" s="87" t="e">
        <f t="shared" si="351"/>
        <v>#DIV/0!</v>
      </c>
    </row>
    <row r="3107" spans="1:20" ht="45" hidden="1" x14ac:dyDescent="0.3">
      <c r="A3107" s="128"/>
      <c r="B3107" s="117" t="s">
        <v>276</v>
      </c>
      <c r="C3107" s="96" t="s">
        <v>277</v>
      </c>
      <c r="D3107" s="217"/>
      <c r="E3107" s="645">
        <f t="shared" si="354"/>
        <v>0</v>
      </c>
      <c r="F3107" s="217"/>
      <c r="G3107" s="217"/>
      <c r="H3107" s="217"/>
      <c r="I3107" s="645">
        <f t="shared" si="352"/>
        <v>0</v>
      </c>
      <c r="J3107" s="640"/>
      <c r="K3107" s="640"/>
      <c r="L3107" s="640"/>
      <c r="M3107" s="645">
        <f t="shared" si="353"/>
        <v>0</v>
      </c>
      <c r="N3107" s="640"/>
      <c r="O3107" s="640"/>
      <c r="P3107" s="640"/>
      <c r="Q3107" s="87" t="e">
        <f t="shared" si="351"/>
        <v>#DIV/0!</v>
      </c>
      <c r="R3107" s="87" t="e">
        <f t="shared" si="351"/>
        <v>#DIV/0!</v>
      </c>
      <c r="S3107" s="87" t="e">
        <f t="shared" si="351"/>
        <v>#DIV/0!</v>
      </c>
      <c r="T3107" s="87" t="e">
        <f t="shared" si="351"/>
        <v>#DIV/0!</v>
      </c>
    </row>
    <row r="3108" spans="1:20" ht="45" hidden="1" x14ac:dyDescent="0.3">
      <c r="A3108" s="128"/>
      <c r="B3108" s="117" t="s">
        <v>278</v>
      </c>
      <c r="C3108" s="96" t="s">
        <v>279</v>
      </c>
      <c r="D3108" s="217"/>
      <c r="E3108" s="645">
        <f t="shared" si="354"/>
        <v>0</v>
      </c>
      <c r="F3108" s="217"/>
      <c r="G3108" s="217"/>
      <c r="H3108" s="217"/>
      <c r="I3108" s="645">
        <f t="shared" si="352"/>
        <v>0</v>
      </c>
      <c r="J3108" s="640"/>
      <c r="K3108" s="640"/>
      <c r="L3108" s="640"/>
      <c r="M3108" s="645">
        <f t="shared" si="353"/>
        <v>0</v>
      </c>
      <c r="N3108" s="640"/>
      <c r="O3108" s="640"/>
      <c r="P3108" s="640"/>
      <c r="Q3108" s="87" t="e">
        <f t="shared" si="351"/>
        <v>#DIV/0!</v>
      </c>
      <c r="R3108" s="87" t="e">
        <f t="shared" si="351"/>
        <v>#DIV/0!</v>
      </c>
      <c r="S3108" s="87" t="e">
        <f t="shared" si="351"/>
        <v>#DIV/0!</v>
      </c>
      <c r="T3108" s="87" t="e">
        <f t="shared" si="351"/>
        <v>#DIV/0!</v>
      </c>
    </row>
    <row r="3109" spans="1:20" ht="30" hidden="1" x14ac:dyDescent="0.3">
      <c r="A3109" s="128"/>
      <c r="B3109" s="117" t="s">
        <v>280</v>
      </c>
      <c r="C3109" s="97" t="s">
        <v>281</v>
      </c>
      <c r="D3109" s="217"/>
      <c r="E3109" s="645">
        <f t="shared" si="354"/>
        <v>0</v>
      </c>
      <c r="F3109" s="217"/>
      <c r="G3109" s="217"/>
      <c r="H3109" s="217"/>
      <c r="I3109" s="645">
        <f t="shared" si="352"/>
        <v>0</v>
      </c>
      <c r="J3109" s="640"/>
      <c r="K3109" s="640"/>
      <c r="L3109" s="640"/>
      <c r="M3109" s="645">
        <f t="shared" si="353"/>
        <v>0</v>
      </c>
      <c r="N3109" s="640"/>
      <c r="O3109" s="640"/>
      <c r="P3109" s="640"/>
      <c r="Q3109" s="87" t="e">
        <f t="shared" si="351"/>
        <v>#DIV/0!</v>
      </c>
      <c r="R3109" s="87" t="e">
        <f t="shared" si="351"/>
        <v>#DIV/0!</v>
      </c>
      <c r="S3109" s="87" t="e">
        <f t="shared" si="351"/>
        <v>#DIV/0!</v>
      </c>
      <c r="T3109" s="87" t="e">
        <f t="shared" si="351"/>
        <v>#DIV/0!</v>
      </c>
    </row>
    <row r="3110" spans="1:20" ht="60" hidden="1" x14ac:dyDescent="0.3">
      <c r="A3110" s="128"/>
      <c r="B3110" s="117" t="s">
        <v>282</v>
      </c>
      <c r="C3110" s="97" t="s">
        <v>283</v>
      </c>
      <c r="D3110" s="217"/>
      <c r="E3110" s="645">
        <f t="shared" si="354"/>
        <v>0</v>
      </c>
      <c r="F3110" s="217"/>
      <c r="G3110" s="217"/>
      <c r="H3110" s="217"/>
      <c r="I3110" s="645">
        <f t="shared" si="352"/>
        <v>0</v>
      </c>
      <c r="J3110" s="640"/>
      <c r="K3110" s="640"/>
      <c r="L3110" s="640"/>
      <c r="M3110" s="645">
        <f t="shared" si="353"/>
        <v>0</v>
      </c>
      <c r="N3110" s="640"/>
      <c r="O3110" s="640"/>
      <c r="P3110" s="640"/>
      <c r="Q3110" s="87" t="e">
        <f t="shared" si="351"/>
        <v>#DIV/0!</v>
      </c>
      <c r="R3110" s="87" t="e">
        <f t="shared" si="351"/>
        <v>#DIV/0!</v>
      </c>
      <c r="S3110" s="87" t="e">
        <f t="shared" si="351"/>
        <v>#DIV/0!</v>
      </c>
      <c r="T3110" s="87" t="e">
        <f t="shared" si="351"/>
        <v>#DIV/0!</v>
      </c>
    </row>
    <row r="3111" spans="1:20" ht="30" hidden="1" x14ac:dyDescent="0.3">
      <c r="A3111" s="128"/>
      <c r="B3111" s="117" t="s">
        <v>284</v>
      </c>
      <c r="C3111" s="97" t="s">
        <v>285</v>
      </c>
      <c r="D3111" s="217"/>
      <c r="E3111" s="645">
        <f t="shared" si="354"/>
        <v>0</v>
      </c>
      <c r="F3111" s="217"/>
      <c r="G3111" s="217"/>
      <c r="H3111" s="217"/>
      <c r="I3111" s="645">
        <f t="shared" si="352"/>
        <v>0</v>
      </c>
      <c r="J3111" s="640"/>
      <c r="K3111" s="640"/>
      <c r="L3111" s="640"/>
      <c r="M3111" s="645">
        <f t="shared" si="353"/>
        <v>0</v>
      </c>
      <c r="N3111" s="640"/>
      <c r="O3111" s="640"/>
      <c r="P3111" s="640"/>
      <c r="Q3111" s="87" t="e">
        <f t="shared" si="351"/>
        <v>#DIV/0!</v>
      </c>
      <c r="R3111" s="87" t="e">
        <f t="shared" si="351"/>
        <v>#DIV/0!</v>
      </c>
      <c r="S3111" s="87" t="e">
        <f t="shared" si="351"/>
        <v>#DIV/0!</v>
      </c>
      <c r="T3111" s="87" t="e">
        <f t="shared" si="351"/>
        <v>#DIV/0!</v>
      </c>
    </row>
    <row r="3112" spans="1:20" ht="90" hidden="1" x14ac:dyDescent="0.3">
      <c r="A3112" s="128"/>
      <c r="B3112" s="117" t="s">
        <v>286</v>
      </c>
      <c r="C3112" s="97" t="s">
        <v>287</v>
      </c>
      <c r="D3112" s="217"/>
      <c r="E3112" s="645">
        <f t="shared" si="354"/>
        <v>0</v>
      </c>
      <c r="F3112" s="217"/>
      <c r="G3112" s="217"/>
      <c r="H3112" s="217"/>
      <c r="I3112" s="645">
        <f t="shared" si="352"/>
        <v>0</v>
      </c>
      <c r="J3112" s="640"/>
      <c r="K3112" s="640"/>
      <c r="L3112" s="640"/>
      <c r="M3112" s="645">
        <f t="shared" si="353"/>
        <v>0</v>
      </c>
      <c r="N3112" s="640"/>
      <c r="O3112" s="640"/>
      <c r="P3112" s="640"/>
      <c r="Q3112" s="87" t="e">
        <f t="shared" si="351"/>
        <v>#DIV/0!</v>
      </c>
      <c r="R3112" s="87" t="e">
        <f t="shared" si="351"/>
        <v>#DIV/0!</v>
      </c>
      <c r="S3112" s="87" t="e">
        <f t="shared" si="351"/>
        <v>#DIV/0!</v>
      </c>
      <c r="T3112" s="87" t="e">
        <f t="shared" si="351"/>
        <v>#DIV/0!</v>
      </c>
    </row>
    <row r="3113" spans="1:20" ht="30" hidden="1" x14ac:dyDescent="0.3">
      <c r="A3113" s="128"/>
      <c r="B3113" s="117" t="s">
        <v>288</v>
      </c>
      <c r="C3113" s="97" t="s">
        <v>289</v>
      </c>
      <c r="D3113" s="217"/>
      <c r="E3113" s="645">
        <f t="shared" si="354"/>
        <v>0</v>
      </c>
      <c r="F3113" s="217"/>
      <c r="G3113" s="217"/>
      <c r="H3113" s="217"/>
      <c r="I3113" s="645">
        <f t="shared" si="352"/>
        <v>0</v>
      </c>
      <c r="J3113" s="640"/>
      <c r="K3113" s="640"/>
      <c r="L3113" s="640"/>
      <c r="M3113" s="645">
        <f t="shared" si="353"/>
        <v>0</v>
      </c>
      <c r="N3113" s="640"/>
      <c r="O3113" s="640"/>
      <c r="P3113" s="640"/>
      <c r="Q3113" s="87" t="e">
        <f t="shared" si="351"/>
        <v>#DIV/0!</v>
      </c>
      <c r="R3113" s="87" t="e">
        <f t="shared" si="351"/>
        <v>#DIV/0!</v>
      </c>
      <c r="S3113" s="87" t="e">
        <f t="shared" si="351"/>
        <v>#DIV/0!</v>
      </c>
      <c r="T3113" s="87" t="e">
        <f t="shared" si="351"/>
        <v>#DIV/0!</v>
      </c>
    </row>
    <row r="3114" spans="1:20" ht="90" hidden="1" x14ac:dyDescent="0.3">
      <c r="A3114" s="128"/>
      <c r="B3114" s="117" t="s">
        <v>290</v>
      </c>
      <c r="C3114" s="97" t="s">
        <v>291</v>
      </c>
      <c r="D3114" s="217"/>
      <c r="E3114" s="645">
        <f t="shared" si="354"/>
        <v>0</v>
      </c>
      <c r="F3114" s="217"/>
      <c r="G3114" s="217"/>
      <c r="H3114" s="217"/>
      <c r="I3114" s="645">
        <f t="shared" si="352"/>
        <v>0</v>
      </c>
      <c r="J3114" s="640"/>
      <c r="K3114" s="640"/>
      <c r="L3114" s="640"/>
      <c r="M3114" s="645">
        <f t="shared" si="353"/>
        <v>0</v>
      </c>
      <c r="N3114" s="640"/>
      <c r="O3114" s="640"/>
      <c r="P3114" s="640"/>
      <c r="Q3114" s="87" t="e">
        <f t="shared" si="351"/>
        <v>#DIV/0!</v>
      </c>
      <c r="R3114" s="87" t="e">
        <f t="shared" si="351"/>
        <v>#DIV/0!</v>
      </c>
      <c r="S3114" s="87" t="e">
        <f t="shared" si="351"/>
        <v>#DIV/0!</v>
      </c>
      <c r="T3114" s="87" t="e">
        <f t="shared" si="351"/>
        <v>#DIV/0!</v>
      </c>
    </row>
    <row r="3115" spans="1:20" ht="30" hidden="1" x14ac:dyDescent="0.3">
      <c r="A3115" s="128"/>
      <c r="B3115" s="117" t="s">
        <v>292</v>
      </c>
      <c r="C3115" s="97" t="s">
        <v>293</v>
      </c>
      <c r="D3115" s="217"/>
      <c r="E3115" s="645">
        <f t="shared" si="354"/>
        <v>0</v>
      </c>
      <c r="F3115" s="217"/>
      <c r="G3115" s="217"/>
      <c r="H3115" s="217"/>
      <c r="I3115" s="645">
        <f t="shared" si="352"/>
        <v>0</v>
      </c>
      <c r="J3115" s="640"/>
      <c r="K3115" s="640"/>
      <c r="L3115" s="640"/>
      <c r="M3115" s="645">
        <f t="shared" si="353"/>
        <v>0</v>
      </c>
      <c r="N3115" s="640"/>
      <c r="O3115" s="640"/>
      <c r="P3115" s="640"/>
      <c r="Q3115" s="87" t="e">
        <f t="shared" si="351"/>
        <v>#DIV/0!</v>
      </c>
      <c r="R3115" s="87" t="e">
        <f t="shared" si="351"/>
        <v>#DIV/0!</v>
      </c>
      <c r="S3115" s="87" t="e">
        <f t="shared" si="351"/>
        <v>#DIV/0!</v>
      </c>
      <c r="T3115" s="87" t="e">
        <f t="shared" si="351"/>
        <v>#DIV/0!</v>
      </c>
    </row>
    <row r="3116" spans="1:20" ht="30" hidden="1" x14ac:dyDescent="0.3">
      <c r="A3116" s="128"/>
      <c r="B3116" s="117" t="s">
        <v>294</v>
      </c>
      <c r="C3116" s="97" t="s">
        <v>295</v>
      </c>
      <c r="D3116" s="217"/>
      <c r="E3116" s="645">
        <f t="shared" si="354"/>
        <v>0</v>
      </c>
      <c r="F3116" s="217"/>
      <c r="G3116" s="217"/>
      <c r="H3116" s="217"/>
      <c r="I3116" s="645">
        <f t="shared" si="352"/>
        <v>0</v>
      </c>
      <c r="J3116" s="640"/>
      <c r="K3116" s="640"/>
      <c r="L3116" s="640"/>
      <c r="M3116" s="645">
        <f t="shared" si="353"/>
        <v>0</v>
      </c>
      <c r="N3116" s="640"/>
      <c r="O3116" s="640"/>
      <c r="P3116" s="640"/>
      <c r="Q3116" s="87" t="e">
        <f t="shared" si="351"/>
        <v>#DIV/0!</v>
      </c>
      <c r="R3116" s="87" t="e">
        <f t="shared" si="351"/>
        <v>#DIV/0!</v>
      </c>
      <c r="S3116" s="87" t="e">
        <f t="shared" si="351"/>
        <v>#DIV/0!</v>
      </c>
      <c r="T3116" s="87" t="e">
        <f t="shared" si="351"/>
        <v>#DIV/0!</v>
      </c>
    </row>
    <row r="3117" spans="1:20" ht="30" hidden="1" x14ac:dyDescent="0.3">
      <c r="A3117" s="128"/>
      <c r="B3117" s="117" t="s">
        <v>296</v>
      </c>
      <c r="C3117" s="97" t="s">
        <v>297</v>
      </c>
      <c r="D3117" s="217"/>
      <c r="E3117" s="645">
        <f t="shared" si="354"/>
        <v>0</v>
      </c>
      <c r="F3117" s="217"/>
      <c r="G3117" s="217"/>
      <c r="H3117" s="217"/>
      <c r="I3117" s="645">
        <f t="shared" si="352"/>
        <v>0</v>
      </c>
      <c r="J3117" s="640"/>
      <c r="K3117" s="640"/>
      <c r="L3117" s="640"/>
      <c r="M3117" s="645">
        <f t="shared" si="353"/>
        <v>0</v>
      </c>
      <c r="N3117" s="640"/>
      <c r="O3117" s="640"/>
      <c r="P3117" s="640"/>
      <c r="Q3117" s="87" t="e">
        <f t="shared" si="351"/>
        <v>#DIV/0!</v>
      </c>
      <c r="R3117" s="87" t="e">
        <f t="shared" si="351"/>
        <v>#DIV/0!</v>
      </c>
      <c r="S3117" s="87" t="e">
        <f t="shared" si="351"/>
        <v>#DIV/0!</v>
      </c>
      <c r="T3117" s="87" t="e">
        <f t="shared" si="351"/>
        <v>#DIV/0!</v>
      </c>
    </row>
    <row r="3118" spans="1:20" ht="30" hidden="1" x14ac:dyDescent="0.3">
      <c r="A3118" s="128"/>
      <c r="B3118" s="117" t="s">
        <v>298</v>
      </c>
      <c r="C3118" s="97" t="s">
        <v>299</v>
      </c>
      <c r="D3118" s="217"/>
      <c r="E3118" s="645">
        <f t="shared" si="354"/>
        <v>0</v>
      </c>
      <c r="F3118" s="217"/>
      <c r="G3118" s="217"/>
      <c r="H3118" s="217"/>
      <c r="I3118" s="645">
        <f t="shared" si="352"/>
        <v>0</v>
      </c>
      <c r="J3118" s="640"/>
      <c r="K3118" s="640"/>
      <c r="L3118" s="640"/>
      <c r="M3118" s="645">
        <f t="shared" si="353"/>
        <v>0</v>
      </c>
      <c r="N3118" s="640"/>
      <c r="O3118" s="640"/>
      <c r="P3118" s="640"/>
      <c r="Q3118" s="87" t="e">
        <f t="shared" si="351"/>
        <v>#DIV/0!</v>
      </c>
      <c r="R3118" s="87" t="e">
        <f t="shared" si="351"/>
        <v>#DIV/0!</v>
      </c>
      <c r="S3118" s="87" t="e">
        <f t="shared" si="351"/>
        <v>#DIV/0!</v>
      </c>
      <c r="T3118" s="87" t="e">
        <f t="shared" si="351"/>
        <v>#DIV/0!</v>
      </c>
    </row>
    <row r="3119" spans="1:20" ht="30" hidden="1" x14ac:dyDescent="0.3">
      <c r="A3119" s="128"/>
      <c r="B3119" s="117" t="s">
        <v>300</v>
      </c>
      <c r="C3119" s="97" t="s">
        <v>301</v>
      </c>
      <c r="D3119" s="217"/>
      <c r="E3119" s="645">
        <f t="shared" si="354"/>
        <v>0</v>
      </c>
      <c r="F3119" s="217"/>
      <c r="G3119" s="217"/>
      <c r="H3119" s="217"/>
      <c r="I3119" s="645">
        <f t="shared" si="352"/>
        <v>0</v>
      </c>
      <c r="J3119" s="640"/>
      <c r="K3119" s="640"/>
      <c r="L3119" s="640"/>
      <c r="M3119" s="645">
        <f t="shared" si="353"/>
        <v>0</v>
      </c>
      <c r="N3119" s="640"/>
      <c r="O3119" s="640"/>
      <c r="P3119" s="640"/>
      <c r="Q3119" s="87" t="e">
        <f t="shared" si="351"/>
        <v>#DIV/0!</v>
      </c>
      <c r="R3119" s="87" t="e">
        <f t="shared" si="351"/>
        <v>#DIV/0!</v>
      </c>
      <c r="S3119" s="87" t="e">
        <f t="shared" si="351"/>
        <v>#DIV/0!</v>
      </c>
      <c r="T3119" s="87" t="e">
        <f t="shared" si="351"/>
        <v>#DIV/0!</v>
      </c>
    </row>
    <row r="3120" spans="1:20" ht="75" hidden="1" x14ac:dyDescent="0.3">
      <c r="A3120" s="128"/>
      <c r="B3120" s="117" t="s">
        <v>302</v>
      </c>
      <c r="C3120" s="97" t="s">
        <v>303</v>
      </c>
      <c r="D3120" s="217"/>
      <c r="E3120" s="645">
        <f t="shared" si="354"/>
        <v>0</v>
      </c>
      <c r="F3120" s="217"/>
      <c r="G3120" s="217"/>
      <c r="H3120" s="217"/>
      <c r="I3120" s="645">
        <f t="shared" si="352"/>
        <v>0</v>
      </c>
      <c r="J3120" s="640"/>
      <c r="K3120" s="640"/>
      <c r="L3120" s="640"/>
      <c r="M3120" s="645">
        <f t="shared" si="353"/>
        <v>0</v>
      </c>
      <c r="N3120" s="640"/>
      <c r="O3120" s="640"/>
      <c r="P3120" s="640"/>
      <c r="Q3120" s="87" t="e">
        <f t="shared" si="351"/>
        <v>#DIV/0!</v>
      </c>
      <c r="R3120" s="87" t="e">
        <f t="shared" si="351"/>
        <v>#DIV/0!</v>
      </c>
      <c r="S3120" s="87" t="e">
        <f t="shared" si="351"/>
        <v>#DIV/0!</v>
      </c>
      <c r="T3120" s="87" t="e">
        <f t="shared" si="351"/>
        <v>#DIV/0!</v>
      </c>
    </row>
    <row r="3121" spans="1:20" hidden="1" x14ac:dyDescent="0.3">
      <c r="A3121" s="128"/>
      <c r="B3121" s="117" t="s">
        <v>307</v>
      </c>
      <c r="C3121" s="95" t="s">
        <v>386</v>
      </c>
      <c r="D3121" s="217"/>
      <c r="E3121" s="645">
        <f t="shared" si="354"/>
        <v>0</v>
      </c>
      <c r="F3121" s="217"/>
      <c r="G3121" s="217"/>
      <c r="H3121" s="217"/>
      <c r="I3121" s="645">
        <f t="shared" si="352"/>
        <v>0</v>
      </c>
      <c r="J3121" s="640"/>
      <c r="K3121" s="640"/>
      <c r="L3121" s="640"/>
      <c r="M3121" s="645">
        <f t="shared" si="353"/>
        <v>0</v>
      </c>
      <c r="N3121" s="640"/>
      <c r="O3121" s="640"/>
      <c r="P3121" s="640"/>
      <c r="Q3121" s="87" t="e">
        <f t="shared" si="351"/>
        <v>#DIV/0!</v>
      </c>
      <c r="R3121" s="87" t="e">
        <f t="shared" si="351"/>
        <v>#DIV/0!</v>
      </c>
      <c r="S3121" s="87" t="e">
        <f t="shared" si="351"/>
        <v>#DIV/0!</v>
      </c>
      <c r="T3121" s="87" t="e">
        <f t="shared" si="351"/>
        <v>#DIV/0!</v>
      </c>
    </row>
    <row r="3122" spans="1:20" hidden="1" x14ac:dyDescent="0.3">
      <c r="A3122" s="128"/>
      <c r="B3122" s="117" t="s">
        <v>309</v>
      </c>
      <c r="C3122" s="95" t="s">
        <v>387</v>
      </c>
      <c r="D3122" s="217"/>
      <c r="E3122" s="645">
        <f t="shared" si="354"/>
        <v>0</v>
      </c>
      <c r="F3122" s="217"/>
      <c r="G3122" s="217"/>
      <c r="H3122" s="217"/>
      <c r="I3122" s="645">
        <f t="shared" si="352"/>
        <v>0</v>
      </c>
      <c r="J3122" s="640"/>
      <c r="K3122" s="640"/>
      <c r="L3122" s="640"/>
      <c r="M3122" s="645">
        <f t="shared" si="353"/>
        <v>0</v>
      </c>
      <c r="N3122" s="640"/>
      <c r="O3122" s="640"/>
      <c r="P3122" s="640"/>
      <c r="Q3122" s="87" t="e">
        <f t="shared" si="351"/>
        <v>#DIV/0!</v>
      </c>
      <c r="R3122" s="87" t="e">
        <f t="shared" si="351"/>
        <v>#DIV/0!</v>
      </c>
      <c r="S3122" s="87" t="e">
        <f t="shared" si="351"/>
        <v>#DIV/0!</v>
      </c>
      <c r="T3122" s="87" t="e">
        <f t="shared" si="351"/>
        <v>#DIV/0!</v>
      </c>
    </row>
    <row r="3123" spans="1:20" hidden="1" x14ac:dyDescent="0.3">
      <c r="A3123" s="128"/>
      <c r="B3123" s="117" t="s">
        <v>310</v>
      </c>
      <c r="C3123" s="96" t="s">
        <v>311</v>
      </c>
      <c r="D3123" s="217"/>
      <c r="E3123" s="645">
        <f t="shared" si="354"/>
        <v>0</v>
      </c>
      <c r="F3123" s="217"/>
      <c r="G3123" s="217"/>
      <c r="H3123" s="217"/>
      <c r="I3123" s="645">
        <f t="shared" si="352"/>
        <v>0</v>
      </c>
      <c r="J3123" s="640"/>
      <c r="K3123" s="640"/>
      <c r="L3123" s="640"/>
      <c r="M3123" s="645">
        <f t="shared" si="353"/>
        <v>0</v>
      </c>
      <c r="N3123" s="640"/>
      <c r="O3123" s="640"/>
      <c r="P3123" s="640"/>
      <c r="Q3123" s="87" t="e">
        <f t="shared" si="351"/>
        <v>#DIV/0!</v>
      </c>
      <c r="R3123" s="87" t="e">
        <f t="shared" si="351"/>
        <v>#DIV/0!</v>
      </c>
      <c r="S3123" s="87" t="e">
        <f t="shared" si="351"/>
        <v>#DIV/0!</v>
      </c>
      <c r="T3123" s="87" t="e">
        <f t="shared" si="351"/>
        <v>#DIV/0!</v>
      </c>
    </row>
    <row r="3124" spans="1:20" ht="30" hidden="1" x14ac:dyDescent="0.3">
      <c r="A3124" s="128"/>
      <c r="B3124" s="117" t="s">
        <v>312</v>
      </c>
      <c r="C3124" s="97" t="s">
        <v>313</v>
      </c>
      <c r="D3124" s="217"/>
      <c r="E3124" s="645">
        <f t="shared" si="354"/>
        <v>0</v>
      </c>
      <c r="F3124" s="217"/>
      <c r="G3124" s="217"/>
      <c r="H3124" s="217"/>
      <c r="I3124" s="645">
        <f t="shared" si="352"/>
        <v>0</v>
      </c>
      <c r="J3124" s="640"/>
      <c r="K3124" s="640"/>
      <c r="L3124" s="640"/>
      <c r="M3124" s="645">
        <f t="shared" si="353"/>
        <v>0</v>
      </c>
      <c r="N3124" s="640"/>
      <c r="O3124" s="640"/>
      <c r="P3124" s="640"/>
      <c r="Q3124" s="87" t="e">
        <f t="shared" si="351"/>
        <v>#DIV/0!</v>
      </c>
      <c r="R3124" s="87" t="e">
        <f t="shared" si="351"/>
        <v>#DIV/0!</v>
      </c>
      <c r="S3124" s="87" t="e">
        <f t="shared" si="351"/>
        <v>#DIV/0!</v>
      </c>
      <c r="T3124" s="87" t="e">
        <f t="shared" si="351"/>
        <v>#DIV/0!</v>
      </c>
    </row>
    <row r="3125" spans="1:20" ht="30" hidden="1" x14ac:dyDescent="0.3">
      <c r="A3125" s="128"/>
      <c r="B3125" s="117" t="s">
        <v>314</v>
      </c>
      <c r="C3125" s="97" t="s">
        <v>315</v>
      </c>
      <c r="D3125" s="217"/>
      <c r="E3125" s="645">
        <f t="shared" si="354"/>
        <v>0</v>
      </c>
      <c r="F3125" s="217"/>
      <c r="G3125" s="217"/>
      <c r="H3125" s="217"/>
      <c r="I3125" s="645">
        <f t="shared" si="352"/>
        <v>0</v>
      </c>
      <c r="J3125" s="640"/>
      <c r="K3125" s="640"/>
      <c r="L3125" s="640"/>
      <c r="M3125" s="645">
        <f t="shared" si="353"/>
        <v>0</v>
      </c>
      <c r="N3125" s="640"/>
      <c r="O3125" s="640"/>
      <c r="P3125" s="640"/>
      <c r="Q3125" s="87" t="e">
        <f t="shared" si="351"/>
        <v>#DIV/0!</v>
      </c>
      <c r="R3125" s="87" t="e">
        <f t="shared" si="351"/>
        <v>#DIV/0!</v>
      </c>
      <c r="S3125" s="87" t="e">
        <f t="shared" si="351"/>
        <v>#DIV/0!</v>
      </c>
      <c r="T3125" s="87" t="e">
        <f t="shared" si="351"/>
        <v>#DIV/0!</v>
      </c>
    </row>
    <row r="3126" spans="1:20" hidden="1" x14ac:dyDescent="0.3">
      <c r="A3126" s="128"/>
      <c r="B3126" s="117" t="s">
        <v>316</v>
      </c>
      <c r="C3126" s="96" t="s">
        <v>317</v>
      </c>
      <c r="D3126" s="217"/>
      <c r="E3126" s="645">
        <f t="shared" si="354"/>
        <v>0</v>
      </c>
      <c r="F3126" s="217"/>
      <c r="G3126" s="217"/>
      <c r="H3126" s="217"/>
      <c r="I3126" s="645">
        <f t="shared" si="352"/>
        <v>0</v>
      </c>
      <c r="J3126" s="640"/>
      <c r="K3126" s="640"/>
      <c r="L3126" s="640"/>
      <c r="M3126" s="645">
        <f t="shared" si="353"/>
        <v>0</v>
      </c>
      <c r="N3126" s="640"/>
      <c r="O3126" s="640"/>
      <c r="P3126" s="640"/>
      <c r="Q3126" s="87" t="e">
        <f t="shared" si="351"/>
        <v>#DIV/0!</v>
      </c>
      <c r="R3126" s="87" t="e">
        <f t="shared" si="351"/>
        <v>#DIV/0!</v>
      </c>
      <c r="S3126" s="87" t="e">
        <f t="shared" si="351"/>
        <v>#DIV/0!</v>
      </c>
      <c r="T3126" s="87" t="e">
        <f t="shared" si="351"/>
        <v>#DIV/0!</v>
      </c>
    </row>
    <row r="3127" spans="1:20" ht="30" hidden="1" x14ac:dyDescent="0.3">
      <c r="A3127" s="128"/>
      <c r="B3127" s="117" t="s">
        <v>318</v>
      </c>
      <c r="C3127" s="97" t="s">
        <v>313</v>
      </c>
      <c r="D3127" s="217"/>
      <c r="E3127" s="645">
        <f t="shared" si="354"/>
        <v>0</v>
      </c>
      <c r="F3127" s="217"/>
      <c r="G3127" s="217"/>
      <c r="H3127" s="217"/>
      <c r="I3127" s="645">
        <f t="shared" si="352"/>
        <v>0</v>
      </c>
      <c r="J3127" s="640"/>
      <c r="K3127" s="640"/>
      <c r="L3127" s="640"/>
      <c r="M3127" s="645">
        <f t="shared" si="353"/>
        <v>0</v>
      </c>
      <c r="N3127" s="640"/>
      <c r="O3127" s="640"/>
      <c r="P3127" s="640"/>
      <c r="Q3127" s="87" t="e">
        <f t="shared" si="351"/>
        <v>#DIV/0!</v>
      </c>
      <c r="R3127" s="87" t="e">
        <f t="shared" si="351"/>
        <v>#DIV/0!</v>
      </c>
      <c r="S3127" s="87" t="e">
        <f t="shared" si="351"/>
        <v>#DIV/0!</v>
      </c>
      <c r="T3127" s="87" t="e">
        <f t="shared" si="351"/>
        <v>#DIV/0!</v>
      </c>
    </row>
    <row r="3128" spans="1:20" ht="30" hidden="1" x14ac:dyDescent="0.3">
      <c r="A3128" s="128"/>
      <c r="B3128" s="117" t="s">
        <v>319</v>
      </c>
      <c r="C3128" s="97" t="s">
        <v>315</v>
      </c>
      <c r="D3128" s="217"/>
      <c r="E3128" s="645">
        <f t="shared" si="354"/>
        <v>0</v>
      </c>
      <c r="F3128" s="217"/>
      <c r="G3128" s="217"/>
      <c r="H3128" s="217"/>
      <c r="I3128" s="645">
        <f t="shared" si="352"/>
        <v>0</v>
      </c>
      <c r="J3128" s="640"/>
      <c r="K3128" s="640"/>
      <c r="L3128" s="640"/>
      <c r="M3128" s="645">
        <f t="shared" si="353"/>
        <v>0</v>
      </c>
      <c r="N3128" s="640"/>
      <c r="O3128" s="640"/>
      <c r="P3128" s="640"/>
      <c r="Q3128" s="87" t="e">
        <f t="shared" si="351"/>
        <v>#DIV/0!</v>
      </c>
      <c r="R3128" s="87" t="e">
        <f t="shared" si="351"/>
        <v>#DIV/0!</v>
      </c>
      <c r="S3128" s="87" t="e">
        <f t="shared" si="351"/>
        <v>#DIV/0!</v>
      </c>
      <c r="T3128" s="87" t="e">
        <f t="shared" si="351"/>
        <v>#DIV/0!</v>
      </c>
    </row>
    <row r="3129" spans="1:20" ht="45" hidden="1" x14ac:dyDescent="0.3">
      <c r="A3129" s="128"/>
      <c r="B3129" s="117" t="s">
        <v>320</v>
      </c>
      <c r="C3129" s="96" t="s">
        <v>321</v>
      </c>
      <c r="D3129" s="217"/>
      <c r="E3129" s="645">
        <f t="shared" si="354"/>
        <v>0</v>
      </c>
      <c r="F3129" s="217"/>
      <c r="G3129" s="217"/>
      <c r="H3129" s="217"/>
      <c r="I3129" s="645">
        <f t="shared" si="352"/>
        <v>0</v>
      </c>
      <c r="J3129" s="640"/>
      <c r="K3129" s="640"/>
      <c r="L3129" s="640"/>
      <c r="M3129" s="645">
        <f t="shared" si="353"/>
        <v>0</v>
      </c>
      <c r="N3129" s="640"/>
      <c r="O3129" s="640"/>
      <c r="P3129" s="640"/>
      <c r="Q3129" s="87" t="e">
        <f t="shared" si="351"/>
        <v>#DIV/0!</v>
      </c>
      <c r="R3129" s="87" t="e">
        <f t="shared" si="351"/>
        <v>#DIV/0!</v>
      </c>
      <c r="S3129" s="87" t="e">
        <f t="shared" si="351"/>
        <v>#DIV/0!</v>
      </c>
      <c r="T3129" s="87" t="e">
        <f t="shared" si="351"/>
        <v>#DIV/0!</v>
      </c>
    </row>
    <row r="3130" spans="1:20" ht="30" hidden="1" x14ac:dyDescent="0.3">
      <c r="A3130" s="128"/>
      <c r="B3130" s="117" t="s">
        <v>322</v>
      </c>
      <c r="C3130" s="97" t="s">
        <v>313</v>
      </c>
      <c r="D3130" s="217"/>
      <c r="E3130" s="645">
        <f t="shared" si="354"/>
        <v>0</v>
      </c>
      <c r="F3130" s="217"/>
      <c r="G3130" s="217"/>
      <c r="H3130" s="217"/>
      <c r="I3130" s="645">
        <f t="shared" si="352"/>
        <v>0</v>
      </c>
      <c r="J3130" s="640"/>
      <c r="K3130" s="640"/>
      <c r="L3130" s="640"/>
      <c r="M3130" s="645">
        <f t="shared" si="353"/>
        <v>0</v>
      </c>
      <c r="N3130" s="640"/>
      <c r="O3130" s="640"/>
      <c r="P3130" s="640"/>
      <c r="Q3130" s="87" t="e">
        <f t="shared" si="351"/>
        <v>#DIV/0!</v>
      </c>
      <c r="R3130" s="87" t="e">
        <f t="shared" si="351"/>
        <v>#DIV/0!</v>
      </c>
      <c r="S3130" s="87" t="e">
        <f t="shared" si="351"/>
        <v>#DIV/0!</v>
      </c>
      <c r="T3130" s="87" t="e">
        <f t="shared" si="351"/>
        <v>#DIV/0!</v>
      </c>
    </row>
    <row r="3131" spans="1:20" ht="30" hidden="1" x14ac:dyDescent="0.3">
      <c r="A3131" s="128"/>
      <c r="B3131" s="117" t="s">
        <v>323</v>
      </c>
      <c r="C3131" s="97" t="s">
        <v>315</v>
      </c>
      <c r="D3131" s="217"/>
      <c r="E3131" s="645">
        <f t="shared" si="354"/>
        <v>0</v>
      </c>
      <c r="F3131" s="217"/>
      <c r="G3131" s="217"/>
      <c r="H3131" s="217"/>
      <c r="I3131" s="645">
        <f t="shared" si="352"/>
        <v>0</v>
      </c>
      <c r="J3131" s="640"/>
      <c r="K3131" s="640"/>
      <c r="L3131" s="640"/>
      <c r="M3131" s="645">
        <f t="shared" si="353"/>
        <v>0</v>
      </c>
      <c r="N3131" s="640"/>
      <c r="O3131" s="640"/>
      <c r="P3131" s="640"/>
      <c r="Q3131" s="87" t="e">
        <f t="shared" si="351"/>
        <v>#DIV/0!</v>
      </c>
      <c r="R3131" s="87" t="e">
        <f t="shared" si="351"/>
        <v>#DIV/0!</v>
      </c>
      <c r="S3131" s="87" t="e">
        <f t="shared" si="351"/>
        <v>#DIV/0!</v>
      </c>
      <c r="T3131" s="87" t="e">
        <f t="shared" si="351"/>
        <v>#DIV/0!</v>
      </c>
    </row>
    <row r="3132" spans="1:20" hidden="1" x14ac:dyDescent="0.3">
      <c r="A3132" s="128"/>
      <c r="B3132" s="117" t="s">
        <v>324</v>
      </c>
      <c r="C3132" s="95" t="s">
        <v>388</v>
      </c>
      <c r="D3132" s="217"/>
      <c r="E3132" s="645">
        <f t="shared" si="354"/>
        <v>0</v>
      </c>
      <c r="F3132" s="217"/>
      <c r="G3132" s="217"/>
      <c r="H3132" s="217"/>
      <c r="I3132" s="645">
        <f t="shared" si="352"/>
        <v>0</v>
      </c>
      <c r="J3132" s="640"/>
      <c r="K3132" s="640"/>
      <c r="L3132" s="640"/>
      <c r="M3132" s="645">
        <f t="shared" si="353"/>
        <v>0</v>
      </c>
      <c r="N3132" s="640"/>
      <c r="O3132" s="640"/>
      <c r="P3132" s="640"/>
      <c r="Q3132" s="87" t="e">
        <f t="shared" si="351"/>
        <v>#DIV/0!</v>
      </c>
      <c r="R3132" s="87" t="e">
        <f t="shared" si="351"/>
        <v>#DIV/0!</v>
      </c>
      <c r="S3132" s="87" t="e">
        <f t="shared" si="351"/>
        <v>#DIV/0!</v>
      </c>
      <c r="T3132" s="87" t="e">
        <f t="shared" si="351"/>
        <v>#DIV/0!</v>
      </c>
    </row>
    <row r="3133" spans="1:20" ht="45" hidden="1" x14ac:dyDescent="0.3">
      <c r="A3133" s="128"/>
      <c r="B3133" s="117" t="s">
        <v>325</v>
      </c>
      <c r="C3133" s="96" t="s">
        <v>326</v>
      </c>
      <c r="D3133" s="217"/>
      <c r="E3133" s="645">
        <f t="shared" si="354"/>
        <v>0</v>
      </c>
      <c r="F3133" s="217"/>
      <c r="G3133" s="217"/>
      <c r="H3133" s="217"/>
      <c r="I3133" s="645">
        <f t="shared" si="352"/>
        <v>0</v>
      </c>
      <c r="J3133" s="640"/>
      <c r="K3133" s="640"/>
      <c r="L3133" s="640"/>
      <c r="M3133" s="645">
        <f t="shared" si="353"/>
        <v>0</v>
      </c>
      <c r="N3133" s="640"/>
      <c r="O3133" s="640"/>
      <c r="P3133" s="640"/>
      <c r="Q3133" s="87" t="e">
        <f t="shared" si="351"/>
        <v>#DIV/0!</v>
      </c>
      <c r="R3133" s="87" t="e">
        <f t="shared" si="351"/>
        <v>#DIV/0!</v>
      </c>
      <c r="S3133" s="87" t="e">
        <f t="shared" si="351"/>
        <v>#DIV/0!</v>
      </c>
      <c r="T3133" s="87" t="e">
        <f t="shared" si="351"/>
        <v>#DIV/0!</v>
      </c>
    </row>
    <row r="3134" spans="1:20" ht="9.75" hidden="1" customHeight="1" x14ac:dyDescent="0.3">
      <c r="A3134" s="128"/>
      <c r="B3134" s="117" t="s">
        <v>327</v>
      </c>
      <c r="C3134" s="96" t="s">
        <v>328</v>
      </c>
      <c r="D3134" s="217"/>
      <c r="E3134" s="645">
        <f t="shared" si="354"/>
        <v>0</v>
      </c>
      <c r="F3134" s="217"/>
      <c r="G3134" s="217"/>
      <c r="H3134" s="217"/>
      <c r="I3134" s="645">
        <f t="shared" si="352"/>
        <v>0</v>
      </c>
      <c r="J3134" s="640"/>
      <c r="K3134" s="640"/>
      <c r="L3134" s="640"/>
      <c r="M3134" s="645">
        <f t="shared" si="353"/>
        <v>0</v>
      </c>
      <c r="N3134" s="640"/>
      <c r="O3134" s="640"/>
      <c r="P3134" s="640"/>
      <c r="Q3134" s="87" t="e">
        <f t="shared" si="351"/>
        <v>#DIV/0!</v>
      </c>
      <c r="R3134" s="87" t="e">
        <f t="shared" si="351"/>
        <v>#DIV/0!</v>
      </c>
      <c r="S3134" s="87" t="e">
        <f t="shared" si="351"/>
        <v>#DIV/0!</v>
      </c>
      <c r="T3134" s="87" t="e">
        <f t="shared" si="351"/>
        <v>#DIV/0!</v>
      </c>
    </row>
    <row r="3135" spans="1:20" ht="9" hidden="1" customHeight="1" x14ac:dyDescent="0.3">
      <c r="A3135" s="128"/>
      <c r="B3135" s="117" t="s">
        <v>329</v>
      </c>
      <c r="C3135" s="97" t="s">
        <v>330</v>
      </c>
      <c r="D3135" s="217"/>
      <c r="E3135" s="645">
        <f t="shared" si="354"/>
        <v>0</v>
      </c>
      <c r="F3135" s="217"/>
      <c r="G3135" s="217"/>
      <c r="H3135" s="217"/>
      <c r="I3135" s="645">
        <f t="shared" si="352"/>
        <v>0</v>
      </c>
      <c r="J3135" s="640"/>
      <c r="K3135" s="640"/>
      <c r="L3135" s="640"/>
      <c r="M3135" s="645">
        <f t="shared" si="353"/>
        <v>0</v>
      </c>
      <c r="N3135" s="640"/>
      <c r="O3135" s="640"/>
      <c r="P3135" s="640"/>
      <c r="Q3135" s="87" t="e">
        <f t="shared" si="351"/>
        <v>#DIV/0!</v>
      </c>
      <c r="R3135" s="87" t="e">
        <f t="shared" si="351"/>
        <v>#DIV/0!</v>
      </c>
      <c r="S3135" s="87" t="e">
        <f t="shared" si="351"/>
        <v>#DIV/0!</v>
      </c>
      <c r="T3135" s="87" t="e">
        <f t="shared" si="351"/>
        <v>#DIV/0!</v>
      </c>
    </row>
    <row r="3136" spans="1:20" ht="6.75" hidden="1" customHeight="1" x14ac:dyDescent="0.3">
      <c r="A3136" s="128"/>
      <c r="B3136" s="117" t="s">
        <v>331</v>
      </c>
      <c r="C3136" s="97" t="s">
        <v>332</v>
      </c>
      <c r="D3136" s="217"/>
      <c r="E3136" s="645">
        <f t="shared" si="354"/>
        <v>0</v>
      </c>
      <c r="F3136" s="217"/>
      <c r="G3136" s="217"/>
      <c r="H3136" s="217"/>
      <c r="I3136" s="645">
        <f t="shared" si="352"/>
        <v>0</v>
      </c>
      <c r="J3136" s="640"/>
      <c r="K3136" s="640"/>
      <c r="L3136" s="640"/>
      <c r="M3136" s="645">
        <f t="shared" si="353"/>
        <v>0</v>
      </c>
      <c r="N3136" s="640"/>
      <c r="O3136" s="640"/>
      <c r="P3136" s="640"/>
      <c r="Q3136" s="87" t="e">
        <f t="shared" si="351"/>
        <v>#DIV/0!</v>
      </c>
      <c r="R3136" s="87" t="e">
        <f t="shared" si="351"/>
        <v>#DIV/0!</v>
      </c>
      <c r="S3136" s="87" t="e">
        <f t="shared" si="351"/>
        <v>#DIV/0!</v>
      </c>
      <c r="T3136" s="87" t="e">
        <f t="shared" si="351"/>
        <v>#DIV/0!</v>
      </c>
    </row>
    <row r="3137" spans="1:20" ht="30" x14ac:dyDescent="0.3">
      <c r="A3137" s="128"/>
      <c r="B3137" s="117" t="s">
        <v>138</v>
      </c>
      <c r="C3137" s="94" t="s">
        <v>333</v>
      </c>
      <c r="D3137" s="217"/>
      <c r="E3137" s="645">
        <f t="shared" si="354"/>
        <v>0</v>
      </c>
      <c r="F3137" s="217"/>
      <c r="G3137" s="217"/>
      <c r="H3137" s="217"/>
      <c r="I3137" s="645">
        <f t="shared" si="352"/>
        <v>0</v>
      </c>
      <c r="J3137" s="640"/>
      <c r="K3137" s="640"/>
      <c r="L3137" s="640"/>
      <c r="M3137" s="645">
        <f t="shared" si="353"/>
        <v>0</v>
      </c>
      <c r="N3137" s="640"/>
      <c r="O3137" s="640"/>
      <c r="P3137" s="640"/>
      <c r="Q3137" s="87" t="e">
        <f t="shared" si="351"/>
        <v>#DIV/0!</v>
      </c>
      <c r="R3137" s="87" t="e">
        <f t="shared" si="351"/>
        <v>#DIV/0!</v>
      </c>
      <c r="S3137" s="87" t="e">
        <f t="shared" si="351"/>
        <v>#DIV/0!</v>
      </c>
      <c r="T3137" s="87" t="e">
        <f t="shared" si="351"/>
        <v>#DIV/0!</v>
      </c>
    </row>
    <row r="3138" spans="1:20" hidden="1" x14ac:dyDescent="0.3">
      <c r="A3138" s="128"/>
      <c r="B3138" s="117" t="s">
        <v>139</v>
      </c>
      <c r="C3138" s="100" t="s">
        <v>334</v>
      </c>
      <c r="D3138" s="217"/>
      <c r="E3138" s="645">
        <f t="shared" si="354"/>
        <v>0</v>
      </c>
      <c r="F3138" s="217"/>
      <c r="G3138" s="217"/>
      <c r="H3138" s="217"/>
      <c r="I3138" s="645">
        <f t="shared" si="352"/>
        <v>0</v>
      </c>
      <c r="J3138" s="640"/>
      <c r="K3138" s="640"/>
      <c r="L3138" s="640"/>
      <c r="M3138" s="645">
        <f t="shared" si="353"/>
        <v>0</v>
      </c>
      <c r="N3138" s="640"/>
      <c r="O3138" s="640"/>
      <c r="P3138" s="640"/>
      <c r="Q3138" s="87" t="e">
        <f t="shared" si="351"/>
        <v>#DIV/0!</v>
      </c>
      <c r="R3138" s="87" t="e">
        <f t="shared" si="351"/>
        <v>#DIV/0!</v>
      </c>
      <c r="S3138" s="87" t="e">
        <f t="shared" si="351"/>
        <v>#DIV/0!</v>
      </c>
      <c r="T3138" s="87" t="e">
        <f t="shared" si="351"/>
        <v>#DIV/0!</v>
      </c>
    </row>
    <row r="3139" spans="1:20" ht="30" hidden="1" x14ac:dyDescent="0.3">
      <c r="A3139" s="128"/>
      <c r="B3139" s="117" t="s">
        <v>335</v>
      </c>
      <c r="C3139" s="96" t="s">
        <v>336</v>
      </c>
      <c r="D3139" s="217"/>
      <c r="E3139" s="645">
        <f t="shared" si="354"/>
        <v>0</v>
      </c>
      <c r="F3139" s="217"/>
      <c r="G3139" s="217"/>
      <c r="H3139" s="217"/>
      <c r="I3139" s="645">
        <f t="shared" si="352"/>
        <v>0</v>
      </c>
      <c r="J3139" s="640"/>
      <c r="K3139" s="640"/>
      <c r="L3139" s="640"/>
      <c r="M3139" s="645">
        <f t="shared" si="353"/>
        <v>0</v>
      </c>
      <c r="N3139" s="640"/>
      <c r="O3139" s="640"/>
      <c r="P3139" s="640"/>
      <c r="Q3139" s="87" t="e">
        <f t="shared" si="351"/>
        <v>#DIV/0!</v>
      </c>
      <c r="R3139" s="87" t="e">
        <f t="shared" si="351"/>
        <v>#DIV/0!</v>
      </c>
      <c r="S3139" s="87" t="e">
        <f t="shared" si="351"/>
        <v>#DIV/0!</v>
      </c>
      <c r="T3139" s="87" t="e">
        <f t="shared" si="351"/>
        <v>#DIV/0!</v>
      </c>
    </row>
    <row r="3140" spans="1:20" ht="30" hidden="1" x14ac:dyDescent="0.3">
      <c r="A3140" s="128"/>
      <c r="B3140" s="117" t="s">
        <v>337</v>
      </c>
      <c r="C3140" s="97" t="s">
        <v>338</v>
      </c>
      <c r="D3140" s="217"/>
      <c r="E3140" s="645">
        <f t="shared" si="354"/>
        <v>0</v>
      </c>
      <c r="F3140" s="217"/>
      <c r="G3140" s="217"/>
      <c r="H3140" s="217"/>
      <c r="I3140" s="645">
        <f t="shared" si="352"/>
        <v>0</v>
      </c>
      <c r="J3140" s="640"/>
      <c r="K3140" s="640"/>
      <c r="L3140" s="640"/>
      <c r="M3140" s="645">
        <f t="shared" si="353"/>
        <v>0</v>
      </c>
      <c r="N3140" s="640"/>
      <c r="O3140" s="640"/>
      <c r="P3140" s="640"/>
      <c r="Q3140" s="87" t="e">
        <f t="shared" si="351"/>
        <v>#DIV/0!</v>
      </c>
      <c r="R3140" s="87" t="e">
        <f t="shared" si="351"/>
        <v>#DIV/0!</v>
      </c>
      <c r="S3140" s="87" t="e">
        <f t="shared" si="351"/>
        <v>#DIV/0!</v>
      </c>
      <c r="T3140" s="87" t="e">
        <f t="shared" si="351"/>
        <v>#DIV/0!</v>
      </c>
    </row>
    <row r="3141" spans="1:20" ht="30" hidden="1" x14ac:dyDescent="0.3">
      <c r="A3141" s="128"/>
      <c r="B3141" s="117" t="s">
        <v>339</v>
      </c>
      <c r="C3141" s="97" t="s">
        <v>340</v>
      </c>
      <c r="D3141" s="217"/>
      <c r="E3141" s="645">
        <f t="shared" si="354"/>
        <v>0</v>
      </c>
      <c r="F3141" s="217"/>
      <c r="G3141" s="217"/>
      <c r="H3141" s="217"/>
      <c r="I3141" s="645">
        <f t="shared" si="352"/>
        <v>0</v>
      </c>
      <c r="J3141" s="640"/>
      <c r="K3141" s="640"/>
      <c r="L3141" s="640"/>
      <c r="M3141" s="645">
        <f t="shared" si="353"/>
        <v>0</v>
      </c>
      <c r="N3141" s="640"/>
      <c r="O3141" s="640"/>
      <c r="P3141" s="640"/>
      <c r="Q3141" s="87" t="e">
        <f t="shared" si="351"/>
        <v>#DIV/0!</v>
      </c>
      <c r="R3141" s="87" t="e">
        <f t="shared" si="351"/>
        <v>#DIV/0!</v>
      </c>
      <c r="S3141" s="87" t="e">
        <f t="shared" si="351"/>
        <v>#DIV/0!</v>
      </c>
      <c r="T3141" s="87" t="e">
        <f t="shared" si="351"/>
        <v>#DIV/0!</v>
      </c>
    </row>
    <row r="3142" spans="1:20" ht="30" hidden="1" x14ac:dyDescent="0.3">
      <c r="A3142" s="128"/>
      <c r="B3142" s="117" t="s">
        <v>341</v>
      </c>
      <c r="C3142" s="97" t="s">
        <v>342</v>
      </c>
      <c r="D3142" s="217"/>
      <c r="E3142" s="645">
        <f t="shared" si="354"/>
        <v>0</v>
      </c>
      <c r="F3142" s="217"/>
      <c r="G3142" s="217"/>
      <c r="H3142" s="217"/>
      <c r="I3142" s="645">
        <f t="shared" si="352"/>
        <v>0</v>
      </c>
      <c r="J3142" s="640"/>
      <c r="K3142" s="640"/>
      <c r="L3142" s="640"/>
      <c r="M3142" s="645">
        <f t="shared" si="353"/>
        <v>0</v>
      </c>
      <c r="N3142" s="640"/>
      <c r="O3142" s="640"/>
      <c r="P3142" s="640"/>
      <c r="Q3142" s="87" t="e">
        <f t="shared" si="351"/>
        <v>#DIV/0!</v>
      </c>
      <c r="R3142" s="87" t="e">
        <f t="shared" si="351"/>
        <v>#DIV/0!</v>
      </c>
      <c r="S3142" s="87" t="e">
        <f t="shared" si="351"/>
        <v>#DIV/0!</v>
      </c>
      <c r="T3142" s="87" t="e">
        <f t="shared" si="351"/>
        <v>#DIV/0!</v>
      </c>
    </row>
    <row r="3143" spans="1:20" ht="30" hidden="1" x14ac:dyDescent="0.3">
      <c r="A3143" s="128"/>
      <c r="B3143" s="117" t="s">
        <v>343</v>
      </c>
      <c r="C3143" s="97" t="s">
        <v>344</v>
      </c>
      <c r="D3143" s="217"/>
      <c r="E3143" s="645">
        <f t="shared" si="354"/>
        <v>0</v>
      </c>
      <c r="F3143" s="217"/>
      <c r="G3143" s="217"/>
      <c r="H3143" s="217"/>
      <c r="I3143" s="645">
        <f t="shared" si="352"/>
        <v>0</v>
      </c>
      <c r="J3143" s="640"/>
      <c r="K3143" s="640"/>
      <c r="L3143" s="640"/>
      <c r="M3143" s="645">
        <f t="shared" si="353"/>
        <v>0</v>
      </c>
      <c r="N3143" s="640"/>
      <c r="O3143" s="640"/>
      <c r="P3143" s="640"/>
      <c r="Q3143" s="87" t="e">
        <f t="shared" si="351"/>
        <v>#DIV/0!</v>
      </c>
      <c r="R3143" s="87" t="e">
        <f t="shared" si="351"/>
        <v>#DIV/0!</v>
      </c>
      <c r="S3143" s="87" t="e">
        <f t="shared" si="351"/>
        <v>#DIV/0!</v>
      </c>
      <c r="T3143" s="87" t="e">
        <f t="shared" si="351"/>
        <v>#DIV/0!</v>
      </c>
    </row>
    <row r="3144" spans="1:20" ht="45" hidden="1" x14ac:dyDescent="0.3">
      <c r="A3144" s="128"/>
      <c r="B3144" s="117" t="s">
        <v>345</v>
      </c>
      <c r="C3144" s="97" t="s">
        <v>346</v>
      </c>
      <c r="D3144" s="217"/>
      <c r="E3144" s="645">
        <f t="shared" si="354"/>
        <v>0</v>
      </c>
      <c r="F3144" s="217"/>
      <c r="G3144" s="217"/>
      <c r="H3144" s="217"/>
      <c r="I3144" s="645">
        <f t="shared" si="352"/>
        <v>0</v>
      </c>
      <c r="J3144" s="640"/>
      <c r="K3144" s="640"/>
      <c r="L3144" s="640"/>
      <c r="M3144" s="645">
        <f t="shared" si="353"/>
        <v>0</v>
      </c>
      <c r="N3144" s="640"/>
      <c r="O3144" s="640"/>
      <c r="P3144" s="640"/>
      <c r="Q3144" s="87" t="e">
        <f t="shared" si="351"/>
        <v>#DIV/0!</v>
      </c>
      <c r="R3144" s="87" t="e">
        <f t="shared" si="351"/>
        <v>#DIV/0!</v>
      </c>
      <c r="S3144" s="87" t="e">
        <f t="shared" si="351"/>
        <v>#DIV/0!</v>
      </c>
      <c r="T3144" s="87" t="e">
        <f t="shared" si="351"/>
        <v>#DIV/0!</v>
      </c>
    </row>
    <row r="3145" spans="1:20" ht="30" hidden="1" x14ac:dyDescent="0.3">
      <c r="A3145" s="128"/>
      <c r="B3145" s="117" t="s">
        <v>347</v>
      </c>
      <c r="C3145" s="97" t="s">
        <v>348</v>
      </c>
      <c r="D3145" s="217"/>
      <c r="E3145" s="645">
        <f t="shared" si="354"/>
        <v>0</v>
      </c>
      <c r="F3145" s="217"/>
      <c r="G3145" s="217"/>
      <c r="H3145" s="217"/>
      <c r="I3145" s="645">
        <f t="shared" si="352"/>
        <v>0</v>
      </c>
      <c r="J3145" s="640"/>
      <c r="K3145" s="640"/>
      <c r="L3145" s="640"/>
      <c r="M3145" s="645">
        <f t="shared" si="353"/>
        <v>0</v>
      </c>
      <c r="N3145" s="640"/>
      <c r="O3145" s="640"/>
      <c r="P3145" s="640"/>
      <c r="Q3145" s="87" t="e">
        <f t="shared" si="351"/>
        <v>#DIV/0!</v>
      </c>
      <c r="R3145" s="87" t="e">
        <f t="shared" si="351"/>
        <v>#DIV/0!</v>
      </c>
      <c r="S3145" s="87" t="e">
        <f t="shared" si="351"/>
        <v>#DIV/0!</v>
      </c>
      <c r="T3145" s="87" t="e">
        <f t="shared" si="351"/>
        <v>#DIV/0!</v>
      </c>
    </row>
    <row r="3146" spans="1:20" ht="30" hidden="1" x14ac:dyDescent="0.3">
      <c r="A3146" s="128"/>
      <c r="B3146" s="117" t="s">
        <v>349</v>
      </c>
      <c r="C3146" s="97" t="s">
        <v>350</v>
      </c>
      <c r="D3146" s="217"/>
      <c r="E3146" s="645">
        <f t="shared" si="354"/>
        <v>0</v>
      </c>
      <c r="F3146" s="217"/>
      <c r="G3146" s="217"/>
      <c r="H3146" s="217"/>
      <c r="I3146" s="645">
        <f t="shared" si="352"/>
        <v>0</v>
      </c>
      <c r="J3146" s="640"/>
      <c r="K3146" s="640"/>
      <c r="L3146" s="640"/>
      <c r="M3146" s="645">
        <f t="shared" si="353"/>
        <v>0</v>
      </c>
      <c r="N3146" s="640"/>
      <c r="O3146" s="640"/>
      <c r="P3146" s="640"/>
      <c r="Q3146" s="87" t="e">
        <f t="shared" si="351"/>
        <v>#DIV/0!</v>
      </c>
      <c r="R3146" s="87" t="e">
        <f t="shared" si="351"/>
        <v>#DIV/0!</v>
      </c>
      <c r="S3146" s="87" t="e">
        <f t="shared" si="351"/>
        <v>#DIV/0!</v>
      </c>
      <c r="T3146" s="87" t="e">
        <f t="shared" si="351"/>
        <v>#DIV/0!</v>
      </c>
    </row>
    <row r="3147" spans="1:20" ht="45" hidden="1" x14ac:dyDescent="0.3">
      <c r="A3147" s="128"/>
      <c r="B3147" s="117" t="s">
        <v>351</v>
      </c>
      <c r="C3147" s="97" t="s">
        <v>352</v>
      </c>
      <c r="D3147" s="217"/>
      <c r="E3147" s="645">
        <f t="shared" si="354"/>
        <v>0</v>
      </c>
      <c r="F3147" s="217"/>
      <c r="G3147" s="217"/>
      <c r="H3147" s="217"/>
      <c r="I3147" s="645">
        <f t="shared" si="352"/>
        <v>0</v>
      </c>
      <c r="J3147" s="640"/>
      <c r="K3147" s="640"/>
      <c r="L3147" s="640"/>
      <c r="M3147" s="645">
        <f t="shared" si="353"/>
        <v>0</v>
      </c>
      <c r="N3147" s="640"/>
      <c r="O3147" s="640"/>
      <c r="P3147" s="640"/>
      <c r="Q3147" s="87" t="e">
        <f t="shared" si="351"/>
        <v>#DIV/0!</v>
      </c>
      <c r="R3147" s="87" t="e">
        <f t="shared" si="351"/>
        <v>#DIV/0!</v>
      </c>
      <c r="S3147" s="87" t="e">
        <f t="shared" si="351"/>
        <v>#DIV/0!</v>
      </c>
      <c r="T3147" s="87" t="e">
        <f t="shared" si="351"/>
        <v>#DIV/0!</v>
      </c>
    </row>
    <row r="3148" spans="1:20" ht="30" hidden="1" x14ac:dyDescent="0.3">
      <c r="A3148" s="128"/>
      <c r="B3148" s="117" t="s">
        <v>355</v>
      </c>
      <c r="C3148" s="96" t="s">
        <v>356</v>
      </c>
      <c r="D3148" s="217"/>
      <c r="E3148" s="645">
        <f t="shared" si="354"/>
        <v>0</v>
      </c>
      <c r="F3148" s="217"/>
      <c r="G3148" s="217"/>
      <c r="H3148" s="217"/>
      <c r="I3148" s="645">
        <f t="shared" si="352"/>
        <v>0</v>
      </c>
      <c r="J3148" s="640"/>
      <c r="K3148" s="640"/>
      <c r="L3148" s="640"/>
      <c r="M3148" s="645">
        <f t="shared" si="353"/>
        <v>0</v>
      </c>
      <c r="N3148" s="640"/>
      <c r="O3148" s="640"/>
      <c r="P3148" s="640"/>
      <c r="Q3148" s="87" t="e">
        <f t="shared" si="351"/>
        <v>#DIV/0!</v>
      </c>
      <c r="R3148" s="87" t="e">
        <f t="shared" si="351"/>
        <v>#DIV/0!</v>
      </c>
      <c r="S3148" s="87" t="e">
        <f t="shared" si="351"/>
        <v>#DIV/0!</v>
      </c>
      <c r="T3148" s="87" t="e">
        <f t="shared" si="351"/>
        <v>#DIV/0!</v>
      </c>
    </row>
    <row r="3149" spans="1:20" ht="30" hidden="1" x14ac:dyDescent="0.3">
      <c r="A3149" s="128"/>
      <c r="B3149" s="117" t="s">
        <v>357</v>
      </c>
      <c r="C3149" s="97" t="s">
        <v>358</v>
      </c>
      <c r="D3149" s="217"/>
      <c r="E3149" s="645">
        <f t="shared" si="354"/>
        <v>0</v>
      </c>
      <c r="F3149" s="217"/>
      <c r="G3149" s="217"/>
      <c r="H3149" s="217"/>
      <c r="I3149" s="645">
        <f t="shared" si="352"/>
        <v>0</v>
      </c>
      <c r="J3149" s="640"/>
      <c r="K3149" s="640"/>
      <c r="L3149" s="640"/>
      <c r="M3149" s="645">
        <f t="shared" si="353"/>
        <v>0</v>
      </c>
      <c r="N3149" s="640"/>
      <c r="O3149" s="640"/>
      <c r="P3149" s="640"/>
      <c r="Q3149" s="87" t="e">
        <f t="shared" si="351"/>
        <v>#DIV/0!</v>
      </c>
      <c r="R3149" s="87" t="e">
        <f t="shared" si="351"/>
        <v>#DIV/0!</v>
      </c>
      <c r="S3149" s="87" t="e">
        <f t="shared" si="351"/>
        <v>#DIV/0!</v>
      </c>
      <c r="T3149" s="87" t="e">
        <f t="shared" si="351"/>
        <v>#DIV/0!</v>
      </c>
    </row>
    <row r="3150" spans="1:20" ht="76.5" x14ac:dyDescent="0.3">
      <c r="A3150" s="128" t="s">
        <v>551</v>
      </c>
      <c r="B3150" s="117"/>
      <c r="C3150" s="130" t="s">
        <v>552</v>
      </c>
      <c r="D3150" s="217">
        <f>D3151+D3218</f>
        <v>3.9</v>
      </c>
      <c r="E3150" s="645">
        <f t="shared" si="354"/>
        <v>15.80029</v>
      </c>
      <c r="F3150" s="217">
        <f>F3151+F3218</f>
        <v>15.794</v>
      </c>
      <c r="G3150" s="217">
        <f>G3151+G3218</f>
        <v>6.2899999999999996E-3</v>
      </c>
      <c r="H3150" s="217">
        <f>H3151+H3218</f>
        <v>0</v>
      </c>
      <c r="I3150" s="645">
        <f t="shared" si="352"/>
        <v>14.67529</v>
      </c>
      <c r="J3150" s="640">
        <f>J3151+J3218</f>
        <v>14.669</v>
      </c>
      <c r="K3150" s="640">
        <f>K3151+K3218</f>
        <v>6.2899999999999996E-3</v>
      </c>
      <c r="L3150" s="640">
        <f>L3151+L3218</f>
        <v>0</v>
      </c>
      <c r="M3150" s="645">
        <f t="shared" si="353"/>
        <v>14.590409999999999</v>
      </c>
      <c r="N3150" s="640">
        <f>N3151+N3218</f>
        <v>14.590409999999999</v>
      </c>
      <c r="O3150" s="640">
        <f>O3151+O3218</f>
        <v>0</v>
      </c>
      <c r="P3150" s="640">
        <f>P3151+P3218</f>
        <v>0</v>
      </c>
      <c r="Q3150" s="87">
        <f t="shared" si="351"/>
        <v>99.421612792660312</v>
      </c>
      <c r="R3150" s="87">
        <f t="shared" si="351"/>
        <v>99.464244324766497</v>
      </c>
      <c r="S3150" s="87">
        <f t="shared" si="351"/>
        <v>0</v>
      </c>
      <c r="T3150" s="87" t="e">
        <f t="shared" si="351"/>
        <v>#DIV/0!</v>
      </c>
    </row>
    <row r="3151" spans="1:20" x14ac:dyDescent="0.3">
      <c r="A3151" s="128"/>
      <c r="B3151" s="117" t="s">
        <v>192</v>
      </c>
      <c r="C3151" s="94" t="s">
        <v>206</v>
      </c>
      <c r="D3151" s="217">
        <f>D3157</f>
        <v>3.9</v>
      </c>
      <c r="E3151" s="645">
        <f t="shared" si="354"/>
        <v>4.6500000000000004</v>
      </c>
      <c r="F3151" s="217">
        <f>F3157</f>
        <v>4.6500000000000004</v>
      </c>
      <c r="G3151" s="217">
        <f>G3157</f>
        <v>0</v>
      </c>
      <c r="H3151" s="217">
        <f>H3157</f>
        <v>0</v>
      </c>
      <c r="I3151" s="645">
        <f t="shared" si="352"/>
        <v>3.5249999999999999</v>
      </c>
      <c r="J3151" s="640">
        <f>J3157</f>
        <v>3.5249999999999999</v>
      </c>
      <c r="K3151" s="640">
        <f>K3157</f>
        <v>0</v>
      </c>
      <c r="L3151" s="640">
        <f>L3157</f>
        <v>0</v>
      </c>
      <c r="M3151" s="645">
        <f t="shared" si="353"/>
        <v>3.45</v>
      </c>
      <c r="N3151" s="640">
        <f>N3157</f>
        <v>3.45</v>
      </c>
      <c r="O3151" s="640">
        <f>O3157</f>
        <v>0</v>
      </c>
      <c r="P3151" s="640">
        <f>P3157</f>
        <v>0</v>
      </c>
      <c r="Q3151" s="87">
        <f t="shared" si="351"/>
        <v>97.872340425531917</v>
      </c>
      <c r="R3151" s="87">
        <f t="shared" si="351"/>
        <v>97.872340425531917</v>
      </c>
      <c r="S3151" s="87" t="e">
        <f t="shared" si="351"/>
        <v>#DIV/0!</v>
      </c>
      <c r="T3151" s="87" t="e">
        <f t="shared" si="351"/>
        <v>#DIV/0!</v>
      </c>
    </row>
    <row r="3152" spans="1:20" hidden="1" x14ac:dyDescent="0.3">
      <c r="A3152" s="128"/>
      <c r="B3152" s="117" t="s">
        <v>203</v>
      </c>
      <c r="C3152" s="95" t="s">
        <v>18</v>
      </c>
      <c r="D3152" s="217"/>
      <c r="E3152" s="645">
        <f t="shared" si="354"/>
        <v>0</v>
      </c>
      <c r="F3152" s="217"/>
      <c r="G3152" s="217"/>
      <c r="H3152" s="217"/>
      <c r="I3152" s="645">
        <f t="shared" si="352"/>
        <v>0</v>
      </c>
      <c r="J3152" s="640"/>
      <c r="K3152" s="640"/>
      <c r="L3152" s="640"/>
      <c r="M3152" s="645">
        <f t="shared" si="353"/>
        <v>0</v>
      </c>
      <c r="N3152" s="640"/>
      <c r="O3152" s="640"/>
      <c r="P3152" s="640"/>
      <c r="Q3152" s="87" t="e">
        <f t="shared" si="351"/>
        <v>#DIV/0!</v>
      </c>
      <c r="R3152" s="87" t="e">
        <f t="shared" si="351"/>
        <v>#DIV/0!</v>
      </c>
      <c r="S3152" s="87" t="e">
        <f t="shared" si="351"/>
        <v>#DIV/0!</v>
      </c>
      <c r="T3152" s="87" t="e">
        <f t="shared" si="351"/>
        <v>#DIV/0!</v>
      </c>
    </row>
    <row r="3153" spans="1:20" hidden="1" x14ac:dyDescent="0.3">
      <c r="A3153" s="128"/>
      <c r="B3153" s="117" t="s">
        <v>207</v>
      </c>
      <c r="C3153" s="96" t="s">
        <v>208</v>
      </c>
      <c r="D3153" s="217"/>
      <c r="E3153" s="645">
        <f t="shared" si="354"/>
        <v>0</v>
      </c>
      <c r="F3153" s="217"/>
      <c r="G3153" s="217"/>
      <c r="H3153" s="217"/>
      <c r="I3153" s="645">
        <f t="shared" si="352"/>
        <v>0</v>
      </c>
      <c r="J3153" s="640"/>
      <c r="K3153" s="640"/>
      <c r="L3153" s="640"/>
      <c r="M3153" s="645">
        <f t="shared" si="353"/>
        <v>0</v>
      </c>
      <c r="N3153" s="640"/>
      <c r="O3153" s="640"/>
      <c r="P3153" s="640"/>
      <c r="Q3153" s="87" t="e">
        <f t="shared" si="351"/>
        <v>#DIV/0!</v>
      </c>
      <c r="R3153" s="87" t="e">
        <f t="shared" si="351"/>
        <v>#DIV/0!</v>
      </c>
      <c r="S3153" s="87" t="e">
        <f t="shared" si="351"/>
        <v>#DIV/0!</v>
      </c>
      <c r="T3153" s="87" t="e">
        <f t="shared" si="351"/>
        <v>#DIV/0!</v>
      </c>
    </row>
    <row r="3154" spans="1:20" ht="30" hidden="1" x14ac:dyDescent="0.3">
      <c r="A3154" s="128"/>
      <c r="B3154" s="117" t="s">
        <v>209</v>
      </c>
      <c r="C3154" s="97" t="s">
        <v>210</v>
      </c>
      <c r="D3154" s="217"/>
      <c r="E3154" s="645">
        <f t="shared" si="354"/>
        <v>0</v>
      </c>
      <c r="F3154" s="217"/>
      <c r="G3154" s="217"/>
      <c r="H3154" s="217"/>
      <c r="I3154" s="645">
        <f t="shared" si="352"/>
        <v>0</v>
      </c>
      <c r="J3154" s="640"/>
      <c r="K3154" s="640"/>
      <c r="L3154" s="640"/>
      <c r="M3154" s="645">
        <f t="shared" si="353"/>
        <v>0</v>
      </c>
      <c r="N3154" s="640"/>
      <c r="O3154" s="640"/>
      <c r="P3154" s="640"/>
      <c r="Q3154" s="87" t="e">
        <f t="shared" si="351"/>
        <v>#DIV/0!</v>
      </c>
      <c r="R3154" s="87" t="e">
        <f t="shared" si="351"/>
        <v>#DIV/0!</v>
      </c>
      <c r="S3154" s="87" t="e">
        <f t="shared" si="351"/>
        <v>#DIV/0!</v>
      </c>
      <c r="T3154" s="87" t="e">
        <f t="shared" si="351"/>
        <v>#DIV/0!</v>
      </c>
    </row>
    <row r="3155" spans="1:20" ht="30" hidden="1" x14ac:dyDescent="0.3">
      <c r="A3155" s="128"/>
      <c r="B3155" s="117" t="s">
        <v>211</v>
      </c>
      <c r="C3155" s="97" t="s">
        <v>212</v>
      </c>
      <c r="D3155" s="217"/>
      <c r="E3155" s="645">
        <f t="shared" si="354"/>
        <v>0</v>
      </c>
      <c r="F3155" s="217"/>
      <c r="G3155" s="217"/>
      <c r="H3155" s="217"/>
      <c r="I3155" s="645">
        <f t="shared" si="352"/>
        <v>0</v>
      </c>
      <c r="J3155" s="640"/>
      <c r="K3155" s="640"/>
      <c r="L3155" s="640"/>
      <c r="M3155" s="645">
        <f t="shared" si="353"/>
        <v>0</v>
      </c>
      <c r="N3155" s="640"/>
      <c r="O3155" s="640"/>
      <c r="P3155" s="640"/>
      <c r="Q3155" s="87" t="e">
        <f t="shared" si="351"/>
        <v>#DIV/0!</v>
      </c>
      <c r="R3155" s="87" t="e">
        <f t="shared" si="351"/>
        <v>#DIV/0!</v>
      </c>
      <c r="S3155" s="87" t="e">
        <f t="shared" si="351"/>
        <v>#DIV/0!</v>
      </c>
      <c r="T3155" s="87" t="e">
        <f t="shared" si="351"/>
        <v>#DIV/0!</v>
      </c>
    </row>
    <row r="3156" spans="1:20" hidden="1" x14ac:dyDescent="0.3">
      <c r="A3156" s="128"/>
      <c r="B3156" s="117" t="s">
        <v>213</v>
      </c>
      <c r="C3156" s="96" t="s">
        <v>214</v>
      </c>
      <c r="D3156" s="217"/>
      <c r="E3156" s="645">
        <f t="shared" si="354"/>
        <v>0</v>
      </c>
      <c r="F3156" s="217"/>
      <c r="G3156" s="217"/>
      <c r="H3156" s="217"/>
      <c r="I3156" s="645">
        <f t="shared" si="352"/>
        <v>0</v>
      </c>
      <c r="J3156" s="640"/>
      <c r="K3156" s="640"/>
      <c r="L3156" s="640"/>
      <c r="M3156" s="645">
        <f t="shared" si="353"/>
        <v>0</v>
      </c>
      <c r="N3156" s="640"/>
      <c r="O3156" s="640"/>
      <c r="P3156" s="640"/>
      <c r="Q3156" s="87" t="e">
        <f t="shared" si="351"/>
        <v>#DIV/0!</v>
      </c>
      <c r="R3156" s="87" t="e">
        <f t="shared" si="351"/>
        <v>#DIV/0!</v>
      </c>
      <c r="S3156" s="87" t="e">
        <f t="shared" si="351"/>
        <v>#DIV/0!</v>
      </c>
      <c r="T3156" s="87" t="e">
        <f t="shared" si="351"/>
        <v>#DIV/0!</v>
      </c>
    </row>
    <row r="3157" spans="1:20" ht="30" x14ac:dyDescent="0.3">
      <c r="A3157" s="128"/>
      <c r="B3157" s="117" t="s">
        <v>215</v>
      </c>
      <c r="C3157" s="95" t="s">
        <v>19</v>
      </c>
      <c r="D3157" s="217">
        <v>3.9</v>
      </c>
      <c r="E3157" s="645">
        <f t="shared" si="354"/>
        <v>4.6500000000000004</v>
      </c>
      <c r="F3157" s="217">
        <v>4.6500000000000004</v>
      </c>
      <c r="G3157" s="217"/>
      <c r="H3157" s="217"/>
      <c r="I3157" s="645">
        <f t="shared" si="352"/>
        <v>3.5249999999999999</v>
      </c>
      <c r="J3157" s="640">
        <v>3.5249999999999999</v>
      </c>
      <c r="K3157" s="640"/>
      <c r="L3157" s="640"/>
      <c r="M3157" s="645">
        <f t="shared" si="353"/>
        <v>3.45</v>
      </c>
      <c r="N3157" s="640">
        <v>3.45</v>
      </c>
      <c r="O3157" s="640"/>
      <c r="P3157" s="640"/>
      <c r="Q3157" s="87">
        <f t="shared" si="351"/>
        <v>97.872340425531917</v>
      </c>
      <c r="R3157" s="87">
        <f t="shared" si="351"/>
        <v>97.872340425531917</v>
      </c>
      <c r="S3157" s="87" t="e">
        <f t="shared" si="351"/>
        <v>#DIV/0!</v>
      </c>
      <c r="T3157" s="87" t="e">
        <f t="shared" ref="T3157:T3220" si="355">P3157/L3157*100</f>
        <v>#DIV/0!</v>
      </c>
    </row>
    <row r="3158" spans="1:20" ht="45" hidden="1" x14ac:dyDescent="0.3">
      <c r="A3158" s="128"/>
      <c r="B3158" s="117" t="s">
        <v>216</v>
      </c>
      <c r="C3158" s="96" t="s">
        <v>217</v>
      </c>
      <c r="D3158" s="217"/>
      <c r="E3158" s="645">
        <f t="shared" si="354"/>
        <v>0</v>
      </c>
      <c r="F3158" s="217"/>
      <c r="G3158" s="217"/>
      <c r="H3158" s="217"/>
      <c r="I3158" s="645">
        <f t="shared" si="352"/>
        <v>0</v>
      </c>
      <c r="J3158" s="640"/>
      <c r="K3158" s="640"/>
      <c r="L3158" s="640"/>
      <c r="M3158" s="645">
        <f t="shared" si="353"/>
        <v>0</v>
      </c>
      <c r="N3158" s="640"/>
      <c r="O3158" s="640"/>
      <c r="P3158" s="640"/>
      <c r="Q3158" s="87" t="e">
        <f t="shared" ref="Q3158:T3221" si="356">M3158/I3158*100</f>
        <v>#DIV/0!</v>
      </c>
      <c r="R3158" s="87" t="e">
        <f t="shared" si="356"/>
        <v>#DIV/0!</v>
      </c>
      <c r="S3158" s="87" t="e">
        <f t="shared" si="356"/>
        <v>#DIV/0!</v>
      </c>
      <c r="T3158" s="87" t="e">
        <f t="shared" si="355"/>
        <v>#DIV/0!</v>
      </c>
    </row>
    <row r="3159" spans="1:20" hidden="1" x14ac:dyDescent="0.3">
      <c r="A3159" s="128"/>
      <c r="B3159" s="117" t="s">
        <v>218</v>
      </c>
      <c r="C3159" s="96" t="s">
        <v>219</v>
      </c>
      <c r="D3159" s="217"/>
      <c r="E3159" s="645">
        <f t="shared" si="354"/>
        <v>0</v>
      </c>
      <c r="F3159" s="217"/>
      <c r="G3159" s="217"/>
      <c r="H3159" s="217"/>
      <c r="I3159" s="645">
        <f t="shared" ref="I3159:I3222" si="357">J3159+K3159</f>
        <v>0</v>
      </c>
      <c r="J3159" s="640"/>
      <c r="K3159" s="640"/>
      <c r="L3159" s="640"/>
      <c r="M3159" s="645">
        <f t="shared" ref="M3159:M3222" si="358">N3159+O3159</f>
        <v>0</v>
      </c>
      <c r="N3159" s="640"/>
      <c r="O3159" s="640"/>
      <c r="P3159" s="640"/>
      <c r="Q3159" s="87" t="e">
        <f t="shared" si="356"/>
        <v>#DIV/0!</v>
      </c>
      <c r="R3159" s="87" t="e">
        <f t="shared" si="356"/>
        <v>#DIV/0!</v>
      </c>
      <c r="S3159" s="87" t="e">
        <f t="shared" si="356"/>
        <v>#DIV/0!</v>
      </c>
      <c r="T3159" s="87" t="e">
        <f t="shared" si="355"/>
        <v>#DIV/0!</v>
      </c>
    </row>
    <row r="3160" spans="1:20" ht="30" hidden="1" x14ac:dyDescent="0.3">
      <c r="A3160" s="128"/>
      <c r="B3160" s="117" t="s">
        <v>220</v>
      </c>
      <c r="C3160" s="97" t="s">
        <v>221</v>
      </c>
      <c r="D3160" s="217"/>
      <c r="E3160" s="645">
        <f t="shared" si="354"/>
        <v>0</v>
      </c>
      <c r="F3160" s="217"/>
      <c r="G3160" s="217"/>
      <c r="H3160" s="217"/>
      <c r="I3160" s="645">
        <f t="shared" si="357"/>
        <v>0</v>
      </c>
      <c r="J3160" s="640"/>
      <c r="K3160" s="640"/>
      <c r="L3160" s="640"/>
      <c r="M3160" s="645">
        <f t="shared" si="358"/>
        <v>0</v>
      </c>
      <c r="N3160" s="640"/>
      <c r="O3160" s="640"/>
      <c r="P3160" s="640"/>
      <c r="Q3160" s="87" t="e">
        <f t="shared" si="356"/>
        <v>#DIV/0!</v>
      </c>
      <c r="R3160" s="87" t="e">
        <f t="shared" si="356"/>
        <v>#DIV/0!</v>
      </c>
      <c r="S3160" s="87" t="e">
        <f t="shared" si="356"/>
        <v>#DIV/0!</v>
      </c>
      <c r="T3160" s="87" t="e">
        <f t="shared" si="355"/>
        <v>#DIV/0!</v>
      </c>
    </row>
    <row r="3161" spans="1:20" ht="30" hidden="1" x14ac:dyDescent="0.3">
      <c r="A3161" s="128"/>
      <c r="B3161" s="117" t="s">
        <v>222</v>
      </c>
      <c r="C3161" s="97" t="s">
        <v>223</v>
      </c>
      <c r="D3161" s="217"/>
      <c r="E3161" s="645">
        <f t="shared" si="354"/>
        <v>0</v>
      </c>
      <c r="F3161" s="217"/>
      <c r="G3161" s="217"/>
      <c r="H3161" s="217"/>
      <c r="I3161" s="645">
        <f t="shared" si="357"/>
        <v>0</v>
      </c>
      <c r="J3161" s="640"/>
      <c r="K3161" s="640"/>
      <c r="L3161" s="640"/>
      <c r="M3161" s="645">
        <f t="shared" si="358"/>
        <v>0</v>
      </c>
      <c r="N3161" s="640"/>
      <c r="O3161" s="640"/>
      <c r="P3161" s="640"/>
      <c r="Q3161" s="87" t="e">
        <f t="shared" si="356"/>
        <v>#DIV/0!</v>
      </c>
      <c r="R3161" s="87" t="e">
        <f t="shared" si="356"/>
        <v>#DIV/0!</v>
      </c>
      <c r="S3161" s="87" t="e">
        <f t="shared" si="356"/>
        <v>#DIV/0!</v>
      </c>
      <c r="T3161" s="87" t="e">
        <f t="shared" si="355"/>
        <v>#DIV/0!</v>
      </c>
    </row>
    <row r="3162" spans="1:20" hidden="1" x14ac:dyDescent="0.3">
      <c r="A3162" s="128"/>
      <c r="B3162" s="117" t="s">
        <v>224</v>
      </c>
      <c r="C3162" s="96" t="s">
        <v>225</v>
      </c>
      <c r="D3162" s="217"/>
      <c r="E3162" s="645">
        <f t="shared" si="354"/>
        <v>0</v>
      </c>
      <c r="F3162" s="217"/>
      <c r="G3162" s="217"/>
      <c r="H3162" s="217"/>
      <c r="I3162" s="645">
        <f t="shared" si="357"/>
        <v>0</v>
      </c>
      <c r="J3162" s="640"/>
      <c r="K3162" s="640"/>
      <c r="L3162" s="640"/>
      <c r="M3162" s="645">
        <f t="shared" si="358"/>
        <v>0</v>
      </c>
      <c r="N3162" s="640"/>
      <c r="O3162" s="640"/>
      <c r="P3162" s="640"/>
      <c r="Q3162" s="87" t="e">
        <f t="shared" si="356"/>
        <v>#DIV/0!</v>
      </c>
      <c r="R3162" s="87" t="e">
        <f t="shared" si="356"/>
        <v>#DIV/0!</v>
      </c>
      <c r="S3162" s="87" t="e">
        <f t="shared" si="356"/>
        <v>#DIV/0!</v>
      </c>
      <c r="T3162" s="87" t="e">
        <f t="shared" si="355"/>
        <v>#DIV/0!</v>
      </c>
    </row>
    <row r="3163" spans="1:20" ht="30" hidden="1" x14ac:dyDescent="0.3">
      <c r="A3163" s="128"/>
      <c r="B3163" s="117" t="s">
        <v>226</v>
      </c>
      <c r="C3163" s="97" t="s">
        <v>227</v>
      </c>
      <c r="D3163" s="217"/>
      <c r="E3163" s="645">
        <f t="shared" si="354"/>
        <v>0</v>
      </c>
      <c r="F3163" s="217"/>
      <c r="G3163" s="217"/>
      <c r="H3163" s="217"/>
      <c r="I3163" s="645">
        <f t="shared" si="357"/>
        <v>0</v>
      </c>
      <c r="J3163" s="640"/>
      <c r="K3163" s="640"/>
      <c r="L3163" s="640"/>
      <c r="M3163" s="645">
        <f t="shared" si="358"/>
        <v>0</v>
      </c>
      <c r="N3163" s="640"/>
      <c r="O3163" s="640"/>
      <c r="P3163" s="640"/>
      <c r="Q3163" s="87" t="e">
        <f t="shared" si="356"/>
        <v>#DIV/0!</v>
      </c>
      <c r="R3163" s="87" t="e">
        <f t="shared" si="356"/>
        <v>#DIV/0!</v>
      </c>
      <c r="S3163" s="87" t="e">
        <f t="shared" si="356"/>
        <v>#DIV/0!</v>
      </c>
      <c r="T3163" s="87" t="e">
        <f t="shared" si="355"/>
        <v>#DIV/0!</v>
      </c>
    </row>
    <row r="3164" spans="1:20" ht="75" hidden="1" x14ac:dyDescent="0.3">
      <c r="A3164" s="128"/>
      <c r="B3164" s="117" t="s">
        <v>228</v>
      </c>
      <c r="C3164" s="97" t="s">
        <v>229</v>
      </c>
      <c r="D3164" s="217"/>
      <c r="E3164" s="645">
        <f t="shared" ref="E3164:E3227" si="359">F3164+G3164</f>
        <v>0</v>
      </c>
      <c r="F3164" s="217"/>
      <c r="G3164" s="217"/>
      <c r="H3164" s="217"/>
      <c r="I3164" s="645">
        <f t="shared" si="357"/>
        <v>0</v>
      </c>
      <c r="J3164" s="640"/>
      <c r="K3164" s="640"/>
      <c r="L3164" s="640"/>
      <c r="M3164" s="645">
        <f t="shared" si="358"/>
        <v>0</v>
      </c>
      <c r="N3164" s="640"/>
      <c r="O3164" s="640"/>
      <c r="P3164" s="640"/>
      <c r="Q3164" s="87" t="e">
        <f t="shared" si="356"/>
        <v>#DIV/0!</v>
      </c>
      <c r="R3164" s="87" t="e">
        <f t="shared" si="356"/>
        <v>#DIV/0!</v>
      </c>
      <c r="S3164" s="87" t="e">
        <f t="shared" si="356"/>
        <v>#DIV/0!</v>
      </c>
      <c r="T3164" s="87" t="e">
        <f t="shared" si="355"/>
        <v>#DIV/0!</v>
      </c>
    </row>
    <row r="3165" spans="1:20" ht="135" hidden="1" x14ac:dyDescent="0.3">
      <c r="A3165" s="128"/>
      <c r="B3165" s="117" t="s">
        <v>230</v>
      </c>
      <c r="C3165" s="97" t="s">
        <v>231</v>
      </c>
      <c r="D3165" s="217"/>
      <c r="E3165" s="645">
        <f t="shared" si="359"/>
        <v>0</v>
      </c>
      <c r="F3165" s="217"/>
      <c r="G3165" s="217"/>
      <c r="H3165" s="217"/>
      <c r="I3165" s="645">
        <f t="shared" si="357"/>
        <v>0</v>
      </c>
      <c r="J3165" s="640"/>
      <c r="K3165" s="640"/>
      <c r="L3165" s="640"/>
      <c r="M3165" s="645">
        <f t="shared" si="358"/>
        <v>0</v>
      </c>
      <c r="N3165" s="640"/>
      <c r="O3165" s="640"/>
      <c r="P3165" s="640"/>
      <c r="Q3165" s="87" t="e">
        <f t="shared" si="356"/>
        <v>#DIV/0!</v>
      </c>
      <c r="R3165" s="87" t="e">
        <f t="shared" si="356"/>
        <v>#DIV/0!</v>
      </c>
      <c r="S3165" s="87" t="e">
        <f t="shared" si="356"/>
        <v>#DIV/0!</v>
      </c>
      <c r="T3165" s="87" t="e">
        <f t="shared" si="355"/>
        <v>#DIV/0!</v>
      </c>
    </row>
    <row r="3166" spans="1:20" ht="45" hidden="1" x14ac:dyDescent="0.3">
      <c r="A3166" s="128"/>
      <c r="B3166" s="117" t="s">
        <v>232</v>
      </c>
      <c r="C3166" s="97" t="s">
        <v>233</v>
      </c>
      <c r="D3166" s="217"/>
      <c r="E3166" s="645">
        <f t="shared" si="359"/>
        <v>0</v>
      </c>
      <c r="F3166" s="217"/>
      <c r="G3166" s="217"/>
      <c r="H3166" s="217"/>
      <c r="I3166" s="645">
        <f t="shared" si="357"/>
        <v>0</v>
      </c>
      <c r="J3166" s="640"/>
      <c r="K3166" s="640"/>
      <c r="L3166" s="640"/>
      <c r="M3166" s="645">
        <f t="shared" si="358"/>
        <v>0</v>
      </c>
      <c r="N3166" s="640"/>
      <c r="O3166" s="640"/>
      <c r="P3166" s="640"/>
      <c r="Q3166" s="87" t="e">
        <f t="shared" si="356"/>
        <v>#DIV/0!</v>
      </c>
      <c r="R3166" s="87" t="e">
        <f t="shared" si="356"/>
        <v>#DIV/0!</v>
      </c>
      <c r="S3166" s="87" t="e">
        <f t="shared" si="356"/>
        <v>#DIV/0!</v>
      </c>
      <c r="T3166" s="87" t="e">
        <f t="shared" si="355"/>
        <v>#DIV/0!</v>
      </c>
    </row>
    <row r="3167" spans="1:20" ht="45" hidden="1" x14ac:dyDescent="0.3">
      <c r="A3167" s="128"/>
      <c r="B3167" s="117" t="s">
        <v>234</v>
      </c>
      <c r="C3167" s="97" t="s">
        <v>235</v>
      </c>
      <c r="D3167" s="217"/>
      <c r="E3167" s="645">
        <f t="shared" si="359"/>
        <v>0</v>
      </c>
      <c r="F3167" s="217"/>
      <c r="G3167" s="217"/>
      <c r="H3167" s="217"/>
      <c r="I3167" s="645">
        <f t="shared" si="357"/>
        <v>0</v>
      </c>
      <c r="J3167" s="640"/>
      <c r="K3167" s="640"/>
      <c r="L3167" s="640"/>
      <c r="M3167" s="645">
        <f t="shared" si="358"/>
        <v>0</v>
      </c>
      <c r="N3167" s="640"/>
      <c r="O3167" s="640"/>
      <c r="P3167" s="640"/>
      <c r="Q3167" s="87" t="e">
        <f t="shared" si="356"/>
        <v>#DIV/0!</v>
      </c>
      <c r="R3167" s="87" t="e">
        <f t="shared" si="356"/>
        <v>#DIV/0!</v>
      </c>
      <c r="S3167" s="87" t="e">
        <f t="shared" si="356"/>
        <v>#DIV/0!</v>
      </c>
      <c r="T3167" s="87" t="e">
        <f t="shared" si="355"/>
        <v>#DIV/0!</v>
      </c>
    </row>
    <row r="3168" spans="1:20" ht="45" hidden="1" x14ac:dyDescent="0.3">
      <c r="A3168" s="128"/>
      <c r="B3168" s="117" t="s">
        <v>236</v>
      </c>
      <c r="C3168" s="97" t="s">
        <v>237</v>
      </c>
      <c r="D3168" s="217"/>
      <c r="E3168" s="645">
        <f t="shared" si="359"/>
        <v>0</v>
      </c>
      <c r="F3168" s="217"/>
      <c r="G3168" s="217"/>
      <c r="H3168" s="217"/>
      <c r="I3168" s="645">
        <f t="shared" si="357"/>
        <v>0</v>
      </c>
      <c r="J3168" s="640"/>
      <c r="K3168" s="640"/>
      <c r="L3168" s="640"/>
      <c r="M3168" s="645">
        <f t="shared" si="358"/>
        <v>0</v>
      </c>
      <c r="N3168" s="640"/>
      <c r="O3168" s="640"/>
      <c r="P3168" s="640"/>
      <c r="Q3168" s="87" t="e">
        <f t="shared" si="356"/>
        <v>#DIV/0!</v>
      </c>
      <c r="R3168" s="87" t="e">
        <f t="shared" si="356"/>
        <v>#DIV/0!</v>
      </c>
      <c r="S3168" s="87" t="e">
        <f t="shared" si="356"/>
        <v>#DIV/0!</v>
      </c>
      <c r="T3168" s="87" t="e">
        <f t="shared" si="355"/>
        <v>#DIV/0!</v>
      </c>
    </row>
    <row r="3169" spans="1:20" ht="30" hidden="1" x14ac:dyDescent="0.3">
      <c r="A3169" s="128"/>
      <c r="B3169" s="117" t="s">
        <v>238</v>
      </c>
      <c r="C3169" s="97" t="s">
        <v>239</v>
      </c>
      <c r="D3169" s="217"/>
      <c r="E3169" s="645">
        <f t="shared" si="359"/>
        <v>0</v>
      </c>
      <c r="F3169" s="217"/>
      <c r="G3169" s="217"/>
      <c r="H3169" s="217"/>
      <c r="I3169" s="645">
        <f t="shared" si="357"/>
        <v>0</v>
      </c>
      <c r="J3169" s="640"/>
      <c r="K3169" s="640"/>
      <c r="L3169" s="640"/>
      <c r="M3169" s="645">
        <f t="shared" si="358"/>
        <v>0</v>
      </c>
      <c r="N3169" s="640"/>
      <c r="O3169" s="640"/>
      <c r="P3169" s="640"/>
      <c r="Q3169" s="87" t="e">
        <f t="shared" si="356"/>
        <v>#DIV/0!</v>
      </c>
      <c r="R3169" s="87" t="e">
        <f t="shared" si="356"/>
        <v>#DIV/0!</v>
      </c>
      <c r="S3169" s="87" t="e">
        <f t="shared" si="356"/>
        <v>#DIV/0!</v>
      </c>
      <c r="T3169" s="87" t="e">
        <f t="shared" si="355"/>
        <v>#DIV/0!</v>
      </c>
    </row>
    <row r="3170" spans="1:20" ht="45" hidden="1" x14ac:dyDescent="0.3">
      <c r="A3170" s="128"/>
      <c r="B3170" s="117" t="s">
        <v>240</v>
      </c>
      <c r="C3170" s="97" t="s">
        <v>241</v>
      </c>
      <c r="D3170" s="217"/>
      <c r="E3170" s="645">
        <f t="shared" si="359"/>
        <v>0</v>
      </c>
      <c r="F3170" s="217"/>
      <c r="G3170" s="217"/>
      <c r="H3170" s="217"/>
      <c r="I3170" s="645">
        <f t="shared" si="357"/>
        <v>0</v>
      </c>
      <c r="J3170" s="640"/>
      <c r="K3170" s="640"/>
      <c r="L3170" s="640"/>
      <c r="M3170" s="645">
        <f t="shared" si="358"/>
        <v>0</v>
      </c>
      <c r="N3170" s="640"/>
      <c r="O3170" s="640"/>
      <c r="P3170" s="640"/>
      <c r="Q3170" s="87" t="e">
        <f t="shared" si="356"/>
        <v>#DIV/0!</v>
      </c>
      <c r="R3170" s="87" t="e">
        <f t="shared" si="356"/>
        <v>#DIV/0!</v>
      </c>
      <c r="S3170" s="87" t="e">
        <f t="shared" si="356"/>
        <v>#DIV/0!</v>
      </c>
      <c r="T3170" s="87" t="e">
        <f t="shared" si="355"/>
        <v>#DIV/0!</v>
      </c>
    </row>
    <row r="3171" spans="1:20" ht="60" hidden="1" x14ac:dyDescent="0.3">
      <c r="A3171" s="128"/>
      <c r="B3171" s="117" t="s">
        <v>242</v>
      </c>
      <c r="C3171" s="97" t="s">
        <v>243</v>
      </c>
      <c r="D3171" s="217"/>
      <c r="E3171" s="645">
        <f t="shared" si="359"/>
        <v>0</v>
      </c>
      <c r="F3171" s="217"/>
      <c r="G3171" s="217"/>
      <c r="H3171" s="217"/>
      <c r="I3171" s="645">
        <f t="shared" si="357"/>
        <v>0</v>
      </c>
      <c r="J3171" s="640"/>
      <c r="K3171" s="640"/>
      <c r="L3171" s="640"/>
      <c r="M3171" s="645">
        <f t="shared" si="358"/>
        <v>0</v>
      </c>
      <c r="N3171" s="640"/>
      <c r="O3171" s="640"/>
      <c r="P3171" s="640"/>
      <c r="Q3171" s="87" t="e">
        <f t="shared" si="356"/>
        <v>#DIV/0!</v>
      </c>
      <c r="R3171" s="87" t="e">
        <f t="shared" si="356"/>
        <v>#DIV/0!</v>
      </c>
      <c r="S3171" s="87" t="e">
        <f t="shared" si="356"/>
        <v>#DIV/0!</v>
      </c>
      <c r="T3171" s="87" t="e">
        <f t="shared" si="355"/>
        <v>#DIV/0!</v>
      </c>
    </row>
    <row r="3172" spans="1:20" ht="30" hidden="1" x14ac:dyDescent="0.3">
      <c r="A3172" s="128"/>
      <c r="B3172" s="117" t="s">
        <v>244</v>
      </c>
      <c r="C3172" s="97" t="s">
        <v>245</v>
      </c>
      <c r="D3172" s="217"/>
      <c r="E3172" s="645">
        <f t="shared" si="359"/>
        <v>0</v>
      </c>
      <c r="F3172" s="217"/>
      <c r="G3172" s="217"/>
      <c r="H3172" s="217"/>
      <c r="I3172" s="645">
        <f t="shared" si="357"/>
        <v>0</v>
      </c>
      <c r="J3172" s="640"/>
      <c r="K3172" s="640"/>
      <c r="L3172" s="640"/>
      <c r="M3172" s="645">
        <f t="shared" si="358"/>
        <v>0</v>
      </c>
      <c r="N3172" s="640"/>
      <c r="O3172" s="640"/>
      <c r="P3172" s="640"/>
      <c r="Q3172" s="87" t="e">
        <f t="shared" si="356"/>
        <v>#DIV/0!</v>
      </c>
      <c r="R3172" s="87" t="e">
        <f t="shared" si="356"/>
        <v>#DIV/0!</v>
      </c>
      <c r="S3172" s="87" t="e">
        <f t="shared" si="356"/>
        <v>#DIV/0!</v>
      </c>
      <c r="T3172" s="87" t="e">
        <f t="shared" si="355"/>
        <v>#DIV/0!</v>
      </c>
    </row>
    <row r="3173" spans="1:20" ht="30" hidden="1" x14ac:dyDescent="0.3">
      <c r="A3173" s="128"/>
      <c r="B3173" s="117" t="s">
        <v>246</v>
      </c>
      <c r="C3173" s="97" t="s">
        <v>247</v>
      </c>
      <c r="D3173" s="217"/>
      <c r="E3173" s="645">
        <f t="shared" si="359"/>
        <v>0</v>
      </c>
      <c r="F3173" s="217"/>
      <c r="G3173" s="217"/>
      <c r="H3173" s="217"/>
      <c r="I3173" s="645">
        <f t="shared" si="357"/>
        <v>0</v>
      </c>
      <c r="J3173" s="640"/>
      <c r="K3173" s="640"/>
      <c r="L3173" s="640"/>
      <c r="M3173" s="645">
        <f t="shared" si="358"/>
        <v>0</v>
      </c>
      <c r="N3173" s="640"/>
      <c r="O3173" s="640"/>
      <c r="P3173" s="640"/>
      <c r="Q3173" s="87" t="e">
        <f t="shared" si="356"/>
        <v>#DIV/0!</v>
      </c>
      <c r="R3173" s="87" t="e">
        <f t="shared" si="356"/>
        <v>#DIV/0!</v>
      </c>
      <c r="S3173" s="87" t="e">
        <f t="shared" si="356"/>
        <v>#DIV/0!</v>
      </c>
      <c r="T3173" s="87" t="e">
        <f t="shared" si="355"/>
        <v>#DIV/0!</v>
      </c>
    </row>
    <row r="3174" spans="1:20" ht="30" hidden="1" x14ac:dyDescent="0.3">
      <c r="A3174" s="128"/>
      <c r="B3174" s="117" t="s">
        <v>248</v>
      </c>
      <c r="C3174" s="97" t="s">
        <v>249</v>
      </c>
      <c r="D3174" s="217"/>
      <c r="E3174" s="645">
        <f t="shared" si="359"/>
        <v>0</v>
      </c>
      <c r="F3174" s="217"/>
      <c r="G3174" s="217"/>
      <c r="H3174" s="217"/>
      <c r="I3174" s="645">
        <f t="shared" si="357"/>
        <v>0</v>
      </c>
      <c r="J3174" s="640"/>
      <c r="K3174" s="640"/>
      <c r="L3174" s="640"/>
      <c r="M3174" s="645">
        <f t="shared" si="358"/>
        <v>0</v>
      </c>
      <c r="N3174" s="640"/>
      <c r="O3174" s="640"/>
      <c r="P3174" s="640"/>
      <c r="Q3174" s="87" t="e">
        <f t="shared" si="356"/>
        <v>#DIV/0!</v>
      </c>
      <c r="R3174" s="87" t="e">
        <f t="shared" si="356"/>
        <v>#DIV/0!</v>
      </c>
      <c r="S3174" s="87" t="e">
        <f t="shared" si="356"/>
        <v>#DIV/0!</v>
      </c>
      <c r="T3174" s="87" t="e">
        <f t="shared" si="355"/>
        <v>#DIV/0!</v>
      </c>
    </row>
    <row r="3175" spans="1:20" ht="75" hidden="1" x14ac:dyDescent="0.3">
      <c r="A3175" s="128"/>
      <c r="B3175" s="117" t="s">
        <v>250</v>
      </c>
      <c r="C3175" s="97" t="s">
        <v>251</v>
      </c>
      <c r="D3175" s="217"/>
      <c r="E3175" s="645">
        <f t="shared" si="359"/>
        <v>0</v>
      </c>
      <c r="F3175" s="217"/>
      <c r="G3175" s="217"/>
      <c r="H3175" s="217"/>
      <c r="I3175" s="645">
        <f t="shared" si="357"/>
        <v>0</v>
      </c>
      <c r="J3175" s="640"/>
      <c r="K3175" s="640"/>
      <c r="L3175" s="640"/>
      <c r="M3175" s="645">
        <f t="shared" si="358"/>
        <v>0</v>
      </c>
      <c r="N3175" s="640"/>
      <c r="O3175" s="640"/>
      <c r="P3175" s="640"/>
      <c r="Q3175" s="87" t="e">
        <f t="shared" si="356"/>
        <v>#DIV/0!</v>
      </c>
      <c r="R3175" s="87" t="e">
        <f t="shared" si="356"/>
        <v>#DIV/0!</v>
      </c>
      <c r="S3175" s="87" t="e">
        <f t="shared" si="356"/>
        <v>#DIV/0!</v>
      </c>
      <c r="T3175" s="87" t="e">
        <f t="shared" si="355"/>
        <v>#DIV/0!</v>
      </c>
    </row>
    <row r="3176" spans="1:20" ht="30" hidden="1" x14ac:dyDescent="0.3">
      <c r="A3176" s="128"/>
      <c r="B3176" s="117" t="s">
        <v>252</v>
      </c>
      <c r="C3176" s="97" t="s">
        <v>253</v>
      </c>
      <c r="D3176" s="217"/>
      <c r="E3176" s="645">
        <f t="shared" si="359"/>
        <v>0</v>
      </c>
      <c r="F3176" s="217"/>
      <c r="G3176" s="217"/>
      <c r="H3176" s="217"/>
      <c r="I3176" s="645">
        <f t="shared" si="357"/>
        <v>0</v>
      </c>
      <c r="J3176" s="640"/>
      <c r="K3176" s="640"/>
      <c r="L3176" s="640"/>
      <c r="M3176" s="645">
        <f t="shared" si="358"/>
        <v>0</v>
      </c>
      <c r="N3176" s="640"/>
      <c r="O3176" s="640"/>
      <c r="P3176" s="640"/>
      <c r="Q3176" s="87" t="e">
        <f t="shared" si="356"/>
        <v>#DIV/0!</v>
      </c>
      <c r="R3176" s="87" t="e">
        <f t="shared" si="356"/>
        <v>#DIV/0!</v>
      </c>
      <c r="S3176" s="87" t="e">
        <f t="shared" si="356"/>
        <v>#DIV/0!</v>
      </c>
      <c r="T3176" s="87" t="e">
        <f t="shared" si="355"/>
        <v>#DIV/0!</v>
      </c>
    </row>
    <row r="3177" spans="1:20" ht="30" hidden="1" x14ac:dyDescent="0.3">
      <c r="A3177" s="128"/>
      <c r="B3177" s="117" t="s">
        <v>254</v>
      </c>
      <c r="C3177" s="96" t="s">
        <v>255</v>
      </c>
      <c r="D3177" s="217"/>
      <c r="E3177" s="645">
        <f t="shared" si="359"/>
        <v>0</v>
      </c>
      <c r="F3177" s="217"/>
      <c r="G3177" s="217"/>
      <c r="H3177" s="217"/>
      <c r="I3177" s="645">
        <f t="shared" si="357"/>
        <v>0</v>
      </c>
      <c r="J3177" s="640"/>
      <c r="K3177" s="640"/>
      <c r="L3177" s="640"/>
      <c r="M3177" s="645">
        <f t="shared" si="358"/>
        <v>0</v>
      </c>
      <c r="N3177" s="640"/>
      <c r="O3177" s="640"/>
      <c r="P3177" s="640"/>
      <c r="Q3177" s="87" t="e">
        <f t="shared" si="356"/>
        <v>#DIV/0!</v>
      </c>
      <c r="R3177" s="87" t="e">
        <f t="shared" si="356"/>
        <v>#DIV/0!</v>
      </c>
      <c r="S3177" s="87" t="e">
        <f t="shared" si="356"/>
        <v>#DIV/0!</v>
      </c>
      <c r="T3177" s="87" t="e">
        <f t="shared" si="355"/>
        <v>#DIV/0!</v>
      </c>
    </row>
    <row r="3178" spans="1:20" hidden="1" x14ac:dyDescent="0.3">
      <c r="A3178" s="128"/>
      <c r="B3178" s="117" t="s">
        <v>256</v>
      </c>
      <c r="C3178" s="96" t="s">
        <v>257</v>
      </c>
      <c r="D3178" s="217"/>
      <c r="E3178" s="645">
        <f t="shared" si="359"/>
        <v>0</v>
      </c>
      <c r="F3178" s="217"/>
      <c r="G3178" s="217"/>
      <c r="H3178" s="217"/>
      <c r="I3178" s="645">
        <f t="shared" si="357"/>
        <v>0</v>
      </c>
      <c r="J3178" s="640"/>
      <c r="K3178" s="640"/>
      <c r="L3178" s="640"/>
      <c r="M3178" s="645">
        <f t="shared" si="358"/>
        <v>0</v>
      </c>
      <c r="N3178" s="640"/>
      <c r="O3178" s="640"/>
      <c r="P3178" s="640"/>
      <c r="Q3178" s="87" t="e">
        <f t="shared" si="356"/>
        <v>#DIV/0!</v>
      </c>
      <c r="R3178" s="87" t="e">
        <f t="shared" si="356"/>
        <v>#DIV/0!</v>
      </c>
      <c r="S3178" s="87" t="e">
        <f t="shared" si="356"/>
        <v>#DIV/0!</v>
      </c>
      <c r="T3178" s="87" t="e">
        <f t="shared" si="355"/>
        <v>#DIV/0!</v>
      </c>
    </row>
    <row r="3179" spans="1:20" hidden="1" x14ac:dyDescent="0.3">
      <c r="A3179" s="128"/>
      <c r="B3179" s="117" t="s">
        <v>258</v>
      </c>
      <c r="C3179" s="96" t="s">
        <v>259</v>
      </c>
      <c r="D3179" s="217"/>
      <c r="E3179" s="645">
        <f t="shared" si="359"/>
        <v>0</v>
      </c>
      <c r="F3179" s="217"/>
      <c r="G3179" s="217"/>
      <c r="H3179" s="217"/>
      <c r="I3179" s="645">
        <f t="shared" si="357"/>
        <v>0</v>
      </c>
      <c r="J3179" s="640"/>
      <c r="K3179" s="640"/>
      <c r="L3179" s="640"/>
      <c r="M3179" s="645">
        <f t="shared" si="358"/>
        <v>0</v>
      </c>
      <c r="N3179" s="640"/>
      <c r="O3179" s="640"/>
      <c r="P3179" s="640"/>
      <c r="Q3179" s="87" t="e">
        <f t="shared" si="356"/>
        <v>#DIV/0!</v>
      </c>
      <c r="R3179" s="87" t="e">
        <f t="shared" si="356"/>
        <v>#DIV/0!</v>
      </c>
      <c r="S3179" s="87" t="e">
        <f t="shared" si="356"/>
        <v>#DIV/0!</v>
      </c>
      <c r="T3179" s="87" t="e">
        <f t="shared" si="355"/>
        <v>#DIV/0!</v>
      </c>
    </row>
    <row r="3180" spans="1:20" ht="60" hidden="1" x14ac:dyDescent="0.3">
      <c r="A3180" s="128"/>
      <c r="B3180" s="117" t="s">
        <v>260</v>
      </c>
      <c r="C3180" s="96" t="s">
        <v>261</v>
      </c>
      <c r="D3180" s="217"/>
      <c r="E3180" s="645">
        <f t="shared" si="359"/>
        <v>0</v>
      </c>
      <c r="F3180" s="217"/>
      <c r="G3180" s="217"/>
      <c r="H3180" s="217"/>
      <c r="I3180" s="645">
        <f t="shared" si="357"/>
        <v>0</v>
      </c>
      <c r="J3180" s="640"/>
      <c r="K3180" s="640"/>
      <c r="L3180" s="640"/>
      <c r="M3180" s="645">
        <f t="shared" si="358"/>
        <v>0</v>
      </c>
      <c r="N3180" s="640"/>
      <c r="O3180" s="640"/>
      <c r="P3180" s="640"/>
      <c r="Q3180" s="87" t="e">
        <f t="shared" si="356"/>
        <v>#DIV/0!</v>
      </c>
      <c r="R3180" s="87" t="e">
        <f t="shared" si="356"/>
        <v>#DIV/0!</v>
      </c>
      <c r="S3180" s="87" t="e">
        <f t="shared" si="356"/>
        <v>#DIV/0!</v>
      </c>
      <c r="T3180" s="87" t="e">
        <f t="shared" si="355"/>
        <v>#DIV/0!</v>
      </c>
    </row>
    <row r="3181" spans="1:20" ht="45" hidden="1" x14ac:dyDescent="0.3">
      <c r="A3181" s="128"/>
      <c r="B3181" s="117" t="s">
        <v>262</v>
      </c>
      <c r="C3181" s="96" t="s">
        <v>263</v>
      </c>
      <c r="D3181" s="217"/>
      <c r="E3181" s="645">
        <f t="shared" si="359"/>
        <v>0</v>
      </c>
      <c r="F3181" s="217"/>
      <c r="G3181" s="217"/>
      <c r="H3181" s="217"/>
      <c r="I3181" s="645">
        <f t="shared" si="357"/>
        <v>0</v>
      </c>
      <c r="J3181" s="640"/>
      <c r="K3181" s="640"/>
      <c r="L3181" s="640"/>
      <c r="M3181" s="645">
        <f t="shared" si="358"/>
        <v>0</v>
      </c>
      <c r="N3181" s="640"/>
      <c r="O3181" s="640"/>
      <c r="P3181" s="640"/>
      <c r="Q3181" s="87" t="e">
        <f t="shared" si="356"/>
        <v>#DIV/0!</v>
      </c>
      <c r="R3181" s="87" t="e">
        <f t="shared" si="356"/>
        <v>#DIV/0!</v>
      </c>
      <c r="S3181" s="87" t="e">
        <f t="shared" si="356"/>
        <v>#DIV/0!</v>
      </c>
      <c r="T3181" s="87" t="e">
        <f t="shared" si="355"/>
        <v>#DIV/0!</v>
      </c>
    </row>
    <row r="3182" spans="1:20" ht="45" hidden="1" x14ac:dyDescent="0.3">
      <c r="A3182" s="128"/>
      <c r="B3182" s="117" t="s">
        <v>264</v>
      </c>
      <c r="C3182" s="97" t="s">
        <v>265</v>
      </c>
      <c r="D3182" s="217"/>
      <c r="E3182" s="645">
        <f t="shared" si="359"/>
        <v>0</v>
      </c>
      <c r="F3182" s="217"/>
      <c r="G3182" s="217"/>
      <c r="H3182" s="217"/>
      <c r="I3182" s="645">
        <f t="shared" si="357"/>
        <v>0</v>
      </c>
      <c r="J3182" s="640"/>
      <c r="K3182" s="640"/>
      <c r="L3182" s="640"/>
      <c r="M3182" s="645">
        <f t="shared" si="358"/>
        <v>0</v>
      </c>
      <c r="N3182" s="640"/>
      <c r="O3182" s="640"/>
      <c r="P3182" s="640"/>
      <c r="Q3182" s="87" t="e">
        <f t="shared" si="356"/>
        <v>#DIV/0!</v>
      </c>
      <c r="R3182" s="87" t="e">
        <f t="shared" si="356"/>
        <v>#DIV/0!</v>
      </c>
      <c r="S3182" s="87" t="e">
        <f t="shared" si="356"/>
        <v>#DIV/0!</v>
      </c>
      <c r="T3182" s="87" t="e">
        <f t="shared" si="355"/>
        <v>#DIV/0!</v>
      </c>
    </row>
    <row r="3183" spans="1:20" ht="30" hidden="1" x14ac:dyDescent="0.3">
      <c r="A3183" s="128"/>
      <c r="B3183" s="117" t="s">
        <v>266</v>
      </c>
      <c r="C3183" s="97" t="s">
        <v>267</v>
      </c>
      <c r="D3183" s="217"/>
      <c r="E3183" s="645">
        <f t="shared" si="359"/>
        <v>0</v>
      </c>
      <c r="F3183" s="217"/>
      <c r="G3183" s="217"/>
      <c r="H3183" s="217"/>
      <c r="I3183" s="645">
        <f t="shared" si="357"/>
        <v>0</v>
      </c>
      <c r="J3183" s="640"/>
      <c r="K3183" s="640"/>
      <c r="L3183" s="640"/>
      <c r="M3183" s="645">
        <f t="shared" si="358"/>
        <v>0</v>
      </c>
      <c r="N3183" s="640"/>
      <c r="O3183" s="640"/>
      <c r="P3183" s="640"/>
      <c r="Q3183" s="87" t="e">
        <f t="shared" si="356"/>
        <v>#DIV/0!</v>
      </c>
      <c r="R3183" s="87" t="e">
        <f t="shared" si="356"/>
        <v>#DIV/0!</v>
      </c>
      <c r="S3183" s="87" t="e">
        <f t="shared" si="356"/>
        <v>#DIV/0!</v>
      </c>
      <c r="T3183" s="87" t="e">
        <f t="shared" si="355"/>
        <v>#DIV/0!</v>
      </c>
    </row>
    <row r="3184" spans="1:20" ht="30" hidden="1" x14ac:dyDescent="0.3">
      <c r="A3184" s="128"/>
      <c r="B3184" s="117" t="s">
        <v>268</v>
      </c>
      <c r="C3184" s="97" t="s">
        <v>269</v>
      </c>
      <c r="D3184" s="217"/>
      <c r="E3184" s="645">
        <f t="shared" si="359"/>
        <v>0</v>
      </c>
      <c r="F3184" s="217"/>
      <c r="G3184" s="217"/>
      <c r="H3184" s="217"/>
      <c r="I3184" s="645">
        <f t="shared" si="357"/>
        <v>0</v>
      </c>
      <c r="J3184" s="640"/>
      <c r="K3184" s="640"/>
      <c r="L3184" s="640"/>
      <c r="M3184" s="645">
        <f t="shared" si="358"/>
        <v>0</v>
      </c>
      <c r="N3184" s="640"/>
      <c r="O3184" s="640"/>
      <c r="P3184" s="640"/>
      <c r="Q3184" s="87" t="e">
        <f t="shared" si="356"/>
        <v>#DIV/0!</v>
      </c>
      <c r="R3184" s="87" t="e">
        <f t="shared" si="356"/>
        <v>#DIV/0!</v>
      </c>
      <c r="S3184" s="87" t="e">
        <f t="shared" si="356"/>
        <v>#DIV/0!</v>
      </c>
      <c r="T3184" s="87" t="e">
        <f t="shared" si="355"/>
        <v>#DIV/0!</v>
      </c>
    </row>
    <row r="3185" spans="1:20" ht="60" hidden="1" x14ac:dyDescent="0.3">
      <c r="A3185" s="128"/>
      <c r="B3185" s="117" t="s">
        <v>270</v>
      </c>
      <c r="C3185" s="97" t="s">
        <v>271</v>
      </c>
      <c r="D3185" s="217"/>
      <c r="E3185" s="645">
        <f t="shared" si="359"/>
        <v>0</v>
      </c>
      <c r="F3185" s="217"/>
      <c r="G3185" s="217"/>
      <c r="H3185" s="217"/>
      <c r="I3185" s="645">
        <f t="shared" si="357"/>
        <v>0</v>
      </c>
      <c r="J3185" s="640"/>
      <c r="K3185" s="640"/>
      <c r="L3185" s="640"/>
      <c r="M3185" s="645">
        <f t="shared" si="358"/>
        <v>0</v>
      </c>
      <c r="N3185" s="640"/>
      <c r="O3185" s="640"/>
      <c r="P3185" s="640"/>
      <c r="Q3185" s="87" t="e">
        <f t="shared" si="356"/>
        <v>#DIV/0!</v>
      </c>
      <c r="R3185" s="87" t="e">
        <f t="shared" si="356"/>
        <v>#DIV/0!</v>
      </c>
      <c r="S3185" s="87" t="e">
        <f t="shared" si="356"/>
        <v>#DIV/0!</v>
      </c>
      <c r="T3185" s="87" t="e">
        <f t="shared" si="355"/>
        <v>#DIV/0!</v>
      </c>
    </row>
    <row r="3186" spans="1:20" ht="60" hidden="1" x14ac:dyDescent="0.3">
      <c r="A3186" s="128"/>
      <c r="B3186" s="117" t="s">
        <v>272</v>
      </c>
      <c r="C3186" s="97" t="s">
        <v>273</v>
      </c>
      <c r="D3186" s="217"/>
      <c r="E3186" s="645">
        <f t="shared" si="359"/>
        <v>0</v>
      </c>
      <c r="F3186" s="217"/>
      <c r="G3186" s="217"/>
      <c r="H3186" s="217"/>
      <c r="I3186" s="645">
        <f t="shared" si="357"/>
        <v>0</v>
      </c>
      <c r="J3186" s="640"/>
      <c r="K3186" s="640"/>
      <c r="L3186" s="640"/>
      <c r="M3186" s="645">
        <f t="shared" si="358"/>
        <v>0</v>
      </c>
      <c r="N3186" s="640"/>
      <c r="O3186" s="640"/>
      <c r="P3186" s="640"/>
      <c r="Q3186" s="87" t="e">
        <f t="shared" si="356"/>
        <v>#DIV/0!</v>
      </c>
      <c r="R3186" s="87" t="e">
        <f t="shared" si="356"/>
        <v>#DIV/0!</v>
      </c>
      <c r="S3186" s="87" t="e">
        <f t="shared" si="356"/>
        <v>#DIV/0!</v>
      </c>
      <c r="T3186" s="87" t="e">
        <f t="shared" si="355"/>
        <v>#DIV/0!</v>
      </c>
    </row>
    <row r="3187" spans="1:20" ht="90" hidden="1" x14ac:dyDescent="0.3">
      <c r="A3187" s="128"/>
      <c r="B3187" s="117" t="s">
        <v>274</v>
      </c>
      <c r="C3187" s="97" t="s">
        <v>275</v>
      </c>
      <c r="D3187" s="217"/>
      <c r="E3187" s="645">
        <f t="shared" si="359"/>
        <v>0</v>
      </c>
      <c r="F3187" s="217"/>
      <c r="G3187" s="217"/>
      <c r="H3187" s="217"/>
      <c r="I3187" s="645">
        <f t="shared" si="357"/>
        <v>0</v>
      </c>
      <c r="J3187" s="640"/>
      <c r="K3187" s="640"/>
      <c r="L3187" s="640"/>
      <c r="M3187" s="645">
        <f t="shared" si="358"/>
        <v>0</v>
      </c>
      <c r="N3187" s="640"/>
      <c r="O3187" s="640"/>
      <c r="P3187" s="640"/>
      <c r="Q3187" s="87" t="e">
        <f t="shared" si="356"/>
        <v>#DIV/0!</v>
      </c>
      <c r="R3187" s="87" t="e">
        <f t="shared" si="356"/>
        <v>#DIV/0!</v>
      </c>
      <c r="S3187" s="87" t="e">
        <f t="shared" si="356"/>
        <v>#DIV/0!</v>
      </c>
      <c r="T3187" s="87" t="e">
        <f t="shared" si="355"/>
        <v>#DIV/0!</v>
      </c>
    </row>
    <row r="3188" spans="1:20" ht="45" hidden="1" x14ac:dyDescent="0.3">
      <c r="A3188" s="128"/>
      <c r="B3188" s="117" t="s">
        <v>276</v>
      </c>
      <c r="C3188" s="96" t="s">
        <v>277</v>
      </c>
      <c r="D3188" s="217"/>
      <c r="E3188" s="645">
        <f t="shared" si="359"/>
        <v>0</v>
      </c>
      <c r="F3188" s="217"/>
      <c r="G3188" s="217"/>
      <c r="H3188" s="217"/>
      <c r="I3188" s="645">
        <f t="shared" si="357"/>
        <v>0</v>
      </c>
      <c r="J3188" s="640"/>
      <c r="K3188" s="640"/>
      <c r="L3188" s="640"/>
      <c r="M3188" s="645">
        <f t="shared" si="358"/>
        <v>0</v>
      </c>
      <c r="N3188" s="640"/>
      <c r="O3188" s="640"/>
      <c r="P3188" s="640"/>
      <c r="Q3188" s="87" t="e">
        <f t="shared" si="356"/>
        <v>#DIV/0!</v>
      </c>
      <c r="R3188" s="87" t="e">
        <f t="shared" si="356"/>
        <v>#DIV/0!</v>
      </c>
      <c r="S3188" s="87" t="e">
        <f t="shared" si="356"/>
        <v>#DIV/0!</v>
      </c>
      <c r="T3188" s="87" t="e">
        <f t="shared" si="355"/>
        <v>#DIV/0!</v>
      </c>
    </row>
    <row r="3189" spans="1:20" ht="45" hidden="1" x14ac:dyDescent="0.3">
      <c r="A3189" s="128"/>
      <c r="B3189" s="117" t="s">
        <v>278</v>
      </c>
      <c r="C3189" s="96" t="s">
        <v>279</v>
      </c>
      <c r="D3189" s="217"/>
      <c r="E3189" s="645">
        <f t="shared" si="359"/>
        <v>0</v>
      </c>
      <c r="F3189" s="217"/>
      <c r="G3189" s="217"/>
      <c r="H3189" s="217"/>
      <c r="I3189" s="645">
        <f t="shared" si="357"/>
        <v>0</v>
      </c>
      <c r="J3189" s="640"/>
      <c r="K3189" s="640"/>
      <c r="L3189" s="640"/>
      <c r="M3189" s="645">
        <f t="shared" si="358"/>
        <v>0</v>
      </c>
      <c r="N3189" s="640"/>
      <c r="O3189" s="640"/>
      <c r="P3189" s="640"/>
      <c r="Q3189" s="87" t="e">
        <f t="shared" si="356"/>
        <v>#DIV/0!</v>
      </c>
      <c r="R3189" s="87" t="e">
        <f t="shared" si="356"/>
        <v>#DIV/0!</v>
      </c>
      <c r="S3189" s="87" t="e">
        <f t="shared" si="356"/>
        <v>#DIV/0!</v>
      </c>
      <c r="T3189" s="87" t="e">
        <f t="shared" si="355"/>
        <v>#DIV/0!</v>
      </c>
    </row>
    <row r="3190" spans="1:20" ht="30" hidden="1" x14ac:dyDescent="0.3">
      <c r="A3190" s="128"/>
      <c r="B3190" s="117" t="s">
        <v>280</v>
      </c>
      <c r="C3190" s="97" t="s">
        <v>281</v>
      </c>
      <c r="D3190" s="217"/>
      <c r="E3190" s="645">
        <f t="shared" si="359"/>
        <v>0</v>
      </c>
      <c r="F3190" s="217"/>
      <c r="G3190" s="217"/>
      <c r="H3190" s="217"/>
      <c r="I3190" s="645">
        <f t="shared" si="357"/>
        <v>0</v>
      </c>
      <c r="J3190" s="640"/>
      <c r="K3190" s="640"/>
      <c r="L3190" s="640"/>
      <c r="M3190" s="645">
        <f t="shared" si="358"/>
        <v>0</v>
      </c>
      <c r="N3190" s="640"/>
      <c r="O3190" s="640"/>
      <c r="P3190" s="640"/>
      <c r="Q3190" s="87" t="e">
        <f t="shared" si="356"/>
        <v>#DIV/0!</v>
      </c>
      <c r="R3190" s="87" t="e">
        <f t="shared" si="356"/>
        <v>#DIV/0!</v>
      </c>
      <c r="S3190" s="87" t="e">
        <f t="shared" si="356"/>
        <v>#DIV/0!</v>
      </c>
      <c r="T3190" s="87" t="e">
        <f t="shared" si="355"/>
        <v>#DIV/0!</v>
      </c>
    </row>
    <row r="3191" spans="1:20" ht="60" hidden="1" x14ac:dyDescent="0.3">
      <c r="A3191" s="128"/>
      <c r="B3191" s="117" t="s">
        <v>282</v>
      </c>
      <c r="C3191" s="97" t="s">
        <v>283</v>
      </c>
      <c r="D3191" s="217"/>
      <c r="E3191" s="645">
        <f t="shared" si="359"/>
        <v>0</v>
      </c>
      <c r="F3191" s="217"/>
      <c r="G3191" s="217"/>
      <c r="H3191" s="217"/>
      <c r="I3191" s="645">
        <f t="shared" si="357"/>
        <v>0</v>
      </c>
      <c r="J3191" s="640"/>
      <c r="K3191" s="640"/>
      <c r="L3191" s="640"/>
      <c r="M3191" s="645">
        <f t="shared" si="358"/>
        <v>0</v>
      </c>
      <c r="N3191" s="640"/>
      <c r="O3191" s="640"/>
      <c r="P3191" s="640"/>
      <c r="Q3191" s="87" t="e">
        <f t="shared" si="356"/>
        <v>#DIV/0!</v>
      </c>
      <c r="R3191" s="87" t="e">
        <f t="shared" si="356"/>
        <v>#DIV/0!</v>
      </c>
      <c r="S3191" s="87" t="e">
        <f t="shared" si="356"/>
        <v>#DIV/0!</v>
      </c>
      <c r="T3191" s="87" t="e">
        <f t="shared" si="355"/>
        <v>#DIV/0!</v>
      </c>
    </row>
    <row r="3192" spans="1:20" ht="30" hidden="1" x14ac:dyDescent="0.3">
      <c r="A3192" s="128"/>
      <c r="B3192" s="117" t="s">
        <v>284</v>
      </c>
      <c r="C3192" s="97" t="s">
        <v>285</v>
      </c>
      <c r="D3192" s="217"/>
      <c r="E3192" s="645">
        <f t="shared" si="359"/>
        <v>0</v>
      </c>
      <c r="F3192" s="217"/>
      <c r="G3192" s="217"/>
      <c r="H3192" s="217"/>
      <c r="I3192" s="645">
        <f t="shared" si="357"/>
        <v>0</v>
      </c>
      <c r="J3192" s="640"/>
      <c r="K3192" s="640"/>
      <c r="L3192" s="640"/>
      <c r="M3192" s="645">
        <f t="shared" si="358"/>
        <v>0</v>
      </c>
      <c r="N3192" s="640"/>
      <c r="O3192" s="640"/>
      <c r="P3192" s="640"/>
      <c r="Q3192" s="87" t="e">
        <f t="shared" si="356"/>
        <v>#DIV/0!</v>
      </c>
      <c r="R3192" s="87" t="e">
        <f t="shared" si="356"/>
        <v>#DIV/0!</v>
      </c>
      <c r="S3192" s="87" t="e">
        <f t="shared" si="356"/>
        <v>#DIV/0!</v>
      </c>
      <c r="T3192" s="87" t="e">
        <f t="shared" si="355"/>
        <v>#DIV/0!</v>
      </c>
    </row>
    <row r="3193" spans="1:20" ht="90" hidden="1" x14ac:dyDescent="0.3">
      <c r="A3193" s="128"/>
      <c r="B3193" s="117" t="s">
        <v>286</v>
      </c>
      <c r="C3193" s="97" t="s">
        <v>287</v>
      </c>
      <c r="D3193" s="217"/>
      <c r="E3193" s="645">
        <f t="shared" si="359"/>
        <v>0</v>
      </c>
      <c r="F3193" s="217"/>
      <c r="G3193" s="217"/>
      <c r="H3193" s="217"/>
      <c r="I3193" s="645">
        <f t="shared" si="357"/>
        <v>0</v>
      </c>
      <c r="J3193" s="640"/>
      <c r="K3193" s="640"/>
      <c r="L3193" s="640"/>
      <c r="M3193" s="645">
        <f t="shared" si="358"/>
        <v>0</v>
      </c>
      <c r="N3193" s="640"/>
      <c r="O3193" s="640"/>
      <c r="P3193" s="640"/>
      <c r="Q3193" s="87" t="e">
        <f t="shared" si="356"/>
        <v>#DIV/0!</v>
      </c>
      <c r="R3193" s="87" t="e">
        <f t="shared" si="356"/>
        <v>#DIV/0!</v>
      </c>
      <c r="S3193" s="87" t="e">
        <f t="shared" si="356"/>
        <v>#DIV/0!</v>
      </c>
      <c r="T3193" s="87" t="e">
        <f t="shared" si="355"/>
        <v>#DIV/0!</v>
      </c>
    </row>
    <row r="3194" spans="1:20" ht="30" hidden="1" x14ac:dyDescent="0.3">
      <c r="A3194" s="128"/>
      <c r="B3194" s="117" t="s">
        <v>288</v>
      </c>
      <c r="C3194" s="97" t="s">
        <v>289</v>
      </c>
      <c r="D3194" s="217"/>
      <c r="E3194" s="645">
        <f t="shared" si="359"/>
        <v>0</v>
      </c>
      <c r="F3194" s="217"/>
      <c r="G3194" s="217"/>
      <c r="H3194" s="217"/>
      <c r="I3194" s="645">
        <f t="shared" si="357"/>
        <v>0</v>
      </c>
      <c r="J3194" s="640"/>
      <c r="K3194" s="640"/>
      <c r="L3194" s="640"/>
      <c r="M3194" s="645">
        <f t="shared" si="358"/>
        <v>0</v>
      </c>
      <c r="N3194" s="640"/>
      <c r="O3194" s="640"/>
      <c r="P3194" s="640"/>
      <c r="Q3194" s="87" t="e">
        <f t="shared" si="356"/>
        <v>#DIV/0!</v>
      </c>
      <c r="R3194" s="87" t="e">
        <f t="shared" si="356"/>
        <v>#DIV/0!</v>
      </c>
      <c r="S3194" s="87" t="e">
        <f t="shared" si="356"/>
        <v>#DIV/0!</v>
      </c>
      <c r="T3194" s="87" t="e">
        <f t="shared" si="355"/>
        <v>#DIV/0!</v>
      </c>
    </row>
    <row r="3195" spans="1:20" ht="90" hidden="1" x14ac:dyDescent="0.3">
      <c r="A3195" s="128"/>
      <c r="B3195" s="117" t="s">
        <v>290</v>
      </c>
      <c r="C3195" s="97" t="s">
        <v>291</v>
      </c>
      <c r="D3195" s="217"/>
      <c r="E3195" s="645">
        <f t="shared" si="359"/>
        <v>0</v>
      </c>
      <c r="F3195" s="217"/>
      <c r="G3195" s="217"/>
      <c r="H3195" s="217"/>
      <c r="I3195" s="645">
        <f t="shared" si="357"/>
        <v>0</v>
      </c>
      <c r="J3195" s="640"/>
      <c r="K3195" s="640"/>
      <c r="L3195" s="640"/>
      <c r="M3195" s="645">
        <f t="shared" si="358"/>
        <v>0</v>
      </c>
      <c r="N3195" s="640"/>
      <c r="O3195" s="640"/>
      <c r="P3195" s="640"/>
      <c r="Q3195" s="87" t="e">
        <f t="shared" si="356"/>
        <v>#DIV/0!</v>
      </c>
      <c r="R3195" s="87" t="e">
        <f t="shared" si="356"/>
        <v>#DIV/0!</v>
      </c>
      <c r="S3195" s="87" t="e">
        <f t="shared" si="356"/>
        <v>#DIV/0!</v>
      </c>
      <c r="T3195" s="87" t="e">
        <f t="shared" si="355"/>
        <v>#DIV/0!</v>
      </c>
    </row>
    <row r="3196" spans="1:20" ht="30" hidden="1" x14ac:dyDescent="0.3">
      <c r="A3196" s="128"/>
      <c r="B3196" s="117" t="s">
        <v>292</v>
      </c>
      <c r="C3196" s="97" t="s">
        <v>293</v>
      </c>
      <c r="D3196" s="217"/>
      <c r="E3196" s="645">
        <f t="shared" si="359"/>
        <v>0</v>
      </c>
      <c r="F3196" s="217"/>
      <c r="G3196" s="217"/>
      <c r="H3196" s="217"/>
      <c r="I3196" s="645">
        <f t="shared" si="357"/>
        <v>0</v>
      </c>
      <c r="J3196" s="640"/>
      <c r="K3196" s="640"/>
      <c r="L3196" s="640"/>
      <c r="M3196" s="645">
        <f t="shared" si="358"/>
        <v>0</v>
      </c>
      <c r="N3196" s="640"/>
      <c r="O3196" s="640"/>
      <c r="P3196" s="640"/>
      <c r="Q3196" s="87" t="e">
        <f t="shared" si="356"/>
        <v>#DIV/0!</v>
      </c>
      <c r="R3196" s="87" t="e">
        <f t="shared" si="356"/>
        <v>#DIV/0!</v>
      </c>
      <c r="S3196" s="87" t="e">
        <f t="shared" si="356"/>
        <v>#DIV/0!</v>
      </c>
      <c r="T3196" s="87" t="e">
        <f t="shared" si="355"/>
        <v>#DIV/0!</v>
      </c>
    </row>
    <row r="3197" spans="1:20" ht="30" hidden="1" x14ac:dyDescent="0.3">
      <c r="A3197" s="128"/>
      <c r="B3197" s="117" t="s">
        <v>294</v>
      </c>
      <c r="C3197" s="97" t="s">
        <v>295</v>
      </c>
      <c r="D3197" s="217"/>
      <c r="E3197" s="645">
        <f t="shared" si="359"/>
        <v>0</v>
      </c>
      <c r="F3197" s="217"/>
      <c r="G3197" s="217"/>
      <c r="H3197" s="217"/>
      <c r="I3197" s="645">
        <f t="shared" si="357"/>
        <v>0</v>
      </c>
      <c r="J3197" s="640"/>
      <c r="K3197" s="640"/>
      <c r="L3197" s="640"/>
      <c r="M3197" s="645">
        <f t="shared" si="358"/>
        <v>0</v>
      </c>
      <c r="N3197" s="640"/>
      <c r="O3197" s="640"/>
      <c r="P3197" s="640"/>
      <c r="Q3197" s="87" t="e">
        <f t="shared" si="356"/>
        <v>#DIV/0!</v>
      </c>
      <c r="R3197" s="87" t="e">
        <f t="shared" si="356"/>
        <v>#DIV/0!</v>
      </c>
      <c r="S3197" s="87" t="e">
        <f t="shared" si="356"/>
        <v>#DIV/0!</v>
      </c>
      <c r="T3197" s="87" t="e">
        <f t="shared" si="355"/>
        <v>#DIV/0!</v>
      </c>
    </row>
    <row r="3198" spans="1:20" ht="30" hidden="1" x14ac:dyDescent="0.3">
      <c r="A3198" s="128"/>
      <c r="B3198" s="117" t="s">
        <v>296</v>
      </c>
      <c r="C3198" s="97" t="s">
        <v>297</v>
      </c>
      <c r="D3198" s="217"/>
      <c r="E3198" s="645">
        <f t="shared" si="359"/>
        <v>0</v>
      </c>
      <c r="F3198" s="217"/>
      <c r="G3198" s="217"/>
      <c r="H3198" s="217"/>
      <c r="I3198" s="645">
        <f t="shared" si="357"/>
        <v>0</v>
      </c>
      <c r="J3198" s="640"/>
      <c r="K3198" s="640"/>
      <c r="L3198" s="640"/>
      <c r="M3198" s="645">
        <f t="shared" si="358"/>
        <v>0</v>
      </c>
      <c r="N3198" s="640"/>
      <c r="O3198" s="640"/>
      <c r="P3198" s="640"/>
      <c r="Q3198" s="87" t="e">
        <f t="shared" si="356"/>
        <v>#DIV/0!</v>
      </c>
      <c r="R3198" s="87" t="e">
        <f t="shared" si="356"/>
        <v>#DIV/0!</v>
      </c>
      <c r="S3198" s="87" t="e">
        <f t="shared" si="356"/>
        <v>#DIV/0!</v>
      </c>
      <c r="T3198" s="87" t="e">
        <f t="shared" si="355"/>
        <v>#DIV/0!</v>
      </c>
    </row>
    <row r="3199" spans="1:20" ht="30" hidden="1" x14ac:dyDescent="0.3">
      <c r="A3199" s="128"/>
      <c r="B3199" s="117" t="s">
        <v>298</v>
      </c>
      <c r="C3199" s="97" t="s">
        <v>299</v>
      </c>
      <c r="D3199" s="217"/>
      <c r="E3199" s="645">
        <f t="shared" si="359"/>
        <v>0</v>
      </c>
      <c r="F3199" s="217"/>
      <c r="G3199" s="217"/>
      <c r="H3199" s="217"/>
      <c r="I3199" s="645">
        <f t="shared" si="357"/>
        <v>0</v>
      </c>
      <c r="J3199" s="640"/>
      <c r="K3199" s="640"/>
      <c r="L3199" s="640"/>
      <c r="M3199" s="645">
        <f t="shared" si="358"/>
        <v>0</v>
      </c>
      <c r="N3199" s="640"/>
      <c r="O3199" s="640"/>
      <c r="P3199" s="640"/>
      <c r="Q3199" s="87" t="e">
        <f t="shared" si="356"/>
        <v>#DIV/0!</v>
      </c>
      <c r="R3199" s="87" t="e">
        <f t="shared" si="356"/>
        <v>#DIV/0!</v>
      </c>
      <c r="S3199" s="87" t="e">
        <f t="shared" si="356"/>
        <v>#DIV/0!</v>
      </c>
      <c r="T3199" s="87" t="e">
        <f t="shared" si="355"/>
        <v>#DIV/0!</v>
      </c>
    </row>
    <row r="3200" spans="1:20" ht="30" hidden="1" x14ac:dyDescent="0.3">
      <c r="A3200" s="128"/>
      <c r="B3200" s="117" t="s">
        <v>300</v>
      </c>
      <c r="C3200" s="97" t="s">
        <v>301</v>
      </c>
      <c r="D3200" s="217"/>
      <c r="E3200" s="645">
        <f t="shared" si="359"/>
        <v>0</v>
      </c>
      <c r="F3200" s="217"/>
      <c r="G3200" s="217"/>
      <c r="H3200" s="217"/>
      <c r="I3200" s="645">
        <f t="shared" si="357"/>
        <v>0</v>
      </c>
      <c r="J3200" s="640"/>
      <c r="K3200" s="640"/>
      <c r="L3200" s="640"/>
      <c r="M3200" s="645">
        <f t="shared" si="358"/>
        <v>0</v>
      </c>
      <c r="N3200" s="640"/>
      <c r="O3200" s="640"/>
      <c r="P3200" s="640"/>
      <c r="Q3200" s="87" t="e">
        <f t="shared" si="356"/>
        <v>#DIV/0!</v>
      </c>
      <c r="R3200" s="87" t="e">
        <f t="shared" si="356"/>
        <v>#DIV/0!</v>
      </c>
      <c r="S3200" s="87" t="e">
        <f t="shared" si="356"/>
        <v>#DIV/0!</v>
      </c>
      <c r="T3200" s="87" t="e">
        <f t="shared" si="355"/>
        <v>#DIV/0!</v>
      </c>
    </row>
    <row r="3201" spans="1:20" ht="75" hidden="1" x14ac:dyDescent="0.3">
      <c r="A3201" s="128"/>
      <c r="B3201" s="117" t="s">
        <v>302</v>
      </c>
      <c r="C3201" s="97" t="s">
        <v>303</v>
      </c>
      <c r="D3201" s="217"/>
      <c r="E3201" s="645">
        <f t="shared" si="359"/>
        <v>0</v>
      </c>
      <c r="F3201" s="217"/>
      <c r="G3201" s="217"/>
      <c r="H3201" s="217"/>
      <c r="I3201" s="645">
        <f t="shared" si="357"/>
        <v>0</v>
      </c>
      <c r="J3201" s="640"/>
      <c r="K3201" s="640"/>
      <c r="L3201" s="640"/>
      <c r="M3201" s="645">
        <f t="shared" si="358"/>
        <v>0</v>
      </c>
      <c r="N3201" s="640"/>
      <c r="O3201" s="640"/>
      <c r="P3201" s="640"/>
      <c r="Q3201" s="87" t="e">
        <f t="shared" si="356"/>
        <v>#DIV/0!</v>
      </c>
      <c r="R3201" s="87" t="e">
        <f t="shared" si="356"/>
        <v>#DIV/0!</v>
      </c>
      <c r="S3201" s="87" t="e">
        <f t="shared" si="356"/>
        <v>#DIV/0!</v>
      </c>
      <c r="T3201" s="87" t="e">
        <f t="shared" si="355"/>
        <v>#DIV/0!</v>
      </c>
    </row>
    <row r="3202" spans="1:20" hidden="1" x14ac:dyDescent="0.3">
      <c r="A3202" s="128"/>
      <c r="B3202" s="117" t="s">
        <v>307</v>
      </c>
      <c r="C3202" s="95" t="s">
        <v>21</v>
      </c>
      <c r="D3202" s="217"/>
      <c r="E3202" s="645">
        <f t="shared" si="359"/>
        <v>0</v>
      </c>
      <c r="F3202" s="217"/>
      <c r="G3202" s="217"/>
      <c r="H3202" s="217"/>
      <c r="I3202" s="645">
        <f t="shared" si="357"/>
        <v>0</v>
      </c>
      <c r="J3202" s="640"/>
      <c r="K3202" s="640"/>
      <c r="L3202" s="640"/>
      <c r="M3202" s="645">
        <f t="shared" si="358"/>
        <v>0</v>
      </c>
      <c r="N3202" s="640"/>
      <c r="O3202" s="640"/>
      <c r="P3202" s="640"/>
      <c r="Q3202" s="87" t="e">
        <f t="shared" si="356"/>
        <v>#DIV/0!</v>
      </c>
      <c r="R3202" s="87" t="e">
        <f t="shared" si="356"/>
        <v>#DIV/0!</v>
      </c>
      <c r="S3202" s="87" t="e">
        <f t="shared" si="356"/>
        <v>#DIV/0!</v>
      </c>
      <c r="T3202" s="87" t="e">
        <f t="shared" si="355"/>
        <v>#DIV/0!</v>
      </c>
    </row>
    <row r="3203" spans="1:20" hidden="1" x14ac:dyDescent="0.3">
      <c r="A3203" s="128"/>
      <c r="B3203" s="117" t="s">
        <v>309</v>
      </c>
      <c r="C3203" s="95" t="s">
        <v>387</v>
      </c>
      <c r="D3203" s="217"/>
      <c r="E3203" s="645">
        <f t="shared" si="359"/>
        <v>0</v>
      </c>
      <c r="F3203" s="217"/>
      <c r="G3203" s="217"/>
      <c r="H3203" s="217"/>
      <c r="I3203" s="645">
        <f t="shared" si="357"/>
        <v>0</v>
      </c>
      <c r="J3203" s="640"/>
      <c r="K3203" s="640"/>
      <c r="L3203" s="640"/>
      <c r="M3203" s="645">
        <f t="shared" si="358"/>
        <v>0</v>
      </c>
      <c r="N3203" s="640"/>
      <c r="O3203" s="640"/>
      <c r="P3203" s="640"/>
      <c r="Q3203" s="87" t="e">
        <f t="shared" si="356"/>
        <v>#DIV/0!</v>
      </c>
      <c r="R3203" s="87" t="e">
        <f t="shared" si="356"/>
        <v>#DIV/0!</v>
      </c>
      <c r="S3203" s="87" t="e">
        <f t="shared" si="356"/>
        <v>#DIV/0!</v>
      </c>
      <c r="T3203" s="87" t="e">
        <f t="shared" si="355"/>
        <v>#DIV/0!</v>
      </c>
    </row>
    <row r="3204" spans="1:20" hidden="1" x14ac:dyDescent="0.3">
      <c r="A3204" s="128"/>
      <c r="B3204" s="117" t="s">
        <v>310</v>
      </c>
      <c r="C3204" s="96" t="s">
        <v>311</v>
      </c>
      <c r="D3204" s="217"/>
      <c r="E3204" s="645">
        <f t="shared" si="359"/>
        <v>0</v>
      </c>
      <c r="F3204" s="217"/>
      <c r="G3204" s="217"/>
      <c r="H3204" s="217"/>
      <c r="I3204" s="645">
        <f t="shared" si="357"/>
        <v>0</v>
      </c>
      <c r="J3204" s="640"/>
      <c r="K3204" s="640"/>
      <c r="L3204" s="640"/>
      <c r="M3204" s="645">
        <f t="shared" si="358"/>
        <v>0</v>
      </c>
      <c r="N3204" s="640"/>
      <c r="O3204" s="640"/>
      <c r="P3204" s="640"/>
      <c r="Q3204" s="87" t="e">
        <f t="shared" si="356"/>
        <v>#DIV/0!</v>
      </c>
      <c r="R3204" s="87" t="e">
        <f t="shared" si="356"/>
        <v>#DIV/0!</v>
      </c>
      <c r="S3204" s="87" t="e">
        <f t="shared" si="356"/>
        <v>#DIV/0!</v>
      </c>
      <c r="T3204" s="87" t="e">
        <f t="shared" si="355"/>
        <v>#DIV/0!</v>
      </c>
    </row>
    <row r="3205" spans="1:20" ht="30" hidden="1" x14ac:dyDescent="0.3">
      <c r="A3205" s="128"/>
      <c r="B3205" s="117" t="s">
        <v>312</v>
      </c>
      <c r="C3205" s="97" t="s">
        <v>313</v>
      </c>
      <c r="D3205" s="217"/>
      <c r="E3205" s="645">
        <f t="shared" si="359"/>
        <v>0</v>
      </c>
      <c r="F3205" s="217"/>
      <c r="G3205" s="217"/>
      <c r="H3205" s="217"/>
      <c r="I3205" s="645">
        <f t="shared" si="357"/>
        <v>0</v>
      </c>
      <c r="J3205" s="640"/>
      <c r="K3205" s="640"/>
      <c r="L3205" s="640"/>
      <c r="M3205" s="645">
        <f t="shared" si="358"/>
        <v>0</v>
      </c>
      <c r="N3205" s="640"/>
      <c r="O3205" s="640"/>
      <c r="P3205" s="640"/>
      <c r="Q3205" s="87" t="e">
        <f t="shared" si="356"/>
        <v>#DIV/0!</v>
      </c>
      <c r="R3205" s="87" t="e">
        <f t="shared" si="356"/>
        <v>#DIV/0!</v>
      </c>
      <c r="S3205" s="87" t="e">
        <f t="shared" si="356"/>
        <v>#DIV/0!</v>
      </c>
      <c r="T3205" s="87" t="e">
        <f t="shared" si="355"/>
        <v>#DIV/0!</v>
      </c>
    </row>
    <row r="3206" spans="1:20" ht="10.5" hidden="1" customHeight="1" x14ac:dyDescent="0.3">
      <c r="A3206" s="128"/>
      <c r="B3206" s="117" t="s">
        <v>314</v>
      </c>
      <c r="C3206" s="97" t="s">
        <v>315</v>
      </c>
      <c r="D3206" s="217"/>
      <c r="E3206" s="645">
        <f t="shared" si="359"/>
        <v>0</v>
      </c>
      <c r="F3206" s="217"/>
      <c r="G3206" s="217"/>
      <c r="H3206" s="217"/>
      <c r="I3206" s="645">
        <f t="shared" si="357"/>
        <v>0</v>
      </c>
      <c r="J3206" s="640"/>
      <c r="K3206" s="640"/>
      <c r="L3206" s="640"/>
      <c r="M3206" s="645">
        <f t="shared" si="358"/>
        <v>0</v>
      </c>
      <c r="N3206" s="640"/>
      <c r="O3206" s="640"/>
      <c r="P3206" s="640"/>
      <c r="Q3206" s="87" t="e">
        <f t="shared" si="356"/>
        <v>#DIV/0!</v>
      </c>
      <c r="R3206" s="87" t="e">
        <f t="shared" si="356"/>
        <v>#DIV/0!</v>
      </c>
      <c r="S3206" s="87" t="e">
        <f t="shared" si="356"/>
        <v>#DIV/0!</v>
      </c>
      <c r="T3206" s="87" t="e">
        <f t="shared" si="355"/>
        <v>#DIV/0!</v>
      </c>
    </row>
    <row r="3207" spans="1:20" hidden="1" x14ac:dyDescent="0.3">
      <c r="A3207" s="128"/>
      <c r="B3207" s="117" t="s">
        <v>316</v>
      </c>
      <c r="C3207" s="96" t="s">
        <v>553</v>
      </c>
      <c r="D3207" s="217"/>
      <c r="E3207" s="645">
        <f t="shared" si="359"/>
        <v>0</v>
      </c>
      <c r="F3207" s="217"/>
      <c r="G3207" s="217"/>
      <c r="H3207" s="217"/>
      <c r="I3207" s="645">
        <f t="shared" si="357"/>
        <v>0</v>
      </c>
      <c r="J3207" s="640"/>
      <c r="K3207" s="640"/>
      <c r="L3207" s="640"/>
      <c r="M3207" s="645">
        <f t="shared" si="358"/>
        <v>0</v>
      </c>
      <c r="N3207" s="640"/>
      <c r="O3207" s="640"/>
      <c r="P3207" s="640"/>
      <c r="Q3207" s="87" t="e">
        <f t="shared" si="356"/>
        <v>#DIV/0!</v>
      </c>
      <c r="R3207" s="87" t="e">
        <f t="shared" si="356"/>
        <v>#DIV/0!</v>
      </c>
      <c r="S3207" s="87" t="e">
        <f t="shared" si="356"/>
        <v>#DIV/0!</v>
      </c>
      <c r="T3207" s="87" t="e">
        <f t="shared" si="355"/>
        <v>#DIV/0!</v>
      </c>
    </row>
    <row r="3208" spans="1:20" ht="15.75" hidden="1" customHeight="1" x14ac:dyDescent="0.3">
      <c r="A3208" s="128"/>
      <c r="B3208" s="117" t="s">
        <v>318</v>
      </c>
      <c r="C3208" s="97" t="s">
        <v>313</v>
      </c>
      <c r="D3208" s="217"/>
      <c r="E3208" s="645">
        <f t="shared" si="359"/>
        <v>0</v>
      </c>
      <c r="F3208" s="217"/>
      <c r="G3208" s="217"/>
      <c r="H3208" s="217"/>
      <c r="I3208" s="645">
        <f t="shared" si="357"/>
        <v>0</v>
      </c>
      <c r="J3208" s="640"/>
      <c r="K3208" s="640"/>
      <c r="L3208" s="640"/>
      <c r="M3208" s="645">
        <f t="shared" si="358"/>
        <v>0</v>
      </c>
      <c r="N3208" s="640"/>
      <c r="O3208" s="640"/>
      <c r="P3208" s="640"/>
      <c r="Q3208" s="87" t="e">
        <f t="shared" si="356"/>
        <v>#DIV/0!</v>
      </c>
      <c r="R3208" s="87" t="e">
        <f t="shared" si="356"/>
        <v>#DIV/0!</v>
      </c>
      <c r="S3208" s="87" t="e">
        <f t="shared" si="356"/>
        <v>#DIV/0!</v>
      </c>
      <c r="T3208" s="87" t="e">
        <f t="shared" si="355"/>
        <v>#DIV/0!</v>
      </c>
    </row>
    <row r="3209" spans="1:20" ht="30" hidden="1" x14ac:dyDescent="0.3">
      <c r="A3209" s="128"/>
      <c r="B3209" s="117" t="s">
        <v>319</v>
      </c>
      <c r="C3209" s="97" t="s">
        <v>315</v>
      </c>
      <c r="D3209" s="217"/>
      <c r="E3209" s="645">
        <f t="shared" si="359"/>
        <v>0</v>
      </c>
      <c r="F3209" s="217"/>
      <c r="G3209" s="217"/>
      <c r="H3209" s="217"/>
      <c r="I3209" s="645">
        <f t="shared" si="357"/>
        <v>0</v>
      </c>
      <c r="J3209" s="640"/>
      <c r="K3209" s="640"/>
      <c r="L3209" s="640"/>
      <c r="M3209" s="645">
        <f t="shared" si="358"/>
        <v>0</v>
      </c>
      <c r="N3209" s="640"/>
      <c r="O3209" s="640"/>
      <c r="P3209" s="640"/>
      <c r="Q3209" s="87" t="e">
        <f t="shared" si="356"/>
        <v>#DIV/0!</v>
      </c>
      <c r="R3209" s="87" t="e">
        <f t="shared" si="356"/>
        <v>#DIV/0!</v>
      </c>
      <c r="S3209" s="87" t="e">
        <f t="shared" si="356"/>
        <v>#DIV/0!</v>
      </c>
      <c r="T3209" s="87" t="e">
        <f t="shared" si="355"/>
        <v>#DIV/0!</v>
      </c>
    </row>
    <row r="3210" spans="1:20" ht="45" hidden="1" x14ac:dyDescent="0.3">
      <c r="A3210" s="128"/>
      <c r="B3210" s="117" t="s">
        <v>320</v>
      </c>
      <c r="C3210" s="96" t="s">
        <v>321</v>
      </c>
      <c r="D3210" s="217"/>
      <c r="E3210" s="645">
        <f t="shared" si="359"/>
        <v>0</v>
      </c>
      <c r="F3210" s="217"/>
      <c r="G3210" s="217"/>
      <c r="H3210" s="217"/>
      <c r="I3210" s="645">
        <f t="shared" si="357"/>
        <v>0</v>
      </c>
      <c r="J3210" s="640"/>
      <c r="K3210" s="640"/>
      <c r="L3210" s="640"/>
      <c r="M3210" s="645">
        <f t="shared" si="358"/>
        <v>0</v>
      </c>
      <c r="N3210" s="640"/>
      <c r="O3210" s="640"/>
      <c r="P3210" s="640"/>
      <c r="Q3210" s="87" t="e">
        <f t="shared" si="356"/>
        <v>#DIV/0!</v>
      </c>
      <c r="R3210" s="87" t="e">
        <f t="shared" si="356"/>
        <v>#DIV/0!</v>
      </c>
      <c r="S3210" s="87" t="e">
        <f t="shared" si="356"/>
        <v>#DIV/0!</v>
      </c>
      <c r="T3210" s="87" t="e">
        <f t="shared" si="355"/>
        <v>#DIV/0!</v>
      </c>
    </row>
    <row r="3211" spans="1:20" ht="30" hidden="1" x14ac:dyDescent="0.3">
      <c r="A3211" s="128"/>
      <c r="B3211" s="117" t="s">
        <v>322</v>
      </c>
      <c r="C3211" s="97" t="s">
        <v>313</v>
      </c>
      <c r="D3211" s="217"/>
      <c r="E3211" s="645">
        <f t="shared" si="359"/>
        <v>0</v>
      </c>
      <c r="F3211" s="217"/>
      <c r="G3211" s="217"/>
      <c r="H3211" s="217"/>
      <c r="I3211" s="645">
        <f t="shared" si="357"/>
        <v>0</v>
      </c>
      <c r="J3211" s="640"/>
      <c r="K3211" s="640"/>
      <c r="L3211" s="640"/>
      <c r="M3211" s="645">
        <f t="shared" si="358"/>
        <v>0</v>
      </c>
      <c r="N3211" s="640"/>
      <c r="O3211" s="640"/>
      <c r="P3211" s="640"/>
      <c r="Q3211" s="87" t="e">
        <f t="shared" si="356"/>
        <v>#DIV/0!</v>
      </c>
      <c r="R3211" s="87" t="e">
        <f t="shared" si="356"/>
        <v>#DIV/0!</v>
      </c>
      <c r="S3211" s="87" t="e">
        <f t="shared" si="356"/>
        <v>#DIV/0!</v>
      </c>
      <c r="T3211" s="87" t="e">
        <f t="shared" si="355"/>
        <v>#DIV/0!</v>
      </c>
    </row>
    <row r="3212" spans="1:20" ht="30" hidden="1" x14ac:dyDescent="0.3">
      <c r="A3212" s="128"/>
      <c r="B3212" s="117" t="s">
        <v>323</v>
      </c>
      <c r="C3212" s="97" t="s">
        <v>315</v>
      </c>
      <c r="D3212" s="217"/>
      <c r="E3212" s="645">
        <f t="shared" si="359"/>
        <v>0</v>
      </c>
      <c r="F3212" s="217"/>
      <c r="G3212" s="217"/>
      <c r="H3212" s="217"/>
      <c r="I3212" s="645">
        <f t="shared" si="357"/>
        <v>0</v>
      </c>
      <c r="J3212" s="640"/>
      <c r="K3212" s="640"/>
      <c r="L3212" s="640"/>
      <c r="M3212" s="645">
        <f t="shared" si="358"/>
        <v>0</v>
      </c>
      <c r="N3212" s="640"/>
      <c r="O3212" s="640"/>
      <c r="P3212" s="640"/>
      <c r="Q3212" s="87" t="e">
        <f t="shared" si="356"/>
        <v>#DIV/0!</v>
      </c>
      <c r="R3212" s="87" t="e">
        <f t="shared" si="356"/>
        <v>#DIV/0!</v>
      </c>
      <c r="S3212" s="87" t="e">
        <f t="shared" si="356"/>
        <v>#DIV/0!</v>
      </c>
      <c r="T3212" s="87" t="e">
        <f t="shared" si="355"/>
        <v>#DIV/0!</v>
      </c>
    </row>
    <row r="3213" spans="1:20" hidden="1" x14ac:dyDescent="0.3">
      <c r="A3213" s="128"/>
      <c r="B3213" s="117" t="s">
        <v>324</v>
      </c>
      <c r="C3213" s="95" t="s">
        <v>388</v>
      </c>
      <c r="D3213" s="217"/>
      <c r="E3213" s="645">
        <f t="shared" si="359"/>
        <v>0</v>
      </c>
      <c r="F3213" s="217"/>
      <c r="G3213" s="217"/>
      <c r="H3213" s="217"/>
      <c r="I3213" s="645">
        <f t="shared" si="357"/>
        <v>0</v>
      </c>
      <c r="J3213" s="640"/>
      <c r="K3213" s="640"/>
      <c r="L3213" s="640"/>
      <c r="M3213" s="645">
        <f t="shared" si="358"/>
        <v>0</v>
      </c>
      <c r="N3213" s="640"/>
      <c r="O3213" s="640"/>
      <c r="P3213" s="640"/>
      <c r="Q3213" s="87" t="e">
        <f t="shared" si="356"/>
        <v>#DIV/0!</v>
      </c>
      <c r="R3213" s="87" t="e">
        <f t="shared" si="356"/>
        <v>#DIV/0!</v>
      </c>
      <c r="S3213" s="87" t="e">
        <f t="shared" si="356"/>
        <v>#DIV/0!</v>
      </c>
      <c r="T3213" s="87" t="e">
        <f t="shared" si="355"/>
        <v>#DIV/0!</v>
      </c>
    </row>
    <row r="3214" spans="1:20" ht="45" hidden="1" x14ac:dyDescent="0.3">
      <c r="A3214" s="128"/>
      <c r="B3214" s="117" t="s">
        <v>325</v>
      </c>
      <c r="C3214" s="96" t="s">
        <v>326</v>
      </c>
      <c r="D3214" s="217"/>
      <c r="E3214" s="645">
        <f t="shared" si="359"/>
        <v>0</v>
      </c>
      <c r="F3214" s="217"/>
      <c r="G3214" s="217"/>
      <c r="H3214" s="217"/>
      <c r="I3214" s="645">
        <f t="shared" si="357"/>
        <v>0</v>
      </c>
      <c r="J3214" s="640"/>
      <c r="K3214" s="640"/>
      <c r="L3214" s="640"/>
      <c r="M3214" s="645">
        <f t="shared" si="358"/>
        <v>0</v>
      </c>
      <c r="N3214" s="640"/>
      <c r="O3214" s="640"/>
      <c r="P3214" s="640"/>
      <c r="Q3214" s="87" t="e">
        <f t="shared" si="356"/>
        <v>#DIV/0!</v>
      </c>
      <c r="R3214" s="87" t="e">
        <f t="shared" si="356"/>
        <v>#DIV/0!</v>
      </c>
      <c r="S3214" s="87" t="e">
        <f t="shared" si="356"/>
        <v>#DIV/0!</v>
      </c>
      <c r="T3214" s="87" t="e">
        <f t="shared" si="355"/>
        <v>#DIV/0!</v>
      </c>
    </row>
    <row r="3215" spans="1:20" hidden="1" x14ac:dyDescent="0.3">
      <c r="A3215" s="128"/>
      <c r="B3215" s="117" t="s">
        <v>327</v>
      </c>
      <c r="C3215" s="96" t="s">
        <v>328</v>
      </c>
      <c r="D3215" s="217"/>
      <c r="E3215" s="645">
        <f t="shared" si="359"/>
        <v>0</v>
      </c>
      <c r="F3215" s="217"/>
      <c r="G3215" s="217"/>
      <c r="H3215" s="217"/>
      <c r="I3215" s="645">
        <f t="shared" si="357"/>
        <v>0</v>
      </c>
      <c r="J3215" s="640"/>
      <c r="K3215" s="640"/>
      <c r="L3215" s="640"/>
      <c r="M3215" s="645">
        <f t="shared" si="358"/>
        <v>0</v>
      </c>
      <c r="N3215" s="640"/>
      <c r="O3215" s="640"/>
      <c r="P3215" s="640"/>
      <c r="Q3215" s="87" t="e">
        <f t="shared" si="356"/>
        <v>#DIV/0!</v>
      </c>
      <c r="R3215" s="87" t="e">
        <f t="shared" si="356"/>
        <v>#DIV/0!</v>
      </c>
      <c r="S3215" s="87" t="e">
        <f t="shared" si="356"/>
        <v>#DIV/0!</v>
      </c>
      <c r="T3215" s="87" t="e">
        <f t="shared" si="355"/>
        <v>#DIV/0!</v>
      </c>
    </row>
    <row r="3216" spans="1:20" ht="30" hidden="1" x14ac:dyDescent="0.3">
      <c r="A3216" s="128"/>
      <c r="B3216" s="117" t="s">
        <v>329</v>
      </c>
      <c r="C3216" s="97" t="s">
        <v>330</v>
      </c>
      <c r="D3216" s="217"/>
      <c r="E3216" s="645">
        <f t="shared" si="359"/>
        <v>0</v>
      </c>
      <c r="F3216" s="217"/>
      <c r="G3216" s="217"/>
      <c r="H3216" s="217"/>
      <c r="I3216" s="645">
        <f t="shared" si="357"/>
        <v>0</v>
      </c>
      <c r="J3216" s="640"/>
      <c r="K3216" s="640"/>
      <c r="L3216" s="640"/>
      <c r="M3216" s="645">
        <f t="shared" si="358"/>
        <v>0</v>
      </c>
      <c r="N3216" s="640"/>
      <c r="O3216" s="640"/>
      <c r="P3216" s="640"/>
      <c r="Q3216" s="87" t="e">
        <f t="shared" si="356"/>
        <v>#DIV/0!</v>
      </c>
      <c r="R3216" s="87" t="e">
        <f t="shared" si="356"/>
        <v>#DIV/0!</v>
      </c>
      <c r="S3216" s="87" t="e">
        <f t="shared" si="356"/>
        <v>#DIV/0!</v>
      </c>
      <c r="T3216" s="87" t="e">
        <f t="shared" si="355"/>
        <v>#DIV/0!</v>
      </c>
    </row>
    <row r="3217" spans="1:21" ht="30" hidden="1" x14ac:dyDescent="0.3">
      <c r="A3217" s="128"/>
      <c r="B3217" s="117" t="s">
        <v>331</v>
      </c>
      <c r="C3217" s="97" t="s">
        <v>332</v>
      </c>
      <c r="D3217" s="217"/>
      <c r="E3217" s="645">
        <f t="shared" si="359"/>
        <v>0</v>
      </c>
      <c r="F3217" s="217"/>
      <c r="G3217" s="217"/>
      <c r="H3217" s="217"/>
      <c r="I3217" s="645">
        <f t="shared" si="357"/>
        <v>0</v>
      </c>
      <c r="J3217" s="640"/>
      <c r="K3217" s="640"/>
      <c r="L3217" s="640"/>
      <c r="M3217" s="645">
        <f t="shared" si="358"/>
        <v>0</v>
      </c>
      <c r="N3217" s="640"/>
      <c r="O3217" s="640"/>
      <c r="P3217" s="640"/>
      <c r="Q3217" s="87" t="e">
        <f t="shared" si="356"/>
        <v>#DIV/0!</v>
      </c>
      <c r="R3217" s="87" t="e">
        <f t="shared" si="356"/>
        <v>#DIV/0!</v>
      </c>
      <c r="S3217" s="87" t="e">
        <f t="shared" si="356"/>
        <v>#DIV/0!</v>
      </c>
      <c r="T3217" s="87" t="e">
        <f t="shared" si="355"/>
        <v>#DIV/0!</v>
      </c>
    </row>
    <row r="3218" spans="1:21" ht="30" x14ac:dyDescent="0.3">
      <c r="A3218" s="128"/>
      <c r="B3218" s="117" t="s">
        <v>138</v>
      </c>
      <c r="C3218" s="94" t="s">
        <v>333</v>
      </c>
      <c r="D3218" s="217"/>
      <c r="E3218" s="645">
        <f t="shared" si="359"/>
        <v>11.15029</v>
      </c>
      <c r="F3218" s="217">
        <v>11.144</v>
      </c>
      <c r="G3218" s="217">
        <v>6.2899999999999996E-3</v>
      </c>
      <c r="H3218" s="217"/>
      <c r="I3218" s="645">
        <f t="shared" si="357"/>
        <v>11.15029</v>
      </c>
      <c r="J3218" s="640">
        <v>11.144</v>
      </c>
      <c r="K3218" s="640">
        <v>6.2899999999999996E-3</v>
      </c>
      <c r="L3218" s="640"/>
      <c r="M3218" s="645">
        <f t="shared" si="358"/>
        <v>11.140409999999999</v>
      </c>
      <c r="N3218" s="640">
        <v>11.140409999999999</v>
      </c>
      <c r="O3218" s="640"/>
      <c r="P3218" s="640"/>
      <c r="Q3218" s="87">
        <f t="shared" si="356"/>
        <v>99.911392439120405</v>
      </c>
      <c r="R3218" s="87">
        <f t="shared" si="356"/>
        <v>99.967785355348155</v>
      </c>
      <c r="S3218" s="87">
        <f t="shared" si="356"/>
        <v>0</v>
      </c>
      <c r="T3218" s="87" t="e">
        <f t="shared" si="355"/>
        <v>#DIV/0!</v>
      </c>
    </row>
    <row r="3219" spans="1:21" hidden="1" x14ac:dyDescent="0.3">
      <c r="A3219" s="128"/>
      <c r="B3219" s="117" t="s">
        <v>139</v>
      </c>
      <c r="C3219" s="100" t="s">
        <v>334</v>
      </c>
      <c r="D3219" s="217"/>
      <c r="E3219" s="642">
        <f t="shared" si="359"/>
        <v>0</v>
      </c>
      <c r="F3219" s="217"/>
      <c r="G3219" s="217"/>
      <c r="H3219" s="217"/>
      <c r="I3219" s="642">
        <f t="shared" si="357"/>
        <v>0</v>
      </c>
      <c r="J3219" s="640"/>
      <c r="K3219" s="640"/>
      <c r="L3219" s="640"/>
      <c r="M3219" s="642">
        <f t="shared" si="358"/>
        <v>0</v>
      </c>
      <c r="N3219" s="640"/>
      <c r="O3219" s="640"/>
      <c r="P3219" s="640"/>
      <c r="Q3219" s="87" t="e">
        <f t="shared" si="356"/>
        <v>#DIV/0!</v>
      </c>
      <c r="R3219" s="87" t="e">
        <f t="shared" si="356"/>
        <v>#DIV/0!</v>
      </c>
      <c r="S3219" s="87" t="e">
        <f t="shared" si="356"/>
        <v>#DIV/0!</v>
      </c>
      <c r="T3219" s="87" t="e">
        <f t="shared" si="355"/>
        <v>#DIV/0!</v>
      </c>
    </row>
    <row r="3220" spans="1:21" ht="30" hidden="1" x14ac:dyDescent="0.3">
      <c r="A3220" s="128"/>
      <c r="B3220" s="117" t="s">
        <v>335</v>
      </c>
      <c r="C3220" s="96" t="s">
        <v>336</v>
      </c>
      <c r="D3220" s="217"/>
      <c r="E3220" s="642">
        <f t="shared" si="359"/>
        <v>0</v>
      </c>
      <c r="F3220" s="217"/>
      <c r="G3220" s="217"/>
      <c r="H3220" s="217"/>
      <c r="I3220" s="642">
        <f t="shared" si="357"/>
        <v>0</v>
      </c>
      <c r="J3220" s="640"/>
      <c r="K3220" s="640"/>
      <c r="L3220" s="640"/>
      <c r="M3220" s="642">
        <f t="shared" si="358"/>
        <v>0</v>
      </c>
      <c r="N3220" s="640"/>
      <c r="O3220" s="640"/>
      <c r="P3220" s="640"/>
      <c r="Q3220" s="87" t="e">
        <f t="shared" si="356"/>
        <v>#DIV/0!</v>
      </c>
      <c r="R3220" s="87" t="e">
        <f t="shared" si="356"/>
        <v>#DIV/0!</v>
      </c>
      <c r="S3220" s="87" t="e">
        <f t="shared" si="356"/>
        <v>#DIV/0!</v>
      </c>
      <c r="T3220" s="87" t="e">
        <f t="shared" si="355"/>
        <v>#DIV/0!</v>
      </c>
    </row>
    <row r="3221" spans="1:21" ht="30" hidden="1" x14ac:dyDescent="0.3">
      <c r="A3221" s="128"/>
      <c r="B3221" s="117" t="s">
        <v>337</v>
      </c>
      <c r="C3221" s="97" t="s">
        <v>338</v>
      </c>
      <c r="D3221" s="217"/>
      <c r="E3221" s="642">
        <f t="shared" si="359"/>
        <v>0</v>
      </c>
      <c r="F3221" s="217"/>
      <c r="G3221" s="217"/>
      <c r="H3221" s="217"/>
      <c r="I3221" s="642">
        <f t="shared" si="357"/>
        <v>0</v>
      </c>
      <c r="J3221" s="640"/>
      <c r="K3221" s="640"/>
      <c r="L3221" s="640"/>
      <c r="M3221" s="642">
        <f t="shared" si="358"/>
        <v>0</v>
      </c>
      <c r="N3221" s="640"/>
      <c r="O3221" s="640"/>
      <c r="P3221" s="640"/>
      <c r="Q3221" s="87" t="e">
        <f t="shared" si="356"/>
        <v>#DIV/0!</v>
      </c>
      <c r="R3221" s="87" t="e">
        <f t="shared" si="356"/>
        <v>#DIV/0!</v>
      </c>
      <c r="S3221" s="87" t="e">
        <f t="shared" si="356"/>
        <v>#DIV/0!</v>
      </c>
      <c r="T3221" s="87" t="e">
        <f t="shared" si="356"/>
        <v>#DIV/0!</v>
      </c>
    </row>
    <row r="3222" spans="1:21" ht="30" hidden="1" x14ac:dyDescent="0.3">
      <c r="A3222" s="128"/>
      <c r="B3222" s="117" t="s">
        <v>339</v>
      </c>
      <c r="C3222" s="97" t="s">
        <v>340</v>
      </c>
      <c r="D3222" s="217"/>
      <c r="E3222" s="642">
        <f t="shared" si="359"/>
        <v>0</v>
      </c>
      <c r="F3222" s="217"/>
      <c r="G3222" s="217"/>
      <c r="H3222" s="217"/>
      <c r="I3222" s="642">
        <f t="shared" si="357"/>
        <v>0</v>
      </c>
      <c r="J3222" s="640"/>
      <c r="K3222" s="640"/>
      <c r="L3222" s="640"/>
      <c r="M3222" s="642">
        <f t="shared" si="358"/>
        <v>0</v>
      </c>
      <c r="N3222" s="640"/>
      <c r="O3222" s="640"/>
      <c r="P3222" s="640"/>
      <c r="Q3222" s="87" t="e">
        <f t="shared" ref="Q3222:T3285" si="360">M3222/I3222*100</f>
        <v>#DIV/0!</v>
      </c>
      <c r="R3222" s="87" t="e">
        <f t="shared" si="360"/>
        <v>#DIV/0!</v>
      </c>
      <c r="S3222" s="87" t="e">
        <f t="shared" si="360"/>
        <v>#DIV/0!</v>
      </c>
      <c r="T3222" s="87" t="e">
        <f t="shared" si="360"/>
        <v>#DIV/0!</v>
      </c>
    </row>
    <row r="3223" spans="1:21" ht="30" hidden="1" x14ac:dyDescent="0.3">
      <c r="A3223" s="128"/>
      <c r="B3223" s="117" t="s">
        <v>341</v>
      </c>
      <c r="C3223" s="97" t="s">
        <v>342</v>
      </c>
      <c r="D3223" s="217"/>
      <c r="E3223" s="642">
        <f t="shared" si="359"/>
        <v>0</v>
      </c>
      <c r="F3223" s="217"/>
      <c r="G3223" s="217"/>
      <c r="H3223" s="217"/>
      <c r="I3223" s="642">
        <f t="shared" ref="I3223:I3286" si="361">J3223+K3223</f>
        <v>0</v>
      </c>
      <c r="J3223" s="640"/>
      <c r="K3223" s="640"/>
      <c r="L3223" s="640"/>
      <c r="M3223" s="642">
        <f t="shared" ref="M3223:M3286" si="362">N3223+O3223</f>
        <v>0</v>
      </c>
      <c r="N3223" s="640"/>
      <c r="O3223" s="640"/>
      <c r="P3223" s="640"/>
      <c r="Q3223" s="87" t="e">
        <f t="shared" si="360"/>
        <v>#DIV/0!</v>
      </c>
      <c r="R3223" s="87" t="e">
        <f t="shared" si="360"/>
        <v>#DIV/0!</v>
      </c>
      <c r="S3223" s="87" t="e">
        <f t="shared" si="360"/>
        <v>#DIV/0!</v>
      </c>
      <c r="T3223" s="87" t="e">
        <f t="shared" si="360"/>
        <v>#DIV/0!</v>
      </c>
    </row>
    <row r="3224" spans="1:21" ht="30" hidden="1" x14ac:dyDescent="0.3">
      <c r="A3224" s="128"/>
      <c r="B3224" s="117" t="s">
        <v>343</v>
      </c>
      <c r="C3224" s="97" t="s">
        <v>344</v>
      </c>
      <c r="D3224" s="217"/>
      <c r="E3224" s="642">
        <f t="shared" si="359"/>
        <v>0</v>
      </c>
      <c r="F3224" s="217"/>
      <c r="G3224" s="217"/>
      <c r="H3224" s="217"/>
      <c r="I3224" s="642">
        <f t="shared" si="361"/>
        <v>0</v>
      </c>
      <c r="J3224" s="640"/>
      <c r="K3224" s="640"/>
      <c r="L3224" s="640"/>
      <c r="M3224" s="642">
        <f t="shared" si="362"/>
        <v>0</v>
      </c>
      <c r="N3224" s="640"/>
      <c r="O3224" s="640"/>
      <c r="P3224" s="640"/>
      <c r="Q3224" s="87" t="e">
        <f t="shared" si="360"/>
        <v>#DIV/0!</v>
      </c>
      <c r="R3224" s="87" t="e">
        <f t="shared" si="360"/>
        <v>#DIV/0!</v>
      </c>
      <c r="S3224" s="87" t="e">
        <f t="shared" si="360"/>
        <v>#DIV/0!</v>
      </c>
      <c r="T3224" s="87" t="e">
        <f t="shared" si="360"/>
        <v>#DIV/0!</v>
      </c>
    </row>
    <row r="3225" spans="1:21" ht="45" hidden="1" x14ac:dyDescent="0.3">
      <c r="A3225" s="128"/>
      <c r="B3225" s="117" t="s">
        <v>345</v>
      </c>
      <c r="C3225" s="97" t="s">
        <v>346</v>
      </c>
      <c r="D3225" s="217"/>
      <c r="E3225" s="642">
        <f t="shared" si="359"/>
        <v>0</v>
      </c>
      <c r="F3225" s="217"/>
      <c r="G3225" s="217"/>
      <c r="H3225" s="217"/>
      <c r="I3225" s="642">
        <f t="shared" si="361"/>
        <v>0</v>
      </c>
      <c r="J3225" s="640"/>
      <c r="K3225" s="640"/>
      <c r="L3225" s="640"/>
      <c r="M3225" s="642">
        <f t="shared" si="362"/>
        <v>0</v>
      </c>
      <c r="N3225" s="640"/>
      <c r="O3225" s="640"/>
      <c r="P3225" s="640"/>
      <c r="Q3225" s="87" t="e">
        <f t="shared" si="360"/>
        <v>#DIV/0!</v>
      </c>
      <c r="R3225" s="87" t="e">
        <f t="shared" si="360"/>
        <v>#DIV/0!</v>
      </c>
      <c r="S3225" s="87" t="e">
        <f t="shared" si="360"/>
        <v>#DIV/0!</v>
      </c>
      <c r="T3225" s="87" t="e">
        <f t="shared" si="360"/>
        <v>#DIV/0!</v>
      </c>
    </row>
    <row r="3226" spans="1:21" ht="30" hidden="1" x14ac:dyDescent="0.3">
      <c r="A3226" s="128"/>
      <c r="B3226" s="117" t="s">
        <v>347</v>
      </c>
      <c r="C3226" s="97" t="s">
        <v>348</v>
      </c>
      <c r="D3226" s="217"/>
      <c r="E3226" s="642">
        <f t="shared" si="359"/>
        <v>0</v>
      </c>
      <c r="F3226" s="217"/>
      <c r="G3226" s="217"/>
      <c r="H3226" s="217"/>
      <c r="I3226" s="642">
        <f t="shared" si="361"/>
        <v>0</v>
      </c>
      <c r="J3226" s="640"/>
      <c r="K3226" s="640"/>
      <c r="L3226" s="640"/>
      <c r="M3226" s="642">
        <f t="shared" si="362"/>
        <v>0</v>
      </c>
      <c r="N3226" s="640"/>
      <c r="O3226" s="640"/>
      <c r="P3226" s="640"/>
      <c r="Q3226" s="87" t="e">
        <f t="shared" si="360"/>
        <v>#DIV/0!</v>
      </c>
      <c r="R3226" s="87" t="e">
        <f t="shared" si="360"/>
        <v>#DIV/0!</v>
      </c>
      <c r="S3226" s="87" t="e">
        <f t="shared" si="360"/>
        <v>#DIV/0!</v>
      </c>
      <c r="T3226" s="87" t="e">
        <f t="shared" si="360"/>
        <v>#DIV/0!</v>
      </c>
    </row>
    <row r="3227" spans="1:21" ht="30" hidden="1" x14ac:dyDescent="0.3">
      <c r="A3227" s="128"/>
      <c r="B3227" s="117" t="s">
        <v>349</v>
      </c>
      <c r="C3227" s="97" t="s">
        <v>350</v>
      </c>
      <c r="D3227" s="217"/>
      <c r="E3227" s="642">
        <f t="shared" si="359"/>
        <v>0</v>
      </c>
      <c r="F3227" s="217"/>
      <c r="G3227" s="217"/>
      <c r="H3227" s="217"/>
      <c r="I3227" s="642">
        <f t="shared" si="361"/>
        <v>0</v>
      </c>
      <c r="J3227" s="640"/>
      <c r="K3227" s="640"/>
      <c r="L3227" s="640"/>
      <c r="M3227" s="642">
        <f t="shared" si="362"/>
        <v>0</v>
      </c>
      <c r="N3227" s="640"/>
      <c r="O3227" s="640"/>
      <c r="P3227" s="640"/>
      <c r="Q3227" s="87" t="e">
        <f t="shared" si="360"/>
        <v>#DIV/0!</v>
      </c>
      <c r="R3227" s="87" t="e">
        <f t="shared" si="360"/>
        <v>#DIV/0!</v>
      </c>
      <c r="S3227" s="87" t="e">
        <f t="shared" si="360"/>
        <v>#DIV/0!</v>
      </c>
      <c r="T3227" s="87" t="e">
        <f t="shared" si="360"/>
        <v>#DIV/0!</v>
      </c>
    </row>
    <row r="3228" spans="1:21" ht="45" hidden="1" x14ac:dyDescent="0.3">
      <c r="A3228" s="128"/>
      <c r="B3228" s="117" t="s">
        <v>351</v>
      </c>
      <c r="C3228" s="132" t="s">
        <v>352</v>
      </c>
      <c r="D3228" s="217"/>
      <c r="E3228" s="642">
        <f t="shared" ref="E3228:E3291" si="363">F3228+G3228</f>
        <v>0</v>
      </c>
      <c r="F3228" s="217"/>
      <c r="G3228" s="217"/>
      <c r="H3228" s="217"/>
      <c r="I3228" s="642">
        <f t="shared" si="361"/>
        <v>0</v>
      </c>
      <c r="J3228" s="640"/>
      <c r="K3228" s="640"/>
      <c r="L3228" s="640"/>
      <c r="M3228" s="642">
        <f t="shared" si="362"/>
        <v>0</v>
      </c>
      <c r="N3228" s="640"/>
      <c r="O3228" s="640"/>
      <c r="P3228" s="640"/>
      <c r="Q3228" s="87" t="e">
        <f t="shared" si="360"/>
        <v>#DIV/0!</v>
      </c>
      <c r="R3228" s="87" t="e">
        <f t="shared" si="360"/>
        <v>#DIV/0!</v>
      </c>
      <c r="S3228" s="87" t="e">
        <f t="shared" si="360"/>
        <v>#DIV/0!</v>
      </c>
      <c r="T3228" s="87" t="e">
        <f t="shared" si="360"/>
        <v>#DIV/0!</v>
      </c>
    </row>
    <row r="3229" spans="1:21" ht="30" hidden="1" x14ac:dyDescent="0.3">
      <c r="A3229" s="128"/>
      <c r="B3229" s="117" t="s">
        <v>355</v>
      </c>
      <c r="C3229" s="96" t="s">
        <v>356</v>
      </c>
      <c r="D3229" s="217"/>
      <c r="E3229" s="642">
        <f t="shared" si="363"/>
        <v>0</v>
      </c>
      <c r="F3229" s="217"/>
      <c r="G3229" s="217"/>
      <c r="H3229" s="217"/>
      <c r="I3229" s="642">
        <f t="shared" si="361"/>
        <v>0</v>
      </c>
      <c r="J3229" s="640"/>
      <c r="K3229" s="640"/>
      <c r="L3229" s="640"/>
      <c r="M3229" s="642">
        <f t="shared" si="362"/>
        <v>0</v>
      </c>
      <c r="N3229" s="640"/>
      <c r="O3229" s="640"/>
      <c r="P3229" s="640"/>
      <c r="Q3229" s="87" t="e">
        <f t="shared" si="360"/>
        <v>#DIV/0!</v>
      </c>
      <c r="R3229" s="87" t="e">
        <f t="shared" si="360"/>
        <v>#DIV/0!</v>
      </c>
      <c r="S3229" s="87" t="e">
        <f t="shared" si="360"/>
        <v>#DIV/0!</v>
      </c>
      <c r="T3229" s="87" t="e">
        <f t="shared" si="360"/>
        <v>#DIV/0!</v>
      </c>
    </row>
    <row r="3230" spans="1:21" ht="30" hidden="1" x14ac:dyDescent="0.3">
      <c r="A3230" s="128"/>
      <c r="B3230" s="117" t="s">
        <v>357</v>
      </c>
      <c r="C3230" s="97" t="s">
        <v>358</v>
      </c>
      <c r="D3230" s="217"/>
      <c r="E3230" s="642">
        <f t="shared" si="363"/>
        <v>0</v>
      </c>
      <c r="F3230" s="217"/>
      <c r="G3230" s="217"/>
      <c r="H3230" s="217"/>
      <c r="I3230" s="642">
        <f t="shared" si="361"/>
        <v>0</v>
      </c>
      <c r="J3230" s="640"/>
      <c r="K3230" s="640"/>
      <c r="L3230" s="640"/>
      <c r="M3230" s="642">
        <f t="shared" si="362"/>
        <v>0</v>
      </c>
      <c r="N3230" s="640"/>
      <c r="O3230" s="640"/>
      <c r="P3230" s="640"/>
      <c r="Q3230" s="87" t="e">
        <f t="shared" si="360"/>
        <v>#DIV/0!</v>
      </c>
      <c r="R3230" s="87" t="e">
        <f t="shared" si="360"/>
        <v>#DIV/0!</v>
      </c>
      <c r="S3230" s="87" t="e">
        <f t="shared" si="360"/>
        <v>#DIV/0!</v>
      </c>
      <c r="T3230" s="87" t="e">
        <f t="shared" si="360"/>
        <v>#DIV/0!</v>
      </c>
    </row>
    <row r="3231" spans="1:21" ht="33.75" customHeight="1" x14ac:dyDescent="0.3">
      <c r="A3231" s="128" t="s">
        <v>554</v>
      </c>
      <c r="B3231" s="117"/>
      <c r="C3231" s="105" t="s">
        <v>555</v>
      </c>
      <c r="D3231" s="215">
        <f>D3238+D3717+D3736+D3766+D3770+D3774+D3778+D3781+D3784</f>
        <v>1128.4000000000001</v>
      </c>
      <c r="E3231" s="642">
        <f t="shared" si="363"/>
        <v>1127.6499999999999</v>
      </c>
      <c r="F3231" s="215">
        <f t="shared" ref="F3231:H3232" si="364">F3238+F3717+F3736+F3766+F3770+F3774+F3778+F3781+F3784</f>
        <v>1127.6499999999999</v>
      </c>
      <c r="G3231" s="215">
        <f t="shared" si="364"/>
        <v>0</v>
      </c>
      <c r="H3231" s="215">
        <f t="shared" si="364"/>
        <v>0</v>
      </c>
      <c r="I3231" s="642">
        <f t="shared" si="361"/>
        <v>859.50799999999981</v>
      </c>
      <c r="J3231" s="215">
        <f t="shared" ref="J3231:L3232" si="365">J3238+J3717+J3736+J3766+J3770+J3774+J3778+J3781+J3784</f>
        <v>859.50799999999981</v>
      </c>
      <c r="K3231" s="215">
        <f t="shared" si="365"/>
        <v>0</v>
      </c>
      <c r="L3231" s="215">
        <f t="shared" si="365"/>
        <v>0</v>
      </c>
      <c r="M3231" s="642">
        <f t="shared" si="362"/>
        <v>786.35484000000019</v>
      </c>
      <c r="N3231" s="215">
        <f t="shared" ref="N3231:P3232" si="366">N3238+N3717+N3736+N3766+N3770+N3774+N3778+N3781+N3784</f>
        <v>786.35484000000019</v>
      </c>
      <c r="O3231" s="215">
        <f t="shared" si="366"/>
        <v>0</v>
      </c>
      <c r="P3231" s="215">
        <f t="shared" si="366"/>
        <v>0</v>
      </c>
      <c r="Q3231" s="87">
        <f t="shared" si="360"/>
        <v>91.488949492035019</v>
      </c>
      <c r="R3231" s="87">
        <f t="shared" si="360"/>
        <v>91.488949492035019</v>
      </c>
      <c r="S3231" s="87" t="e">
        <f t="shared" si="360"/>
        <v>#DIV/0!</v>
      </c>
      <c r="T3231" s="87" t="e">
        <f t="shared" si="360"/>
        <v>#DIV/0!</v>
      </c>
      <c r="U3231" s="2"/>
    </row>
    <row r="3232" spans="1:21" x14ac:dyDescent="0.3">
      <c r="A3232" s="128"/>
      <c r="B3232" s="117" t="s">
        <v>192</v>
      </c>
      <c r="C3232" s="94" t="s">
        <v>206</v>
      </c>
      <c r="D3232" s="217">
        <f>D3239+D3718+D3737+D3767+D3771+D3775+D3779+D3782+D3785</f>
        <v>1128.4000000000001</v>
      </c>
      <c r="E3232" s="645">
        <f t="shared" si="363"/>
        <v>1125.5700199999999</v>
      </c>
      <c r="F3232" s="217">
        <f t="shared" si="364"/>
        <v>1125.5700199999999</v>
      </c>
      <c r="G3232" s="217">
        <f t="shared" si="364"/>
        <v>0</v>
      </c>
      <c r="H3232" s="217">
        <f t="shared" si="364"/>
        <v>0</v>
      </c>
      <c r="I3232" s="645">
        <f t="shared" si="361"/>
        <v>857.42799999999988</v>
      </c>
      <c r="J3232" s="640">
        <f t="shared" si="365"/>
        <v>857.42799999999988</v>
      </c>
      <c r="K3232" s="640">
        <f t="shared" si="365"/>
        <v>0</v>
      </c>
      <c r="L3232" s="640">
        <f t="shared" si="365"/>
        <v>0</v>
      </c>
      <c r="M3232" s="645">
        <f t="shared" si="362"/>
        <v>784.27486000000022</v>
      </c>
      <c r="N3232" s="640">
        <f t="shared" si="366"/>
        <v>784.27486000000022</v>
      </c>
      <c r="O3232" s="640">
        <f t="shared" si="366"/>
        <v>0</v>
      </c>
      <c r="P3232" s="640">
        <f t="shared" si="366"/>
        <v>0</v>
      </c>
      <c r="Q3232" s="87">
        <f t="shared" si="360"/>
        <v>91.468305210466696</v>
      </c>
      <c r="R3232" s="87">
        <f t="shared" si="360"/>
        <v>91.468305210466696</v>
      </c>
      <c r="S3232" s="87" t="e">
        <f t="shared" si="360"/>
        <v>#DIV/0!</v>
      </c>
      <c r="T3232" s="87" t="e">
        <f t="shared" si="360"/>
        <v>#DIV/0!</v>
      </c>
    </row>
    <row r="3233" spans="1:20" ht="24" customHeight="1" x14ac:dyDescent="0.3">
      <c r="A3233" s="128"/>
      <c r="B3233" s="117" t="s">
        <v>215</v>
      </c>
      <c r="C3233" s="95" t="s">
        <v>19</v>
      </c>
      <c r="D3233" s="217">
        <f>D3719+D3738</f>
        <v>30</v>
      </c>
      <c r="E3233" s="645">
        <f t="shared" si="363"/>
        <v>33.4</v>
      </c>
      <c r="F3233" s="217">
        <f>F3291+F3719+F3738+F3776</f>
        <v>33.4</v>
      </c>
      <c r="G3233" s="217">
        <f>G3291+G3719+G3738+G3776</f>
        <v>0</v>
      </c>
      <c r="H3233" s="217">
        <f>H3291+H3719+H3738+H3776</f>
        <v>0</v>
      </c>
      <c r="I3233" s="645">
        <f t="shared" si="361"/>
        <v>32.672999999999995</v>
      </c>
      <c r="J3233" s="640">
        <f>J3291+J3719+J3738+J3776</f>
        <v>32.672999999999995</v>
      </c>
      <c r="K3233" s="640">
        <f>K3291+K3719+K3738+K3776</f>
        <v>0</v>
      </c>
      <c r="L3233" s="640">
        <f>L3291+L3719+L3738+L3776</f>
        <v>0</v>
      </c>
      <c r="M3233" s="645">
        <f t="shared" si="362"/>
        <v>20.022600000000001</v>
      </c>
      <c r="N3233" s="640">
        <f>N3291+N3719+N3738+N3776</f>
        <v>20.022600000000001</v>
      </c>
      <c r="O3233" s="640">
        <f>O3291+O3719+O3738+O3776</f>
        <v>0</v>
      </c>
      <c r="P3233" s="640">
        <f>P3291+P3719+P3738+P3776</f>
        <v>0</v>
      </c>
      <c r="Q3233" s="87">
        <f t="shared" si="360"/>
        <v>61.281792305573425</v>
      </c>
      <c r="R3233" s="87">
        <f t="shared" si="360"/>
        <v>61.281792305573425</v>
      </c>
      <c r="S3233" s="87" t="e">
        <f t="shared" si="360"/>
        <v>#DIV/0!</v>
      </c>
      <c r="T3233" s="87" t="e">
        <f t="shared" si="360"/>
        <v>#DIV/0!</v>
      </c>
    </row>
    <row r="3234" spans="1:20" x14ac:dyDescent="0.3">
      <c r="A3234" s="128"/>
      <c r="B3234" s="117" t="s">
        <v>307</v>
      </c>
      <c r="C3234" s="95" t="s">
        <v>21</v>
      </c>
      <c r="D3234" s="217">
        <f>D3772+D3780</f>
        <v>232.2</v>
      </c>
      <c r="E3234" s="645">
        <f t="shared" si="363"/>
        <v>230.12001999999998</v>
      </c>
      <c r="F3234" s="217">
        <f>F3772+F3780</f>
        <v>230.12001999999998</v>
      </c>
      <c r="G3234" s="217">
        <f>G3772+G3780</f>
        <v>0</v>
      </c>
      <c r="H3234" s="217">
        <f>H3772+H3780</f>
        <v>0</v>
      </c>
      <c r="I3234" s="645">
        <f t="shared" si="361"/>
        <v>172.82</v>
      </c>
      <c r="J3234" s="640">
        <f>J3772+J3780</f>
        <v>172.82</v>
      </c>
      <c r="K3234" s="640">
        <f>K3772+K3780</f>
        <v>0</v>
      </c>
      <c r="L3234" s="640">
        <f>L3772+L3780</f>
        <v>0</v>
      </c>
      <c r="M3234" s="645">
        <f t="shared" si="362"/>
        <v>159.81886</v>
      </c>
      <c r="N3234" s="640">
        <f>N3772+N3780</f>
        <v>159.81886</v>
      </c>
      <c r="O3234" s="640">
        <f>O3772+O3780</f>
        <v>0</v>
      </c>
      <c r="P3234" s="640">
        <f>P3772+P3780</f>
        <v>0</v>
      </c>
      <c r="Q3234" s="87">
        <f t="shared" si="360"/>
        <v>92.477062839949085</v>
      </c>
      <c r="R3234" s="87">
        <f t="shared" si="360"/>
        <v>92.477062839949085</v>
      </c>
      <c r="S3234" s="87" t="e">
        <f t="shared" si="360"/>
        <v>#DIV/0!</v>
      </c>
      <c r="T3234" s="87" t="e">
        <f t="shared" si="360"/>
        <v>#DIV/0!</v>
      </c>
    </row>
    <row r="3235" spans="1:20" ht="30" x14ac:dyDescent="0.3">
      <c r="A3235" s="128"/>
      <c r="B3235" s="117" t="s">
        <v>309</v>
      </c>
      <c r="C3235" s="95" t="s">
        <v>22</v>
      </c>
      <c r="D3235" s="217">
        <f>+D3292+D3720+D3739+D3768+D3777</f>
        <v>817.40000000000009</v>
      </c>
      <c r="E3235" s="645">
        <f t="shared" si="363"/>
        <v>810.25</v>
      </c>
      <c r="F3235" s="217">
        <f>F3292+F3720+F3739+F3768+F3777</f>
        <v>810.25</v>
      </c>
      <c r="G3235" s="217">
        <f>G3292+G3720+G3739+G3768+G3777</f>
        <v>0</v>
      </c>
      <c r="H3235" s="217">
        <f>H3292+H3720+H3739+H3768+H3777</f>
        <v>0</v>
      </c>
      <c r="I3235" s="645">
        <f t="shared" si="361"/>
        <v>614.48854999999992</v>
      </c>
      <c r="J3235" s="640">
        <f>J3292+J3720+J3739+J3768+J3777</f>
        <v>614.48854999999992</v>
      </c>
      <c r="K3235" s="640">
        <f>K3292+K3720+K3739+K3768+K3777</f>
        <v>0</v>
      </c>
      <c r="L3235" s="640">
        <f>L3292+L3720+L3739+L3768+L3777</f>
        <v>0</v>
      </c>
      <c r="M3235" s="645">
        <f t="shared" si="362"/>
        <v>576.07463000000007</v>
      </c>
      <c r="N3235" s="640">
        <f>N3292+N3720+N3739+N3768+N3777</f>
        <v>576.07463000000007</v>
      </c>
      <c r="O3235" s="640">
        <f>O3292+O3720+O3739+O3768+O3777</f>
        <v>0</v>
      </c>
      <c r="P3235" s="640">
        <f>P3292+P3720+P3739+P3768+P3777</f>
        <v>0</v>
      </c>
      <c r="Q3235" s="87">
        <f t="shared" si="360"/>
        <v>93.748635348860461</v>
      </c>
      <c r="R3235" s="87">
        <f t="shared" si="360"/>
        <v>93.748635348860461</v>
      </c>
      <c r="S3235" s="87" t="e">
        <f t="shared" si="360"/>
        <v>#DIV/0!</v>
      </c>
      <c r="T3235" s="87" t="e">
        <f t="shared" si="360"/>
        <v>#DIV/0!</v>
      </c>
    </row>
    <row r="3236" spans="1:20" x14ac:dyDescent="0.3">
      <c r="A3236" s="128"/>
      <c r="B3236" s="117" t="s">
        <v>324</v>
      </c>
      <c r="C3236" s="95" t="s">
        <v>23</v>
      </c>
      <c r="D3236" s="217">
        <f>D3302+D3721+D3740+D3769+D3783+D3786</f>
        <v>48.8</v>
      </c>
      <c r="E3236" s="645">
        <f t="shared" si="363"/>
        <v>51.8</v>
      </c>
      <c r="F3236" s="217">
        <f>F3302+F3721+F3740+F3769+F3783+F3786</f>
        <v>51.8</v>
      </c>
      <c r="G3236" s="217">
        <f>G3302+G3721+G3740+G3769+G3783+G3786</f>
        <v>0</v>
      </c>
      <c r="H3236" s="217">
        <f>H3302+H3721+H3740+H3769+H3783+H3786</f>
        <v>0</v>
      </c>
      <c r="I3236" s="645">
        <f t="shared" si="361"/>
        <v>37.446449999999999</v>
      </c>
      <c r="J3236" s="640">
        <f>J3302+J3721+J3740+J3769+J3783+J3786</f>
        <v>37.446449999999999</v>
      </c>
      <c r="K3236" s="640">
        <f>K3302+K3721+K3740+K3769+K3783+K3786</f>
        <v>0</v>
      </c>
      <c r="L3236" s="640">
        <f>L3302+L3721+L3740+L3769+L3783+L3786</f>
        <v>0</v>
      </c>
      <c r="M3236" s="645">
        <f t="shared" si="362"/>
        <v>28.35877</v>
      </c>
      <c r="N3236" s="640">
        <f>N3302+N3721+N3740+N3769+N3783+N3786</f>
        <v>28.35877</v>
      </c>
      <c r="O3236" s="640">
        <f>O3302+O3721+O3740+O3769+O3783+O3786</f>
        <v>0</v>
      </c>
      <c r="P3236" s="640">
        <f>P3302+P3721+P3740+P3769+P3783+P3786</f>
        <v>0</v>
      </c>
      <c r="Q3236" s="87">
        <f t="shared" si="360"/>
        <v>75.731531293353584</v>
      </c>
      <c r="R3236" s="87">
        <f t="shared" si="360"/>
        <v>75.731531293353584</v>
      </c>
      <c r="S3236" s="87" t="e">
        <f t="shared" si="360"/>
        <v>#DIV/0!</v>
      </c>
      <c r="T3236" s="87" t="e">
        <f t="shared" si="360"/>
        <v>#DIV/0!</v>
      </c>
    </row>
    <row r="3237" spans="1:20" ht="30" x14ac:dyDescent="0.3">
      <c r="A3237" s="128"/>
      <c r="B3237" s="117" t="s">
        <v>138</v>
      </c>
      <c r="C3237" s="94" t="s">
        <v>333</v>
      </c>
      <c r="D3237" s="217">
        <f>D3773</f>
        <v>0</v>
      </c>
      <c r="E3237" s="645">
        <f t="shared" si="363"/>
        <v>2.0799799999999999</v>
      </c>
      <c r="F3237" s="217">
        <f>F3307+F3773</f>
        <v>2.0799799999999999</v>
      </c>
      <c r="G3237" s="217">
        <f>G3307+G3773</f>
        <v>0</v>
      </c>
      <c r="H3237" s="217">
        <f>H3307+H3773</f>
        <v>0</v>
      </c>
      <c r="I3237" s="645">
        <f t="shared" si="361"/>
        <v>2.08</v>
      </c>
      <c r="J3237" s="640">
        <f>J3307+J3773</f>
        <v>2.08</v>
      </c>
      <c r="K3237" s="640">
        <f>K3307+K3773</f>
        <v>0</v>
      </c>
      <c r="L3237" s="640">
        <f>L3307+L3773</f>
        <v>0</v>
      </c>
      <c r="M3237" s="645">
        <f t="shared" si="362"/>
        <v>2.0799799999999999</v>
      </c>
      <c r="N3237" s="640">
        <f>N3307+N3773</f>
        <v>2.0799799999999999</v>
      </c>
      <c r="O3237" s="640">
        <f>O3307+O3773</f>
        <v>0</v>
      </c>
      <c r="P3237" s="640">
        <f>P3307+P3773</f>
        <v>0</v>
      </c>
      <c r="Q3237" s="87">
        <f t="shared" si="360"/>
        <v>99.999038461538461</v>
      </c>
      <c r="R3237" s="87">
        <f t="shared" si="360"/>
        <v>99.999038461538461</v>
      </c>
      <c r="S3237" s="87" t="e">
        <f t="shared" si="360"/>
        <v>#DIV/0!</v>
      </c>
      <c r="T3237" s="87" t="e">
        <f t="shared" si="360"/>
        <v>#DIV/0!</v>
      </c>
    </row>
    <row r="3238" spans="1:20" ht="38.25" customHeight="1" x14ac:dyDescent="0.3">
      <c r="A3238" s="128" t="s">
        <v>556</v>
      </c>
      <c r="B3238" s="117"/>
      <c r="C3238" s="133" t="s">
        <v>557</v>
      </c>
      <c r="D3238" s="652">
        <f>D3320+D3390+D3471+D3552+D3636+D3693+D3702+D3708+D3714</f>
        <v>159.39999999999998</v>
      </c>
      <c r="E3238" s="642">
        <f t="shared" si="363"/>
        <v>161.79999999999998</v>
      </c>
      <c r="F3238" s="652">
        <f t="shared" ref="F3238:H3239" si="367">F3320+F3390+F3471+F3552+F3636+F3693+F3702+F3708+F3714</f>
        <v>161.79999999999998</v>
      </c>
      <c r="G3238" s="652">
        <f t="shared" si="367"/>
        <v>0</v>
      </c>
      <c r="H3238" s="652">
        <f t="shared" si="367"/>
        <v>0</v>
      </c>
      <c r="I3238" s="642">
        <f t="shared" si="361"/>
        <v>125.15</v>
      </c>
      <c r="J3238" s="652">
        <f t="shared" ref="J3238:L3239" si="368">J3320+J3390+J3471+J3552+J3636+J3693+J3702+J3708+J3714</f>
        <v>125.15</v>
      </c>
      <c r="K3238" s="652">
        <f t="shared" si="368"/>
        <v>0</v>
      </c>
      <c r="L3238" s="652">
        <f t="shared" si="368"/>
        <v>0</v>
      </c>
      <c r="M3238" s="642">
        <f t="shared" si="362"/>
        <v>99.2834</v>
      </c>
      <c r="N3238" s="652">
        <f t="shared" ref="N3238:P3239" si="369">N3320+N3390+N3471+N3552+N3636+N3693+N3702+N3708+N3714</f>
        <v>99.2834</v>
      </c>
      <c r="O3238" s="652">
        <f t="shared" si="369"/>
        <v>0</v>
      </c>
      <c r="P3238" s="652">
        <f t="shared" si="369"/>
        <v>0</v>
      </c>
      <c r="Q3238" s="87">
        <f t="shared" si="360"/>
        <v>79.331522173391917</v>
      </c>
      <c r="R3238" s="87">
        <f t="shared" si="360"/>
        <v>79.331522173391917</v>
      </c>
      <c r="S3238" s="87" t="e">
        <f t="shared" si="360"/>
        <v>#DIV/0!</v>
      </c>
      <c r="T3238" s="87" t="e">
        <f t="shared" si="360"/>
        <v>#DIV/0!</v>
      </c>
    </row>
    <row r="3239" spans="1:20" x14ac:dyDescent="0.3">
      <c r="A3239" s="128"/>
      <c r="B3239" s="117" t="s">
        <v>192</v>
      </c>
      <c r="C3239" s="94" t="s">
        <v>206</v>
      </c>
      <c r="D3239" s="18">
        <f>D3321+D3391+D3472+D3553+D3637+D3694+D3703+D3709+D3715</f>
        <v>159.39999999999998</v>
      </c>
      <c r="E3239" s="642">
        <f t="shared" si="363"/>
        <v>161.79999999999998</v>
      </c>
      <c r="F3239" s="18">
        <f t="shared" si="367"/>
        <v>161.79999999999998</v>
      </c>
      <c r="G3239" s="18">
        <f t="shared" si="367"/>
        <v>0</v>
      </c>
      <c r="H3239" s="18">
        <f t="shared" si="367"/>
        <v>0</v>
      </c>
      <c r="I3239" s="642">
        <f t="shared" si="361"/>
        <v>125.15</v>
      </c>
      <c r="J3239" s="18">
        <f t="shared" si="368"/>
        <v>125.15</v>
      </c>
      <c r="K3239" s="18">
        <f t="shared" si="368"/>
        <v>0</v>
      </c>
      <c r="L3239" s="18">
        <f t="shared" si="368"/>
        <v>0</v>
      </c>
      <c r="M3239" s="642">
        <f t="shared" si="362"/>
        <v>99.2834</v>
      </c>
      <c r="N3239" s="18">
        <f t="shared" si="369"/>
        <v>99.2834</v>
      </c>
      <c r="O3239" s="18">
        <f t="shared" si="369"/>
        <v>0</v>
      </c>
      <c r="P3239" s="18">
        <f t="shared" si="369"/>
        <v>0</v>
      </c>
      <c r="Q3239" s="87">
        <f t="shared" si="360"/>
        <v>79.331522173391917</v>
      </c>
      <c r="R3239" s="87">
        <f t="shared" si="360"/>
        <v>79.331522173391917</v>
      </c>
      <c r="S3239" s="87" t="e">
        <f t="shared" si="360"/>
        <v>#DIV/0!</v>
      </c>
      <c r="T3239" s="87" t="e">
        <f t="shared" si="360"/>
        <v>#DIV/0!</v>
      </c>
    </row>
    <row r="3240" spans="1:20" hidden="1" x14ac:dyDescent="0.3">
      <c r="A3240" s="128"/>
      <c r="B3240" s="117" t="s">
        <v>203</v>
      </c>
      <c r="C3240" s="95" t="s">
        <v>385</v>
      </c>
      <c r="D3240" s="217"/>
      <c r="E3240" s="642">
        <f t="shared" si="363"/>
        <v>0</v>
      </c>
      <c r="F3240" s="217"/>
      <c r="G3240" s="217"/>
      <c r="H3240" s="217"/>
      <c r="I3240" s="642">
        <f t="shared" si="361"/>
        <v>0</v>
      </c>
      <c r="J3240" s="640"/>
      <c r="K3240" s="640"/>
      <c r="L3240" s="640"/>
      <c r="M3240" s="642">
        <f t="shared" si="362"/>
        <v>0</v>
      </c>
      <c r="N3240" s="640"/>
      <c r="O3240" s="640"/>
      <c r="P3240" s="640"/>
      <c r="Q3240" s="87" t="e">
        <f t="shared" si="360"/>
        <v>#DIV/0!</v>
      </c>
      <c r="R3240" s="87" t="e">
        <f t="shared" si="360"/>
        <v>#DIV/0!</v>
      </c>
      <c r="S3240" s="87" t="e">
        <f t="shared" si="360"/>
        <v>#DIV/0!</v>
      </c>
      <c r="T3240" s="87" t="e">
        <f t="shared" si="360"/>
        <v>#DIV/0!</v>
      </c>
    </row>
    <row r="3241" spans="1:20" hidden="1" x14ac:dyDescent="0.3">
      <c r="A3241" s="128"/>
      <c r="B3241" s="117" t="s">
        <v>207</v>
      </c>
      <c r="C3241" s="96" t="s">
        <v>208</v>
      </c>
      <c r="D3241" s="217"/>
      <c r="E3241" s="642">
        <f t="shared" si="363"/>
        <v>0</v>
      </c>
      <c r="F3241" s="217"/>
      <c r="G3241" s="217"/>
      <c r="H3241" s="217"/>
      <c r="I3241" s="642">
        <f t="shared" si="361"/>
        <v>0</v>
      </c>
      <c r="J3241" s="640"/>
      <c r="K3241" s="640"/>
      <c r="L3241" s="640"/>
      <c r="M3241" s="642">
        <f t="shared" si="362"/>
        <v>0</v>
      </c>
      <c r="N3241" s="640"/>
      <c r="O3241" s="640"/>
      <c r="P3241" s="640"/>
      <c r="Q3241" s="87" t="e">
        <f t="shared" si="360"/>
        <v>#DIV/0!</v>
      </c>
      <c r="R3241" s="87" t="e">
        <f t="shared" si="360"/>
        <v>#DIV/0!</v>
      </c>
      <c r="S3241" s="87" t="e">
        <f t="shared" si="360"/>
        <v>#DIV/0!</v>
      </c>
      <c r="T3241" s="87" t="e">
        <f t="shared" si="360"/>
        <v>#DIV/0!</v>
      </c>
    </row>
    <row r="3242" spans="1:20" ht="30" hidden="1" x14ac:dyDescent="0.3">
      <c r="A3242" s="128"/>
      <c r="B3242" s="117" t="s">
        <v>209</v>
      </c>
      <c r="C3242" s="97" t="s">
        <v>210</v>
      </c>
      <c r="D3242" s="217"/>
      <c r="E3242" s="642">
        <f t="shared" si="363"/>
        <v>0</v>
      </c>
      <c r="F3242" s="217"/>
      <c r="G3242" s="217"/>
      <c r="H3242" s="217"/>
      <c r="I3242" s="642">
        <f t="shared" si="361"/>
        <v>0</v>
      </c>
      <c r="J3242" s="640"/>
      <c r="K3242" s="640"/>
      <c r="L3242" s="640"/>
      <c r="M3242" s="642">
        <f t="shared" si="362"/>
        <v>0</v>
      </c>
      <c r="N3242" s="640"/>
      <c r="O3242" s="640"/>
      <c r="P3242" s="640"/>
      <c r="Q3242" s="87" t="e">
        <f t="shared" si="360"/>
        <v>#DIV/0!</v>
      </c>
      <c r="R3242" s="87" t="e">
        <f t="shared" si="360"/>
        <v>#DIV/0!</v>
      </c>
      <c r="S3242" s="87" t="e">
        <f t="shared" si="360"/>
        <v>#DIV/0!</v>
      </c>
      <c r="T3242" s="87" t="e">
        <f t="shared" si="360"/>
        <v>#DIV/0!</v>
      </c>
    </row>
    <row r="3243" spans="1:20" ht="30" hidden="1" x14ac:dyDescent="0.3">
      <c r="A3243" s="128"/>
      <c r="B3243" s="117" t="s">
        <v>211</v>
      </c>
      <c r="C3243" s="97" t="s">
        <v>212</v>
      </c>
      <c r="D3243" s="217"/>
      <c r="E3243" s="642">
        <f t="shared" si="363"/>
        <v>0</v>
      </c>
      <c r="F3243" s="217"/>
      <c r="G3243" s="217"/>
      <c r="H3243" s="217"/>
      <c r="I3243" s="642">
        <f t="shared" si="361"/>
        <v>0</v>
      </c>
      <c r="J3243" s="640"/>
      <c r="K3243" s="640"/>
      <c r="L3243" s="640"/>
      <c r="M3243" s="642">
        <f t="shared" si="362"/>
        <v>0</v>
      </c>
      <c r="N3243" s="640"/>
      <c r="O3243" s="640"/>
      <c r="P3243" s="640"/>
      <c r="Q3243" s="87" t="e">
        <f t="shared" si="360"/>
        <v>#DIV/0!</v>
      </c>
      <c r="R3243" s="87" t="e">
        <f t="shared" si="360"/>
        <v>#DIV/0!</v>
      </c>
      <c r="S3243" s="87" t="e">
        <f t="shared" si="360"/>
        <v>#DIV/0!</v>
      </c>
      <c r="T3243" s="87" t="e">
        <f t="shared" si="360"/>
        <v>#DIV/0!</v>
      </c>
    </row>
    <row r="3244" spans="1:20" hidden="1" x14ac:dyDescent="0.3">
      <c r="A3244" s="128"/>
      <c r="B3244" s="117" t="s">
        <v>213</v>
      </c>
      <c r="C3244" s="96" t="s">
        <v>214</v>
      </c>
      <c r="D3244" s="217"/>
      <c r="E3244" s="642">
        <f t="shared" si="363"/>
        <v>0</v>
      </c>
      <c r="F3244" s="217"/>
      <c r="G3244" s="217"/>
      <c r="H3244" s="217"/>
      <c r="I3244" s="642">
        <f t="shared" si="361"/>
        <v>0</v>
      </c>
      <c r="J3244" s="640"/>
      <c r="K3244" s="640"/>
      <c r="L3244" s="640"/>
      <c r="M3244" s="642">
        <f t="shared" si="362"/>
        <v>0</v>
      </c>
      <c r="N3244" s="640"/>
      <c r="O3244" s="640"/>
      <c r="P3244" s="640"/>
      <c r="Q3244" s="87" t="e">
        <f t="shared" si="360"/>
        <v>#DIV/0!</v>
      </c>
      <c r="R3244" s="87" t="e">
        <f t="shared" si="360"/>
        <v>#DIV/0!</v>
      </c>
      <c r="S3244" s="87" t="e">
        <f t="shared" si="360"/>
        <v>#DIV/0!</v>
      </c>
      <c r="T3244" s="87" t="e">
        <f t="shared" si="360"/>
        <v>#DIV/0!</v>
      </c>
    </row>
    <row r="3245" spans="1:20" hidden="1" x14ac:dyDescent="0.3">
      <c r="A3245" s="128"/>
      <c r="B3245" s="117" t="s">
        <v>215</v>
      </c>
      <c r="C3245" s="95" t="s">
        <v>391</v>
      </c>
      <c r="D3245" s="217"/>
      <c r="E3245" s="642">
        <f t="shared" si="363"/>
        <v>0</v>
      </c>
      <c r="F3245" s="217"/>
      <c r="G3245" s="217"/>
      <c r="H3245" s="217"/>
      <c r="I3245" s="642">
        <f t="shared" si="361"/>
        <v>0</v>
      </c>
      <c r="J3245" s="640"/>
      <c r="K3245" s="640"/>
      <c r="L3245" s="640"/>
      <c r="M3245" s="642">
        <f t="shared" si="362"/>
        <v>0</v>
      </c>
      <c r="N3245" s="640"/>
      <c r="O3245" s="640"/>
      <c r="P3245" s="640"/>
      <c r="Q3245" s="87" t="e">
        <f t="shared" si="360"/>
        <v>#DIV/0!</v>
      </c>
      <c r="R3245" s="87" t="e">
        <f t="shared" si="360"/>
        <v>#DIV/0!</v>
      </c>
      <c r="S3245" s="87" t="e">
        <f t="shared" si="360"/>
        <v>#DIV/0!</v>
      </c>
      <c r="T3245" s="87" t="e">
        <f t="shared" si="360"/>
        <v>#DIV/0!</v>
      </c>
    </row>
    <row r="3246" spans="1:20" ht="45" hidden="1" x14ac:dyDescent="0.3">
      <c r="A3246" s="128"/>
      <c r="B3246" s="117" t="s">
        <v>216</v>
      </c>
      <c r="C3246" s="96" t="s">
        <v>217</v>
      </c>
      <c r="D3246" s="217"/>
      <c r="E3246" s="642">
        <f t="shared" si="363"/>
        <v>0</v>
      </c>
      <c r="F3246" s="217"/>
      <c r="G3246" s="217"/>
      <c r="H3246" s="217"/>
      <c r="I3246" s="642">
        <f t="shared" si="361"/>
        <v>0</v>
      </c>
      <c r="J3246" s="640"/>
      <c r="K3246" s="640"/>
      <c r="L3246" s="640"/>
      <c r="M3246" s="642">
        <f t="shared" si="362"/>
        <v>0</v>
      </c>
      <c r="N3246" s="640"/>
      <c r="O3246" s="640"/>
      <c r="P3246" s="640"/>
      <c r="Q3246" s="87" t="e">
        <f t="shared" si="360"/>
        <v>#DIV/0!</v>
      </c>
      <c r="R3246" s="87" t="e">
        <f t="shared" si="360"/>
        <v>#DIV/0!</v>
      </c>
      <c r="S3246" s="87" t="e">
        <f t="shared" si="360"/>
        <v>#DIV/0!</v>
      </c>
      <c r="T3246" s="87" t="e">
        <f t="shared" si="360"/>
        <v>#DIV/0!</v>
      </c>
    </row>
    <row r="3247" spans="1:20" hidden="1" x14ac:dyDescent="0.3">
      <c r="A3247" s="128"/>
      <c r="B3247" s="117" t="s">
        <v>218</v>
      </c>
      <c r="C3247" s="96" t="s">
        <v>219</v>
      </c>
      <c r="D3247" s="217"/>
      <c r="E3247" s="642">
        <f t="shared" si="363"/>
        <v>0</v>
      </c>
      <c r="F3247" s="217"/>
      <c r="G3247" s="217"/>
      <c r="H3247" s="217"/>
      <c r="I3247" s="642">
        <f t="shared" si="361"/>
        <v>0</v>
      </c>
      <c r="J3247" s="640"/>
      <c r="K3247" s="640"/>
      <c r="L3247" s="640"/>
      <c r="M3247" s="642">
        <f t="shared" si="362"/>
        <v>0</v>
      </c>
      <c r="N3247" s="640"/>
      <c r="O3247" s="640"/>
      <c r="P3247" s="640"/>
      <c r="Q3247" s="87" t="e">
        <f t="shared" si="360"/>
        <v>#DIV/0!</v>
      </c>
      <c r="R3247" s="87" t="e">
        <f t="shared" si="360"/>
        <v>#DIV/0!</v>
      </c>
      <c r="S3247" s="87" t="e">
        <f t="shared" si="360"/>
        <v>#DIV/0!</v>
      </c>
      <c r="T3247" s="87" t="e">
        <f t="shared" si="360"/>
        <v>#DIV/0!</v>
      </c>
    </row>
    <row r="3248" spans="1:20" ht="30" hidden="1" x14ac:dyDescent="0.3">
      <c r="A3248" s="128"/>
      <c r="B3248" s="117" t="s">
        <v>220</v>
      </c>
      <c r="C3248" s="97" t="s">
        <v>221</v>
      </c>
      <c r="D3248" s="217"/>
      <c r="E3248" s="642">
        <f t="shared" si="363"/>
        <v>0</v>
      </c>
      <c r="F3248" s="217"/>
      <c r="G3248" s="217"/>
      <c r="H3248" s="217"/>
      <c r="I3248" s="642">
        <f t="shared" si="361"/>
        <v>0</v>
      </c>
      <c r="J3248" s="640"/>
      <c r="K3248" s="640"/>
      <c r="L3248" s="640"/>
      <c r="M3248" s="642">
        <f t="shared" si="362"/>
        <v>0</v>
      </c>
      <c r="N3248" s="640"/>
      <c r="O3248" s="640"/>
      <c r="P3248" s="640"/>
      <c r="Q3248" s="87" t="e">
        <f t="shared" si="360"/>
        <v>#DIV/0!</v>
      </c>
      <c r="R3248" s="87" t="e">
        <f t="shared" si="360"/>
        <v>#DIV/0!</v>
      </c>
      <c r="S3248" s="87" t="e">
        <f t="shared" si="360"/>
        <v>#DIV/0!</v>
      </c>
      <c r="T3248" s="87" t="e">
        <f t="shared" si="360"/>
        <v>#DIV/0!</v>
      </c>
    </row>
    <row r="3249" spans="1:20" ht="30" hidden="1" x14ac:dyDescent="0.3">
      <c r="A3249" s="128"/>
      <c r="B3249" s="117" t="s">
        <v>222</v>
      </c>
      <c r="C3249" s="97" t="s">
        <v>223</v>
      </c>
      <c r="D3249" s="217"/>
      <c r="E3249" s="642">
        <f t="shared" si="363"/>
        <v>0</v>
      </c>
      <c r="F3249" s="217"/>
      <c r="G3249" s="217"/>
      <c r="H3249" s="217"/>
      <c r="I3249" s="642">
        <f t="shared" si="361"/>
        <v>0</v>
      </c>
      <c r="J3249" s="640"/>
      <c r="K3249" s="640"/>
      <c r="L3249" s="640"/>
      <c r="M3249" s="642">
        <f t="shared" si="362"/>
        <v>0</v>
      </c>
      <c r="N3249" s="640"/>
      <c r="O3249" s="640"/>
      <c r="P3249" s="640"/>
      <c r="Q3249" s="87" t="e">
        <f t="shared" si="360"/>
        <v>#DIV/0!</v>
      </c>
      <c r="R3249" s="87" t="e">
        <f t="shared" si="360"/>
        <v>#DIV/0!</v>
      </c>
      <c r="S3249" s="87" t="e">
        <f t="shared" si="360"/>
        <v>#DIV/0!</v>
      </c>
      <c r="T3249" s="87" t="e">
        <f t="shared" si="360"/>
        <v>#DIV/0!</v>
      </c>
    </row>
    <row r="3250" spans="1:20" hidden="1" x14ac:dyDescent="0.3">
      <c r="A3250" s="128"/>
      <c r="B3250" s="117" t="s">
        <v>224</v>
      </c>
      <c r="C3250" s="96" t="s">
        <v>225</v>
      </c>
      <c r="D3250" s="217"/>
      <c r="E3250" s="642">
        <f t="shared" si="363"/>
        <v>0</v>
      </c>
      <c r="F3250" s="217"/>
      <c r="G3250" s="217"/>
      <c r="H3250" s="217"/>
      <c r="I3250" s="642">
        <f t="shared" si="361"/>
        <v>0</v>
      </c>
      <c r="J3250" s="640"/>
      <c r="K3250" s="640"/>
      <c r="L3250" s="640"/>
      <c r="M3250" s="642">
        <f t="shared" si="362"/>
        <v>0</v>
      </c>
      <c r="N3250" s="640"/>
      <c r="O3250" s="640"/>
      <c r="P3250" s="640"/>
      <c r="Q3250" s="87" t="e">
        <f t="shared" si="360"/>
        <v>#DIV/0!</v>
      </c>
      <c r="R3250" s="87" t="e">
        <f t="shared" si="360"/>
        <v>#DIV/0!</v>
      </c>
      <c r="S3250" s="87" t="e">
        <f t="shared" si="360"/>
        <v>#DIV/0!</v>
      </c>
      <c r="T3250" s="87" t="e">
        <f t="shared" si="360"/>
        <v>#DIV/0!</v>
      </c>
    </row>
    <row r="3251" spans="1:20" ht="30" hidden="1" x14ac:dyDescent="0.3">
      <c r="A3251" s="128"/>
      <c r="B3251" s="117" t="s">
        <v>226</v>
      </c>
      <c r="C3251" s="97" t="s">
        <v>227</v>
      </c>
      <c r="D3251" s="217"/>
      <c r="E3251" s="642">
        <f t="shared" si="363"/>
        <v>0</v>
      </c>
      <c r="F3251" s="217"/>
      <c r="G3251" s="217"/>
      <c r="H3251" s="217"/>
      <c r="I3251" s="642">
        <f t="shared" si="361"/>
        <v>0</v>
      </c>
      <c r="J3251" s="640"/>
      <c r="K3251" s="640"/>
      <c r="L3251" s="640"/>
      <c r="M3251" s="642">
        <f t="shared" si="362"/>
        <v>0</v>
      </c>
      <c r="N3251" s="640"/>
      <c r="O3251" s="640"/>
      <c r="P3251" s="640"/>
      <c r="Q3251" s="87" t="e">
        <f t="shared" si="360"/>
        <v>#DIV/0!</v>
      </c>
      <c r="R3251" s="87" t="e">
        <f t="shared" si="360"/>
        <v>#DIV/0!</v>
      </c>
      <c r="S3251" s="87" t="e">
        <f t="shared" si="360"/>
        <v>#DIV/0!</v>
      </c>
      <c r="T3251" s="87" t="e">
        <f t="shared" si="360"/>
        <v>#DIV/0!</v>
      </c>
    </row>
    <row r="3252" spans="1:20" ht="75" hidden="1" x14ac:dyDescent="0.3">
      <c r="A3252" s="128"/>
      <c r="B3252" s="117" t="s">
        <v>228</v>
      </c>
      <c r="C3252" s="97" t="s">
        <v>229</v>
      </c>
      <c r="D3252" s="217"/>
      <c r="E3252" s="642">
        <f t="shared" si="363"/>
        <v>0</v>
      </c>
      <c r="F3252" s="217"/>
      <c r="G3252" s="217"/>
      <c r="H3252" s="217"/>
      <c r="I3252" s="642">
        <f t="shared" si="361"/>
        <v>0</v>
      </c>
      <c r="J3252" s="640"/>
      <c r="K3252" s="640"/>
      <c r="L3252" s="640"/>
      <c r="M3252" s="642">
        <f t="shared" si="362"/>
        <v>0</v>
      </c>
      <c r="N3252" s="640"/>
      <c r="O3252" s="640"/>
      <c r="P3252" s="640"/>
      <c r="Q3252" s="87" t="e">
        <f t="shared" si="360"/>
        <v>#DIV/0!</v>
      </c>
      <c r="R3252" s="87" t="e">
        <f t="shared" si="360"/>
        <v>#DIV/0!</v>
      </c>
      <c r="S3252" s="87" t="e">
        <f t="shared" si="360"/>
        <v>#DIV/0!</v>
      </c>
      <c r="T3252" s="87" t="e">
        <f t="shared" si="360"/>
        <v>#DIV/0!</v>
      </c>
    </row>
    <row r="3253" spans="1:20" ht="135" hidden="1" x14ac:dyDescent="0.3">
      <c r="A3253" s="128"/>
      <c r="B3253" s="117" t="s">
        <v>230</v>
      </c>
      <c r="C3253" s="97" t="s">
        <v>231</v>
      </c>
      <c r="D3253" s="217"/>
      <c r="E3253" s="642">
        <f t="shared" si="363"/>
        <v>0</v>
      </c>
      <c r="F3253" s="217"/>
      <c r="G3253" s="217"/>
      <c r="H3253" s="217"/>
      <c r="I3253" s="642">
        <f t="shared" si="361"/>
        <v>0</v>
      </c>
      <c r="J3253" s="640"/>
      <c r="K3253" s="640"/>
      <c r="L3253" s="640"/>
      <c r="M3253" s="642">
        <f t="shared" si="362"/>
        <v>0</v>
      </c>
      <c r="N3253" s="640"/>
      <c r="O3253" s="640"/>
      <c r="P3253" s="640"/>
      <c r="Q3253" s="87" t="e">
        <f t="shared" si="360"/>
        <v>#DIV/0!</v>
      </c>
      <c r="R3253" s="87" t="e">
        <f t="shared" si="360"/>
        <v>#DIV/0!</v>
      </c>
      <c r="S3253" s="87" t="e">
        <f t="shared" si="360"/>
        <v>#DIV/0!</v>
      </c>
      <c r="T3253" s="87" t="e">
        <f t="shared" si="360"/>
        <v>#DIV/0!</v>
      </c>
    </row>
    <row r="3254" spans="1:20" ht="45" hidden="1" x14ac:dyDescent="0.3">
      <c r="A3254" s="128"/>
      <c r="B3254" s="117" t="s">
        <v>232</v>
      </c>
      <c r="C3254" s="97" t="s">
        <v>233</v>
      </c>
      <c r="D3254" s="217"/>
      <c r="E3254" s="642">
        <f t="shared" si="363"/>
        <v>0</v>
      </c>
      <c r="F3254" s="217"/>
      <c r="G3254" s="217"/>
      <c r="H3254" s="217"/>
      <c r="I3254" s="642">
        <f t="shared" si="361"/>
        <v>0</v>
      </c>
      <c r="J3254" s="640"/>
      <c r="K3254" s="640"/>
      <c r="L3254" s="640"/>
      <c r="M3254" s="642">
        <f t="shared" si="362"/>
        <v>0</v>
      </c>
      <c r="N3254" s="640"/>
      <c r="O3254" s="640"/>
      <c r="P3254" s="640"/>
      <c r="Q3254" s="87" t="e">
        <f t="shared" si="360"/>
        <v>#DIV/0!</v>
      </c>
      <c r="R3254" s="87" t="e">
        <f t="shared" si="360"/>
        <v>#DIV/0!</v>
      </c>
      <c r="S3254" s="87" t="e">
        <f t="shared" si="360"/>
        <v>#DIV/0!</v>
      </c>
      <c r="T3254" s="87" t="e">
        <f t="shared" si="360"/>
        <v>#DIV/0!</v>
      </c>
    </row>
    <row r="3255" spans="1:20" ht="45" hidden="1" x14ac:dyDescent="0.3">
      <c r="A3255" s="128"/>
      <c r="B3255" s="117" t="s">
        <v>234</v>
      </c>
      <c r="C3255" s="97" t="s">
        <v>235</v>
      </c>
      <c r="D3255" s="217"/>
      <c r="E3255" s="642">
        <f t="shared" si="363"/>
        <v>0</v>
      </c>
      <c r="F3255" s="217"/>
      <c r="G3255" s="217"/>
      <c r="H3255" s="217"/>
      <c r="I3255" s="642">
        <f t="shared" si="361"/>
        <v>0</v>
      </c>
      <c r="J3255" s="640"/>
      <c r="K3255" s="640"/>
      <c r="L3255" s="640"/>
      <c r="M3255" s="642">
        <f t="shared" si="362"/>
        <v>0</v>
      </c>
      <c r="N3255" s="640"/>
      <c r="O3255" s="640"/>
      <c r="P3255" s="640"/>
      <c r="Q3255" s="87" t="e">
        <f t="shared" si="360"/>
        <v>#DIV/0!</v>
      </c>
      <c r="R3255" s="87" t="e">
        <f t="shared" si="360"/>
        <v>#DIV/0!</v>
      </c>
      <c r="S3255" s="87" t="e">
        <f t="shared" si="360"/>
        <v>#DIV/0!</v>
      </c>
      <c r="T3255" s="87" t="e">
        <f t="shared" si="360"/>
        <v>#DIV/0!</v>
      </c>
    </row>
    <row r="3256" spans="1:20" ht="45" hidden="1" x14ac:dyDescent="0.3">
      <c r="A3256" s="128"/>
      <c r="B3256" s="117" t="s">
        <v>236</v>
      </c>
      <c r="C3256" s="97" t="s">
        <v>237</v>
      </c>
      <c r="D3256" s="217"/>
      <c r="E3256" s="642">
        <f t="shared" si="363"/>
        <v>0</v>
      </c>
      <c r="F3256" s="217"/>
      <c r="G3256" s="217"/>
      <c r="H3256" s="217"/>
      <c r="I3256" s="642">
        <f t="shared" si="361"/>
        <v>0</v>
      </c>
      <c r="J3256" s="640"/>
      <c r="K3256" s="640"/>
      <c r="L3256" s="640"/>
      <c r="M3256" s="642">
        <f t="shared" si="362"/>
        <v>0</v>
      </c>
      <c r="N3256" s="640"/>
      <c r="O3256" s="640"/>
      <c r="P3256" s="640"/>
      <c r="Q3256" s="87" t="e">
        <f t="shared" si="360"/>
        <v>#DIV/0!</v>
      </c>
      <c r="R3256" s="87" t="e">
        <f t="shared" si="360"/>
        <v>#DIV/0!</v>
      </c>
      <c r="S3256" s="87" t="e">
        <f t="shared" si="360"/>
        <v>#DIV/0!</v>
      </c>
      <c r="T3256" s="87" t="e">
        <f t="shared" si="360"/>
        <v>#DIV/0!</v>
      </c>
    </row>
    <row r="3257" spans="1:20" ht="30" hidden="1" x14ac:dyDescent="0.3">
      <c r="A3257" s="128"/>
      <c r="B3257" s="117" t="s">
        <v>238</v>
      </c>
      <c r="C3257" s="97" t="s">
        <v>239</v>
      </c>
      <c r="D3257" s="217"/>
      <c r="E3257" s="642">
        <f t="shared" si="363"/>
        <v>0</v>
      </c>
      <c r="F3257" s="217"/>
      <c r="G3257" s="217"/>
      <c r="H3257" s="217"/>
      <c r="I3257" s="642">
        <f t="shared" si="361"/>
        <v>0</v>
      </c>
      <c r="J3257" s="640"/>
      <c r="K3257" s="640"/>
      <c r="L3257" s="640"/>
      <c r="M3257" s="642">
        <f t="shared" si="362"/>
        <v>0</v>
      </c>
      <c r="N3257" s="640"/>
      <c r="O3257" s="640"/>
      <c r="P3257" s="640"/>
      <c r="Q3257" s="87" t="e">
        <f t="shared" si="360"/>
        <v>#DIV/0!</v>
      </c>
      <c r="R3257" s="87" t="e">
        <f t="shared" si="360"/>
        <v>#DIV/0!</v>
      </c>
      <c r="S3257" s="87" t="e">
        <f t="shared" si="360"/>
        <v>#DIV/0!</v>
      </c>
      <c r="T3257" s="87" t="e">
        <f t="shared" si="360"/>
        <v>#DIV/0!</v>
      </c>
    </row>
    <row r="3258" spans="1:20" ht="45" hidden="1" x14ac:dyDescent="0.3">
      <c r="A3258" s="128"/>
      <c r="B3258" s="117" t="s">
        <v>240</v>
      </c>
      <c r="C3258" s="97" t="s">
        <v>241</v>
      </c>
      <c r="D3258" s="217"/>
      <c r="E3258" s="642">
        <f t="shared" si="363"/>
        <v>0</v>
      </c>
      <c r="F3258" s="217"/>
      <c r="G3258" s="217"/>
      <c r="H3258" s="217"/>
      <c r="I3258" s="642">
        <f t="shared" si="361"/>
        <v>0</v>
      </c>
      <c r="J3258" s="640"/>
      <c r="K3258" s="640"/>
      <c r="L3258" s="640"/>
      <c r="M3258" s="642">
        <f t="shared" si="362"/>
        <v>0</v>
      </c>
      <c r="N3258" s="640"/>
      <c r="O3258" s="640"/>
      <c r="P3258" s="640"/>
      <c r="Q3258" s="87" t="e">
        <f t="shared" si="360"/>
        <v>#DIV/0!</v>
      </c>
      <c r="R3258" s="87" t="e">
        <f t="shared" si="360"/>
        <v>#DIV/0!</v>
      </c>
      <c r="S3258" s="87" t="e">
        <f t="shared" si="360"/>
        <v>#DIV/0!</v>
      </c>
      <c r="T3258" s="87" t="e">
        <f t="shared" si="360"/>
        <v>#DIV/0!</v>
      </c>
    </row>
    <row r="3259" spans="1:20" ht="60" hidden="1" x14ac:dyDescent="0.3">
      <c r="A3259" s="128"/>
      <c r="B3259" s="117" t="s">
        <v>242</v>
      </c>
      <c r="C3259" s="97" t="s">
        <v>243</v>
      </c>
      <c r="D3259" s="217"/>
      <c r="E3259" s="642">
        <f t="shared" si="363"/>
        <v>0</v>
      </c>
      <c r="F3259" s="217"/>
      <c r="G3259" s="217"/>
      <c r="H3259" s="217"/>
      <c r="I3259" s="642">
        <f t="shared" si="361"/>
        <v>0</v>
      </c>
      <c r="J3259" s="640"/>
      <c r="K3259" s="640"/>
      <c r="L3259" s="640"/>
      <c r="M3259" s="642">
        <f t="shared" si="362"/>
        <v>0</v>
      </c>
      <c r="N3259" s="640"/>
      <c r="O3259" s="640"/>
      <c r="P3259" s="640"/>
      <c r="Q3259" s="87" t="e">
        <f t="shared" si="360"/>
        <v>#DIV/0!</v>
      </c>
      <c r="R3259" s="87" t="e">
        <f t="shared" si="360"/>
        <v>#DIV/0!</v>
      </c>
      <c r="S3259" s="87" t="e">
        <f t="shared" si="360"/>
        <v>#DIV/0!</v>
      </c>
      <c r="T3259" s="87" t="e">
        <f t="shared" si="360"/>
        <v>#DIV/0!</v>
      </c>
    </row>
    <row r="3260" spans="1:20" ht="30" hidden="1" x14ac:dyDescent="0.3">
      <c r="A3260" s="128"/>
      <c r="B3260" s="117" t="s">
        <v>244</v>
      </c>
      <c r="C3260" s="97" t="s">
        <v>245</v>
      </c>
      <c r="D3260" s="217"/>
      <c r="E3260" s="642">
        <f t="shared" si="363"/>
        <v>0</v>
      </c>
      <c r="F3260" s="217"/>
      <c r="G3260" s="217"/>
      <c r="H3260" s="217"/>
      <c r="I3260" s="642">
        <f t="shared" si="361"/>
        <v>0</v>
      </c>
      <c r="J3260" s="640"/>
      <c r="K3260" s="640"/>
      <c r="L3260" s="640"/>
      <c r="M3260" s="642">
        <f t="shared" si="362"/>
        <v>0</v>
      </c>
      <c r="N3260" s="640"/>
      <c r="O3260" s="640"/>
      <c r="P3260" s="640"/>
      <c r="Q3260" s="87" t="e">
        <f t="shared" si="360"/>
        <v>#DIV/0!</v>
      </c>
      <c r="R3260" s="87" t="e">
        <f t="shared" si="360"/>
        <v>#DIV/0!</v>
      </c>
      <c r="S3260" s="87" t="e">
        <f t="shared" si="360"/>
        <v>#DIV/0!</v>
      </c>
      <c r="T3260" s="87" t="e">
        <f t="shared" si="360"/>
        <v>#DIV/0!</v>
      </c>
    </row>
    <row r="3261" spans="1:20" ht="30" hidden="1" x14ac:dyDescent="0.3">
      <c r="A3261" s="128"/>
      <c r="B3261" s="117" t="s">
        <v>246</v>
      </c>
      <c r="C3261" s="97" t="s">
        <v>247</v>
      </c>
      <c r="D3261" s="217"/>
      <c r="E3261" s="642">
        <f t="shared" si="363"/>
        <v>0</v>
      </c>
      <c r="F3261" s="217"/>
      <c r="G3261" s="217"/>
      <c r="H3261" s="217"/>
      <c r="I3261" s="642">
        <f t="shared" si="361"/>
        <v>0</v>
      </c>
      <c r="J3261" s="640"/>
      <c r="K3261" s="640"/>
      <c r="L3261" s="640"/>
      <c r="M3261" s="642">
        <f t="shared" si="362"/>
        <v>0</v>
      </c>
      <c r="N3261" s="640"/>
      <c r="O3261" s="640"/>
      <c r="P3261" s="640"/>
      <c r="Q3261" s="87" t="e">
        <f t="shared" si="360"/>
        <v>#DIV/0!</v>
      </c>
      <c r="R3261" s="87" t="e">
        <f t="shared" si="360"/>
        <v>#DIV/0!</v>
      </c>
      <c r="S3261" s="87" t="e">
        <f t="shared" si="360"/>
        <v>#DIV/0!</v>
      </c>
      <c r="T3261" s="87" t="e">
        <f t="shared" si="360"/>
        <v>#DIV/0!</v>
      </c>
    </row>
    <row r="3262" spans="1:20" ht="30" hidden="1" x14ac:dyDescent="0.3">
      <c r="A3262" s="128"/>
      <c r="B3262" s="117" t="s">
        <v>248</v>
      </c>
      <c r="C3262" s="97" t="s">
        <v>249</v>
      </c>
      <c r="D3262" s="217"/>
      <c r="E3262" s="642">
        <f t="shared" si="363"/>
        <v>0</v>
      </c>
      <c r="F3262" s="217"/>
      <c r="G3262" s="217"/>
      <c r="H3262" s="217"/>
      <c r="I3262" s="642">
        <f t="shared" si="361"/>
        <v>0</v>
      </c>
      <c r="J3262" s="640"/>
      <c r="K3262" s="640"/>
      <c r="L3262" s="640"/>
      <c r="M3262" s="642">
        <f t="shared" si="362"/>
        <v>0</v>
      </c>
      <c r="N3262" s="640"/>
      <c r="O3262" s="640"/>
      <c r="P3262" s="640"/>
      <c r="Q3262" s="87" t="e">
        <f t="shared" si="360"/>
        <v>#DIV/0!</v>
      </c>
      <c r="R3262" s="87" t="e">
        <f t="shared" si="360"/>
        <v>#DIV/0!</v>
      </c>
      <c r="S3262" s="87" t="e">
        <f t="shared" si="360"/>
        <v>#DIV/0!</v>
      </c>
      <c r="T3262" s="87" t="e">
        <f t="shared" si="360"/>
        <v>#DIV/0!</v>
      </c>
    </row>
    <row r="3263" spans="1:20" ht="75" hidden="1" x14ac:dyDescent="0.3">
      <c r="A3263" s="128"/>
      <c r="B3263" s="117" t="s">
        <v>250</v>
      </c>
      <c r="C3263" s="97" t="s">
        <v>251</v>
      </c>
      <c r="D3263" s="217"/>
      <c r="E3263" s="642">
        <f t="shared" si="363"/>
        <v>0</v>
      </c>
      <c r="F3263" s="217"/>
      <c r="G3263" s="217"/>
      <c r="H3263" s="217"/>
      <c r="I3263" s="642">
        <f t="shared" si="361"/>
        <v>0</v>
      </c>
      <c r="J3263" s="640"/>
      <c r="K3263" s="640"/>
      <c r="L3263" s="640"/>
      <c r="M3263" s="642">
        <f t="shared" si="362"/>
        <v>0</v>
      </c>
      <c r="N3263" s="640"/>
      <c r="O3263" s="640"/>
      <c r="P3263" s="640"/>
      <c r="Q3263" s="87" t="e">
        <f t="shared" si="360"/>
        <v>#DIV/0!</v>
      </c>
      <c r="R3263" s="87" t="e">
        <f t="shared" si="360"/>
        <v>#DIV/0!</v>
      </c>
      <c r="S3263" s="87" t="e">
        <f t="shared" si="360"/>
        <v>#DIV/0!</v>
      </c>
      <c r="T3263" s="87" t="e">
        <f t="shared" si="360"/>
        <v>#DIV/0!</v>
      </c>
    </row>
    <row r="3264" spans="1:20" ht="30" hidden="1" x14ac:dyDescent="0.3">
      <c r="A3264" s="128"/>
      <c r="B3264" s="117" t="s">
        <v>252</v>
      </c>
      <c r="C3264" s="97" t="s">
        <v>253</v>
      </c>
      <c r="D3264" s="217"/>
      <c r="E3264" s="642">
        <f t="shared" si="363"/>
        <v>0</v>
      </c>
      <c r="F3264" s="217"/>
      <c r="G3264" s="217"/>
      <c r="H3264" s="217"/>
      <c r="I3264" s="642">
        <f t="shared" si="361"/>
        <v>0</v>
      </c>
      <c r="J3264" s="640"/>
      <c r="K3264" s="640"/>
      <c r="L3264" s="640"/>
      <c r="M3264" s="642">
        <f t="shared" si="362"/>
        <v>0</v>
      </c>
      <c r="N3264" s="640"/>
      <c r="O3264" s="640"/>
      <c r="P3264" s="640"/>
      <c r="Q3264" s="87" t="e">
        <f t="shared" si="360"/>
        <v>#DIV/0!</v>
      </c>
      <c r="R3264" s="87" t="e">
        <f t="shared" si="360"/>
        <v>#DIV/0!</v>
      </c>
      <c r="S3264" s="87" t="e">
        <f t="shared" si="360"/>
        <v>#DIV/0!</v>
      </c>
      <c r="T3264" s="87" t="e">
        <f t="shared" si="360"/>
        <v>#DIV/0!</v>
      </c>
    </row>
    <row r="3265" spans="1:20" ht="30" hidden="1" x14ac:dyDescent="0.3">
      <c r="A3265" s="128"/>
      <c r="B3265" s="117" t="s">
        <v>254</v>
      </c>
      <c r="C3265" s="96" t="s">
        <v>255</v>
      </c>
      <c r="D3265" s="217"/>
      <c r="E3265" s="642">
        <f t="shared" si="363"/>
        <v>0</v>
      </c>
      <c r="F3265" s="217"/>
      <c r="G3265" s="217"/>
      <c r="H3265" s="217"/>
      <c r="I3265" s="642">
        <f t="shared" si="361"/>
        <v>0</v>
      </c>
      <c r="J3265" s="640"/>
      <c r="K3265" s="640"/>
      <c r="L3265" s="640"/>
      <c r="M3265" s="642">
        <f t="shared" si="362"/>
        <v>0</v>
      </c>
      <c r="N3265" s="640"/>
      <c r="O3265" s="640"/>
      <c r="P3265" s="640"/>
      <c r="Q3265" s="87" t="e">
        <f t="shared" si="360"/>
        <v>#DIV/0!</v>
      </c>
      <c r="R3265" s="87" t="e">
        <f t="shared" si="360"/>
        <v>#DIV/0!</v>
      </c>
      <c r="S3265" s="87" t="e">
        <f t="shared" si="360"/>
        <v>#DIV/0!</v>
      </c>
      <c r="T3265" s="87" t="e">
        <f t="shared" si="360"/>
        <v>#DIV/0!</v>
      </c>
    </row>
    <row r="3266" spans="1:20" hidden="1" x14ac:dyDescent="0.3">
      <c r="A3266" s="128"/>
      <c r="B3266" s="117" t="s">
        <v>256</v>
      </c>
      <c r="C3266" s="96" t="s">
        <v>257</v>
      </c>
      <c r="D3266" s="217"/>
      <c r="E3266" s="642">
        <f t="shared" si="363"/>
        <v>0</v>
      </c>
      <c r="F3266" s="217"/>
      <c r="G3266" s="217"/>
      <c r="H3266" s="217"/>
      <c r="I3266" s="642">
        <f t="shared" si="361"/>
        <v>0</v>
      </c>
      <c r="J3266" s="640"/>
      <c r="K3266" s="640"/>
      <c r="L3266" s="640"/>
      <c r="M3266" s="642">
        <f t="shared" si="362"/>
        <v>0</v>
      </c>
      <c r="N3266" s="640"/>
      <c r="O3266" s="640"/>
      <c r="P3266" s="640"/>
      <c r="Q3266" s="87" t="e">
        <f t="shared" si="360"/>
        <v>#DIV/0!</v>
      </c>
      <c r="R3266" s="87" t="e">
        <f t="shared" si="360"/>
        <v>#DIV/0!</v>
      </c>
      <c r="S3266" s="87" t="e">
        <f t="shared" si="360"/>
        <v>#DIV/0!</v>
      </c>
      <c r="T3266" s="87" t="e">
        <f t="shared" si="360"/>
        <v>#DIV/0!</v>
      </c>
    </row>
    <row r="3267" spans="1:20" hidden="1" x14ac:dyDescent="0.3">
      <c r="A3267" s="128"/>
      <c r="B3267" s="117" t="s">
        <v>258</v>
      </c>
      <c r="C3267" s="96" t="s">
        <v>259</v>
      </c>
      <c r="D3267" s="217"/>
      <c r="E3267" s="642">
        <f t="shared" si="363"/>
        <v>0</v>
      </c>
      <c r="F3267" s="217"/>
      <c r="G3267" s="217"/>
      <c r="H3267" s="217"/>
      <c r="I3267" s="642">
        <f t="shared" si="361"/>
        <v>0</v>
      </c>
      <c r="J3267" s="640"/>
      <c r="K3267" s="640"/>
      <c r="L3267" s="640"/>
      <c r="M3267" s="642">
        <f t="shared" si="362"/>
        <v>0</v>
      </c>
      <c r="N3267" s="640"/>
      <c r="O3267" s="640"/>
      <c r="P3267" s="640"/>
      <c r="Q3267" s="87" t="e">
        <f t="shared" si="360"/>
        <v>#DIV/0!</v>
      </c>
      <c r="R3267" s="87" t="e">
        <f t="shared" si="360"/>
        <v>#DIV/0!</v>
      </c>
      <c r="S3267" s="87" t="e">
        <f t="shared" si="360"/>
        <v>#DIV/0!</v>
      </c>
      <c r="T3267" s="87" t="e">
        <f t="shared" si="360"/>
        <v>#DIV/0!</v>
      </c>
    </row>
    <row r="3268" spans="1:20" ht="60" hidden="1" x14ac:dyDescent="0.3">
      <c r="A3268" s="128"/>
      <c r="B3268" s="117" t="s">
        <v>260</v>
      </c>
      <c r="C3268" s="96" t="s">
        <v>261</v>
      </c>
      <c r="D3268" s="217"/>
      <c r="E3268" s="642">
        <f t="shared" si="363"/>
        <v>0</v>
      </c>
      <c r="F3268" s="217"/>
      <c r="G3268" s="217"/>
      <c r="H3268" s="217"/>
      <c r="I3268" s="642">
        <f t="shared" si="361"/>
        <v>0</v>
      </c>
      <c r="J3268" s="640"/>
      <c r="K3268" s="640"/>
      <c r="L3268" s="640"/>
      <c r="M3268" s="642">
        <f t="shared" si="362"/>
        <v>0</v>
      </c>
      <c r="N3268" s="640"/>
      <c r="O3268" s="640"/>
      <c r="P3268" s="640"/>
      <c r="Q3268" s="87" t="e">
        <f t="shared" si="360"/>
        <v>#DIV/0!</v>
      </c>
      <c r="R3268" s="87" t="e">
        <f t="shared" si="360"/>
        <v>#DIV/0!</v>
      </c>
      <c r="S3268" s="87" t="e">
        <f t="shared" si="360"/>
        <v>#DIV/0!</v>
      </c>
      <c r="T3268" s="87" t="e">
        <f t="shared" si="360"/>
        <v>#DIV/0!</v>
      </c>
    </row>
    <row r="3269" spans="1:20" ht="45" hidden="1" x14ac:dyDescent="0.3">
      <c r="A3269" s="128"/>
      <c r="B3269" s="117" t="s">
        <v>262</v>
      </c>
      <c r="C3269" s="96" t="s">
        <v>263</v>
      </c>
      <c r="D3269" s="217"/>
      <c r="E3269" s="642">
        <f t="shared" si="363"/>
        <v>0</v>
      </c>
      <c r="F3269" s="217"/>
      <c r="G3269" s="217"/>
      <c r="H3269" s="217"/>
      <c r="I3269" s="642">
        <f t="shared" si="361"/>
        <v>0</v>
      </c>
      <c r="J3269" s="640"/>
      <c r="K3269" s="640"/>
      <c r="L3269" s="640"/>
      <c r="M3269" s="642">
        <f t="shared" si="362"/>
        <v>0</v>
      </c>
      <c r="N3269" s="640"/>
      <c r="O3269" s="640"/>
      <c r="P3269" s="640"/>
      <c r="Q3269" s="87" t="e">
        <f t="shared" si="360"/>
        <v>#DIV/0!</v>
      </c>
      <c r="R3269" s="87" t="e">
        <f t="shared" si="360"/>
        <v>#DIV/0!</v>
      </c>
      <c r="S3269" s="87" t="e">
        <f t="shared" si="360"/>
        <v>#DIV/0!</v>
      </c>
      <c r="T3269" s="87" t="e">
        <f t="shared" si="360"/>
        <v>#DIV/0!</v>
      </c>
    </row>
    <row r="3270" spans="1:20" ht="45" hidden="1" x14ac:dyDescent="0.3">
      <c r="A3270" s="128"/>
      <c r="B3270" s="117" t="s">
        <v>264</v>
      </c>
      <c r="C3270" s="97" t="s">
        <v>265</v>
      </c>
      <c r="D3270" s="217"/>
      <c r="E3270" s="642">
        <f t="shared" si="363"/>
        <v>0</v>
      </c>
      <c r="F3270" s="217"/>
      <c r="G3270" s="217"/>
      <c r="H3270" s="217"/>
      <c r="I3270" s="642">
        <f t="shared" si="361"/>
        <v>0</v>
      </c>
      <c r="J3270" s="640"/>
      <c r="K3270" s="640"/>
      <c r="L3270" s="640"/>
      <c r="M3270" s="642">
        <f t="shared" si="362"/>
        <v>0</v>
      </c>
      <c r="N3270" s="640"/>
      <c r="O3270" s="640"/>
      <c r="P3270" s="640"/>
      <c r="Q3270" s="87" t="e">
        <f t="shared" si="360"/>
        <v>#DIV/0!</v>
      </c>
      <c r="R3270" s="87" t="e">
        <f t="shared" si="360"/>
        <v>#DIV/0!</v>
      </c>
      <c r="S3270" s="87" t="e">
        <f t="shared" si="360"/>
        <v>#DIV/0!</v>
      </c>
      <c r="T3270" s="87" t="e">
        <f t="shared" si="360"/>
        <v>#DIV/0!</v>
      </c>
    </row>
    <row r="3271" spans="1:20" ht="30" hidden="1" x14ac:dyDescent="0.3">
      <c r="A3271" s="128"/>
      <c r="B3271" s="117" t="s">
        <v>266</v>
      </c>
      <c r="C3271" s="97" t="s">
        <v>267</v>
      </c>
      <c r="D3271" s="217"/>
      <c r="E3271" s="642">
        <f t="shared" si="363"/>
        <v>0</v>
      </c>
      <c r="F3271" s="217"/>
      <c r="G3271" s="217"/>
      <c r="H3271" s="217"/>
      <c r="I3271" s="642">
        <f t="shared" si="361"/>
        <v>0</v>
      </c>
      <c r="J3271" s="640"/>
      <c r="K3271" s="640"/>
      <c r="L3271" s="640"/>
      <c r="M3271" s="642">
        <f t="shared" si="362"/>
        <v>0</v>
      </c>
      <c r="N3271" s="640"/>
      <c r="O3271" s="640"/>
      <c r="P3271" s="640"/>
      <c r="Q3271" s="87" t="e">
        <f t="shared" si="360"/>
        <v>#DIV/0!</v>
      </c>
      <c r="R3271" s="87" t="e">
        <f t="shared" si="360"/>
        <v>#DIV/0!</v>
      </c>
      <c r="S3271" s="87" t="e">
        <f t="shared" si="360"/>
        <v>#DIV/0!</v>
      </c>
      <c r="T3271" s="87" t="e">
        <f t="shared" si="360"/>
        <v>#DIV/0!</v>
      </c>
    </row>
    <row r="3272" spans="1:20" ht="30" hidden="1" x14ac:dyDescent="0.3">
      <c r="A3272" s="128"/>
      <c r="B3272" s="117" t="s">
        <v>268</v>
      </c>
      <c r="C3272" s="97" t="s">
        <v>269</v>
      </c>
      <c r="D3272" s="217"/>
      <c r="E3272" s="642">
        <f t="shared" si="363"/>
        <v>0</v>
      </c>
      <c r="F3272" s="217"/>
      <c r="G3272" s="217"/>
      <c r="H3272" s="217"/>
      <c r="I3272" s="642">
        <f t="shared" si="361"/>
        <v>0</v>
      </c>
      <c r="J3272" s="640"/>
      <c r="K3272" s="640"/>
      <c r="L3272" s="640"/>
      <c r="M3272" s="642">
        <f t="shared" si="362"/>
        <v>0</v>
      </c>
      <c r="N3272" s="640"/>
      <c r="O3272" s="640"/>
      <c r="P3272" s="640"/>
      <c r="Q3272" s="87" t="e">
        <f t="shared" si="360"/>
        <v>#DIV/0!</v>
      </c>
      <c r="R3272" s="87" t="e">
        <f t="shared" si="360"/>
        <v>#DIV/0!</v>
      </c>
      <c r="S3272" s="87" t="e">
        <f t="shared" si="360"/>
        <v>#DIV/0!</v>
      </c>
      <c r="T3272" s="87" t="e">
        <f t="shared" si="360"/>
        <v>#DIV/0!</v>
      </c>
    </row>
    <row r="3273" spans="1:20" ht="60" hidden="1" x14ac:dyDescent="0.3">
      <c r="A3273" s="128"/>
      <c r="B3273" s="117" t="s">
        <v>270</v>
      </c>
      <c r="C3273" s="97" t="s">
        <v>271</v>
      </c>
      <c r="D3273" s="217"/>
      <c r="E3273" s="642">
        <f t="shared" si="363"/>
        <v>0</v>
      </c>
      <c r="F3273" s="217"/>
      <c r="G3273" s="217"/>
      <c r="H3273" s="217"/>
      <c r="I3273" s="642">
        <f t="shared" si="361"/>
        <v>0</v>
      </c>
      <c r="J3273" s="640"/>
      <c r="K3273" s="640"/>
      <c r="L3273" s="640"/>
      <c r="M3273" s="642">
        <f t="shared" si="362"/>
        <v>0</v>
      </c>
      <c r="N3273" s="640"/>
      <c r="O3273" s="640"/>
      <c r="P3273" s="640"/>
      <c r="Q3273" s="87" t="e">
        <f t="shared" si="360"/>
        <v>#DIV/0!</v>
      </c>
      <c r="R3273" s="87" t="e">
        <f t="shared" si="360"/>
        <v>#DIV/0!</v>
      </c>
      <c r="S3273" s="87" t="e">
        <f t="shared" si="360"/>
        <v>#DIV/0!</v>
      </c>
      <c r="T3273" s="87" t="e">
        <f t="shared" si="360"/>
        <v>#DIV/0!</v>
      </c>
    </row>
    <row r="3274" spans="1:20" ht="60" hidden="1" x14ac:dyDescent="0.3">
      <c r="A3274" s="128"/>
      <c r="B3274" s="117" t="s">
        <v>272</v>
      </c>
      <c r="C3274" s="97" t="s">
        <v>273</v>
      </c>
      <c r="D3274" s="217"/>
      <c r="E3274" s="642">
        <f t="shared" si="363"/>
        <v>0</v>
      </c>
      <c r="F3274" s="217"/>
      <c r="G3274" s="217"/>
      <c r="H3274" s="217"/>
      <c r="I3274" s="642">
        <f t="shared" si="361"/>
        <v>0</v>
      </c>
      <c r="J3274" s="640"/>
      <c r="K3274" s="640"/>
      <c r="L3274" s="640"/>
      <c r="M3274" s="642">
        <f t="shared" si="362"/>
        <v>0</v>
      </c>
      <c r="N3274" s="640"/>
      <c r="O3274" s="640"/>
      <c r="P3274" s="640"/>
      <c r="Q3274" s="87" t="e">
        <f t="shared" si="360"/>
        <v>#DIV/0!</v>
      </c>
      <c r="R3274" s="87" t="e">
        <f t="shared" si="360"/>
        <v>#DIV/0!</v>
      </c>
      <c r="S3274" s="87" t="e">
        <f t="shared" si="360"/>
        <v>#DIV/0!</v>
      </c>
      <c r="T3274" s="87" t="e">
        <f t="shared" si="360"/>
        <v>#DIV/0!</v>
      </c>
    </row>
    <row r="3275" spans="1:20" ht="90" hidden="1" x14ac:dyDescent="0.3">
      <c r="A3275" s="128"/>
      <c r="B3275" s="117" t="s">
        <v>274</v>
      </c>
      <c r="C3275" s="97" t="s">
        <v>275</v>
      </c>
      <c r="D3275" s="217"/>
      <c r="E3275" s="642">
        <f t="shared" si="363"/>
        <v>0</v>
      </c>
      <c r="F3275" s="217"/>
      <c r="G3275" s="217"/>
      <c r="H3275" s="217"/>
      <c r="I3275" s="642">
        <f t="shared" si="361"/>
        <v>0</v>
      </c>
      <c r="J3275" s="640"/>
      <c r="K3275" s="640"/>
      <c r="L3275" s="640"/>
      <c r="M3275" s="642">
        <f t="shared" si="362"/>
        <v>0</v>
      </c>
      <c r="N3275" s="640"/>
      <c r="O3275" s="640"/>
      <c r="P3275" s="640"/>
      <c r="Q3275" s="87" t="e">
        <f t="shared" si="360"/>
        <v>#DIV/0!</v>
      </c>
      <c r="R3275" s="87" t="e">
        <f t="shared" si="360"/>
        <v>#DIV/0!</v>
      </c>
      <c r="S3275" s="87" t="e">
        <f t="shared" si="360"/>
        <v>#DIV/0!</v>
      </c>
      <c r="T3275" s="87" t="e">
        <f t="shared" si="360"/>
        <v>#DIV/0!</v>
      </c>
    </row>
    <row r="3276" spans="1:20" ht="45" hidden="1" x14ac:dyDescent="0.3">
      <c r="A3276" s="128"/>
      <c r="B3276" s="117" t="s">
        <v>276</v>
      </c>
      <c r="C3276" s="96" t="s">
        <v>277</v>
      </c>
      <c r="D3276" s="217"/>
      <c r="E3276" s="642">
        <f t="shared" si="363"/>
        <v>0</v>
      </c>
      <c r="F3276" s="217"/>
      <c r="G3276" s="217"/>
      <c r="H3276" s="217"/>
      <c r="I3276" s="642">
        <f t="shared" si="361"/>
        <v>0</v>
      </c>
      <c r="J3276" s="640"/>
      <c r="K3276" s="640"/>
      <c r="L3276" s="640"/>
      <c r="M3276" s="642">
        <f t="shared" si="362"/>
        <v>0</v>
      </c>
      <c r="N3276" s="640"/>
      <c r="O3276" s="640"/>
      <c r="P3276" s="640"/>
      <c r="Q3276" s="87" t="e">
        <f t="shared" si="360"/>
        <v>#DIV/0!</v>
      </c>
      <c r="R3276" s="87" t="e">
        <f t="shared" si="360"/>
        <v>#DIV/0!</v>
      </c>
      <c r="S3276" s="87" t="e">
        <f t="shared" si="360"/>
        <v>#DIV/0!</v>
      </c>
      <c r="T3276" s="87" t="e">
        <f t="shared" si="360"/>
        <v>#DIV/0!</v>
      </c>
    </row>
    <row r="3277" spans="1:20" ht="45" hidden="1" x14ac:dyDescent="0.3">
      <c r="A3277" s="128"/>
      <c r="B3277" s="117" t="s">
        <v>278</v>
      </c>
      <c r="C3277" s="96" t="s">
        <v>279</v>
      </c>
      <c r="D3277" s="217"/>
      <c r="E3277" s="642">
        <f t="shared" si="363"/>
        <v>0</v>
      </c>
      <c r="F3277" s="217"/>
      <c r="G3277" s="217"/>
      <c r="H3277" s="217"/>
      <c r="I3277" s="642">
        <f t="shared" si="361"/>
        <v>0</v>
      </c>
      <c r="J3277" s="640"/>
      <c r="K3277" s="640"/>
      <c r="L3277" s="640"/>
      <c r="M3277" s="642">
        <f t="shared" si="362"/>
        <v>0</v>
      </c>
      <c r="N3277" s="640"/>
      <c r="O3277" s="640"/>
      <c r="P3277" s="640"/>
      <c r="Q3277" s="87" t="e">
        <f t="shared" si="360"/>
        <v>#DIV/0!</v>
      </c>
      <c r="R3277" s="87" t="e">
        <f t="shared" si="360"/>
        <v>#DIV/0!</v>
      </c>
      <c r="S3277" s="87" t="e">
        <f t="shared" si="360"/>
        <v>#DIV/0!</v>
      </c>
      <c r="T3277" s="87" t="e">
        <f t="shared" si="360"/>
        <v>#DIV/0!</v>
      </c>
    </row>
    <row r="3278" spans="1:20" ht="30" hidden="1" x14ac:dyDescent="0.3">
      <c r="A3278" s="128"/>
      <c r="B3278" s="117" t="s">
        <v>280</v>
      </c>
      <c r="C3278" s="97" t="s">
        <v>281</v>
      </c>
      <c r="D3278" s="217"/>
      <c r="E3278" s="642">
        <f t="shared" si="363"/>
        <v>0</v>
      </c>
      <c r="F3278" s="217"/>
      <c r="G3278" s="217"/>
      <c r="H3278" s="217"/>
      <c r="I3278" s="642">
        <f t="shared" si="361"/>
        <v>0</v>
      </c>
      <c r="J3278" s="640"/>
      <c r="K3278" s="640"/>
      <c r="L3278" s="640"/>
      <c r="M3278" s="642">
        <f t="shared" si="362"/>
        <v>0</v>
      </c>
      <c r="N3278" s="640"/>
      <c r="O3278" s="640"/>
      <c r="P3278" s="640"/>
      <c r="Q3278" s="87" t="e">
        <f t="shared" si="360"/>
        <v>#DIV/0!</v>
      </c>
      <c r="R3278" s="87" t="e">
        <f t="shared" si="360"/>
        <v>#DIV/0!</v>
      </c>
      <c r="S3278" s="87" t="e">
        <f t="shared" si="360"/>
        <v>#DIV/0!</v>
      </c>
      <c r="T3278" s="87" t="e">
        <f t="shared" si="360"/>
        <v>#DIV/0!</v>
      </c>
    </row>
    <row r="3279" spans="1:20" ht="60" hidden="1" x14ac:dyDescent="0.3">
      <c r="A3279" s="128"/>
      <c r="B3279" s="117" t="s">
        <v>282</v>
      </c>
      <c r="C3279" s="97" t="s">
        <v>283</v>
      </c>
      <c r="D3279" s="217"/>
      <c r="E3279" s="642">
        <f t="shared" si="363"/>
        <v>0</v>
      </c>
      <c r="F3279" s="217"/>
      <c r="G3279" s="217"/>
      <c r="H3279" s="217"/>
      <c r="I3279" s="642">
        <f t="shared" si="361"/>
        <v>0</v>
      </c>
      <c r="J3279" s="640"/>
      <c r="K3279" s="640"/>
      <c r="L3279" s="640"/>
      <c r="M3279" s="642">
        <f t="shared" si="362"/>
        <v>0</v>
      </c>
      <c r="N3279" s="640"/>
      <c r="O3279" s="640"/>
      <c r="P3279" s="640"/>
      <c r="Q3279" s="87" t="e">
        <f t="shared" si="360"/>
        <v>#DIV/0!</v>
      </c>
      <c r="R3279" s="87" t="e">
        <f t="shared" si="360"/>
        <v>#DIV/0!</v>
      </c>
      <c r="S3279" s="87" t="e">
        <f t="shared" si="360"/>
        <v>#DIV/0!</v>
      </c>
      <c r="T3279" s="87" t="e">
        <f t="shared" si="360"/>
        <v>#DIV/0!</v>
      </c>
    </row>
    <row r="3280" spans="1:20" ht="30" hidden="1" x14ac:dyDescent="0.3">
      <c r="A3280" s="128"/>
      <c r="B3280" s="117" t="s">
        <v>284</v>
      </c>
      <c r="C3280" s="97" t="s">
        <v>285</v>
      </c>
      <c r="D3280" s="217"/>
      <c r="E3280" s="642">
        <f t="shared" si="363"/>
        <v>0</v>
      </c>
      <c r="F3280" s="217"/>
      <c r="G3280" s="217"/>
      <c r="H3280" s="217"/>
      <c r="I3280" s="642">
        <f t="shared" si="361"/>
        <v>0</v>
      </c>
      <c r="J3280" s="640"/>
      <c r="K3280" s="640"/>
      <c r="L3280" s="640"/>
      <c r="M3280" s="642">
        <f t="shared" si="362"/>
        <v>0</v>
      </c>
      <c r="N3280" s="640"/>
      <c r="O3280" s="640"/>
      <c r="P3280" s="640"/>
      <c r="Q3280" s="87" t="e">
        <f t="shared" si="360"/>
        <v>#DIV/0!</v>
      </c>
      <c r="R3280" s="87" t="e">
        <f t="shared" si="360"/>
        <v>#DIV/0!</v>
      </c>
      <c r="S3280" s="87" t="e">
        <f t="shared" si="360"/>
        <v>#DIV/0!</v>
      </c>
      <c r="T3280" s="87" t="e">
        <f t="shared" si="360"/>
        <v>#DIV/0!</v>
      </c>
    </row>
    <row r="3281" spans="1:20" ht="90" hidden="1" x14ac:dyDescent="0.3">
      <c r="A3281" s="128"/>
      <c r="B3281" s="117" t="s">
        <v>286</v>
      </c>
      <c r="C3281" s="97" t="s">
        <v>287</v>
      </c>
      <c r="D3281" s="217"/>
      <c r="E3281" s="642">
        <f t="shared" si="363"/>
        <v>0</v>
      </c>
      <c r="F3281" s="217"/>
      <c r="G3281" s="217"/>
      <c r="H3281" s="217"/>
      <c r="I3281" s="642">
        <f t="shared" si="361"/>
        <v>0</v>
      </c>
      <c r="J3281" s="640"/>
      <c r="K3281" s="640"/>
      <c r="L3281" s="640"/>
      <c r="M3281" s="642">
        <f t="shared" si="362"/>
        <v>0</v>
      </c>
      <c r="N3281" s="640"/>
      <c r="O3281" s="640"/>
      <c r="P3281" s="640"/>
      <c r="Q3281" s="87" t="e">
        <f t="shared" si="360"/>
        <v>#DIV/0!</v>
      </c>
      <c r="R3281" s="87" t="e">
        <f t="shared" si="360"/>
        <v>#DIV/0!</v>
      </c>
      <c r="S3281" s="87" t="e">
        <f t="shared" si="360"/>
        <v>#DIV/0!</v>
      </c>
      <c r="T3281" s="87" t="e">
        <f t="shared" si="360"/>
        <v>#DIV/0!</v>
      </c>
    </row>
    <row r="3282" spans="1:20" ht="30" hidden="1" x14ac:dyDescent="0.3">
      <c r="A3282" s="128"/>
      <c r="B3282" s="117" t="s">
        <v>288</v>
      </c>
      <c r="C3282" s="97" t="s">
        <v>289</v>
      </c>
      <c r="D3282" s="217"/>
      <c r="E3282" s="642">
        <f t="shared" si="363"/>
        <v>0</v>
      </c>
      <c r="F3282" s="217"/>
      <c r="G3282" s="217"/>
      <c r="H3282" s="217"/>
      <c r="I3282" s="642">
        <f t="shared" si="361"/>
        <v>0</v>
      </c>
      <c r="J3282" s="640"/>
      <c r="K3282" s="640"/>
      <c r="L3282" s="640"/>
      <c r="M3282" s="642">
        <f t="shared" si="362"/>
        <v>0</v>
      </c>
      <c r="N3282" s="640"/>
      <c r="O3282" s="640"/>
      <c r="P3282" s="640"/>
      <c r="Q3282" s="87" t="e">
        <f t="shared" si="360"/>
        <v>#DIV/0!</v>
      </c>
      <c r="R3282" s="87" t="e">
        <f t="shared" si="360"/>
        <v>#DIV/0!</v>
      </c>
      <c r="S3282" s="87" t="e">
        <f t="shared" si="360"/>
        <v>#DIV/0!</v>
      </c>
      <c r="T3282" s="87" t="e">
        <f t="shared" si="360"/>
        <v>#DIV/0!</v>
      </c>
    </row>
    <row r="3283" spans="1:20" ht="90" hidden="1" x14ac:dyDescent="0.3">
      <c r="A3283" s="128"/>
      <c r="B3283" s="117" t="s">
        <v>290</v>
      </c>
      <c r="C3283" s="97" t="s">
        <v>291</v>
      </c>
      <c r="D3283" s="217"/>
      <c r="E3283" s="642">
        <f t="shared" si="363"/>
        <v>0</v>
      </c>
      <c r="F3283" s="217"/>
      <c r="G3283" s="217"/>
      <c r="H3283" s="217"/>
      <c r="I3283" s="642">
        <f t="shared" si="361"/>
        <v>0</v>
      </c>
      <c r="J3283" s="640"/>
      <c r="K3283" s="640"/>
      <c r="L3283" s="640"/>
      <c r="M3283" s="642">
        <f t="shared" si="362"/>
        <v>0</v>
      </c>
      <c r="N3283" s="640"/>
      <c r="O3283" s="640"/>
      <c r="P3283" s="640"/>
      <c r="Q3283" s="87" t="e">
        <f t="shared" si="360"/>
        <v>#DIV/0!</v>
      </c>
      <c r="R3283" s="87" t="e">
        <f t="shared" si="360"/>
        <v>#DIV/0!</v>
      </c>
      <c r="S3283" s="87" t="e">
        <f t="shared" si="360"/>
        <v>#DIV/0!</v>
      </c>
      <c r="T3283" s="87" t="e">
        <f t="shared" si="360"/>
        <v>#DIV/0!</v>
      </c>
    </row>
    <row r="3284" spans="1:20" ht="30" hidden="1" x14ac:dyDescent="0.3">
      <c r="A3284" s="128"/>
      <c r="B3284" s="117" t="s">
        <v>292</v>
      </c>
      <c r="C3284" s="97" t="s">
        <v>293</v>
      </c>
      <c r="D3284" s="217"/>
      <c r="E3284" s="642">
        <f t="shared" si="363"/>
        <v>0</v>
      </c>
      <c r="F3284" s="217"/>
      <c r="G3284" s="217"/>
      <c r="H3284" s="217"/>
      <c r="I3284" s="642">
        <f t="shared" si="361"/>
        <v>0</v>
      </c>
      <c r="J3284" s="640"/>
      <c r="K3284" s="640"/>
      <c r="L3284" s="640"/>
      <c r="M3284" s="642">
        <f t="shared" si="362"/>
        <v>0</v>
      </c>
      <c r="N3284" s="640"/>
      <c r="O3284" s="640"/>
      <c r="P3284" s="640"/>
      <c r="Q3284" s="87" t="e">
        <f t="shared" si="360"/>
        <v>#DIV/0!</v>
      </c>
      <c r="R3284" s="87" t="e">
        <f t="shared" si="360"/>
        <v>#DIV/0!</v>
      </c>
      <c r="S3284" s="87" t="e">
        <f t="shared" si="360"/>
        <v>#DIV/0!</v>
      </c>
      <c r="T3284" s="87" t="e">
        <f t="shared" si="360"/>
        <v>#DIV/0!</v>
      </c>
    </row>
    <row r="3285" spans="1:20" ht="30" hidden="1" x14ac:dyDescent="0.3">
      <c r="A3285" s="128"/>
      <c r="B3285" s="117" t="s">
        <v>294</v>
      </c>
      <c r="C3285" s="97" t="s">
        <v>295</v>
      </c>
      <c r="D3285" s="217"/>
      <c r="E3285" s="642">
        <f t="shared" si="363"/>
        <v>0</v>
      </c>
      <c r="F3285" s="217"/>
      <c r="G3285" s="217"/>
      <c r="H3285" s="217"/>
      <c r="I3285" s="642">
        <f t="shared" si="361"/>
        <v>0</v>
      </c>
      <c r="J3285" s="640"/>
      <c r="K3285" s="640"/>
      <c r="L3285" s="640"/>
      <c r="M3285" s="642">
        <f t="shared" si="362"/>
        <v>0</v>
      </c>
      <c r="N3285" s="640"/>
      <c r="O3285" s="640"/>
      <c r="P3285" s="640"/>
      <c r="Q3285" s="87" t="e">
        <f t="shared" si="360"/>
        <v>#DIV/0!</v>
      </c>
      <c r="R3285" s="87" t="e">
        <f t="shared" si="360"/>
        <v>#DIV/0!</v>
      </c>
      <c r="S3285" s="87" t="e">
        <f t="shared" si="360"/>
        <v>#DIV/0!</v>
      </c>
      <c r="T3285" s="87" t="e">
        <f t="shared" ref="T3285:T3348" si="370">P3285/L3285*100</f>
        <v>#DIV/0!</v>
      </c>
    </row>
    <row r="3286" spans="1:20" ht="30" hidden="1" x14ac:dyDescent="0.3">
      <c r="A3286" s="128"/>
      <c r="B3286" s="117" t="s">
        <v>296</v>
      </c>
      <c r="C3286" s="97" t="s">
        <v>297</v>
      </c>
      <c r="D3286" s="217"/>
      <c r="E3286" s="642">
        <f t="shared" si="363"/>
        <v>0</v>
      </c>
      <c r="F3286" s="217"/>
      <c r="G3286" s="217"/>
      <c r="H3286" s="217"/>
      <c r="I3286" s="642">
        <f t="shared" si="361"/>
        <v>0</v>
      </c>
      <c r="J3286" s="640"/>
      <c r="K3286" s="640"/>
      <c r="L3286" s="640"/>
      <c r="M3286" s="642">
        <f t="shared" si="362"/>
        <v>0</v>
      </c>
      <c r="N3286" s="640"/>
      <c r="O3286" s="640"/>
      <c r="P3286" s="640"/>
      <c r="Q3286" s="87" t="e">
        <f t="shared" ref="Q3286:T3350" si="371">M3286/I3286*100</f>
        <v>#DIV/0!</v>
      </c>
      <c r="R3286" s="87" t="e">
        <f t="shared" si="371"/>
        <v>#DIV/0!</v>
      </c>
      <c r="S3286" s="87" t="e">
        <f t="shared" si="371"/>
        <v>#DIV/0!</v>
      </c>
      <c r="T3286" s="87" t="e">
        <f t="shared" si="370"/>
        <v>#DIV/0!</v>
      </c>
    </row>
    <row r="3287" spans="1:20" ht="30" hidden="1" x14ac:dyDescent="0.3">
      <c r="A3287" s="128"/>
      <c r="B3287" s="117" t="s">
        <v>298</v>
      </c>
      <c r="C3287" s="97" t="s">
        <v>299</v>
      </c>
      <c r="D3287" s="217"/>
      <c r="E3287" s="642">
        <f t="shared" si="363"/>
        <v>0</v>
      </c>
      <c r="F3287" s="217"/>
      <c r="G3287" s="217"/>
      <c r="H3287" s="217"/>
      <c r="I3287" s="642">
        <f t="shared" ref="I3287:I3350" si="372">J3287+K3287</f>
        <v>0</v>
      </c>
      <c r="J3287" s="640"/>
      <c r="K3287" s="640"/>
      <c r="L3287" s="640"/>
      <c r="M3287" s="642">
        <f t="shared" ref="M3287:M3350" si="373">N3287+O3287</f>
        <v>0</v>
      </c>
      <c r="N3287" s="640"/>
      <c r="O3287" s="640"/>
      <c r="P3287" s="640"/>
      <c r="Q3287" s="87" t="e">
        <f t="shared" si="371"/>
        <v>#DIV/0!</v>
      </c>
      <c r="R3287" s="87" t="e">
        <f t="shared" si="371"/>
        <v>#DIV/0!</v>
      </c>
      <c r="S3287" s="87" t="e">
        <f t="shared" si="371"/>
        <v>#DIV/0!</v>
      </c>
      <c r="T3287" s="87" t="e">
        <f t="shared" si="370"/>
        <v>#DIV/0!</v>
      </c>
    </row>
    <row r="3288" spans="1:20" ht="30" hidden="1" x14ac:dyDescent="0.3">
      <c r="A3288" s="128"/>
      <c r="B3288" s="117" t="s">
        <v>300</v>
      </c>
      <c r="C3288" s="97" t="s">
        <v>301</v>
      </c>
      <c r="D3288" s="217"/>
      <c r="E3288" s="642">
        <f t="shared" si="363"/>
        <v>0</v>
      </c>
      <c r="F3288" s="217"/>
      <c r="G3288" s="217"/>
      <c r="H3288" s="217"/>
      <c r="I3288" s="642">
        <f t="shared" si="372"/>
        <v>0</v>
      </c>
      <c r="J3288" s="640"/>
      <c r="K3288" s="640"/>
      <c r="L3288" s="640"/>
      <c r="M3288" s="642">
        <f t="shared" si="373"/>
        <v>0</v>
      </c>
      <c r="N3288" s="640"/>
      <c r="O3288" s="640"/>
      <c r="P3288" s="640"/>
      <c r="Q3288" s="87" t="e">
        <f t="shared" si="371"/>
        <v>#DIV/0!</v>
      </c>
      <c r="R3288" s="87" t="e">
        <f t="shared" si="371"/>
        <v>#DIV/0!</v>
      </c>
      <c r="S3288" s="87" t="e">
        <f t="shared" si="371"/>
        <v>#DIV/0!</v>
      </c>
      <c r="T3288" s="87" t="e">
        <f t="shared" si="370"/>
        <v>#DIV/0!</v>
      </c>
    </row>
    <row r="3289" spans="1:20" ht="75" hidden="1" x14ac:dyDescent="0.3">
      <c r="A3289" s="128"/>
      <c r="B3289" s="117" t="s">
        <v>302</v>
      </c>
      <c r="C3289" s="97" t="s">
        <v>303</v>
      </c>
      <c r="D3289" s="217"/>
      <c r="E3289" s="642">
        <f t="shared" si="363"/>
        <v>0</v>
      </c>
      <c r="F3289" s="217"/>
      <c r="G3289" s="217"/>
      <c r="H3289" s="217"/>
      <c r="I3289" s="642">
        <f t="shared" si="372"/>
        <v>0</v>
      </c>
      <c r="J3289" s="640"/>
      <c r="K3289" s="640"/>
      <c r="L3289" s="640"/>
      <c r="M3289" s="642">
        <f t="shared" si="373"/>
        <v>0</v>
      </c>
      <c r="N3289" s="640"/>
      <c r="O3289" s="640"/>
      <c r="P3289" s="640"/>
      <c r="Q3289" s="87" t="e">
        <f t="shared" si="371"/>
        <v>#DIV/0!</v>
      </c>
      <c r="R3289" s="87" t="e">
        <f t="shared" si="371"/>
        <v>#DIV/0!</v>
      </c>
      <c r="S3289" s="87" t="e">
        <f t="shared" si="371"/>
        <v>#DIV/0!</v>
      </c>
      <c r="T3289" s="87" t="e">
        <f t="shared" si="370"/>
        <v>#DIV/0!</v>
      </c>
    </row>
    <row r="3290" spans="1:20" hidden="1" x14ac:dyDescent="0.3">
      <c r="A3290" s="128"/>
      <c r="B3290" s="117" t="s">
        <v>307</v>
      </c>
      <c r="C3290" s="95" t="s">
        <v>386</v>
      </c>
      <c r="D3290" s="217"/>
      <c r="E3290" s="642">
        <f t="shared" si="363"/>
        <v>0</v>
      </c>
      <c r="F3290" s="217"/>
      <c r="G3290" s="217"/>
      <c r="H3290" s="217"/>
      <c r="I3290" s="642">
        <f t="shared" si="372"/>
        <v>0</v>
      </c>
      <c r="J3290" s="640"/>
      <c r="K3290" s="640"/>
      <c r="L3290" s="640"/>
      <c r="M3290" s="642">
        <f t="shared" si="373"/>
        <v>0</v>
      </c>
      <c r="N3290" s="640"/>
      <c r="O3290" s="640"/>
      <c r="P3290" s="640"/>
      <c r="Q3290" s="87" t="e">
        <f t="shared" si="371"/>
        <v>#DIV/0!</v>
      </c>
      <c r="R3290" s="87" t="e">
        <f t="shared" si="371"/>
        <v>#DIV/0!</v>
      </c>
      <c r="S3290" s="87" t="e">
        <f t="shared" si="371"/>
        <v>#DIV/0!</v>
      </c>
      <c r="T3290" s="87" t="e">
        <f t="shared" si="370"/>
        <v>#DIV/0!</v>
      </c>
    </row>
    <row r="3291" spans="1:20" ht="30" x14ac:dyDescent="0.3">
      <c r="A3291" s="128"/>
      <c r="B3291" s="117"/>
      <c r="C3291" s="95" t="s">
        <v>19</v>
      </c>
      <c r="D3291" s="217"/>
      <c r="E3291" s="642">
        <f t="shared" si="363"/>
        <v>0</v>
      </c>
      <c r="F3291" s="217">
        <f>F3697</f>
        <v>0</v>
      </c>
      <c r="G3291" s="217">
        <f>G3697</f>
        <v>0</v>
      </c>
      <c r="H3291" s="217">
        <f>H3697</f>
        <v>0</v>
      </c>
      <c r="I3291" s="642">
        <f t="shared" si="372"/>
        <v>6.63</v>
      </c>
      <c r="J3291" s="640">
        <f>J3697</f>
        <v>6.63</v>
      </c>
      <c r="K3291" s="640">
        <f>K3697</f>
        <v>0</v>
      </c>
      <c r="L3291" s="640">
        <f>L3697</f>
        <v>0</v>
      </c>
      <c r="M3291" s="642">
        <f t="shared" si="373"/>
        <v>4.3289999999999997</v>
      </c>
      <c r="N3291" s="640">
        <f>N3697</f>
        <v>4.3289999999999997</v>
      </c>
      <c r="O3291" s="640">
        <f>O3697</f>
        <v>0</v>
      </c>
      <c r="P3291" s="640">
        <f>P3697</f>
        <v>0</v>
      </c>
      <c r="Q3291" s="87"/>
      <c r="R3291" s="87"/>
      <c r="S3291" s="87"/>
      <c r="T3291" s="87"/>
    </row>
    <row r="3292" spans="1:20" ht="30" x14ac:dyDescent="0.3">
      <c r="A3292" s="128"/>
      <c r="B3292" s="117" t="s">
        <v>309</v>
      </c>
      <c r="C3292" s="95" t="s">
        <v>22</v>
      </c>
      <c r="D3292" s="18">
        <f>D3374+D3453+D3478+D3606+D3689+D3696+D3705+D3711</f>
        <v>151.39999999999998</v>
      </c>
      <c r="E3292" s="645">
        <f t="shared" ref="E3292:E3355" si="374">F3292+G3292</f>
        <v>153.79999999999998</v>
      </c>
      <c r="F3292" s="18">
        <f>F3374+F3453+F3478+F3606+F3689+F3696+F3705+F3711</f>
        <v>153.79999999999998</v>
      </c>
      <c r="G3292" s="18">
        <f>G3374+G3453+G3478+G3606+G3689+G3696+G3705+G3711</f>
        <v>0</v>
      </c>
      <c r="H3292" s="18">
        <f>H3374+H3453+H3478+H3606+H3689+H3696+H3705+H3711</f>
        <v>0</v>
      </c>
      <c r="I3292" s="645">
        <f t="shared" si="372"/>
        <v>110.84954999999999</v>
      </c>
      <c r="J3292" s="18">
        <f>J3374+J3453+J3478+J3606+J3689+J3696+J3705+J3711</f>
        <v>110.84954999999999</v>
      </c>
      <c r="K3292" s="18">
        <f>K3374+K3453+K3478+K3606+K3689+K3696+K3705+K3711</f>
        <v>0</v>
      </c>
      <c r="L3292" s="18">
        <f>L3374+L3453+L3478+L3606+L3689+L3696+L3705+L3711</f>
        <v>0</v>
      </c>
      <c r="M3292" s="645">
        <f t="shared" si="373"/>
        <v>93.284300000000002</v>
      </c>
      <c r="N3292" s="18">
        <f>N3374+N3453+N3478+N3606+N3689+N3696+N3705+N3711</f>
        <v>93.284300000000002</v>
      </c>
      <c r="O3292" s="18">
        <f>O3374+O3453+O3478+O3606+O3689+O3696+O3705+O3711</f>
        <v>0</v>
      </c>
      <c r="P3292" s="18">
        <f>P3374+P3453+P3478+P3606+P3689+P3696+P3705+P3711</f>
        <v>0</v>
      </c>
      <c r="Q3292" s="87">
        <f t="shared" si="371"/>
        <v>84.153972659338734</v>
      </c>
      <c r="R3292" s="87">
        <f t="shared" si="371"/>
        <v>84.153972659338734</v>
      </c>
      <c r="S3292" s="87" t="e">
        <f t="shared" si="371"/>
        <v>#DIV/0!</v>
      </c>
      <c r="T3292" s="87" t="e">
        <f t="shared" si="370"/>
        <v>#DIV/0!</v>
      </c>
    </row>
    <row r="3293" spans="1:20" hidden="1" x14ac:dyDescent="0.3">
      <c r="A3293" s="128"/>
      <c r="B3293" s="117" t="s">
        <v>310</v>
      </c>
      <c r="C3293" s="96" t="s">
        <v>311</v>
      </c>
      <c r="D3293" s="217"/>
      <c r="E3293" s="645">
        <f t="shared" si="374"/>
        <v>0</v>
      </c>
      <c r="F3293" s="217"/>
      <c r="G3293" s="217"/>
      <c r="H3293" s="217"/>
      <c r="I3293" s="645">
        <f t="shared" si="372"/>
        <v>0</v>
      </c>
      <c r="J3293" s="640"/>
      <c r="K3293" s="640"/>
      <c r="L3293" s="640"/>
      <c r="M3293" s="645">
        <f t="shared" si="373"/>
        <v>0</v>
      </c>
      <c r="N3293" s="640"/>
      <c r="O3293" s="640"/>
      <c r="P3293" s="640"/>
      <c r="Q3293" s="87" t="e">
        <f t="shared" si="371"/>
        <v>#DIV/0!</v>
      </c>
      <c r="R3293" s="87" t="e">
        <f t="shared" si="371"/>
        <v>#DIV/0!</v>
      </c>
      <c r="S3293" s="87" t="e">
        <f t="shared" si="371"/>
        <v>#DIV/0!</v>
      </c>
      <c r="T3293" s="87" t="e">
        <f t="shared" si="370"/>
        <v>#DIV/0!</v>
      </c>
    </row>
    <row r="3294" spans="1:20" ht="30" hidden="1" x14ac:dyDescent="0.3">
      <c r="A3294" s="128"/>
      <c r="B3294" s="117" t="s">
        <v>312</v>
      </c>
      <c r="C3294" s="97" t="s">
        <v>313</v>
      </c>
      <c r="D3294" s="217"/>
      <c r="E3294" s="645">
        <f t="shared" si="374"/>
        <v>0</v>
      </c>
      <c r="F3294" s="217"/>
      <c r="G3294" s="217"/>
      <c r="H3294" s="217"/>
      <c r="I3294" s="645">
        <f t="shared" si="372"/>
        <v>0</v>
      </c>
      <c r="J3294" s="640"/>
      <c r="K3294" s="640"/>
      <c r="L3294" s="640"/>
      <c r="M3294" s="645">
        <f t="shared" si="373"/>
        <v>0</v>
      </c>
      <c r="N3294" s="640"/>
      <c r="O3294" s="640"/>
      <c r="P3294" s="640"/>
      <c r="Q3294" s="87" t="e">
        <f t="shared" si="371"/>
        <v>#DIV/0!</v>
      </c>
      <c r="R3294" s="87" t="e">
        <f t="shared" si="371"/>
        <v>#DIV/0!</v>
      </c>
      <c r="S3294" s="87" t="e">
        <f t="shared" si="371"/>
        <v>#DIV/0!</v>
      </c>
      <c r="T3294" s="87" t="e">
        <f t="shared" si="370"/>
        <v>#DIV/0!</v>
      </c>
    </row>
    <row r="3295" spans="1:20" ht="30" hidden="1" x14ac:dyDescent="0.3">
      <c r="A3295" s="128"/>
      <c r="B3295" s="117" t="s">
        <v>314</v>
      </c>
      <c r="C3295" s="97" t="s">
        <v>315</v>
      </c>
      <c r="D3295" s="217"/>
      <c r="E3295" s="645">
        <f t="shared" si="374"/>
        <v>0</v>
      </c>
      <c r="F3295" s="217"/>
      <c r="G3295" s="217"/>
      <c r="H3295" s="217"/>
      <c r="I3295" s="645">
        <f t="shared" si="372"/>
        <v>0</v>
      </c>
      <c r="J3295" s="640"/>
      <c r="K3295" s="640"/>
      <c r="L3295" s="640"/>
      <c r="M3295" s="645">
        <f t="shared" si="373"/>
        <v>0</v>
      </c>
      <c r="N3295" s="640"/>
      <c r="O3295" s="640"/>
      <c r="P3295" s="640"/>
      <c r="Q3295" s="87" t="e">
        <f t="shared" si="371"/>
        <v>#DIV/0!</v>
      </c>
      <c r="R3295" s="87" t="e">
        <f t="shared" si="371"/>
        <v>#DIV/0!</v>
      </c>
      <c r="S3295" s="87" t="e">
        <f t="shared" si="371"/>
        <v>#DIV/0!</v>
      </c>
      <c r="T3295" s="87" t="e">
        <f t="shared" si="370"/>
        <v>#DIV/0!</v>
      </c>
    </row>
    <row r="3296" spans="1:20" hidden="1" x14ac:dyDescent="0.3">
      <c r="A3296" s="128"/>
      <c r="B3296" s="117" t="s">
        <v>316</v>
      </c>
      <c r="C3296" s="96" t="s">
        <v>317</v>
      </c>
      <c r="D3296" s="217"/>
      <c r="E3296" s="645">
        <f t="shared" si="374"/>
        <v>0</v>
      </c>
      <c r="F3296" s="217"/>
      <c r="G3296" s="217"/>
      <c r="H3296" s="217"/>
      <c r="I3296" s="645">
        <f t="shared" si="372"/>
        <v>0</v>
      </c>
      <c r="J3296" s="640"/>
      <c r="K3296" s="640"/>
      <c r="L3296" s="640"/>
      <c r="M3296" s="645">
        <f t="shared" si="373"/>
        <v>0</v>
      </c>
      <c r="N3296" s="640"/>
      <c r="O3296" s="640"/>
      <c r="P3296" s="640"/>
      <c r="Q3296" s="87" t="e">
        <f t="shared" si="371"/>
        <v>#DIV/0!</v>
      </c>
      <c r="R3296" s="87" t="e">
        <f t="shared" si="371"/>
        <v>#DIV/0!</v>
      </c>
      <c r="S3296" s="87" t="e">
        <f t="shared" si="371"/>
        <v>#DIV/0!</v>
      </c>
      <c r="T3296" s="87" t="e">
        <f t="shared" si="370"/>
        <v>#DIV/0!</v>
      </c>
    </row>
    <row r="3297" spans="1:20" ht="30" hidden="1" x14ac:dyDescent="0.3">
      <c r="A3297" s="128"/>
      <c r="B3297" s="117" t="s">
        <v>318</v>
      </c>
      <c r="C3297" s="97" t="s">
        <v>313</v>
      </c>
      <c r="D3297" s="217"/>
      <c r="E3297" s="645">
        <f t="shared" si="374"/>
        <v>0</v>
      </c>
      <c r="F3297" s="217"/>
      <c r="G3297" s="217"/>
      <c r="H3297" s="217"/>
      <c r="I3297" s="645">
        <f t="shared" si="372"/>
        <v>0</v>
      </c>
      <c r="J3297" s="640"/>
      <c r="K3297" s="640"/>
      <c r="L3297" s="640"/>
      <c r="M3297" s="645">
        <f t="shared" si="373"/>
        <v>0</v>
      </c>
      <c r="N3297" s="640"/>
      <c r="O3297" s="640"/>
      <c r="P3297" s="640"/>
      <c r="Q3297" s="87" t="e">
        <f t="shared" si="371"/>
        <v>#DIV/0!</v>
      </c>
      <c r="R3297" s="87" t="e">
        <f t="shared" si="371"/>
        <v>#DIV/0!</v>
      </c>
      <c r="S3297" s="87" t="e">
        <f t="shared" si="371"/>
        <v>#DIV/0!</v>
      </c>
      <c r="T3297" s="87" t="e">
        <f t="shared" si="370"/>
        <v>#DIV/0!</v>
      </c>
    </row>
    <row r="3298" spans="1:20" ht="30" hidden="1" x14ac:dyDescent="0.3">
      <c r="A3298" s="128"/>
      <c r="B3298" s="117" t="s">
        <v>319</v>
      </c>
      <c r="C3298" s="97" t="s">
        <v>315</v>
      </c>
      <c r="D3298" s="217"/>
      <c r="E3298" s="645">
        <f t="shared" si="374"/>
        <v>0</v>
      </c>
      <c r="F3298" s="217"/>
      <c r="G3298" s="217"/>
      <c r="H3298" s="217"/>
      <c r="I3298" s="645">
        <f t="shared" si="372"/>
        <v>0</v>
      </c>
      <c r="J3298" s="640"/>
      <c r="K3298" s="640"/>
      <c r="L3298" s="640"/>
      <c r="M3298" s="645">
        <f t="shared" si="373"/>
        <v>0</v>
      </c>
      <c r="N3298" s="640"/>
      <c r="O3298" s="640"/>
      <c r="P3298" s="640"/>
      <c r="Q3298" s="87" t="e">
        <f t="shared" si="371"/>
        <v>#DIV/0!</v>
      </c>
      <c r="R3298" s="87" t="e">
        <f t="shared" si="371"/>
        <v>#DIV/0!</v>
      </c>
      <c r="S3298" s="87" t="e">
        <f t="shared" si="371"/>
        <v>#DIV/0!</v>
      </c>
      <c r="T3298" s="87" t="e">
        <f t="shared" si="370"/>
        <v>#DIV/0!</v>
      </c>
    </row>
    <row r="3299" spans="1:20" ht="45" hidden="1" x14ac:dyDescent="0.3">
      <c r="A3299" s="128"/>
      <c r="B3299" s="117" t="s">
        <v>320</v>
      </c>
      <c r="C3299" s="96" t="s">
        <v>321</v>
      </c>
      <c r="D3299" s="217"/>
      <c r="E3299" s="645">
        <f t="shared" si="374"/>
        <v>0</v>
      </c>
      <c r="F3299" s="217"/>
      <c r="G3299" s="217"/>
      <c r="H3299" s="217"/>
      <c r="I3299" s="645">
        <f t="shared" si="372"/>
        <v>0</v>
      </c>
      <c r="J3299" s="640"/>
      <c r="K3299" s="640"/>
      <c r="L3299" s="640"/>
      <c r="M3299" s="645">
        <f t="shared" si="373"/>
        <v>0</v>
      </c>
      <c r="N3299" s="640"/>
      <c r="O3299" s="640"/>
      <c r="P3299" s="640"/>
      <c r="Q3299" s="87" t="e">
        <f t="shared" si="371"/>
        <v>#DIV/0!</v>
      </c>
      <c r="R3299" s="87" t="e">
        <f t="shared" si="371"/>
        <v>#DIV/0!</v>
      </c>
      <c r="S3299" s="87" t="e">
        <f t="shared" si="371"/>
        <v>#DIV/0!</v>
      </c>
      <c r="T3299" s="87" t="e">
        <f t="shared" si="370"/>
        <v>#DIV/0!</v>
      </c>
    </row>
    <row r="3300" spans="1:20" ht="30" hidden="1" x14ac:dyDescent="0.3">
      <c r="A3300" s="128"/>
      <c r="B3300" s="117" t="s">
        <v>322</v>
      </c>
      <c r="C3300" s="97" t="s">
        <v>313</v>
      </c>
      <c r="D3300" s="217"/>
      <c r="E3300" s="645">
        <f t="shared" si="374"/>
        <v>0</v>
      </c>
      <c r="F3300" s="217"/>
      <c r="G3300" s="217"/>
      <c r="H3300" s="217"/>
      <c r="I3300" s="645">
        <f t="shared" si="372"/>
        <v>0</v>
      </c>
      <c r="J3300" s="640"/>
      <c r="K3300" s="640"/>
      <c r="L3300" s="640"/>
      <c r="M3300" s="645">
        <f t="shared" si="373"/>
        <v>0</v>
      </c>
      <c r="N3300" s="640"/>
      <c r="O3300" s="640"/>
      <c r="P3300" s="640"/>
      <c r="Q3300" s="87" t="e">
        <f t="shared" si="371"/>
        <v>#DIV/0!</v>
      </c>
      <c r="R3300" s="87" t="e">
        <f t="shared" si="371"/>
        <v>#DIV/0!</v>
      </c>
      <c r="S3300" s="87" t="e">
        <f t="shared" si="371"/>
        <v>#DIV/0!</v>
      </c>
      <c r="T3300" s="87" t="e">
        <f t="shared" si="370"/>
        <v>#DIV/0!</v>
      </c>
    </row>
    <row r="3301" spans="1:20" ht="30" hidden="1" x14ac:dyDescent="0.3">
      <c r="A3301" s="128"/>
      <c r="B3301" s="117" t="s">
        <v>323</v>
      </c>
      <c r="C3301" s="97" t="s">
        <v>315</v>
      </c>
      <c r="D3301" s="217"/>
      <c r="E3301" s="645">
        <f t="shared" si="374"/>
        <v>0</v>
      </c>
      <c r="F3301" s="217"/>
      <c r="G3301" s="217"/>
      <c r="H3301" s="217"/>
      <c r="I3301" s="645">
        <f t="shared" si="372"/>
        <v>0</v>
      </c>
      <c r="J3301" s="640"/>
      <c r="K3301" s="640"/>
      <c r="L3301" s="640"/>
      <c r="M3301" s="645">
        <f t="shared" si="373"/>
        <v>0</v>
      </c>
      <c r="N3301" s="640"/>
      <c r="O3301" s="640"/>
      <c r="P3301" s="640"/>
      <c r="Q3301" s="87" t="e">
        <f t="shared" si="371"/>
        <v>#DIV/0!</v>
      </c>
      <c r="R3301" s="87" t="e">
        <f t="shared" si="371"/>
        <v>#DIV/0!</v>
      </c>
      <c r="S3301" s="87" t="e">
        <f t="shared" si="371"/>
        <v>#DIV/0!</v>
      </c>
      <c r="T3301" s="87" t="e">
        <f t="shared" si="370"/>
        <v>#DIV/0!</v>
      </c>
    </row>
    <row r="3302" spans="1:20" x14ac:dyDescent="0.3">
      <c r="A3302" s="128"/>
      <c r="B3302" s="117" t="s">
        <v>324</v>
      </c>
      <c r="C3302" s="95" t="s">
        <v>23</v>
      </c>
      <c r="D3302" s="18">
        <f>D3716</f>
        <v>8</v>
      </c>
      <c r="E3302" s="645">
        <f t="shared" si="374"/>
        <v>8</v>
      </c>
      <c r="F3302" s="18">
        <f>F3716+F3699</f>
        <v>8</v>
      </c>
      <c r="G3302" s="18">
        <f>G3716+G3699</f>
        <v>0</v>
      </c>
      <c r="H3302" s="18">
        <f>H3716+H3699</f>
        <v>0</v>
      </c>
      <c r="I3302" s="645">
        <f t="shared" si="372"/>
        <v>7.6704499999999998</v>
      </c>
      <c r="J3302" s="18">
        <f>J3716+J3699</f>
        <v>7.6704499999999998</v>
      </c>
      <c r="K3302" s="18">
        <f>K3716+K3699</f>
        <v>0</v>
      </c>
      <c r="L3302" s="18">
        <f>L3716+L3699</f>
        <v>0</v>
      </c>
      <c r="M3302" s="645">
        <f t="shared" si="373"/>
        <v>1.6700999999999999</v>
      </c>
      <c r="N3302" s="18">
        <f>N3716+N3699</f>
        <v>1.6700999999999999</v>
      </c>
      <c r="O3302" s="18">
        <f>O3716+O3699</f>
        <v>0</v>
      </c>
      <c r="P3302" s="18">
        <f>P3716+P3699</f>
        <v>0</v>
      </c>
      <c r="Q3302" s="87">
        <f t="shared" si="371"/>
        <v>21.773168458173899</v>
      </c>
      <c r="R3302" s="87">
        <f t="shared" si="371"/>
        <v>21.773168458173899</v>
      </c>
      <c r="S3302" s="87" t="e">
        <f t="shared" si="371"/>
        <v>#DIV/0!</v>
      </c>
      <c r="T3302" s="87" t="e">
        <f t="shared" si="370"/>
        <v>#DIV/0!</v>
      </c>
    </row>
    <row r="3303" spans="1:20" ht="45" hidden="1" x14ac:dyDescent="0.3">
      <c r="A3303" s="128"/>
      <c r="B3303" s="117" t="s">
        <v>325</v>
      </c>
      <c r="C3303" s="96" t="s">
        <v>326</v>
      </c>
      <c r="D3303" s="217"/>
      <c r="E3303" s="645">
        <f t="shared" si="374"/>
        <v>0</v>
      </c>
      <c r="F3303" s="217"/>
      <c r="G3303" s="217"/>
      <c r="H3303" s="217"/>
      <c r="I3303" s="645">
        <f t="shared" si="372"/>
        <v>0</v>
      </c>
      <c r="J3303" s="640"/>
      <c r="K3303" s="640"/>
      <c r="L3303" s="640"/>
      <c r="M3303" s="645">
        <f t="shared" si="373"/>
        <v>0</v>
      </c>
      <c r="N3303" s="640"/>
      <c r="O3303" s="640"/>
      <c r="P3303" s="640"/>
      <c r="Q3303" s="87" t="e">
        <f t="shared" si="371"/>
        <v>#DIV/0!</v>
      </c>
      <c r="R3303" s="87" t="e">
        <f t="shared" si="371"/>
        <v>#DIV/0!</v>
      </c>
      <c r="S3303" s="87" t="e">
        <f t="shared" si="371"/>
        <v>#DIV/0!</v>
      </c>
      <c r="T3303" s="87" t="e">
        <f t="shared" si="370"/>
        <v>#DIV/0!</v>
      </c>
    </row>
    <row r="3304" spans="1:20" hidden="1" x14ac:dyDescent="0.3">
      <c r="A3304" s="128"/>
      <c r="B3304" s="117" t="s">
        <v>327</v>
      </c>
      <c r="C3304" s="96" t="s">
        <v>328</v>
      </c>
      <c r="D3304" s="217"/>
      <c r="E3304" s="645">
        <f t="shared" si="374"/>
        <v>0</v>
      </c>
      <c r="F3304" s="217"/>
      <c r="G3304" s="217"/>
      <c r="H3304" s="217"/>
      <c r="I3304" s="645">
        <f t="shared" si="372"/>
        <v>0</v>
      </c>
      <c r="J3304" s="640"/>
      <c r="K3304" s="640"/>
      <c r="L3304" s="640"/>
      <c r="M3304" s="645">
        <f t="shared" si="373"/>
        <v>0</v>
      </c>
      <c r="N3304" s="640"/>
      <c r="O3304" s="640"/>
      <c r="P3304" s="640"/>
      <c r="Q3304" s="87" t="e">
        <f t="shared" si="371"/>
        <v>#DIV/0!</v>
      </c>
      <c r="R3304" s="87" t="e">
        <f t="shared" si="371"/>
        <v>#DIV/0!</v>
      </c>
      <c r="S3304" s="87" t="e">
        <f t="shared" si="371"/>
        <v>#DIV/0!</v>
      </c>
      <c r="T3304" s="87" t="e">
        <f t="shared" si="370"/>
        <v>#DIV/0!</v>
      </c>
    </row>
    <row r="3305" spans="1:20" ht="30" hidden="1" x14ac:dyDescent="0.3">
      <c r="A3305" s="128"/>
      <c r="B3305" s="117" t="s">
        <v>329</v>
      </c>
      <c r="C3305" s="97" t="s">
        <v>330</v>
      </c>
      <c r="D3305" s="217"/>
      <c r="E3305" s="645">
        <f t="shared" si="374"/>
        <v>0</v>
      </c>
      <c r="F3305" s="217"/>
      <c r="G3305" s="217"/>
      <c r="H3305" s="217"/>
      <c r="I3305" s="645">
        <f t="shared" si="372"/>
        <v>0</v>
      </c>
      <c r="J3305" s="640"/>
      <c r="K3305" s="640"/>
      <c r="L3305" s="640"/>
      <c r="M3305" s="645">
        <f t="shared" si="373"/>
        <v>0</v>
      </c>
      <c r="N3305" s="640"/>
      <c r="O3305" s="640"/>
      <c r="P3305" s="640"/>
      <c r="Q3305" s="87" t="e">
        <f t="shared" si="371"/>
        <v>#DIV/0!</v>
      </c>
      <c r="R3305" s="87" t="e">
        <f t="shared" si="371"/>
        <v>#DIV/0!</v>
      </c>
      <c r="S3305" s="87" t="e">
        <f t="shared" si="371"/>
        <v>#DIV/0!</v>
      </c>
      <c r="T3305" s="87" t="e">
        <f t="shared" si="370"/>
        <v>#DIV/0!</v>
      </c>
    </row>
    <row r="3306" spans="1:20" ht="30" hidden="1" x14ac:dyDescent="0.3">
      <c r="A3306" s="128"/>
      <c r="B3306" s="117" t="s">
        <v>331</v>
      </c>
      <c r="C3306" s="97" t="s">
        <v>332</v>
      </c>
      <c r="D3306" s="217"/>
      <c r="E3306" s="645">
        <f t="shared" si="374"/>
        <v>0</v>
      </c>
      <c r="F3306" s="217"/>
      <c r="G3306" s="217"/>
      <c r="H3306" s="217"/>
      <c r="I3306" s="645">
        <f t="shared" si="372"/>
        <v>0</v>
      </c>
      <c r="J3306" s="640"/>
      <c r="K3306" s="640"/>
      <c r="L3306" s="640"/>
      <c r="M3306" s="645">
        <f t="shared" si="373"/>
        <v>0</v>
      </c>
      <c r="N3306" s="640"/>
      <c r="O3306" s="640"/>
      <c r="P3306" s="640"/>
      <c r="Q3306" s="87" t="e">
        <f t="shared" si="371"/>
        <v>#DIV/0!</v>
      </c>
      <c r="R3306" s="87" t="e">
        <f t="shared" si="371"/>
        <v>#DIV/0!</v>
      </c>
      <c r="S3306" s="87" t="e">
        <f t="shared" si="371"/>
        <v>#DIV/0!</v>
      </c>
      <c r="T3306" s="87" t="e">
        <f t="shared" si="370"/>
        <v>#DIV/0!</v>
      </c>
    </row>
    <row r="3307" spans="1:20" ht="30" x14ac:dyDescent="0.3">
      <c r="A3307" s="128"/>
      <c r="B3307" s="117" t="s">
        <v>138</v>
      </c>
      <c r="C3307" s="94" t="s">
        <v>333</v>
      </c>
      <c r="D3307" s="18"/>
      <c r="E3307" s="645">
        <f t="shared" si="374"/>
        <v>0</v>
      </c>
      <c r="F3307" s="18">
        <f>F3700</f>
        <v>0</v>
      </c>
      <c r="G3307" s="18">
        <f>G3700</f>
        <v>0</v>
      </c>
      <c r="H3307" s="18">
        <f>H3700</f>
        <v>0</v>
      </c>
      <c r="I3307" s="645">
        <f t="shared" si="372"/>
        <v>0</v>
      </c>
      <c r="J3307" s="18">
        <f>J3700</f>
        <v>0</v>
      </c>
      <c r="K3307" s="18"/>
      <c r="L3307" s="18"/>
      <c r="M3307" s="645">
        <f t="shared" si="373"/>
        <v>0</v>
      </c>
      <c r="N3307" s="18">
        <f>N3700</f>
        <v>0</v>
      </c>
      <c r="O3307" s="18"/>
      <c r="P3307" s="18"/>
      <c r="Q3307" s="87" t="e">
        <f t="shared" si="371"/>
        <v>#DIV/0!</v>
      </c>
      <c r="R3307" s="87" t="e">
        <f t="shared" si="371"/>
        <v>#DIV/0!</v>
      </c>
      <c r="S3307" s="87" t="e">
        <f t="shared" si="371"/>
        <v>#DIV/0!</v>
      </c>
      <c r="T3307" s="87" t="e">
        <f t="shared" si="370"/>
        <v>#DIV/0!</v>
      </c>
    </row>
    <row r="3308" spans="1:20" hidden="1" x14ac:dyDescent="0.3">
      <c r="A3308" s="128"/>
      <c r="B3308" s="117" t="s">
        <v>139</v>
      </c>
      <c r="C3308" s="100" t="s">
        <v>334</v>
      </c>
      <c r="D3308" s="18"/>
      <c r="E3308" s="645">
        <f t="shared" si="374"/>
        <v>0</v>
      </c>
      <c r="F3308" s="18"/>
      <c r="G3308" s="18"/>
      <c r="H3308" s="18"/>
      <c r="I3308" s="645">
        <f t="shared" si="372"/>
        <v>0</v>
      </c>
      <c r="J3308" s="18"/>
      <c r="K3308" s="18"/>
      <c r="L3308" s="18"/>
      <c r="M3308" s="645">
        <f t="shared" si="373"/>
        <v>0</v>
      </c>
      <c r="N3308" s="18"/>
      <c r="O3308" s="18"/>
      <c r="P3308" s="18"/>
      <c r="Q3308" s="87" t="e">
        <f t="shared" si="371"/>
        <v>#DIV/0!</v>
      </c>
      <c r="R3308" s="87" t="e">
        <f t="shared" si="371"/>
        <v>#DIV/0!</v>
      </c>
      <c r="S3308" s="87" t="e">
        <f t="shared" si="371"/>
        <v>#DIV/0!</v>
      </c>
      <c r="T3308" s="87" t="e">
        <f t="shared" si="370"/>
        <v>#DIV/0!</v>
      </c>
    </row>
    <row r="3309" spans="1:20" ht="30" hidden="1" x14ac:dyDescent="0.3">
      <c r="A3309" s="128"/>
      <c r="B3309" s="117" t="s">
        <v>335</v>
      </c>
      <c r="C3309" s="96" t="s">
        <v>336</v>
      </c>
      <c r="D3309" s="18"/>
      <c r="E3309" s="645">
        <f t="shared" si="374"/>
        <v>0</v>
      </c>
      <c r="F3309" s="18"/>
      <c r="G3309" s="18"/>
      <c r="H3309" s="18"/>
      <c r="I3309" s="645">
        <f t="shared" si="372"/>
        <v>0</v>
      </c>
      <c r="J3309" s="18"/>
      <c r="K3309" s="18"/>
      <c r="L3309" s="18"/>
      <c r="M3309" s="645">
        <f t="shared" si="373"/>
        <v>0</v>
      </c>
      <c r="N3309" s="18"/>
      <c r="O3309" s="18"/>
      <c r="P3309" s="18"/>
      <c r="Q3309" s="87" t="e">
        <f t="shared" si="371"/>
        <v>#DIV/0!</v>
      </c>
      <c r="R3309" s="87" t="e">
        <f t="shared" si="371"/>
        <v>#DIV/0!</v>
      </c>
      <c r="S3309" s="87" t="e">
        <f t="shared" si="371"/>
        <v>#DIV/0!</v>
      </c>
      <c r="T3309" s="87" t="e">
        <f t="shared" si="370"/>
        <v>#DIV/0!</v>
      </c>
    </row>
    <row r="3310" spans="1:20" ht="30" hidden="1" x14ac:dyDescent="0.3">
      <c r="A3310" s="134"/>
      <c r="B3310" s="135" t="s">
        <v>337</v>
      </c>
      <c r="C3310" s="97" t="s">
        <v>338</v>
      </c>
      <c r="D3310" s="18"/>
      <c r="E3310" s="645">
        <f t="shared" si="374"/>
        <v>0</v>
      </c>
      <c r="F3310" s="18"/>
      <c r="G3310" s="18"/>
      <c r="H3310" s="18"/>
      <c r="I3310" s="645">
        <f t="shared" si="372"/>
        <v>0</v>
      </c>
      <c r="J3310" s="18"/>
      <c r="K3310" s="18"/>
      <c r="L3310" s="18"/>
      <c r="M3310" s="645">
        <f t="shared" si="373"/>
        <v>0</v>
      </c>
      <c r="N3310" s="18"/>
      <c r="O3310" s="18"/>
      <c r="P3310" s="18"/>
      <c r="Q3310" s="87" t="e">
        <f t="shared" si="371"/>
        <v>#DIV/0!</v>
      </c>
      <c r="R3310" s="87" t="e">
        <f t="shared" si="371"/>
        <v>#DIV/0!</v>
      </c>
      <c r="S3310" s="87" t="e">
        <f t="shared" si="371"/>
        <v>#DIV/0!</v>
      </c>
      <c r="T3310" s="87" t="e">
        <f t="shared" si="370"/>
        <v>#DIV/0!</v>
      </c>
    </row>
    <row r="3311" spans="1:20" ht="30" hidden="1" x14ac:dyDescent="0.3">
      <c r="A3311" s="136"/>
      <c r="B3311" s="117" t="s">
        <v>339</v>
      </c>
      <c r="C3311" s="97" t="s">
        <v>340</v>
      </c>
      <c r="D3311" s="18"/>
      <c r="E3311" s="645">
        <f t="shared" si="374"/>
        <v>0</v>
      </c>
      <c r="F3311" s="18"/>
      <c r="G3311" s="18"/>
      <c r="H3311" s="18"/>
      <c r="I3311" s="645">
        <f t="shared" si="372"/>
        <v>0</v>
      </c>
      <c r="J3311" s="18"/>
      <c r="K3311" s="18"/>
      <c r="L3311" s="18"/>
      <c r="M3311" s="645">
        <f t="shared" si="373"/>
        <v>0</v>
      </c>
      <c r="N3311" s="18"/>
      <c r="O3311" s="18"/>
      <c r="P3311" s="18"/>
      <c r="Q3311" s="87" t="e">
        <f t="shared" si="371"/>
        <v>#DIV/0!</v>
      </c>
      <c r="R3311" s="87" t="e">
        <f t="shared" si="371"/>
        <v>#DIV/0!</v>
      </c>
      <c r="S3311" s="87" t="e">
        <f t="shared" si="371"/>
        <v>#DIV/0!</v>
      </c>
      <c r="T3311" s="87" t="e">
        <f t="shared" si="370"/>
        <v>#DIV/0!</v>
      </c>
    </row>
    <row r="3312" spans="1:20" ht="30" hidden="1" x14ac:dyDescent="0.3">
      <c r="A3312" s="136"/>
      <c r="B3312" s="117" t="s">
        <v>341</v>
      </c>
      <c r="C3312" s="97" t="s">
        <v>342</v>
      </c>
      <c r="D3312" s="653"/>
      <c r="E3312" s="645">
        <f t="shared" si="374"/>
        <v>0</v>
      </c>
      <c r="F3312" s="653"/>
      <c r="G3312" s="653"/>
      <c r="H3312" s="653"/>
      <c r="I3312" s="645">
        <f t="shared" si="372"/>
        <v>0</v>
      </c>
      <c r="J3312" s="653"/>
      <c r="K3312" s="653"/>
      <c r="L3312" s="653"/>
      <c r="M3312" s="645">
        <f t="shared" si="373"/>
        <v>0</v>
      </c>
      <c r="N3312" s="653"/>
      <c r="O3312" s="653"/>
      <c r="P3312" s="653"/>
      <c r="Q3312" s="87" t="e">
        <f t="shared" si="371"/>
        <v>#DIV/0!</v>
      </c>
      <c r="R3312" s="87" t="e">
        <f t="shared" si="371"/>
        <v>#DIV/0!</v>
      </c>
      <c r="S3312" s="87" t="e">
        <f t="shared" si="371"/>
        <v>#DIV/0!</v>
      </c>
      <c r="T3312" s="87" t="e">
        <f t="shared" si="370"/>
        <v>#DIV/0!</v>
      </c>
    </row>
    <row r="3313" spans="1:20" ht="30" hidden="1" x14ac:dyDescent="0.3">
      <c r="A3313" s="136"/>
      <c r="B3313" s="117" t="s">
        <v>343</v>
      </c>
      <c r="C3313" s="97" t="s">
        <v>344</v>
      </c>
      <c r="D3313" s="654"/>
      <c r="E3313" s="645">
        <f t="shared" si="374"/>
        <v>0</v>
      </c>
      <c r="F3313" s="654"/>
      <c r="G3313" s="654"/>
      <c r="H3313" s="654"/>
      <c r="I3313" s="645">
        <f t="shared" si="372"/>
        <v>0</v>
      </c>
      <c r="J3313" s="654"/>
      <c r="K3313" s="654"/>
      <c r="L3313" s="654"/>
      <c r="M3313" s="645">
        <f t="shared" si="373"/>
        <v>0</v>
      </c>
      <c r="N3313" s="654"/>
      <c r="O3313" s="654"/>
      <c r="P3313" s="654"/>
      <c r="Q3313" s="87" t="e">
        <f t="shared" si="371"/>
        <v>#DIV/0!</v>
      </c>
      <c r="R3313" s="87" t="e">
        <f t="shared" si="371"/>
        <v>#DIV/0!</v>
      </c>
      <c r="S3313" s="87" t="e">
        <f t="shared" si="371"/>
        <v>#DIV/0!</v>
      </c>
      <c r="T3313" s="87" t="e">
        <f t="shared" si="370"/>
        <v>#DIV/0!</v>
      </c>
    </row>
    <row r="3314" spans="1:20" ht="45" hidden="1" x14ac:dyDescent="0.3">
      <c r="A3314" s="136"/>
      <c r="B3314" s="117" t="s">
        <v>345</v>
      </c>
      <c r="C3314" s="97" t="s">
        <v>346</v>
      </c>
      <c r="D3314" s="18"/>
      <c r="E3314" s="645">
        <f t="shared" si="374"/>
        <v>0</v>
      </c>
      <c r="F3314" s="18"/>
      <c r="G3314" s="18"/>
      <c r="H3314" s="18"/>
      <c r="I3314" s="645">
        <f t="shared" si="372"/>
        <v>0</v>
      </c>
      <c r="J3314" s="18"/>
      <c r="K3314" s="18"/>
      <c r="L3314" s="18"/>
      <c r="M3314" s="645">
        <f t="shared" si="373"/>
        <v>0</v>
      </c>
      <c r="N3314" s="18"/>
      <c r="O3314" s="18"/>
      <c r="P3314" s="18"/>
      <c r="Q3314" s="87" t="e">
        <f t="shared" si="371"/>
        <v>#DIV/0!</v>
      </c>
      <c r="R3314" s="87" t="e">
        <f t="shared" si="371"/>
        <v>#DIV/0!</v>
      </c>
      <c r="S3314" s="87" t="e">
        <f t="shared" si="371"/>
        <v>#DIV/0!</v>
      </c>
      <c r="T3314" s="87" t="e">
        <f t="shared" si="370"/>
        <v>#DIV/0!</v>
      </c>
    </row>
    <row r="3315" spans="1:20" ht="30" hidden="1" x14ac:dyDescent="0.3">
      <c r="A3315" s="136"/>
      <c r="B3315" s="117" t="s">
        <v>347</v>
      </c>
      <c r="C3315" s="97" t="s">
        <v>348</v>
      </c>
      <c r="D3315" s="18"/>
      <c r="E3315" s="645">
        <f t="shared" si="374"/>
        <v>0</v>
      </c>
      <c r="F3315" s="18"/>
      <c r="G3315" s="18"/>
      <c r="H3315" s="18"/>
      <c r="I3315" s="645">
        <f t="shared" si="372"/>
        <v>0</v>
      </c>
      <c r="J3315" s="18"/>
      <c r="K3315" s="18"/>
      <c r="L3315" s="18"/>
      <c r="M3315" s="645">
        <f t="shared" si="373"/>
        <v>0</v>
      </c>
      <c r="N3315" s="18"/>
      <c r="O3315" s="18"/>
      <c r="P3315" s="18"/>
      <c r="Q3315" s="87" t="e">
        <f t="shared" si="371"/>
        <v>#DIV/0!</v>
      </c>
      <c r="R3315" s="87" t="e">
        <f t="shared" si="371"/>
        <v>#DIV/0!</v>
      </c>
      <c r="S3315" s="87" t="e">
        <f t="shared" si="371"/>
        <v>#DIV/0!</v>
      </c>
      <c r="T3315" s="87" t="e">
        <f t="shared" si="370"/>
        <v>#DIV/0!</v>
      </c>
    </row>
    <row r="3316" spans="1:20" ht="30" hidden="1" x14ac:dyDescent="0.3">
      <c r="A3316" s="136"/>
      <c r="B3316" s="117" t="s">
        <v>349</v>
      </c>
      <c r="C3316" s="97" t="s">
        <v>350</v>
      </c>
      <c r="D3316" s="18"/>
      <c r="E3316" s="645">
        <f t="shared" si="374"/>
        <v>0</v>
      </c>
      <c r="F3316" s="18"/>
      <c r="G3316" s="18"/>
      <c r="H3316" s="18"/>
      <c r="I3316" s="645">
        <f t="shared" si="372"/>
        <v>0</v>
      </c>
      <c r="J3316" s="18"/>
      <c r="K3316" s="18"/>
      <c r="L3316" s="18"/>
      <c r="M3316" s="645">
        <f t="shared" si="373"/>
        <v>0</v>
      </c>
      <c r="N3316" s="18"/>
      <c r="O3316" s="18"/>
      <c r="P3316" s="18"/>
      <c r="Q3316" s="87" t="e">
        <f t="shared" si="371"/>
        <v>#DIV/0!</v>
      </c>
      <c r="R3316" s="87" t="e">
        <f t="shared" si="371"/>
        <v>#DIV/0!</v>
      </c>
      <c r="S3316" s="87" t="e">
        <f t="shared" si="371"/>
        <v>#DIV/0!</v>
      </c>
      <c r="T3316" s="87" t="e">
        <f t="shared" si="370"/>
        <v>#DIV/0!</v>
      </c>
    </row>
    <row r="3317" spans="1:20" ht="45" hidden="1" x14ac:dyDescent="0.3">
      <c r="A3317" s="136"/>
      <c r="B3317" s="117" t="s">
        <v>351</v>
      </c>
      <c r="C3317" s="97" t="s">
        <v>352</v>
      </c>
      <c r="D3317" s="18"/>
      <c r="E3317" s="645">
        <f t="shared" si="374"/>
        <v>0</v>
      </c>
      <c r="F3317" s="18"/>
      <c r="G3317" s="18"/>
      <c r="H3317" s="18"/>
      <c r="I3317" s="645">
        <f t="shared" si="372"/>
        <v>0</v>
      </c>
      <c r="J3317" s="18"/>
      <c r="K3317" s="18"/>
      <c r="L3317" s="18"/>
      <c r="M3317" s="645">
        <f t="shared" si="373"/>
        <v>0</v>
      </c>
      <c r="N3317" s="18"/>
      <c r="O3317" s="18"/>
      <c r="P3317" s="18"/>
      <c r="Q3317" s="87" t="e">
        <f t="shared" si="371"/>
        <v>#DIV/0!</v>
      </c>
      <c r="R3317" s="87" t="e">
        <f t="shared" si="371"/>
        <v>#DIV/0!</v>
      </c>
      <c r="S3317" s="87" t="e">
        <f t="shared" si="371"/>
        <v>#DIV/0!</v>
      </c>
      <c r="T3317" s="87" t="e">
        <f t="shared" si="370"/>
        <v>#DIV/0!</v>
      </c>
    </row>
    <row r="3318" spans="1:20" ht="30" hidden="1" x14ac:dyDescent="0.3">
      <c r="A3318" s="136"/>
      <c r="B3318" s="117" t="s">
        <v>355</v>
      </c>
      <c r="C3318" s="96" t="s">
        <v>356</v>
      </c>
      <c r="D3318" s="18"/>
      <c r="E3318" s="645">
        <f t="shared" si="374"/>
        <v>0</v>
      </c>
      <c r="F3318" s="18"/>
      <c r="G3318" s="18"/>
      <c r="H3318" s="18"/>
      <c r="I3318" s="645">
        <f t="shared" si="372"/>
        <v>0</v>
      </c>
      <c r="J3318" s="18"/>
      <c r="K3318" s="18"/>
      <c r="L3318" s="18"/>
      <c r="M3318" s="645">
        <f t="shared" si="373"/>
        <v>0</v>
      </c>
      <c r="N3318" s="18"/>
      <c r="O3318" s="18"/>
      <c r="P3318" s="18"/>
      <c r="Q3318" s="87" t="e">
        <f t="shared" si="371"/>
        <v>#DIV/0!</v>
      </c>
      <c r="R3318" s="87" t="e">
        <f t="shared" si="371"/>
        <v>#DIV/0!</v>
      </c>
      <c r="S3318" s="87" t="e">
        <f t="shared" si="371"/>
        <v>#DIV/0!</v>
      </c>
      <c r="T3318" s="87" t="e">
        <f t="shared" si="370"/>
        <v>#DIV/0!</v>
      </c>
    </row>
    <row r="3319" spans="1:20" ht="30" hidden="1" x14ac:dyDescent="0.3">
      <c r="A3319" s="136"/>
      <c r="B3319" s="117" t="s">
        <v>357</v>
      </c>
      <c r="C3319" s="97" t="s">
        <v>358</v>
      </c>
      <c r="D3319" s="18"/>
      <c r="E3319" s="645">
        <f t="shared" si="374"/>
        <v>0</v>
      </c>
      <c r="F3319" s="18"/>
      <c r="G3319" s="18"/>
      <c r="H3319" s="18"/>
      <c r="I3319" s="645">
        <f t="shared" si="372"/>
        <v>0</v>
      </c>
      <c r="J3319" s="18"/>
      <c r="K3319" s="18"/>
      <c r="L3319" s="18"/>
      <c r="M3319" s="645">
        <f t="shared" si="373"/>
        <v>0</v>
      </c>
      <c r="N3319" s="18"/>
      <c r="O3319" s="18"/>
      <c r="P3319" s="18"/>
      <c r="Q3319" s="87" t="e">
        <f t="shared" si="371"/>
        <v>#DIV/0!</v>
      </c>
      <c r="R3319" s="87" t="e">
        <f t="shared" si="371"/>
        <v>#DIV/0!</v>
      </c>
      <c r="S3319" s="87" t="e">
        <f t="shared" si="371"/>
        <v>#DIV/0!</v>
      </c>
      <c r="T3319" s="87" t="e">
        <f t="shared" si="370"/>
        <v>#DIV/0!</v>
      </c>
    </row>
    <row r="3320" spans="1:20" ht="35.25" customHeight="1" x14ac:dyDescent="0.3">
      <c r="A3320" s="137" t="s">
        <v>558</v>
      </c>
      <c r="B3320" s="117"/>
      <c r="C3320" s="133" t="s">
        <v>559</v>
      </c>
      <c r="D3320" s="18">
        <f>D3321</f>
        <v>8</v>
      </c>
      <c r="E3320" s="645">
        <f t="shared" si="374"/>
        <v>8</v>
      </c>
      <c r="F3320" s="18">
        <f>F3321</f>
        <v>8</v>
      </c>
      <c r="G3320" s="18">
        <f>G3321</f>
        <v>0</v>
      </c>
      <c r="H3320" s="18">
        <f>H3321</f>
        <v>0</v>
      </c>
      <c r="I3320" s="645">
        <f t="shared" si="372"/>
        <v>6.3</v>
      </c>
      <c r="J3320" s="18">
        <f>J3321</f>
        <v>6.3</v>
      </c>
      <c r="K3320" s="18">
        <f>K3321</f>
        <v>0</v>
      </c>
      <c r="L3320" s="18">
        <f>L3321</f>
        <v>0</v>
      </c>
      <c r="M3320" s="645">
        <f t="shared" si="373"/>
        <v>6.3</v>
      </c>
      <c r="N3320" s="18">
        <f>N3321</f>
        <v>6.3</v>
      </c>
      <c r="O3320" s="18">
        <f>O3321</f>
        <v>0</v>
      </c>
      <c r="P3320" s="18">
        <f>P3321</f>
        <v>0</v>
      </c>
      <c r="Q3320" s="87">
        <f t="shared" si="371"/>
        <v>100</v>
      </c>
      <c r="R3320" s="87">
        <f t="shared" si="371"/>
        <v>100</v>
      </c>
      <c r="S3320" s="87" t="e">
        <f t="shared" si="371"/>
        <v>#DIV/0!</v>
      </c>
      <c r="T3320" s="87" t="e">
        <f t="shared" si="370"/>
        <v>#DIV/0!</v>
      </c>
    </row>
    <row r="3321" spans="1:20" x14ac:dyDescent="0.3">
      <c r="A3321" s="136"/>
      <c r="B3321" s="117" t="s">
        <v>192</v>
      </c>
      <c r="C3321" s="94" t="s">
        <v>206</v>
      </c>
      <c r="D3321" s="18">
        <f>D3374</f>
        <v>8</v>
      </c>
      <c r="E3321" s="645">
        <f t="shared" si="374"/>
        <v>8</v>
      </c>
      <c r="F3321" s="18">
        <f>F3374</f>
        <v>8</v>
      </c>
      <c r="G3321" s="18">
        <f>G3374</f>
        <v>0</v>
      </c>
      <c r="H3321" s="18">
        <f>H3374</f>
        <v>0</v>
      </c>
      <c r="I3321" s="645">
        <f t="shared" si="372"/>
        <v>6.3</v>
      </c>
      <c r="J3321" s="18">
        <f>J3374</f>
        <v>6.3</v>
      </c>
      <c r="K3321" s="18">
        <f>K3374</f>
        <v>0</v>
      </c>
      <c r="L3321" s="18">
        <f>L3374</f>
        <v>0</v>
      </c>
      <c r="M3321" s="645">
        <f t="shared" si="373"/>
        <v>6.3</v>
      </c>
      <c r="N3321" s="18">
        <f>N3374</f>
        <v>6.3</v>
      </c>
      <c r="O3321" s="18">
        <f>O3374</f>
        <v>0</v>
      </c>
      <c r="P3321" s="18">
        <f>P3374</f>
        <v>0</v>
      </c>
      <c r="Q3321" s="87">
        <f t="shared" si="371"/>
        <v>100</v>
      </c>
      <c r="R3321" s="87">
        <f t="shared" si="371"/>
        <v>100</v>
      </c>
      <c r="S3321" s="87" t="e">
        <f t="shared" si="371"/>
        <v>#DIV/0!</v>
      </c>
      <c r="T3321" s="87" t="e">
        <f t="shared" si="370"/>
        <v>#DIV/0!</v>
      </c>
    </row>
    <row r="3322" spans="1:20" hidden="1" x14ac:dyDescent="0.3">
      <c r="A3322" s="136"/>
      <c r="B3322" s="117" t="s">
        <v>203</v>
      </c>
      <c r="C3322" s="95" t="s">
        <v>385</v>
      </c>
      <c r="D3322" s="18"/>
      <c r="E3322" s="645">
        <f t="shared" si="374"/>
        <v>0</v>
      </c>
      <c r="F3322" s="18"/>
      <c r="G3322" s="18"/>
      <c r="H3322" s="18"/>
      <c r="I3322" s="645">
        <f t="shared" si="372"/>
        <v>0</v>
      </c>
      <c r="J3322" s="18"/>
      <c r="K3322" s="18"/>
      <c r="L3322" s="18"/>
      <c r="M3322" s="645">
        <f t="shared" si="373"/>
        <v>0</v>
      </c>
      <c r="N3322" s="18"/>
      <c r="O3322" s="18"/>
      <c r="P3322" s="18"/>
      <c r="Q3322" s="87" t="e">
        <f t="shared" si="371"/>
        <v>#DIV/0!</v>
      </c>
      <c r="R3322" s="87" t="e">
        <f t="shared" si="371"/>
        <v>#DIV/0!</v>
      </c>
      <c r="S3322" s="87" t="e">
        <f t="shared" si="371"/>
        <v>#DIV/0!</v>
      </c>
      <c r="T3322" s="87" t="e">
        <f t="shared" si="370"/>
        <v>#DIV/0!</v>
      </c>
    </row>
    <row r="3323" spans="1:20" hidden="1" x14ac:dyDescent="0.3">
      <c r="A3323" s="136"/>
      <c r="B3323" s="117" t="s">
        <v>207</v>
      </c>
      <c r="C3323" s="96" t="s">
        <v>208</v>
      </c>
      <c r="D3323" s="18"/>
      <c r="E3323" s="645">
        <f t="shared" si="374"/>
        <v>0</v>
      </c>
      <c r="F3323" s="18"/>
      <c r="G3323" s="18"/>
      <c r="H3323" s="18"/>
      <c r="I3323" s="645">
        <f t="shared" si="372"/>
        <v>0</v>
      </c>
      <c r="J3323" s="18"/>
      <c r="K3323" s="18"/>
      <c r="L3323" s="18"/>
      <c r="M3323" s="645">
        <f t="shared" si="373"/>
        <v>0</v>
      </c>
      <c r="N3323" s="18"/>
      <c r="O3323" s="18"/>
      <c r="P3323" s="18"/>
      <c r="Q3323" s="87" t="e">
        <f t="shared" si="371"/>
        <v>#DIV/0!</v>
      </c>
      <c r="R3323" s="87" t="e">
        <f t="shared" si="371"/>
        <v>#DIV/0!</v>
      </c>
      <c r="S3323" s="87" t="e">
        <f t="shared" si="371"/>
        <v>#DIV/0!</v>
      </c>
      <c r="T3323" s="87" t="e">
        <f t="shared" si="370"/>
        <v>#DIV/0!</v>
      </c>
    </row>
    <row r="3324" spans="1:20" ht="30" hidden="1" x14ac:dyDescent="0.3">
      <c r="A3324" s="136"/>
      <c r="B3324" s="117" t="s">
        <v>209</v>
      </c>
      <c r="C3324" s="97" t="s">
        <v>210</v>
      </c>
      <c r="D3324" s="18"/>
      <c r="E3324" s="645">
        <f t="shared" si="374"/>
        <v>0</v>
      </c>
      <c r="F3324" s="18"/>
      <c r="G3324" s="18"/>
      <c r="H3324" s="18"/>
      <c r="I3324" s="645">
        <f t="shared" si="372"/>
        <v>0</v>
      </c>
      <c r="J3324" s="18"/>
      <c r="K3324" s="18"/>
      <c r="L3324" s="18"/>
      <c r="M3324" s="645">
        <f t="shared" si="373"/>
        <v>0</v>
      </c>
      <c r="N3324" s="18"/>
      <c r="O3324" s="18"/>
      <c r="P3324" s="18"/>
      <c r="Q3324" s="87" t="e">
        <f t="shared" si="371"/>
        <v>#DIV/0!</v>
      </c>
      <c r="R3324" s="87" t="e">
        <f t="shared" si="371"/>
        <v>#DIV/0!</v>
      </c>
      <c r="S3324" s="87" t="e">
        <f t="shared" si="371"/>
        <v>#DIV/0!</v>
      </c>
      <c r="T3324" s="87" t="e">
        <f t="shared" si="370"/>
        <v>#DIV/0!</v>
      </c>
    </row>
    <row r="3325" spans="1:20" ht="30" hidden="1" x14ac:dyDescent="0.3">
      <c r="A3325" s="136"/>
      <c r="B3325" s="117" t="s">
        <v>211</v>
      </c>
      <c r="C3325" s="97" t="s">
        <v>212</v>
      </c>
      <c r="D3325" s="18"/>
      <c r="E3325" s="645">
        <f t="shared" si="374"/>
        <v>0</v>
      </c>
      <c r="F3325" s="18"/>
      <c r="G3325" s="18"/>
      <c r="H3325" s="18"/>
      <c r="I3325" s="645">
        <f t="shared" si="372"/>
        <v>0</v>
      </c>
      <c r="J3325" s="18"/>
      <c r="K3325" s="18"/>
      <c r="L3325" s="18"/>
      <c r="M3325" s="645">
        <f t="shared" si="373"/>
        <v>0</v>
      </c>
      <c r="N3325" s="18"/>
      <c r="O3325" s="18"/>
      <c r="P3325" s="18"/>
      <c r="Q3325" s="87" t="e">
        <f t="shared" si="371"/>
        <v>#DIV/0!</v>
      </c>
      <c r="R3325" s="87" t="e">
        <f t="shared" si="371"/>
        <v>#DIV/0!</v>
      </c>
      <c r="S3325" s="87" t="e">
        <f t="shared" si="371"/>
        <v>#DIV/0!</v>
      </c>
      <c r="T3325" s="87" t="e">
        <f t="shared" si="370"/>
        <v>#DIV/0!</v>
      </c>
    </row>
    <row r="3326" spans="1:20" hidden="1" x14ac:dyDescent="0.3">
      <c r="A3326" s="136"/>
      <c r="B3326" s="117" t="s">
        <v>213</v>
      </c>
      <c r="C3326" s="96" t="s">
        <v>214</v>
      </c>
      <c r="D3326" s="18"/>
      <c r="E3326" s="645">
        <f t="shared" si="374"/>
        <v>0</v>
      </c>
      <c r="F3326" s="18"/>
      <c r="G3326" s="18"/>
      <c r="H3326" s="18"/>
      <c r="I3326" s="645">
        <f t="shared" si="372"/>
        <v>0</v>
      </c>
      <c r="J3326" s="18"/>
      <c r="K3326" s="18"/>
      <c r="L3326" s="18"/>
      <c r="M3326" s="645">
        <f t="shared" si="373"/>
        <v>0</v>
      </c>
      <c r="N3326" s="18"/>
      <c r="O3326" s="18"/>
      <c r="P3326" s="18"/>
      <c r="Q3326" s="87" t="e">
        <f t="shared" si="371"/>
        <v>#DIV/0!</v>
      </c>
      <c r="R3326" s="87" t="e">
        <f t="shared" si="371"/>
        <v>#DIV/0!</v>
      </c>
      <c r="S3326" s="87" t="e">
        <f t="shared" si="371"/>
        <v>#DIV/0!</v>
      </c>
      <c r="T3326" s="87" t="e">
        <f t="shared" si="370"/>
        <v>#DIV/0!</v>
      </c>
    </row>
    <row r="3327" spans="1:20" hidden="1" x14ac:dyDescent="0.3">
      <c r="A3327" s="136"/>
      <c r="B3327" s="117" t="s">
        <v>215</v>
      </c>
      <c r="C3327" s="95" t="s">
        <v>391</v>
      </c>
      <c r="D3327" s="18"/>
      <c r="E3327" s="645">
        <f t="shared" si="374"/>
        <v>0</v>
      </c>
      <c r="F3327" s="18"/>
      <c r="G3327" s="18"/>
      <c r="H3327" s="18"/>
      <c r="I3327" s="645">
        <f t="shared" si="372"/>
        <v>0</v>
      </c>
      <c r="J3327" s="18"/>
      <c r="K3327" s="18"/>
      <c r="L3327" s="18"/>
      <c r="M3327" s="645">
        <f t="shared" si="373"/>
        <v>0</v>
      </c>
      <c r="N3327" s="18"/>
      <c r="O3327" s="18"/>
      <c r="P3327" s="18"/>
      <c r="Q3327" s="87" t="e">
        <f t="shared" si="371"/>
        <v>#DIV/0!</v>
      </c>
      <c r="R3327" s="87" t="e">
        <f t="shared" si="371"/>
        <v>#DIV/0!</v>
      </c>
      <c r="S3327" s="87" t="e">
        <f t="shared" si="371"/>
        <v>#DIV/0!</v>
      </c>
      <c r="T3327" s="87" t="e">
        <f t="shared" si="370"/>
        <v>#DIV/0!</v>
      </c>
    </row>
    <row r="3328" spans="1:20" ht="45" hidden="1" x14ac:dyDescent="0.3">
      <c r="A3328" s="136"/>
      <c r="B3328" s="117" t="s">
        <v>216</v>
      </c>
      <c r="C3328" s="96" t="s">
        <v>217</v>
      </c>
      <c r="D3328" s="18"/>
      <c r="E3328" s="645">
        <f t="shared" si="374"/>
        <v>0</v>
      </c>
      <c r="F3328" s="18"/>
      <c r="G3328" s="18"/>
      <c r="H3328" s="18"/>
      <c r="I3328" s="645">
        <f t="shared" si="372"/>
        <v>0</v>
      </c>
      <c r="J3328" s="18"/>
      <c r="K3328" s="18"/>
      <c r="L3328" s="18"/>
      <c r="M3328" s="645">
        <f t="shared" si="373"/>
        <v>0</v>
      </c>
      <c r="N3328" s="18"/>
      <c r="O3328" s="18"/>
      <c r="P3328" s="18"/>
      <c r="Q3328" s="87" t="e">
        <f t="shared" si="371"/>
        <v>#DIV/0!</v>
      </c>
      <c r="R3328" s="87" t="e">
        <f t="shared" si="371"/>
        <v>#DIV/0!</v>
      </c>
      <c r="S3328" s="87" t="e">
        <f t="shared" si="371"/>
        <v>#DIV/0!</v>
      </c>
      <c r="T3328" s="87" t="e">
        <f t="shared" si="370"/>
        <v>#DIV/0!</v>
      </c>
    </row>
    <row r="3329" spans="1:20" hidden="1" x14ac:dyDescent="0.3">
      <c r="A3329" s="136"/>
      <c r="B3329" s="117" t="s">
        <v>218</v>
      </c>
      <c r="C3329" s="96" t="s">
        <v>219</v>
      </c>
      <c r="D3329" s="18"/>
      <c r="E3329" s="645">
        <f t="shared" si="374"/>
        <v>0</v>
      </c>
      <c r="F3329" s="18"/>
      <c r="G3329" s="18"/>
      <c r="H3329" s="18"/>
      <c r="I3329" s="645">
        <f t="shared" si="372"/>
        <v>0</v>
      </c>
      <c r="J3329" s="18"/>
      <c r="K3329" s="18"/>
      <c r="L3329" s="18"/>
      <c r="M3329" s="645">
        <f t="shared" si="373"/>
        <v>0</v>
      </c>
      <c r="N3329" s="18"/>
      <c r="O3329" s="18"/>
      <c r="P3329" s="18"/>
      <c r="Q3329" s="87" t="e">
        <f t="shared" si="371"/>
        <v>#DIV/0!</v>
      </c>
      <c r="R3329" s="87" t="e">
        <f t="shared" si="371"/>
        <v>#DIV/0!</v>
      </c>
      <c r="S3329" s="87" t="e">
        <f t="shared" si="371"/>
        <v>#DIV/0!</v>
      </c>
      <c r="T3329" s="87" t="e">
        <f t="shared" si="370"/>
        <v>#DIV/0!</v>
      </c>
    </row>
    <row r="3330" spans="1:20" ht="30" hidden="1" x14ac:dyDescent="0.3">
      <c r="A3330" s="136"/>
      <c r="B3330" s="117" t="s">
        <v>220</v>
      </c>
      <c r="C3330" s="97" t="s">
        <v>221</v>
      </c>
      <c r="D3330" s="18"/>
      <c r="E3330" s="645">
        <f t="shared" si="374"/>
        <v>0</v>
      </c>
      <c r="F3330" s="18"/>
      <c r="G3330" s="18"/>
      <c r="H3330" s="18"/>
      <c r="I3330" s="645">
        <f t="shared" si="372"/>
        <v>0</v>
      </c>
      <c r="J3330" s="18"/>
      <c r="K3330" s="18"/>
      <c r="L3330" s="18"/>
      <c r="M3330" s="645">
        <f t="shared" si="373"/>
        <v>0</v>
      </c>
      <c r="N3330" s="18"/>
      <c r="O3330" s="18"/>
      <c r="P3330" s="18"/>
      <c r="Q3330" s="87" t="e">
        <f t="shared" si="371"/>
        <v>#DIV/0!</v>
      </c>
      <c r="R3330" s="87" t="e">
        <f t="shared" si="371"/>
        <v>#DIV/0!</v>
      </c>
      <c r="S3330" s="87" t="e">
        <f t="shared" si="371"/>
        <v>#DIV/0!</v>
      </c>
      <c r="T3330" s="87" t="e">
        <f t="shared" si="370"/>
        <v>#DIV/0!</v>
      </c>
    </row>
    <row r="3331" spans="1:20" ht="30" hidden="1" x14ac:dyDescent="0.3">
      <c r="A3331" s="136"/>
      <c r="B3331" s="117" t="s">
        <v>222</v>
      </c>
      <c r="C3331" s="97" t="s">
        <v>223</v>
      </c>
      <c r="D3331" s="18"/>
      <c r="E3331" s="645">
        <f t="shared" si="374"/>
        <v>0</v>
      </c>
      <c r="F3331" s="18"/>
      <c r="G3331" s="18"/>
      <c r="H3331" s="18"/>
      <c r="I3331" s="645">
        <f t="shared" si="372"/>
        <v>0</v>
      </c>
      <c r="J3331" s="18"/>
      <c r="K3331" s="18"/>
      <c r="L3331" s="18"/>
      <c r="M3331" s="645">
        <f t="shared" si="373"/>
        <v>0</v>
      </c>
      <c r="N3331" s="18"/>
      <c r="O3331" s="18"/>
      <c r="P3331" s="18"/>
      <c r="Q3331" s="87" t="e">
        <f t="shared" si="371"/>
        <v>#DIV/0!</v>
      </c>
      <c r="R3331" s="87" t="e">
        <f t="shared" si="371"/>
        <v>#DIV/0!</v>
      </c>
      <c r="S3331" s="87" t="e">
        <f t="shared" si="371"/>
        <v>#DIV/0!</v>
      </c>
      <c r="T3331" s="87" t="e">
        <f t="shared" si="370"/>
        <v>#DIV/0!</v>
      </c>
    </row>
    <row r="3332" spans="1:20" hidden="1" x14ac:dyDescent="0.3">
      <c r="A3332" s="136"/>
      <c r="B3332" s="117" t="s">
        <v>224</v>
      </c>
      <c r="C3332" s="96" t="s">
        <v>225</v>
      </c>
      <c r="D3332" s="18"/>
      <c r="E3332" s="645">
        <f t="shared" si="374"/>
        <v>0</v>
      </c>
      <c r="F3332" s="18"/>
      <c r="G3332" s="18"/>
      <c r="H3332" s="18"/>
      <c r="I3332" s="645">
        <f t="shared" si="372"/>
        <v>0</v>
      </c>
      <c r="J3332" s="18"/>
      <c r="K3332" s="18"/>
      <c r="L3332" s="18"/>
      <c r="M3332" s="645">
        <f t="shared" si="373"/>
        <v>0</v>
      </c>
      <c r="N3332" s="18"/>
      <c r="O3332" s="18"/>
      <c r="P3332" s="18"/>
      <c r="Q3332" s="87" t="e">
        <f t="shared" si="371"/>
        <v>#DIV/0!</v>
      </c>
      <c r="R3332" s="87" t="e">
        <f t="shared" si="371"/>
        <v>#DIV/0!</v>
      </c>
      <c r="S3332" s="87" t="e">
        <f t="shared" si="371"/>
        <v>#DIV/0!</v>
      </c>
      <c r="T3332" s="87" t="e">
        <f t="shared" si="370"/>
        <v>#DIV/0!</v>
      </c>
    </row>
    <row r="3333" spans="1:20" ht="30" hidden="1" x14ac:dyDescent="0.3">
      <c r="A3333" s="136"/>
      <c r="B3333" s="117" t="s">
        <v>226</v>
      </c>
      <c r="C3333" s="97" t="s">
        <v>227</v>
      </c>
      <c r="D3333" s="18"/>
      <c r="E3333" s="645">
        <f t="shared" si="374"/>
        <v>0</v>
      </c>
      <c r="F3333" s="18"/>
      <c r="G3333" s="18"/>
      <c r="H3333" s="18"/>
      <c r="I3333" s="645">
        <f t="shared" si="372"/>
        <v>0</v>
      </c>
      <c r="J3333" s="18"/>
      <c r="K3333" s="18"/>
      <c r="L3333" s="18"/>
      <c r="M3333" s="645">
        <f t="shared" si="373"/>
        <v>0</v>
      </c>
      <c r="N3333" s="18"/>
      <c r="O3333" s="18"/>
      <c r="P3333" s="18"/>
      <c r="Q3333" s="87" t="e">
        <f t="shared" si="371"/>
        <v>#DIV/0!</v>
      </c>
      <c r="R3333" s="87" t="e">
        <f t="shared" si="371"/>
        <v>#DIV/0!</v>
      </c>
      <c r="S3333" s="87" t="e">
        <f t="shared" si="371"/>
        <v>#DIV/0!</v>
      </c>
      <c r="T3333" s="87" t="e">
        <f t="shared" si="370"/>
        <v>#DIV/0!</v>
      </c>
    </row>
    <row r="3334" spans="1:20" ht="75" hidden="1" x14ac:dyDescent="0.3">
      <c r="A3334" s="136"/>
      <c r="B3334" s="117" t="s">
        <v>228</v>
      </c>
      <c r="C3334" s="97" t="s">
        <v>229</v>
      </c>
      <c r="D3334" s="18"/>
      <c r="E3334" s="645">
        <f t="shared" si="374"/>
        <v>0</v>
      </c>
      <c r="F3334" s="18"/>
      <c r="G3334" s="18"/>
      <c r="H3334" s="18"/>
      <c r="I3334" s="645">
        <f t="shared" si="372"/>
        <v>0</v>
      </c>
      <c r="J3334" s="18"/>
      <c r="K3334" s="18"/>
      <c r="L3334" s="18"/>
      <c r="M3334" s="645">
        <f t="shared" si="373"/>
        <v>0</v>
      </c>
      <c r="N3334" s="18"/>
      <c r="O3334" s="18"/>
      <c r="P3334" s="18"/>
      <c r="Q3334" s="87" t="e">
        <f t="shared" si="371"/>
        <v>#DIV/0!</v>
      </c>
      <c r="R3334" s="87" t="e">
        <f t="shared" si="371"/>
        <v>#DIV/0!</v>
      </c>
      <c r="S3334" s="87" t="e">
        <f t="shared" si="371"/>
        <v>#DIV/0!</v>
      </c>
      <c r="T3334" s="87" t="e">
        <f t="shared" si="370"/>
        <v>#DIV/0!</v>
      </c>
    </row>
    <row r="3335" spans="1:20" ht="135" hidden="1" x14ac:dyDescent="0.3">
      <c r="A3335" s="136"/>
      <c r="B3335" s="117" t="s">
        <v>230</v>
      </c>
      <c r="C3335" s="97" t="s">
        <v>231</v>
      </c>
      <c r="D3335" s="18"/>
      <c r="E3335" s="645">
        <f t="shared" si="374"/>
        <v>0</v>
      </c>
      <c r="F3335" s="18"/>
      <c r="G3335" s="18"/>
      <c r="H3335" s="18"/>
      <c r="I3335" s="645">
        <f t="shared" si="372"/>
        <v>0</v>
      </c>
      <c r="J3335" s="18"/>
      <c r="K3335" s="18"/>
      <c r="L3335" s="18"/>
      <c r="M3335" s="645">
        <f t="shared" si="373"/>
        <v>0</v>
      </c>
      <c r="N3335" s="18"/>
      <c r="O3335" s="18"/>
      <c r="P3335" s="18"/>
      <c r="Q3335" s="87" t="e">
        <f t="shared" si="371"/>
        <v>#DIV/0!</v>
      </c>
      <c r="R3335" s="87" t="e">
        <f t="shared" si="371"/>
        <v>#DIV/0!</v>
      </c>
      <c r="S3335" s="87" t="e">
        <f t="shared" si="371"/>
        <v>#DIV/0!</v>
      </c>
      <c r="T3335" s="87" t="e">
        <f t="shared" si="370"/>
        <v>#DIV/0!</v>
      </c>
    </row>
    <row r="3336" spans="1:20" ht="45" hidden="1" x14ac:dyDescent="0.3">
      <c r="A3336" s="136"/>
      <c r="B3336" s="117" t="s">
        <v>232</v>
      </c>
      <c r="C3336" s="97" t="s">
        <v>233</v>
      </c>
      <c r="D3336" s="18"/>
      <c r="E3336" s="645">
        <f t="shared" si="374"/>
        <v>0</v>
      </c>
      <c r="F3336" s="18"/>
      <c r="G3336" s="18"/>
      <c r="H3336" s="18"/>
      <c r="I3336" s="645">
        <f t="shared" si="372"/>
        <v>0</v>
      </c>
      <c r="J3336" s="18"/>
      <c r="K3336" s="18"/>
      <c r="L3336" s="18"/>
      <c r="M3336" s="645">
        <f t="shared" si="373"/>
        <v>0</v>
      </c>
      <c r="N3336" s="18"/>
      <c r="O3336" s="18"/>
      <c r="P3336" s="18"/>
      <c r="Q3336" s="87" t="e">
        <f t="shared" si="371"/>
        <v>#DIV/0!</v>
      </c>
      <c r="R3336" s="87" t="e">
        <f t="shared" si="371"/>
        <v>#DIV/0!</v>
      </c>
      <c r="S3336" s="87" t="e">
        <f t="shared" si="371"/>
        <v>#DIV/0!</v>
      </c>
      <c r="T3336" s="87" t="e">
        <f t="shared" si="370"/>
        <v>#DIV/0!</v>
      </c>
    </row>
    <row r="3337" spans="1:20" ht="45" hidden="1" x14ac:dyDescent="0.3">
      <c r="A3337" s="136"/>
      <c r="B3337" s="117" t="s">
        <v>234</v>
      </c>
      <c r="C3337" s="97" t="s">
        <v>235</v>
      </c>
      <c r="D3337" s="18"/>
      <c r="E3337" s="645">
        <f t="shared" si="374"/>
        <v>0</v>
      </c>
      <c r="F3337" s="18"/>
      <c r="G3337" s="18"/>
      <c r="H3337" s="18"/>
      <c r="I3337" s="645">
        <f t="shared" si="372"/>
        <v>0</v>
      </c>
      <c r="J3337" s="18"/>
      <c r="K3337" s="18"/>
      <c r="L3337" s="18"/>
      <c r="M3337" s="645">
        <f t="shared" si="373"/>
        <v>0</v>
      </c>
      <c r="N3337" s="18"/>
      <c r="O3337" s="18"/>
      <c r="P3337" s="18"/>
      <c r="Q3337" s="87" t="e">
        <f t="shared" si="371"/>
        <v>#DIV/0!</v>
      </c>
      <c r="R3337" s="87" t="e">
        <f t="shared" si="371"/>
        <v>#DIV/0!</v>
      </c>
      <c r="S3337" s="87" t="e">
        <f t="shared" si="371"/>
        <v>#DIV/0!</v>
      </c>
      <c r="T3337" s="87" t="e">
        <f t="shared" si="370"/>
        <v>#DIV/0!</v>
      </c>
    </row>
    <row r="3338" spans="1:20" ht="45" hidden="1" x14ac:dyDescent="0.3">
      <c r="A3338" s="136"/>
      <c r="B3338" s="117" t="s">
        <v>236</v>
      </c>
      <c r="C3338" s="97" t="s">
        <v>237</v>
      </c>
      <c r="D3338" s="18"/>
      <c r="E3338" s="645">
        <f t="shared" si="374"/>
        <v>0</v>
      </c>
      <c r="F3338" s="18"/>
      <c r="G3338" s="18"/>
      <c r="H3338" s="18"/>
      <c r="I3338" s="645">
        <f t="shared" si="372"/>
        <v>0</v>
      </c>
      <c r="J3338" s="18"/>
      <c r="K3338" s="18"/>
      <c r="L3338" s="18"/>
      <c r="M3338" s="645">
        <f t="shared" si="373"/>
        <v>0</v>
      </c>
      <c r="N3338" s="18"/>
      <c r="O3338" s="18"/>
      <c r="P3338" s="18"/>
      <c r="Q3338" s="87" t="e">
        <f t="shared" si="371"/>
        <v>#DIV/0!</v>
      </c>
      <c r="R3338" s="87" t="e">
        <f t="shared" si="371"/>
        <v>#DIV/0!</v>
      </c>
      <c r="S3338" s="87" t="e">
        <f t="shared" si="371"/>
        <v>#DIV/0!</v>
      </c>
      <c r="T3338" s="87" t="e">
        <f t="shared" si="370"/>
        <v>#DIV/0!</v>
      </c>
    </row>
    <row r="3339" spans="1:20" ht="30" hidden="1" x14ac:dyDescent="0.3">
      <c r="A3339" s="136"/>
      <c r="B3339" s="117" t="s">
        <v>238</v>
      </c>
      <c r="C3339" s="97" t="s">
        <v>239</v>
      </c>
      <c r="D3339" s="18"/>
      <c r="E3339" s="645">
        <f t="shared" si="374"/>
        <v>0</v>
      </c>
      <c r="F3339" s="18"/>
      <c r="G3339" s="18"/>
      <c r="H3339" s="18"/>
      <c r="I3339" s="645">
        <f t="shared" si="372"/>
        <v>0</v>
      </c>
      <c r="J3339" s="18"/>
      <c r="K3339" s="18"/>
      <c r="L3339" s="18"/>
      <c r="M3339" s="645">
        <f t="shared" si="373"/>
        <v>0</v>
      </c>
      <c r="N3339" s="18"/>
      <c r="O3339" s="18"/>
      <c r="P3339" s="18"/>
      <c r="Q3339" s="87" t="e">
        <f t="shared" si="371"/>
        <v>#DIV/0!</v>
      </c>
      <c r="R3339" s="87" t="e">
        <f t="shared" si="371"/>
        <v>#DIV/0!</v>
      </c>
      <c r="S3339" s="87" t="e">
        <f t="shared" si="371"/>
        <v>#DIV/0!</v>
      </c>
      <c r="T3339" s="87" t="e">
        <f t="shared" si="370"/>
        <v>#DIV/0!</v>
      </c>
    </row>
    <row r="3340" spans="1:20" ht="45" hidden="1" x14ac:dyDescent="0.3">
      <c r="A3340" s="136"/>
      <c r="B3340" s="117" t="s">
        <v>240</v>
      </c>
      <c r="C3340" s="97" t="s">
        <v>241</v>
      </c>
      <c r="D3340" s="18"/>
      <c r="E3340" s="645">
        <f t="shared" si="374"/>
        <v>0</v>
      </c>
      <c r="F3340" s="18"/>
      <c r="G3340" s="18"/>
      <c r="H3340" s="18"/>
      <c r="I3340" s="645">
        <f t="shared" si="372"/>
        <v>0</v>
      </c>
      <c r="J3340" s="18"/>
      <c r="K3340" s="18"/>
      <c r="L3340" s="18"/>
      <c r="M3340" s="645">
        <f t="shared" si="373"/>
        <v>0</v>
      </c>
      <c r="N3340" s="18"/>
      <c r="O3340" s="18"/>
      <c r="P3340" s="18"/>
      <c r="Q3340" s="87" t="e">
        <f t="shared" si="371"/>
        <v>#DIV/0!</v>
      </c>
      <c r="R3340" s="87" t="e">
        <f t="shared" si="371"/>
        <v>#DIV/0!</v>
      </c>
      <c r="S3340" s="87" t="e">
        <f t="shared" si="371"/>
        <v>#DIV/0!</v>
      </c>
      <c r="T3340" s="87" t="e">
        <f t="shared" si="370"/>
        <v>#DIV/0!</v>
      </c>
    </row>
    <row r="3341" spans="1:20" ht="60" hidden="1" x14ac:dyDescent="0.3">
      <c r="A3341" s="136"/>
      <c r="B3341" s="117" t="s">
        <v>242</v>
      </c>
      <c r="C3341" s="97" t="s">
        <v>243</v>
      </c>
      <c r="D3341" s="18"/>
      <c r="E3341" s="645">
        <f t="shared" si="374"/>
        <v>0</v>
      </c>
      <c r="F3341" s="18"/>
      <c r="G3341" s="18"/>
      <c r="H3341" s="18"/>
      <c r="I3341" s="645">
        <f t="shared" si="372"/>
        <v>0</v>
      </c>
      <c r="J3341" s="18"/>
      <c r="K3341" s="18"/>
      <c r="L3341" s="18"/>
      <c r="M3341" s="645">
        <f t="shared" si="373"/>
        <v>0</v>
      </c>
      <c r="N3341" s="18"/>
      <c r="O3341" s="18"/>
      <c r="P3341" s="18"/>
      <c r="Q3341" s="87" t="e">
        <f t="shared" si="371"/>
        <v>#DIV/0!</v>
      </c>
      <c r="R3341" s="87" t="e">
        <f t="shared" si="371"/>
        <v>#DIV/0!</v>
      </c>
      <c r="S3341" s="87" t="e">
        <f t="shared" si="371"/>
        <v>#DIV/0!</v>
      </c>
      <c r="T3341" s="87" t="e">
        <f t="shared" si="370"/>
        <v>#DIV/0!</v>
      </c>
    </row>
    <row r="3342" spans="1:20" ht="30" hidden="1" x14ac:dyDescent="0.3">
      <c r="A3342" s="136"/>
      <c r="B3342" s="117" t="s">
        <v>244</v>
      </c>
      <c r="C3342" s="97" t="s">
        <v>245</v>
      </c>
      <c r="D3342" s="18"/>
      <c r="E3342" s="645">
        <f t="shared" si="374"/>
        <v>0</v>
      </c>
      <c r="F3342" s="18"/>
      <c r="G3342" s="18"/>
      <c r="H3342" s="18"/>
      <c r="I3342" s="645">
        <f t="shared" si="372"/>
        <v>0</v>
      </c>
      <c r="J3342" s="18"/>
      <c r="K3342" s="18"/>
      <c r="L3342" s="18"/>
      <c r="M3342" s="645">
        <f t="shared" si="373"/>
        <v>0</v>
      </c>
      <c r="N3342" s="18"/>
      <c r="O3342" s="18"/>
      <c r="P3342" s="18"/>
      <c r="Q3342" s="87" t="e">
        <f t="shared" si="371"/>
        <v>#DIV/0!</v>
      </c>
      <c r="R3342" s="87" t="e">
        <f t="shared" si="371"/>
        <v>#DIV/0!</v>
      </c>
      <c r="S3342" s="87" t="e">
        <f t="shared" si="371"/>
        <v>#DIV/0!</v>
      </c>
      <c r="T3342" s="87" t="e">
        <f t="shared" si="370"/>
        <v>#DIV/0!</v>
      </c>
    </row>
    <row r="3343" spans="1:20" ht="30" hidden="1" x14ac:dyDescent="0.3">
      <c r="A3343" s="136"/>
      <c r="B3343" s="117" t="s">
        <v>246</v>
      </c>
      <c r="C3343" s="97" t="s">
        <v>247</v>
      </c>
      <c r="D3343" s="18"/>
      <c r="E3343" s="645">
        <f t="shared" si="374"/>
        <v>0</v>
      </c>
      <c r="F3343" s="18"/>
      <c r="G3343" s="18"/>
      <c r="H3343" s="18"/>
      <c r="I3343" s="645">
        <f t="shared" si="372"/>
        <v>0</v>
      </c>
      <c r="J3343" s="18"/>
      <c r="K3343" s="18"/>
      <c r="L3343" s="18"/>
      <c r="M3343" s="645">
        <f t="shared" si="373"/>
        <v>0</v>
      </c>
      <c r="N3343" s="18"/>
      <c r="O3343" s="18"/>
      <c r="P3343" s="18"/>
      <c r="Q3343" s="87" t="e">
        <f t="shared" si="371"/>
        <v>#DIV/0!</v>
      </c>
      <c r="R3343" s="87" t="e">
        <f t="shared" si="371"/>
        <v>#DIV/0!</v>
      </c>
      <c r="S3343" s="87" t="e">
        <f t="shared" si="371"/>
        <v>#DIV/0!</v>
      </c>
      <c r="T3343" s="87" t="e">
        <f t="shared" si="370"/>
        <v>#DIV/0!</v>
      </c>
    </row>
    <row r="3344" spans="1:20" ht="30" hidden="1" x14ac:dyDescent="0.3">
      <c r="A3344" s="136"/>
      <c r="B3344" s="117" t="s">
        <v>248</v>
      </c>
      <c r="C3344" s="97" t="s">
        <v>249</v>
      </c>
      <c r="D3344" s="18"/>
      <c r="E3344" s="645">
        <f t="shared" si="374"/>
        <v>0</v>
      </c>
      <c r="F3344" s="18"/>
      <c r="G3344" s="18"/>
      <c r="H3344" s="18"/>
      <c r="I3344" s="645">
        <f t="shared" si="372"/>
        <v>0</v>
      </c>
      <c r="J3344" s="18"/>
      <c r="K3344" s="18"/>
      <c r="L3344" s="18"/>
      <c r="M3344" s="645">
        <f t="shared" si="373"/>
        <v>0</v>
      </c>
      <c r="N3344" s="18"/>
      <c r="O3344" s="18"/>
      <c r="P3344" s="18"/>
      <c r="Q3344" s="87" t="e">
        <f t="shared" si="371"/>
        <v>#DIV/0!</v>
      </c>
      <c r="R3344" s="87" t="e">
        <f t="shared" si="371"/>
        <v>#DIV/0!</v>
      </c>
      <c r="S3344" s="87" t="e">
        <f t="shared" si="371"/>
        <v>#DIV/0!</v>
      </c>
      <c r="T3344" s="87" t="e">
        <f t="shared" si="370"/>
        <v>#DIV/0!</v>
      </c>
    </row>
    <row r="3345" spans="1:20" ht="75" hidden="1" x14ac:dyDescent="0.3">
      <c r="A3345" s="136"/>
      <c r="B3345" s="117" t="s">
        <v>250</v>
      </c>
      <c r="C3345" s="97" t="s">
        <v>251</v>
      </c>
      <c r="D3345" s="18"/>
      <c r="E3345" s="645">
        <f t="shared" si="374"/>
        <v>0</v>
      </c>
      <c r="F3345" s="18"/>
      <c r="G3345" s="18"/>
      <c r="H3345" s="18"/>
      <c r="I3345" s="645">
        <f t="shared" si="372"/>
        <v>0</v>
      </c>
      <c r="J3345" s="18"/>
      <c r="K3345" s="18"/>
      <c r="L3345" s="18"/>
      <c r="M3345" s="645">
        <f t="shared" si="373"/>
        <v>0</v>
      </c>
      <c r="N3345" s="18"/>
      <c r="O3345" s="18"/>
      <c r="P3345" s="18"/>
      <c r="Q3345" s="87" t="e">
        <f t="shared" si="371"/>
        <v>#DIV/0!</v>
      </c>
      <c r="R3345" s="87" t="e">
        <f t="shared" si="371"/>
        <v>#DIV/0!</v>
      </c>
      <c r="S3345" s="87" t="e">
        <f t="shared" si="371"/>
        <v>#DIV/0!</v>
      </c>
      <c r="T3345" s="87" t="e">
        <f t="shared" si="370"/>
        <v>#DIV/0!</v>
      </c>
    </row>
    <row r="3346" spans="1:20" ht="30" hidden="1" x14ac:dyDescent="0.3">
      <c r="A3346" s="136"/>
      <c r="B3346" s="117" t="s">
        <v>252</v>
      </c>
      <c r="C3346" s="97" t="s">
        <v>253</v>
      </c>
      <c r="D3346" s="18"/>
      <c r="E3346" s="645">
        <f t="shared" si="374"/>
        <v>0</v>
      </c>
      <c r="F3346" s="18"/>
      <c r="G3346" s="18"/>
      <c r="H3346" s="18"/>
      <c r="I3346" s="645">
        <f t="shared" si="372"/>
        <v>0</v>
      </c>
      <c r="J3346" s="18"/>
      <c r="K3346" s="18"/>
      <c r="L3346" s="18"/>
      <c r="M3346" s="645">
        <f t="shared" si="373"/>
        <v>0</v>
      </c>
      <c r="N3346" s="18"/>
      <c r="O3346" s="18"/>
      <c r="P3346" s="18"/>
      <c r="Q3346" s="87" t="e">
        <f t="shared" si="371"/>
        <v>#DIV/0!</v>
      </c>
      <c r="R3346" s="87" t="e">
        <f t="shared" si="371"/>
        <v>#DIV/0!</v>
      </c>
      <c r="S3346" s="87" t="e">
        <f t="shared" si="371"/>
        <v>#DIV/0!</v>
      </c>
      <c r="T3346" s="87" t="e">
        <f t="shared" si="370"/>
        <v>#DIV/0!</v>
      </c>
    </row>
    <row r="3347" spans="1:20" ht="30" hidden="1" x14ac:dyDescent="0.3">
      <c r="A3347" s="136"/>
      <c r="B3347" s="117" t="s">
        <v>254</v>
      </c>
      <c r="C3347" s="96" t="s">
        <v>255</v>
      </c>
      <c r="D3347" s="18"/>
      <c r="E3347" s="645">
        <f t="shared" si="374"/>
        <v>0</v>
      </c>
      <c r="F3347" s="18"/>
      <c r="G3347" s="18"/>
      <c r="H3347" s="18"/>
      <c r="I3347" s="645">
        <f t="shared" si="372"/>
        <v>0</v>
      </c>
      <c r="J3347" s="18"/>
      <c r="K3347" s="18"/>
      <c r="L3347" s="18"/>
      <c r="M3347" s="645">
        <f t="shared" si="373"/>
        <v>0</v>
      </c>
      <c r="N3347" s="18"/>
      <c r="O3347" s="18"/>
      <c r="P3347" s="18"/>
      <c r="Q3347" s="87" t="e">
        <f t="shared" si="371"/>
        <v>#DIV/0!</v>
      </c>
      <c r="R3347" s="87" t="e">
        <f t="shared" si="371"/>
        <v>#DIV/0!</v>
      </c>
      <c r="S3347" s="87" t="e">
        <f t="shared" si="371"/>
        <v>#DIV/0!</v>
      </c>
      <c r="T3347" s="87" t="e">
        <f t="shared" si="370"/>
        <v>#DIV/0!</v>
      </c>
    </row>
    <row r="3348" spans="1:20" hidden="1" x14ac:dyDescent="0.3">
      <c r="A3348" s="136"/>
      <c r="B3348" s="117" t="s">
        <v>256</v>
      </c>
      <c r="C3348" s="96" t="s">
        <v>257</v>
      </c>
      <c r="D3348" s="18"/>
      <c r="E3348" s="645">
        <f t="shared" si="374"/>
        <v>0</v>
      </c>
      <c r="F3348" s="18"/>
      <c r="G3348" s="18"/>
      <c r="H3348" s="18"/>
      <c r="I3348" s="645">
        <f t="shared" si="372"/>
        <v>0</v>
      </c>
      <c r="J3348" s="18"/>
      <c r="K3348" s="18"/>
      <c r="L3348" s="18"/>
      <c r="M3348" s="645">
        <f t="shared" si="373"/>
        <v>0</v>
      </c>
      <c r="N3348" s="18"/>
      <c r="O3348" s="18"/>
      <c r="P3348" s="18"/>
      <c r="Q3348" s="87" t="e">
        <f t="shared" si="371"/>
        <v>#DIV/0!</v>
      </c>
      <c r="R3348" s="87" t="e">
        <f t="shared" si="371"/>
        <v>#DIV/0!</v>
      </c>
      <c r="S3348" s="87" t="e">
        <f t="shared" si="371"/>
        <v>#DIV/0!</v>
      </c>
      <c r="T3348" s="87" t="e">
        <f t="shared" si="370"/>
        <v>#DIV/0!</v>
      </c>
    </row>
    <row r="3349" spans="1:20" hidden="1" x14ac:dyDescent="0.3">
      <c r="A3349" s="136"/>
      <c r="B3349" s="117" t="s">
        <v>258</v>
      </c>
      <c r="C3349" s="96" t="s">
        <v>259</v>
      </c>
      <c r="D3349" s="18"/>
      <c r="E3349" s="645">
        <f t="shared" si="374"/>
        <v>0</v>
      </c>
      <c r="F3349" s="18"/>
      <c r="G3349" s="18"/>
      <c r="H3349" s="18"/>
      <c r="I3349" s="645">
        <f t="shared" si="372"/>
        <v>0</v>
      </c>
      <c r="J3349" s="18"/>
      <c r="K3349" s="18"/>
      <c r="L3349" s="18"/>
      <c r="M3349" s="645">
        <f t="shared" si="373"/>
        <v>0</v>
      </c>
      <c r="N3349" s="18"/>
      <c r="O3349" s="18"/>
      <c r="P3349" s="18"/>
      <c r="Q3349" s="87" t="e">
        <f t="shared" si="371"/>
        <v>#DIV/0!</v>
      </c>
      <c r="R3349" s="87" t="e">
        <f t="shared" si="371"/>
        <v>#DIV/0!</v>
      </c>
      <c r="S3349" s="87" t="e">
        <f t="shared" si="371"/>
        <v>#DIV/0!</v>
      </c>
      <c r="T3349" s="87" t="e">
        <f t="shared" si="371"/>
        <v>#DIV/0!</v>
      </c>
    </row>
    <row r="3350" spans="1:20" ht="60" hidden="1" x14ac:dyDescent="0.3">
      <c r="A3350" s="136"/>
      <c r="B3350" s="117" t="s">
        <v>260</v>
      </c>
      <c r="C3350" s="96" t="s">
        <v>261</v>
      </c>
      <c r="D3350" s="18"/>
      <c r="E3350" s="645">
        <f t="shared" si="374"/>
        <v>0</v>
      </c>
      <c r="F3350" s="18"/>
      <c r="G3350" s="18"/>
      <c r="H3350" s="18"/>
      <c r="I3350" s="645">
        <f t="shared" si="372"/>
        <v>0</v>
      </c>
      <c r="J3350" s="18"/>
      <c r="K3350" s="18"/>
      <c r="L3350" s="18"/>
      <c r="M3350" s="645">
        <f t="shared" si="373"/>
        <v>0</v>
      </c>
      <c r="N3350" s="18"/>
      <c r="O3350" s="18"/>
      <c r="P3350" s="18"/>
      <c r="Q3350" s="87" t="e">
        <f t="shared" si="371"/>
        <v>#DIV/0!</v>
      </c>
      <c r="R3350" s="87" t="e">
        <f t="shared" si="371"/>
        <v>#DIV/0!</v>
      </c>
      <c r="S3350" s="87" t="e">
        <f t="shared" si="371"/>
        <v>#DIV/0!</v>
      </c>
      <c r="T3350" s="87" t="e">
        <f t="shared" si="371"/>
        <v>#DIV/0!</v>
      </c>
    </row>
    <row r="3351" spans="1:20" ht="45" hidden="1" x14ac:dyDescent="0.3">
      <c r="A3351" s="136"/>
      <c r="B3351" s="117" t="s">
        <v>262</v>
      </c>
      <c r="C3351" s="96" t="s">
        <v>263</v>
      </c>
      <c r="D3351" s="18"/>
      <c r="E3351" s="645">
        <f t="shared" si="374"/>
        <v>0</v>
      </c>
      <c r="F3351" s="18"/>
      <c r="G3351" s="18"/>
      <c r="H3351" s="18"/>
      <c r="I3351" s="645">
        <f t="shared" ref="I3351:I3414" si="375">J3351+K3351</f>
        <v>0</v>
      </c>
      <c r="J3351" s="18"/>
      <c r="K3351" s="18"/>
      <c r="L3351" s="18"/>
      <c r="M3351" s="645">
        <f t="shared" ref="M3351:M3414" si="376">N3351+O3351</f>
        <v>0</v>
      </c>
      <c r="N3351" s="18"/>
      <c r="O3351" s="18"/>
      <c r="P3351" s="18"/>
      <c r="Q3351" s="87" t="e">
        <f t="shared" ref="Q3351:T3414" si="377">M3351/I3351*100</f>
        <v>#DIV/0!</v>
      </c>
      <c r="R3351" s="87" t="e">
        <f t="shared" si="377"/>
        <v>#DIV/0!</v>
      </c>
      <c r="S3351" s="87" t="e">
        <f t="shared" si="377"/>
        <v>#DIV/0!</v>
      </c>
      <c r="T3351" s="87" t="e">
        <f t="shared" si="377"/>
        <v>#DIV/0!</v>
      </c>
    </row>
    <row r="3352" spans="1:20" ht="45" hidden="1" x14ac:dyDescent="0.3">
      <c r="A3352" s="136"/>
      <c r="B3352" s="117" t="s">
        <v>264</v>
      </c>
      <c r="C3352" s="97" t="s">
        <v>265</v>
      </c>
      <c r="D3352" s="18"/>
      <c r="E3352" s="645">
        <f t="shared" si="374"/>
        <v>0</v>
      </c>
      <c r="F3352" s="18"/>
      <c r="G3352" s="18"/>
      <c r="H3352" s="18"/>
      <c r="I3352" s="645">
        <f t="shared" si="375"/>
        <v>0</v>
      </c>
      <c r="J3352" s="18"/>
      <c r="K3352" s="18"/>
      <c r="L3352" s="18"/>
      <c r="M3352" s="645">
        <f t="shared" si="376"/>
        <v>0</v>
      </c>
      <c r="N3352" s="18"/>
      <c r="O3352" s="18"/>
      <c r="P3352" s="18"/>
      <c r="Q3352" s="87" t="e">
        <f t="shared" si="377"/>
        <v>#DIV/0!</v>
      </c>
      <c r="R3352" s="87" t="e">
        <f t="shared" si="377"/>
        <v>#DIV/0!</v>
      </c>
      <c r="S3352" s="87" t="e">
        <f t="shared" si="377"/>
        <v>#DIV/0!</v>
      </c>
      <c r="T3352" s="87" t="e">
        <f t="shared" si="377"/>
        <v>#DIV/0!</v>
      </c>
    </row>
    <row r="3353" spans="1:20" ht="30" hidden="1" x14ac:dyDescent="0.3">
      <c r="A3353" s="136"/>
      <c r="B3353" s="117" t="s">
        <v>266</v>
      </c>
      <c r="C3353" s="97" t="s">
        <v>267</v>
      </c>
      <c r="D3353" s="18"/>
      <c r="E3353" s="645">
        <f t="shared" si="374"/>
        <v>0</v>
      </c>
      <c r="F3353" s="18"/>
      <c r="G3353" s="18"/>
      <c r="H3353" s="18"/>
      <c r="I3353" s="645">
        <f t="shared" si="375"/>
        <v>0</v>
      </c>
      <c r="J3353" s="18"/>
      <c r="K3353" s="18"/>
      <c r="L3353" s="18"/>
      <c r="M3353" s="645">
        <f t="shared" si="376"/>
        <v>0</v>
      </c>
      <c r="N3353" s="18"/>
      <c r="O3353" s="18"/>
      <c r="P3353" s="18"/>
      <c r="Q3353" s="87" t="e">
        <f t="shared" si="377"/>
        <v>#DIV/0!</v>
      </c>
      <c r="R3353" s="87" t="e">
        <f t="shared" si="377"/>
        <v>#DIV/0!</v>
      </c>
      <c r="S3353" s="87" t="e">
        <f t="shared" si="377"/>
        <v>#DIV/0!</v>
      </c>
      <c r="T3353" s="87" t="e">
        <f t="shared" si="377"/>
        <v>#DIV/0!</v>
      </c>
    </row>
    <row r="3354" spans="1:20" ht="30" hidden="1" x14ac:dyDescent="0.3">
      <c r="A3354" s="136"/>
      <c r="B3354" s="117" t="s">
        <v>268</v>
      </c>
      <c r="C3354" s="97" t="s">
        <v>269</v>
      </c>
      <c r="D3354" s="18"/>
      <c r="E3354" s="645">
        <f t="shared" si="374"/>
        <v>0</v>
      </c>
      <c r="F3354" s="18"/>
      <c r="G3354" s="18"/>
      <c r="H3354" s="18"/>
      <c r="I3354" s="645">
        <f t="shared" si="375"/>
        <v>0</v>
      </c>
      <c r="J3354" s="18"/>
      <c r="K3354" s="18"/>
      <c r="L3354" s="18"/>
      <c r="M3354" s="645">
        <f t="shared" si="376"/>
        <v>0</v>
      </c>
      <c r="N3354" s="18"/>
      <c r="O3354" s="18"/>
      <c r="P3354" s="18"/>
      <c r="Q3354" s="87" t="e">
        <f t="shared" si="377"/>
        <v>#DIV/0!</v>
      </c>
      <c r="R3354" s="87" t="e">
        <f t="shared" si="377"/>
        <v>#DIV/0!</v>
      </c>
      <c r="S3354" s="87" t="e">
        <f t="shared" si="377"/>
        <v>#DIV/0!</v>
      </c>
      <c r="T3354" s="87" t="e">
        <f t="shared" si="377"/>
        <v>#DIV/0!</v>
      </c>
    </row>
    <row r="3355" spans="1:20" ht="60" hidden="1" x14ac:dyDescent="0.3">
      <c r="A3355" s="136"/>
      <c r="B3355" s="117" t="s">
        <v>270</v>
      </c>
      <c r="C3355" s="97" t="s">
        <v>271</v>
      </c>
      <c r="D3355" s="18"/>
      <c r="E3355" s="645">
        <f t="shared" si="374"/>
        <v>0</v>
      </c>
      <c r="F3355" s="18"/>
      <c r="G3355" s="18"/>
      <c r="H3355" s="18"/>
      <c r="I3355" s="645">
        <f t="shared" si="375"/>
        <v>0</v>
      </c>
      <c r="J3355" s="18"/>
      <c r="K3355" s="18"/>
      <c r="L3355" s="18"/>
      <c r="M3355" s="645">
        <f t="shared" si="376"/>
        <v>0</v>
      </c>
      <c r="N3355" s="18"/>
      <c r="O3355" s="18"/>
      <c r="P3355" s="18"/>
      <c r="Q3355" s="87" t="e">
        <f t="shared" si="377"/>
        <v>#DIV/0!</v>
      </c>
      <c r="R3355" s="87" t="e">
        <f t="shared" si="377"/>
        <v>#DIV/0!</v>
      </c>
      <c r="S3355" s="87" t="e">
        <f t="shared" si="377"/>
        <v>#DIV/0!</v>
      </c>
      <c r="T3355" s="87" t="e">
        <f t="shared" si="377"/>
        <v>#DIV/0!</v>
      </c>
    </row>
    <row r="3356" spans="1:20" ht="60" hidden="1" x14ac:dyDescent="0.3">
      <c r="A3356" s="136"/>
      <c r="B3356" s="117" t="s">
        <v>272</v>
      </c>
      <c r="C3356" s="97" t="s">
        <v>273</v>
      </c>
      <c r="D3356" s="18"/>
      <c r="E3356" s="645">
        <f t="shared" ref="E3356:E3419" si="378">F3356+G3356</f>
        <v>0</v>
      </c>
      <c r="F3356" s="18"/>
      <c r="G3356" s="18"/>
      <c r="H3356" s="18"/>
      <c r="I3356" s="645">
        <f t="shared" si="375"/>
        <v>0</v>
      </c>
      <c r="J3356" s="18"/>
      <c r="K3356" s="18"/>
      <c r="L3356" s="18"/>
      <c r="M3356" s="645">
        <f t="shared" si="376"/>
        <v>0</v>
      </c>
      <c r="N3356" s="18"/>
      <c r="O3356" s="18"/>
      <c r="P3356" s="18"/>
      <c r="Q3356" s="87" t="e">
        <f t="shared" si="377"/>
        <v>#DIV/0!</v>
      </c>
      <c r="R3356" s="87" t="e">
        <f t="shared" si="377"/>
        <v>#DIV/0!</v>
      </c>
      <c r="S3356" s="87" t="e">
        <f t="shared" si="377"/>
        <v>#DIV/0!</v>
      </c>
      <c r="T3356" s="87" t="e">
        <f t="shared" si="377"/>
        <v>#DIV/0!</v>
      </c>
    </row>
    <row r="3357" spans="1:20" ht="90" hidden="1" x14ac:dyDescent="0.3">
      <c r="A3357" s="136"/>
      <c r="B3357" s="117" t="s">
        <v>274</v>
      </c>
      <c r="C3357" s="97" t="s">
        <v>275</v>
      </c>
      <c r="D3357" s="18"/>
      <c r="E3357" s="645">
        <f t="shared" si="378"/>
        <v>0</v>
      </c>
      <c r="F3357" s="18"/>
      <c r="G3357" s="18"/>
      <c r="H3357" s="18"/>
      <c r="I3357" s="645">
        <f t="shared" si="375"/>
        <v>0</v>
      </c>
      <c r="J3357" s="18"/>
      <c r="K3357" s="18"/>
      <c r="L3357" s="18"/>
      <c r="M3357" s="645">
        <f t="shared" si="376"/>
        <v>0</v>
      </c>
      <c r="N3357" s="18"/>
      <c r="O3357" s="18"/>
      <c r="P3357" s="18"/>
      <c r="Q3357" s="87" t="e">
        <f t="shared" si="377"/>
        <v>#DIV/0!</v>
      </c>
      <c r="R3357" s="87" t="e">
        <f t="shared" si="377"/>
        <v>#DIV/0!</v>
      </c>
      <c r="S3357" s="87" t="e">
        <f t="shared" si="377"/>
        <v>#DIV/0!</v>
      </c>
      <c r="T3357" s="87" t="e">
        <f t="shared" si="377"/>
        <v>#DIV/0!</v>
      </c>
    </row>
    <row r="3358" spans="1:20" ht="45" hidden="1" x14ac:dyDescent="0.3">
      <c r="A3358" s="136"/>
      <c r="B3358" s="117" t="s">
        <v>276</v>
      </c>
      <c r="C3358" s="96" t="s">
        <v>277</v>
      </c>
      <c r="D3358" s="18"/>
      <c r="E3358" s="645">
        <f t="shared" si="378"/>
        <v>0</v>
      </c>
      <c r="F3358" s="18"/>
      <c r="G3358" s="18"/>
      <c r="H3358" s="18"/>
      <c r="I3358" s="645">
        <f t="shared" si="375"/>
        <v>0</v>
      </c>
      <c r="J3358" s="18"/>
      <c r="K3358" s="18"/>
      <c r="L3358" s="18"/>
      <c r="M3358" s="645">
        <f t="shared" si="376"/>
        <v>0</v>
      </c>
      <c r="N3358" s="18"/>
      <c r="O3358" s="18"/>
      <c r="P3358" s="18"/>
      <c r="Q3358" s="87" t="e">
        <f t="shared" si="377"/>
        <v>#DIV/0!</v>
      </c>
      <c r="R3358" s="87" t="e">
        <f t="shared" si="377"/>
        <v>#DIV/0!</v>
      </c>
      <c r="S3358" s="87" t="e">
        <f t="shared" si="377"/>
        <v>#DIV/0!</v>
      </c>
      <c r="T3358" s="87" t="e">
        <f t="shared" si="377"/>
        <v>#DIV/0!</v>
      </c>
    </row>
    <row r="3359" spans="1:20" ht="45" hidden="1" x14ac:dyDescent="0.3">
      <c r="A3359" s="136"/>
      <c r="B3359" s="117" t="s">
        <v>278</v>
      </c>
      <c r="C3359" s="96" t="s">
        <v>279</v>
      </c>
      <c r="D3359" s="18"/>
      <c r="E3359" s="645">
        <f t="shared" si="378"/>
        <v>0</v>
      </c>
      <c r="F3359" s="18"/>
      <c r="G3359" s="18"/>
      <c r="H3359" s="18"/>
      <c r="I3359" s="645">
        <f t="shared" si="375"/>
        <v>0</v>
      </c>
      <c r="J3359" s="18"/>
      <c r="K3359" s="18"/>
      <c r="L3359" s="18"/>
      <c r="M3359" s="645">
        <f t="shared" si="376"/>
        <v>0</v>
      </c>
      <c r="N3359" s="18"/>
      <c r="O3359" s="18"/>
      <c r="P3359" s="18"/>
      <c r="Q3359" s="87" t="e">
        <f t="shared" si="377"/>
        <v>#DIV/0!</v>
      </c>
      <c r="R3359" s="87" t="e">
        <f t="shared" si="377"/>
        <v>#DIV/0!</v>
      </c>
      <c r="S3359" s="87" t="e">
        <f t="shared" si="377"/>
        <v>#DIV/0!</v>
      </c>
      <c r="T3359" s="87" t="e">
        <f t="shared" si="377"/>
        <v>#DIV/0!</v>
      </c>
    </row>
    <row r="3360" spans="1:20" ht="30" hidden="1" x14ac:dyDescent="0.3">
      <c r="A3360" s="136"/>
      <c r="B3360" s="117" t="s">
        <v>280</v>
      </c>
      <c r="C3360" s="97" t="s">
        <v>281</v>
      </c>
      <c r="D3360" s="18"/>
      <c r="E3360" s="645">
        <f t="shared" si="378"/>
        <v>0</v>
      </c>
      <c r="F3360" s="18"/>
      <c r="G3360" s="18"/>
      <c r="H3360" s="18"/>
      <c r="I3360" s="645">
        <f t="shared" si="375"/>
        <v>0</v>
      </c>
      <c r="J3360" s="18"/>
      <c r="K3360" s="18"/>
      <c r="L3360" s="18"/>
      <c r="M3360" s="645">
        <f t="shared" si="376"/>
        <v>0</v>
      </c>
      <c r="N3360" s="18"/>
      <c r="O3360" s="18"/>
      <c r="P3360" s="18"/>
      <c r="Q3360" s="87" t="e">
        <f t="shared" si="377"/>
        <v>#DIV/0!</v>
      </c>
      <c r="R3360" s="87" t="e">
        <f t="shared" si="377"/>
        <v>#DIV/0!</v>
      </c>
      <c r="S3360" s="87" t="e">
        <f t="shared" si="377"/>
        <v>#DIV/0!</v>
      </c>
      <c r="T3360" s="87" t="e">
        <f t="shared" si="377"/>
        <v>#DIV/0!</v>
      </c>
    </row>
    <row r="3361" spans="1:20" ht="60" hidden="1" x14ac:dyDescent="0.3">
      <c r="A3361" s="136"/>
      <c r="B3361" s="117" t="s">
        <v>282</v>
      </c>
      <c r="C3361" s="97" t="s">
        <v>283</v>
      </c>
      <c r="D3361" s="18"/>
      <c r="E3361" s="645">
        <f t="shared" si="378"/>
        <v>0</v>
      </c>
      <c r="F3361" s="18"/>
      <c r="G3361" s="18"/>
      <c r="H3361" s="18"/>
      <c r="I3361" s="645">
        <f t="shared" si="375"/>
        <v>0</v>
      </c>
      <c r="J3361" s="18"/>
      <c r="K3361" s="18"/>
      <c r="L3361" s="18"/>
      <c r="M3361" s="645">
        <f t="shared" si="376"/>
        <v>0</v>
      </c>
      <c r="N3361" s="18"/>
      <c r="O3361" s="18"/>
      <c r="P3361" s="18"/>
      <c r="Q3361" s="87" t="e">
        <f t="shared" si="377"/>
        <v>#DIV/0!</v>
      </c>
      <c r="R3361" s="87" t="e">
        <f t="shared" si="377"/>
        <v>#DIV/0!</v>
      </c>
      <c r="S3361" s="87" t="e">
        <f t="shared" si="377"/>
        <v>#DIV/0!</v>
      </c>
      <c r="T3361" s="87" t="e">
        <f t="shared" si="377"/>
        <v>#DIV/0!</v>
      </c>
    </row>
    <row r="3362" spans="1:20" ht="30" hidden="1" x14ac:dyDescent="0.3">
      <c r="A3362" s="136"/>
      <c r="B3362" s="117" t="s">
        <v>284</v>
      </c>
      <c r="C3362" s="97" t="s">
        <v>285</v>
      </c>
      <c r="D3362" s="18"/>
      <c r="E3362" s="645">
        <f t="shared" si="378"/>
        <v>0</v>
      </c>
      <c r="F3362" s="18"/>
      <c r="G3362" s="18"/>
      <c r="H3362" s="18"/>
      <c r="I3362" s="645">
        <f t="shared" si="375"/>
        <v>0</v>
      </c>
      <c r="J3362" s="18"/>
      <c r="K3362" s="18"/>
      <c r="L3362" s="18"/>
      <c r="M3362" s="645">
        <f t="shared" si="376"/>
        <v>0</v>
      </c>
      <c r="N3362" s="18"/>
      <c r="O3362" s="18"/>
      <c r="P3362" s="18"/>
      <c r="Q3362" s="87" t="e">
        <f t="shared" si="377"/>
        <v>#DIV/0!</v>
      </c>
      <c r="R3362" s="87" t="e">
        <f t="shared" si="377"/>
        <v>#DIV/0!</v>
      </c>
      <c r="S3362" s="87" t="e">
        <f t="shared" si="377"/>
        <v>#DIV/0!</v>
      </c>
      <c r="T3362" s="87" t="e">
        <f t="shared" si="377"/>
        <v>#DIV/0!</v>
      </c>
    </row>
    <row r="3363" spans="1:20" ht="90" hidden="1" x14ac:dyDescent="0.3">
      <c r="A3363" s="136"/>
      <c r="B3363" s="117" t="s">
        <v>286</v>
      </c>
      <c r="C3363" s="97" t="s">
        <v>287</v>
      </c>
      <c r="D3363" s="18"/>
      <c r="E3363" s="645">
        <f t="shared" si="378"/>
        <v>0</v>
      </c>
      <c r="F3363" s="18"/>
      <c r="G3363" s="18"/>
      <c r="H3363" s="18"/>
      <c r="I3363" s="645">
        <f t="shared" si="375"/>
        <v>0</v>
      </c>
      <c r="J3363" s="18"/>
      <c r="K3363" s="18"/>
      <c r="L3363" s="18"/>
      <c r="M3363" s="645">
        <f t="shared" si="376"/>
        <v>0</v>
      </c>
      <c r="N3363" s="18"/>
      <c r="O3363" s="18"/>
      <c r="P3363" s="18"/>
      <c r="Q3363" s="87" t="e">
        <f t="shared" si="377"/>
        <v>#DIV/0!</v>
      </c>
      <c r="R3363" s="87" t="e">
        <f t="shared" si="377"/>
        <v>#DIV/0!</v>
      </c>
      <c r="S3363" s="87" t="e">
        <f t="shared" si="377"/>
        <v>#DIV/0!</v>
      </c>
      <c r="T3363" s="87" t="e">
        <f t="shared" si="377"/>
        <v>#DIV/0!</v>
      </c>
    </row>
    <row r="3364" spans="1:20" ht="30" hidden="1" x14ac:dyDescent="0.3">
      <c r="A3364" s="136"/>
      <c r="B3364" s="117" t="s">
        <v>288</v>
      </c>
      <c r="C3364" s="97" t="s">
        <v>289</v>
      </c>
      <c r="D3364" s="18"/>
      <c r="E3364" s="645">
        <f t="shared" si="378"/>
        <v>0</v>
      </c>
      <c r="F3364" s="18"/>
      <c r="G3364" s="18"/>
      <c r="H3364" s="18"/>
      <c r="I3364" s="645">
        <f t="shared" si="375"/>
        <v>0</v>
      </c>
      <c r="J3364" s="18"/>
      <c r="K3364" s="18"/>
      <c r="L3364" s="18"/>
      <c r="M3364" s="645">
        <f t="shared" si="376"/>
        <v>0</v>
      </c>
      <c r="N3364" s="18"/>
      <c r="O3364" s="18"/>
      <c r="P3364" s="18"/>
      <c r="Q3364" s="87" t="e">
        <f t="shared" si="377"/>
        <v>#DIV/0!</v>
      </c>
      <c r="R3364" s="87" t="e">
        <f t="shared" si="377"/>
        <v>#DIV/0!</v>
      </c>
      <c r="S3364" s="87" t="e">
        <f t="shared" si="377"/>
        <v>#DIV/0!</v>
      </c>
      <c r="T3364" s="87" t="e">
        <f t="shared" si="377"/>
        <v>#DIV/0!</v>
      </c>
    </row>
    <row r="3365" spans="1:20" ht="90" hidden="1" x14ac:dyDescent="0.3">
      <c r="A3365" s="136"/>
      <c r="B3365" s="117" t="s">
        <v>290</v>
      </c>
      <c r="C3365" s="97" t="s">
        <v>291</v>
      </c>
      <c r="D3365" s="18"/>
      <c r="E3365" s="645">
        <f t="shared" si="378"/>
        <v>0</v>
      </c>
      <c r="F3365" s="18"/>
      <c r="G3365" s="18"/>
      <c r="H3365" s="18"/>
      <c r="I3365" s="645">
        <f t="shared" si="375"/>
        <v>0</v>
      </c>
      <c r="J3365" s="18"/>
      <c r="K3365" s="18"/>
      <c r="L3365" s="18"/>
      <c r="M3365" s="645">
        <f t="shared" si="376"/>
        <v>0</v>
      </c>
      <c r="N3365" s="18"/>
      <c r="O3365" s="18"/>
      <c r="P3365" s="18"/>
      <c r="Q3365" s="87" t="e">
        <f t="shared" si="377"/>
        <v>#DIV/0!</v>
      </c>
      <c r="R3365" s="87" t="e">
        <f t="shared" si="377"/>
        <v>#DIV/0!</v>
      </c>
      <c r="S3365" s="87" t="e">
        <f t="shared" si="377"/>
        <v>#DIV/0!</v>
      </c>
      <c r="T3365" s="87" t="e">
        <f t="shared" si="377"/>
        <v>#DIV/0!</v>
      </c>
    </row>
    <row r="3366" spans="1:20" ht="30" hidden="1" x14ac:dyDescent="0.3">
      <c r="A3366" s="136"/>
      <c r="B3366" s="117" t="s">
        <v>292</v>
      </c>
      <c r="C3366" s="97" t="s">
        <v>293</v>
      </c>
      <c r="D3366" s="18"/>
      <c r="E3366" s="645">
        <f t="shared" si="378"/>
        <v>0</v>
      </c>
      <c r="F3366" s="18"/>
      <c r="G3366" s="18"/>
      <c r="H3366" s="18"/>
      <c r="I3366" s="645">
        <f t="shared" si="375"/>
        <v>0</v>
      </c>
      <c r="J3366" s="18"/>
      <c r="K3366" s="18"/>
      <c r="L3366" s="18"/>
      <c r="M3366" s="645">
        <f t="shared" si="376"/>
        <v>0</v>
      </c>
      <c r="N3366" s="18"/>
      <c r="O3366" s="18"/>
      <c r="P3366" s="18"/>
      <c r="Q3366" s="87" t="e">
        <f t="shared" si="377"/>
        <v>#DIV/0!</v>
      </c>
      <c r="R3366" s="87" t="e">
        <f t="shared" si="377"/>
        <v>#DIV/0!</v>
      </c>
      <c r="S3366" s="87" t="e">
        <f t="shared" si="377"/>
        <v>#DIV/0!</v>
      </c>
      <c r="T3366" s="87" t="e">
        <f t="shared" si="377"/>
        <v>#DIV/0!</v>
      </c>
    </row>
    <row r="3367" spans="1:20" ht="30" hidden="1" x14ac:dyDescent="0.3">
      <c r="A3367" s="136"/>
      <c r="B3367" s="117" t="s">
        <v>294</v>
      </c>
      <c r="C3367" s="97" t="s">
        <v>295</v>
      </c>
      <c r="D3367" s="18"/>
      <c r="E3367" s="645">
        <f t="shared" si="378"/>
        <v>0</v>
      </c>
      <c r="F3367" s="18"/>
      <c r="G3367" s="18"/>
      <c r="H3367" s="18"/>
      <c r="I3367" s="645">
        <f t="shared" si="375"/>
        <v>0</v>
      </c>
      <c r="J3367" s="18"/>
      <c r="K3367" s="18"/>
      <c r="L3367" s="18"/>
      <c r="M3367" s="645">
        <f t="shared" si="376"/>
        <v>0</v>
      </c>
      <c r="N3367" s="18"/>
      <c r="O3367" s="18"/>
      <c r="P3367" s="18"/>
      <c r="Q3367" s="87" t="e">
        <f t="shared" si="377"/>
        <v>#DIV/0!</v>
      </c>
      <c r="R3367" s="87" t="e">
        <f t="shared" si="377"/>
        <v>#DIV/0!</v>
      </c>
      <c r="S3367" s="87" t="e">
        <f t="shared" si="377"/>
        <v>#DIV/0!</v>
      </c>
      <c r="T3367" s="87" t="e">
        <f t="shared" si="377"/>
        <v>#DIV/0!</v>
      </c>
    </row>
    <row r="3368" spans="1:20" ht="30" hidden="1" x14ac:dyDescent="0.3">
      <c r="A3368" s="136"/>
      <c r="B3368" s="117" t="s">
        <v>296</v>
      </c>
      <c r="C3368" s="97" t="s">
        <v>297</v>
      </c>
      <c r="D3368" s="18"/>
      <c r="E3368" s="645">
        <f t="shared" si="378"/>
        <v>0</v>
      </c>
      <c r="F3368" s="18"/>
      <c r="G3368" s="18"/>
      <c r="H3368" s="18"/>
      <c r="I3368" s="645">
        <f t="shared" si="375"/>
        <v>0</v>
      </c>
      <c r="J3368" s="18"/>
      <c r="K3368" s="18"/>
      <c r="L3368" s="18"/>
      <c r="M3368" s="645">
        <f t="shared" si="376"/>
        <v>0</v>
      </c>
      <c r="N3368" s="18"/>
      <c r="O3368" s="18"/>
      <c r="P3368" s="18"/>
      <c r="Q3368" s="87" t="e">
        <f t="shared" si="377"/>
        <v>#DIV/0!</v>
      </c>
      <c r="R3368" s="87" t="e">
        <f t="shared" si="377"/>
        <v>#DIV/0!</v>
      </c>
      <c r="S3368" s="87" t="e">
        <f t="shared" si="377"/>
        <v>#DIV/0!</v>
      </c>
      <c r="T3368" s="87" t="e">
        <f t="shared" si="377"/>
        <v>#DIV/0!</v>
      </c>
    </row>
    <row r="3369" spans="1:20" ht="30" hidden="1" x14ac:dyDescent="0.3">
      <c r="A3369" s="136"/>
      <c r="B3369" s="117" t="s">
        <v>298</v>
      </c>
      <c r="C3369" s="97" t="s">
        <v>299</v>
      </c>
      <c r="D3369" s="18"/>
      <c r="E3369" s="645">
        <f t="shared" si="378"/>
        <v>0</v>
      </c>
      <c r="F3369" s="18"/>
      <c r="G3369" s="18"/>
      <c r="H3369" s="18"/>
      <c r="I3369" s="645">
        <f t="shared" si="375"/>
        <v>0</v>
      </c>
      <c r="J3369" s="18"/>
      <c r="K3369" s="18"/>
      <c r="L3369" s="18"/>
      <c r="M3369" s="645">
        <f t="shared" si="376"/>
        <v>0</v>
      </c>
      <c r="N3369" s="18"/>
      <c r="O3369" s="18"/>
      <c r="P3369" s="18"/>
      <c r="Q3369" s="87" t="e">
        <f t="shared" si="377"/>
        <v>#DIV/0!</v>
      </c>
      <c r="R3369" s="87" t="e">
        <f t="shared" si="377"/>
        <v>#DIV/0!</v>
      </c>
      <c r="S3369" s="87" t="e">
        <f t="shared" si="377"/>
        <v>#DIV/0!</v>
      </c>
      <c r="T3369" s="87" t="e">
        <f t="shared" si="377"/>
        <v>#DIV/0!</v>
      </c>
    </row>
    <row r="3370" spans="1:20" ht="30" hidden="1" x14ac:dyDescent="0.3">
      <c r="A3370" s="136"/>
      <c r="B3370" s="117" t="s">
        <v>300</v>
      </c>
      <c r="C3370" s="97" t="s">
        <v>301</v>
      </c>
      <c r="D3370" s="18"/>
      <c r="E3370" s="645">
        <f t="shared" si="378"/>
        <v>0</v>
      </c>
      <c r="F3370" s="18"/>
      <c r="G3370" s="18"/>
      <c r="H3370" s="18"/>
      <c r="I3370" s="645">
        <f t="shared" si="375"/>
        <v>0</v>
      </c>
      <c r="J3370" s="18"/>
      <c r="K3370" s="18"/>
      <c r="L3370" s="18"/>
      <c r="M3370" s="645">
        <f t="shared" si="376"/>
        <v>0</v>
      </c>
      <c r="N3370" s="18"/>
      <c r="O3370" s="18"/>
      <c r="P3370" s="18"/>
      <c r="Q3370" s="87" t="e">
        <f t="shared" si="377"/>
        <v>#DIV/0!</v>
      </c>
      <c r="R3370" s="87" t="e">
        <f t="shared" si="377"/>
        <v>#DIV/0!</v>
      </c>
      <c r="S3370" s="87" t="e">
        <f t="shared" si="377"/>
        <v>#DIV/0!</v>
      </c>
      <c r="T3370" s="87" t="e">
        <f t="shared" si="377"/>
        <v>#DIV/0!</v>
      </c>
    </row>
    <row r="3371" spans="1:20" ht="75" hidden="1" x14ac:dyDescent="0.3">
      <c r="A3371" s="136"/>
      <c r="B3371" s="117" t="s">
        <v>302</v>
      </c>
      <c r="C3371" s="97" t="s">
        <v>303</v>
      </c>
      <c r="D3371" s="18"/>
      <c r="E3371" s="645">
        <f t="shared" si="378"/>
        <v>0</v>
      </c>
      <c r="F3371" s="18"/>
      <c r="G3371" s="18"/>
      <c r="H3371" s="18"/>
      <c r="I3371" s="645">
        <f t="shared" si="375"/>
        <v>0</v>
      </c>
      <c r="J3371" s="18"/>
      <c r="K3371" s="18"/>
      <c r="L3371" s="18"/>
      <c r="M3371" s="645">
        <f t="shared" si="376"/>
        <v>0</v>
      </c>
      <c r="N3371" s="18"/>
      <c r="O3371" s="18"/>
      <c r="P3371" s="18"/>
      <c r="Q3371" s="87" t="e">
        <f t="shared" si="377"/>
        <v>#DIV/0!</v>
      </c>
      <c r="R3371" s="87" t="e">
        <f t="shared" si="377"/>
        <v>#DIV/0!</v>
      </c>
      <c r="S3371" s="87" t="e">
        <f t="shared" si="377"/>
        <v>#DIV/0!</v>
      </c>
      <c r="T3371" s="87" t="e">
        <f t="shared" si="377"/>
        <v>#DIV/0!</v>
      </c>
    </row>
    <row r="3372" spans="1:20" hidden="1" x14ac:dyDescent="0.3">
      <c r="A3372" s="136"/>
      <c r="B3372" s="117" t="s">
        <v>307</v>
      </c>
      <c r="C3372" s="95" t="s">
        <v>386</v>
      </c>
      <c r="D3372" s="18"/>
      <c r="E3372" s="645">
        <f t="shared" si="378"/>
        <v>0</v>
      </c>
      <c r="F3372" s="18"/>
      <c r="G3372" s="18"/>
      <c r="H3372" s="18"/>
      <c r="I3372" s="645">
        <f t="shared" si="375"/>
        <v>0</v>
      </c>
      <c r="J3372" s="18"/>
      <c r="K3372" s="18"/>
      <c r="L3372" s="18"/>
      <c r="M3372" s="645">
        <f t="shared" si="376"/>
        <v>0</v>
      </c>
      <c r="N3372" s="18"/>
      <c r="O3372" s="18"/>
      <c r="P3372" s="18"/>
      <c r="Q3372" s="87" t="e">
        <f t="shared" si="377"/>
        <v>#DIV/0!</v>
      </c>
      <c r="R3372" s="87" t="e">
        <f t="shared" si="377"/>
        <v>#DIV/0!</v>
      </c>
      <c r="S3372" s="87" t="e">
        <f t="shared" si="377"/>
        <v>#DIV/0!</v>
      </c>
      <c r="T3372" s="87" t="e">
        <f t="shared" si="377"/>
        <v>#DIV/0!</v>
      </c>
    </row>
    <row r="3373" spans="1:20" hidden="1" x14ac:dyDescent="0.3">
      <c r="A3373" s="136"/>
      <c r="B3373" s="117" t="s">
        <v>307</v>
      </c>
      <c r="C3373" s="95" t="s">
        <v>21</v>
      </c>
      <c r="D3373" s="18"/>
      <c r="E3373" s="645">
        <f t="shared" si="378"/>
        <v>0</v>
      </c>
      <c r="F3373" s="18"/>
      <c r="G3373" s="18"/>
      <c r="H3373" s="18"/>
      <c r="I3373" s="645">
        <f t="shared" si="375"/>
        <v>0</v>
      </c>
      <c r="J3373" s="18"/>
      <c r="K3373" s="18"/>
      <c r="L3373" s="18"/>
      <c r="M3373" s="645">
        <f t="shared" si="376"/>
        <v>0</v>
      </c>
      <c r="N3373" s="18"/>
      <c r="O3373" s="18"/>
      <c r="P3373" s="18"/>
      <c r="Q3373" s="87" t="e">
        <f t="shared" si="377"/>
        <v>#DIV/0!</v>
      </c>
      <c r="R3373" s="87" t="e">
        <f t="shared" si="377"/>
        <v>#DIV/0!</v>
      </c>
      <c r="S3373" s="87" t="e">
        <f t="shared" si="377"/>
        <v>#DIV/0!</v>
      </c>
      <c r="T3373" s="87" t="e">
        <f t="shared" si="377"/>
        <v>#DIV/0!</v>
      </c>
    </row>
    <row r="3374" spans="1:20" ht="30" x14ac:dyDescent="0.3">
      <c r="A3374" s="136"/>
      <c r="B3374" s="117" t="s">
        <v>309</v>
      </c>
      <c r="C3374" s="95" t="s">
        <v>22</v>
      </c>
      <c r="D3374" s="18">
        <v>8</v>
      </c>
      <c r="E3374" s="645">
        <f t="shared" si="378"/>
        <v>8</v>
      </c>
      <c r="F3374" s="18">
        <v>8</v>
      </c>
      <c r="G3374" s="18"/>
      <c r="H3374" s="18"/>
      <c r="I3374" s="645">
        <f t="shared" si="375"/>
        <v>6.3</v>
      </c>
      <c r="J3374" s="18">
        <v>6.3</v>
      </c>
      <c r="K3374" s="18"/>
      <c r="L3374" s="18"/>
      <c r="M3374" s="645">
        <f t="shared" si="376"/>
        <v>6.3</v>
      </c>
      <c r="N3374" s="18">
        <v>6.3</v>
      </c>
      <c r="O3374" s="18"/>
      <c r="P3374" s="18"/>
      <c r="Q3374" s="87">
        <f t="shared" si="377"/>
        <v>100</v>
      </c>
      <c r="R3374" s="87">
        <f t="shared" si="377"/>
        <v>100</v>
      </c>
      <c r="S3374" s="87" t="e">
        <f t="shared" si="377"/>
        <v>#DIV/0!</v>
      </c>
      <c r="T3374" s="87" t="e">
        <f t="shared" si="377"/>
        <v>#DIV/0!</v>
      </c>
    </row>
    <row r="3375" spans="1:20" hidden="1" x14ac:dyDescent="0.3">
      <c r="A3375" s="136"/>
      <c r="B3375" s="117" t="s">
        <v>310</v>
      </c>
      <c r="C3375" s="96" t="s">
        <v>311</v>
      </c>
      <c r="D3375" s="18"/>
      <c r="E3375" s="645">
        <f t="shared" si="378"/>
        <v>0</v>
      </c>
      <c r="F3375" s="18"/>
      <c r="G3375" s="18"/>
      <c r="H3375" s="18"/>
      <c r="I3375" s="645">
        <f t="shared" si="375"/>
        <v>0</v>
      </c>
      <c r="J3375" s="18"/>
      <c r="K3375" s="18"/>
      <c r="L3375" s="18"/>
      <c r="M3375" s="645">
        <f t="shared" si="376"/>
        <v>0</v>
      </c>
      <c r="N3375" s="18"/>
      <c r="O3375" s="18"/>
      <c r="P3375" s="18"/>
      <c r="Q3375" s="87" t="e">
        <f t="shared" si="377"/>
        <v>#DIV/0!</v>
      </c>
      <c r="R3375" s="87" t="e">
        <f t="shared" si="377"/>
        <v>#DIV/0!</v>
      </c>
      <c r="S3375" s="87" t="e">
        <f t="shared" si="377"/>
        <v>#DIV/0!</v>
      </c>
      <c r="T3375" s="87" t="e">
        <f t="shared" si="377"/>
        <v>#DIV/0!</v>
      </c>
    </row>
    <row r="3376" spans="1:20" ht="30" hidden="1" x14ac:dyDescent="0.3">
      <c r="A3376" s="136"/>
      <c r="B3376" s="117" t="s">
        <v>312</v>
      </c>
      <c r="C3376" s="97" t="s">
        <v>313</v>
      </c>
      <c r="D3376" s="18"/>
      <c r="E3376" s="645">
        <f t="shared" si="378"/>
        <v>0</v>
      </c>
      <c r="F3376" s="18"/>
      <c r="G3376" s="18"/>
      <c r="H3376" s="18"/>
      <c r="I3376" s="645">
        <f t="shared" si="375"/>
        <v>0</v>
      </c>
      <c r="J3376" s="18"/>
      <c r="K3376" s="18"/>
      <c r="L3376" s="18"/>
      <c r="M3376" s="645">
        <f t="shared" si="376"/>
        <v>0</v>
      </c>
      <c r="N3376" s="18"/>
      <c r="O3376" s="18"/>
      <c r="P3376" s="18"/>
      <c r="Q3376" s="87" t="e">
        <f t="shared" si="377"/>
        <v>#DIV/0!</v>
      </c>
      <c r="R3376" s="87" t="e">
        <f t="shared" si="377"/>
        <v>#DIV/0!</v>
      </c>
      <c r="S3376" s="87" t="e">
        <f t="shared" si="377"/>
        <v>#DIV/0!</v>
      </c>
      <c r="T3376" s="87" t="e">
        <f t="shared" si="377"/>
        <v>#DIV/0!</v>
      </c>
    </row>
    <row r="3377" spans="1:20" ht="30" hidden="1" x14ac:dyDescent="0.3">
      <c r="A3377" s="136"/>
      <c r="B3377" s="117" t="s">
        <v>314</v>
      </c>
      <c r="C3377" s="97" t="s">
        <v>315</v>
      </c>
      <c r="D3377" s="18"/>
      <c r="E3377" s="645">
        <f t="shared" si="378"/>
        <v>0</v>
      </c>
      <c r="F3377" s="18"/>
      <c r="G3377" s="18"/>
      <c r="H3377" s="18"/>
      <c r="I3377" s="645">
        <f t="shared" si="375"/>
        <v>0</v>
      </c>
      <c r="J3377" s="18"/>
      <c r="K3377" s="18"/>
      <c r="L3377" s="18"/>
      <c r="M3377" s="645">
        <f t="shared" si="376"/>
        <v>0</v>
      </c>
      <c r="N3377" s="18"/>
      <c r="O3377" s="18"/>
      <c r="P3377" s="18"/>
      <c r="Q3377" s="87" t="e">
        <f t="shared" si="377"/>
        <v>#DIV/0!</v>
      </c>
      <c r="R3377" s="87" t="e">
        <f t="shared" si="377"/>
        <v>#DIV/0!</v>
      </c>
      <c r="S3377" s="87" t="e">
        <f t="shared" si="377"/>
        <v>#DIV/0!</v>
      </c>
      <c r="T3377" s="87" t="e">
        <f t="shared" si="377"/>
        <v>#DIV/0!</v>
      </c>
    </row>
    <row r="3378" spans="1:20" ht="23.25" hidden="1" customHeight="1" x14ac:dyDescent="0.3">
      <c r="A3378" s="136"/>
      <c r="B3378" s="117" t="s">
        <v>316</v>
      </c>
      <c r="C3378" s="96" t="s">
        <v>317</v>
      </c>
      <c r="D3378" s="18"/>
      <c r="E3378" s="645">
        <f t="shared" si="378"/>
        <v>0</v>
      </c>
      <c r="F3378" s="18"/>
      <c r="G3378" s="18"/>
      <c r="H3378" s="18"/>
      <c r="I3378" s="645">
        <f t="shared" si="375"/>
        <v>0</v>
      </c>
      <c r="J3378" s="18"/>
      <c r="K3378" s="18"/>
      <c r="L3378" s="18"/>
      <c r="M3378" s="645">
        <f t="shared" si="376"/>
        <v>0</v>
      </c>
      <c r="N3378" s="18"/>
      <c r="O3378" s="18"/>
      <c r="P3378" s="18"/>
      <c r="Q3378" s="87" t="e">
        <f t="shared" si="377"/>
        <v>#DIV/0!</v>
      </c>
      <c r="R3378" s="87" t="e">
        <f t="shared" si="377"/>
        <v>#DIV/0!</v>
      </c>
      <c r="S3378" s="87" t="e">
        <f t="shared" si="377"/>
        <v>#DIV/0!</v>
      </c>
      <c r="T3378" s="87" t="e">
        <f t="shared" si="377"/>
        <v>#DIV/0!</v>
      </c>
    </row>
    <row r="3379" spans="1:20" ht="30" hidden="1" x14ac:dyDescent="0.3">
      <c r="A3379" s="136"/>
      <c r="B3379" s="117" t="s">
        <v>318</v>
      </c>
      <c r="C3379" s="97" t="s">
        <v>313</v>
      </c>
      <c r="D3379" s="18"/>
      <c r="E3379" s="645">
        <f t="shared" si="378"/>
        <v>0</v>
      </c>
      <c r="F3379" s="18"/>
      <c r="G3379" s="18"/>
      <c r="H3379" s="18"/>
      <c r="I3379" s="645">
        <f t="shared" si="375"/>
        <v>0</v>
      </c>
      <c r="J3379" s="18"/>
      <c r="K3379" s="18"/>
      <c r="L3379" s="18"/>
      <c r="M3379" s="645">
        <f t="shared" si="376"/>
        <v>0</v>
      </c>
      <c r="N3379" s="18"/>
      <c r="O3379" s="18"/>
      <c r="P3379" s="18"/>
      <c r="Q3379" s="87" t="e">
        <f t="shared" si="377"/>
        <v>#DIV/0!</v>
      </c>
      <c r="R3379" s="87" t="e">
        <f t="shared" si="377"/>
        <v>#DIV/0!</v>
      </c>
      <c r="S3379" s="87" t="e">
        <f t="shared" si="377"/>
        <v>#DIV/0!</v>
      </c>
      <c r="T3379" s="87" t="e">
        <f t="shared" si="377"/>
        <v>#DIV/0!</v>
      </c>
    </row>
    <row r="3380" spans="1:20" ht="30" hidden="1" x14ac:dyDescent="0.3">
      <c r="A3380" s="136"/>
      <c r="B3380" s="117" t="s">
        <v>319</v>
      </c>
      <c r="C3380" s="97" t="s">
        <v>315</v>
      </c>
      <c r="D3380" s="18"/>
      <c r="E3380" s="645">
        <f t="shared" si="378"/>
        <v>0</v>
      </c>
      <c r="F3380" s="18"/>
      <c r="G3380" s="18"/>
      <c r="H3380" s="18"/>
      <c r="I3380" s="645">
        <f t="shared" si="375"/>
        <v>0</v>
      </c>
      <c r="J3380" s="18"/>
      <c r="K3380" s="18"/>
      <c r="L3380" s="18"/>
      <c r="M3380" s="645">
        <f t="shared" si="376"/>
        <v>0</v>
      </c>
      <c r="N3380" s="18"/>
      <c r="O3380" s="18"/>
      <c r="P3380" s="18"/>
      <c r="Q3380" s="87" t="e">
        <f t="shared" si="377"/>
        <v>#DIV/0!</v>
      </c>
      <c r="R3380" s="87" t="e">
        <f t="shared" si="377"/>
        <v>#DIV/0!</v>
      </c>
      <c r="S3380" s="87" t="e">
        <f t="shared" si="377"/>
        <v>#DIV/0!</v>
      </c>
      <c r="T3380" s="87" t="e">
        <f t="shared" si="377"/>
        <v>#DIV/0!</v>
      </c>
    </row>
    <row r="3381" spans="1:20" ht="45" hidden="1" x14ac:dyDescent="0.3">
      <c r="A3381" s="136"/>
      <c r="B3381" s="117" t="s">
        <v>320</v>
      </c>
      <c r="C3381" s="96" t="s">
        <v>321</v>
      </c>
      <c r="D3381" s="18"/>
      <c r="E3381" s="645">
        <f t="shared" si="378"/>
        <v>0</v>
      </c>
      <c r="F3381" s="18"/>
      <c r="G3381" s="18"/>
      <c r="H3381" s="18"/>
      <c r="I3381" s="645">
        <f t="shared" si="375"/>
        <v>0</v>
      </c>
      <c r="J3381" s="18"/>
      <c r="K3381" s="18"/>
      <c r="L3381" s="18"/>
      <c r="M3381" s="645">
        <f t="shared" si="376"/>
        <v>0</v>
      </c>
      <c r="N3381" s="18"/>
      <c r="O3381" s="18"/>
      <c r="P3381" s="18"/>
      <c r="Q3381" s="87" t="e">
        <f t="shared" si="377"/>
        <v>#DIV/0!</v>
      </c>
      <c r="R3381" s="87" t="e">
        <f t="shared" si="377"/>
        <v>#DIV/0!</v>
      </c>
      <c r="S3381" s="87" t="e">
        <f t="shared" si="377"/>
        <v>#DIV/0!</v>
      </c>
      <c r="T3381" s="87" t="e">
        <f t="shared" si="377"/>
        <v>#DIV/0!</v>
      </c>
    </row>
    <row r="3382" spans="1:20" ht="30" hidden="1" x14ac:dyDescent="0.3">
      <c r="A3382" s="136"/>
      <c r="B3382" s="117" t="s">
        <v>322</v>
      </c>
      <c r="C3382" s="97" t="s">
        <v>313</v>
      </c>
      <c r="D3382" s="18"/>
      <c r="E3382" s="645">
        <f t="shared" si="378"/>
        <v>0</v>
      </c>
      <c r="F3382" s="18"/>
      <c r="G3382" s="18"/>
      <c r="H3382" s="18"/>
      <c r="I3382" s="645">
        <f t="shared" si="375"/>
        <v>0</v>
      </c>
      <c r="J3382" s="18"/>
      <c r="K3382" s="18"/>
      <c r="L3382" s="18"/>
      <c r="M3382" s="645">
        <f t="shared" si="376"/>
        <v>0</v>
      </c>
      <c r="N3382" s="18"/>
      <c r="O3382" s="18"/>
      <c r="P3382" s="18"/>
      <c r="Q3382" s="87" t="e">
        <f t="shared" si="377"/>
        <v>#DIV/0!</v>
      </c>
      <c r="R3382" s="87" t="e">
        <f t="shared" si="377"/>
        <v>#DIV/0!</v>
      </c>
      <c r="S3382" s="87" t="e">
        <f t="shared" si="377"/>
        <v>#DIV/0!</v>
      </c>
      <c r="T3382" s="87" t="e">
        <f t="shared" si="377"/>
        <v>#DIV/0!</v>
      </c>
    </row>
    <row r="3383" spans="1:20" ht="30" hidden="1" x14ac:dyDescent="0.3">
      <c r="A3383" s="136"/>
      <c r="B3383" s="117" t="s">
        <v>323</v>
      </c>
      <c r="C3383" s="97" t="s">
        <v>315</v>
      </c>
      <c r="D3383" s="18"/>
      <c r="E3383" s="645">
        <f t="shared" si="378"/>
        <v>0</v>
      </c>
      <c r="F3383" s="18"/>
      <c r="G3383" s="18"/>
      <c r="H3383" s="18"/>
      <c r="I3383" s="645">
        <f t="shared" si="375"/>
        <v>0</v>
      </c>
      <c r="J3383" s="18"/>
      <c r="K3383" s="18"/>
      <c r="L3383" s="18"/>
      <c r="M3383" s="645">
        <f t="shared" si="376"/>
        <v>0</v>
      </c>
      <c r="N3383" s="18"/>
      <c r="O3383" s="18"/>
      <c r="P3383" s="18"/>
      <c r="Q3383" s="87" t="e">
        <f t="shared" si="377"/>
        <v>#DIV/0!</v>
      </c>
      <c r="R3383" s="87" t="e">
        <f t="shared" si="377"/>
        <v>#DIV/0!</v>
      </c>
      <c r="S3383" s="87" t="e">
        <f t="shared" si="377"/>
        <v>#DIV/0!</v>
      </c>
      <c r="T3383" s="87" t="e">
        <f t="shared" si="377"/>
        <v>#DIV/0!</v>
      </c>
    </row>
    <row r="3384" spans="1:20" hidden="1" x14ac:dyDescent="0.3">
      <c r="A3384" s="136"/>
      <c r="B3384" s="117" t="s">
        <v>324</v>
      </c>
      <c r="C3384" s="95" t="s">
        <v>388</v>
      </c>
      <c r="D3384" s="18"/>
      <c r="E3384" s="645">
        <f t="shared" si="378"/>
        <v>0</v>
      </c>
      <c r="F3384" s="18"/>
      <c r="G3384" s="18"/>
      <c r="H3384" s="18"/>
      <c r="I3384" s="645">
        <f t="shared" si="375"/>
        <v>0</v>
      </c>
      <c r="J3384" s="18"/>
      <c r="K3384" s="18"/>
      <c r="L3384" s="18"/>
      <c r="M3384" s="645">
        <f t="shared" si="376"/>
        <v>0</v>
      </c>
      <c r="N3384" s="18"/>
      <c r="O3384" s="18"/>
      <c r="P3384" s="18"/>
      <c r="Q3384" s="87" t="e">
        <f t="shared" si="377"/>
        <v>#DIV/0!</v>
      </c>
      <c r="R3384" s="87" t="e">
        <f t="shared" si="377"/>
        <v>#DIV/0!</v>
      </c>
      <c r="S3384" s="87" t="e">
        <f t="shared" si="377"/>
        <v>#DIV/0!</v>
      </c>
      <c r="T3384" s="87" t="e">
        <f t="shared" si="377"/>
        <v>#DIV/0!</v>
      </c>
    </row>
    <row r="3385" spans="1:20" ht="45" hidden="1" x14ac:dyDescent="0.3">
      <c r="A3385" s="136"/>
      <c r="B3385" s="117" t="s">
        <v>325</v>
      </c>
      <c r="C3385" s="96" t="s">
        <v>326</v>
      </c>
      <c r="D3385" s="18"/>
      <c r="E3385" s="645">
        <f t="shared" si="378"/>
        <v>0</v>
      </c>
      <c r="F3385" s="18"/>
      <c r="G3385" s="18"/>
      <c r="H3385" s="18"/>
      <c r="I3385" s="645">
        <f t="shared" si="375"/>
        <v>0</v>
      </c>
      <c r="J3385" s="18"/>
      <c r="K3385" s="18"/>
      <c r="L3385" s="18"/>
      <c r="M3385" s="645">
        <f t="shared" si="376"/>
        <v>0</v>
      </c>
      <c r="N3385" s="18"/>
      <c r="O3385" s="18"/>
      <c r="P3385" s="18"/>
      <c r="Q3385" s="87" t="e">
        <f t="shared" si="377"/>
        <v>#DIV/0!</v>
      </c>
      <c r="R3385" s="87" t="e">
        <f t="shared" si="377"/>
        <v>#DIV/0!</v>
      </c>
      <c r="S3385" s="87" t="e">
        <f t="shared" si="377"/>
        <v>#DIV/0!</v>
      </c>
      <c r="T3385" s="87" t="e">
        <f t="shared" si="377"/>
        <v>#DIV/0!</v>
      </c>
    </row>
    <row r="3386" spans="1:20" hidden="1" x14ac:dyDescent="0.3">
      <c r="A3386" s="136"/>
      <c r="B3386" s="117" t="s">
        <v>327</v>
      </c>
      <c r="C3386" s="96" t="s">
        <v>328</v>
      </c>
      <c r="D3386" s="18"/>
      <c r="E3386" s="645">
        <f t="shared" si="378"/>
        <v>0</v>
      </c>
      <c r="F3386" s="18"/>
      <c r="G3386" s="18"/>
      <c r="H3386" s="18"/>
      <c r="I3386" s="645">
        <f t="shared" si="375"/>
        <v>0</v>
      </c>
      <c r="J3386" s="18"/>
      <c r="K3386" s="18"/>
      <c r="L3386" s="18"/>
      <c r="M3386" s="645">
        <f t="shared" si="376"/>
        <v>0</v>
      </c>
      <c r="N3386" s="18"/>
      <c r="O3386" s="18"/>
      <c r="P3386" s="18"/>
      <c r="Q3386" s="87" t="e">
        <f t="shared" si="377"/>
        <v>#DIV/0!</v>
      </c>
      <c r="R3386" s="87" t="e">
        <f t="shared" si="377"/>
        <v>#DIV/0!</v>
      </c>
      <c r="S3386" s="87" t="e">
        <f t="shared" si="377"/>
        <v>#DIV/0!</v>
      </c>
      <c r="T3386" s="87" t="e">
        <f t="shared" si="377"/>
        <v>#DIV/0!</v>
      </c>
    </row>
    <row r="3387" spans="1:20" ht="30" hidden="1" x14ac:dyDescent="0.3">
      <c r="A3387" s="136"/>
      <c r="B3387" s="117" t="s">
        <v>329</v>
      </c>
      <c r="C3387" s="97" t="s">
        <v>330</v>
      </c>
      <c r="D3387" s="18"/>
      <c r="E3387" s="645">
        <f t="shared" si="378"/>
        <v>0</v>
      </c>
      <c r="F3387" s="18"/>
      <c r="G3387" s="18"/>
      <c r="H3387" s="18"/>
      <c r="I3387" s="645">
        <f t="shared" si="375"/>
        <v>0</v>
      </c>
      <c r="J3387" s="18"/>
      <c r="K3387" s="18"/>
      <c r="L3387" s="18"/>
      <c r="M3387" s="645">
        <f t="shared" si="376"/>
        <v>0</v>
      </c>
      <c r="N3387" s="18"/>
      <c r="O3387" s="18"/>
      <c r="P3387" s="18"/>
      <c r="Q3387" s="87" t="e">
        <f t="shared" si="377"/>
        <v>#DIV/0!</v>
      </c>
      <c r="R3387" s="87" t="e">
        <f t="shared" si="377"/>
        <v>#DIV/0!</v>
      </c>
      <c r="S3387" s="87" t="e">
        <f t="shared" si="377"/>
        <v>#DIV/0!</v>
      </c>
      <c r="T3387" s="87" t="e">
        <f t="shared" si="377"/>
        <v>#DIV/0!</v>
      </c>
    </row>
    <row r="3388" spans="1:20" ht="30" hidden="1" x14ac:dyDescent="0.3">
      <c r="A3388" s="136"/>
      <c r="B3388" s="117" t="s">
        <v>331</v>
      </c>
      <c r="C3388" s="97" t="s">
        <v>332</v>
      </c>
      <c r="D3388" s="18"/>
      <c r="E3388" s="645">
        <f t="shared" si="378"/>
        <v>0</v>
      </c>
      <c r="F3388" s="18"/>
      <c r="G3388" s="18"/>
      <c r="H3388" s="18"/>
      <c r="I3388" s="645">
        <f t="shared" si="375"/>
        <v>0</v>
      </c>
      <c r="J3388" s="18"/>
      <c r="K3388" s="18"/>
      <c r="L3388" s="18"/>
      <c r="M3388" s="645">
        <f t="shared" si="376"/>
        <v>0</v>
      </c>
      <c r="N3388" s="18"/>
      <c r="O3388" s="18"/>
      <c r="P3388" s="18"/>
      <c r="Q3388" s="87" t="e">
        <f t="shared" si="377"/>
        <v>#DIV/0!</v>
      </c>
      <c r="R3388" s="87" t="e">
        <f t="shared" si="377"/>
        <v>#DIV/0!</v>
      </c>
      <c r="S3388" s="87" t="e">
        <f t="shared" si="377"/>
        <v>#DIV/0!</v>
      </c>
      <c r="T3388" s="87" t="e">
        <f t="shared" si="377"/>
        <v>#DIV/0!</v>
      </c>
    </row>
    <row r="3389" spans="1:20" ht="30" hidden="1" x14ac:dyDescent="0.3">
      <c r="A3389" s="136"/>
      <c r="B3389" s="117" t="s">
        <v>138</v>
      </c>
      <c r="C3389" s="94" t="s">
        <v>333</v>
      </c>
      <c r="D3389" s="18"/>
      <c r="E3389" s="645">
        <f t="shared" si="378"/>
        <v>0</v>
      </c>
      <c r="F3389" s="18"/>
      <c r="G3389" s="18"/>
      <c r="H3389" s="18"/>
      <c r="I3389" s="645">
        <f t="shared" si="375"/>
        <v>0</v>
      </c>
      <c r="J3389" s="18"/>
      <c r="K3389" s="18"/>
      <c r="L3389" s="18"/>
      <c r="M3389" s="645">
        <f t="shared" si="376"/>
        <v>0</v>
      </c>
      <c r="N3389" s="18"/>
      <c r="O3389" s="18"/>
      <c r="P3389" s="18"/>
      <c r="Q3389" s="87" t="e">
        <f t="shared" si="377"/>
        <v>#DIV/0!</v>
      </c>
      <c r="R3389" s="87" t="e">
        <f t="shared" si="377"/>
        <v>#DIV/0!</v>
      </c>
      <c r="S3389" s="87" t="e">
        <f t="shared" si="377"/>
        <v>#DIV/0!</v>
      </c>
      <c r="T3389" s="87" t="e">
        <f t="shared" si="377"/>
        <v>#DIV/0!</v>
      </c>
    </row>
    <row r="3390" spans="1:20" ht="39" customHeight="1" x14ac:dyDescent="0.3">
      <c r="A3390" s="137" t="s">
        <v>560</v>
      </c>
      <c r="B3390" s="117"/>
      <c r="C3390" s="130" t="s">
        <v>561</v>
      </c>
      <c r="D3390" s="18">
        <f>D3391</f>
        <v>40</v>
      </c>
      <c r="E3390" s="645">
        <f t="shared" si="378"/>
        <v>46.4</v>
      </c>
      <c r="F3390" s="18">
        <f>F3391</f>
        <v>46.4</v>
      </c>
      <c r="G3390" s="18">
        <f>G3391</f>
        <v>0</v>
      </c>
      <c r="H3390" s="18">
        <f>H3391</f>
        <v>0</v>
      </c>
      <c r="I3390" s="645">
        <f t="shared" si="375"/>
        <v>44.4</v>
      </c>
      <c r="J3390" s="18">
        <f>J3391</f>
        <v>44.4</v>
      </c>
      <c r="K3390" s="18">
        <f>K3391</f>
        <v>0</v>
      </c>
      <c r="L3390" s="18">
        <f>L3391</f>
        <v>0</v>
      </c>
      <c r="M3390" s="645">
        <f t="shared" si="376"/>
        <v>43.6</v>
      </c>
      <c r="N3390" s="18">
        <f>N3391</f>
        <v>43.6</v>
      </c>
      <c r="O3390" s="18">
        <f>O3391</f>
        <v>0</v>
      </c>
      <c r="P3390" s="18">
        <f>P3391</f>
        <v>0</v>
      </c>
      <c r="Q3390" s="87">
        <f t="shared" si="377"/>
        <v>98.198198198198199</v>
      </c>
      <c r="R3390" s="87">
        <f t="shared" si="377"/>
        <v>98.198198198198199</v>
      </c>
      <c r="S3390" s="87" t="e">
        <f t="shared" si="377"/>
        <v>#DIV/0!</v>
      </c>
      <c r="T3390" s="87" t="e">
        <f t="shared" si="377"/>
        <v>#DIV/0!</v>
      </c>
    </row>
    <row r="3391" spans="1:20" x14ac:dyDescent="0.3">
      <c r="A3391" s="136"/>
      <c r="B3391" s="117" t="s">
        <v>192</v>
      </c>
      <c r="C3391" s="94" t="s">
        <v>206</v>
      </c>
      <c r="D3391" s="18">
        <f>D3453</f>
        <v>40</v>
      </c>
      <c r="E3391" s="645">
        <f t="shared" si="378"/>
        <v>46.4</v>
      </c>
      <c r="F3391" s="18">
        <f>F3453</f>
        <v>46.4</v>
      </c>
      <c r="G3391" s="18">
        <f>G3453</f>
        <v>0</v>
      </c>
      <c r="H3391" s="18">
        <f>H3453</f>
        <v>0</v>
      </c>
      <c r="I3391" s="645">
        <f t="shared" si="375"/>
        <v>44.4</v>
      </c>
      <c r="J3391" s="18">
        <f>J3453</f>
        <v>44.4</v>
      </c>
      <c r="K3391" s="18">
        <f>K3453</f>
        <v>0</v>
      </c>
      <c r="L3391" s="18">
        <f>L3453</f>
        <v>0</v>
      </c>
      <c r="M3391" s="645">
        <f t="shared" si="376"/>
        <v>43.6</v>
      </c>
      <c r="N3391" s="18">
        <f>N3453</f>
        <v>43.6</v>
      </c>
      <c r="O3391" s="18">
        <f>O3453</f>
        <v>0</v>
      </c>
      <c r="P3391" s="18">
        <f>P3453</f>
        <v>0</v>
      </c>
      <c r="Q3391" s="87">
        <f t="shared" si="377"/>
        <v>98.198198198198199</v>
      </c>
      <c r="R3391" s="87">
        <f t="shared" si="377"/>
        <v>98.198198198198199</v>
      </c>
      <c r="S3391" s="87" t="e">
        <f t="shared" si="377"/>
        <v>#DIV/0!</v>
      </c>
      <c r="T3391" s="87" t="e">
        <f t="shared" si="377"/>
        <v>#DIV/0!</v>
      </c>
    </row>
    <row r="3392" spans="1:20" ht="19.5" hidden="1" customHeight="1" x14ac:dyDescent="0.3">
      <c r="A3392" s="136"/>
      <c r="B3392" s="117" t="s">
        <v>203</v>
      </c>
      <c r="C3392" s="95" t="s">
        <v>385</v>
      </c>
      <c r="D3392" s="18"/>
      <c r="E3392" s="645">
        <f t="shared" si="378"/>
        <v>0</v>
      </c>
      <c r="F3392" s="18"/>
      <c r="G3392" s="18"/>
      <c r="H3392" s="18"/>
      <c r="I3392" s="645">
        <f t="shared" si="375"/>
        <v>0</v>
      </c>
      <c r="J3392" s="18"/>
      <c r="K3392" s="18"/>
      <c r="L3392" s="18"/>
      <c r="M3392" s="645">
        <f t="shared" si="376"/>
        <v>0</v>
      </c>
      <c r="N3392" s="18"/>
      <c r="O3392" s="18"/>
      <c r="P3392" s="18"/>
      <c r="Q3392" s="87" t="e">
        <f t="shared" si="377"/>
        <v>#DIV/0!</v>
      </c>
      <c r="R3392" s="87" t="e">
        <f t="shared" si="377"/>
        <v>#DIV/0!</v>
      </c>
      <c r="S3392" s="87" t="e">
        <f t="shared" si="377"/>
        <v>#DIV/0!</v>
      </c>
      <c r="T3392" s="87" t="e">
        <f t="shared" si="377"/>
        <v>#DIV/0!</v>
      </c>
    </row>
    <row r="3393" spans="1:20" hidden="1" x14ac:dyDescent="0.3">
      <c r="A3393" s="136"/>
      <c r="B3393" s="117" t="s">
        <v>207</v>
      </c>
      <c r="C3393" s="96" t="s">
        <v>208</v>
      </c>
      <c r="D3393" s="18"/>
      <c r="E3393" s="645">
        <f t="shared" si="378"/>
        <v>0</v>
      </c>
      <c r="F3393" s="18"/>
      <c r="G3393" s="18"/>
      <c r="H3393" s="18"/>
      <c r="I3393" s="645">
        <f t="shared" si="375"/>
        <v>0</v>
      </c>
      <c r="J3393" s="18"/>
      <c r="K3393" s="18"/>
      <c r="L3393" s="18"/>
      <c r="M3393" s="645">
        <f t="shared" si="376"/>
        <v>0</v>
      </c>
      <c r="N3393" s="18"/>
      <c r="O3393" s="18"/>
      <c r="P3393" s="18"/>
      <c r="Q3393" s="87" t="e">
        <f t="shared" si="377"/>
        <v>#DIV/0!</v>
      </c>
      <c r="R3393" s="87" t="e">
        <f t="shared" si="377"/>
        <v>#DIV/0!</v>
      </c>
      <c r="S3393" s="87" t="e">
        <f t="shared" si="377"/>
        <v>#DIV/0!</v>
      </c>
      <c r="T3393" s="87" t="e">
        <f t="shared" si="377"/>
        <v>#DIV/0!</v>
      </c>
    </row>
    <row r="3394" spans="1:20" ht="30" hidden="1" x14ac:dyDescent="0.3">
      <c r="A3394" s="136"/>
      <c r="B3394" s="117" t="s">
        <v>209</v>
      </c>
      <c r="C3394" s="97" t="s">
        <v>210</v>
      </c>
      <c r="D3394" s="18"/>
      <c r="E3394" s="645">
        <f t="shared" si="378"/>
        <v>0</v>
      </c>
      <c r="F3394" s="18"/>
      <c r="G3394" s="18"/>
      <c r="H3394" s="18"/>
      <c r="I3394" s="645">
        <f t="shared" si="375"/>
        <v>0</v>
      </c>
      <c r="J3394" s="18"/>
      <c r="K3394" s="18"/>
      <c r="L3394" s="18"/>
      <c r="M3394" s="645">
        <f t="shared" si="376"/>
        <v>0</v>
      </c>
      <c r="N3394" s="18"/>
      <c r="O3394" s="18"/>
      <c r="P3394" s="18"/>
      <c r="Q3394" s="87" t="e">
        <f t="shared" si="377"/>
        <v>#DIV/0!</v>
      </c>
      <c r="R3394" s="87" t="e">
        <f t="shared" si="377"/>
        <v>#DIV/0!</v>
      </c>
      <c r="S3394" s="87" t="e">
        <f t="shared" si="377"/>
        <v>#DIV/0!</v>
      </c>
      <c r="T3394" s="87" t="e">
        <f t="shared" si="377"/>
        <v>#DIV/0!</v>
      </c>
    </row>
    <row r="3395" spans="1:20" ht="30" hidden="1" x14ac:dyDescent="0.3">
      <c r="A3395" s="136"/>
      <c r="B3395" s="117" t="s">
        <v>211</v>
      </c>
      <c r="C3395" s="97" t="s">
        <v>212</v>
      </c>
      <c r="D3395" s="18"/>
      <c r="E3395" s="645">
        <f t="shared" si="378"/>
        <v>0</v>
      </c>
      <c r="F3395" s="18"/>
      <c r="G3395" s="18"/>
      <c r="H3395" s="18"/>
      <c r="I3395" s="645">
        <f t="shared" si="375"/>
        <v>0</v>
      </c>
      <c r="J3395" s="18"/>
      <c r="K3395" s="18"/>
      <c r="L3395" s="18"/>
      <c r="M3395" s="645">
        <f t="shared" si="376"/>
        <v>0</v>
      </c>
      <c r="N3395" s="18"/>
      <c r="O3395" s="18"/>
      <c r="P3395" s="18"/>
      <c r="Q3395" s="87" t="e">
        <f t="shared" si="377"/>
        <v>#DIV/0!</v>
      </c>
      <c r="R3395" s="87" t="e">
        <f t="shared" si="377"/>
        <v>#DIV/0!</v>
      </c>
      <c r="S3395" s="87" t="e">
        <f t="shared" si="377"/>
        <v>#DIV/0!</v>
      </c>
      <c r="T3395" s="87" t="e">
        <f t="shared" si="377"/>
        <v>#DIV/0!</v>
      </c>
    </row>
    <row r="3396" spans="1:20" hidden="1" x14ac:dyDescent="0.3">
      <c r="A3396" s="136"/>
      <c r="B3396" s="117" t="s">
        <v>213</v>
      </c>
      <c r="C3396" s="96" t="s">
        <v>214</v>
      </c>
      <c r="D3396" s="18"/>
      <c r="E3396" s="645">
        <f t="shared" si="378"/>
        <v>0</v>
      </c>
      <c r="F3396" s="18"/>
      <c r="G3396" s="18"/>
      <c r="H3396" s="18"/>
      <c r="I3396" s="645">
        <f t="shared" si="375"/>
        <v>0</v>
      </c>
      <c r="J3396" s="18"/>
      <c r="K3396" s="18"/>
      <c r="L3396" s="18"/>
      <c r="M3396" s="645">
        <f t="shared" si="376"/>
        <v>0</v>
      </c>
      <c r="N3396" s="18"/>
      <c r="O3396" s="18"/>
      <c r="P3396" s="18"/>
      <c r="Q3396" s="87" t="e">
        <f t="shared" si="377"/>
        <v>#DIV/0!</v>
      </c>
      <c r="R3396" s="87" t="e">
        <f t="shared" si="377"/>
        <v>#DIV/0!</v>
      </c>
      <c r="S3396" s="87" t="e">
        <f t="shared" si="377"/>
        <v>#DIV/0!</v>
      </c>
      <c r="T3396" s="87" t="e">
        <f t="shared" si="377"/>
        <v>#DIV/0!</v>
      </c>
    </row>
    <row r="3397" spans="1:20" hidden="1" x14ac:dyDescent="0.3">
      <c r="A3397" s="136"/>
      <c r="B3397" s="117" t="s">
        <v>215</v>
      </c>
      <c r="C3397" s="95" t="s">
        <v>391</v>
      </c>
      <c r="D3397" s="18"/>
      <c r="E3397" s="645">
        <f t="shared" si="378"/>
        <v>0</v>
      </c>
      <c r="F3397" s="18"/>
      <c r="G3397" s="18"/>
      <c r="H3397" s="18"/>
      <c r="I3397" s="645">
        <f t="shared" si="375"/>
        <v>0</v>
      </c>
      <c r="J3397" s="18"/>
      <c r="K3397" s="18"/>
      <c r="L3397" s="18"/>
      <c r="M3397" s="645">
        <f t="shared" si="376"/>
        <v>0</v>
      </c>
      <c r="N3397" s="18"/>
      <c r="O3397" s="18"/>
      <c r="P3397" s="18"/>
      <c r="Q3397" s="87" t="e">
        <f t="shared" si="377"/>
        <v>#DIV/0!</v>
      </c>
      <c r="R3397" s="87" t="e">
        <f t="shared" si="377"/>
        <v>#DIV/0!</v>
      </c>
      <c r="S3397" s="87" t="e">
        <f t="shared" si="377"/>
        <v>#DIV/0!</v>
      </c>
      <c r="T3397" s="87" t="e">
        <f t="shared" si="377"/>
        <v>#DIV/0!</v>
      </c>
    </row>
    <row r="3398" spans="1:20" ht="45" hidden="1" x14ac:dyDescent="0.3">
      <c r="A3398" s="136"/>
      <c r="B3398" s="117" t="s">
        <v>216</v>
      </c>
      <c r="C3398" s="96" t="s">
        <v>217</v>
      </c>
      <c r="D3398" s="18"/>
      <c r="E3398" s="645">
        <f t="shared" si="378"/>
        <v>0</v>
      </c>
      <c r="F3398" s="18"/>
      <c r="G3398" s="18"/>
      <c r="H3398" s="18"/>
      <c r="I3398" s="645">
        <f t="shared" si="375"/>
        <v>0</v>
      </c>
      <c r="J3398" s="18"/>
      <c r="K3398" s="18"/>
      <c r="L3398" s="18"/>
      <c r="M3398" s="645">
        <f t="shared" si="376"/>
        <v>0</v>
      </c>
      <c r="N3398" s="18"/>
      <c r="O3398" s="18"/>
      <c r="P3398" s="18"/>
      <c r="Q3398" s="87" t="e">
        <f t="shared" si="377"/>
        <v>#DIV/0!</v>
      </c>
      <c r="R3398" s="87" t="e">
        <f t="shared" si="377"/>
        <v>#DIV/0!</v>
      </c>
      <c r="S3398" s="87" t="e">
        <f t="shared" si="377"/>
        <v>#DIV/0!</v>
      </c>
      <c r="T3398" s="87" t="e">
        <f t="shared" si="377"/>
        <v>#DIV/0!</v>
      </c>
    </row>
    <row r="3399" spans="1:20" hidden="1" x14ac:dyDescent="0.3">
      <c r="A3399" s="136"/>
      <c r="B3399" s="117" t="s">
        <v>218</v>
      </c>
      <c r="C3399" s="96" t="s">
        <v>219</v>
      </c>
      <c r="D3399" s="18"/>
      <c r="E3399" s="645">
        <f t="shared" si="378"/>
        <v>0</v>
      </c>
      <c r="F3399" s="18"/>
      <c r="G3399" s="18"/>
      <c r="H3399" s="18"/>
      <c r="I3399" s="645">
        <f t="shared" si="375"/>
        <v>0</v>
      </c>
      <c r="J3399" s="18"/>
      <c r="K3399" s="18"/>
      <c r="L3399" s="18"/>
      <c r="M3399" s="645">
        <f t="shared" si="376"/>
        <v>0</v>
      </c>
      <c r="N3399" s="18"/>
      <c r="O3399" s="18"/>
      <c r="P3399" s="18"/>
      <c r="Q3399" s="87" t="e">
        <f t="shared" si="377"/>
        <v>#DIV/0!</v>
      </c>
      <c r="R3399" s="87" t="e">
        <f t="shared" si="377"/>
        <v>#DIV/0!</v>
      </c>
      <c r="S3399" s="87" t="e">
        <f t="shared" si="377"/>
        <v>#DIV/0!</v>
      </c>
      <c r="T3399" s="87" t="e">
        <f t="shared" si="377"/>
        <v>#DIV/0!</v>
      </c>
    </row>
    <row r="3400" spans="1:20" ht="30" hidden="1" x14ac:dyDescent="0.3">
      <c r="A3400" s="136"/>
      <c r="B3400" s="117" t="s">
        <v>220</v>
      </c>
      <c r="C3400" s="97" t="s">
        <v>221</v>
      </c>
      <c r="D3400" s="18"/>
      <c r="E3400" s="645">
        <f t="shared" si="378"/>
        <v>0</v>
      </c>
      <c r="F3400" s="18"/>
      <c r="G3400" s="18"/>
      <c r="H3400" s="18"/>
      <c r="I3400" s="645">
        <f t="shared" si="375"/>
        <v>0</v>
      </c>
      <c r="J3400" s="18"/>
      <c r="K3400" s="18"/>
      <c r="L3400" s="18"/>
      <c r="M3400" s="645">
        <f t="shared" si="376"/>
        <v>0</v>
      </c>
      <c r="N3400" s="18"/>
      <c r="O3400" s="18"/>
      <c r="P3400" s="18"/>
      <c r="Q3400" s="87" t="e">
        <f t="shared" si="377"/>
        <v>#DIV/0!</v>
      </c>
      <c r="R3400" s="87" t="e">
        <f t="shared" si="377"/>
        <v>#DIV/0!</v>
      </c>
      <c r="S3400" s="87" t="e">
        <f t="shared" si="377"/>
        <v>#DIV/0!</v>
      </c>
      <c r="T3400" s="87" t="e">
        <f t="shared" si="377"/>
        <v>#DIV/0!</v>
      </c>
    </row>
    <row r="3401" spans="1:20" ht="30" hidden="1" x14ac:dyDescent="0.3">
      <c r="A3401" s="136"/>
      <c r="B3401" s="117" t="s">
        <v>222</v>
      </c>
      <c r="C3401" s="97" t="s">
        <v>223</v>
      </c>
      <c r="D3401" s="18"/>
      <c r="E3401" s="645">
        <f t="shared" si="378"/>
        <v>0</v>
      </c>
      <c r="F3401" s="18"/>
      <c r="G3401" s="18"/>
      <c r="H3401" s="18"/>
      <c r="I3401" s="645">
        <f t="shared" si="375"/>
        <v>0</v>
      </c>
      <c r="J3401" s="18"/>
      <c r="K3401" s="18"/>
      <c r="L3401" s="18"/>
      <c r="M3401" s="645">
        <f t="shared" si="376"/>
        <v>0</v>
      </c>
      <c r="N3401" s="18"/>
      <c r="O3401" s="18"/>
      <c r="P3401" s="18"/>
      <c r="Q3401" s="87" t="e">
        <f t="shared" si="377"/>
        <v>#DIV/0!</v>
      </c>
      <c r="R3401" s="87" t="e">
        <f t="shared" si="377"/>
        <v>#DIV/0!</v>
      </c>
      <c r="S3401" s="87" t="e">
        <f t="shared" si="377"/>
        <v>#DIV/0!</v>
      </c>
      <c r="T3401" s="87" t="e">
        <f t="shared" si="377"/>
        <v>#DIV/0!</v>
      </c>
    </row>
    <row r="3402" spans="1:20" hidden="1" x14ac:dyDescent="0.3">
      <c r="A3402" s="136"/>
      <c r="B3402" s="117" t="s">
        <v>224</v>
      </c>
      <c r="C3402" s="96" t="s">
        <v>225</v>
      </c>
      <c r="D3402" s="18"/>
      <c r="E3402" s="645">
        <f t="shared" si="378"/>
        <v>0</v>
      </c>
      <c r="F3402" s="18"/>
      <c r="G3402" s="18"/>
      <c r="H3402" s="18"/>
      <c r="I3402" s="645">
        <f t="shared" si="375"/>
        <v>0</v>
      </c>
      <c r="J3402" s="18"/>
      <c r="K3402" s="18"/>
      <c r="L3402" s="18"/>
      <c r="M3402" s="645">
        <f t="shared" si="376"/>
        <v>0</v>
      </c>
      <c r="N3402" s="18"/>
      <c r="O3402" s="18"/>
      <c r="P3402" s="18"/>
      <c r="Q3402" s="87" t="e">
        <f t="shared" si="377"/>
        <v>#DIV/0!</v>
      </c>
      <c r="R3402" s="87" t="e">
        <f t="shared" si="377"/>
        <v>#DIV/0!</v>
      </c>
      <c r="S3402" s="87" t="e">
        <f t="shared" si="377"/>
        <v>#DIV/0!</v>
      </c>
      <c r="T3402" s="87" t="e">
        <f t="shared" si="377"/>
        <v>#DIV/0!</v>
      </c>
    </row>
    <row r="3403" spans="1:20" ht="30" hidden="1" x14ac:dyDescent="0.3">
      <c r="A3403" s="136"/>
      <c r="B3403" s="117" t="s">
        <v>226</v>
      </c>
      <c r="C3403" s="97" t="s">
        <v>227</v>
      </c>
      <c r="D3403" s="18"/>
      <c r="E3403" s="645">
        <f t="shared" si="378"/>
        <v>0</v>
      </c>
      <c r="F3403" s="18"/>
      <c r="G3403" s="18"/>
      <c r="H3403" s="18"/>
      <c r="I3403" s="645">
        <f t="shared" si="375"/>
        <v>0</v>
      </c>
      <c r="J3403" s="18"/>
      <c r="K3403" s="18"/>
      <c r="L3403" s="18"/>
      <c r="M3403" s="645">
        <f t="shared" si="376"/>
        <v>0</v>
      </c>
      <c r="N3403" s="18"/>
      <c r="O3403" s="18"/>
      <c r="P3403" s="18"/>
      <c r="Q3403" s="87" t="e">
        <f t="shared" si="377"/>
        <v>#DIV/0!</v>
      </c>
      <c r="R3403" s="87" t="e">
        <f t="shared" si="377"/>
        <v>#DIV/0!</v>
      </c>
      <c r="S3403" s="87" t="e">
        <f t="shared" si="377"/>
        <v>#DIV/0!</v>
      </c>
      <c r="T3403" s="87" t="e">
        <f t="shared" si="377"/>
        <v>#DIV/0!</v>
      </c>
    </row>
    <row r="3404" spans="1:20" ht="75" hidden="1" x14ac:dyDescent="0.3">
      <c r="A3404" s="136"/>
      <c r="B3404" s="117" t="s">
        <v>228</v>
      </c>
      <c r="C3404" s="97" t="s">
        <v>229</v>
      </c>
      <c r="D3404" s="18"/>
      <c r="E3404" s="645">
        <f t="shared" si="378"/>
        <v>0</v>
      </c>
      <c r="F3404" s="18"/>
      <c r="G3404" s="18"/>
      <c r="H3404" s="18"/>
      <c r="I3404" s="645">
        <f t="shared" si="375"/>
        <v>0</v>
      </c>
      <c r="J3404" s="18"/>
      <c r="K3404" s="18"/>
      <c r="L3404" s="18"/>
      <c r="M3404" s="645">
        <f t="shared" si="376"/>
        <v>0</v>
      </c>
      <c r="N3404" s="18"/>
      <c r="O3404" s="18"/>
      <c r="P3404" s="18"/>
      <c r="Q3404" s="87" t="e">
        <f t="shared" si="377"/>
        <v>#DIV/0!</v>
      </c>
      <c r="R3404" s="87" t="e">
        <f t="shared" si="377"/>
        <v>#DIV/0!</v>
      </c>
      <c r="S3404" s="87" t="e">
        <f t="shared" si="377"/>
        <v>#DIV/0!</v>
      </c>
      <c r="T3404" s="87" t="e">
        <f t="shared" si="377"/>
        <v>#DIV/0!</v>
      </c>
    </row>
    <row r="3405" spans="1:20" ht="135" hidden="1" x14ac:dyDescent="0.3">
      <c r="A3405" s="136"/>
      <c r="B3405" s="117" t="s">
        <v>230</v>
      </c>
      <c r="C3405" s="97" t="s">
        <v>231</v>
      </c>
      <c r="D3405" s="18"/>
      <c r="E3405" s="645">
        <f t="shared" si="378"/>
        <v>0</v>
      </c>
      <c r="F3405" s="18"/>
      <c r="G3405" s="18"/>
      <c r="H3405" s="18"/>
      <c r="I3405" s="645">
        <f t="shared" si="375"/>
        <v>0</v>
      </c>
      <c r="J3405" s="18"/>
      <c r="K3405" s="18"/>
      <c r="L3405" s="18"/>
      <c r="M3405" s="645">
        <f t="shared" si="376"/>
        <v>0</v>
      </c>
      <c r="N3405" s="18"/>
      <c r="O3405" s="18"/>
      <c r="P3405" s="18"/>
      <c r="Q3405" s="87" t="e">
        <f t="shared" si="377"/>
        <v>#DIV/0!</v>
      </c>
      <c r="R3405" s="87" t="e">
        <f t="shared" si="377"/>
        <v>#DIV/0!</v>
      </c>
      <c r="S3405" s="87" t="e">
        <f t="shared" si="377"/>
        <v>#DIV/0!</v>
      </c>
      <c r="T3405" s="87" t="e">
        <f t="shared" si="377"/>
        <v>#DIV/0!</v>
      </c>
    </row>
    <row r="3406" spans="1:20" ht="45" hidden="1" x14ac:dyDescent="0.3">
      <c r="A3406" s="136"/>
      <c r="B3406" s="117" t="s">
        <v>232</v>
      </c>
      <c r="C3406" s="97" t="s">
        <v>233</v>
      </c>
      <c r="D3406" s="18"/>
      <c r="E3406" s="645">
        <f t="shared" si="378"/>
        <v>0</v>
      </c>
      <c r="F3406" s="18"/>
      <c r="G3406" s="18"/>
      <c r="H3406" s="18"/>
      <c r="I3406" s="645">
        <f t="shared" si="375"/>
        <v>0</v>
      </c>
      <c r="J3406" s="18"/>
      <c r="K3406" s="18"/>
      <c r="L3406" s="18"/>
      <c r="M3406" s="645">
        <f t="shared" si="376"/>
        <v>0</v>
      </c>
      <c r="N3406" s="18"/>
      <c r="O3406" s="18"/>
      <c r="P3406" s="18"/>
      <c r="Q3406" s="87" t="e">
        <f t="shared" si="377"/>
        <v>#DIV/0!</v>
      </c>
      <c r="R3406" s="87" t="e">
        <f t="shared" si="377"/>
        <v>#DIV/0!</v>
      </c>
      <c r="S3406" s="87" t="e">
        <f t="shared" si="377"/>
        <v>#DIV/0!</v>
      </c>
      <c r="T3406" s="87" t="e">
        <f t="shared" si="377"/>
        <v>#DIV/0!</v>
      </c>
    </row>
    <row r="3407" spans="1:20" ht="45" hidden="1" x14ac:dyDescent="0.3">
      <c r="A3407" s="136"/>
      <c r="B3407" s="117" t="s">
        <v>234</v>
      </c>
      <c r="C3407" s="97" t="s">
        <v>235</v>
      </c>
      <c r="D3407" s="18"/>
      <c r="E3407" s="645">
        <f t="shared" si="378"/>
        <v>0</v>
      </c>
      <c r="F3407" s="18"/>
      <c r="G3407" s="18"/>
      <c r="H3407" s="18"/>
      <c r="I3407" s="645">
        <f t="shared" si="375"/>
        <v>0</v>
      </c>
      <c r="J3407" s="18"/>
      <c r="K3407" s="18"/>
      <c r="L3407" s="18"/>
      <c r="M3407" s="645">
        <f t="shared" si="376"/>
        <v>0</v>
      </c>
      <c r="N3407" s="18"/>
      <c r="O3407" s="18"/>
      <c r="P3407" s="18"/>
      <c r="Q3407" s="87" t="e">
        <f t="shared" si="377"/>
        <v>#DIV/0!</v>
      </c>
      <c r="R3407" s="87" t="e">
        <f t="shared" si="377"/>
        <v>#DIV/0!</v>
      </c>
      <c r="S3407" s="87" t="e">
        <f t="shared" si="377"/>
        <v>#DIV/0!</v>
      </c>
      <c r="T3407" s="87" t="e">
        <f t="shared" si="377"/>
        <v>#DIV/0!</v>
      </c>
    </row>
    <row r="3408" spans="1:20" ht="45" hidden="1" x14ac:dyDescent="0.3">
      <c r="A3408" s="136"/>
      <c r="B3408" s="117" t="s">
        <v>236</v>
      </c>
      <c r="C3408" s="97" t="s">
        <v>237</v>
      </c>
      <c r="D3408" s="18"/>
      <c r="E3408" s="645">
        <f t="shared" si="378"/>
        <v>0</v>
      </c>
      <c r="F3408" s="18"/>
      <c r="G3408" s="18"/>
      <c r="H3408" s="18"/>
      <c r="I3408" s="645">
        <f t="shared" si="375"/>
        <v>0</v>
      </c>
      <c r="J3408" s="18"/>
      <c r="K3408" s="18"/>
      <c r="L3408" s="18"/>
      <c r="M3408" s="645">
        <f t="shared" si="376"/>
        <v>0</v>
      </c>
      <c r="N3408" s="18"/>
      <c r="O3408" s="18"/>
      <c r="P3408" s="18"/>
      <c r="Q3408" s="87" t="e">
        <f t="shared" si="377"/>
        <v>#DIV/0!</v>
      </c>
      <c r="R3408" s="87" t="e">
        <f t="shared" si="377"/>
        <v>#DIV/0!</v>
      </c>
      <c r="S3408" s="87" t="e">
        <f t="shared" si="377"/>
        <v>#DIV/0!</v>
      </c>
      <c r="T3408" s="87" t="e">
        <f t="shared" si="377"/>
        <v>#DIV/0!</v>
      </c>
    </row>
    <row r="3409" spans="1:20" ht="30" hidden="1" x14ac:dyDescent="0.3">
      <c r="A3409" s="136"/>
      <c r="B3409" s="117" t="s">
        <v>238</v>
      </c>
      <c r="C3409" s="97" t="s">
        <v>239</v>
      </c>
      <c r="D3409" s="18"/>
      <c r="E3409" s="645">
        <f t="shared" si="378"/>
        <v>0</v>
      </c>
      <c r="F3409" s="18"/>
      <c r="G3409" s="18"/>
      <c r="H3409" s="18"/>
      <c r="I3409" s="645">
        <f t="shared" si="375"/>
        <v>0</v>
      </c>
      <c r="J3409" s="18"/>
      <c r="K3409" s="18"/>
      <c r="L3409" s="18"/>
      <c r="M3409" s="645">
        <f t="shared" si="376"/>
        <v>0</v>
      </c>
      <c r="N3409" s="18"/>
      <c r="O3409" s="18"/>
      <c r="P3409" s="18"/>
      <c r="Q3409" s="87" t="e">
        <f t="shared" si="377"/>
        <v>#DIV/0!</v>
      </c>
      <c r="R3409" s="87" t="e">
        <f t="shared" si="377"/>
        <v>#DIV/0!</v>
      </c>
      <c r="S3409" s="87" t="e">
        <f t="shared" si="377"/>
        <v>#DIV/0!</v>
      </c>
      <c r="T3409" s="87" t="e">
        <f t="shared" si="377"/>
        <v>#DIV/0!</v>
      </c>
    </row>
    <row r="3410" spans="1:20" ht="45" hidden="1" x14ac:dyDescent="0.3">
      <c r="A3410" s="136"/>
      <c r="B3410" s="117" t="s">
        <v>240</v>
      </c>
      <c r="C3410" s="97" t="s">
        <v>241</v>
      </c>
      <c r="D3410" s="18"/>
      <c r="E3410" s="645">
        <f t="shared" si="378"/>
        <v>0</v>
      </c>
      <c r="F3410" s="18"/>
      <c r="G3410" s="18"/>
      <c r="H3410" s="18"/>
      <c r="I3410" s="645">
        <f t="shared" si="375"/>
        <v>0</v>
      </c>
      <c r="J3410" s="18"/>
      <c r="K3410" s="18"/>
      <c r="L3410" s="18"/>
      <c r="M3410" s="645">
        <f t="shared" si="376"/>
        <v>0</v>
      </c>
      <c r="N3410" s="18"/>
      <c r="O3410" s="18"/>
      <c r="P3410" s="18"/>
      <c r="Q3410" s="87" t="e">
        <f t="shared" si="377"/>
        <v>#DIV/0!</v>
      </c>
      <c r="R3410" s="87" t="e">
        <f t="shared" si="377"/>
        <v>#DIV/0!</v>
      </c>
      <c r="S3410" s="87" t="e">
        <f t="shared" si="377"/>
        <v>#DIV/0!</v>
      </c>
      <c r="T3410" s="87" t="e">
        <f t="shared" si="377"/>
        <v>#DIV/0!</v>
      </c>
    </row>
    <row r="3411" spans="1:20" ht="60" hidden="1" x14ac:dyDescent="0.3">
      <c r="A3411" s="136"/>
      <c r="B3411" s="117" t="s">
        <v>242</v>
      </c>
      <c r="C3411" s="97" t="s">
        <v>243</v>
      </c>
      <c r="D3411" s="18"/>
      <c r="E3411" s="645">
        <f t="shared" si="378"/>
        <v>0</v>
      </c>
      <c r="F3411" s="18"/>
      <c r="G3411" s="18"/>
      <c r="H3411" s="18"/>
      <c r="I3411" s="645">
        <f t="shared" si="375"/>
        <v>0</v>
      </c>
      <c r="J3411" s="18"/>
      <c r="K3411" s="18"/>
      <c r="L3411" s="18"/>
      <c r="M3411" s="645">
        <f t="shared" si="376"/>
        <v>0</v>
      </c>
      <c r="N3411" s="18"/>
      <c r="O3411" s="18"/>
      <c r="P3411" s="18"/>
      <c r="Q3411" s="87" t="e">
        <f t="shared" si="377"/>
        <v>#DIV/0!</v>
      </c>
      <c r="R3411" s="87" t="e">
        <f t="shared" si="377"/>
        <v>#DIV/0!</v>
      </c>
      <c r="S3411" s="87" t="e">
        <f t="shared" si="377"/>
        <v>#DIV/0!</v>
      </c>
      <c r="T3411" s="87" t="e">
        <f t="shared" si="377"/>
        <v>#DIV/0!</v>
      </c>
    </row>
    <row r="3412" spans="1:20" ht="30" hidden="1" x14ac:dyDescent="0.3">
      <c r="A3412" s="136"/>
      <c r="B3412" s="117" t="s">
        <v>244</v>
      </c>
      <c r="C3412" s="97" t="s">
        <v>245</v>
      </c>
      <c r="D3412" s="18"/>
      <c r="E3412" s="645">
        <f t="shared" si="378"/>
        <v>0</v>
      </c>
      <c r="F3412" s="18"/>
      <c r="G3412" s="18"/>
      <c r="H3412" s="18"/>
      <c r="I3412" s="645">
        <f t="shared" si="375"/>
        <v>0</v>
      </c>
      <c r="J3412" s="18"/>
      <c r="K3412" s="18"/>
      <c r="L3412" s="18"/>
      <c r="M3412" s="645">
        <f t="shared" si="376"/>
        <v>0</v>
      </c>
      <c r="N3412" s="18"/>
      <c r="O3412" s="18"/>
      <c r="P3412" s="18"/>
      <c r="Q3412" s="87" t="e">
        <f t="shared" si="377"/>
        <v>#DIV/0!</v>
      </c>
      <c r="R3412" s="87" t="e">
        <f t="shared" si="377"/>
        <v>#DIV/0!</v>
      </c>
      <c r="S3412" s="87" t="e">
        <f t="shared" si="377"/>
        <v>#DIV/0!</v>
      </c>
      <c r="T3412" s="87" t="e">
        <f t="shared" si="377"/>
        <v>#DIV/0!</v>
      </c>
    </row>
    <row r="3413" spans="1:20" ht="30" hidden="1" x14ac:dyDescent="0.3">
      <c r="A3413" s="136"/>
      <c r="B3413" s="117" t="s">
        <v>246</v>
      </c>
      <c r="C3413" s="97" t="s">
        <v>247</v>
      </c>
      <c r="D3413" s="18"/>
      <c r="E3413" s="645">
        <f t="shared" si="378"/>
        <v>0</v>
      </c>
      <c r="F3413" s="18"/>
      <c r="G3413" s="18"/>
      <c r="H3413" s="18"/>
      <c r="I3413" s="645">
        <f t="shared" si="375"/>
        <v>0</v>
      </c>
      <c r="J3413" s="18"/>
      <c r="K3413" s="18"/>
      <c r="L3413" s="18"/>
      <c r="M3413" s="645">
        <f t="shared" si="376"/>
        <v>0</v>
      </c>
      <c r="N3413" s="18"/>
      <c r="O3413" s="18"/>
      <c r="P3413" s="18"/>
      <c r="Q3413" s="87" t="e">
        <f t="shared" si="377"/>
        <v>#DIV/0!</v>
      </c>
      <c r="R3413" s="87" t="e">
        <f t="shared" si="377"/>
        <v>#DIV/0!</v>
      </c>
      <c r="S3413" s="87" t="e">
        <f t="shared" si="377"/>
        <v>#DIV/0!</v>
      </c>
      <c r="T3413" s="87" t="e">
        <f t="shared" si="377"/>
        <v>#DIV/0!</v>
      </c>
    </row>
    <row r="3414" spans="1:20" ht="30" hidden="1" x14ac:dyDescent="0.3">
      <c r="A3414" s="136"/>
      <c r="B3414" s="117" t="s">
        <v>248</v>
      </c>
      <c r="C3414" s="97" t="s">
        <v>249</v>
      </c>
      <c r="D3414" s="18"/>
      <c r="E3414" s="645">
        <f t="shared" si="378"/>
        <v>0</v>
      </c>
      <c r="F3414" s="18"/>
      <c r="G3414" s="18"/>
      <c r="H3414" s="18"/>
      <c r="I3414" s="645">
        <f t="shared" si="375"/>
        <v>0</v>
      </c>
      <c r="J3414" s="18"/>
      <c r="K3414" s="18"/>
      <c r="L3414" s="18"/>
      <c r="M3414" s="645">
        <f t="shared" si="376"/>
        <v>0</v>
      </c>
      <c r="N3414" s="18"/>
      <c r="O3414" s="18"/>
      <c r="P3414" s="18"/>
      <c r="Q3414" s="87" t="e">
        <f t="shared" si="377"/>
        <v>#DIV/0!</v>
      </c>
      <c r="R3414" s="87" t="e">
        <f t="shared" si="377"/>
        <v>#DIV/0!</v>
      </c>
      <c r="S3414" s="87" t="e">
        <f t="shared" si="377"/>
        <v>#DIV/0!</v>
      </c>
      <c r="T3414" s="87" t="e">
        <f t="shared" ref="T3414:T3477" si="379">P3414/L3414*100</f>
        <v>#DIV/0!</v>
      </c>
    </row>
    <row r="3415" spans="1:20" ht="75" hidden="1" x14ac:dyDescent="0.3">
      <c r="A3415" s="136"/>
      <c r="B3415" s="117" t="s">
        <v>250</v>
      </c>
      <c r="C3415" s="97" t="s">
        <v>251</v>
      </c>
      <c r="D3415" s="18"/>
      <c r="E3415" s="645">
        <f t="shared" si="378"/>
        <v>0</v>
      </c>
      <c r="F3415" s="18"/>
      <c r="G3415" s="18"/>
      <c r="H3415" s="18"/>
      <c r="I3415" s="645">
        <f t="shared" ref="I3415:I3478" si="380">J3415+K3415</f>
        <v>0</v>
      </c>
      <c r="J3415" s="18"/>
      <c r="K3415" s="18"/>
      <c r="L3415" s="18"/>
      <c r="M3415" s="645">
        <f t="shared" ref="M3415:M3478" si="381">N3415+O3415</f>
        <v>0</v>
      </c>
      <c r="N3415" s="18"/>
      <c r="O3415" s="18"/>
      <c r="P3415" s="18"/>
      <c r="Q3415" s="87" t="e">
        <f t="shared" ref="Q3415:T3478" si="382">M3415/I3415*100</f>
        <v>#DIV/0!</v>
      </c>
      <c r="R3415" s="87" t="e">
        <f t="shared" si="382"/>
        <v>#DIV/0!</v>
      </c>
      <c r="S3415" s="87" t="e">
        <f t="shared" si="382"/>
        <v>#DIV/0!</v>
      </c>
      <c r="T3415" s="87" t="e">
        <f t="shared" si="379"/>
        <v>#DIV/0!</v>
      </c>
    </row>
    <row r="3416" spans="1:20" ht="30" hidden="1" x14ac:dyDescent="0.3">
      <c r="A3416" s="136"/>
      <c r="B3416" s="117" t="s">
        <v>252</v>
      </c>
      <c r="C3416" s="97" t="s">
        <v>253</v>
      </c>
      <c r="D3416" s="18"/>
      <c r="E3416" s="645">
        <f t="shared" si="378"/>
        <v>0</v>
      </c>
      <c r="F3416" s="18"/>
      <c r="G3416" s="18"/>
      <c r="H3416" s="18"/>
      <c r="I3416" s="645">
        <f t="shared" si="380"/>
        <v>0</v>
      </c>
      <c r="J3416" s="18"/>
      <c r="K3416" s="18"/>
      <c r="L3416" s="18"/>
      <c r="M3416" s="645">
        <f t="shared" si="381"/>
        <v>0</v>
      </c>
      <c r="N3416" s="18"/>
      <c r="O3416" s="18"/>
      <c r="P3416" s="18"/>
      <c r="Q3416" s="87" t="e">
        <f t="shared" si="382"/>
        <v>#DIV/0!</v>
      </c>
      <c r="R3416" s="87" t="e">
        <f t="shared" si="382"/>
        <v>#DIV/0!</v>
      </c>
      <c r="S3416" s="87" t="e">
        <f t="shared" si="382"/>
        <v>#DIV/0!</v>
      </c>
      <c r="T3416" s="87" t="e">
        <f t="shared" si="379"/>
        <v>#DIV/0!</v>
      </c>
    </row>
    <row r="3417" spans="1:20" ht="30" hidden="1" x14ac:dyDescent="0.3">
      <c r="A3417" s="136"/>
      <c r="B3417" s="117" t="s">
        <v>254</v>
      </c>
      <c r="C3417" s="96" t="s">
        <v>255</v>
      </c>
      <c r="D3417" s="18"/>
      <c r="E3417" s="645">
        <f t="shared" si="378"/>
        <v>0</v>
      </c>
      <c r="F3417" s="18"/>
      <c r="G3417" s="18"/>
      <c r="H3417" s="18"/>
      <c r="I3417" s="645">
        <f t="shared" si="380"/>
        <v>0</v>
      </c>
      <c r="J3417" s="18"/>
      <c r="K3417" s="18"/>
      <c r="L3417" s="18"/>
      <c r="M3417" s="645">
        <f t="shared" si="381"/>
        <v>0</v>
      </c>
      <c r="N3417" s="18"/>
      <c r="O3417" s="18"/>
      <c r="P3417" s="18"/>
      <c r="Q3417" s="87" t="e">
        <f t="shared" si="382"/>
        <v>#DIV/0!</v>
      </c>
      <c r="R3417" s="87" t="e">
        <f t="shared" si="382"/>
        <v>#DIV/0!</v>
      </c>
      <c r="S3417" s="87" t="e">
        <f t="shared" si="382"/>
        <v>#DIV/0!</v>
      </c>
      <c r="T3417" s="87" t="e">
        <f t="shared" si="379"/>
        <v>#DIV/0!</v>
      </c>
    </row>
    <row r="3418" spans="1:20" hidden="1" x14ac:dyDescent="0.3">
      <c r="A3418" s="136"/>
      <c r="B3418" s="117" t="s">
        <v>256</v>
      </c>
      <c r="C3418" s="96" t="s">
        <v>257</v>
      </c>
      <c r="D3418" s="18"/>
      <c r="E3418" s="645">
        <f t="shared" si="378"/>
        <v>0</v>
      </c>
      <c r="F3418" s="18"/>
      <c r="G3418" s="18"/>
      <c r="H3418" s="18"/>
      <c r="I3418" s="645">
        <f t="shared" si="380"/>
        <v>0</v>
      </c>
      <c r="J3418" s="18"/>
      <c r="K3418" s="18"/>
      <c r="L3418" s="18"/>
      <c r="M3418" s="645">
        <f t="shared" si="381"/>
        <v>0</v>
      </c>
      <c r="N3418" s="18"/>
      <c r="O3418" s="18"/>
      <c r="P3418" s="18"/>
      <c r="Q3418" s="87" t="e">
        <f t="shared" si="382"/>
        <v>#DIV/0!</v>
      </c>
      <c r="R3418" s="87" t="e">
        <f t="shared" si="382"/>
        <v>#DIV/0!</v>
      </c>
      <c r="S3418" s="87" t="e">
        <f t="shared" si="382"/>
        <v>#DIV/0!</v>
      </c>
      <c r="T3418" s="87" t="e">
        <f t="shared" si="379"/>
        <v>#DIV/0!</v>
      </c>
    </row>
    <row r="3419" spans="1:20" hidden="1" x14ac:dyDescent="0.3">
      <c r="A3419" s="136"/>
      <c r="B3419" s="117" t="s">
        <v>258</v>
      </c>
      <c r="C3419" s="96" t="s">
        <v>259</v>
      </c>
      <c r="D3419" s="18"/>
      <c r="E3419" s="645">
        <f t="shared" si="378"/>
        <v>0</v>
      </c>
      <c r="F3419" s="18"/>
      <c r="G3419" s="18"/>
      <c r="H3419" s="18"/>
      <c r="I3419" s="645">
        <f t="shared" si="380"/>
        <v>0</v>
      </c>
      <c r="J3419" s="18"/>
      <c r="K3419" s="18"/>
      <c r="L3419" s="18"/>
      <c r="M3419" s="645">
        <f t="shared" si="381"/>
        <v>0</v>
      </c>
      <c r="N3419" s="18"/>
      <c r="O3419" s="18"/>
      <c r="P3419" s="18"/>
      <c r="Q3419" s="87" t="e">
        <f t="shared" si="382"/>
        <v>#DIV/0!</v>
      </c>
      <c r="R3419" s="87" t="e">
        <f t="shared" si="382"/>
        <v>#DIV/0!</v>
      </c>
      <c r="S3419" s="87" t="e">
        <f t="shared" si="382"/>
        <v>#DIV/0!</v>
      </c>
      <c r="T3419" s="87" t="e">
        <f t="shared" si="379"/>
        <v>#DIV/0!</v>
      </c>
    </row>
    <row r="3420" spans="1:20" ht="60" hidden="1" x14ac:dyDescent="0.3">
      <c r="A3420" s="136"/>
      <c r="B3420" s="117" t="s">
        <v>260</v>
      </c>
      <c r="C3420" s="96" t="s">
        <v>261</v>
      </c>
      <c r="D3420" s="18"/>
      <c r="E3420" s="645">
        <f t="shared" ref="E3420:E3483" si="383">F3420+G3420</f>
        <v>0</v>
      </c>
      <c r="F3420" s="18"/>
      <c r="G3420" s="18"/>
      <c r="H3420" s="18"/>
      <c r="I3420" s="645">
        <f t="shared" si="380"/>
        <v>0</v>
      </c>
      <c r="J3420" s="18"/>
      <c r="K3420" s="18"/>
      <c r="L3420" s="18"/>
      <c r="M3420" s="645">
        <f t="shared" si="381"/>
        <v>0</v>
      </c>
      <c r="N3420" s="18"/>
      <c r="O3420" s="18"/>
      <c r="P3420" s="18"/>
      <c r="Q3420" s="87" t="e">
        <f t="shared" si="382"/>
        <v>#DIV/0!</v>
      </c>
      <c r="R3420" s="87" t="e">
        <f t="shared" si="382"/>
        <v>#DIV/0!</v>
      </c>
      <c r="S3420" s="87" t="e">
        <f t="shared" si="382"/>
        <v>#DIV/0!</v>
      </c>
      <c r="T3420" s="87" t="e">
        <f t="shared" si="379"/>
        <v>#DIV/0!</v>
      </c>
    </row>
    <row r="3421" spans="1:20" ht="45" hidden="1" x14ac:dyDescent="0.3">
      <c r="A3421" s="136"/>
      <c r="B3421" s="117" t="s">
        <v>262</v>
      </c>
      <c r="C3421" s="96" t="s">
        <v>263</v>
      </c>
      <c r="D3421" s="18"/>
      <c r="E3421" s="645">
        <f t="shared" si="383"/>
        <v>0</v>
      </c>
      <c r="F3421" s="18"/>
      <c r="G3421" s="18"/>
      <c r="H3421" s="18"/>
      <c r="I3421" s="645">
        <f t="shared" si="380"/>
        <v>0</v>
      </c>
      <c r="J3421" s="18"/>
      <c r="K3421" s="18"/>
      <c r="L3421" s="18"/>
      <c r="M3421" s="645">
        <f t="shared" si="381"/>
        <v>0</v>
      </c>
      <c r="N3421" s="18"/>
      <c r="O3421" s="18"/>
      <c r="P3421" s="18"/>
      <c r="Q3421" s="87" t="e">
        <f t="shared" si="382"/>
        <v>#DIV/0!</v>
      </c>
      <c r="R3421" s="87" t="e">
        <f t="shared" si="382"/>
        <v>#DIV/0!</v>
      </c>
      <c r="S3421" s="87" t="e">
        <f t="shared" si="382"/>
        <v>#DIV/0!</v>
      </c>
      <c r="T3421" s="87" t="e">
        <f t="shared" si="379"/>
        <v>#DIV/0!</v>
      </c>
    </row>
    <row r="3422" spans="1:20" ht="45" hidden="1" x14ac:dyDescent="0.3">
      <c r="A3422" s="136"/>
      <c r="B3422" s="117" t="s">
        <v>264</v>
      </c>
      <c r="C3422" s="97" t="s">
        <v>265</v>
      </c>
      <c r="D3422" s="18"/>
      <c r="E3422" s="645">
        <f t="shared" si="383"/>
        <v>0</v>
      </c>
      <c r="F3422" s="18"/>
      <c r="G3422" s="18"/>
      <c r="H3422" s="18"/>
      <c r="I3422" s="645">
        <f t="shared" si="380"/>
        <v>0</v>
      </c>
      <c r="J3422" s="18"/>
      <c r="K3422" s="18"/>
      <c r="L3422" s="18"/>
      <c r="M3422" s="645">
        <f t="shared" si="381"/>
        <v>0</v>
      </c>
      <c r="N3422" s="18"/>
      <c r="O3422" s="18"/>
      <c r="P3422" s="18"/>
      <c r="Q3422" s="87" t="e">
        <f t="shared" si="382"/>
        <v>#DIV/0!</v>
      </c>
      <c r="R3422" s="87" t="e">
        <f t="shared" si="382"/>
        <v>#DIV/0!</v>
      </c>
      <c r="S3422" s="87" t="e">
        <f t="shared" si="382"/>
        <v>#DIV/0!</v>
      </c>
      <c r="T3422" s="87" t="e">
        <f t="shared" si="379"/>
        <v>#DIV/0!</v>
      </c>
    </row>
    <row r="3423" spans="1:20" ht="30" hidden="1" x14ac:dyDescent="0.3">
      <c r="A3423" s="136"/>
      <c r="B3423" s="117" t="s">
        <v>266</v>
      </c>
      <c r="C3423" s="97" t="s">
        <v>267</v>
      </c>
      <c r="D3423" s="18"/>
      <c r="E3423" s="645">
        <f t="shared" si="383"/>
        <v>0</v>
      </c>
      <c r="F3423" s="18"/>
      <c r="G3423" s="18"/>
      <c r="H3423" s="18"/>
      <c r="I3423" s="645">
        <f t="shared" si="380"/>
        <v>0</v>
      </c>
      <c r="J3423" s="18"/>
      <c r="K3423" s="18"/>
      <c r="L3423" s="18"/>
      <c r="M3423" s="645">
        <f t="shared" si="381"/>
        <v>0</v>
      </c>
      <c r="N3423" s="18"/>
      <c r="O3423" s="18"/>
      <c r="P3423" s="18"/>
      <c r="Q3423" s="87" t="e">
        <f t="shared" si="382"/>
        <v>#DIV/0!</v>
      </c>
      <c r="R3423" s="87" t="e">
        <f t="shared" si="382"/>
        <v>#DIV/0!</v>
      </c>
      <c r="S3423" s="87" t="e">
        <f t="shared" si="382"/>
        <v>#DIV/0!</v>
      </c>
      <c r="T3423" s="87" t="e">
        <f t="shared" si="379"/>
        <v>#DIV/0!</v>
      </c>
    </row>
    <row r="3424" spans="1:20" ht="30" hidden="1" x14ac:dyDescent="0.3">
      <c r="A3424" s="136"/>
      <c r="B3424" s="117" t="s">
        <v>268</v>
      </c>
      <c r="C3424" s="97" t="s">
        <v>269</v>
      </c>
      <c r="D3424" s="18"/>
      <c r="E3424" s="645">
        <f t="shared" si="383"/>
        <v>0</v>
      </c>
      <c r="F3424" s="18"/>
      <c r="G3424" s="18"/>
      <c r="H3424" s="18"/>
      <c r="I3424" s="645">
        <f t="shared" si="380"/>
        <v>0</v>
      </c>
      <c r="J3424" s="18"/>
      <c r="K3424" s="18"/>
      <c r="L3424" s="18"/>
      <c r="M3424" s="645">
        <f t="shared" si="381"/>
        <v>0</v>
      </c>
      <c r="N3424" s="18"/>
      <c r="O3424" s="18"/>
      <c r="P3424" s="18"/>
      <c r="Q3424" s="87" t="e">
        <f t="shared" si="382"/>
        <v>#DIV/0!</v>
      </c>
      <c r="R3424" s="87" t="e">
        <f t="shared" si="382"/>
        <v>#DIV/0!</v>
      </c>
      <c r="S3424" s="87" t="e">
        <f t="shared" si="382"/>
        <v>#DIV/0!</v>
      </c>
      <c r="T3424" s="87" t="e">
        <f t="shared" si="379"/>
        <v>#DIV/0!</v>
      </c>
    </row>
    <row r="3425" spans="1:20" ht="60" hidden="1" x14ac:dyDescent="0.3">
      <c r="A3425" s="136"/>
      <c r="B3425" s="117" t="s">
        <v>270</v>
      </c>
      <c r="C3425" s="97" t="s">
        <v>271</v>
      </c>
      <c r="D3425" s="18"/>
      <c r="E3425" s="645">
        <f t="shared" si="383"/>
        <v>0</v>
      </c>
      <c r="F3425" s="18"/>
      <c r="G3425" s="18"/>
      <c r="H3425" s="18"/>
      <c r="I3425" s="645">
        <f t="shared" si="380"/>
        <v>0</v>
      </c>
      <c r="J3425" s="18"/>
      <c r="K3425" s="18"/>
      <c r="L3425" s="18"/>
      <c r="M3425" s="645">
        <f t="shared" si="381"/>
        <v>0</v>
      </c>
      <c r="N3425" s="18"/>
      <c r="O3425" s="18"/>
      <c r="P3425" s="18"/>
      <c r="Q3425" s="87" t="e">
        <f t="shared" si="382"/>
        <v>#DIV/0!</v>
      </c>
      <c r="R3425" s="87" t="e">
        <f t="shared" si="382"/>
        <v>#DIV/0!</v>
      </c>
      <c r="S3425" s="87" t="e">
        <f t="shared" si="382"/>
        <v>#DIV/0!</v>
      </c>
      <c r="T3425" s="87" t="e">
        <f t="shared" si="379"/>
        <v>#DIV/0!</v>
      </c>
    </row>
    <row r="3426" spans="1:20" ht="60" hidden="1" x14ac:dyDescent="0.3">
      <c r="A3426" s="136"/>
      <c r="B3426" s="117" t="s">
        <v>272</v>
      </c>
      <c r="C3426" s="97" t="s">
        <v>273</v>
      </c>
      <c r="D3426" s="18"/>
      <c r="E3426" s="645">
        <f t="shared" si="383"/>
        <v>0</v>
      </c>
      <c r="F3426" s="18"/>
      <c r="G3426" s="18"/>
      <c r="H3426" s="18"/>
      <c r="I3426" s="645">
        <f t="shared" si="380"/>
        <v>0</v>
      </c>
      <c r="J3426" s="18"/>
      <c r="K3426" s="18"/>
      <c r="L3426" s="18"/>
      <c r="M3426" s="645">
        <f t="shared" si="381"/>
        <v>0</v>
      </c>
      <c r="N3426" s="18"/>
      <c r="O3426" s="18"/>
      <c r="P3426" s="18"/>
      <c r="Q3426" s="87" t="e">
        <f t="shared" si="382"/>
        <v>#DIV/0!</v>
      </c>
      <c r="R3426" s="87" t="e">
        <f t="shared" si="382"/>
        <v>#DIV/0!</v>
      </c>
      <c r="S3426" s="87" t="e">
        <f t="shared" si="382"/>
        <v>#DIV/0!</v>
      </c>
      <c r="T3426" s="87" t="e">
        <f t="shared" si="379"/>
        <v>#DIV/0!</v>
      </c>
    </row>
    <row r="3427" spans="1:20" ht="90" hidden="1" x14ac:dyDescent="0.3">
      <c r="A3427" s="136"/>
      <c r="B3427" s="117" t="s">
        <v>274</v>
      </c>
      <c r="C3427" s="97" t="s">
        <v>275</v>
      </c>
      <c r="D3427" s="18"/>
      <c r="E3427" s="645">
        <f t="shared" si="383"/>
        <v>0</v>
      </c>
      <c r="F3427" s="18"/>
      <c r="G3427" s="18"/>
      <c r="H3427" s="18"/>
      <c r="I3427" s="645">
        <f t="shared" si="380"/>
        <v>0</v>
      </c>
      <c r="J3427" s="18"/>
      <c r="K3427" s="18"/>
      <c r="L3427" s="18"/>
      <c r="M3427" s="645">
        <f t="shared" si="381"/>
        <v>0</v>
      </c>
      <c r="N3427" s="18"/>
      <c r="O3427" s="18"/>
      <c r="P3427" s="18"/>
      <c r="Q3427" s="87" t="e">
        <f t="shared" si="382"/>
        <v>#DIV/0!</v>
      </c>
      <c r="R3427" s="87" t="e">
        <f t="shared" si="382"/>
        <v>#DIV/0!</v>
      </c>
      <c r="S3427" s="87" t="e">
        <f t="shared" si="382"/>
        <v>#DIV/0!</v>
      </c>
      <c r="T3427" s="87" t="e">
        <f t="shared" si="379"/>
        <v>#DIV/0!</v>
      </c>
    </row>
    <row r="3428" spans="1:20" ht="45" hidden="1" x14ac:dyDescent="0.3">
      <c r="A3428" s="136"/>
      <c r="B3428" s="117" t="s">
        <v>276</v>
      </c>
      <c r="C3428" s="96" t="s">
        <v>277</v>
      </c>
      <c r="D3428" s="18"/>
      <c r="E3428" s="645">
        <f t="shared" si="383"/>
        <v>0</v>
      </c>
      <c r="F3428" s="18"/>
      <c r="G3428" s="18"/>
      <c r="H3428" s="18"/>
      <c r="I3428" s="645">
        <f t="shared" si="380"/>
        <v>0</v>
      </c>
      <c r="J3428" s="18"/>
      <c r="K3428" s="18"/>
      <c r="L3428" s="18"/>
      <c r="M3428" s="645">
        <f t="shared" si="381"/>
        <v>0</v>
      </c>
      <c r="N3428" s="18"/>
      <c r="O3428" s="18"/>
      <c r="P3428" s="18"/>
      <c r="Q3428" s="87" t="e">
        <f t="shared" si="382"/>
        <v>#DIV/0!</v>
      </c>
      <c r="R3428" s="87" t="e">
        <f t="shared" si="382"/>
        <v>#DIV/0!</v>
      </c>
      <c r="S3428" s="87" t="e">
        <f t="shared" si="382"/>
        <v>#DIV/0!</v>
      </c>
      <c r="T3428" s="87" t="e">
        <f t="shared" si="379"/>
        <v>#DIV/0!</v>
      </c>
    </row>
    <row r="3429" spans="1:20" ht="45" hidden="1" x14ac:dyDescent="0.3">
      <c r="A3429" s="136"/>
      <c r="B3429" s="117" t="s">
        <v>278</v>
      </c>
      <c r="C3429" s="96" t="s">
        <v>279</v>
      </c>
      <c r="D3429" s="18"/>
      <c r="E3429" s="645">
        <f t="shared" si="383"/>
        <v>0</v>
      </c>
      <c r="F3429" s="18"/>
      <c r="G3429" s="18"/>
      <c r="H3429" s="18"/>
      <c r="I3429" s="645">
        <f t="shared" si="380"/>
        <v>0</v>
      </c>
      <c r="J3429" s="18"/>
      <c r="K3429" s="18"/>
      <c r="L3429" s="18"/>
      <c r="M3429" s="645">
        <f t="shared" si="381"/>
        <v>0</v>
      </c>
      <c r="N3429" s="18"/>
      <c r="O3429" s="18"/>
      <c r="P3429" s="18"/>
      <c r="Q3429" s="87" t="e">
        <f t="shared" si="382"/>
        <v>#DIV/0!</v>
      </c>
      <c r="R3429" s="87" t="e">
        <f t="shared" si="382"/>
        <v>#DIV/0!</v>
      </c>
      <c r="S3429" s="87" t="e">
        <f t="shared" si="382"/>
        <v>#DIV/0!</v>
      </c>
      <c r="T3429" s="87" t="e">
        <f t="shared" si="379"/>
        <v>#DIV/0!</v>
      </c>
    </row>
    <row r="3430" spans="1:20" ht="30" hidden="1" x14ac:dyDescent="0.3">
      <c r="A3430" s="136"/>
      <c r="B3430" s="117" t="s">
        <v>280</v>
      </c>
      <c r="C3430" s="97" t="s">
        <v>281</v>
      </c>
      <c r="D3430" s="18"/>
      <c r="E3430" s="645">
        <f t="shared" si="383"/>
        <v>0</v>
      </c>
      <c r="F3430" s="18"/>
      <c r="G3430" s="18"/>
      <c r="H3430" s="18"/>
      <c r="I3430" s="645">
        <f t="shared" si="380"/>
        <v>0</v>
      </c>
      <c r="J3430" s="18"/>
      <c r="K3430" s="18"/>
      <c r="L3430" s="18"/>
      <c r="M3430" s="645">
        <f t="shared" si="381"/>
        <v>0</v>
      </c>
      <c r="N3430" s="18"/>
      <c r="O3430" s="18"/>
      <c r="P3430" s="18"/>
      <c r="Q3430" s="87" t="e">
        <f t="shared" si="382"/>
        <v>#DIV/0!</v>
      </c>
      <c r="R3430" s="87" t="e">
        <f t="shared" si="382"/>
        <v>#DIV/0!</v>
      </c>
      <c r="S3430" s="87" t="e">
        <f t="shared" si="382"/>
        <v>#DIV/0!</v>
      </c>
      <c r="T3430" s="87" t="e">
        <f t="shared" si="379"/>
        <v>#DIV/0!</v>
      </c>
    </row>
    <row r="3431" spans="1:20" ht="60" hidden="1" x14ac:dyDescent="0.3">
      <c r="A3431" s="136"/>
      <c r="B3431" s="117" t="s">
        <v>282</v>
      </c>
      <c r="C3431" s="97" t="s">
        <v>283</v>
      </c>
      <c r="D3431" s="18"/>
      <c r="E3431" s="645">
        <f t="shared" si="383"/>
        <v>0</v>
      </c>
      <c r="F3431" s="18"/>
      <c r="G3431" s="18"/>
      <c r="H3431" s="18"/>
      <c r="I3431" s="645">
        <f t="shared" si="380"/>
        <v>0</v>
      </c>
      <c r="J3431" s="18"/>
      <c r="K3431" s="18"/>
      <c r="L3431" s="18"/>
      <c r="M3431" s="645">
        <f t="shared" si="381"/>
        <v>0</v>
      </c>
      <c r="N3431" s="18"/>
      <c r="O3431" s="18"/>
      <c r="P3431" s="18"/>
      <c r="Q3431" s="87" t="e">
        <f t="shared" si="382"/>
        <v>#DIV/0!</v>
      </c>
      <c r="R3431" s="87" t="e">
        <f t="shared" si="382"/>
        <v>#DIV/0!</v>
      </c>
      <c r="S3431" s="87" t="e">
        <f t="shared" si="382"/>
        <v>#DIV/0!</v>
      </c>
      <c r="T3431" s="87" t="e">
        <f t="shared" si="379"/>
        <v>#DIV/0!</v>
      </c>
    </row>
    <row r="3432" spans="1:20" ht="30" hidden="1" x14ac:dyDescent="0.3">
      <c r="A3432" s="136"/>
      <c r="B3432" s="117" t="s">
        <v>284</v>
      </c>
      <c r="C3432" s="97" t="s">
        <v>285</v>
      </c>
      <c r="D3432" s="18"/>
      <c r="E3432" s="645">
        <f t="shared" si="383"/>
        <v>0</v>
      </c>
      <c r="F3432" s="18"/>
      <c r="G3432" s="18"/>
      <c r="H3432" s="18"/>
      <c r="I3432" s="645">
        <f t="shared" si="380"/>
        <v>0</v>
      </c>
      <c r="J3432" s="18"/>
      <c r="K3432" s="18"/>
      <c r="L3432" s="18"/>
      <c r="M3432" s="645">
        <f t="shared" si="381"/>
        <v>0</v>
      </c>
      <c r="N3432" s="18"/>
      <c r="O3432" s="18"/>
      <c r="P3432" s="18"/>
      <c r="Q3432" s="87" t="e">
        <f t="shared" si="382"/>
        <v>#DIV/0!</v>
      </c>
      <c r="R3432" s="87" t="e">
        <f t="shared" si="382"/>
        <v>#DIV/0!</v>
      </c>
      <c r="S3432" s="87" t="e">
        <f t="shared" si="382"/>
        <v>#DIV/0!</v>
      </c>
      <c r="T3432" s="87" t="e">
        <f t="shared" si="379"/>
        <v>#DIV/0!</v>
      </c>
    </row>
    <row r="3433" spans="1:20" ht="90" hidden="1" x14ac:dyDescent="0.3">
      <c r="A3433" s="136"/>
      <c r="B3433" s="117" t="s">
        <v>286</v>
      </c>
      <c r="C3433" s="97" t="s">
        <v>287</v>
      </c>
      <c r="D3433" s="18"/>
      <c r="E3433" s="645">
        <f t="shared" si="383"/>
        <v>0</v>
      </c>
      <c r="F3433" s="18"/>
      <c r="G3433" s="18"/>
      <c r="H3433" s="18"/>
      <c r="I3433" s="645">
        <f t="shared" si="380"/>
        <v>0</v>
      </c>
      <c r="J3433" s="18"/>
      <c r="K3433" s="18"/>
      <c r="L3433" s="18"/>
      <c r="M3433" s="645">
        <f t="shared" si="381"/>
        <v>0</v>
      </c>
      <c r="N3433" s="18"/>
      <c r="O3433" s="18"/>
      <c r="P3433" s="18"/>
      <c r="Q3433" s="87" t="e">
        <f t="shared" si="382"/>
        <v>#DIV/0!</v>
      </c>
      <c r="R3433" s="87" t="e">
        <f t="shared" si="382"/>
        <v>#DIV/0!</v>
      </c>
      <c r="S3433" s="87" t="e">
        <f t="shared" si="382"/>
        <v>#DIV/0!</v>
      </c>
      <c r="T3433" s="87" t="e">
        <f t="shared" si="379"/>
        <v>#DIV/0!</v>
      </c>
    </row>
    <row r="3434" spans="1:20" ht="30" hidden="1" x14ac:dyDescent="0.3">
      <c r="A3434" s="136"/>
      <c r="B3434" s="117" t="s">
        <v>288</v>
      </c>
      <c r="C3434" s="97" t="s">
        <v>289</v>
      </c>
      <c r="D3434" s="18"/>
      <c r="E3434" s="645">
        <f t="shared" si="383"/>
        <v>0</v>
      </c>
      <c r="F3434" s="18"/>
      <c r="G3434" s="18"/>
      <c r="H3434" s="18"/>
      <c r="I3434" s="645">
        <f t="shared" si="380"/>
        <v>0</v>
      </c>
      <c r="J3434" s="18"/>
      <c r="K3434" s="18"/>
      <c r="L3434" s="18"/>
      <c r="M3434" s="645">
        <f t="shared" si="381"/>
        <v>0</v>
      </c>
      <c r="N3434" s="18"/>
      <c r="O3434" s="18"/>
      <c r="P3434" s="18"/>
      <c r="Q3434" s="87" t="e">
        <f t="shared" si="382"/>
        <v>#DIV/0!</v>
      </c>
      <c r="R3434" s="87" t="e">
        <f t="shared" si="382"/>
        <v>#DIV/0!</v>
      </c>
      <c r="S3434" s="87" t="e">
        <f t="shared" si="382"/>
        <v>#DIV/0!</v>
      </c>
      <c r="T3434" s="87" t="e">
        <f t="shared" si="379"/>
        <v>#DIV/0!</v>
      </c>
    </row>
    <row r="3435" spans="1:20" ht="90" hidden="1" x14ac:dyDescent="0.3">
      <c r="A3435" s="136"/>
      <c r="B3435" s="117" t="s">
        <v>290</v>
      </c>
      <c r="C3435" s="97" t="s">
        <v>291</v>
      </c>
      <c r="D3435" s="18"/>
      <c r="E3435" s="645">
        <f t="shared" si="383"/>
        <v>0</v>
      </c>
      <c r="F3435" s="18"/>
      <c r="G3435" s="18"/>
      <c r="H3435" s="18"/>
      <c r="I3435" s="645">
        <f t="shared" si="380"/>
        <v>0</v>
      </c>
      <c r="J3435" s="18"/>
      <c r="K3435" s="18"/>
      <c r="L3435" s="18"/>
      <c r="M3435" s="645">
        <f t="shared" si="381"/>
        <v>0</v>
      </c>
      <c r="N3435" s="18"/>
      <c r="O3435" s="18"/>
      <c r="P3435" s="18"/>
      <c r="Q3435" s="87" t="e">
        <f t="shared" si="382"/>
        <v>#DIV/0!</v>
      </c>
      <c r="R3435" s="87" t="e">
        <f t="shared" si="382"/>
        <v>#DIV/0!</v>
      </c>
      <c r="S3435" s="87" t="e">
        <f t="shared" si="382"/>
        <v>#DIV/0!</v>
      </c>
      <c r="T3435" s="87" t="e">
        <f t="shared" si="379"/>
        <v>#DIV/0!</v>
      </c>
    </row>
    <row r="3436" spans="1:20" ht="30" hidden="1" x14ac:dyDescent="0.3">
      <c r="A3436" s="136"/>
      <c r="B3436" s="117" t="s">
        <v>292</v>
      </c>
      <c r="C3436" s="97" t="s">
        <v>293</v>
      </c>
      <c r="D3436" s="18"/>
      <c r="E3436" s="645">
        <f t="shared" si="383"/>
        <v>0</v>
      </c>
      <c r="F3436" s="18"/>
      <c r="G3436" s="18"/>
      <c r="H3436" s="18"/>
      <c r="I3436" s="645">
        <f t="shared" si="380"/>
        <v>0</v>
      </c>
      <c r="J3436" s="18"/>
      <c r="K3436" s="18"/>
      <c r="L3436" s="18"/>
      <c r="M3436" s="645">
        <f t="shared" si="381"/>
        <v>0</v>
      </c>
      <c r="N3436" s="18"/>
      <c r="O3436" s="18"/>
      <c r="P3436" s="18"/>
      <c r="Q3436" s="87" t="e">
        <f t="shared" si="382"/>
        <v>#DIV/0!</v>
      </c>
      <c r="R3436" s="87" t="e">
        <f t="shared" si="382"/>
        <v>#DIV/0!</v>
      </c>
      <c r="S3436" s="87" t="e">
        <f t="shared" si="382"/>
        <v>#DIV/0!</v>
      </c>
      <c r="T3436" s="87" t="e">
        <f t="shared" si="379"/>
        <v>#DIV/0!</v>
      </c>
    </row>
    <row r="3437" spans="1:20" ht="30" hidden="1" x14ac:dyDescent="0.3">
      <c r="A3437" s="136"/>
      <c r="B3437" s="117" t="s">
        <v>294</v>
      </c>
      <c r="C3437" s="97" t="s">
        <v>295</v>
      </c>
      <c r="D3437" s="18"/>
      <c r="E3437" s="645">
        <f t="shared" si="383"/>
        <v>0</v>
      </c>
      <c r="F3437" s="18"/>
      <c r="G3437" s="18"/>
      <c r="H3437" s="18"/>
      <c r="I3437" s="645">
        <f t="shared" si="380"/>
        <v>0</v>
      </c>
      <c r="J3437" s="18"/>
      <c r="K3437" s="18"/>
      <c r="L3437" s="18"/>
      <c r="M3437" s="645">
        <f t="shared" si="381"/>
        <v>0</v>
      </c>
      <c r="N3437" s="18"/>
      <c r="O3437" s="18"/>
      <c r="P3437" s="18"/>
      <c r="Q3437" s="87" t="e">
        <f t="shared" si="382"/>
        <v>#DIV/0!</v>
      </c>
      <c r="R3437" s="87" t="e">
        <f t="shared" si="382"/>
        <v>#DIV/0!</v>
      </c>
      <c r="S3437" s="87" t="e">
        <f t="shared" si="382"/>
        <v>#DIV/0!</v>
      </c>
      <c r="T3437" s="87" t="e">
        <f t="shared" si="379"/>
        <v>#DIV/0!</v>
      </c>
    </row>
    <row r="3438" spans="1:20" ht="30" hidden="1" x14ac:dyDescent="0.3">
      <c r="A3438" s="136"/>
      <c r="B3438" s="117" t="s">
        <v>296</v>
      </c>
      <c r="C3438" s="97" t="s">
        <v>297</v>
      </c>
      <c r="D3438" s="18"/>
      <c r="E3438" s="645">
        <f t="shared" si="383"/>
        <v>0</v>
      </c>
      <c r="F3438" s="18"/>
      <c r="G3438" s="18"/>
      <c r="H3438" s="18"/>
      <c r="I3438" s="645">
        <f t="shared" si="380"/>
        <v>0</v>
      </c>
      <c r="J3438" s="18"/>
      <c r="K3438" s="18"/>
      <c r="L3438" s="18"/>
      <c r="M3438" s="645">
        <f t="shared" si="381"/>
        <v>0</v>
      </c>
      <c r="N3438" s="18"/>
      <c r="O3438" s="18"/>
      <c r="P3438" s="18"/>
      <c r="Q3438" s="87" t="e">
        <f t="shared" si="382"/>
        <v>#DIV/0!</v>
      </c>
      <c r="R3438" s="87" t="e">
        <f t="shared" si="382"/>
        <v>#DIV/0!</v>
      </c>
      <c r="S3438" s="87" t="e">
        <f t="shared" si="382"/>
        <v>#DIV/0!</v>
      </c>
      <c r="T3438" s="87" t="e">
        <f t="shared" si="379"/>
        <v>#DIV/0!</v>
      </c>
    </row>
    <row r="3439" spans="1:20" ht="30" hidden="1" x14ac:dyDescent="0.3">
      <c r="A3439" s="136"/>
      <c r="B3439" s="117" t="s">
        <v>298</v>
      </c>
      <c r="C3439" s="97" t="s">
        <v>299</v>
      </c>
      <c r="D3439" s="18"/>
      <c r="E3439" s="645">
        <f t="shared" si="383"/>
        <v>0</v>
      </c>
      <c r="F3439" s="18"/>
      <c r="G3439" s="18"/>
      <c r="H3439" s="18"/>
      <c r="I3439" s="645">
        <f t="shared" si="380"/>
        <v>0</v>
      </c>
      <c r="J3439" s="18"/>
      <c r="K3439" s="18"/>
      <c r="L3439" s="18"/>
      <c r="M3439" s="645">
        <f t="shared" si="381"/>
        <v>0</v>
      </c>
      <c r="N3439" s="18"/>
      <c r="O3439" s="18"/>
      <c r="P3439" s="18"/>
      <c r="Q3439" s="87" t="e">
        <f t="shared" si="382"/>
        <v>#DIV/0!</v>
      </c>
      <c r="R3439" s="87" t="e">
        <f t="shared" si="382"/>
        <v>#DIV/0!</v>
      </c>
      <c r="S3439" s="87" t="e">
        <f t="shared" si="382"/>
        <v>#DIV/0!</v>
      </c>
      <c r="T3439" s="87" t="e">
        <f t="shared" si="379"/>
        <v>#DIV/0!</v>
      </c>
    </row>
    <row r="3440" spans="1:20" ht="30" hidden="1" x14ac:dyDescent="0.3">
      <c r="A3440" s="136"/>
      <c r="B3440" s="117" t="s">
        <v>300</v>
      </c>
      <c r="C3440" s="97" t="s">
        <v>301</v>
      </c>
      <c r="D3440" s="18"/>
      <c r="E3440" s="645">
        <f t="shared" si="383"/>
        <v>0</v>
      </c>
      <c r="F3440" s="18"/>
      <c r="G3440" s="18"/>
      <c r="H3440" s="18"/>
      <c r="I3440" s="645">
        <f t="shared" si="380"/>
        <v>0</v>
      </c>
      <c r="J3440" s="18"/>
      <c r="K3440" s="18"/>
      <c r="L3440" s="18"/>
      <c r="M3440" s="645">
        <f t="shared" si="381"/>
        <v>0</v>
      </c>
      <c r="N3440" s="18"/>
      <c r="O3440" s="18"/>
      <c r="P3440" s="18"/>
      <c r="Q3440" s="87" t="e">
        <f t="shared" si="382"/>
        <v>#DIV/0!</v>
      </c>
      <c r="R3440" s="87" t="e">
        <f t="shared" si="382"/>
        <v>#DIV/0!</v>
      </c>
      <c r="S3440" s="87" t="e">
        <f t="shared" si="382"/>
        <v>#DIV/0!</v>
      </c>
      <c r="T3440" s="87" t="e">
        <f t="shared" si="379"/>
        <v>#DIV/0!</v>
      </c>
    </row>
    <row r="3441" spans="1:20" ht="75" hidden="1" x14ac:dyDescent="0.3">
      <c r="A3441" s="136"/>
      <c r="B3441" s="117" t="s">
        <v>302</v>
      </c>
      <c r="C3441" s="97" t="s">
        <v>303</v>
      </c>
      <c r="D3441" s="18"/>
      <c r="E3441" s="645">
        <f t="shared" si="383"/>
        <v>0</v>
      </c>
      <c r="F3441" s="18"/>
      <c r="G3441" s="18"/>
      <c r="H3441" s="18"/>
      <c r="I3441" s="645">
        <f t="shared" si="380"/>
        <v>0</v>
      </c>
      <c r="J3441" s="18"/>
      <c r="K3441" s="18"/>
      <c r="L3441" s="18"/>
      <c r="M3441" s="645">
        <f t="shared" si="381"/>
        <v>0</v>
      </c>
      <c r="N3441" s="18"/>
      <c r="O3441" s="18"/>
      <c r="P3441" s="18"/>
      <c r="Q3441" s="87" t="e">
        <f t="shared" si="382"/>
        <v>#DIV/0!</v>
      </c>
      <c r="R3441" s="87" t="e">
        <f t="shared" si="382"/>
        <v>#DIV/0!</v>
      </c>
      <c r="S3441" s="87" t="e">
        <f t="shared" si="382"/>
        <v>#DIV/0!</v>
      </c>
      <c r="T3441" s="87" t="e">
        <f t="shared" si="379"/>
        <v>#DIV/0!</v>
      </c>
    </row>
    <row r="3442" spans="1:20" hidden="1" x14ac:dyDescent="0.3">
      <c r="A3442" s="136"/>
      <c r="B3442" s="117" t="s">
        <v>307</v>
      </c>
      <c r="C3442" s="95" t="s">
        <v>386</v>
      </c>
      <c r="D3442" s="18"/>
      <c r="E3442" s="645">
        <f t="shared" si="383"/>
        <v>0</v>
      </c>
      <c r="F3442" s="18"/>
      <c r="G3442" s="18"/>
      <c r="H3442" s="18"/>
      <c r="I3442" s="645">
        <f t="shared" si="380"/>
        <v>0</v>
      </c>
      <c r="J3442" s="18"/>
      <c r="K3442" s="18"/>
      <c r="L3442" s="18"/>
      <c r="M3442" s="645">
        <f t="shared" si="381"/>
        <v>0</v>
      </c>
      <c r="N3442" s="18"/>
      <c r="O3442" s="18"/>
      <c r="P3442" s="18"/>
      <c r="Q3442" s="87" t="e">
        <f t="shared" si="382"/>
        <v>#DIV/0!</v>
      </c>
      <c r="R3442" s="87" t="e">
        <f t="shared" si="382"/>
        <v>#DIV/0!</v>
      </c>
      <c r="S3442" s="87" t="e">
        <f t="shared" si="382"/>
        <v>#DIV/0!</v>
      </c>
      <c r="T3442" s="87" t="e">
        <f t="shared" si="379"/>
        <v>#DIV/0!</v>
      </c>
    </row>
    <row r="3443" spans="1:20" hidden="1" x14ac:dyDescent="0.3">
      <c r="A3443" s="136"/>
      <c r="B3443" s="117" t="s">
        <v>309</v>
      </c>
      <c r="C3443" s="95" t="s">
        <v>387</v>
      </c>
      <c r="D3443" s="18"/>
      <c r="E3443" s="645">
        <f t="shared" si="383"/>
        <v>0</v>
      </c>
      <c r="F3443" s="18"/>
      <c r="G3443" s="18"/>
      <c r="H3443" s="18"/>
      <c r="I3443" s="645">
        <f t="shared" si="380"/>
        <v>0</v>
      </c>
      <c r="J3443" s="18"/>
      <c r="K3443" s="18"/>
      <c r="L3443" s="18"/>
      <c r="M3443" s="645">
        <f t="shared" si="381"/>
        <v>0</v>
      </c>
      <c r="N3443" s="18"/>
      <c r="O3443" s="18"/>
      <c r="P3443" s="18"/>
      <c r="Q3443" s="87" t="e">
        <f t="shared" si="382"/>
        <v>#DIV/0!</v>
      </c>
      <c r="R3443" s="87" t="e">
        <f t="shared" si="382"/>
        <v>#DIV/0!</v>
      </c>
      <c r="S3443" s="87" t="e">
        <f t="shared" si="382"/>
        <v>#DIV/0!</v>
      </c>
      <c r="T3443" s="87" t="e">
        <f t="shared" si="379"/>
        <v>#DIV/0!</v>
      </c>
    </row>
    <row r="3444" spans="1:20" hidden="1" x14ac:dyDescent="0.3">
      <c r="A3444" s="136"/>
      <c r="B3444" s="117" t="s">
        <v>310</v>
      </c>
      <c r="C3444" s="96" t="s">
        <v>311</v>
      </c>
      <c r="D3444" s="18"/>
      <c r="E3444" s="645">
        <f t="shared" si="383"/>
        <v>0</v>
      </c>
      <c r="F3444" s="18"/>
      <c r="G3444" s="18"/>
      <c r="H3444" s="18"/>
      <c r="I3444" s="645">
        <f t="shared" si="380"/>
        <v>0</v>
      </c>
      <c r="J3444" s="18"/>
      <c r="K3444" s="18"/>
      <c r="L3444" s="18"/>
      <c r="M3444" s="645">
        <f t="shared" si="381"/>
        <v>0</v>
      </c>
      <c r="N3444" s="18"/>
      <c r="O3444" s="18"/>
      <c r="P3444" s="18"/>
      <c r="Q3444" s="87" t="e">
        <f t="shared" si="382"/>
        <v>#DIV/0!</v>
      </c>
      <c r="R3444" s="87" t="e">
        <f t="shared" si="382"/>
        <v>#DIV/0!</v>
      </c>
      <c r="S3444" s="87" t="e">
        <f t="shared" si="382"/>
        <v>#DIV/0!</v>
      </c>
      <c r="T3444" s="87" t="e">
        <f t="shared" si="379"/>
        <v>#DIV/0!</v>
      </c>
    </row>
    <row r="3445" spans="1:20" ht="30" hidden="1" x14ac:dyDescent="0.3">
      <c r="A3445" s="136"/>
      <c r="B3445" s="117" t="s">
        <v>312</v>
      </c>
      <c r="C3445" s="97" t="s">
        <v>313</v>
      </c>
      <c r="D3445" s="18"/>
      <c r="E3445" s="645">
        <f t="shared" si="383"/>
        <v>0</v>
      </c>
      <c r="F3445" s="18"/>
      <c r="G3445" s="18"/>
      <c r="H3445" s="18"/>
      <c r="I3445" s="645">
        <f t="shared" si="380"/>
        <v>0</v>
      </c>
      <c r="J3445" s="18"/>
      <c r="K3445" s="18"/>
      <c r="L3445" s="18"/>
      <c r="M3445" s="645">
        <f t="shared" si="381"/>
        <v>0</v>
      </c>
      <c r="N3445" s="18"/>
      <c r="O3445" s="18"/>
      <c r="P3445" s="18"/>
      <c r="Q3445" s="87" t="e">
        <f t="shared" si="382"/>
        <v>#DIV/0!</v>
      </c>
      <c r="R3445" s="87" t="e">
        <f t="shared" si="382"/>
        <v>#DIV/0!</v>
      </c>
      <c r="S3445" s="87" t="e">
        <f t="shared" si="382"/>
        <v>#DIV/0!</v>
      </c>
      <c r="T3445" s="87" t="e">
        <f t="shared" si="379"/>
        <v>#DIV/0!</v>
      </c>
    </row>
    <row r="3446" spans="1:20" ht="30" hidden="1" x14ac:dyDescent="0.3">
      <c r="A3446" s="136"/>
      <c r="B3446" s="117" t="s">
        <v>314</v>
      </c>
      <c r="C3446" s="97" t="s">
        <v>315</v>
      </c>
      <c r="D3446" s="18"/>
      <c r="E3446" s="645">
        <f t="shared" si="383"/>
        <v>0</v>
      </c>
      <c r="F3446" s="18"/>
      <c r="G3446" s="18"/>
      <c r="H3446" s="18"/>
      <c r="I3446" s="645">
        <f t="shared" si="380"/>
        <v>0</v>
      </c>
      <c r="J3446" s="18"/>
      <c r="K3446" s="18"/>
      <c r="L3446" s="18"/>
      <c r="M3446" s="645">
        <f t="shared" si="381"/>
        <v>0</v>
      </c>
      <c r="N3446" s="18"/>
      <c r="O3446" s="18"/>
      <c r="P3446" s="18"/>
      <c r="Q3446" s="87" t="e">
        <f t="shared" si="382"/>
        <v>#DIV/0!</v>
      </c>
      <c r="R3446" s="87" t="e">
        <f t="shared" si="382"/>
        <v>#DIV/0!</v>
      </c>
      <c r="S3446" s="87" t="e">
        <f t="shared" si="382"/>
        <v>#DIV/0!</v>
      </c>
      <c r="T3446" s="87" t="e">
        <f t="shared" si="379"/>
        <v>#DIV/0!</v>
      </c>
    </row>
    <row r="3447" spans="1:20" hidden="1" x14ac:dyDescent="0.3">
      <c r="A3447" s="136"/>
      <c r="B3447" s="117" t="s">
        <v>316</v>
      </c>
      <c r="C3447" s="96" t="s">
        <v>317</v>
      </c>
      <c r="D3447" s="18"/>
      <c r="E3447" s="645">
        <f t="shared" si="383"/>
        <v>0</v>
      </c>
      <c r="F3447" s="18"/>
      <c r="G3447" s="18"/>
      <c r="H3447" s="18"/>
      <c r="I3447" s="645">
        <f t="shared" si="380"/>
        <v>0</v>
      </c>
      <c r="J3447" s="18"/>
      <c r="K3447" s="18"/>
      <c r="L3447" s="18"/>
      <c r="M3447" s="645">
        <f t="shared" si="381"/>
        <v>0</v>
      </c>
      <c r="N3447" s="18"/>
      <c r="O3447" s="18"/>
      <c r="P3447" s="18"/>
      <c r="Q3447" s="87" t="e">
        <f t="shared" si="382"/>
        <v>#DIV/0!</v>
      </c>
      <c r="R3447" s="87" t="e">
        <f t="shared" si="382"/>
        <v>#DIV/0!</v>
      </c>
      <c r="S3447" s="87" t="e">
        <f t="shared" si="382"/>
        <v>#DIV/0!</v>
      </c>
      <c r="T3447" s="87" t="e">
        <f t="shared" si="379"/>
        <v>#DIV/0!</v>
      </c>
    </row>
    <row r="3448" spans="1:20" ht="30" hidden="1" x14ac:dyDescent="0.3">
      <c r="A3448" s="136"/>
      <c r="B3448" s="117" t="s">
        <v>318</v>
      </c>
      <c r="C3448" s="97" t="s">
        <v>313</v>
      </c>
      <c r="D3448" s="18"/>
      <c r="E3448" s="645">
        <f t="shared" si="383"/>
        <v>0</v>
      </c>
      <c r="F3448" s="18"/>
      <c r="G3448" s="18"/>
      <c r="H3448" s="18"/>
      <c r="I3448" s="645">
        <f t="shared" si="380"/>
        <v>0</v>
      </c>
      <c r="J3448" s="18"/>
      <c r="K3448" s="18"/>
      <c r="L3448" s="18"/>
      <c r="M3448" s="645">
        <f t="shared" si="381"/>
        <v>0</v>
      </c>
      <c r="N3448" s="18"/>
      <c r="O3448" s="18"/>
      <c r="P3448" s="18"/>
      <c r="Q3448" s="87" t="e">
        <f t="shared" si="382"/>
        <v>#DIV/0!</v>
      </c>
      <c r="R3448" s="87" t="e">
        <f t="shared" si="382"/>
        <v>#DIV/0!</v>
      </c>
      <c r="S3448" s="87" t="e">
        <f t="shared" si="382"/>
        <v>#DIV/0!</v>
      </c>
      <c r="T3448" s="87" t="e">
        <f t="shared" si="379"/>
        <v>#DIV/0!</v>
      </c>
    </row>
    <row r="3449" spans="1:20" ht="30" hidden="1" x14ac:dyDescent="0.3">
      <c r="A3449" s="136"/>
      <c r="B3449" s="117" t="s">
        <v>319</v>
      </c>
      <c r="C3449" s="97" t="s">
        <v>315</v>
      </c>
      <c r="D3449" s="18"/>
      <c r="E3449" s="645">
        <f t="shared" si="383"/>
        <v>0</v>
      </c>
      <c r="F3449" s="18"/>
      <c r="G3449" s="18"/>
      <c r="H3449" s="18"/>
      <c r="I3449" s="645">
        <f t="shared" si="380"/>
        <v>0</v>
      </c>
      <c r="J3449" s="18"/>
      <c r="K3449" s="18"/>
      <c r="L3449" s="18"/>
      <c r="M3449" s="645">
        <f t="shared" si="381"/>
        <v>0</v>
      </c>
      <c r="N3449" s="18"/>
      <c r="O3449" s="18"/>
      <c r="P3449" s="18"/>
      <c r="Q3449" s="87" t="e">
        <f t="shared" si="382"/>
        <v>#DIV/0!</v>
      </c>
      <c r="R3449" s="87" t="e">
        <f t="shared" si="382"/>
        <v>#DIV/0!</v>
      </c>
      <c r="S3449" s="87" t="e">
        <f t="shared" si="382"/>
        <v>#DIV/0!</v>
      </c>
      <c r="T3449" s="87" t="e">
        <f t="shared" si="379"/>
        <v>#DIV/0!</v>
      </c>
    </row>
    <row r="3450" spans="1:20" ht="45" hidden="1" x14ac:dyDescent="0.3">
      <c r="A3450" s="136"/>
      <c r="B3450" s="117" t="s">
        <v>320</v>
      </c>
      <c r="C3450" s="96" t="s">
        <v>321</v>
      </c>
      <c r="D3450" s="18"/>
      <c r="E3450" s="645">
        <f t="shared" si="383"/>
        <v>0</v>
      </c>
      <c r="F3450" s="18"/>
      <c r="G3450" s="18"/>
      <c r="H3450" s="18"/>
      <c r="I3450" s="645">
        <f t="shared" si="380"/>
        <v>0</v>
      </c>
      <c r="J3450" s="18"/>
      <c r="K3450" s="18"/>
      <c r="L3450" s="18"/>
      <c r="M3450" s="645">
        <f t="shared" si="381"/>
        <v>0</v>
      </c>
      <c r="N3450" s="18"/>
      <c r="O3450" s="18"/>
      <c r="P3450" s="18"/>
      <c r="Q3450" s="87" t="e">
        <f t="shared" si="382"/>
        <v>#DIV/0!</v>
      </c>
      <c r="R3450" s="87" t="e">
        <f t="shared" si="382"/>
        <v>#DIV/0!</v>
      </c>
      <c r="S3450" s="87" t="e">
        <f t="shared" si="382"/>
        <v>#DIV/0!</v>
      </c>
      <c r="T3450" s="87" t="e">
        <f t="shared" si="379"/>
        <v>#DIV/0!</v>
      </c>
    </row>
    <row r="3451" spans="1:20" ht="30" hidden="1" x14ac:dyDescent="0.3">
      <c r="A3451" s="136"/>
      <c r="B3451" s="117" t="s">
        <v>322</v>
      </c>
      <c r="C3451" s="97" t="s">
        <v>313</v>
      </c>
      <c r="D3451" s="18"/>
      <c r="E3451" s="645">
        <f t="shared" si="383"/>
        <v>0</v>
      </c>
      <c r="F3451" s="18"/>
      <c r="G3451" s="18"/>
      <c r="H3451" s="18"/>
      <c r="I3451" s="645">
        <f t="shared" si="380"/>
        <v>0</v>
      </c>
      <c r="J3451" s="18"/>
      <c r="K3451" s="18"/>
      <c r="L3451" s="18"/>
      <c r="M3451" s="645">
        <f t="shared" si="381"/>
        <v>0</v>
      </c>
      <c r="N3451" s="18"/>
      <c r="O3451" s="18"/>
      <c r="P3451" s="18"/>
      <c r="Q3451" s="87" t="e">
        <f t="shared" si="382"/>
        <v>#DIV/0!</v>
      </c>
      <c r="R3451" s="87" t="e">
        <f t="shared" si="382"/>
        <v>#DIV/0!</v>
      </c>
      <c r="S3451" s="87" t="e">
        <f t="shared" si="382"/>
        <v>#DIV/0!</v>
      </c>
      <c r="T3451" s="87" t="e">
        <f t="shared" si="379"/>
        <v>#DIV/0!</v>
      </c>
    </row>
    <row r="3452" spans="1:20" ht="11.25" hidden="1" customHeight="1" x14ac:dyDescent="0.3">
      <c r="A3452" s="136"/>
      <c r="B3452" s="117" t="s">
        <v>323</v>
      </c>
      <c r="C3452" s="97" t="s">
        <v>315</v>
      </c>
      <c r="D3452" s="18"/>
      <c r="E3452" s="645">
        <f t="shared" si="383"/>
        <v>0</v>
      </c>
      <c r="F3452" s="18"/>
      <c r="G3452" s="18"/>
      <c r="H3452" s="18"/>
      <c r="I3452" s="645">
        <f t="shared" si="380"/>
        <v>0</v>
      </c>
      <c r="J3452" s="18"/>
      <c r="K3452" s="18"/>
      <c r="L3452" s="18"/>
      <c r="M3452" s="645">
        <f t="shared" si="381"/>
        <v>0</v>
      </c>
      <c r="N3452" s="18"/>
      <c r="O3452" s="18"/>
      <c r="P3452" s="18"/>
      <c r="Q3452" s="87" t="e">
        <f t="shared" si="382"/>
        <v>#DIV/0!</v>
      </c>
      <c r="R3452" s="87" t="e">
        <f t="shared" si="382"/>
        <v>#DIV/0!</v>
      </c>
      <c r="S3452" s="87" t="e">
        <f t="shared" si="382"/>
        <v>#DIV/0!</v>
      </c>
      <c r="T3452" s="87" t="e">
        <f t="shared" si="379"/>
        <v>#DIV/0!</v>
      </c>
    </row>
    <row r="3453" spans="1:20" ht="30" x14ac:dyDescent="0.3">
      <c r="A3453" s="136"/>
      <c r="B3453" s="117" t="s">
        <v>324</v>
      </c>
      <c r="C3453" s="95" t="s">
        <v>22</v>
      </c>
      <c r="D3453" s="18">
        <v>40</v>
      </c>
      <c r="E3453" s="645">
        <f t="shared" si="383"/>
        <v>46.4</v>
      </c>
      <c r="F3453" s="18">
        <v>46.4</v>
      </c>
      <c r="G3453" s="18"/>
      <c r="H3453" s="18"/>
      <c r="I3453" s="645">
        <f t="shared" si="380"/>
        <v>44.4</v>
      </c>
      <c r="J3453" s="18">
        <v>44.4</v>
      </c>
      <c r="K3453" s="18"/>
      <c r="L3453" s="18"/>
      <c r="M3453" s="645">
        <f t="shared" si="381"/>
        <v>43.6</v>
      </c>
      <c r="N3453" s="18">
        <v>43.6</v>
      </c>
      <c r="O3453" s="18"/>
      <c r="P3453" s="18"/>
      <c r="Q3453" s="87">
        <f t="shared" si="382"/>
        <v>98.198198198198199</v>
      </c>
      <c r="R3453" s="87">
        <f t="shared" si="382"/>
        <v>98.198198198198199</v>
      </c>
      <c r="S3453" s="87" t="e">
        <f t="shared" si="382"/>
        <v>#DIV/0!</v>
      </c>
      <c r="T3453" s="87" t="e">
        <f t="shared" si="379"/>
        <v>#DIV/0!</v>
      </c>
    </row>
    <row r="3454" spans="1:20" ht="28.5" hidden="1" customHeight="1" x14ac:dyDescent="0.3">
      <c r="A3454" s="136"/>
      <c r="B3454" s="117" t="s">
        <v>325</v>
      </c>
      <c r="C3454" s="96" t="s">
        <v>326</v>
      </c>
      <c r="D3454" s="18"/>
      <c r="E3454" s="645">
        <f t="shared" si="383"/>
        <v>0</v>
      </c>
      <c r="F3454" s="18"/>
      <c r="G3454" s="18"/>
      <c r="H3454" s="18"/>
      <c r="I3454" s="645">
        <f t="shared" si="380"/>
        <v>0</v>
      </c>
      <c r="J3454" s="18"/>
      <c r="K3454" s="18"/>
      <c r="L3454" s="18"/>
      <c r="M3454" s="645">
        <f t="shared" si="381"/>
        <v>0</v>
      </c>
      <c r="N3454" s="18"/>
      <c r="O3454" s="18"/>
      <c r="P3454" s="18"/>
      <c r="Q3454" s="87" t="e">
        <f t="shared" si="382"/>
        <v>#DIV/0!</v>
      </c>
      <c r="R3454" s="87" t="e">
        <f t="shared" si="382"/>
        <v>#DIV/0!</v>
      </c>
      <c r="S3454" s="87" t="e">
        <f t="shared" si="382"/>
        <v>#DIV/0!</v>
      </c>
      <c r="T3454" s="87" t="e">
        <f t="shared" si="379"/>
        <v>#DIV/0!</v>
      </c>
    </row>
    <row r="3455" spans="1:20" ht="28.5" hidden="1" customHeight="1" x14ac:dyDescent="0.3">
      <c r="A3455" s="136"/>
      <c r="B3455" s="117" t="s">
        <v>327</v>
      </c>
      <c r="C3455" s="96" t="s">
        <v>328</v>
      </c>
      <c r="D3455" s="18"/>
      <c r="E3455" s="645">
        <f t="shared" si="383"/>
        <v>0</v>
      </c>
      <c r="F3455" s="18"/>
      <c r="G3455" s="18"/>
      <c r="H3455" s="18"/>
      <c r="I3455" s="645">
        <f t="shared" si="380"/>
        <v>0</v>
      </c>
      <c r="J3455" s="18"/>
      <c r="K3455" s="18"/>
      <c r="L3455" s="18"/>
      <c r="M3455" s="645">
        <f t="shared" si="381"/>
        <v>0</v>
      </c>
      <c r="N3455" s="18"/>
      <c r="O3455" s="18"/>
      <c r="P3455" s="18"/>
      <c r="Q3455" s="87" t="e">
        <f t="shared" si="382"/>
        <v>#DIV/0!</v>
      </c>
      <c r="R3455" s="87" t="e">
        <f t="shared" si="382"/>
        <v>#DIV/0!</v>
      </c>
      <c r="S3455" s="87" t="e">
        <f t="shared" si="382"/>
        <v>#DIV/0!</v>
      </c>
      <c r="T3455" s="87" t="e">
        <f t="shared" si="379"/>
        <v>#DIV/0!</v>
      </c>
    </row>
    <row r="3456" spans="1:20" ht="30" hidden="1" x14ac:dyDescent="0.3">
      <c r="A3456" s="136"/>
      <c r="B3456" s="117" t="s">
        <v>329</v>
      </c>
      <c r="C3456" s="97" t="s">
        <v>330</v>
      </c>
      <c r="D3456" s="18"/>
      <c r="E3456" s="645">
        <f t="shared" si="383"/>
        <v>0</v>
      </c>
      <c r="F3456" s="18"/>
      <c r="G3456" s="18"/>
      <c r="H3456" s="18"/>
      <c r="I3456" s="645">
        <f t="shared" si="380"/>
        <v>0</v>
      </c>
      <c r="J3456" s="18"/>
      <c r="K3456" s="18"/>
      <c r="L3456" s="18"/>
      <c r="M3456" s="645">
        <f t="shared" si="381"/>
        <v>0</v>
      </c>
      <c r="N3456" s="18"/>
      <c r="O3456" s="18"/>
      <c r="P3456" s="18"/>
      <c r="Q3456" s="87" t="e">
        <f t="shared" si="382"/>
        <v>#DIV/0!</v>
      </c>
      <c r="R3456" s="87" t="e">
        <f t="shared" si="382"/>
        <v>#DIV/0!</v>
      </c>
      <c r="S3456" s="87" t="e">
        <f t="shared" si="382"/>
        <v>#DIV/0!</v>
      </c>
      <c r="T3456" s="87" t="e">
        <f t="shared" si="379"/>
        <v>#DIV/0!</v>
      </c>
    </row>
    <row r="3457" spans="1:20" ht="30" hidden="1" x14ac:dyDescent="0.3">
      <c r="A3457" s="136"/>
      <c r="B3457" s="117" t="s">
        <v>331</v>
      </c>
      <c r="C3457" s="97" t="s">
        <v>332</v>
      </c>
      <c r="D3457" s="18"/>
      <c r="E3457" s="645">
        <f t="shared" si="383"/>
        <v>0</v>
      </c>
      <c r="F3457" s="18"/>
      <c r="G3457" s="18"/>
      <c r="H3457" s="18"/>
      <c r="I3457" s="645">
        <f t="shared" si="380"/>
        <v>0</v>
      </c>
      <c r="J3457" s="18"/>
      <c r="K3457" s="18"/>
      <c r="L3457" s="18"/>
      <c r="M3457" s="645">
        <f t="shared" si="381"/>
        <v>0</v>
      </c>
      <c r="N3457" s="18"/>
      <c r="O3457" s="18"/>
      <c r="P3457" s="18"/>
      <c r="Q3457" s="87" t="e">
        <f t="shared" si="382"/>
        <v>#DIV/0!</v>
      </c>
      <c r="R3457" s="87" t="e">
        <f t="shared" si="382"/>
        <v>#DIV/0!</v>
      </c>
      <c r="S3457" s="87" t="e">
        <f t="shared" si="382"/>
        <v>#DIV/0!</v>
      </c>
      <c r="T3457" s="87" t="e">
        <f t="shared" si="379"/>
        <v>#DIV/0!</v>
      </c>
    </row>
    <row r="3458" spans="1:20" hidden="1" x14ac:dyDescent="0.3">
      <c r="A3458" s="136"/>
      <c r="B3458" s="117" t="s">
        <v>138</v>
      </c>
      <c r="C3458" s="94" t="s">
        <v>374</v>
      </c>
      <c r="D3458" s="18"/>
      <c r="E3458" s="645">
        <f t="shared" si="383"/>
        <v>0</v>
      </c>
      <c r="F3458" s="18"/>
      <c r="G3458" s="18"/>
      <c r="H3458" s="18"/>
      <c r="I3458" s="645">
        <f t="shared" si="380"/>
        <v>0</v>
      </c>
      <c r="J3458" s="18"/>
      <c r="K3458" s="18"/>
      <c r="L3458" s="18"/>
      <c r="M3458" s="645">
        <f t="shared" si="381"/>
        <v>0</v>
      </c>
      <c r="N3458" s="18"/>
      <c r="O3458" s="18"/>
      <c r="P3458" s="18"/>
      <c r="Q3458" s="87" t="e">
        <f t="shared" si="382"/>
        <v>#DIV/0!</v>
      </c>
      <c r="R3458" s="87" t="e">
        <f t="shared" si="382"/>
        <v>#DIV/0!</v>
      </c>
      <c r="S3458" s="87" t="e">
        <f t="shared" si="382"/>
        <v>#DIV/0!</v>
      </c>
      <c r="T3458" s="87" t="e">
        <f t="shared" si="379"/>
        <v>#DIV/0!</v>
      </c>
    </row>
    <row r="3459" spans="1:20" hidden="1" x14ac:dyDescent="0.3">
      <c r="A3459" s="136"/>
      <c r="B3459" s="117" t="s">
        <v>139</v>
      </c>
      <c r="C3459" s="100" t="s">
        <v>334</v>
      </c>
      <c r="D3459" s="18"/>
      <c r="E3459" s="645">
        <f t="shared" si="383"/>
        <v>0</v>
      </c>
      <c r="F3459" s="18"/>
      <c r="G3459" s="18"/>
      <c r="H3459" s="18"/>
      <c r="I3459" s="645">
        <f t="shared" si="380"/>
        <v>0</v>
      </c>
      <c r="J3459" s="18"/>
      <c r="K3459" s="18"/>
      <c r="L3459" s="18"/>
      <c r="M3459" s="645">
        <f t="shared" si="381"/>
        <v>0</v>
      </c>
      <c r="N3459" s="18"/>
      <c r="O3459" s="18"/>
      <c r="P3459" s="18"/>
      <c r="Q3459" s="87" t="e">
        <f t="shared" si="382"/>
        <v>#DIV/0!</v>
      </c>
      <c r="R3459" s="87" t="e">
        <f t="shared" si="382"/>
        <v>#DIV/0!</v>
      </c>
      <c r="S3459" s="87" t="e">
        <f t="shared" si="382"/>
        <v>#DIV/0!</v>
      </c>
      <c r="T3459" s="87" t="e">
        <f t="shared" si="379"/>
        <v>#DIV/0!</v>
      </c>
    </row>
    <row r="3460" spans="1:20" ht="30" hidden="1" x14ac:dyDescent="0.3">
      <c r="A3460" s="136"/>
      <c r="B3460" s="117" t="s">
        <v>335</v>
      </c>
      <c r="C3460" s="96" t="s">
        <v>336</v>
      </c>
      <c r="D3460" s="18"/>
      <c r="E3460" s="645">
        <f t="shared" si="383"/>
        <v>0</v>
      </c>
      <c r="F3460" s="18"/>
      <c r="G3460" s="18"/>
      <c r="H3460" s="18"/>
      <c r="I3460" s="645">
        <f t="shared" si="380"/>
        <v>0</v>
      </c>
      <c r="J3460" s="18"/>
      <c r="K3460" s="18"/>
      <c r="L3460" s="18"/>
      <c r="M3460" s="645">
        <f t="shared" si="381"/>
        <v>0</v>
      </c>
      <c r="N3460" s="18"/>
      <c r="O3460" s="18"/>
      <c r="P3460" s="18"/>
      <c r="Q3460" s="87" t="e">
        <f t="shared" si="382"/>
        <v>#DIV/0!</v>
      </c>
      <c r="R3460" s="87" t="e">
        <f t="shared" si="382"/>
        <v>#DIV/0!</v>
      </c>
      <c r="S3460" s="87" t="e">
        <f t="shared" si="382"/>
        <v>#DIV/0!</v>
      </c>
      <c r="T3460" s="87" t="e">
        <f t="shared" si="379"/>
        <v>#DIV/0!</v>
      </c>
    </row>
    <row r="3461" spans="1:20" ht="30" hidden="1" x14ac:dyDescent="0.3">
      <c r="A3461" s="136"/>
      <c r="B3461" s="117" t="s">
        <v>337</v>
      </c>
      <c r="C3461" s="97" t="s">
        <v>338</v>
      </c>
      <c r="D3461" s="18"/>
      <c r="E3461" s="645">
        <f t="shared" si="383"/>
        <v>0</v>
      </c>
      <c r="F3461" s="18"/>
      <c r="G3461" s="18"/>
      <c r="H3461" s="18"/>
      <c r="I3461" s="645">
        <f t="shared" si="380"/>
        <v>0</v>
      </c>
      <c r="J3461" s="18"/>
      <c r="K3461" s="18"/>
      <c r="L3461" s="18"/>
      <c r="M3461" s="645">
        <f t="shared" si="381"/>
        <v>0</v>
      </c>
      <c r="N3461" s="18"/>
      <c r="O3461" s="18"/>
      <c r="P3461" s="18"/>
      <c r="Q3461" s="87" t="e">
        <f t="shared" si="382"/>
        <v>#DIV/0!</v>
      </c>
      <c r="R3461" s="87" t="e">
        <f t="shared" si="382"/>
        <v>#DIV/0!</v>
      </c>
      <c r="S3461" s="87" t="e">
        <f t="shared" si="382"/>
        <v>#DIV/0!</v>
      </c>
      <c r="T3461" s="87" t="e">
        <f t="shared" si="379"/>
        <v>#DIV/0!</v>
      </c>
    </row>
    <row r="3462" spans="1:20" ht="30" hidden="1" x14ac:dyDescent="0.3">
      <c r="A3462" s="136"/>
      <c r="B3462" s="117" t="s">
        <v>339</v>
      </c>
      <c r="C3462" s="97" t="s">
        <v>340</v>
      </c>
      <c r="D3462" s="18"/>
      <c r="E3462" s="645">
        <f t="shared" si="383"/>
        <v>0</v>
      </c>
      <c r="F3462" s="18"/>
      <c r="G3462" s="18"/>
      <c r="H3462" s="18"/>
      <c r="I3462" s="645">
        <f t="shared" si="380"/>
        <v>0</v>
      </c>
      <c r="J3462" s="18"/>
      <c r="K3462" s="18"/>
      <c r="L3462" s="18"/>
      <c r="M3462" s="645">
        <f t="shared" si="381"/>
        <v>0</v>
      </c>
      <c r="N3462" s="18"/>
      <c r="O3462" s="18"/>
      <c r="P3462" s="18"/>
      <c r="Q3462" s="87" t="e">
        <f t="shared" si="382"/>
        <v>#DIV/0!</v>
      </c>
      <c r="R3462" s="87" t="e">
        <f t="shared" si="382"/>
        <v>#DIV/0!</v>
      </c>
      <c r="S3462" s="87" t="e">
        <f t="shared" si="382"/>
        <v>#DIV/0!</v>
      </c>
      <c r="T3462" s="87" t="e">
        <f t="shared" si="379"/>
        <v>#DIV/0!</v>
      </c>
    </row>
    <row r="3463" spans="1:20" ht="30" hidden="1" x14ac:dyDescent="0.3">
      <c r="A3463" s="136"/>
      <c r="B3463" s="117" t="s">
        <v>341</v>
      </c>
      <c r="C3463" s="97" t="s">
        <v>342</v>
      </c>
      <c r="D3463" s="18"/>
      <c r="E3463" s="645">
        <f t="shared" si="383"/>
        <v>0</v>
      </c>
      <c r="F3463" s="18"/>
      <c r="G3463" s="18"/>
      <c r="H3463" s="18"/>
      <c r="I3463" s="645">
        <f t="shared" si="380"/>
        <v>0</v>
      </c>
      <c r="J3463" s="18"/>
      <c r="K3463" s="18"/>
      <c r="L3463" s="18"/>
      <c r="M3463" s="645">
        <f t="shared" si="381"/>
        <v>0</v>
      </c>
      <c r="N3463" s="18"/>
      <c r="O3463" s="18"/>
      <c r="P3463" s="18"/>
      <c r="Q3463" s="87" t="e">
        <f t="shared" si="382"/>
        <v>#DIV/0!</v>
      </c>
      <c r="R3463" s="87" t="e">
        <f t="shared" si="382"/>
        <v>#DIV/0!</v>
      </c>
      <c r="S3463" s="87" t="e">
        <f t="shared" si="382"/>
        <v>#DIV/0!</v>
      </c>
      <c r="T3463" s="87" t="e">
        <f t="shared" si="379"/>
        <v>#DIV/0!</v>
      </c>
    </row>
    <row r="3464" spans="1:20" ht="30" hidden="1" x14ac:dyDescent="0.3">
      <c r="A3464" s="136"/>
      <c r="B3464" s="117" t="s">
        <v>343</v>
      </c>
      <c r="C3464" s="97" t="s">
        <v>344</v>
      </c>
      <c r="D3464" s="18"/>
      <c r="E3464" s="645">
        <f t="shared" si="383"/>
        <v>0</v>
      </c>
      <c r="F3464" s="18"/>
      <c r="G3464" s="18"/>
      <c r="H3464" s="18"/>
      <c r="I3464" s="645">
        <f t="shared" si="380"/>
        <v>0</v>
      </c>
      <c r="J3464" s="18"/>
      <c r="K3464" s="18"/>
      <c r="L3464" s="18"/>
      <c r="M3464" s="645">
        <f t="shared" si="381"/>
        <v>0</v>
      </c>
      <c r="N3464" s="18"/>
      <c r="O3464" s="18"/>
      <c r="P3464" s="18"/>
      <c r="Q3464" s="87" t="e">
        <f t="shared" si="382"/>
        <v>#DIV/0!</v>
      </c>
      <c r="R3464" s="87" t="e">
        <f t="shared" si="382"/>
        <v>#DIV/0!</v>
      </c>
      <c r="S3464" s="87" t="e">
        <f t="shared" si="382"/>
        <v>#DIV/0!</v>
      </c>
      <c r="T3464" s="87" t="e">
        <f t="shared" si="379"/>
        <v>#DIV/0!</v>
      </c>
    </row>
    <row r="3465" spans="1:20" ht="45" hidden="1" x14ac:dyDescent="0.3">
      <c r="A3465" s="136"/>
      <c r="B3465" s="117" t="s">
        <v>345</v>
      </c>
      <c r="C3465" s="97" t="s">
        <v>346</v>
      </c>
      <c r="D3465" s="18"/>
      <c r="E3465" s="645">
        <f t="shared" si="383"/>
        <v>0</v>
      </c>
      <c r="F3465" s="18"/>
      <c r="G3465" s="18"/>
      <c r="H3465" s="18"/>
      <c r="I3465" s="645">
        <f t="shared" si="380"/>
        <v>0</v>
      </c>
      <c r="J3465" s="18"/>
      <c r="K3465" s="18"/>
      <c r="L3465" s="18"/>
      <c r="M3465" s="645">
        <f t="shared" si="381"/>
        <v>0</v>
      </c>
      <c r="N3465" s="18"/>
      <c r="O3465" s="18"/>
      <c r="P3465" s="18"/>
      <c r="Q3465" s="87" t="e">
        <f t="shared" si="382"/>
        <v>#DIV/0!</v>
      </c>
      <c r="R3465" s="87" t="e">
        <f t="shared" si="382"/>
        <v>#DIV/0!</v>
      </c>
      <c r="S3465" s="87" t="e">
        <f t="shared" si="382"/>
        <v>#DIV/0!</v>
      </c>
      <c r="T3465" s="87" t="e">
        <f t="shared" si="379"/>
        <v>#DIV/0!</v>
      </c>
    </row>
    <row r="3466" spans="1:20" ht="30" hidden="1" x14ac:dyDescent="0.3">
      <c r="A3466" s="136"/>
      <c r="B3466" s="117" t="s">
        <v>347</v>
      </c>
      <c r="C3466" s="97" t="s">
        <v>348</v>
      </c>
      <c r="D3466" s="18"/>
      <c r="E3466" s="645">
        <f t="shared" si="383"/>
        <v>0</v>
      </c>
      <c r="F3466" s="18"/>
      <c r="G3466" s="18"/>
      <c r="H3466" s="18"/>
      <c r="I3466" s="645">
        <f t="shared" si="380"/>
        <v>0</v>
      </c>
      <c r="J3466" s="18"/>
      <c r="K3466" s="18"/>
      <c r="L3466" s="18"/>
      <c r="M3466" s="645">
        <f t="shared" si="381"/>
        <v>0</v>
      </c>
      <c r="N3466" s="18"/>
      <c r="O3466" s="18"/>
      <c r="P3466" s="18"/>
      <c r="Q3466" s="87" t="e">
        <f t="shared" si="382"/>
        <v>#DIV/0!</v>
      </c>
      <c r="R3466" s="87" t="e">
        <f t="shared" si="382"/>
        <v>#DIV/0!</v>
      </c>
      <c r="S3466" s="87" t="e">
        <f t="shared" si="382"/>
        <v>#DIV/0!</v>
      </c>
      <c r="T3466" s="87" t="e">
        <f t="shared" si="379"/>
        <v>#DIV/0!</v>
      </c>
    </row>
    <row r="3467" spans="1:20" ht="30" hidden="1" x14ac:dyDescent="0.3">
      <c r="A3467" s="136"/>
      <c r="B3467" s="117" t="s">
        <v>349</v>
      </c>
      <c r="C3467" s="97" t="s">
        <v>350</v>
      </c>
      <c r="D3467" s="18"/>
      <c r="E3467" s="645">
        <f t="shared" si="383"/>
        <v>0</v>
      </c>
      <c r="F3467" s="18"/>
      <c r="G3467" s="18"/>
      <c r="H3467" s="18"/>
      <c r="I3467" s="645">
        <f t="shared" si="380"/>
        <v>0</v>
      </c>
      <c r="J3467" s="18"/>
      <c r="K3467" s="18"/>
      <c r="L3467" s="18"/>
      <c r="M3467" s="645">
        <f t="shared" si="381"/>
        <v>0</v>
      </c>
      <c r="N3467" s="18"/>
      <c r="O3467" s="18"/>
      <c r="P3467" s="18"/>
      <c r="Q3467" s="87" t="e">
        <f t="shared" si="382"/>
        <v>#DIV/0!</v>
      </c>
      <c r="R3467" s="87" t="e">
        <f t="shared" si="382"/>
        <v>#DIV/0!</v>
      </c>
      <c r="S3467" s="87" t="e">
        <f t="shared" si="382"/>
        <v>#DIV/0!</v>
      </c>
      <c r="T3467" s="87" t="e">
        <f t="shared" si="379"/>
        <v>#DIV/0!</v>
      </c>
    </row>
    <row r="3468" spans="1:20" ht="45" hidden="1" x14ac:dyDescent="0.3">
      <c r="A3468" s="136"/>
      <c r="B3468" s="117" t="s">
        <v>351</v>
      </c>
      <c r="C3468" s="97" t="s">
        <v>352</v>
      </c>
      <c r="D3468" s="18"/>
      <c r="E3468" s="645">
        <f t="shared" si="383"/>
        <v>0</v>
      </c>
      <c r="F3468" s="18"/>
      <c r="G3468" s="18"/>
      <c r="H3468" s="18"/>
      <c r="I3468" s="645">
        <f t="shared" si="380"/>
        <v>0</v>
      </c>
      <c r="J3468" s="18"/>
      <c r="K3468" s="18"/>
      <c r="L3468" s="18"/>
      <c r="M3468" s="645">
        <f t="shared" si="381"/>
        <v>0</v>
      </c>
      <c r="N3468" s="18"/>
      <c r="O3468" s="18"/>
      <c r="P3468" s="18"/>
      <c r="Q3468" s="87" t="e">
        <f t="shared" si="382"/>
        <v>#DIV/0!</v>
      </c>
      <c r="R3468" s="87" t="e">
        <f t="shared" si="382"/>
        <v>#DIV/0!</v>
      </c>
      <c r="S3468" s="87" t="e">
        <f t="shared" si="382"/>
        <v>#DIV/0!</v>
      </c>
      <c r="T3468" s="87" t="e">
        <f t="shared" si="379"/>
        <v>#DIV/0!</v>
      </c>
    </row>
    <row r="3469" spans="1:20" ht="30" hidden="1" x14ac:dyDescent="0.3">
      <c r="A3469" s="136"/>
      <c r="B3469" s="117" t="s">
        <v>355</v>
      </c>
      <c r="C3469" s="96" t="s">
        <v>356</v>
      </c>
      <c r="D3469" s="18"/>
      <c r="E3469" s="645">
        <f t="shared" si="383"/>
        <v>0</v>
      </c>
      <c r="F3469" s="18"/>
      <c r="G3469" s="18"/>
      <c r="H3469" s="18"/>
      <c r="I3469" s="645">
        <f t="shared" si="380"/>
        <v>0</v>
      </c>
      <c r="J3469" s="18"/>
      <c r="K3469" s="18"/>
      <c r="L3469" s="18"/>
      <c r="M3469" s="645">
        <f t="shared" si="381"/>
        <v>0</v>
      </c>
      <c r="N3469" s="18"/>
      <c r="O3469" s="18"/>
      <c r="P3469" s="18"/>
      <c r="Q3469" s="87" t="e">
        <f t="shared" si="382"/>
        <v>#DIV/0!</v>
      </c>
      <c r="R3469" s="87" t="e">
        <f t="shared" si="382"/>
        <v>#DIV/0!</v>
      </c>
      <c r="S3469" s="87" t="e">
        <f t="shared" si="382"/>
        <v>#DIV/0!</v>
      </c>
      <c r="T3469" s="87" t="e">
        <f t="shared" si="379"/>
        <v>#DIV/0!</v>
      </c>
    </row>
    <row r="3470" spans="1:20" ht="30" hidden="1" x14ac:dyDescent="0.3">
      <c r="A3470" s="136"/>
      <c r="B3470" s="117" t="s">
        <v>357</v>
      </c>
      <c r="C3470" s="97" t="s">
        <v>358</v>
      </c>
      <c r="D3470" s="18"/>
      <c r="E3470" s="645">
        <f t="shared" si="383"/>
        <v>0</v>
      </c>
      <c r="F3470" s="18"/>
      <c r="G3470" s="18"/>
      <c r="H3470" s="18"/>
      <c r="I3470" s="645">
        <f t="shared" si="380"/>
        <v>0</v>
      </c>
      <c r="J3470" s="18"/>
      <c r="K3470" s="18"/>
      <c r="L3470" s="18"/>
      <c r="M3470" s="645">
        <f t="shared" si="381"/>
        <v>0</v>
      </c>
      <c r="N3470" s="18"/>
      <c r="O3470" s="18"/>
      <c r="P3470" s="18"/>
      <c r="Q3470" s="87" t="e">
        <f t="shared" si="382"/>
        <v>#DIV/0!</v>
      </c>
      <c r="R3470" s="87" t="e">
        <f t="shared" si="382"/>
        <v>#DIV/0!</v>
      </c>
      <c r="S3470" s="87" t="e">
        <f t="shared" si="382"/>
        <v>#DIV/0!</v>
      </c>
      <c r="T3470" s="87" t="e">
        <f t="shared" si="379"/>
        <v>#DIV/0!</v>
      </c>
    </row>
    <row r="3471" spans="1:20" ht="34.5" customHeight="1" x14ac:dyDescent="0.3">
      <c r="A3471" s="137" t="s">
        <v>562</v>
      </c>
      <c r="B3471" s="117"/>
      <c r="C3471" s="130" t="s">
        <v>563</v>
      </c>
      <c r="D3471" s="18">
        <f>D3472</f>
        <v>4</v>
      </c>
      <c r="E3471" s="645">
        <f t="shared" si="383"/>
        <v>4</v>
      </c>
      <c r="F3471" s="18">
        <f>F3472</f>
        <v>4</v>
      </c>
      <c r="G3471" s="18">
        <f>G3472</f>
        <v>0</v>
      </c>
      <c r="H3471" s="18">
        <f>H3472</f>
        <v>0</v>
      </c>
      <c r="I3471" s="645">
        <f t="shared" si="380"/>
        <v>2</v>
      </c>
      <c r="J3471" s="18">
        <f>J3472</f>
        <v>2</v>
      </c>
      <c r="K3471" s="18">
        <f>K3472</f>
        <v>0</v>
      </c>
      <c r="L3471" s="18">
        <f>L3472</f>
        <v>0</v>
      </c>
      <c r="M3471" s="645">
        <f t="shared" si="381"/>
        <v>0.45429999999999998</v>
      </c>
      <c r="N3471" s="18">
        <f>N3472</f>
        <v>0.45429999999999998</v>
      </c>
      <c r="O3471" s="18">
        <f>O3472</f>
        <v>0</v>
      </c>
      <c r="P3471" s="18">
        <f>P3472</f>
        <v>0</v>
      </c>
      <c r="Q3471" s="87">
        <f t="shared" si="382"/>
        <v>22.715</v>
      </c>
      <c r="R3471" s="87">
        <f t="shared" si="382"/>
        <v>22.715</v>
      </c>
      <c r="S3471" s="87" t="e">
        <f t="shared" si="382"/>
        <v>#DIV/0!</v>
      </c>
      <c r="T3471" s="87" t="e">
        <f t="shared" si="379"/>
        <v>#DIV/0!</v>
      </c>
    </row>
    <row r="3472" spans="1:20" x14ac:dyDescent="0.3">
      <c r="A3472" s="136"/>
      <c r="B3472" s="117" t="s">
        <v>192</v>
      </c>
      <c r="C3472" s="94" t="s">
        <v>206</v>
      </c>
      <c r="D3472" s="18">
        <f>D3478</f>
        <v>4</v>
      </c>
      <c r="E3472" s="645">
        <f t="shared" si="383"/>
        <v>4</v>
      </c>
      <c r="F3472" s="18">
        <f>F3478</f>
        <v>4</v>
      </c>
      <c r="G3472" s="18">
        <f>G3478</f>
        <v>0</v>
      </c>
      <c r="H3472" s="18">
        <f>H3478</f>
        <v>0</v>
      </c>
      <c r="I3472" s="645">
        <f t="shared" si="380"/>
        <v>2</v>
      </c>
      <c r="J3472" s="18">
        <f>J3478</f>
        <v>2</v>
      </c>
      <c r="K3472" s="18">
        <f>K3478</f>
        <v>0</v>
      </c>
      <c r="L3472" s="18">
        <f>L3478</f>
        <v>0</v>
      </c>
      <c r="M3472" s="645">
        <f t="shared" si="381"/>
        <v>0.45429999999999998</v>
      </c>
      <c r="N3472" s="18">
        <f>N3478</f>
        <v>0.45429999999999998</v>
      </c>
      <c r="O3472" s="18">
        <f>O3478</f>
        <v>0</v>
      </c>
      <c r="P3472" s="18">
        <f>P3478</f>
        <v>0</v>
      </c>
      <c r="Q3472" s="87">
        <f t="shared" si="382"/>
        <v>22.715</v>
      </c>
      <c r="R3472" s="87">
        <f t="shared" si="382"/>
        <v>22.715</v>
      </c>
      <c r="S3472" s="87" t="e">
        <f t="shared" si="382"/>
        <v>#DIV/0!</v>
      </c>
      <c r="T3472" s="87" t="e">
        <f t="shared" si="379"/>
        <v>#DIV/0!</v>
      </c>
    </row>
    <row r="3473" spans="1:20" hidden="1" x14ac:dyDescent="0.3">
      <c r="A3473" s="136"/>
      <c r="B3473" s="117" t="s">
        <v>203</v>
      </c>
      <c r="C3473" s="95" t="s">
        <v>385</v>
      </c>
      <c r="D3473" s="18"/>
      <c r="E3473" s="645">
        <f t="shared" si="383"/>
        <v>0</v>
      </c>
      <c r="F3473" s="18"/>
      <c r="G3473" s="18"/>
      <c r="H3473" s="18"/>
      <c r="I3473" s="645">
        <f t="shared" si="380"/>
        <v>0</v>
      </c>
      <c r="J3473" s="18"/>
      <c r="K3473" s="18"/>
      <c r="L3473" s="18"/>
      <c r="M3473" s="645">
        <f t="shared" si="381"/>
        <v>0</v>
      </c>
      <c r="N3473" s="18"/>
      <c r="O3473" s="18"/>
      <c r="P3473" s="18"/>
      <c r="Q3473" s="87" t="e">
        <f t="shared" si="382"/>
        <v>#DIV/0!</v>
      </c>
      <c r="R3473" s="87" t="e">
        <f t="shared" si="382"/>
        <v>#DIV/0!</v>
      </c>
      <c r="S3473" s="87" t="e">
        <f t="shared" si="382"/>
        <v>#DIV/0!</v>
      </c>
      <c r="T3473" s="87" t="e">
        <f t="shared" si="379"/>
        <v>#DIV/0!</v>
      </c>
    </row>
    <row r="3474" spans="1:20" hidden="1" x14ac:dyDescent="0.3">
      <c r="A3474" s="136"/>
      <c r="B3474" s="117" t="s">
        <v>207</v>
      </c>
      <c r="C3474" s="96" t="s">
        <v>208</v>
      </c>
      <c r="D3474" s="18"/>
      <c r="E3474" s="645">
        <f t="shared" si="383"/>
        <v>0</v>
      </c>
      <c r="F3474" s="18"/>
      <c r="G3474" s="18"/>
      <c r="H3474" s="18"/>
      <c r="I3474" s="645">
        <f t="shared" si="380"/>
        <v>0</v>
      </c>
      <c r="J3474" s="18"/>
      <c r="K3474" s="18"/>
      <c r="L3474" s="18"/>
      <c r="M3474" s="645">
        <f t="shared" si="381"/>
        <v>0</v>
      </c>
      <c r="N3474" s="18"/>
      <c r="O3474" s="18"/>
      <c r="P3474" s="18"/>
      <c r="Q3474" s="87" t="e">
        <f t="shared" si="382"/>
        <v>#DIV/0!</v>
      </c>
      <c r="R3474" s="87" t="e">
        <f t="shared" si="382"/>
        <v>#DIV/0!</v>
      </c>
      <c r="S3474" s="87" t="e">
        <f t="shared" si="382"/>
        <v>#DIV/0!</v>
      </c>
      <c r="T3474" s="87" t="e">
        <f t="shared" si="379"/>
        <v>#DIV/0!</v>
      </c>
    </row>
    <row r="3475" spans="1:20" ht="30" hidden="1" x14ac:dyDescent="0.3">
      <c r="A3475" s="136"/>
      <c r="B3475" s="117" t="s">
        <v>209</v>
      </c>
      <c r="C3475" s="97" t="s">
        <v>210</v>
      </c>
      <c r="D3475" s="18"/>
      <c r="E3475" s="645">
        <f t="shared" si="383"/>
        <v>0</v>
      </c>
      <c r="F3475" s="18"/>
      <c r="G3475" s="18"/>
      <c r="H3475" s="18"/>
      <c r="I3475" s="645">
        <f t="shared" si="380"/>
        <v>0</v>
      </c>
      <c r="J3475" s="18"/>
      <c r="K3475" s="18"/>
      <c r="L3475" s="18"/>
      <c r="M3475" s="645">
        <f t="shared" si="381"/>
        <v>0</v>
      </c>
      <c r="N3475" s="18"/>
      <c r="O3475" s="18"/>
      <c r="P3475" s="18"/>
      <c r="Q3475" s="87" t="e">
        <f t="shared" si="382"/>
        <v>#DIV/0!</v>
      </c>
      <c r="R3475" s="87" t="e">
        <f t="shared" si="382"/>
        <v>#DIV/0!</v>
      </c>
      <c r="S3475" s="87" t="e">
        <f t="shared" si="382"/>
        <v>#DIV/0!</v>
      </c>
      <c r="T3475" s="87" t="e">
        <f t="shared" si="379"/>
        <v>#DIV/0!</v>
      </c>
    </row>
    <row r="3476" spans="1:20" ht="30" hidden="1" x14ac:dyDescent="0.3">
      <c r="A3476" s="136"/>
      <c r="B3476" s="117" t="s">
        <v>211</v>
      </c>
      <c r="C3476" s="97" t="s">
        <v>212</v>
      </c>
      <c r="D3476" s="18"/>
      <c r="E3476" s="645">
        <f t="shared" si="383"/>
        <v>0</v>
      </c>
      <c r="F3476" s="18"/>
      <c r="G3476" s="18"/>
      <c r="H3476" s="18"/>
      <c r="I3476" s="645">
        <f t="shared" si="380"/>
        <v>0</v>
      </c>
      <c r="J3476" s="18"/>
      <c r="K3476" s="18"/>
      <c r="L3476" s="18"/>
      <c r="M3476" s="645">
        <f t="shared" si="381"/>
        <v>0</v>
      </c>
      <c r="N3476" s="18"/>
      <c r="O3476" s="18"/>
      <c r="P3476" s="18"/>
      <c r="Q3476" s="87" t="e">
        <f t="shared" si="382"/>
        <v>#DIV/0!</v>
      </c>
      <c r="R3476" s="87" t="e">
        <f t="shared" si="382"/>
        <v>#DIV/0!</v>
      </c>
      <c r="S3476" s="87" t="e">
        <f t="shared" si="382"/>
        <v>#DIV/0!</v>
      </c>
      <c r="T3476" s="87" t="e">
        <f t="shared" si="379"/>
        <v>#DIV/0!</v>
      </c>
    </row>
    <row r="3477" spans="1:20" hidden="1" x14ac:dyDescent="0.3">
      <c r="A3477" s="136"/>
      <c r="B3477" s="117" t="s">
        <v>213</v>
      </c>
      <c r="C3477" s="96" t="s">
        <v>214</v>
      </c>
      <c r="D3477" s="18"/>
      <c r="E3477" s="645">
        <f t="shared" si="383"/>
        <v>0</v>
      </c>
      <c r="F3477" s="18"/>
      <c r="G3477" s="18"/>
      <c r="H3477" s="18"/>
      <c r="I3477" s="645">
        <f t="shared" si="380"/>
        <v>0</v>
      </c>
      <c r="J3477" s="18"/>
      <c r="K3477" s="18"/>
      <c r="L3477" s="18"/>
      <c r="M3477" s="645">
        <f t="shared" si="381"/>
        <v>0</v>
      </c>
      <c r="N3477" s="18"/>
      <c r="O3477" s="18"/>
      <c r="P3477" s="18"/>
      <c r="Q3477" s="87" t="e">
        <f t="shared" si="382"/>
        <v>#DIV/0!</v>
      </c>
      <c r="R3477" s="87" t="e">
        <f t="shared" si="382"/>
        <v>#DIV/0!</v>
      </c>
      <c r="S3477" s="87" t="e">
        <f t="shared" si="382"/>
        <v>#DIV/0!</v>
      </c>
      <c r="T3477" s="87" t="e">
        <f t="shared" si="379"/>
        <v>#DIV/0!</v>
      </c>
    </row>
    <row r="3478" spans="1:20" ht="19.5" customHeight="1" x14ac:dyDescent="0.3">
      <c r="A3478" s="136"/>
      <c r="B3478" s="117" t="s">
        <v>215</v>
      </c>
      <c r="C3478" s="95" t="s">
        <v>22</v>
      </c>
      <c r="D3478" s="18">
        <v>4</v>
      </c>
      <c r="E3478" s="645">
        <f t="shared" si="383"/>
        <v>4</v>
      </c>
      <c r="F3478" s="18">
        <v>4</v>
      </c>
      <c r="G3478" s="18"/>
      <c r="H3478" s="18"/>
      <c r="I3478" s="645">
        <f t="shared" si="380"/>
        <v>2</v>
      </c>
      <c r="J3478" s="18">
        <v>2</v>
      </c>
      <c r="K3478" s="18"/>
      <c r="L3478" s="18"/>
      <c r="M3478" s="645">
        <f t="shared" si="381"/>
        <v>0.45429999999999998</v>
      </c>
      <c r="N3478" s="18">
        <v>0.45429999999999998</v>
      </c>
      <c r="O3478" s="18"/>
      <c r="P3478" s="18"/>
      <c r="Q3478" s="87">
        <f t="shared" si="382"/>
        <v>22.715</v>
      </c>
      <c r="R3478" s="87">
        <f t="shared" si="382"/>
        <v>22.715</v>
      </c>
      <c r="S3478" s="87" t="e">
        <f t="shared" si="382"/>
        <v>#DIV/0!</v>
      </c>
      <c r="T3478" s="87" t="e">
        <f t="shared" si="382"/>
        <v>#DIV/0!</v>
      </c>
    </row>
    <row r="3479" spans="1:20" ht="43.5" hidden="1" customHeight="1" x14ac:dyDescent="0.3">
      <c r="A3479" s="136"/>
      <c r="B3479" s="117" t="s">
        <v>216</v>
      </c>
      <c r="C3479" s="96" t="s">
        <v>217</v>
      </c>
      <c r="D3479" s="18"/>
      <c r="E3479" s="645">
        <f t="shared" si="383"/>
        <v>0</v>
      </c>
      <c r="F3479" s="18"/>
      <c r="G3479" s="18"/>
      <c r="H3479" s="18"/>
      <c r="I3479" s="645">
        <f t="shared" ref="I3479:I3542" si="384">J3479+K3479</f>
        <v>0</v>
      </c>
      <c r="J3479" s="18"/>
      <c r="K3479" s="18"/>
      <c r="L3479" s="18"/>
      <c r="M3479" s="645">
        <f t="shared" ref="M3479:M3542" si="385">N3479+O3479</f>
        <v>0</v>
      </c>
      <c r="N3479" s="18"/>
      <c r="O3479" s="18"/>
      <c r="P3479" s="18"/>
      <c r="Q3479" s="87" t="e">
        <f t="shared" ref="Q3479:T3542" si="386">M3479/I3479*100</f>
        <v>#DIV/0!</v>
      </c>
      <c r="R3479" s="87" t="e">
        <f t="shared" si="386"/>
        <v>#DIV/0!</v>
      </c>
      <c r="S3479" s="87" t="e">
        <f t="shared" si="386"/>
        <v>#DIV/0!</v>
      </c>
      <c r="T3479" s="87" t="e">
        <f t="shared" si="386"/>
        <v>#DIV/0!</v>
      </c>
    </row>
    <row r="3480" spans="1:20" ht="43.5" hidden="1" customHeight="1" x14ac:dyDescent="0.3">
      <c r="A3480" s="136"/>
      <c r="B3480" s="117" t="s">
        <v>218</v>
      </c>
      <c r="C3480" s="96" t="s">
        <v>219</v>
      </c>
      <c r="D3480" s="18"/>
      <c r="E3480" s="645">
        <f t="shared" si="383"/>
        <v>0</v>
      </c>
      <c r="F3480" s="18"/>
      <c r="G3480" s="18"/>
      <c r="H3480" s="18"/>
      <c r="I3480" s="645">
        <f t="shared" si="384"/>
        <v>0</v>
      </c>
      <c r="J3480" s="18"/>
      <c r="K3480" s="18"/>
      <c r="L3480" s="18"/>
      <c r="M3480" s="645">
        <f t="shared" si="385"/>
        <v>0</v>
      </c>
      <c r="N3480" s="18"/>
      <c r="O3480" s="18"/>
      <c r="P3480" s="18"/>
      <c r="Q3480" s="87" t="e">
        <f t="shared" si="386"/>
        <v>#DIV/0!</v>
      </c>
      <c r="R3480" s="87" t="e">
        <f t="shared" si="386"/>
        <v>#DIV/0!</v>
      </c>
      <c r="S3480" s="87" t="e">
        <f t="shared" si="386"/>
        <v>#DIV/0!</v>
      </c>
      <c r="T3480" s="87" t="e">
        <f t="shared" si="386"/>
        <v>#DIV/0!</v>
      </c>
    </row>
    <row r="3481" spans="1:20" ht="20.25" hidden="1" customHeight="1" x14ac:dyDescent="0.3">
      <c r="A3481" s="136"/>
      <c r="B3481" s="117" t="s">
        <v>220</v>
      </c>
      <c r="C3481" s="97" t="s">
        <v>221</v>
      </c>
      <c r="D3481" s="18"/>
      <c r="E3481" s="645">
        <f t="shared" si="383"/>
        <v>0</v>
      </c>
      <c r="F3481" s="18"/>
      <c r="G3481" s="18"/>
      <c r="H3481" s="18"/>
      <c r="I3481" s="645">
        <f t="shared" si="384"/>
        <v>0</v>
      </c>
      <c r="J3481" s="18"/>
      <c r="K3481" s="18"/>
      <c r="L3481" s="18"/>
      <c r="M3481" s="645">
        <f t="shared" si="385"/>
        <v>0</v>
      </c>
      <c r="N3481" s="18"/>
      <c r="O3481" s="18"/>
      <c r="P3481" s="18"/>
      <c r="Q3481" s="87" t="e">
        <f t="shared" si="386"/>
        <v>#DIV/0!</v>
      </c>
      <c r="R3481" s="87" t="e">
        <f t="shared" si="386"/>
        <v>#DIV/0!</v>
      </c>
      <c r="S3481" s="87" t="e">
        <f t="shared" si="386"/>
        <v>#DIV/0!</v>
      </c>
      <c r="T3481" s="87" t="e">
        <f t="shared" si="386"/>
        <v>#DIV/0!</v>
      </c>
    </row>
    <row r="3482" spans="1:20" ht="30" hidden="1" x14ac:dyDescent="0.3">
      <c r="A3482" s="136"/>
      <c r="B3482" s="117" t="s">
        <v>222</v>
      </c>
      <c r="C3482" s="97" t="s">
        <v>223</v>
      </c>
      <c r="D3482" s="18"/>
      <c r="E3482" s="645">
        <f t="shared" si="383"/>
        <v>0</v>
      </c>
      <c r="F3482" s="18"/>
      <c r="G3482" s="18"/>
      <c r="H3482" s="18"/>
      <c r="I3482" s="645">
        <f t="shared" si="384"/>
        <v>0</v>
      </c>
      <c r="J3482" s="18"/>
      <c r="K3482" s="18"/>
      <c r="L3482" s="18"/>
      <c r="M3482" s="645">
        <f t="shared" si="385"/>
        <v>0</v>
      </c>
      <c r="N3482" s="18"/>
      <c r="O3482" s="18"/>
      <c r="P3482" s="18"/>
      <c r="Q3482" s="87" t="e">
        <f t="shared" si="386"/>
        <v>#DIV/0!</v>
      </c>
      <c r="R3482" s="87" t="e">
        <f t="shared" si="386"/>
        <v>#DIV/0!</v>
      </c>
      <c r="S3482" s="87" t="e">
        <f t="shared" si="386"/>
        <v>#DIV/0!</v>
      </c>
      <c r="T3482" s="87" t="e">
        <f t="shared" si="386"/>
        <v>#DIV/0!</v>
      </c>
    </row>
    <row r="3483" spans="1:20" hidden="1" x14ac:dyDescent="0.3">
      <c r="A3483" s="136"/>
      <c r="B3483" s="117" t="s">
        <v>224</v>
      </c>
      <c r="C3483" s="96" t="s">
        <v>225</v>
      </c>
      <c r="D3483" s="18"/>
      <c r="E3483" s="645">
        <f t="shared" si="383"/>
        <v>0</v>
      </c>
      <c r="F3483" s="18"/>
      <c r="G3483" s="18"/>
      <c r="H3483" s="18"/>
      <c r="I3483" s="645">
        <f t="shared" si="384"/>
        <v>0</v>
      </c>
      <c r="J3483" s="18"/>
      <c r="K3483" s="18"/>
      <c r="L3483" s="18"/>
      <c r="M3483" s="645">
        <f t="shared" si="385"/>
        <v>0</v>
      </c>
      <c r="N3483" s="18"/>
      <c r="O3483" s="18"/>
      <c r="P3483" s="18"/>
      <c r="Q3483" s="87" t="e">
        <f t="shared" si="386"/>
        <v>#DIV/0!</v>
      </c>
      <c r="R3483" s="87" t="e">
        <f t="shared" si="386"/>
        <v>#DIV/0!</v>
      </c>
      <c r="S3483" s="87" t="e">
        <f t="shared" si="386"/>
        <v>#DIV/0!</v>
      </c>
      <c r="T3483" s="87" t="e">
        <f t="shared" si="386"/>
        <v>#DIV/0!</v>
      </c>
    </row>
    <row r="3484" spans="1:20" ht="30" hidden="1" x14ac:dyDescent="0.3">
      <c r="A3484" s="136"/>
      <c r="B3484" s="117" t="s">
        <v>226</v>
      </c>
      <c r="C3484" s="97" t="s">
        <v>227</v>
      </c>
      <c r="D3484" s="18"/>
      <c r="E3484" s="645">
        <f t="shared" ref="E3484:E3547" si="387">F3484+G3484</f>
        <v>0</v>
      </c>
      <c r="F3484" s="18"/>
      <c r="G3484" s="18"/>
      <c r="H3484" s="18"/>
      <c r="I3484" s="645">
        <f t="shared" si="384"/>
        <v>0</v>
      </c>
      <c r="J3484" s="18"/>
      <c r="K3484" s="18"/>
      <c r="L3484" s="18"/>
      <c r="M3484" s="645">
        <f t="shared" si="385"/>
        <v>0</v>
      </c>
      <c r="N3484" s="18"/>
      <c r="O3484" s="18"/>
      <c r="P3484" s="18"/>
      <c r="Q3484" s="87" t="e">
        <f t="shared" si="386"/>
        <v>#DIV/0!</v>
      </c>
      <c r="R3484" s="87" t="e">
        <f t="shared" si="386"/>
        <v>#DIV/0!</v>
      </c>
      <c r="S3484" s="87" t="e">
        <f t="shared" si="386"/>
        <v>#DIV/0!</v>
      </c>
      <c r="T3484" s="87" t="e">
        <f t="shared" si="386"/>
        <v>#DIV/0!</v>
      </c>
    </row>
    <row r="3485" spans="1:20" ht="75" hidden="1" x14ac:dyDescent="0.3">
      <c r="A3485" s="136"/>
      <c r="B3485" s="117" t="s">
        <v>228</v>
      </c>
      <c r="C3485" s="97" t="s">
        <v>229</v>
      </c>
      <c r="D3485" s="18"/>
      <c r="E3485" s="645">
        <f t="shared" si="387"/>
        <v>0</v>
      </c>
      <c r="F3485" s="18"/>
      <c r="G3485" s="18"/>
      <c r="H3485" s="18"/>
      <c r="I3485" s="645">
        <f t="shared" si="384"/>
        <v>0</v>
      </c>
      <c r="J3485" s="18"/>
      <c r="K3485" s="18"/>
      <c r="L3485" s="18"/>
      <c r="M3485" s="645">
        <f t="shared" si="385"/>
        <v>0</v>
      </c>
      <c r="N3485" s="18"/>
      <c r="O3485" s="18"/>
      <c r="P3485" s="18"/>
      <c r="Q3485" s="87" t="e">
        <f t="shared" si="386"/>
        <v>#DIV/0!</v>
      </c>
      <c r="R3485" s="87" t="e">
        <f t="shared" si="386"/>
        <v>#DIV/0!</v>
      </c>
      <c r="S3485" s="87" t="e">
        <f t="shared" si="386"/>
        <v>#DIV/0!</v>
      </c>
      <c r="T3485" s="87" t="e">
        <f t="shared" si="386"/>
        <v>#DIV/0!</v>
      </c>
    </row>
    <row r="3486" spans="1:20" ht="135" hidden="1" x14ac:dyDescent="0.3">
      <c r="A3486" s="136"/>
      <c r="B3486" s="117" t="s">
        <v>230</v>
      </c>
      <c r="C3486" s="97" t="s">
        <v>231</v>
      </c>
      <c r="D3486" s="18"/>
      <c r="E3486" s="645">
        <f t="shared" si="387"/>
        <v>0</v>
      </c>
      <c r="F3486" s="18"/>
      <c r="G3486" s="18"/>
      <c r="H3486" s="18"/>
      <c r="I3486" s="645">
        <f t="shared" si="384"/>
        <v>0</v>
      </c>
      <c r="J3486" s="18"/>
      <c r="K3486" s="18"/>
      <c r="L3486" s="18"/>
      <c r="M3486" s="645">
        <f t="shared" si="385"/>
        <v>0</v>
      </c>
      <c r="N3486" s="18"/>
      <c r="O3486" s="18"/>
      <c r="P3486" s="18"/>
      <c r="Q3486" s="87" t="e">
        <f t="shared" si="386"/>
        <v>#DIV/0!</v>
      </c>
      <c r="R3486" s="87" t="e">
        <f t="shared" si="386"/>
        <v>#DIV/0!</v>
      </c>
      <c r="S3486" s="87" t="e">
        <f t="shared" si="386"/>
        <v>#DIV/0!</v>
      </c>
      <c r="T3486" s="87" t="e">
        <f t="shared" si="386"/>
        <v>#DIV/0!</v>
      </c>
    </row>
    <row r="3487" spans="1:20" ht="45" hidden="1" x14ac:dyDescent="0.3">
      <c r="A3487" s="136"/>
      <c r="B3487" s="117" t="s">
        <v>232</v>
      </c>
      <c r="C3487" s="97" t="s">
        <v>233</v>
      </c>
      <c r="D3487" s="18"/>
      <c r="E3487" s="645">
        <f t="shared" si="387"/>
        <v>0</v>
      </c>
      <c r="F3487" s="18"/>
      <c r="G3487" s="18"/>
      <c r="H3487" s="18"/>
      <c r="I3487" s="645">
        <f t="shared" si="384"/>
        <v>0</v>
      </c>
      <c r="J3487" s="18"/>
      <c r="K3487" s="18"/>
      <c r="L3487" s="18"/>
      <c r="M3487" s="645">
        <f t="shared" si="385"/>
        <v>0</v>
      </c>
      <c r="N3487" s="18"/>
      <c r="O3487" s="18"/>
      <c r="P3487" s="18"/>
      <c r="Q3487" s="87" t="e">
        <f t="shared" si="386"/>
        <v>#DIV/0!</v>
      </c>
      <c r="R3487" s="87" t="e">
        <f t="shared" si="386"/>
        <v>#DIV/0!</v>
      </c>
      <c r="S3487" s="87" t="e">
        <f t="shared" si="386"/>
        <v>#DIV/0!</v>
      </c>
      <c r="T3487" s="87" t="e">
        <f t="shared" si="386"/>
        <v>#DIV/0!</v>
      </c>
    </row>
    <row r="3488" spans="1:20" ht="45" hidden="1" x14ac:dyDescent="0.3">
      <c r="A3488" s="136"/>
      <c r="B3488" s="117" t="s">
        <v>234</v>
      </c>
      <c r="C3488" s="97" t="s">
        <v>235</v>
      </c>
      <c r="D3488" s="18"/>
      <c r="E3488" s="645">
        <f t="shared" si="387"/>
        <v>0</v>
      </c>
      <c r="F3488" s="18"/>
      <c r="G3488" s="18"/>
      <c r="H3488" s="18"/>
      <c r="I3488" s="645">
        <f t="shared" si="384"/>
        <v>0</v>
      </c>
      <c r="J3488" s="18"/>
      <c r="K3488" s="18"/>
      <c r="L3488" s="18"/>
      <c r="M3488" s="645">
        <f t="shared" si="385"/>
        <v>0</v>
      </c>
      <c r="N3488" s="18"/>
      <c r="O3488" s="18"/>
      <c r="P3488" s="18"/>
      <c r="Q3488" s="87" t="e">
        <f t="shared" si="386"/>
        <v>#DIV/0!</v>
      </c>
      <c r="R3488" s="87" t="e">
        <f t="shared" si="386"/>
        <v>#DIV/0!</v>
      </c>
      <c r="S3488" s="87" t="e">
        <f t="shared" si="386"/>
        <v>#DIV/0!</v>
      </c>
      <c r="T3488" s="87" t="e">
        <f t="shared" si="386"/>
        <v>#DIV/0!</v>
      </c>
    </row>
    <row r="3489" spans="1:20" ht="45" hidden="1" x14ac:dyDescent="0.3">
      <c r="A3489" s="136"/>
      <c r="B3489" s="117" t="s">
        <v>236</v>
      </c>
      <c r="C3489" s="97" t="s">
        <v>237</v>
      </c>
      <c r="D3489" s="18"/>
      <c r="E3489" s="645">
        <f t="shared" si="387"/>
        <v>0</v>
      </c>
      <c r="F3489" s="18"/>
      <c r="G3489" s="18"/>
      <c r="H3489" s="18"/>
      <c r="I3489" s="645">
        <f t="shared" si="384"/>
        <v>0</v>
      </c>
      <c r="J3489" s="18"/>
      <c r="K3489" s="18"/>
      <c r="L3489" s="18"/>
      <c r="M3489" s="645">
        <f t="shared" si="385"/>
        <v>0</v>
      </c>
      <c r="N3489" s="18"/>
      <c r="O3489" s="18"/>
      <c r="P3489" s="18"/>
      <c r="Q3489" s="87" t="e">
        <f t="shared" si="386"/>
        <v>#DIV/0!</v>
      </c>
      <c r="R3489" s="87" t="e">
        <f t="shared" si="386"/>
        <v>#DIV/0!</v>
      </c>
      <c r="S3489" s="87" t="e">
        <f t="shared" si="386"/>
        <v>#DIV/0!</v>
      </c>
      <c r="T3489" s="87" t="e">
        <f t="shared" si="386"/>
        <v>#DIV/0!</v>
      </c>
    </row>
    <row r="3490" spans="1:20" ht="30" hidden="1" x14ac:dyDescent="0.3">
      <c r="A3490" s="136"/>
      <c r="B3490" s="117" t="s">
        <v>238</v>
      </c>
      <c r="C3490" s="97" t="s">
        <v>239</v>
      </c>
      <c r="D3490" s="18"/>
      <c r="E3490" s="645">
        <f t="shared" si="387"/>
        <v>0</v>
      </c>
      <c r="F3490" s="18"/>
      <c r="G3490" s="18"/>
      <c r="H3490" s="18"/>
      <c r="I3490" s="645">
        <f t="shared" si="384"/>
        <v>0</v>
      </c>
      <c r="J3490" s="18"/>
      <c r="K3490" s="18"/>
      <c r="L3490" s="18"/>
      <c r="M3490" s="645">
        <f t="shared" si="385"/>
        <v>0</v>
      </c>
      <c r="N3490" s="18"/>
      <c r="O3490" s="18"/>
      <c r="P3490" s="18"/>
      <c r="Q3490" s="87" t="e">
        <f t="shared" si="386"/>
        <v>#DIV/0!</v>
      </c>
      <c r="R3490" s="87" t="e">
        <f t="shared" si="386"/>
        <v>#DIV/0!</v>
      </c>
      <c r="S3490" s="87" t="e">
        <f t="shared" si="386"/>
        <v>#DIV/0!</v>
      </c>
      <c r="T3490" s="87" t="e">
        <f t="shared" si="386"/>
        <v>#DIV/0!</v>
      </c>
    </row>
    <row r="3491" spans="1:20" ht="45" hidden="1" x14ac:dyDescent="0.3">
      <c r="A3491" s="136"/>
      <c r="B3491" s="117" t="s">
        <v>240</v>
      </c>
      <c r="C3491" s="97" t="s">
        <v>241</v>
      </c>
      <c r="D3491" s="18"/>
      <c r="E3491" s="645">
        <f t="shared" si="387"/>
        <v>0</v>
      </c>
      <c r="F3491" s="18"/>
      <c r="G3491" s="18"/>
      <c r="H3491" s="18"/>
      <c r="I3491" s="645">
        <f t="shared" si="384"/>
        <v>0</v>
      </c>
      <c r="J3491" s="18"/>
      <c r="K3491" s="18"/>
      <c r="L3491" s="18"/>
      <c r="M3491" s="645">
        <f t="shared" si="385"/>
        <v>0</v>
      </c>
      <c r="N3491" s="18"/>
      <c r="O3491" s="18"/>
      <c r="P3491" s="18"/>
      <c r="Q3491" s="87" t="e">
        <f t="shared" si="386"/>
        <v>#DIV/0!</v>
      </c>
      <c r="R3491" s="87" t="e">
        <f t="shared" si="386"/>
        <v>#DIV/0!</v>
      </c>
      <c r="S3491" s="87" t="e">
        <f t="shared" si="386"/>
        <v>#DIV/0!</v>
      </c>
      <c r="T3491" s="87" t="e">
        <f t="shared" si="386"/>
        <v>#DIV/0!</v>
      </c>
    </row>
    <row r="3492" spans="1:20" ht="60" hidden="1" x14ac:dyDescent="0.3">
      <c r="A3492" s="136"/>
      <c r="B3492" s="117" t="s">
        <v>242</v>
      </c>
      <c r="C3492" s="97" t="s">
        <v>243</v>
      </c>
      <c r="D3492" s="18"/>
      <c r="E3492" s="645">
        <f t="shared" si="387"/>
        <v>0</v>
      </c>
      <c r="F3492" s="18"/>
      <c r="G3492" s="18"/>
      <c r="H3492" s="18"/>
      <c r="I3492" s="645">
        <f t="shared" si="384"/>
        <v>0</v>
      </c>
      <c r="J3492" s="18"/>
      <c r="K3492" s="18"/>
      <c r="L3492" s="18"/>
      <c r="M3492" s="645">
        <f t="shared" si="385"/>
        <v>0</v>
      </c>
      <c r="N3492" s="18"/>
      <c r="O3492" s="18"/>
      <c r="P3492" s="18"/>
      <c r="Q3492" s="87" t="e">
        <f t="shared" si="386"/>
        <v>#DIV/0!</v>
      </c>
      <c r="R3492" s="87" t="e">
        <f t="shared" si="386"/>
        <v>#DIV/0!</v>
      </c>
      <c r="S3492" s="87" t="e">
        <f t="shared" si="386"/>
        <v>#DIV/0!</v>
      </c>
      <c r="T3492" s="87" t="e">
        <f t="shared" si="386"/>
        <v>#DIV/0!</v>
      </c>
    </row>
    <row r="3493" spans="1:20" ht="30" hidden="1" x14ac:dyDescent="0.3">
      <c r="A3493" s="136"/>
      <c r="B3493" s="117" t="s">
        <v>244</v>
      </c>
      <c r="C3493" s="97" t="s">
        <v>245</v>
      </c>
      <c r="D3493" s="18"/>
      <c r="E3493" s="645">
        <f t="shared" si="387"/>
        <v>0</v>
      </c>
      <c r="F3493" s="18"/>
      <c r="G3493" s="18"/>
      <c r="H3493" s="18"/>
      <c r="I3493" s="645">
        <f t="shared" si="384"/>
        <v>0</v>
      </c>
      <c r="J3493" s="18"/>
      <c r="K3493" s="18"/>
      <c r="L3493" s="18"/>
      <c r="M3493" s="645">
        <f t="shared" si="385"/>
        <v>0</v>
      </c>
      <c r="N3493" s="18"/>
      <c r="O3493" s="18"/>
      <c r="P3493" s="18"/>
      <c r="Q3493" s="87" t="e">
        <f t="shared" si="386"/>
        <v>#DIV/0!</v>
      </c>
      <c r="R3493" s="87" t="e">
        <f t="shared" si="386"/>
        <v>#DIV/0!</v>
      </c>
      <c r="S3493" s="87" t="e">
        <f t="shared" si="386"/>
        <v>#DIV/0!</v>
      </c>
      <c r="T3493" s="87" t="e">
        <f t="shared" si="386"/>
        <v>#DIV/0!</v>
      </c>
    </row>
    <row r="3494" spans="1:20" ht="30" hidden="1" x14ac:dyDescent="0.3">
      <c r="A3494" s="136"/>
      <c r="B3494" s="117" t="s">
        <v>246</v>
      </c>
      <c r="C3494" s="97" t="s">
        <v>247</v>
      </c>
      <c r="D3494" s="18"/>
      <c r="E3494" s="645">
        <f t="shared" si="387"/>
        <v>0</v>
      </c>
      <c r="F3494" s="18"/>
      <c r="G3494" s="18"/>
      <c r="H3494" s="18"/>
      <c r="I3494" s="645">
        <f t="shared" si="384"/>
        <v>0</v>
      </c>
      <c r="J3494" s="18"/>
      <c r="K3494" s="18"/>
      <c r="L3494" s="18"/>
      <c r="M3494" s="645">
        <f t="shared" si="385"/>
        <v>0</v>
      </c>
      <c r="N3494" s="18"/>
      <c r="O3494" s="18"/>
      <c r="P3494" s="18"/>
      <c r="Q3494" s="87" t="e">
        <f t="shared" si="386"/>
        <v>#DIV/0!</v>
      </c>
      <c r="R3494" s="87" t="e">
        <f t="shared" si="386"/>
        <v>#DIV/0!</v>
      </c>
      <c r="S3494" s="87" t="e">
        <f t="shared" si="386"/>
        <v>#DIV/0!</v>
      </c>
      <c r="T3494" s="87" t="e">
        <f t="shared" si="386"/>
        <v>#DIV/0!</v>
      </c>
    </row>
    <row r="3495" spans="1:20" ht="30" hidden="1" x14ac:dyDescent="0.3">
      <c r="A3495" s="136"/>
      <c r="B3495" s="117" t="s">
        <v>248</v>
      </c>
      <c r="C3495" s="97" t="s">
        <v>249</v>
      </c>
      <c r="D3495" s="18"/>
      <c r="E3495" s="645">
        <f t="shared" si="387"/>
        <v>0</v>
      </c>
      <c r="F3495" s="18"/>
      <c r="G3495" s="18"/>
      <c r="H3495" s="18"/>
      <c r="I3495" s="645">
        <f t="shared" si="384"/>
        <v>0</v>
      </c>
      <c r="J3495" s="18"/>
      <c r="K3495" s="18"/>
      <c r="L3495" s="18"/>
      <c r="M3495" s="645">
        <f t="shared" si="385"/>
        <v>0</v>
      </c>
      <c r="N3495" s="18"/>
      <c r="O3495" s="18"/>
      <c r="P3495" s="18"/>
      <c r="Q3495" s="87" t="e">
        <f t="shared" si="386"/>
        <v>#DIV/0!</v>
      </c>
      <c r="R3495" s="87" t="e">
        <f t="shared" si="386"/>
        <v>#DIV/0!</v>
      </c>
      <c r="S3495" s="87" t="e">
        <f t="shared" si="386"/>
        <v>#DIV/0!</v>
      </c>
      <c r="T3495" s="87" t="e">
        <f t="shared" si="386"/>
        <v>#DIV/0!</v>
      </c>
    </row>
    <row r="3496" spans="1:20" ht="75" hidden="1" x14ac:dyDescent="0.3">
      <c r="A3496" s="136"/>
      <c r="B3496" s="117" t="s">
        <v>250</v>
      </c>
      <c r="C3496" s="97" t="s">
        <v>251</v>
      </c>
      <c r="D3496" s="18"/>
      <c r="E3496" s="645">
        <f t="shared" si="387"/>
        <v>0</v>
      </c>
      <c r="F3496" s="18"/>
      <c r="G3496" s="18"/>
      <c r="H3496" s="18"/>
      <c r="I3496" s="645">
        <f t="shared" si="384"/>
        <v>0</v>
      </c>
      <c r="J3496" s="18"/>
      <c r="K3496" s="18"/>
      <c r="L3496" s="18"/>
      <c r="M3496" s="645">
        <f t="shared" si="385"/>
        <v>0</v>
      </c>
      <c r="N3496" s="18"/>
      <c r="O3496" s="18"/>
      <c r="P3496" s="18"/>
      <c r="Q3496" s="87" t="e">
        <f t="shared" si="386"/>
        <v>#DIV/0!</v>
      </c>
      <c r="R3496" s="87" t="e">
        <f t="shared" si="386"/>
        <v>#DIV/0!</v>
      </c>
      <c r="S3496" s="87" t="e">
        <f t="shared" si="386"/>
        <v>#DIV/0!</v>
      </c>
      <c r="T3496" s="87" t="e">
        <f t="shared" si="386"/>
        <v>#DIV/0!</v>
      </c>
    </row>
    <row r="3497" spans="1:20" ht="30" hidden="1" x14ac:dyDescent="0.3">
      <c r="A3497" s="136"/>
      <c r="B3497" s="117" t="s">
        <v>252</v>
      </c>
      <c r="C3497" s="97" t="s">
        <v>253</v>
      </c>
      <c r="D3497" s="18"/>
      <c r="E3497" s="645">
        <f t="shared" si="387"/>
        <v>0</v>
      </c>
      <c r="F3497" s="18"/>
      <c r="G3497" s="18"/>
      <c r="H3497" s="18"/>
      <c r="I3497" s="645">
        <f t="shared" si="384"/>
        <v>0</v>
      </c>
      <c r="J3497" s="18"/>
      <c r="K3497" s="18"/>
      <c r="L3497" s="18"/>
      <c r="M3497" s="645">
        <f t="shared" si="385"/>
        <v>0</v>
      </c>
      <c r="N3497" s="18"/>
      <c r="O3497" s="18"/>
      <c r="P3497" s="18"/>
      <c r="Q3497" s="87" t="e">
        <f t="shared" si="386"/>
        <v>#DIV/0!</v>
      </c>
      <c r="R3497" s="87" t="e">
        <f t="shared" si="386"/>
        <v>#DIV/0!</v>
      </c>
      <c r="S3497" s="87" t="e">
        <f t="shared" si="386"/>
        <v>#DIV/0!</v>
      </c>
      <c r="T3497" s="87" t="e">
        <f t="shared" si="386"/>
        <v>#DIV/0!</v>
      </c>
    </row>
    <row r="3498" spans="1:20" ht="30" hidden="1" x14ac:dyDescent="0.3">
      <c r="A3498" s="136"/>
      <c r="B3498" s="117" t="s">
        <v>254</v>
      </c>
      <c r="C3498" s="96" t="s">
        <v>255</v>
      </c>
      <c r="D3498" s="18"/>
      <c r="E3498" s="645">
        <f t="shared" si="387"/>
        <v>0</v>
      </c>
      <c r="F3498" s="18"/>
      <c r="G3498" s="18"/>
      <c r="H3498" s="18"/>
      <c r="I3498" s="645">
        <f t="shared" si="384"/>
        <v>0</v>
      </c>
      <c r="J3498" s="18"/>
      <c r="K3498" s="18"/>
      <c r="L3498" s="18"/>
      <c r="M3498" s="645">
        <f t="shared" si="385"/>
        <v>0</v>
      </c>
      <c r="N3498" s="18"/>
      <c r="O3498" s="18"/>
      <c r="P3498" s="18"/>
      <c r="Q3498" s="87" t="e">
        <f t="shared" si="386"/>
        <v>#DIV/0!</v>
      </c>
      <c r="R3498" s="87" t="e">
        <f t="shared" si="386"/>
        <v>#DIV/0!</v>
      </c>
      <c r="S3498" s="87" t="e">
        <f t="shared" si="386"/>
        <v>#DIV/0!</v>
      </c>
      <c r="T3498" s="87" t="e">
        <f t="shared" si="386"/>
        <v>#DIV/0!</v>
      </c>
    </row>
    <row r="3499" spans="1:20" hidden="1" x14ac:dyDescent="0.3">
      <c r="A3499" s="136"/>
      <c r="B3499" s="117" t="s">
        <v>256</v>
      </c>
      <c r="C3499" s="96" t="s">
        <v>257</v>
      </c>
      <c r="D3499" s="18"/>
      <c r="E3499" s="645">
        <f t="shared" si="387"/>
        <v>0</v>
      </c>
      <c r="F3499" s="18"/>
      <c r="G3499" s="18"/>
      <c r="H3499" s="18"/>
      <c r="I3499" s="645">
        <f t="shared" si="384"/>
        <v>0</v>
      </c>
      <c r="J3499" s="18"/>
      <c r="K3499" s="18"/>
      <c r="L3499" s="18"/>
      <c r="M3499" s="645">
        <f t="shared" si="385"/>
        <v>0</v>
      </c>
      <c r="N3499" s="18"/>
      <c r="O3499" s="18"/>
      <c r="P3499" s="18"/>
      <c r="Q3499" s="87" t="e">
        <f t="shared" si="386"/>
        <v>#DIV/0!</v>
      </c>
      <c r="R3499" s="87" t="e">
        <f t="shared" si="386"/>
        <v>#DIV/0!</v>
      </c>
      <c r="S3499" s="87" t="e">
        <f t="shared" si="386"/>
        <v>#DIV/0!</v>
      </c>
      <c r="T3499" s="87" t="e">
        <f t="shared" si="386"/>
        <v>#DIV/0!</v>
      </c>
    </row>
    <row r="3500" spans="1:20" hidden="1" x14ac:dyDescent="0.3">
      <c r="A3500" s="136"/>
      <c r="B3500" s="117" t="s">
        <v>258</v>
      </c>
      <c r="C3500" s="96" t="s">
        <v>259</v>
      </c>
      <c r="D3500" s="18"/>
      <c r="E3500" s="645">
        <f t="shared" si="387"/>
        <v>0</v>
      </c>
      <c r="F3500" s="18"/>
      <c r="G3500" s="18"/>
      <c r="H3500" s="18"/>
      <c r="I3500" s="645">
        <f t="shared" si="384"/>
        <v>0</v>
      </c>
      <c r="J3500" s="18"/>
      <c r="K3500" s="18"/>
      <c r="L3500" s="18"/>
      <c r="M3500" s="645">
        <f t="shared" si="385"/>
        <v>0</v>
      </c>
      <c r="N3500" s="18"/>
      <c r="O3500" s="18"/>
      <c r="P3500" s="18"/>
      <c r="Q3500" s="87" t="e">
        <f t="shared" si="386"/>
        <v>#DIV/0!</v>
      </c>
      <c r="R3500" s="87" t="e">
        <f t="shared" si="386"/>
        <v>#DIV/0!</v>
      </c>
      <c r="S3500" s="87" t="e">
        <f t="shared" si="386"/>
        <v>#DIV/0!</v>
      </c>
      <c r="T3500" s="87" t="e">
        <f t="shared" si="386"/>
        <v>#DIV/0!</v>
      </c>
    </row>
    <row r="3501" spans="1:20" ht="60" hidden="1" x14ac:dyDescent="0.3">
      <c r="A3501" s="136"/>
      <c r="B3501" s="117" t="s">
        <v>260</v>
      </c>
      <c r="C3501" s="96" t="s">
        <v>261</v>
      </c>
      <c r="D3501" s="18"/>
      <c r="E3501" s="645">
        <f t="shared" si="387"/>
        <v>0</v>
      </c>
      <c r="F3501" s="18"/>
      <c r="G3501" s="18"/>
      <c r="H3501" s="18"/>
      <c r="I3501" s="645">
        <f t="shared" si="384"/>
        <v>0</v>
      </c>
      <c r="J3501" s="18"/>
      <c r="K3501" s="18"/>
      <c r="L3501" s="18"/>
      <c r="M3501" s="645">
        <f t="shared" si="385"/>
        <v>0</v>
      </c>
      <c r="N3501" s="18"/>
      <c r="O3501" s="18"/>
      <c r="P3501" s="18"/>
      <c r="Q3501" s="87" t="e">
        <f t="shared" si="386"/>
        <v>#DIV/0!</v>
      </c>
      <c r="R3501" s="87" t="e">
        <f t="shared" si="386"/>
        <v>#DIV/0!</v>
      </c>
      <c r="S3501" s="87" t="e">
        <f t="shared" si="386"/>
        <v>#DIV/0!</v>
      </c>
      <c r="T3501" s="87" t="e">
        <f t="shared" si="386"/>
        <v>#DIV/0!</v>
      </c>
    </row>
    <row r="3502" spans="1:20" ht="45" hidden="1" x14ac:dyDescent="0.3">
      <c r="A3502" s="136"/>
      <c r="B3502" s="117" t="s">
        <v>262</v>
      </c>
      <c r="C3502" s="96" t="s">
        <v>263</v>
      </c>
      <c r="D3502" s="18"/>
      <c r="E3502" s="645">
        <f t="shared" si="387"/>
        <v>0</v>
      </c>
      <c r="F3502" s="18"/>
      <c r="G3502" s="18"/>
      <c r="H3502" s="18"/>
      <c r="I3502" s="645">
        <f t="shared" si="384"/>
        <v>0</v>
      </c>
      <c r="J3502" s="18"/>
      <c r="K3502" s="18"/>
      <c r="L3502" s="18"/>
      <c r="M3502" s="645">
        <f t="shared" si="385"/>
        <v>0</v>
      </c>
      <c r="N3502" s="18"/>
      <c r="O3502" s="18"/>
      <c r="P3502" s="18"/>
      <c r="Q3502" s="87" t="e">
        <f t="shared" si="386"/>
        <v>#DIV/0!</v>
      </c>
      <c r="R3502" s="87" t="e">
        <f t="shared" si="386"/>
        <v>#DIV/0!</v>
      </c>
      <c r="S3502" s="87" t="e">
        <f t="shared" si="386"/>
        <v>#DIV/0!</v>
      </c>
      <c r="T3502" s="87" t="e">
        <f t="shared" si="386"/>
        <v>#DIV/0!</v>
      </c>
    </row>
    <row r="3503" spans="1:20" ht="45" hidden="1" x14ac:dyDescent="0.3">
      <c r="A3503" s="136"/>
      <c r="B3503" s="117" t="s">
        <v>264</v>
      </c>
      <c r="C3503" s="97" t="s">
        <v>265</v>
      </c>
      <c r="D3503" s="18"/>
      <c r="E3503" s="645">
        <f t="shared" si="387"/>
        <v>0</v>
      </c>
      <c r="F3503" s="18"/>
      <c r="G3503" s="18"/>
      <c r="H3503" s="18"/>
      <c r="I3503" s="645">
        <f t="shared" si="384"/>
        <v>0</v>
      </c>
      <c r="J3503" s="18"/>
      <c r="K3503" s="18"/>
      <c r="L3503" s="18"/>
      <c r="M3503" s="645">
        <f t="shared" si="385"/>
        <v>0</v>
      </c>
      <c r="N3503" s="18"/>
      <c r="O3503" s="18"/>
      <c r="P3503" s="18"/>
      <c r="Q3503" s="87" t="e">
        <f t="shared" si="386"/>
        <v>#DIV/0!</v>
      </c>
      <c r="R3503" s="87" t="e">
        <f t="shared" si="386"/>
        <v>#DIV/0!</v>
      </c>
      <c r="S3503" s="87" t="e">
        <f t="shared" si="386"/>
        <v>#DIV/0!</v>
      </c>
      <c r="T3503" s="87" t="e">
        <f t="shared" si="386"/>
        <v>#DIV/0!</v>
      </c>
    </row>
    <row r="3504" spans="1:20" ht="30" hidden="1" x14ac:dyDescent="0.3">
      <c r="A3504" s="136"/>
      <c r="B3504" s="117" t="s">
        <v>266</v>
      </c>
      <c r="C3504" s="97" t="s">
        <v>267</v>
      </c>
      <c r="D3504" s="18"/>
      <c r="E3504" s="645">
        <f t="shared" si="387"/>
        <v>0</v>
      </c>
      <c r="F3504" s="18"/>
      <c r="G3504" s="18"/>
      <c r="H3504" s="18"/>
      <c r="I3504" s="645">
        <f t="shared" si="384"/>
        <v>0</v>
      </c>
      <c r="J3504" s="18"/>
      <c r="K3504" s="18"/>
      <c r="L3504" s="18"/>
      <c r="M3504" s="645">
        <f t="shared" si="385"/>
        <v>0</v>
      </c>
      <c r="N3504" s="18"/>
      <c r="O3504" s="18"/>
      <c r="P3504" s="18"/>
      <c r="Q3504" s="87" t="e">
        <f t="shared" si="386"/>
        <v>#DIV/0!</v>
      </c>
      <c r="R3504" s="87" t="e">
        <f t="shared" si="386"/>
        <v>#DIV/0!</v>
      </c>
      <c r="S3504" s="87" t="e">
        <f t="shared" si="386"/>
        <v>#DIV/0!</v>
      </c>
      <c r="T3504" s="87" t="e">
        <f t="shared" si="386"/>
        <v>#DIV/0!</v>
      </c>
    </row>
    <row r="3505" spans="1:20" ht="30" hidden="1" x14ac:dyDescent="0.3">
      <c r="A3505" s="136"/>
      <c r="B3505" s="117" t="s">
        <v>268</v>
      </c>
      <c r="C3505" s="97" t="s">
        <v>269</v>
      </c>
      <c r="D3505" s="18"/>
      <c r="E3505" s="645">
        <f t="shared" si="387"/>
        <v>0</v>
      </c>
      <c r="F3505" s="18"/>
      <c r="G3505" s="18"/>
      <c r="H3505" s="18"/>
      <c r="I3505" s="645">
        <f t="shared" si="384"/>
        <v>0</v>
      </c>
      <c r="J3505" s="18"/>
      <c r="K3505" s="18"/>
      <c r="L3505" s="18"/>
      <c r="M3505" s="645">
        <f t="shared" si="385"/>
        <v>0</v>
      </c>
      <c r="N3505" s="18"/>
      <c r="O3505" s="18"/>
      <c r="P3505" s="18"/>
      <c r="Q3505" s="87" t="e">
        <f t="shared" si="386"/>
        <v>#DIV/0!</v>
      </c>
      <c r="R3505" s="87" t="e">
        <f t="shared" si="386"/>
        <v>#DIV/0!</v>
      </c>
      <c r="S3505" s="87" t="e">
        <f t="shared" si="386"/>
        <v>#DIV/0!</v>
      </c>
      <c r="T3505" s="87" t="e">
        <f t="shared" si="386"/>
        <v>#DIV/0!</v>
      </c>
    </row>
    <row r="3506" spans="1:20" ht="60" hidden="1" x14ac:dyDescent="0.3">
      <c r="A3506" s="136"/>
      <c r="B3506" s="117" t="s">
        <v>270</v>
      </c>
      <c r="C3506" s="97" t="s">
        <v>271</v>
      </c>
      <c r="D3506" s="18"/>
      <c r="E3506" s="645">
        <f t="shared" si="387"/>
        <v>0</v>
      </c>
      <c r="F3506" s="18"/>
      <c r="G3506" s="18"/>
      <c r="H3506" s="18"/>
      <c r="I3506" s="645">
        <f t="shared" si="384"/>
        <v>0</v>
      </c>
      <c r="J3506" s="18"/>
      <c r="K3506" s="18"/>
      <c r="L3506" s="18"/>
      <c r="M3506" s="645">
        <f t="shared" si="385"/>
        <v>0</v>
      </c>
      <c r="N3506" s="18"/>
      <c r="O3506" s="18"/>
      <c r="P3506" s="18"/>
      <c r="Q3506" s="87" t="e">
        <f t="shared" si="386"/>
        <v>#DIV/0!</v>
      </c>
      <c r="R3506" s="87" t="e">
        <f t="shared" si="386"/>
        <v>#DIV/0!</v>
      </c>
      <c r="S3506" s="87" t="e">
        <f t="shared" si="386"/>
        <v>#DIV/0!</v>
      </c>
      <c r="T3506" s="87" t="e">
        <f t="shared" si="386"/>
        <v>#DIV/0!</v>
      </c>
    </row>
    <row r="3507" spans="1:20" ht="60" hidden="1" x14ac:dyDescent="0.3">
      <c r="A3507" s="136"/>
      <c r="B3507" s="117" t="s">
        <v>272</v>
      </c>
      <c r="C3507" s="97" t="s">
        <v>273</v>
      </c>
      <c r="D3507" s="18"/>
      <c r="E3507" s="645">
        <f t="shared" si="387"/>
        <v>0</v>
      </c>
      <c r="F3507" s="18"/>
      <c r="G3507" s="18"/>
      <c r="H3507" s="18"/>
      <c r="I3507" s="645">
        <f t="shared" si="384"/>
        <v>0</v>
      </c>
      <c r="J3507" s="18"/>
      <c r="K3507" s="18"/>
      <c r="L3507" s="18"/>
      <c r="M3507" s="645">
        <f t="shared" si="385"/>
        <v>0</v>
      </c>
      <c r="N3507" s="18"/>
      <c r="O3507" s="18"/>
      <c r="P3507" s="18"/>
      <c r="Q3507" s="87" t="e">
        <f t="shared" si="386"/>
        <v>#DIV/0!</v>
      </c>
      <c r="R3507" s="87" t="e">
        <f t="shared" si="386"/>
        <v>#DIV/0!</v>
      </c>
      <c r="S3507" s="87" t="e">
        <f t="shared" si="386"/>
        <v>#DIV/0!</v>
      </c>
      <c r="T3507" s="87" t="e">
        <f t="shared" si="386"/>
        <v>#DIV/0!</v>
      </c>
    </row>
    <row r="3508" spans="1:20" ht="90" hidden="1" x14ac:dyDescent="0.3">
      <c r="A3508" s="136"/>
      <c r="B3508" s="117" t="s">
        <v>274</v>
      </c>
      <c r="C3508" s="97" t="s">
        <v>275</v>
      </c>
      <c r="D3508" s="18"/>
      <c r="E3508" s="645">
        <f t="shared" si="387"/>
        <v>0</v>
      </c>
      <c r="F3508" s="18"/>
      <c r="G3508" s="18"/>
      <c r="H3508" s="18"/>
      <c r="I3508" s="645">
        <f t="shared" si="384"/>
        <v>0</v>
      </c>
      <c r="J3508" s="18"/>
      <c r="K3508" s="18"/>
      <c r="L3508" s="18"/>
      <c r="M3508" s="645">
        <f t="shared" si="385"/>
        <v>0</v>
      </c>
      <c r="N3508" s="18"/>
      <c r="O3508" s="18"/>
      <c r="P3508" s="18"/>
      <c r="Q3508" s="87" t="e">
        <f t="shared" si="386"/>
        <v>#DIV/0!</v>
      </c>
      <c r="R3508" s="87" t="e">
        <f t="shared" si="386"/>
        <v>#DIV/0!</v>
      </c>
      <c r="S3508" s="87" t="e">
        <f t="shared" si="386"/>
        <v>#DIV/0!</v>
      </c>
      <c r="T3508" s="87" t="e">
        <f t="shared" si="386"/>
        <v>#DIV/0!</v>
      </c>
    </row>
    <row r="3509" spans="1:20" ht="45" hidden="1" x14ac:dyDescent="0.3">
      <c r="A3509" s="136"/>
      <c r="B3509" s="117" t="s">
        <v>276</v>
      </c>
      <c r="C3509" s="96" t="s">
        <v>277</v>
      </c>
      <c r="D3509" s="18"/>
      <c r="E3509" s="645">
        <f t="shared" si="387"/>
        <v>0</v>
      </c>
      <c r="F3509" s="18"/>
      <c r="G3509" s="18"/>
      <c r="H3509" s="18"/>
      <c r="I3509" s="645">
        <f t="shared" si="384"/>
        <v>0</v>
      </c>
      <c r="J3509" s="18"/>
      <c r="K3509" s="18"/>
      <c r="L3509" s="18"/>
      <c r="M3509" s="645">
        <f t="shared" si="385"/>
        <v>0</v>
      </c>
      <c r="N3509" s="18"/>
      <c r="O3509" s="18"/>
      <c r="P3509" s="18"/>
      <c r="Q3509" s="87" t="e">
        <f t="shared" si="386"/>
        <v>#DIV/0!</v>
      </c>
      <c r="R3509" s="87" t="e">
        <f t="shared" si="386"/>
        <v>#DIV/0!</v>
      </c>
      <c r="S3509" s="87" t="e">
        <f t="shared" si="386"/>
        <v>#DIV/0!</v>
      </c>
      <c r="T3509" s="87" t="e">
        <f t="shared" si="386"/>
        <v>#DIV/0!</v>
      </c>
    </row>
    <row r="3510" spans="1:20" ht="45" hidden="1" x14ac:dyDescent="0.3">
      <c r="A3510" s="136"/>
      <c r="B3510" s="117" t="s">
        <v>278</v>
      </c>
      <c r="C3510" s="96" t="s">
        <v>279</v>
      </c>
      <c r="D3510" s="18"/>
      <c r="E3510" s="645">
        <f t="shared" si="387"/>
        <v>0</v>
      </c>
      <c r="F3510" s="18"/>
      <c r="G3510" s="18"/>
      <c r="H3510" s="18"/>
      <c r="I3510" s="645">
        <f t="shared" si="384"/>
        <v>0</v>
      </c>
      <c r="J3510" s="18"/>
      <c r="K3510" s="18"/>
      <c r="L3510" s="18"/>
      <c r="M3510" s="645">
        <f t="shared" si="385"/>
        <v>0</v>
      </c>
      <c r="N3510" s="18"/>
      <c r="O3510" s="18"/>
      <c r="P3510" s="18"/>
      <c r="Q3510" s="87" t="e">
        <f t="shared" si="386"/>
        <v>#DIV/0!</v>
      </c>
      <c r="R3510" s="87" t="e">
        <f t="shared" si="386"/>
        <v>#DIV/0!</v>
      </c>
      <c r="S3510" s="87" t="e">
        <f t="shared" si="386"/>
        <v>#DIV/0!</v>
      </c>
      <c r="T3510" s="87" t="e">
        <f t="shared" si="386"/>
        <v>#DIV/0!</v>
      </c>
    </row>
    <row r="3511" spans="1:20" ht="30" hidden="1" x14ac:dyDescent="0.3">
      <c r="A3511" s="136"/>
      <c r="B3511" s="117" t="s">
        <v>280</v>
      </c>
      <c r="C3511" s="97" t="s">
        <v>281</v>
      </c>
      <c r="D3511" s="18"/>
      <c r="E3511" s="645">
        <f t="shared" si="387"/>
        <v>0</v>
      </c>
      <c r="F3511" s="18"/>
      <c r="G3511" s="18"/>
      <c r="H3511" s="18"/>
      <c r="I3511" s="645">
        <f t="shared" si="384"/>
        <v>0</v>
      </c>
      <c r="J3511" s="18"/>
      <c r="K3511" s="18"/>
      <c r="L3511" s="18"/>
      <c r="M3511" s="645">
        <f t="shared" si="385"/>
        <v>0</v>
      </c>
      <c r="N3511" s="18"/>
      <c r="O3511" s="18"/>
      <c r="P3511" s="18"/>
      <c r="Q3511" s="87" t="e">
        <f t="shared" si="386"/>
        <v>#DIV/0!</v>
      </c>
      <c r="R3511" s="87" t="e">
        <f t="shared" si="386"/>
        <v>#DIV/0!</v>
      </c>
      <c r="S3511" s="87" t="e">
        <f t="shared" si="386"/>
        <v>#DIV/0!</v>
      </c>
      <c r="T3511" s="87" t="e">
        <f t="shared" si="386"/>
        <v>#DIV/0!</v>
      </c>
    </row>
    <row r="3512" spans="1:20" ht="60" hidden="1" x14ac:dyDescent="0.3">
      <c r="A3512" s="136"/>
      <c r="B3512" s="117" t="s">
        <v>282</v>
      </c>
      <c r="C3512" s="97" t="s">
        <v>283</v>
      </c>
      <c r="D3512" s="18"/>
      <c r="E3512" s="645">
        <f t="shared" si="387"/>
        <v>0</v>
      </c>
      <c r="F3512" s="18"/>
      <c r="G3512" s="18"/>
      <c r="H3512" s="18"/>
      <c r="I3512" s="645">
        <f t="shared" si="384"/>
        <v>0</v>
      </c>
      <c r="J3512" s="18"/>
      <c r="K3512" s="18"/>
      <c r="L3512" s="18"/>
      <c r="M3512" s="645">
        <f t="shared" si="385"/>
        <v>0</v>
      </c>
      <c r="N3512" s="18"/>
      <c r="O3512" s="18"/>
      <c r="P3512" s="18"/>
      <c r="Q3512" s="87" t="e">
        <f t="shared" si="386"/>
        <v>#DIV/0!</v>
      </c>
      <c r="R3512" s="87" t="e">
        <f t="shared" si="386"/>
        <v>#DIV/0!</v>
      </c>
      <c r="S3512" s="87" t="e">
        <f t="shared" si="386"/>
        <v>#DIV/0!</v>
      </c>
      <c r="T3512" s="87" t="e">
        <f t="shared" si="386"/>
        <v>#DIV/0!</v>
      </c>
    </row>
    <row r="3513" spans="1:20" ht="30" hidden="1" x14ac:dyDescent="0.3">
      <c r="A3513" s="136"/>
      <c r="B3513" s="117" t="s">
        <v>284</v>
      </c>
      <c r="C3513" s="97" t="s">
        <v>285</v>
      </c>
      <c r="D3513" s="18"/>
      <c r="E3513" s="645">
        <f t="shared" si="387"/>
        <v>0</v>
      </c>
      <c r="F3513" s="18"/>
      <c r="G3513" s="18"/>
      <c r="H3513" s="18"/>
      <c r="I3513" s="645">
        <f t="shared" si="384"/>
        <v>0</v>
      </c>
      <c r="J3513" s="18"/>
      <c r="K3513" s="18"/>
      <c r="L3513" s="18"/>
      <c r="M3513" s="645">
        <f t="shared" si="385"/>
        <v>0</v>
      </c>
      <c r="N3513" s="18"/>
      <c r="O3513" s="18"/>
      <c r="P3513" s="18"/>
      <c r="Q3513" s="87" t="e">
        <f t="shared" si="386"/>
        <v>#DIV/0!</v>
      </c>
      <c r="R3513" s="87" t="e">
        <f t="shared" si="386"/>
        <v>#DIV/0!</v>
      </c>
      <c r="S3513" s="87" t="e">
        <f t="shared" si="386"/>
        <v>#DIV/0!</v>
      </c>
      <c r="T3513" s="87" t="e">
        <f t="shared" si="386"/>
        <v>#DIV/0!</v>
      </c>
    </row>
    <row r="3514" spans="1:20" ht="90" hidden="1" x14ac:dyDescent="0.3">
      <c r="A3514" s="136"/>
      <c r="B3514" s="117" t="s">
        <v>286</v>
      </c>
      <c r="C3514" s="97" t="s">
        <v>287</v>
      </c>
      <c r="D3514" s="18"/>
      <c r="E3514" s="645">
        <f t="shared" si="387"/>
        <v>0</v>
      </c>
      <c r="F3514" s="18"/>
      <c r="G3514" s="18"/>
      <c r="H3514" s="18"/>
      <c r="I3514" s="645">
        <f t="shared" si="384"/>
        <v>0</v>
      </c>
      <c r="J3514" s="18"/>
      <c r="K3514" s="18"/>
      <c r="L3514" s="18"/>
      <c r="M3514" s="645">
        <f t="shared" si="385"/>
        <v>0</v>
      </c>
      <c r="N3514" s="18"/>
      <c r="O3514" s="18"/>
      <c r="P3514" s="18"/>
      <c r="Q3514" s="87" t="e">
        <f t="shared" si="386"/>
        <v>#DIV/0!</v>
      </c>
      <c r="R3514" s="87" t="e">
        <f t="shared" si="386"/>
        <v>#DIV/0!</v>
      </c>
      <c r="S3514" s="87" t="e">
        <f t="shared" si="386"/>
        <v>#DIV/0!</v>
      </c>
      <c r="T3514" s="87" t="e">
        <f t="shared" si="386"/>
        <v>#DIV/0!</v>
      </c>
    </row>
    <row r="3515" spans="1:20" ht="30" hidden="1" x14ac:dyDescent="0.3">
      <c r="A3515" s="136"/>
      <c r="B3515" s="117" t="s">
        <v>288</v>
      </c>
      <c r="C3515" s="97" t="s">
        <v>289</v>
      </c>
      <c r="D3515" s="18"/>
      <c r="E3515" s="645">
        <f t="shared" si="387"/>
        <v>0</v>
      </c>
      <c r="F3515" s="18"/>
      <c r="G3515" s="18"/>
      <c r="H3515" s="18"/>
      <c r="I3515" s="645">
        <f t="shared" si="384"/>
        <v>0</v>
      </c>
      <c r="J3515" s="18"/>
      <c r="K3515" s="18"/>
      <c r="L3515" s="18"/>
      <c r="M3515" s="645">
        <f t="shared" si="385"/>
        <v>0</v>
      </c>
      <c r="N3515" s="18"/>
      <c r="O3515" s="18"/>
      <c r="P3515" s="18"/>
      <c r="Q3515" s="87" t="e">
        <f t="shared" si="386"/>
        <v>#DIV/0!</v>
      </c>
      <c r="R3515" s="87" t="e">
        <f t="shared" si="386"/>
        <v>#DIV/0!</v>
      </c>
      <c r="S3515" s="87" t="e">
        <f t="shared" si="386"/>
        <v>#DIV/0!</v>
      </c>
      <c r="T3515" s="87" t="e">
        <f t="shared" si="386"/>
        <v>#DIV/0!</v>
      </c>
    </row>
    <row r="3516" spans="1:20" ht="90" hidden="1" x14ac:dyDescent="0.3">
      <c r="A3516" s="136"/>
      <c r="B3516" s="117" t="s">
        <v>290</v>
      </c>
      <c r="C3516" s="97" t="s">
        <v>291</v>
      </c>
      <c r="D3516" s="18"/>
      <c r="E3516" s="645">
        <f t="shared" si="387"/>
        <v>0</v>
      </c>
      <c r="F3516" s="18"/>
      <c r="G3516" s="18"/>
      <c r="H3516" s="18"/>
      <c r="I3516" s="645">
        <f t="shared" si="384"/>
        <v>0</v>
      </c>
      <c r="J3516" s="18"/>
      <c r="K3516" s="18"/>
      <c r="L3516" s="18"/>
      <c r="M3516" s="645">
        <f t="shared" si="385"/>
        <v>0</v>
      </c>
      <c r="N3516" s="18"/>
      <c r="O3516" s="18"/>
      <c r="P3516" s="18"/>
      <c r="Q3516" s="87" t="e">
        <f t="shared" si="386"/>
        <v>#DIV/0!</v>
      </c>
      <c r="R3516" s="87" t="e">
        <f t="shared" si="386"/>
        <v>#DIV/0!</v>
      </c>
      <c r="S3516" s="87" t="e">
        <f t="shared" si="386"/>
        <v>#DIV/0!</v>
      </c>
      <c r="T3516" s="87" t="e">
        <f t="shared" si="386"/>
        <v>#DIV/0!</v>
      </c>
    </row>
    <row r="3517" spans="1:20" ht="30" hidden="1" x14ac:dyDescent="0.3">
      <c r="A3517" s="136"/>
      <c r="B3517" s="117" t="s">
        <v>292</v>
      </c>
      <c r="C3517" s="97" t="s">
        <v>293</v>
      </c>
      <c r="D3517" s="18"/>
      <c r="E3517" s="645">
        <f t="shared" si="387"/>
        <v>0</v>
      </c>
      <c r="F3517" s="18"/>
      <c r="G3517" s="18"/>
      <c r="H3517" s="18"/>
      <c r="I3517" s="645">
        <f t="shared" si="384"/>
        <v>0</v>
      </c>
      <c r="J3517" s="18"/>
      <c r="K3517" s="18"/>
      <c r="L3517" s="18"/>
      <c r="M3517" s="645">
        <f t="shared" si="385"/>
        <v>0</v>
      </c>
      <c r="N3517" s="18"/>
      <c r="O3517" s="18"/>
      <c r="P3517" s="18"/>
      <c r="Q3517" s="87" t="e">
        <f t="shared" si="386"/>
        <v>#DIV/0!</v>
      </c>
      <c r="R3517" s="87" t="e">
        <f t="shared" si="386"/>
        <v>#DIV/0!</v>
      </c>
      <c r="S3517" s="87" t="e">
        <f t="shared" si="386"/>
        <v>#DIV/0!</v>
      </c>
      <c r="T3517" s="87" t="e">
        <f t="shared" si="386"/>
        <v>#DIV/0!</v>
      </c>
    </row>
    <row r="3518" spans="1:20" ht="30" hidden="1" x14ac:dyDescent="0.3">
      <c r="A3518" s="136"/>
      <c r="B3518" s="117" t="s">
        <v>294</v>
      </c>
      <c r="C3518" s="97" t="s">
        <v>295</v>
      </c>
      <c r="D3518" s="18"/>
      <c r="E3518" s="645">
        <f t="shared" si="387"/>
        <v>0</v>
      </c>
      <c r="F3518" s="18"/>
      <c r="G3518" s="18"/>
      <c r="H3518" s="18"/>
      <c r="I3518" s="645">
        <f t="shared" si="384"/>
        <v>0</v>
      </c>
      <c r="J3518" s="18"/>
      <c r="K3518" s="18"/>
      <c r="L3518" s="18"/>
      <c r="M3518" s="645">
        <f t="shared" si="385"/>
        <v>0</v>
      </c>
      <c r="N3518" s="18"/>
      <c r="O3518" s="18"/>
      <c r="P3518" s="18"/>
      <c r="Q3518" s="87" t="e">
        <f t="shared" si="386"/>
        <v>#DIV/0!</v>
      </c>
      <c r="R3518" s="87" t="e">
        <f t="shared" si="386"/>
        <v>#DIV/0!</v>
      </c>
      <c r="S3518" s="87" t="e">
        <f t="shared" si="386"/>
        <v>#DIV/0!</v>
      </c>
      <c r="T3518" s="87" t="e">
        <f t="shared" si="386"/>
        <v>#DIV/0!</v>
      </c>
    </row>
    <row r="3519" spans="1:20" ht="30" hidden="1" x14ac:dyDescent="0.3">
      <c r="A3519" s="136"/>
      <c r="B3519" s="117" t="s">
        <v>296</v>
      </c>
      <c r="C3519" s="97" t="s">
        <v>297</v>
      </c>
      <c r="D3519" s="18"/>
      <c r="E3519" s="645">
        <f t="shared" si="387"/>
        <v>0</v>
      </c>
      <c r="F3519" s="18"/>
      <c r="G3519" s="18"/>
      <c r="H3519" s="18"/>
      <c r="I3519" s="645">
        <f t="shared" si="384"/>
        <v>0</v>
      </c>
      <c r="J3519" s="18"/>
      <c r="K3519" s="18"/>
      <c r="L3519" s="18"/>
      <c r="M3519" s="645">
        <f t="shared" si="385"/>
        <v>0</v>
      </c>
      <c r="N3519" s="18"/>
      <c r="O3519" s="18"/>
      <c r="P3519" s="18"/>
      <c r="Q3519" s="87" t="e">
        <f t="shared" si="386"/>
        <v>#DIV/0!</v>
      </c>
      <c r="R3519" s="87" t="e">
        <f t="shared" si="386"/>
        <v>#DIV/0!</v>
      </c>
      <c r="S3519" s="87" t="e">
        <f t="shared" si="386"/>
        <v>#DIV/0!</v>
      </c>
      <c r="T3519" s="87" t="e">
        <f t="shared" si="386"/>
        <v>#DIV/0!</v>
      </c>
    </row>
    <row r="3520" spans="1:20" ht="30" hidden="1" x14ac:dyDescent="0.3">
      <c r="A3520" s="136"/>
      <c r="B3520" s="117" t="s">
        <v>298</v>
      </c>
      <c r="C3520" s="97" t="s">
        <v>299</v>
      </c>
      <c r="D3520" s="18"/>
      <c r="E3520" s="645">
        <f t="shared" si="387"/>
        <v>0</v>
      </c>
      <c r="F3520" s="18"/>
      <c r="G3520" s="18"/>
      <c r="H3520" s="18"/>
      <c r="I3520" s="645">
        <f t="shared" si="384"/>
        <v>0</v>
      </c>
      <c r="J3520" s="18"/>
      <c r="K3520" s="18"/>
      <c r="L3520" s="18"/>
      <c r="M3520" s="645">
        <f t="shared" si="385"/>
        <v>0</v>
      </c>
      <c r="N3520" s="18"/>
      <c r="O3520" s="18"/>
      <c r="P3520" s="18"/>
      <c r="Q3520" s="87" t="e">
        <f t="shared" si="386"/>
        <v>#DIV/0!</v>
      </c>
      <c r="R3520" s="87" t="e">
        <f t="shared" si="386"/>
        <v>#DIV/0!</v>
      </c>
      <c r="S3520" s="87" t="e">
        <f t="shared" si="386"/>
        <v>#DIV/0!</v>
      </c>
      <c r="T3520" s="87" t="e">
        <f t="shared" si="386"/>
        <v>#DIV/0!</v>
      </c>
    </row>
    <row r="3521" spans="1:20" ht="30" hidden="1" x14ac:dyDescent="0.3">
      <c r="A3521" s="136"/>
      <c r="B3521" s="93" t="s">
        <v>300</v>
      </c>
      <c r="C3521" s="97" t="s">
        <v>301</v>
      </c>
      <c r="D3521" s="18"/>
      <c r="E3521" s="645">
        <f t="shared" si="387"/>
        <v>0</v>
      </c>
      <c r="F3521" s="18"/>
      <c r="G3521" s="18"/>
      <c r="H3521" s="18"/>
      <c r="I3521" s="645">
        <f t="shared" si="384"/>
        <v>0</v>
      </c>
      <c r="J3521" s="18"/>
      <c r="K3521" s="18"/>
      <c r="L3521" s="18"/>
      <c r="M3521" s="645">
        <f t="shared" si="385"/>
        <v>0</v>
      </c>
      <c r="N3521" s="18"/>
      <c r="O3521" s="18"/>
      <c r="P3521" s="18"/>
      <c r="Q3521" s="87" t="e">
        <f t="shared" si="386"/>
        <v>#DIV/0!</v>
      </c>
      <c r="R3521" s="87" t="e">
        <f t="shared" si="386"/>
        <v>#DIV/0!</v>
      </c>
      <c r="S3521" s="87" t="e">
        <f t="shared" si="386"/>
        <v>#DIV/0!</v>
      </c>
      <c r="T3521" s="87" t="e">
        <f t="shared" si="386"/>
        <v>#DIV/0!</v>
      </c>
    </row>
    <row r="3522" spans="1:20" hidden="1" x14ac:dyDescent="0.3">
      <c r="A3522" s="136"/>
      <c r="B3522" s="117" t="s">
        <v>307</v>
      </c>
      <c r="C3522" s="95" t="s">
        <v>386</v>
      </c>
      <c r="D3522" s="18"/>
      <c r="E3522" s="645">
        <f t="shared" si="387"/>
        <v>0</v>
      </c>
      <c r="F3522" s="18"/>
      <c r="G3522" s="18"/>
      <c r="H3522" s="18"/>
      <c r="I3522" s="645">
        <f t="shared" si="384"/>
        <v>0</v>
      </c>
      <c r="J3522" s="18"/>
      <c r="K3522" s="18"/>
      <c r="L3522" s="18"/>
      <c r="M3522" s="645">
        <f t="shared" si="385"/>
        <v>0</v>
      </c>
      <c r="N3522" s="18"/>
      <c r="O3522" s="18"/>
      <c r="P3522" s="18"/>
      <c r="Q3522" s="87" t="e">
        <f t="shared" si="386"/>
        <v>#DIV/0!</v>
      </c>
      <c r="R3522" s="87" t="e">
        <f t="shared" si="386"/>
        <v>#DIV/0!</v>
      </c>
      <c r="S3522" s="87" t="e">
        <f t="shared" si="386"/>
        <v>#DIV/0!</v>
      </c>
      <c r="T3522" s="87" t="e">
        <f t="shared" si="386"/>
        <v>#DIV/0!</v>
      </c>
    </row>
    <row r="3523" spans="1:20" hidden="1" x14ac:dyDescent="0.3">
      <c r="A3523" s="136"/>
      <c r="B3523" s="117" t="s">
        <v>309</v>
      </c>
      <c r="C3523" s="95" t="s">
        <v>387</v>
      </c>
      <c r="D3523" s="18"/>
      <c r="E3523" s="645">
        <f t="shared" si="387"/>
        <v>0</v>
      </c>
      <c r="F3523" s="18"/>
      <c r="G3523" s="18"/>
      <c r="H3523" s="18"/>
      <c r="I3523" s="645">
        <f t="shared" si="384"/>
        <v>0</v>
      </c>
      <c r="J3523" s="18"/>
      <c r="K3523" s="18"/>
      <c r="L3523" s="18"/>
      <c r="M3523" s="645">
        <f t="shared" si="385"/>
        <v>0</v>
      </c>
      <c r="N3523" s="18"/>
      <c r="O3523" s="18"/>
      <c r="P3523" s="18"/>
      <c r="Q3523" s="87" t="e">
        <f t="shared" si="386"/>
        <v>#DIV/0!</v>
      </c>
      <c r="R3523" s="87" t="e">
        <f t="shared" si="386"/>
        <v>#DIV/0!</v>
      </c>
      <c r="S3523" s="87" t="e">
        <f t="shared" si="386"/>
        <v>#DIV/0!</v>
      </c>
      <c r="T3523" s="87" t="e">
        <f t="shared" si="386"/>
        <v>#DIV/0!</v>
      </c>
    </row>
    <row r="3524" spans="1:20" hidden="1" x14ac:dyDescent="0.3">
      <c r="A3524" s="136"/>
      <c r="B3524" s="117" t="s">
        <v>310</v>
      </c>
      <c r="C3524" s="96" t="s">
        <v>311</v>
      </c>
      <c r="D3524" s="18"/>
      <c r="E3524" s="645">
        <f t="shared" si="387"/>
        <v>0</v>
      </c>
      <c r="F3524" s="18"/>
      <c r="G3524" s="18"/>
      <c r="H3524" s="18"/>
      <c r="I3524" s="645">
        <f t="shared" si="384"/>
        <v>0</v>
      </c>
      <c r="J3524" s="18"/>
      <c r="K3524" s="18"/>
      <c r="L3524" s="18"/>
      <c r="M3524" s="645">
        <f t="shared" si="385"/>
        <v>0</v>
      </c>
      <c r="N3524" s="18"/>
      <c r="O3524" s="18"/>
      <c r="P3524" s="18"/>
      <c r="Q3524" s="87" t="e">
        <f t="shared" si="386"/>
        <v>#DIV/0!</v>
      </c>
      <c r="R3524" s="87" t="e">
        <f t="shared" si="386"/>
        <v>#DIV/0!</v>
      </c>
      <c r="S3524" s="87" t="e">
        <f t="shared" si="386"/>
        <v>#DIV/0!</v>
      </c>
      <c r="T3524" s="87" t="e">
        <f t="shared" si="386"/>
        <v>#DIV/0!</v>
      </c>
    </row>
    <row r="3525" spans="1:20" ht="11.25" hidden="1" customHeight="1" x14ac:dyDescent="0.3">
      <c r="A3525" s="136"/>
      <c r="B3525" s="117" t="s">
        <v>312</v>
      </c>
      <c r="C3525" s="97" t="s">
        <v>313</v>
      </c>
      <c r="D3525" s="18"/>
      <c r="E3525" s="645">
        <f t="shared" si="387"/>
        <v>0</v>
      </c>
      <c r="F3525" s="18"/>
      <c r="G3525" s="18"/>
      <c r="H3525" s="18"/>
      <c r="I3525" s="645">
        <f t="shared" si="384"/>
        <v>0</v>
      </c>
      <c r="J3525" s="18"/>
      <c r="K3525" s="18"/>
      <c r="L3525" s="18"/>
      <c r="M3525" s="645">
        <f t="shared" si="385"/>
        <v>0</v>
      </c>
      <c r="N3525" s="18"/>
      <c r="O3525" s="18"/>
      <c r="P3525" s="18"/>
      <c r="Q3525" s="87" t="e">
        <f t="shared" si="386"/>
        <v>#DIV/0!</v>
      </c>
      <c r="R3525" s="87" t="e">
        <f t="shared" si="386"/>
        <v>#DIV/0!</v>
      </c>
      <c r="S3525" s="87" t="e">
        <f t="shared" si="386"/>
        <v>#DIV/0!</v>
      </c>
      <c r="T3525" s="87" t="e">
        <f t="shared" si="386"/>
        <v>#DIV/0!</v>
      </c>
    </row>
    <row r="3526" spans="1:20" ht="30" hidden="1" x14ac:dyDescent="0.3">
      <c r="A3526" s="136"/>
      <c r="B3526" s="117" t="s">
        <v>314</v>
      </c>
      <c r="C3526" s="97" t="s">
        <v>315</v>
      </c>
      <c r="D3526" s="18"/>
      <c r="E3526" s="645">
        <f t="shared" si="387"/>
        <v>0</v>
      </c>
      <c r="F3526" s="18"/>
      <c r="G3526" s="18"/>
      <c r="H3526" s="18"/>
      <c r="I3526" s="645">
        <f t="shared" si="384"/>
        <v>0</v>
      </c>
      <c r="J3526" s="18"/>
      <c r="K3526" s="18"/>
      <c r="L3526" s="18"/>
      <c r="M3526" s="645">
        <f t="shared" si="385"/>
        <v>0</v>
      </c>
      <c r="N3526" s="18"/>
      <c r="O3526" s="18"/>
      <c r="P3526" s="18"/>
      <c r="Q3526" s="87" t="e">
        <f t="shared" si="386"/>
        <v>#DIV/0!</v>
      </c>
      <c r="R3526" s="87" t="e">
        <f t="shared" si="386"/>
        <v>#DIV/0!</v>
      </c>
      <c r="S3526" s="87" t="e">
        <f t="shared" si="386"/>
        <v>#DIV/0!</v>
      </c>
      <c r="T3526" s="87" t="e">
        <f t="shared" si="386"/>
        <v>#DIV/0!</v>
      </c>
    </row>
    <row r="3527" spans="1:20" hidden="1" x14ac:dyDescent="0.3">
      <c r="A3527" s="136"/>
      <c r="B3527" s="117" t="s">
        <v>316</v>
      </c>
      <c r="C3527" s="96" t="s">
        <v>317</v>
      </c>
      <c r="D3527" s="18"/>
      <c r="E3527" s="645">
        <f t="shared" si="387"/>
        <v>0</v>
      </c>
      <c r="F3527" s="18"/>
      <c r="G3527" s="18"/>
      <c r="H3527" s="18"/>
      <c r="I3527" s="645">
        <f t="shared" si="384"/>
        <v>0</v>
      </c>
      <c r="J3527" s="18"/>
      <c r="K3527" s="18"/>
      <c r="L3527" s="18"/>
      <c r="M3527" s="645">
        <f t="shared" si="385"/>
        <v>0</v>
      </c>
      <c r="N3527" s="18"/>
      <c r="O3527" s="18"/>
      <c r="P3527" s="18"/>
      <c r="Q3527" s="87" t="e">
        <f t="shared" si="386"/>
        <v>#DIV/0!</v>
      </c>
      <c r="R3527" s="87" t="e">
        <f t="shared" si="386"/>
        <v>#DIV/0!</v>
      </c>
      <c r="S3527" s="87" t="e">
        <f t="shared" si="386"/>
        <v>#DIV/0!</v>
      </c>
      <c r="T3527" s="87" t="e">
        <f t="shared" si="386"/>
        <v>#DIV/0!</v>
      </c>
    </row>
    <row r="3528" spans="1:20" ht="30" hidden="1" x14ac:dyDescent="0.3">
      <c r="A3528" s="136"/>
      <c r="B3528" s="117" t="s">
        <v>318</v>
      </c>
      <c r="C3528" s="97" t="s">
        <v>313</v>
      </c>
      <c r="D3528" s="18"/>
      <c r="E3528" s="645">
        <f t="shared" si="387"/>
        <v>0</v>
      </c>
      <c r="F3528" s="18"/>
      <c r="G3528" s="18"/>
      <c r="H3528" s="18"/>
      <c r="I3528" s="645">
        <f t="shared" si="384"/>
        <v>0</v>
      </c>
      <c r="J3528" s="18"/>
      <c r="K3528" s="18"/>
      <c r="L3528" s="18"/>
      <c r="M3528" s="645">
        <f t="shared" si="385"/>
        <v>0</v>
      </c>
      <c r="N3528" s="18"/>
      <c r="O3528" s="18"/>
      <c r="P3528" s="18"/>
      <c r="Q3528" s="87" t="e">
        <f t="shared" si="386"/>
        <v>#DIV/0!</v>
      </c>
      <c r="R3528" s="87" t="e">
        <f t="shared" si="386"/>
        <v>#DIV/0!</v>
      </c>
      <c r="S3528" s="87" t="e">
        <f t="shared" si="386"/>
        <v>#DIV/0!</v>
      </c>
      <c r="T3528" s="87" t="e">
        <f t="shared" si="386"/>
        <v>#DIV/0!</v>
      </c>
    </row>
    <row r="3529" spans="1:20" ht="30" hidden="1" x14ac:dyDescent="0.3">
      <c r="A3529" s="136"/>
      <c r="B3529" s="117" t="s">
        <v>319</v>
      </c>
      <c r="C3529" s="97" t="s">
        <v>315</v>
      </c>
      <c r="D3529" s="18"/>
      <c r="E3529" s="645">
        <f t="shared" si="387"/>
        <v>0</v>
      </c>
      <c r="F3529" s="18"/>
      <c r="G3529" s="18"/>
      <c r="H3529" s="18"/>
      <c r="I3529" s="645">
        <f t="shared" si="384"/>
        <v>0</v>
      </c>
      <c r="J3529" s="18"/>
      <c r="K3529" s="18"/>
      <c r="L3529" s="18"/>
      <c r="M3529" s="645">
        <f t="shared" si="385"/>
        <v>0</v>
      </c>
      <c r="N3529" s="18"/>
      <c r="O3529" s="18"/>
      <c r="P3529" s="18"/>
      <c r="Q3529" s="87" t="e">
        <f t="shared" si="386"/>
        <v>#DIV/0!</v>
      </c>
      <c r="R3529" s="87" t="e">
        <f t="shared" si="386"/>
        <v>#DIV/0!</v>
      </c>
      <c r="S3529" s="87" t="e">
        <f t="shared" si="386"/>
        <v>#DIV/0!</v>
      </c>
      <c r="T3529" s="87" t="e">
        <f t="shared" si="386"/>
        <v>#DIV/0!</v>
      </c>
    </row>
    <row r="3530" spans="1:20" ht="45" hidden="1" x14ac:dyDescent="0.3">
      <c r="A3530" s="136"/>
      <c r="B3530" s="117" t="s">
        <v>320</v>
      </c>
      <c r="C3530" s="96" t="s">
        <v>321</v>
      </c>
      <c r="D3530" s="18"/>
      <c r="E3530" s="645">
        <f t="shared" si="387"/>
        <v>0</v>
      </c>
      <c r="F3530" s="18"/>
      <c r="G3530" s="18"/>
      <c r="H3530" s="18"/>
      <c r="I3530" s="645">
        <f t="shared" si="384"/>
        <v>0</v>
      </c>
      <c r="J3530" s="18"/>
      <c r="K3530" s="18"/>
      <c r="L3530" s="18"/>
      <c r="M3530" s="645">
        <f t="shared" si="385"/>
        <v>0</v>
      </c>
      <c r="N3530" s="18"/>
      <c r="O3530" s="18"/>
      <c r="P3530" s="18"/>
      <c r="Q3530" s="87" t="e">
        <f t="shared" si="386"/>
        <v>#DIV/0!</v>
      </c>
      <c r="R3530" s="87" t="e">
        <f t="shared" si="386"/>
        <v>#DIV/0!</v>
      </c>
      <c r="S3530" s="87" t="e">
        <f t="shared" si="386"/>
        <v>#DIV/0!</v>
      </c>
      <c r="T3530" s="87" t="e">
        <f t="shared" si="386"/>
        <v>#DIV/0!</v>
      </c>
    </row>
    <row r="3531" spans="1:20" ht="30" hidden="1" x14ac:dyDescent="0.3">
      <c r="A3531" s="136"/>
      <c r="B3531" s="117" t="s">
        <v>322</v>
      </c>
      <c r="C3531" s="97" t="s">
        <v>313</v>
      </c>
      <c r="D3531" s="18"/>
      <c r="E3531" s="645">
        <f t="shared" si="387"/>
        <v>0</v>
      </c>
      <c r="F3531" s="18"/>
      <c r="G3531" s="18"/>
      <c r="H3531" s="18"/>
      <c r="I3531" s="645">
        <f t="shared" si="384"/>
        <v>0</v>
      </c>
      <c r="J3531" s="18"/>
      <c r="K3531" s="18"/>
      <c r="L3531" s="18"/>
      <c r="M3531" s="645">
        <f t="shared" si="385"/>
        <v>0</v>
      </c>
      <c r="N3531" s="18"/>
      <c r="O3531" s="18"/>
      <c r="P3531" s="18"/>
      <c r="Q3531" s="87" t="e">
        <f t="shared" si="386"/>
        <v>#DIV/0!</v>
      </c>
      <c r="R3531" s="87" t="e">
        <f t="shared" si="386"/>
        <v>#DIV/0!</v>
      </c>
      <c r="S3531" s="87" t="e">
        <f t="shared" si="386"/>
        <v>#DIV/0!</v>
      </c>
      <c r="T3531" s="87" t="e">
        <f t="shared" si="386"/>
        <v>#DIV/0!</v>
      </c>
    </row>
    <row r="3532" spans="1:20" ht="30" hidden="1" x14ac:dyDescent="0.3">
      <c r="A3532" s="136"/>
      <c r="B3532" s="117" t="s">
        <v>323</v>
      </c>
      <c r="C3532" s="97" t="s">
        <v>315</v>
      </c>
      <c r="D3532" s="18"/>
      <c r="E3532" s="645">
        <f t="shared" si="387"/>
        <v>0</v>
      </c>
      <c r="F3532" s="18"/>
      <c r="G3532" s="18"/>
      <c r="H3532" s="18"/>
      <c r="I3532" s="645">
        <f t="shared" si="384"/>
        <v>0</v>
      </c>
      <c r="J3532" s="18"/>
      <c r="K3532" s="18"/>
      <c r="L3532" s="18"/>
      <c r="M3532" s="645">
        <f t="shared" si="385"/>
        <v>0</v>
      </c>
      <c r="N3532" s="18"/>
      <c r="O3532" s="18"/>
      <c r="P3532" s="18"/>
      <c r="Q3532" s="87" t="e">
        <f t="shared" si="386"/>
        <v>#DIV/0!</v>
      </c>
      <c r="R3532" s="87" t="e">
        <f t="shared" si="386"/>
        <v>#DIV/0!</v>
      </c>
      <c r="S3532" s="87" t="e">
        <f t="shared" si="386"/>
        <v>#DIV/0!</v>
      </c>
      <c r="T3532" s="87" t="e">
        <f t="shared" si="386"/>
        <v>#DIV/0!</v>
      </c>
    </row>
    <row r="3533" spans="1:20" hidden="1" x14ac:dyDescent="0.3">
      <c r="A3533" s="136"/>
      <c r="B3533" s="117" t="s">
        <v>324</v>
      </c>
      <c r="C3533" s="95" t="s">
        <v>388</v>
      </c>
      <c r="D3533" s="18"/>
      <c r="E3533" s="645">
        <f t="shared" si="387"/>
        <v>0</v>
      </c>
      <c r="F3533" s="18"/>
      <c r="G3533" s="18"/>
      <c r="H3533" s="18"/>
      <c r="I3533" s="645">
        <f t="shared" si="384"/>
        <v>0</v>
      </c>
      <c r="J3533" s="18"/>
      <c r="K3533" s="18"/>
      <c r="L3533" s="18"/>
      <c r="M3533" s="645">
        <f t="shared" si="385"/>
        <v>0</v>
      </c>
      <c r="N3533" s="18"/>
      <c r="O3533" s="18"/>
      <c r="P3533" s="18"/>
      <c r="Q3533" s="87" t="e">
        <f t="shared" si="386"/>
        <v>#DIV/0!</v>
      </c>
      <c r="R3533" s="87" t="e">
        <f t="shared" si="386"/>
        <v>#DIV/0!</v>
      </c>
      <c r="S3533" s="87" t="e">
        <f t="shared" si="386"/>
        <v>#DIV/0!</v>
      </c>
      <c r="T3533" s="87" t="e">
        <f t="shared" si="386"/>
        <v>#DIV/0!</v>
      </c>
    </row>
    <row r="3534" spans="1:20" ht="45" hidden="1" x14ac:dyDescent="0.3">
      <c r="A3534" s="136"/>
      <c r="B3534" s="117" t="s">
        <v>325</v>
      </c>
      <c r="C3534" s="96" t="s">
        <v>326</v>
      </c>
      <c r="D3534" s="18"/>
      <c r="E3534" s="645">
        <f t="shared" si="387"/>
        <v>0</v>
      </c>
      <c r="F3534" s="18"/>
      <c r="G3534" s="18"/>
      <c r="H3534" s="18"/>
      <c r="I3534" s="645">
        <f t="shared" si="384"/>
        <v>0</v>
      </c>
      <c r="J3534" s="18"/>
      <c r="K3534" s="18"/>
      <c r="L3534" s="18"/>
      <c r="M3534" s="645">
        <f t="shared" si="385"/>
        <v>0</v>
      </c>
      <c r="N3534" s="18"/>
      <c r="O3534" s="18"/>
      <c r="P3534" s="18"/>
      <c r="Q3534" s="87" t="e">
        <f t="shared" si="386"/>
        <v>#DIV/0!</v>
      </c>
      <c r="R3534" s="87" t="e">
        <f t="shared" si="386"/>
        <v>#DIV/0!</v>
      </c>
      <c r="S3534" s="87" t="e">
        <f t="shared" si="386"/>
        <v>#DIV/0!</v>
      </c>
      <c r="T3534" s="87" t="e">
        <f t="shared" si="386"/>
        <v>#DIV/0!</v>
      </c>
    </row>
    <row r="3535" spans="1:20" hidden="1" x14ac:dyDescent="0.3">
      <c r="A3535" s="136"/>
      <c r="B3535" s="117" t="s">
        <v>327</v>
      </c>
      <c r="C3535" s="96" t="s">
        <v>328</v>
      </c>
      <c r="D3535" s="18"/>
      <c r="E3535" s="645">
        <f t="shared" si="387"/>
        <v>0</v>
      </c>
      <c r="F3535" s="18"/>
      <c r="G3535" s="18"/>
      <c r="H3535" s="18"/>
      <c r="I3535" s="645">
        <f t="shared" si="384"/>
        <v>0</v>
      </c>
      <c r="J3535" s="18"/>
      <c r="K3535" s="18"/>
      <c r="L3535" s="18"/>
      <c r="M3535" s="645">
        <f t="shared" si="385"/>
        <v>0</v>
      </c>
      <c r="N3535" s="18"/>
      <c r="O3535" s="18"/>
      <c r="P3535" s="18"/>
      <c r="Q3535" s="87" t="e">
        <f t="shared" si="386"/>
        <v>#DIV/0!</v>
      </c>
      <c r="R3535" s="87" t="e">
        <f t="shared" si="386"/>
        <v>#DIV/0!</v>
      </c>
      <c r="S3535" s="87" t="e">
        <f t="shared" si="386"/>
        <v>#DIV/0!</v>
      </c>
      <c r="T3535" s="87" t="e">
        <f t="shared" si="386"/>
        <v>#DIV/0!</v>
      </c>
    </row>
    <row r="3536" spans="1:20" ht="30" hidden="1" x14ac:dyDescent="0.3">
      <c r="A3536" s="136"/>
      <c r="B3536" s="117" t="s">
        <v>329</v>
      </c>
      <c r="C3536" s="97" t="s">
        <v>330</v>
      </c>
      <c r="D3536" s="18"/>
      <c r="E3536" s="645">
        <f t="shared" si="387"/>
        <v>0</v>
      </c>
      <c r="F3536" s="18"/>
      <c r="G3536" s="18"/>
      <c r="H3536" s="18"/>
      <c r="I3536" s="645">
        <f t="shared" si="384"/>
        <v>0</v>
      </c>
      <c r="J3536" s="18"/>
      <c r="K3536" s="18"/>
      <c r="L3536" s="18"/>
      <c r="M3536" s="645">
        <f t="shared" si="385"/>
        <v>0</v>
      </c>
      <c r="N3536" s="18"/>
      <c r="O3536" s="18"/>
      <c r="P3536" s="18"/>
      <c r="Q3536" s="87" t="e">
        <f t="shared" si="386"/>
        <v>#DIV/0!</v>
      </c>
      <c r="R3536" s="87" t="e">
        <f t="shared" si="386"/>
        <v>#DIV/0!</v>
      </c>
      <c r="S3536" s="87" t="e">
        <f t="shared" si="386"/>
        <v>#DIV/0!</v>
      </c>
      <c r="T3536" s="87" t="e">
        <f t="shared" si="386"/>
        <v>#DIV/0!</v>
      </c>
    </row>
    <row r="3537" spans="1:20" ht="30" hidden="1" x14ac:dyDescent="0.3">
      <c r="A3537" s="136"/>
      <c r="B3537" s="117" t="s">
        <v>331</v>
      </c>
      <c r="C3537" s="97" t="s">
        <v>332</v>
      </c>
      <c r="D3537" s="18"/>
      <c r="E3537" s="645">
        <f t="shared" si="387"/>
        <v>0</v>
      </c>
      <c r="F3537" s="18"/>
      <c r="G3537" s="18"/>
      <c r="H3537" s="18"/>
      <c r="I3537" s="645">
        <f t="shared" si="384"/>
        <v>0</v>
      </c>
      <c r="J3537" s="18"/>
      <c r="K3537" s="18"/>
      <c r="L3537" s="18"/>
      <c r="M3537" s="645">
        <f t="shared" si="385"/>
        <v>0</v>
      </c>
      <c r="N3537" s="18"/>
      <c r="O3537" s="18"/>
      <c r="P3537" s="18"/>
      <c r="Q3537" s="87" t="e">
        <f t="shared" si="386"/>
        <v>#DIV/0!</v>
      </c>
      <c r="R3537" s="87" t="e">
        <f t="shared" si="386"/>
        <v>#DIV/0!</v>
      </c>
      <c r="S3537" s="87" t="e">
        <f t="shared" si="386"/>
        <v>#DIV/0!</v>
      </c>
      <c r="T3537" s="87" t="e">
        <f t="shared" si="386"/>
        <v>#DIV/0!</v>
      </c>
    </row>
    <row r="3538" spans="1:20" hidden="1" x14ac:dyDescent="0.3">
      <c r="A3538" s="136"/>
      <c r="B3538" s="117" t="s">
        <v>138</v>
      </c>
      <c r="C3538" s="94" t="s">
        <v>374</v>
      </c>
      <c r="D3538" s="18"/>
      <c r="E3538" s="645">
        <f t="shared" si="387"/>
        <v>0</v>
      </c>
      <c r="F3538" s="18"/>
      <c r="G3538" s="18"/>
      <c r="H3538" s="18"/>
      <c r="I3538" s="645">
        <f t="shared" si="384"/>
        <v>0</v>
      </c>
      <c r="J3538" s="18"/>
      <c r="K3538" s="18"/>
      <c r="L3538" s="18"/>
      <c r="M3538" s="645">
        <f t="shared" si="385"/>
        <v>0</v>
      </c>
      <c r="N3538" s="18"/>
      <c r="O3538" s="18"/>
      <c r="P3538" s="18"/>
      <c r="Q3538" s="87" t="e">
        <f t="shared" si="386"/>
        <v>#DIV/0!</v>
      </c>
      <c r="R3538" s="87" t="e">
        <f t="shared" si="386"/>
        <v>#DIV/0!</v>
      </c>
      <c r="S3538" s="87" t="e">
        <f t="shared" si="386"/>
        <v>#DIV/0!</v>
      </c>
      <c r="T3538" s="87" t="e">
        <f t="shared" si="386"/>
        <v>#DIV/0!</v>
      </c>
    </row>
    <row r="3539" spans="1:20" hidden="1" x14ac:dyDescent="0.3">
      <c r="A3539" s="136"/>
      <c r="B3539" s="117" t="s">
        <v>139</v>
      </c>
      <c r="C3539" s="100" t="s">
        <v>334</v>
      </c>
      <c r="D3539" s="18"/>
      <c r="E3539" s="645">
        <f t="shared" si="387"/>
        <v>0</v>
      </c>
      <c r="F3539" s="18"/>
      <c r="G3539" s="18"/>
      <c r="H3539" s="18"/>
      <c r="I3539" s="645">
        <f t="shared" si="384"/>
        <v>0</v>
      </c>
      <c r="J3539" s="18"/>
      <c r="K3539" s="18"/>
      <c r="L3539" s="18"/>
      <c r="M3539" s="645">
        <f t="shared" si="385"/>
        <v>0</v>
      </c>
      <c r="N3539" s="18"/>
      <c r="O3539" s="18"/>
      <c r="P3539" s="18"/>
      <c r="Q3539" s="87" t="e">
        <f t="shared" si="386"/>
        <v>#DIV/0!</v>
      </c>
      <c r="R3539" s="87" t="e">
        <f t="shared" si="386"/>
        <v>#DIV/0!</v>
      </c>
      <c r="S3539" s="87" t="e">
        <f t="shared" si="386"/>
        <v>#DIV/0!</v>
      </c>
      <c r="T3539" s="87" t="e">
        <f t="shared" si="386"/>
        <v>#DIV/0!</v>
      </c>
    </row>
    <row r="3540" spans="1:20" ht="30" hidden="1" x14ac:dyDescent="0.3">
      <c r="A3540" s="136"/>
      <c r="B3540" s="117" t="s">
        <v>335</v>
      </c>
      <c r="C3540" s="96" t="s">
        <v>336</v>
      </c>
      <c r="D3540" s="18"/>
      <c r="E3540" s="645">
        <f t="shared" si="387"/>
        <v>0</v>
      </c>
      <c r="F3540" s="18"/>
      <c r="G3540" s="18"/>
      <c r="H3540" s="18"/>
      <c r="I3540" s="645">
        <f t="shared" si="384"/>
        <v>0</v>
      </c>
      <c r="J3540" s="18"/>
      <c r="K3540" s="18"/>
      <c r="L3540" s="18"/>
      <c r="M3540" s="645">
        <f t="shared" si="385"/>
        <v>0</v>
      </c>
      <c r="N3540" s="18"/>
      <c r="O3540" s="18"/>
      <c r="P3540" s="18"/>
      <c r="Q3540" s="87" t="e">
        <f t="shared" si="386"/>
        <v>#DIV/0!</v>
      </c>
      <c r="R3540" s="87" t="e">
        <f t="shared" si="386"/>
        <v>#DIV/0!</v>
      </c>
      <c r="S3540" s="87" t="e">
        <f t="shared" si="386"/>
        <v>#DIV/0!</v>
      </c>
      <c r="T3540" s="87" t="e">
        <f t="shared" si="386"/>
        <v>#DIV/0!</v>
      </c>
    </row>
    <row r="3541" spans="1:20" ht="30" hidden="1" x14ac:dyDescent="0.3">
      <c r="A3541" s="136"/>
      <c r="B3541" s="117" t="s">
        <v>337</v>
      </c>
      <c r="C3541" s="97" t="s">
        <v>338</v>
      </c>
      <c r="D3541" s="18"/>
      <c r="E3541" s="645">
        <f t="shared" si="387"/>
        <v>0</v>
      </c>
      <c r="F3541" s="18"/>
      <c r="G3541" s="18"/>
      <c r="H3541" s="18"/>
      <c r="I3541" s="645">
        <f t="shared" si="384"/>
        <v>0</v>
      </c>
      <c r="J3541" s="18"/>
      <c r="K3541" s="18"/>
      <c r="L3541" s="18"/>
      <c r="M3541" s="645">
        <f t="shared" si="385"/>
        <v>0</v>
      </c>
      <c r="N3541" s="18"/>
      <c r="O3541" s="18"/>
      <c r="P3541" s="18"/>
      <c r="Q3541" s="87" t="e">
        <f t="shared" si="386"/>
        <v>#DIV/0!</v>
      </c>
      <c r="R3541" s="87" t="e">
        <f t="shared" si="386"/>
        <v>#DIV/0!</v>
      </c>
      <c r="S3541" s="87" t="e">
        <f t="shared" si="386"/>
        <v>#DIV/0!</v>
      </c>
      <c r="T3541" s="87" t="e">
        <f t="shared" si="386"/>
        <v>#DIV/0!</v>
      </c>
    </row>
    <row r="3542" spans="1:20" ht="30" hidden="1" x14ac:dyDescent="0.3">
      <c r="A3542" s="136"/>
      <c r="B3542" s="117" t="s">
        <v>339</v>
      </c>
      <c r="C3542" s="97" t="s">
        <v>340</v>
      </c>
      <c r="D3542" s="18"/>
      <c r="E3542" s="645">
        <f t="shared" si="387"/>
        <v>0</v>
      </c>
      <c r="F3542" s="18"/>
      <c r="G3542" s="18"/>
      <c r="H3542" s="18"/>
      <c r="I3542" s="645">
        <f t="shared" si="384"/>
        <v>0</v>
      </c>
      <c r="J3542" s="18"/>
      <c r="K3542" s="18"/>
      <c r="L3542" s="18"/>
      <c r="M3542" s="645">
        <f t="shared" si="385"/>
        <v>0</v>
      </c>
      <c r="N3542" s="18"/>
      <c r="O3542" s="18"/>
      <c r="P3542" s="18"/>
      <c r="Q3542" s="87" t="e">
        <f t="shared" si="386"/>
        <v>#DIV/0!</v>
      </c>
      <c r="R3542" s="87" t="e">
        <f t="shared" si="386"/>
        <v>#DIV/0!</v>
      </c>
      <c r="S3542" s="87" t="e">
        <f t="shared" si="386"/>
        <v>#DIV/0!</v>
      </c>
      <c r="T3542" s="87" t="e">
        <f t="shared" ref="T3542:T3605" si="388">P3542/L3542*100</f>
        <v>#DIV/0!</v>
      </c>
    </row>
    <row r="3543" spans="1:20" ht="30" hidden="1" x14ac:dyDescent="0.3">
      <c r="A3543" s="136"/>
      <c r="B3543" s="117" t="s">
        <v>341</v>
      </c>
      <c r="C3543" s="97" t="s">
        <v>342</v>
      </c>
      <c r="D3543" s="18"/>
      <c r="E3543" s="645">
        <f t="shared" si="387"/>
        <v>0</v>
      </c>
      <c r="F3543" s="18"/>
      <c r="G3543" s="18"/>
      <c r="H3543" s="18"/>
      <c r="I3543" s="645">
        <f t="shared" ref="I3543:I3606" si="389">J3543+K3543</f>
        <v>0</v>
      </c>
      <c r="J3543" s="18"/>
      <c r="K3543" s="18"/>
      <c r="L3543" s="18"/>
      <c r="M3543" s="645">
        <f t="shared" ref="M3543:M3606" si="390">N3543+O3543</f>
        <v>0</v>
      </c>
      <c r="N3543" s="18"/>
      <c r="O3543" s="18"/>
      <c r="P3543" s="18"/>
      <c r="Q3543" s="87" t="e">
        <f t="shared" ref="Q3543:T3606" si="391">M3543/I3543*100</f>
        <v>#DIV/0!</v>
      </c>
      <c r="R3543" s="87" t="e">
        <f t="shared" si="391"/>
        <v>#DIV/0!</v>
      </c>
      <c r="S3543" s="87" t="e">
        <f t="shared" si="391"/>
        <v>#DIV/0!</v>
      </c>
      <c r="T3543" s="87" t="e">
        <f t="shared" si="388"/>
        <v>#DIV/0!</v>
      </c>
    </row>
    <row r="3544" spans="1:20" ht="30" hidden="1" x14ac:dyDescent="0.3">
      <c r="A3544" s="136"/>
      <c r="B3544" s="117" t="s">
        <v>343</v>
      </c>
      <c r="C3544" s="97" t="s">
        <v>344</v>
      </c>
      <c r="D3544" s="18"/>
      <c r="E3544" s="645">
        <f t="shared" si="387"/>
        <v>0</v>
      </c>
      <c r="F3544" s="18"/>
      <c r="G3544" s="18"/>
      <c r="H3544" s="18"/>
      <c r="I3544" s="645">
        <f t="shared" si="389"/>
        <v>0</v>
      </c>
      <c r="J3544" s="18"/>
      <c r="K3544" s="18"/>
      <c r="L3544" s="18"/>
      <c r="M3544" s="645">
        <f t="shared" si="390"/>
        <v>0</v>
      </c>
      <c r="N3544" s="18"/>
      <c r="O3544" s="18"/>
      <c r="P3544" s="18"/>
      <c r="Q3544" s="87" t="e">
        <f t="shared" si="391"/>
        <v>#DIV/0!</v>
      </c>
      <c r="R3544" s="87" t="e">
        <f t="shared" si="391"/>
        <v>#DIV/0!</v>
      </c>
      <c r="S3544" s="87" t="e">
        <f t="shared" si="391"/>
        <v>#DIV/0!</v>
      </c>
      <c r="T3544" s="87" t="e">
        <f t="shared" si="388"/>
        <v>#DIV/0!</v>
      </c>
    </row>
    <row r="3545" spans="1:20" ht="45" hidden="1" x14ac:dyDescent="0.3">
      <c r="A3545" s="136"/>
      <c r="B3545" s="117" t="s">
        <v>345</v>
      </c>
      <c r="C3545" s="97" t="s">
        <v>346</v>
      </c>
      <c r="D3545" s="18"/>
      <c r="E3545" s="645">
        <f t="shared" si="387"/>
        <v>0</v>
      </c>
      <c r="F3545" s="18"/>
      <c r="G3545" s="18"/>
      <c r="H3545" s="18"/>
      <c r="I3545" s="645">
        <f t="shared" si="389"/>
        <v>0</v>
      </c>
      <c r="J3545" s="18"/>
      <c r="K3545" s="18"/>
      <c r="L3545" s="18"/>
      <c r="M3545" s="645">
        <f t="shared" si="390"/>
        <v>0</v>
      </c>
      <c r="N3545" s="18"/>
      <c r="O3545" s="18"/>
      <c r="P3545" s="18"/>
      <c r="Q3545" s="87" t="e">
        <f t="shared" si="391"/>
        <v>#DIV/0!</v>
      </c>
      <c r="R3545" s="87" t="e">
        <f t="shared" si="391"/>
        <v>#DIV/0!</v>
      </c>
      <c r="S3545" s="87" t="e">
        <f t="shared" si="391"/>
        <v>#DIV/0!</v>
      </c>
      <c r="T3545" s="87" t="e">
        <f t="shared" si="388"/>
        <v>#DIV/0!</v>
      </c>
    </row>
    <row r="3546" spans="1:20" ht="30" hidden="1" x14ac:dyDescent="0.3">
      <c r="A3546" s="136"/>
      <c r="B3546" s="117" t="s">
        <v>347</v>
      </c>
      <c r="C3546" s="97" t="s">
        <v>348</v>
      </c>
      <c r="D3546" s="18"/>
      <c r="E3546" s="645">
        <f t="shared" si="387"/>
        <v>0</v>
      </c>
      <c r="F3546" s="18"/>
      <c r="G3546" s="18"/>
      <c r="H3546" s="18"/>
      <c r="I3546" s="645">
        <f t="shared" si="389"/>
        <v>0</v>
      </c>
      <c r="J3546" s="18"/>
      <c r="K3546" s="18"/>
      <c r="L3546" s="18"/>
      <c r="M3546" s="645">
        <f t="shared" si="390"/>
        <v>0</v>
      </c>
      <c r="N3546" s="18"/>
      <c r="O3546" s="18"/>
      <c r="P3546" s="18"/>
      <c r="Q3546" s="87" t="e">
        <f t="shared" si="391"/>
        <v>#DIV/0!</v>
      </c>
      <c r="R3546" s="87" t="e">
        <f t="shared" si="391"/>
        <v>#DIV/0!</v>
      </c>
      <c r="S3546" s="87" t="e">
        <f t="shared" si="391"/>
        <v>#DIV/0!</v>
      </c>
      <c r="T3546" s="87" t="e">
        <f t="shared" si="388"/>
        <v>#DIV/0!</v>
      </c>
    </row>
    <row r="3547" spans="1:20" ht="30" hidden="1" x14ac:dyDescent="0.3">
      <c r="A3547" s="136"/>
      <c r="B3547" s="117" t="s">
        <v>349</v>
      </c>
      <c r="C3547" s="97" t="s">
        <v>350</v>
      </c>
      <c r="D3547" s="18"/>
      <c r="E3547" s="645">
        <f t="shared" si="387"/>
        <v>0</v>
      </c>
      <c r="F3547" s="18"/>
      <c r="G3547" s="18"/>
      <c r="H3547" s="18"/>
      <c r="I3547" s="645">
        <f t="shared" si="389"/>
        <v>0</v>
      </c>
      <c r="J3547" s="18"/>
      <c r="K3547" s="18"/>
      <c r="L3547" s="18"/>
      <c r="M3547" s="645">
        <f t="shared" si="390"/>
        <v>0</v>
      </c>
      <c r="N3547" s="18"/>
      <c r="O3547" s="18"/>
      <c r="P3547" s="18"/>
      <c r="Q3547" s="87" t="e">
        <f t="shared" si="391"/>
        <v>#DIV/0!</v>
      </c>
      <c r="R3547" s="87" t="e">
        <f t="shared" si="391"/>
        <v>#DIV/0!</v>
      </c>
      <c r="S3547" s="87" t="e">
        <f t="shared" si="391"/>
        <v>#DIV/0!</v>
      </c>
      <c r="T3547" s="87" t="e">
        <f t="shared" si="388"/>
        <v>#DIV/0!</v>
      </c>
    </row>
    <row r="3548" spans="1:20" ht="45" hidden="1" x14ac:dyDescent="0.3">
      <c r="A3548" s="136"/>
      <c r="B3548" s="117" t="s">
        <v>351</v>
      </c>
      <c r="C3548" s="97" t="s">
        <v>352</v>
      </c>
      <c r="D3548" s="18"/>
      <c r="E3548" s="645">
        <f t="shared" ref="E3548:E3611" si="392">F3548+G3548</f>
        <v>0</v>
      </c>
      <c r="F3548" s="18"/>
      <c r="G3548" s="18"/>
      <c r="H3548" s="18"/>
      <c r="I3548" s="645">
        <f t="shared" si="389"/>
        <v>0</v>
      </c>
      <c r="J3548" s="18"/>
      <c r="K3548" s="18"/>
      <c r="L3548" s="18"/>
      <c r="M3548" s="645">
        <f t="shared" si="390"/>
        <v>0</v>
      </c>
      <c r="N3548" s="18"/>
      <c r="O3548" s="18"/>
      <c r="P3548" s="18"/>
      <c r="Q3548" s="87" t="e">
        <f t="shared" si="391"/>
        <v>#DIV/0!</v>
      </c>
      <c r="R3548" s="87" t="e">
        <f t="shared" si="391"/>
        <v>#DIV/0!</v>
      </c>
      <c r="S3548" s="87" t="e">
        <f t="shared" si="391"/>
        <v>#DIV/0!</v>
      </c>
      <c r="T3548" s="87" t="e">
        <f t="shared" si="388"/>
        <v>#DIV/0!</v>
      </c>
    </row>
    <row r="3549" spans="1:20" ht="30" hidden="1" x14ac:dyDescent="0.3">
      <c r="A3549" s="136"/>
      <c r="B3549" s="117" t="s">
        <v>355</v>
      </c>
      <c r="C3549" s="96" t="s">
        <v>356</v>
      </c>
      <c r="D3549" s="18"/>
      <c r="E3549" s="645">
        <f t="shared" si="392"/>
        <v>0</v>
      </c>
      <c r="F3549" s="18"/>
      <c r="G3549" s="18"/>
      <c r="H3549" s="18"/>
      <c r="I3549" s="645">
        <f t="shared" si="389"/>
        <v>0</v>
      </c>
      <c r="J3549" s="18"/>
      <c r="K3549" s="18"/>
      <c r="L3549" s="18"/>
      <c r="M3549" s="645">
        <f t="shared" si="390"/>
        <v>0</v>
      </c>
      <c r="N3549" s="18"/>
      <c r="O3549" s="18"/>
      <c r="P3549" s="18"/>
      <c r="Q3549" s="87" t="e">
        <f t="shared" si="391"/>
        <v>#DIV/0!</v>
      </c>
      <c r="R3549" s="87" t="e">
        <f t="shared" si="391"/>
        <v>#DIV/0!</v>
      </c>
      <c r="S3549" s="87" t="e">
        <f t="shared" si="391"/>
        <v>#DIV/0!</v>
      </c>
      <c r="T3549" s="87" t="e">
        <f t="shared" si="388"/>
        <v>#DIV/0!</v>
      </c>
    </row>
    <row r="3550" spans="1:20" ht="30" hidden="1" x14ac:dyDescent="0.3">
      <c r="A3550" s="136"/>
      <c r="B3550" s="117" t="s">
        <v>357</v>
      </c>
      <c r="C3550" s="97" t="s">
        <v>358</v>
      </c>
      <c r="D3550" s="18"/>
      <c r="E3550" s="645">
        <f t="shared" si="392"/>
        <v>0</v>
      </c>
      <c r="F3550" s="18"/>
      <c r="G3550" s="18"/>
      <c r="H3550" s="18"/>
      <c r="I3550" s="645">
        <f t="shared" si="389"/>
        <v>0</v>
      </c>
      <c r="J3550" s="18"/>
      <c r="K3550" s="18"/>
      <c r="L3550" s="18"/>
      <c r="M3550" s="645">
        <f t="shared" si="390"/>
        <v>0</v>
      </c>
      <c r="N3550" s="18"/>
      <c r="O3550" s="18"/>
      <c r="P3550" s="18"/>
      <c r="Q3550" s="87" t="e">
        <f t="shared" si="391"/>
        <v>#DIV/0!</v>
      </c>
      <c r="R3550" s="87" t="e">
        <f t="shared" si="391"/>
        <v>#DIV/0!</v>
      </c>
      <c r="S3550" s="87" t="e">
        <f t="shared" si="391"/>
        <v>#DIV/0!</v>
      </c>
      <c r="T3550" s="87" t="e">
        <f t="shared" si="388"/>
        <v>#DIV/0!</v>
      </c>
    </row>
    <row r="3551" spans="1:20" hidden="1" x14ac:dyDescent="0.3">
      <c r="A3551" s="136"/>
      <c r="B3551" s="117" t="s">
        <v>359</v>
      </c>
      <c r="C3551" s="94" t="s">
        <v>360</v>
      </c>
      <c r="D3551" s="18"/>
      <c r="E3551" s="645">
        <f t="shared" si="392"/>
        <v>0</v>
      </c>
      <c r="F3551" s="18"/>
      <c r="G3551" s="18"/>
      <c r="H3551" s="18"/>
      <c r="I3551" s="645">
        <f t="shared" si="389"/>
        <v>0</v>
      </c>
      <c r="J3551" s="18"/>
      <c r="K3551" s="18"/>
      <c r="L3551" s="18"/>
      <c r="M3551" s="645">
        <f t="shared" si="390"/>
        <v>0</v>
      </c>
      <c r="N3551" s="18"/>
      <c r="O3551" s="18"/>
      <c r="P3551" s="18"/>
      <c r="Q3551" s="87" t="e">
        <f t="shared" si="391"/>
        <v>#DIV/0!</v>
      </c>
      <c r="R3551" s="87" t="e">
        <f t="shared" si="391"/>
        <v>#DIV/0!</v>
      </c>
      <c r="S3551" s="87" t="e">
        <f t="shared" si="391"/>
        <v>#DIV/0!</v>
      </c>
      <c r="T3551" s="87" t="e">
        <f t="shared" si="388"/>
        <v>#DIV/0!</v>
      </c>
    </row>
    <row r="3552" spans="1:20" ht="30.75" customHeight="1" x14ac:dyDescent="0.3">
      <c r="A3552" s="137" t="s">
        <v>564</v>
      </c>
      <c r="B3552" s="138"/>
      <c r="C3552" s="130" t="s">
        <v>565</v>
      </c>
      <c r="D3552" s="18">
        <f>D3553</f>
        <v>14.8</v>
      </c>
      <c r="E3552" s="645">
        <f t="shared" si="392"/>
        <v>10.8</v>
      </c>
      <c r="F3552" s="18">
        <f>F3553</f>
        <v>10.8</v>
      </c>
      <c r="G3552" s="18">
        <f>G3553</f>
        <v>0</v>
      </c>
      <c r="H3552" s="18">
        <f>H3553</f>
        <v>0</v>
      </c>
      <c r="I3552" s="645">
        <f t="shared" si="389"/>
        <v>5.85</v>
      </c>
      <c r="J3552" s="18">
        <f>J3553</f>
        <v>5.85</v>
      </c>
      <c r="K3552" s="18">
        <f>K3553</f>
        <v>0</v>
      </c>
      <c r="L3552" s="18">
        <f>L3553</f>
        <v>0</v>
      </c>
      <c r="M3552" s="645">
        <f t="shared" si="390"/>
        <v>5.3</v>
      </c>
      <c r="N3552" s="18">
        <f>N3553</f>
        <v>5.3</v>
      </c>
      <c r="O3552" s="18">
        <f>O3553</f>
        <v>0</v>
      </c>
      <c r="P3552" s="18">
        <f>P3553</f>
        <v>0</v>
      </c>
      <c r="Q3552" s="87">
        <f t="shared" si="391"/>
        <v>90.598290598290603</v>
      </c>
      <c r="R3552" s="87">
        <f t="shared" si="391"/>
        <v>90.598290598290603</v>
      </c>
      <c r="S3552" s="87" t="e">
        <f t="shared" si="391"/>
        <v>#DIV/0!</v>
      </c>
      <c r="T3552" s="87" t="e">
        <f t="shared" si="388"/>
        <v>#DIV/0!</v>
      </c>
    </row>
    <row r="3553" spans="1:20" x14ac:dyDescent="0.3">
      <c r="A3553" s="136"/>
      <c r="B3553" s="117" t="s">
        <v>192</v>
      </c>
      <c r="C3553" s="94" t="s">
        <v>206</v>
      </c>
      <c r="D3553" s="18">
        <f>D3606</f>
        <v>14.8</v>
      </c>
      <c r="E3553" s="645">
        <f t="shared" si="392"/>
        <v>10.8</v>
      </c>
      <c r="F3553" s="18">
        <f>F3606</f>
        <v>10.8</v>
      </c>
      <c r="G3553" s="18">
        <f>G3606</f>
        <v>0</v>
      </c>
      <c r="H3553" s="18">
        <f>H3606</f>
        <v>0</v>
      </c>
      <c r="I3553" s="645">
        <f t="shared" si="389"/>
        <v>5.85</v>
      </c>
      <c r="J3553" s="18">
        <f>J3606</f>
        <v>5.85</v>
      </c>
      <c r="K3553" s="18">
        <f>K3606</f>
        <v>0</v>
      </c>
      <c r="L3553" s="18">
        <f>L3606</f>
        <v>0</v>
      </c>
      <c r="M3553" s="645">
        <f t="shared" si="390"/>
        <v>5.3</v>
      </c>
      <c r="N3553" s="18">
        <f>N3606</f>
        <v>5.3</v>
      </c>
      <c r="O3553" s="18">
        <f>O3606</f>
        <v>0</v>
      </c>
      <c r="P3553" s="18">
        <f>P3606</f>
        <v>0</v>
      </c>
      <c r="Q3553" s="87">
        <f t="shared" si="391"/>
        <v>90.598290598290603</v>
      </c>
      <c r="R3553" s="87">
        <f t="shared" si="391"/>
        <v>90.598290598290603</v>
      </c>
      <c r="S3553" s="87" t="e">
        <f t="shared" si="391"/>
        <v>#DIV/0!</v>
      </c>
      <c r="T3553" s="87" t="e">
        <f t="shared" si="388"/>
        <v>#DIV/0!</v>
      </c>
    </row>
    <row r="3554" spans="1:20" ht="10.5" hidden="1" customHeight="1" x14ac:dyDescent="0.3">
      <c r="A3554" s="136"/>
      <c r="B3554" s="117" t="s">
        <v>203</v>
      </c>
      <c r="C3554" s="95" t="s">
        <v>385</v>
      </c>
      <c r="D3554" s="18"/>
      <c r="E3554" s="645">
        <f t="shared" si="392"/>
        <v>0</v>
      </c>
      <c r="F3554" s="18"/>
      <c r="G3554" s="18"/>
      <c r="H3554" s="18"/>
      <c r="I3554" s="645">
        <f t="shared" si="389"/>
        <v>0</v>
      </c>
      <c r="J3554" s="18"/>
      <c r="K3554" s="18"/>
      <c r="L3554" s="18"/>
      <c r="M3554" s="645">
        <f t="shared" si="390"/>
        <v>0</v>
      </c>
      <c r="N3554" s="18"/>
      <c r="O3554" s="18"/>
      <c r="P3554" s="18"/>
      <c r="Q3554" s="87" t="e">
        <f t="shared" si="391"/>
        <v>#DIV/0!</v>
      </c>
      <c r="R3554" s="87" t="e">
        <f t="shared" si="391"/>
        <v>#DIV/0!</v>
      </c>
      <c r="S3554" s="87" t="e">
        <f t="shared" si="391"/>
        <v>#DIV/0!</v>
      </c>
      <c r="T3554" s="87" t="e">
        <f t="shared" si="388"/>
        <v>#DIV/0!</v>
      </c>
    </row>
    <row r="3555" spans="1:20" hidden="1" x14ac:dyDescent="0.3">
      <c r="A3555" s="136"/>
      <c r="B3555" s="117" t="s">
        <v>207</v>
      </c>
      <c r="C3555" s="96" t="s">
        <v>208</v>
      </c>
      <c r="D3555" s="18"/>
      <c r="E3555" s="645">
        <f t="shared" si="392"/>
        <v>0</v>
      </c>
      <c r="F3555" s="18"/>
      <c r="G3555" s="18"/>
      <c r="H3555" s="18"/>
      <c r="I3555" s="645">
        <f t="shared" si="389"/>
        <v>0</v>
      </c>
      <c r="J3555" s="18"/>
      <c r="K3555" s="18"/>
      <c r="L3555" s="18"/>
      <c r="M3555" s="645">
        <f t="shared" si="390"/>
        <v>0</v>
      </c>
      <c r="N3555" s="18"/>
      <c r="O3555" s="18"/>
      <c r="P3555" s="18"/>
      <c r="Q3555" s="87" t="e">
        <f t="shared" si="391"/>
        <v>#DIV/0!</v>
      </c>
      <c r="R3555" s="87" t="e">
        <f t="shared" si="391"/>
        <v>#DIV/0!</v>
      </c>
      <c r="S3555" s="87" t="e">
        <f t="shared" si="391"/>
        <v>#DIV/0!</v>
      </c>
      <c r="T3555" s="87" t="e">
        <f t="shared" si="388"/>
        <v>#DIV/0!</v>
      </c>
    </row>
    <row r="3556" spans="1:20" ht="30" hidden="1" x14ac:dyDescent="0.3">
      <c r="A3556" s="136"/>
      <c r="B3556" s="117" t="s">
        <v>209</v>
      </c>
      <c r="C3556" s="97" t="s">
        <v>210</v>
      </c>
      <c r="D3556" s="18"/>
      <c r="E3556" s="645">
        <f t="shared" si="392"/>
        <v>0</v>
      </c>
      <c r="F3556" s="18"/>
      <c r="G3556" s="18"/>
      <c r="H3556" s="18"/>
      <c r="I3556" s="645">
        <f t="shared" si="389"/>
        <v>0</v>
      </c>
      <c r="J3556" s="18"/>
      <c r="K3556" s="18"/>
      <c r="L3556" s="18"/>
      <c r="M3556" s="645">
        <f t="shared" si="390"/>
        <v>0</v>
      </c>
      <c r="N3556" s="18"/>
      <c r="O3556" s="18"/>
      <c r="P3556" s="18"/>
      <c r="Q3556" s="87" t="e">
        <f t="shared" si="391"/>
        <v>#DIV/0!</v>
      </c>
      <c r="R3556" s="87" t="e">
        <f t="shared" si="391"/>
        <v>#DIV/0!</v>
      </c>
      <c r="S3556" s="87" t="e">
        <f t="shared" si="391"/>
        <v>#DIV/0!</v>
      </c>
      <c r="T3556" s="87" t="e">
        <f t="shared" si="388"/>
        <v>#DIV/0!</v>
      </c>
    </row>
    <row r="3557" spans="1:20" ht="30" hidden="1" x14ac:dyDescent="0.3">
      <c r="A3557" s="136"/>
      <c r="B3557" s="117" t="s">
        <v>211</v>
      </c>
      <c r="C3557" s="97" t="s">
        <v>212</v>
      </c>
      <c r="D3557" s="18"/>
      <c r="E3557" s="645">
        <f t="shared" si="392"/>
        <v>0</v>
      </c>
      <c r="F3557" s="18"/>
      <c r="G3557" s="18"/>
      <c r="H3557" s="18"/>
      <c r="I3557" s="645">
        <f t="shared" si="389"/>
        <v>0</v>
      </c>
      <c r="J3557" s="18"/>
      <c r="K3557" s="18"/>
      <c r="L3557" s="18"/>
      <c r="M3557" s="645">
        <f t="shared" si="390"/>
        <v>0</v>
      </c>
      <c r="N3557" s="18"/>
      <c r="O3557" s="18"/>
      <c r="P3557" s="18"/>
      <c r="Q3557" s="87" t="e">
        <f t="shared" si="391"/>
        <v>#DIV/0!</v>
      </c>
      <c r="R3557" s="87" t="e">
        <f t="shared" si="391"/>
        <v>#DIV/0!</v>
      </c>
      <c r="S3557" s="87" t="e">
        <f t="shared" si="391"/>
        <v>#DIV/0!</v>
      </c>
      <c r="T3557" s="87" t="e">
        <f t="shared" si="388"/>
        <v>#DIV/0!</v>
      </c>
    </row>
    <row r="3558" spans="1:20" hidden="1" x14ac:dyDescent="0.3">
      <c r="A3558" s="136"/>
      <c r="B3558" s="117" t="s">
        <v>213</v>
      </c>
      <c r="C3558" s="96" t="s">
        <v>214</v>
      </c>
      <c r="D3558" s="18"/>
      <c r="E3558" s="645">
        <f t="shared" si="392"/>
        <v>0</v>
      </c>
      <c r="F3558" s="18"/>
      <c r="G3558" s="18"/>
      <c r="H3558" s="18"/>
      <c r="I3558" s="645">
        <f t="shared" si="389"/>
        <v>0</v>
      </c>
      <c r="J3558" s="18"/>
      <c r="K3558" s="18"/>
      <c r="L3558" s="18"/>
      <c r="M3558" s="645">
        <f t="shared" si="390"/>
        <v>0</v>
      </c>
      <c r="N3558" s="18"/>
      <c r="O3558" s="18"/>
      <c r="P3558" s="18"/>
      <c r="Q3558" s="87" t="e">
        <f t="shared" si="391"/>
        <v>#DIV/0!</v>
      </c>
      <c r="R3558" s="87" t="e">
        <f t="shared" si="391"/>
        <v>#DIV/0!</v>
      </c>
      <c r="S3558" s="87" t="e">
        <f t="shared" si="391"/>
        <v>#DIV/0!</v>
      </c>
      <c r="T3558" s="87" t="e">
        <f t="shared" si="388"/>
        <v>#DIV/0!</v>
      </c>
    </row>
    <row r="3559" spans="1:20" hidden="1" x14ac:dyDescent="0.3">
      <c r="A3559" s="136"/>
      <c r="B3559" s="117" t="s">
        <v>215</v>
      </c>
      <c r="C3559" s="95" t="s">
        <v>391</v>
      </c>
      <c r="D3559" s="18"/>
      <c r="E3559" s="645">
        <f t="shared" si="392"/>
        <v>0</v>
      </c>
      <c r="F3559" s="18"/>
      <c r="G3559" s="18"/>
      <c r="H3559" s="18"/>
      <c r="I3559" s="645">
        <f t="shared" si="389"/>
        <v>0</v>
      </c>
      <c r="J3559" s="18"/>
      <c r="K3559" s="18"/>
      <c r="L3559" s="18"/>
      <c r="M3559" s="645">
        <f t="shared" si="390"/>
        <v>0</v>
      </c>
      <c r="N3559" s="18"/>
      <c r="O3559" s="18"/>
      <c r="P3559" s="18"/>
      <c r="Q3559" s="87" t="e">
        <f t="shared" si="391"/>
        <v>#DIV/0!</v>
      </c>
      <c r="R3559" s="87" t="e">
        <f t="shared" si="391"/>
        <v>#DIV/0!</v>
      </c>
      <c r="S3559" s="87" t="e">
        <f t="shared" si="391"/>
        <v>#DIV/0!</v>
      </c>
      <c r="T3559" s="87" t="e">
        <f t="shared" si="388"/>
        <v>#DIV/0!</v>
      </c>
    </row>
    <row r="3560" spans="1:20" ht="45" hidden="1" x14ac:dyDescent="0.3">
      <c r="A3560" s="136"/>
      <c r="B3560" s="117" t="s">
        <v>216</v>
      </c>
      <c r="C3560" s="96" t="s">
        <v>217</v>
      </c>
      <c r="D3560" s="18"/>
      <c r="E3560" s="645">
        <f t="shared" si="392"/>
        <v>0</v>
      </c>
      <c r="F3560" s="18"/>
      <c r="G3560" s="18"/>
      <c r="H3560" s="18"/>
      <c r="I3560" s="645">
        <f t="shared" si="389"/>
        <v>0</v>
      </c>
      <c r="J3560" s="18"/>
      <c r="K3560" s="18"/>
      <c r="L3560" s="18"/>
      <c r="M3560" s="645">
        <f t="shared" si="390"/>
        <v>0</v>
      </c>
      <c r="N3560" s="18"/>
      <c r="O3560" s="18"/>
      <c r="P3560" s="18"/>
      <c r="Q3560" s="87" t="e">
        <f t="shared" si="391"/>
        <v>#DIV/0!</v>
      </c>
      <c r="R3560" s="87" t="e">
        <f t="shared" si="391"/>
        <v>#DIV/0!</v>
      </c>
      <c r="S3560" s="87" t="e">
        <f t="shared" si="391"/>
        <v>#DIV/0!</v>
      </c>
      <c r="T3560" s="87" t="e">
        <f t="shared" si="388"/>
        <v>#DIV/0!</v>
      </c>
    </row>
    <row r="3561" spans="1:20" hidden="1" x14ac:dyDescent="0.3">
      <c r="A3561" s="136"/>
      <c r="B3561" s="117" t="s">
        <v>218</v>
      </c>
      <c r="C3561" s="96" t="s">
        <v>219</v>
      </c>
      <c r="D3561" s="18"/>
      <c r="E3561" s="645">
        <f t="shared" si="392"/>
        <v>0</v>
      </c>
      <c r="F3561" s="18"/>
      <c r="G3561" s="18"/>
      <c r="H3561" s="18"/>
      <c r="I3561" s="645">
        <f t="shared" si="389"/>
        <v>0</v>
      </c>
      <c r="J3561" s="18"/>
      <c r="K3561" s="18"/>
      <c r="L3561" s="18"/>
      <c r="M3561" s="645">
        <f t="shared" si="390"/>
        <v>0</v>
      </c>
      <c r="N3561" s="18"/>
      <c r="O3561" s="18"/>
      <c r="P3561" s="18"/>
      <c r="Q3561" s="87" t="e">
        <f t="shared" si="391"/>
        <v>#DIV/0!</v>
      </c>
      <c r="R3561" s="87" t="e">
        <f t="shared" si="391"/>
        <v>#DIV/0!</v>
      </c>
      <c r="S3561" s="87" t="e">
        <f t="shared" si="391"/>
        <v>#DIV/0!</v>
      </c>
      <c r="T3561" s="87" t="e">
        <f t="shared" si="388"/>
        <v>#DIV/0!</v>
      </c>
    </row>
    <row r="3562" spans="1:20" ht="30" hidden="1" x14ac:dyDescent="0.3">
      <c r="A3562" s="136"/>
      <c r="B3562" s="117" t="s">
        <v>220</v>
      </c>
      <c r="C3562" s="97" t="s">
        <v>221</v>
      </c>
      <c r="D3562" s="18"/>
      <c r="E3562" s="645">
        <f t="shared" si="392"/>
        <v>0</v>
      </c>
      <c r="F3562" s="18"/>
      <c r="G3562" s="18"/>
      <c r="H3562" s="18"/>
      <c r="I3562" s="645">
        <f t="shared" si="389"/>
        <v>0</v>
      </c>
      <c r="J3562" s="18"/>
      <c r="K3562" s="18"/>
      <c r="L3562" s="18"/>
      <c r="M3562" s="645">
        <f t="shared" si="390"/>
        <v>0</v>
      </c>
      <c r="N3562" s="18"/>
      <c r="O3562" s="18"/>
      <c r="P3562" s="18"/>
      <c r="Q3562" s="87" t="e">
        <f t="shared" si="391"/>
        <v>#DIV/0!</v>
      </c>
      <c r="R3562" s="87" t="e">
        <f t="shared" si="391"/>
        <v>#DIV/0!</v>
      </c>
      <c r="S3562" s="87" t="e">
        <f t="shared" si="391"/>
        <v>#DIV/0!</v>
      </c>
      <c r="T3562" s="87" t="e">
        <f t="shared" si="388"/>
        <v>#DIV/0!</v>
      </c>
    </row>
    <row r="3563" spans="1:20" ht="30" hidden="1" x14ac:dyDescent="0.3">
      <c r="A3563" s="136"/>
      <c r="B3563" s="117" t="s">
        <v>222</v>
      </c>
      <c r="C3563" s="97" t="s">
        <v>223</v>
      </c>
      <c r="D3563" s="18"/>
      <c r="E3563" s="645">
        <f t="shared" si="392"/>
        <v>0</v>
      </c>
      <c r="F3563" s="18"/>
      <c r="G3563" s="18"/>
      <c r="H3563" s="18"/>
      <c r="I3563" s="645">
        <f t="shared" si="389"/>
        <v>0</v>
      </c>
      <c r="J3563" s="18"/>
      <c r="K3563" s="18"/>
      <c r="L3563" s="18"/>
      <c r="M3563" s="645">
        <f t="shared" si="390"/>
        <v>0</v>
      </c>
      <c r="N3563" s="18"/>
      <c r="O3563" s="18"/>
      <c r="P3563" s="18"/>
      <c r="Q3563" s="87" t="e">
        <f t="shared" si="391"/>
        <v>#DIV/0!</v>
      </c>
      <c r="R3563" s="87" t="e">
        <f t="shared" si="391"/>
        <v>#DIV/0!</v>
      </c>
      <c r="S3563" s="87" t="e">
        <f t="shared" si="391"/>
        <v>#DIV/0!</v>
      </c>
      <c r="T3563" s="87" t="e">
        <f t="shared" si="388"/>
        <v>#DIV/0!</v>
      </c>
    </row>
    <row r="3564" spans="1:20" hidden="1" x14ac:dyDescent="0.3">
      <c r="A3564" s="136"/>
      <c r="B3564" s="117" t="s">
        <v>224</v>
      </c>
      <c r="C3564" s="96" t="s">
        <v>225</v>
      </c>
      <c r="D3564" s="18"/>
      <c r="E3564" s="645">
        <f t="shared" si="392"/>
        <v>0</v>
      </c>
      <c r="F3564" s="18"/>
      <c r="G3564" s="18"/>
      <c r="H3564" s="18"/>
      <c r="I3564" s="645">
        <f t="shared" si="389"/>
        <v>0</v>
      </c>
      <c r="J3564" s="18"/>
      <c r="K3564" s="18"/>
      <c r="L3564" s="18"/>
      <c r="M3564" s="645">
        <f t="shared" si="390"/>
        <v>0</v>
      </c>
      <c r="N3564" s="18"/>
      <c r="O3564" s="18"/>
      <c r="P3564" s="18"/>
      <c r="Q3564" s="87" t="e">
        <f t="shared" si="391"/>
        <v>#DIV/0!</v>
      </c>
      <c r="R3564" s="87" t="e">
        <f t="shared" si="391"/>
        <v>#DIV/0!</v>
      </c>
      <c r="S3564" s="87" t="e">
        <f t="shared" si="391"/>
        <v>#DIV/0!</v>
      </c>
      <c r="T3564" s="87" t="e">
        <f t="shared" si="388"/>
        <v>#DIV/0!</v>
      </c>
    </row>
    <row r="3565" spans="1:20" ht="30" hidden="1" x14ac:dyDescent="0.3">
      <c r="A3565" s="136"/>
      <c r="B3565" s="117" t="s">
        <v>226</v>
      </c>
      <c r="C3565" s="97" t="s">
        <v>227</v>
      </c>
      <c r="D3565" s="18"/>
      <c r="E3565" s="645">
        <f t="shared" si="392"/>
        <v>0</v>
      </c>
      <c r="F3565" s="18"/>
      <c r="G3565" s="18"/>
      <c r="H3565" s="18"/>
      <c r="I3565" s="645">
        <f t="shared" si="389"/>
        <v>0</v>
      </c>
      <c r="J3565" s="18"/>
      <c r="K3565" s="18"/>
      <c r="L3565" s="18"/>
      <c r="M3565" s="645">
        <f t="shared" si="390"/>
        <v>0</v>
      </c>
      <c r="N3565" s="18"/>
      <c r="O3565" s="18"/>
      <c r="P3565" s="18"/>
      <c r="Q3565" s="87" t="e">
        <f t="shared" si="391"/>
        <v>#DIV/0!</v>
      </c>
      <c r="R3565" s="87" t="e">
        <f t="shared" si="391"/>
        <v>#DIV/0!</v>
      </c>
      <c r="S3565" s="87" t="e">
        <f t="shared" si="391"/>
        <v>#DIV/0!</v>
      </c>
      <c r="T3565" s="87" t="e">
        <f t="shared" si="388"/>
        <v>#DIV/0!</v>
      </c>
    </row>
    <row r="3566" spans="1:20" ht="75" hidden="1" x14ac:dyDescent="0.3">
      <c r="A3566" s="136"/>
      <c r="B3566" s="117" t="s">
        <v>228</v>
      </c>
      <c r="C3566" s="97" t="s">
        <v>229</v>
      </c>
      <c r="D3566" s="18"/>
      <c r="E3566" s="645">
        <f t="shared" si="392"/>
        <v>0</v>
      </c>
      <c r="F3566" s="18"/>
      <c r="G3566" s="18"/>
      <c r="H3566" s="18"/>
      <c r="I3566" s="645">
        <f t="shared" si="389"/>
        <v>0</v>
      </c>
      <c r="J3566" s="18"/>
      <c r="K3566" s="18"/>
      <c r="L3566" s="18"/>
      <c r="M3566" s="645">
        <f t="shared" si="390"/>
        <v>0</v>
      </c>
      <c r="N3566" s="18"/>
      <c r="O3566" s="18"/>
      <c r="P3566" s="18"/>
      <c r="Q3566" s="87" t="e">
        <f t="shared" si="391"/>
        <v>#DIV/0!</v>
      </c>
      <c r="R3566" s="87" t="e">
        <f t="shared" si="391"/>
        <v>#DIV/0!</v>
      </c>
      <c r="S3566" s="87" t="e">
        <f t="shared" si="391"/>
        <v>#DIV/0!</v>
      </c>
      <c r="T3566" s="87" t="e">
        <f t="shared" si="388"/>
        <v>#DIV/0!</v>
      </c>
    </row>
    <row r="3567" spans="1:20" ht="135" hidden="1" x14ac:dyDescent="0.3">
      <c r="A3567" s="136"/>
      <c r="B3567" s="117" t="s">
        <v>230</v>
      </c>
      <c r="C3567" s="97" t="s">
        <v>231</v>
      </c>
      <c r="D3567" s="18"/>
      <c r="E3567" s="645">
        <f t="shared" si="392"/>
        <v>0</v>
      </c>
      <c r="F3567" s="18"/>
      <c r="G3567" s="18"/>
      <c r="H3567" s="18"/>
      <c r="I3567" s="645">
        <f t="shared" si="389"/>
        <v>0</v>
      </c>
      <c r="J3567" s="18"/>
      <c r="K3567" s="18"/>
      <c r="L3567" s="18"/>
      <c r="M3567" s="645">
        <f t="shared" si="390"/>
        <v>0</v>
      </c>
      <c r="N3567" s="18"/>
      <c r="O3567" s="18"/>
      <c r="P3567" s="18"/>
      <c r="Q3567" s="87" t="e">
        <f t="shared" si="391"/>
        <v>#DIV/0!</v>
      </c>
      <c r="R3567" s="87" t="e">
        <f t="shared" si="391"/>
        <v>#DIV/0!</v>
      </c>
      <c r="S3567" s="87" t="e">
        <f t="shared" si="391"/>
        <v>#DIV/0!</v>
      </c>
      <c r="T3567" s="87" t="e">
        <f t="shared" si="388"/>
        <v>#DIV/0!</v>
      </c>
    </row>
    <row r="3568" spans="1:20" ht="45" hidden="1" x14ac:dyDescent="0.3">
      <c r="A3568" s="136"/>
      <c r="B3568" s="117" t="s">
        <v>232</v>
      </c>
      <c r="C3568" s="97" t="s">
        <v>233</v>
      </c>
      <c r="D3568" s="18"/>
      <c r="E3568" s="645">
        <f t="shared" si="392"/>
        <v>0</v>
      </c>
      <c r="F3568" s="18"/>
      <c r="G3568" s="18"/>
      <c r="H3568" s="18"/>
      <c r="I3568" s="645">
        <f t="shared" si="389"/>
        <v>0</v>
      </c>
      <c r="J3568" s="18"/>
      <c r="K3568" s="18"/>
      <c r="L3568" s="18"/>
      <c r="M3568" s="645">
        <f t="shared" si="390"/>
        <v>0</v>
      </c>
      <c r="N3568" s="18"/>
      <c r="O3568" s="18"/>
      <c r="P3568" s="18"/>
      <c r="Q3568" s="87" t="e">
        <f t="shared" si="391"/>
        <v>#DIV/0!</v>
      </c>
      <c r="R3568" s="87" t="e">
        <f t="shared" si="391"/>
        <v>#DIV/0!</v>
      </c>
      <c r="S3568" s="87" t="e">
        <f t="shared" si="391"/>
        <v>#DIV/0!</v>
      </c>
      <c r="T3568" s="87" t="e">
        <f t="shared" si="388"/>
        <v>#DIV/0!</v>
      </c>
    </row>
    <row r="3569" spans="1:20" ht="45" hidden="1" x14ac:dyDescent="0.3">
      <c r="A3569" s="136"/>
      <c r="B3569" s="117" t="s">
        <v>234</v>
      </c>
      <c r="C3569" s="97" t="s">
        <v>235</v>
      </c>
      <c r="D3569" s="18"/>
      <c r="E3569" s="645">
        <f t="shared" si="392"/>
        <v>0</v>
      </c>
      <c r="F3569" s="18"/>
      <c r="G3569" s="18"/>
      <c r="H3569" s="18"/>
      <c r="I3569" s="645">
        <f t="shared" si="389"/>
        <v>0</v>
      </c>
      <c r="J3569" s="18"/>
      <c r="K3569" s="18"/>
      <c r="L3569" s="18"/>
      <c r="M3569" s="645">
        <f t="shared" si="390"/>
        <v>0</v>
      </c>
      <c r="N3569" s="18"/>
      <c r="O3569" s="18"/>
      <c r="P3569" s="18"/>
      <c r="Q3569" s="87" t="e">
        <f t="shared" si="391"/>
        <v>#DIV/0!</v>
      </c>
      <c r="R3569" s="87" t="e">
        <f t="shared" si="391"/>
        <v>#DIV/0!</v>
      </c>
      <c r="S3569" s="87" t="e">
        <f t="shared" si="391"/>
        <v>#DIV/0!</v>
      </c>
      <c r="T3569" s="87" t="e">
        <f t="shared" si="388"/>
        <v>#DIV/0!</v>
      </c>
    </row>
    <row r="3570" spans="1:20" ht="45" hidden="1" x14ac:dyDescent="0.3">
      <c r="A3570" s="136"/>
      <c r="B3570" s="117" t="s">
        <v>236</v>
      </c>
      <c r="C3570" s="97" t="s">
        <v>237</v>
      </c>
      <c r="D3570" s="18"/>
      <c r="E3570" s="645">
        <f t="shared" si="392"/>
        <v>0</v>
      </c>
      <c r="F3570" s="18"/>
      <c r="G3570" s="18"/>
      <c r="H3570" s="18"/>
      <c r="I3570" s="645">
        <f t="shared" si="389"/>
        <v>0</v>
      </c>
      <c r="J3570" s="18"/>
      <c r="K3570" s="18"/>
      <c r="L3570" s="18"/>
      <c r="M3570" s="645">
        <f t="shared" si="390"/>
        <v>0</v>
      </c>
      <c r="N3570" s="18"/>
      <c r="O3570" s="18"/>
      <c r="P3570" s="18"/>
      <c r="Q3570" s="87" t="e">
        <f t="shared" si="391"/>
        <v>#DIV/0!</v>
      </c>
      <c r="R3570" s="87" t="e">
        <f t="shared" si="391"/>
        <v>#DIV/0!</v>
      </c>
      <c r="S3570" s="87" t="e">
        <f t="shared" si="391"/>
        <v>#DIV/0!</v>
      </c>
      <c r="T3570" s="87" t="e">
        <f t="shared" si="388"/>
        <v>#DIV/0!</v>
      </c>
    </row>
    <row r="3571" spans="1:20" ht="30" hidden="1" x14ac:dyDescent="0.3">
      <c r="A3571" s="136"/>
      <c r="B3571" s="117" t="s">
        <v>238</v>
      </c>
      <c r="C3571" s="97" t="s">
        <v>239</v>
      </c>
      <c r="D3571" s="18"/>
      <c r="E3571" s="645">
        <f t="shared" si="392"/>
        <v>0</v>
      </c>
      <c r="F3571" s="18"/>
      <c r="G3571" s="18"/>
      <c r="H3571" s="18"/>
      <c r="I3571" s="645">
        <f t="shared" si="389"/>
        <v>0</v>
      </c>
      <c r="J3571" s="18"/>
      <c r="K3571" s="18"/>
      <c r="L3571" s="18"/>
      <c r="M3571" s="645">
        <f t="shared" si="390"/>
        <v>0</v>
      </c>
      <c r="N3571" s="18"/>
      <c r="O3571" s="18"/>
      <c r="P3571" s="18"/>
      <c r="Q3571" s="87" t="e">
        <f t="shared" si="391"/>
        <v>#DIV/0!</v>
      </c>
      <c r="R3571" s="87" t="e">
        <f t="shared" si="391"/>
        <v>#DIV/0!</v>
      </c>
      <c r="S3571" s="87" t="e">
        <f t="shared" si="391"/>
        <v>#DIV/0!</v>
      </c>
      <c r="T3571" s="87" t="e">
        <f t="shared" si="388"/>
        <v>#DIV/0!</v>
      </c>
    </row>
    <row r="3572" spans="1:20" ht="45" hidden="1" x14ac:dyDescent="0.3">
      <c r="A3572" s="136"/>
      <c r="B3572" s="117" t="s">
        <v>240</v>
      </c>
      <c r="C3572" s="97" t="s">
        <v>241</v>
      </c>
      <c r="D3572" s="18"/>
      <c r="E3572" s="645">
        <f t="shared" si="392"/>
        <v>0</v>
      </c>
      <c r="F3572" s="18"/>
      <c r="G3572" s="18"/>
      <c r="H3572" s="18"/>
      <c r="I3572" s="645">
        <f t="shared" si="389"/>
        <v>0</v>
      </c>
      <c r="J3572" s="18"/>
      <c r="K3572" s="18"/>
      <c r="L3572" s="18"/>
      <c r="M3572" s="645">
        <f t="shared" si="390"/>
        <v>0</v>
      </c>
      <c r="N3572" s="18"/>
      <c r="O3572" s="18"/>
      <c r="P3572" s="18"/>
      <c r="Q3572" s="87" t="e">
        <f t="shared" si="391"/>
        <v>#DIV/0!</v>
      </c>
      <c r="R3572" s="87" t="e">
        <f t="shared" si="391"/>
        <v>#DIV/0!</v>
      </c>
      <c r="S3572" s="87" t="e">
        <f t="shared" si="391"/>
        <v>#DIV/0!</v>
      </c>
      <c r="T3572" s="87" t="e">
        <f t="shared" si="388"/>
        <v>#DIV/0!</v>
      </c>
    </row>
    <row r="3573" spans="1:20" ht="60" hidden="1" x14ac:dyDescent="0.3">
      <c r="A3573" s="136"/>
      <c r="B3573" s="117" t="s">
        <v>242</v>
      </c>
      <c r="C3573" s="97" t="s">
        <v>243</v>
      </c>
      <c r="D3573" s="18"/>
      <c r="E3573" s="645">
        <f t="shared" si="392"/>
        <v>0</v>
      </c>
      <c r="F3573" s="18"/>
      <c r="G3573" s="18"/>
      <c r="H3573" s="18"/>
      <c r="I3573" s="645">
        <f t="shared" si="389"/>
        <v>0</v>
      </c>
      <c r="J3573" s="18"/>
      <c r="K3573" s="18"/>
      <c r="L3573" s="18"/>
      <c r="M3573" s="645">
        <f t="shared" si="390"/>
        <v>0</v>
      </c>
      <c r="N3573" s="18"/>
      <c r="O3573" s="18"/>
      <c r="P3573" s="18"/>
      <c r="Q3573" s="87" t="e">
        <f t="shared" si="391"/>
        <v>#DIV/0!</v>
      </c>
      <c r="R3573" s="87" t="e">
        <f t="shared" si="391"/>
        <v>#DIV/0!</v>
      </c>
      <c r="S3573" s="87" t="e">
        <f t="shared" si="391"/>
        <v>#DIV/0!</v>
      </c>
      <c r="T3573" s="87" t="e">
        <f t="shared" si="388"/>
        <v>#DIV/0!</v>
      </c>
    </row>
    <row r="3574" spans="1:20" ht="30" hidden="1" x14ac:dyDescent="0.3">
      <c r="A3574" s="136"/>
      <c r="B3574" s="117" t="s">
        <v>244</v>
      </c>
      <c r="C3574" s="97" t="s">
        <v>245</v>
      </c>
      <c r="D3574" s="18"/>
      <c r="E3574" s="645">
        <f t="shared" si="392"/>
        <v>0</v>
      </c>
      <c r="F3574" s="18"/>
      <c r="G3574" s="18"/>
      <c r="H3574" s="18"/>
      <c r="I3574" s="645">
        <f t="shared" si="389"/>
        <v>0</v>
      </c>
      <c r="J3574" s="18"/>
      <c r="K3574" s="18"/>
      <c r="L3574" s="18"/>
      <c r="M3574" s="645">
        <f t="shared" si="390"/>
        <v>0</v>
      </c>
      <c r="N3574" s="18"/>
      <c r="O3574" s="18"/>
      <c r="P3574" s="18"/>
      <c r="Q3574" s="87" t="e">
        <f t="shared" si="391"/>
        <v>#DIV/0!</v>
      </c>
      <c r="R3574" s="87" t="e">
        <f t="shared" si="391"/>
        <v>#DIV/0!</v>
      </c>
      <c r="S3574" s="87" t="e">
        <f t="shared" si="391"/>
        <v>#DIV/0!</v>
      </c>
      <c r="T3574" s="87" t="e">
        <f t="shared" si="388"/>
        <v>#DIV/0!</v>
      </c>
    </row>
    <row r="3575" spans="1:20" ht="30" hidden="1" x14ac:dyDescent="0.3">
      <c r="A3575" s="136"/>
      <c r="B3575" s="117" t="s">
        <v>246</v>
      </c>
      <c r="C3575" s="97" t="s">
        <v>247</v>
      </c>
      <c r="D3575" s="18"/>
      <c r="E3575" s="645">
        <f t="shared" si="392"/>
        <v>0</v>
      </c>
      <c r="F3575" s="18"/>
      <c r="G3575" s="18"/>
      <c r="H3575" s="18"/>
      <c r="I3575" s="645">
        <f t="shared" si="389"/>
        <v>0</v>
      </c>
      <c r="J3575" s="18"/>
      <c r="K3575" s="18"/>
      <c r="L3575" s="18"/>
      <c r="M3575" s="645">
        <f t="shared" si="390"/>
        <v>0</v>
      </c>
      <c r="N3575" s="18"/>
      <c r="O3575" s="18"/>
      <c r="P3575" s="18"/>
      <c r="Q3575" s="87" t="e">
        <f t="shared" si="391"/>
        <v>#DIV/0!</v>
      </c>
      <c r="R3575" s="87" t="e">
        <f t="shared" si="391"/>
        <v>#DIV/0!</v>
      </c>
      <c r="S3575" s="87" t="e">
        <f t="shared" si="391"/>
        <v>#DIV/0!</v>
      </c>
      <c r="T3575" s="87" t="e">
        <f t="shared" si="388"/>
        <v>#DIV/0!</v>
      </c>
    </row>
    <row r="3576" spans="1:20" ht="30" hidden="1" x14ac:dyDescent="0.3">
      <c r="A3576" s="136"/>
      <c r="B3576" s="117" t="s">
        <v>248</v>
      </c>
      <c r="C3576" s="97" t="s">
        <v>249</v>
      </c>
      <c r="D3576" s="18"/>
      <c r="E3576" s="645">
        <f t="shared" si="392"/>
        <v>0</v>
      </c>
      <c r="F3576" s="18"/>
      <c r="G3576" s="18"/>
      <c r="H3576" s="18"/>
      <c r="I3576" s="645">
        <f t="shared" si="389"/>
        <v>0</v>
      </c>
      <c r="J3576" s="18"/>
      <c r="K3576" s="18"/>
      <c r="L3576" s="18"/>
      <c r="M3576" s="645">
        <f t="shared" si="390"/>
        <v>0</v>
      </c>
      <c r="N3576" s="18"/>
      <c r="O3576" s="18"/>
      <c r="P3576" s="18"/>
      <c r="Q3576" s="87" t="e">
        <f t="shared" si="391"/>
        <v>#DIV/0!</v>
      </c>
      <c r="R3576" s="87" t="e">
        <f t="shared" si="391"/>
        <v>#DIV/0!</v>
      </c>
      <c r="S3576" s="87" t="e">
        <f t="shared" si="391"/>
        <v>#DIV/0!</v>
      </c>
      <c r="T3576" s="87" t="e">
        <f t="shared" si="388"/>
        <v>#DIV/0!</v>
      </c>
    </row>
    <row r="3577" spans="1:20" ht="75" hidden="1" x14ac:dyDescent="0.3">
      <c r="A3577" s="136"/>
      <c r="B3577" s="117" t="s">
        <v>250</v>
      </c>
      <c r="C3577" s="97" t="s">
        <v>251</v>
      </c>
      <c r="D3577" s="18"/>
      <c r="E3577" s="645">
        <f t="shared" si="392"/>
        <v>0</v>
      </c>
      <c r="F3577" s="18"/>
      <c r="G3577" s="18"/>
      <c r="H3577" s="18"/>
      <c r="I3577" s="645">
        <f t="shared" si="389"/>
        <v>0</v>
      </c>
      <c r="J3577" s="18"/>
      <c r="K3577" s="18"/>
      <c r="L3577" s="18"/>
      <c r="M3577" s="645">
        <f t="shared" si="390"/>
        <v>0</v>
      </c>
      <c r="N3577" s="18"/>
      <c r="O3577" s="18"/>
      <c r="P3577" s="18"/>
      <c r="Q3577" s="87" t="e">
        <f t="shared" si="391"/>
        <v>#DIV/0!</v>
      </c>
      <c r="R3577" s="87" t="e">
        <f t="shared" si="391"/>
        <v>#DIV/0!</v>
      </c>
      <c r="S3577" s="87" t="e">
        <f t="shared" si="391"/>
        <v>#DIV/0!</v>
      </c>
      <c r="T3577" s="87" t="e">
        <f t="shared" si="388"/>
        <v>#DIV/0!</v>
      </c>
    </row>
    <row r="3578" spans="1:20" ht="30" hidden="1" x14ac:dyDescent="0.3">
      <c r="A3578" s="136"/>
      <c r="B3578" s="117" t="s">
        <v>252</v>
      </c>
      <c r="C3578" s="97" t="s">
        <v>253</v>
      </c>
      <c r="D3578" s="18"/>
      <c r="E3578" s="645">
        <f t="shared" si="392"/>
        <v>0</v>
      </c>
      <c r="F3578" s="18"/>
      <c r="G3578" s="18"/>
      <c r="H3578" s="18"/>
      <c r="I3578" s="645">
        <f t="shared" si="389"/>
        <v>0</v>
      </c>
      <c r="J3578" s="18"/>
      <c r="K3578" s="18"/>
      <c r="L3578" s="18"/>
      <c r="M3578" s="645">
        <f t="shared" si="390"/>
        <v>0</v>
      </c>
      <c r="N3578" s="18"/>
      <c r="O3578" s="18"/>
      <c r="P3578" s="18"/>
      <c r="Q3578" s="87" t="e">
        <f t="shared" si="391"/>
        <v>#DIV/0!</v>
      </c>
      <c r="R3578" s="87" t="e">
        <f t="shared" si="391"/>
        <v>#DIV/0!</v>
      </c>
      <c r="S3578" s="87" t="e">
        <f t="shared" si="391"/>
        <v>#DIV/0!</v>
      </c>
      <c r="T3578" s="87" t="e">
        <f t="shared" si="388"/>
        <v>#DIV/0!</v>
      </c>
    </row>
    <row r="3579" spans="1:20" ht="30" hidden="1" x14ac:dyDescent="0.3">
      <c r="A3579" s="136"/>
      <c r="B3579" s="117" t="s">
        <v>254</v>
      </c>
      <c r="C3579" s="96" t="s">
        <v>255</v>
      </c>
      <c r="D3579" s="18"/>
      <c r="E3579" s="645">
        <f t="shared" si="392"/>
        <v>0</v>
      </c>
      <c r="F3579" s="18"/>
      <c r="G3579" s="18"/>
      <c r="H3579" s="18"/>
      <c r="I3579" s="645">
        <f t="shared" si="389"/>
        <v>0</v>
      </c>
      <c r="J3579" s="18"/>
      <c r="K3579" s="18"/>
      <c r="L3579" s="18"/>
      <c r="M3579" s="645">
        <f t="shared" si="390"/>
        <v>0</v>
      </c>
      <c r="N3579" s="18"/>
      <c r="O3579" s="18"/>
      <c r="P3579" s="18"/>
      <c r="Q3579" s="87" t="e">
        <f t="shared" si="391"/>
        <v>#DIV/0!</v>
      </c>
      <c r="R3579" s="87" t="e">
        <f t="shared" si="391"/>
        <v>#DIV/0!</v>
      </c>
      <c r="S3579" s="87" t="e">
        <f t="shared" si="391"/>
        <v>#DIV/0!</v>
      </c>
      <c r="T3579" s="87" t="e">
        <f t="shared" si="388"/>
        <v>#DIV/0!</v>
      </c>
    </row>
    <row r="3580" spans="1:20" hidden="1" x14ac:dyDescent="0.3">
      <c r="A3580" s="136"/>
      <c r="B3580" s="117" t="s">
        <v>256</v>
      </c>
      <c r="C3580" s="96" t="s">
        <v>257</v>
      </c>
      <c r="D3580" s="18"/>
      <c r="E3580" s="645">
        <f t="shared" si="392"/>
        <v>0</v>
      </c>
      <c r="F3580" s="18"/>
      <c r="G3580" s="18"/>
      <c r="H3580" s="18"/>
      <c r="I3580" s="645">
        <f t="shared" si="389"/>
        <v>0</v>
      </c>
      <c r="J3580" s="18"/>
      <c r="K3580" s="18"/>
      <c r="L3580" s="18"/>
      <c r="M3580" s="645">
        <f t="shared" si="390"/>
        <v>0</v>
      </c>
      <c r="N3580" s="18"/>
      <c r="O3580" s="18"/>
      <c r="P3580" s="18"/>
      <c r="Q3580" s="87" t="e">
        <f t="shared" si="391"/>
        <v>#DIV/0!</v>
      </c>
      <c r="R3580" s="87" t="e">
        <f t="shared" si="391"/>
        <v>#DIV/0!</v>
      </c>
      <c r="S3580" s="87" t="e">
        <f t="shared" si="391"/>
        <v>#DIV/0!</v>
      </c>
      <c r="T3580" s="87" t="e">
        <f t="shared" si="388"/>
        <v>#DIV/0!</v>
      </c>
    </row>
    <row r="3581" spans="1:20" hidden="1" x14ac:dyDescent="0.3">
      <c r="A3581" s="136"/>
      <c r="B3581" s="117" t="s">
        <v>258</v>
      </c>
      <c r="C3581" s="96" t="s">
        <v>259</v>
      </c>
      <c r="D3581" s="18"/>
      <c r="E3581" s="645">
        <f t="shared" si="392"/>
        <v>0</v>
      </c>
      <c r="F3581" s="18"/>
      <c r="G3581" s="18"/>
      <c r="H3581" s="18"/>
      <c r="I3581" s="645">
        <f t="shared" si="389"/>
        <v>0</v>
      </c>
      <c r="J3581" s="18"/>
      <c r="K3581" s="18"/>
      <c r="L3581" s="18"/>
      <c r="M3581" s="645">
        <f t="shared" si="390"/>
        <v>0</v>
      </c>
      <c r="N3581" s="18"/>
      <c r="O3581" s="18"/>
      <c r="P3581" s="18"/>
      <c r="Q3581" s="87" t="e">
        <f t="shared" si="391"/>
        <v>#DIV/0!</v>
      </c>
      <c r="R3581" s="87" t="e">
        <f t="shared" si="391"/>
        <v>#DIV/0!</v>
      </c>
      <c r="S3581" s="87" t="e">
        <f t="shared" si="391"/>
        <v>#DIV/0!</v>
      </c>
      <c r="T3581" s="87" t="e">
        <f t="shared" si="388"/>
        <v>#DIV/0!</v>
      </c>
    </row>
    <row r="3582" spans="1:20" ht="60" hidden="1" x14ac:dyDescent="0.3">
      <c r="A3582" s="136"/>
      <c r="B3582" s="117" t="s">
        <v>260</v>
      </c>
      <c r="C3582" s="96" t="s">
        <v>261</v>
      </c>
      <c r="D3582" s="18"/>
      <c r="E3582" s="645">
        <f t="shared" si="392"/>
        <v>0</v>
      </c>
      <c r="F3582" s="18"/>
      <c r="G3582" s="18"/>
      <c r="H3582" s="18"/>
      <c r="I3582" s="645">
        <f t="shared" si="389"/>
        <v>0</v>
      </c>
      <c r="J3582" s="18"/>
      <c r="K3582" s="18"/>
      <c r="L3582" s="18"/>
      <c r="M3582" s="645">
        <f t="shared" si="390"/>
        <v>0</v>
      </c>
      <c r="N3582" s="18"/>
      <c r="O3582" s="18"/>
      <c r="P3582" s="18"/>
      <c r="Q3582" s="87" t="e">
        <f t="shared" si="391"/>
        <v>#DIV/0!</v>
      </c>
      <c r="R3582" s="87" t="e">
        <f t="shared" si="391"/>
        <v>#DIV/0!</v>
      </c>
      <c r="S3582" s="87" t="e">
        <f t="shared" si="391"/>
        <v>#DIV/0!</v>
      </c>
      <c r="T3582" s="87" t="e">
        <f t="shared" si="388"/>
        <v>#DIV/0!</v>
      </c>
    </row>
    <row r="3583" spans="1:20" ht="45" hidden="1" x14ac:dyDescent="0.3">
      <c r="A3583" s="136"/>
      <c r="B3583" s="117" t="s">
        <v>262</v>
      </c>
      <c r="C3583" s="96" t="s">
        <v>263</v>
      </c>
      <c r="D3583" s="18"/>
      <c r="E3583" s="645">
        <f t="shared" si="392"/>
        <v>0</v>
      </c>
      <c r="F3583" s="18"/>
      <c r="G3583" s="18"/>
      <c r="H3583" s="18"/>
      <c r="I3583" s="645">
        <f t="shared" si="389"/>
        <v>0</v>
      </c>
      <c r="J3583" s="18"/>
      <c r="K3583" s="18"/>
      <c r="L3583" s="18"/>
      <c r="M3583" s="645">
        <f t="shared" si="390"/>
        <v>0</v>
      </c>
      <c r="N3583" s="18"/>
      <c r="O3583" s="18"/>
      <c r="P3583" s="18"/>
      <c r="Q3583" s="87" t="e">
        <f t="shared" si="391"/>
        <v>#DIV/0!</v>
      </c>
      <c r="R3583" s="87" t="e">
        <f t="shared" si="391"/>
        <v>#DIV/0!</v>
      </c>
      <c r="S3583" s="87" t="e">
        <f t="shared" si="391"/>
        <v>#DIV/0!</v>
      </c>
      <c r="T3583" s="87" t="e">
        <f t="shared" si="388"/>
        <v>#DIV/0!</v>
      </c>
    </row>
    <row r="3584" spans="1:20" ht="45" hidden="1" x14ac:dyDescent="0.3">
      <c r="A3584" s="136"/>
      <c r="B3584" s="117" t="s">
        <v>264</v>
      </c>
      <c r="C3584" s="97" t="s">
        <v>265</v>
      </c>
      <c r="D3584" s="18"/>
      <c r="E3584" s="645">
        <f t="shared" si="392"/>
        <v>0</v>
      </c>
      <c r="F3584" s="18"/>
      <c r="G3584" s="18"/>
      <c r="H3584" s="18"/>
      <c r="I3584" s="645">
        <f t="shared" si="389"/>
        <v>0</v>
      </c>
      <c r="J3584" s="18"/>
      <c r="K3584" s="18"/>
      <c r="L3584" s="18"/>
      <c r="M3584" s="645">
        <f t="shared" si="390"/>
        <v>0</v>
      </c>
      <c r="N3584" s="18"/>
      <c r="O3584" s="18"/>
      <c r="P3584" s="18"/>
      <c r="Q3584" s="87" t="e">
        <f t="shared" si="391"/>
        <v>#DIV/0!</v>
      </c>
      <c r="R3584" s="87" t="e">
        <f t="shared" si="391"/>
        <v>#DIV/0!</v>
      </c>
      <c r="S3584" s="87" t="e">
        <f t="shared" si="391"/>
        <v>#DIV/0!</v>
      </c>
      <c r="T3584" s="87" t="e">
        <f t="shared" si="388"/>
        <v>#DIV/0!</v>
      </c>
    </row>
    <row r="3585" spans="1:20" ht="30" hidden="1" x14ac:dyDescent="0.3">
      <c r="A3585" s="136"/>
      <c r="B3585" s="117" t="s">
        <v>266</v>
      </c>
      <c r="C3585" s="97" t="s">
        <v>267</v>
      </c>
      <c r="D3585" s="18"/>
      <c r="E3585" s="645">
        <f t="shared" si="392"/>
        <v>0</v>
      </c>
      <c r="F3585" s="18"/>
      <c r="G3585" s="18"/>
      <c r="H3585" s="18"/>
      <c r="I3585" s="645">
        <f t="shared" si="389"/>
        <v>0</v>
      </c>
      <c r="J3585" s="18"/>
      <c r="K3585" s="18"/>
      <c r="L3585" s="18"/>
      <c r="M3585" s="645">
        <f t="shared" si="390"/>
        <v>0</v>
      </c>
      <c r="N3585" s="18"/>
      <c r="O3585" s="18"/>
      <c r="P3585" s="18"/>
      <c r="Q3585" s="87" t="e">
        <f t="shared" si="391"/>
        <v>#DIV/0!</v>
      </c>
      <c r="R3585" s="87" t="e">
        <f t="shared" si="391"/>
        <v>#DIV/0!</v>
      </c>
      <c r="S3585" s="87" t="e">
        <f t="shared" si="391"/>
        <v>#DIV/0!</v>
      </c>
      <c r="T3585" s="87" t="e">
        <f t="shared" si="388"/>
        <v>#DIV/0!</v>
      </c>
    </row>
    <row r="3586" spans="1:20" ht="30" hidden="1" x14ac:dyDescent="0.3">
      <c r="A3586" s="136"/>
      <c r="B3586" s="117" t="s">
        <v>268</v>
      </c>
      <c r="C3586" s="97" t="s">
        <v>269</v>
      </c>
      <c r="D3586" s="18"/>
      <c r="E3586" s="645">
        <f t="shared" si="392"/>
        <v>0</v>
      </c>
      <c r="F3586" s="18"/>
      <c r="G3586" s="18"/>
      <c r="H3586" s="18"/>
      <c r="I3586" s="645">
        <f t="shared" si="389"/>
        <v>0</v>
      </c>
      <c r="J3586" s="18"/>
      <c r="K3586" s="18"/>
      <c r="L3586" s="18"/>
      <c r="M3586" s="645">
        <f t="shared" si="390"/>
        <v>0</v>
      </c>
      <c r="N3586" s="18"/>
      <c r="O3586" s="18"/>
      <c r="P3586" s="18"/>
      <c r="Q3586" s="87" t="e">
        <f t="shared" si="391"/>
        <v>#DIV/0!</v>
      </c>
      <c r="R3586" s="87" t="e">
        <f t="shared" si="391"/>
        <v>#DIV/0!</v>
      </c>
      <c r="S3586" s="87" t="e">
        <f t="shared" si="391"/>
        <v>#DIV/0!</v>
      </c>
      <c r="T3586" s="87" t="e">
        <f t="shared" si="388"/>
        <v>#DIV/0!</v>
      </c>
    </row>
    <row r="3587" spans="1:20" ht="60" hidden="1" x14ac:dyDescent="0.3">
      <c r="A3587" s="136"/>
      <c r="B3587" s="117" t="s">
        <v>270</v>
      </c>
      <c r="C3587" s="97" t="s">
        <v>271</v>
      </c>
      <c r="D3587" s="18"/>
      <c r="E3587" s="645">
        <f t="shared" si="392"/>
        <v>0</v>
      </c>
      <c r="F3587" s="18"/>
      <c r="G3587" s="18"/>
      <c r="H3587" s="18"/>
      <c r="I3587" s="645">
        <f t="shared" si="389"/>
        <v>0</v>
      </c>
      <c r="J3587" s="18"/>
      <c r="K3587" s="18"/>
      <c r="L3587" s="18"/>
      <c r="M3587" s="645">
        <f t="shared" si="390"/>
        <v>0</v>
      </c>
      <c r="N3587" s="18"/>
      <c r="O3587" s="18"/>
      <c r="P3587" s="18"/>
      <c r="Q3587" s="87" t="e">
        <f t="shared" si="391"/>
        <v>#DIV/0!</v>
      </c>
      <c r="R3587" s="87" t="e">
        <f t="shared" si="391"/>
        <v>#DIV/0!</v>
      </c>
      <c r="S3587" s="87" t="e">
        <f t="shared" si="391"/>
        <v>#DIV/0!</v>
      </c>
      <c r="T3587" s="87" t="e">
        <f t="shared" si="388"/>
        <v>#DIV/0!</v>
      </c>
    </row>
    <row r="3588" spans="1:20" ht="60" hidden="1" x14ac:dyDescent="0.3">
      <c r="A3588" s="136"/>
      <c r="B3588" s="117" t="s">
        <v>272</v>
      </c>
      <c r="C3588" s="97" t="s">
        <v>273</v>
      </c>
      <c r="D3588" s="18"/>
      <c r="E3588" s="645">
        <f t="shared" si="392"/>
        <v>0</v>
      </c>
      <c r="F3588" s="18"/>
      <c r="G3588" s="18"/>
      <c r="H3588" s="18"/>
      <c r="I3588" s="645">
        <f t="shared" si="389"/>
        <v>0</v>
      </c>
      <c r="J3588" s="18"/>
      <c r="K3588" s="18"/>
      <c r="L3588" s="18"/>
      <c r="M3588" s="645">
        <f t="shared" si="390"/>
        <v>0</v>
      </c>
      <c r="N3588" s="18"/>
      <c r="O3588" s="18"/>
      <c r="P3588" s="18"/>
      <c r="Q3588" s="87" t="e">
        <f t="shared" si="391"/>
        <v>#DIV/0!</v>
      </c>
      <c r="R3588" s="87" t="e">
        <f t="shared" si="391"/>
        <v>#DIV/0!</v>
      </c>
      <c r="S3588" s="87" t="e">
        <f t="shared" si="391"/>
        <v>#DIV/0!</v>
      </c>
      <c r="T3588" s="87" t="e">
        <f t="shared" si="388"/>
        <v>#DIV/0!</v>
      </c>
    </row>
    <row r="3589" spans="1:20" ht="90" hidden="1" x14ac:dyDescent="0.3">
      <c r="A3589" s="136"/>
      <c r="B3589" s="117" t="s">
        <v>274</v>
      </c>
      <c r="C3589" s="97" t="s">
        <v>275</v>
      </c>
      <c r="D3589" s="18"/>
      <c r="E3589" s="645">
        <f t="shared" si="392"/>
        <v>0</v>
      </c>
      <c r="F3589" s="18"/>
      <c r="G3589" s="18"/>
      <c r="H3589" s="18"/>
      <c r="I3589" s="645">
        <f t="shared" si="389"/>
        <v>0</v>
      </c>
      <c r="J3589" s="18"/>
      <c r="K3589" s="18"/>
      <c r="L3589" s="18"/>
      <c r="M3589" s="645">
        <f t="shared" si="390"/>
        <v>0</v>
      </c>
      <c r="N3589" s="18"/>
      <c r="O3589" s="18"/>
      <c r="P3589" s="18"/>
      <c r="Q3589" s="87" t="e">
        <f t="shared" si="391"/>
        <v>#DIV/0!</v>
      </c>
      <c r="R3589" s="87" t="e">
        <f t="shared" si="391"/>
        <v>#DIV/0!</v>
      </c>
      <c r="S3589" s="87" t="e">
        <f t="shared" si="391"/>
        <v>#DIV/0!</v>
      </c>
      <c r="T3589" s="87" t="e">
        <f t="shared" si="388"/>
        <v>#DIV/0!</v>
      </c>
    </row>
    <row r="3590" spans="1:20" ht="45" hidden="1" x14ac:dyDescent="0.3">
      <c r="A3590" s="136"/>
      <c r="B3590" s="117" t="s">
        <v>276</v>
      </c>
      <c r="C3590" s="96" t="s">
        <v>277</v>
      </c>
      <c r="D3590" s="18"/>
      <c r="E3590" s="645">
        <f t="shared" si="392"/>
        <v>0</v>
      </c>
      <c r="F3590" s="18"/>
      <c r="G3590" s="18"/>
      <c r="H3590" s="18"/>
      <c r="I3590" s="645">
        <f t="shared" si="389"/>
        <v>0</v>
      </c>
      <c r="J3590" s="18"/>
      <c r="K3590" s="18"/>
      <c r="L3590" s="18"/>
      <c r="M3590" s="645">
        <f t="shared" si="390"/>
        <v>0</v>
      </c>
      <c r="N3590" s="18"/>
      <c r="O3590" s="18"/>
      <c r="P3590" s="18"/>
      <c r="Q3590" s="87" t="e">
        <f t="shared" si="391"/>
        <v>#DIV/0!</v>
      </c>
      <c r="R3590" s="87" t="e">
        <f t="shared" si="391"/>
        <v>#DIV/0!</v>
      </c>
      <c r="S3590" s="87" t="e">
        <f t="shared" si="391"/>
        <v>#DIV/0!</v>
      </c>
      <c r="T3590" s="87" t="e">
        <f t="shared" si="388"/>
        <v>#DIV/0!</v>
      </c>
    </row>
    <row r="3591" spans="1:20" ht="45" hidden="1" x14ac:dyDescent="0.3">
      <c r="A3591" s="136"/>
      <c r="B3591" s="117" t="s">
        <v>278</v>
      </c>
      <c r="C3591" s="96" t="s">
        <v>279</v>
      </c>
      <c r="D3591" s="18"/>
      <c r="E3591" s="645">
        <f t="shared" si="392"/>
        <v>0</v>
      </c>
      <c r="F3591" s="18"/>
      <c r="G3591" s="18"/>
      <c r="H3591" s="18"/>
      <c r="I3591" s="645">
        <f t="shared" si="389"/>
        <v>0</v>
      </c>
      <c r="J3591" s="18"/>
      <c r="K3591" s="18"/>
      <c r="L3591" s="18"/>
      <c r="M3591" s="645">
        <f t="shared" si="390"/>
        <v>0</v>
      </c>
      <c r="N3591" s="18"/>
      <c r="O3591" s="18"/>
      <c r="P3591" s="18"/>
      <c r="Q3591" s="87" t="e">
        <f t="shared" si="391"/>
        <v>#DIV/0!</v>
      </c>
      <c r="R3591" s="87" t="e">
        <f t="shared" si="391"/>
        <v>#DIV/0!</v>
      </c>
      <c r="S3591" s="87" t="e">
        <f t="shared" si="391"/>
        <v>#DIV/0!</v>
      </c>
      <c r="T3591" s="87" t="e">
        <f t="shared" si="388"/>
        <v>#DIV/0!</v>
      </c>
    </row>
    <row r="3592" spans="1:20" ht="30" hidden="1" x14ac:dyDescent="0.3">
      <c r="A3592" s="136"/>
      <c r="B3592" s="117" t="s">
        <v>280</v>
      </c>
      <c r="C3592" s="97" t="s">
        <v>281</v>
      </c>
      <c r="D3592" s="18"/>
      <c r="E3592" s="645">
        <f t="shared" si="392"/>
        <v>0</v>
      </c>
      <c r="F3592" s="18"/>
      <c r="G3592" s="18"/>
      <c r="H3592" s="18"/>
      <c r="I3592" s="645">
        <f t="shared" si="389"/>
        <v>0</v>
      </c>
      <c r="J3592" s="18"/>
      <c r="K3592" s="18"/>
      <c r="L3592" s="18"/>
      <c r="M3592" s="645">
        <f t="shared" si="390"/>
        <v>0</v>
      </c>
      <c r="N3592" s="18"/>
      <c r="O3592" s="18"/>
      <c r="P3592" s="18"/>
      <c r="Q3592" s="87" t="e">
        <f t="shared" si="391"/>
        <v>#DIV/0!</v>
      </c>
      <c r="R3592" s="87" t="e">
        <f t="shared" si="391"/>
        <v>#DIV/0!</v>
      </c>
      <c r="S3592" s="87" t="e">
        <f t="shared" si="391"/>
        <v>#DIV/0!</v>
      </c>
      <c r="T3592" s="87" t="e">
        <f t="shared" si="388"/>
        <v>#DIV/0!</v>
      </c>
    </row>
    <row r="3593" spans="1:20" ht="60" hidden="1" x14ac:dyDescent="0.3">
      <c r="A3593" s="136"/>
      <c r="B3593" s="117" t="s">
        <v>282</v>
      </c>
      <c r="C3593" s="97" t="s">
        <v>283</v>
      </c>
      <c r="D3593" s="18"/>
      <c r="E3593" s="645">
        <f t="shared" si="392"/>
        <v>0</v>
      </c>
      <c r="F3593" s="18"/>
      <c r="G3593" s="18"/>
      <c r="H3593" s="18"/>
      <c r="I3593" s="645">
        <f t="shared" si="389"/>
        <v>0</v>
      </c>
      <c r="J3593" s="18"/>
      <c r="K3593" s="18"/>
      <c r="L3593" s="18"/>
      <c r="M3593" s="645">
        <f t="shared" si="390"/>
        <v>0</v>
      </c>
      <c r="N3593" s="18"/>
      <c r="O3593" s="18"/>
      <c r="P3593" s="18"/>
      <c r="Q3593" s="87" t="e">
        <f t="shared" si="391"/>
        <v>#DIV/0!</v>
      </c>
      <c r="R3593" s="87" t="e">
        <f t="shared" si="391"/>
        <v>#DIV/0!</v>
      </c>
      <c r="S3593" s="87" t="e">
        <f t="shared" si="391"/>
        <v>#DIV/0!</v>
      </c>
      <c r="T3593" s="87" t="e">
        <f t="shared" si="388"/>
        <v>#DIV/0!</v>
      </c>
    </row>
    <row r="3594" spans="1:20" ht="30" hidden="1" x14ac:dyDescent="0.3">
      <c r="A3594" s="136"/>
      <c r="B3594" s="117" t="s">
        <v>284</v>
      </c>
      <c r="C3594" s="97" t="s">
        <v>285</v>
      </c>
      <c r="D3594" s="18"/>
      <c r="E3594" s="645">
        <f t="shared" si="392"/>
        <v>0</v>
      </c>
      <c r="F3594" s="18"/>
      <c r="G3594" s="18"/>
      <c r="H3594" s="18"/>
      <c r="I3594" s="645">
        <f t="shared" si="389"/>
        <v>0</v>
      </c>
      <c r="J3594" s="18"/>
      <c r="K3594" s="18"/>
      <c r="L3594" s="18"/>
      <c r="M3594" s="645">
        <f t="shared" si="390"/>
        <v>0</v>
      </c>
      <c r="N3594" s="18"/>
      <c r="O3594" s="18"/>
      <c r="P3594" s="18"/>
      <c r="Q3594" s="87" t="e">
        <f t="shared" si="391"/>
        <v>#DIV/0!</v>
      </c>
      <c r="R3594" s="87" t="e">
        <f t="shared" si="391"/>
        <v>#DIV/0!</v>
      </c>
      <c r="S3594" s="87" t="e">
        <f t="shared" si="391"/>
        <v>#DIV/0!</v>
      </c>
      <c r="T3594" s="87" t="e">
        <f t="shared" si="388"/>
        <v>#DIV/0!</v>
      </c>
    </row>
    <row r="3595" spans="1:20" ht="90" hidden="1" x14ac:dyDescent="0.3">
      <c r="A3595" s="136"/>
      <c r="B3595" s="117" t="s">
        <v>286</v>
      </c>
      <c r="C3595" s="97" t="s">
        <v>287</v>
      </c>
      <c r="D3595" s="18"/>
      <c r="E3595" s="645">
        <f t="shared" si="392"/>
        <v>0</v>
      </c>
      <c r="F3595" s="18"/>
      <c r="G3595" s="18"/>
      <c r="H3595" s="18"/>
      <c r="I3595" s="645">
        <f t="shared" si="389"/>
        <v>0</v>
      </c>
      <c r="J3595" s="18"/>
      <c r="K3595" s="18"/>
      <c r="L3595" s="18"/>
      <c r="M3595" s="645">
        <f t="shared" si="390"/>
        <v>0</v>
      </c>
      <c r="N3595" s="18"/>
      <c r="O3595" s="18"/>
      <c r="P3595" s="18"/>
      <c r="Q3595" s="87" t="e">
        <f t="shared" si="391"/>
        <v>#DIV/0!</v>
      </c>
      <c r="R3595" s="87" t="e">
        <f t="shared" si="391"/>
        <v>#DIV/0!</v>
      </c>
      <c r="S3595" s="87" t="e">
        <f t="shared" si="391"/>
        <v>#DIV/0!</v>
      </c>
      <c r="T3595" s="87" t="e">
        <f t="shared" si="388"/>
        <v>#DIV/0!</v>
      </c>
    </row>
    <row r="3596" spans="1:20" ht="30" hidden="1" x14ac:dyDescent="0.3">
      <c r="A3596" s="136"/>
      <c r="B3596" s="117" t="s">
        <v>288</v>
      </c>
      <c r="C3596" s="97" t="s">
        <v>289</v>
      </c>
      <c r="D3596" s="18"/>
      <c r="E3596" s="645">
        <f t="shared" si="392"/>
        <v>0</v>
      </c>
      <c r="F3596" s="18"/>
      <c r="G3596" s="18"/>
      <c r="H3596" s="18"/>
      <c r="I3596" s="645">
        <f t="shared" si="389"/>
        <v>0</v>
      </c>
      <c r="J3596" s="18"/>
      <c r="K3596" s="18"/>
      <c r="L3596" s="18"/>
      <c r="M3596" s="645">
        <f t="shared" si="390"/>
        <v>0</v>
      </c>
      <c r="N3596" s="18"/>
      <c r="O3596" s="18"/>
      <c r="P3596" s="18"/>
      <c r="Q3596" s="87" t="e">
        <f t="shared" si="391"/>
        <v>#DIV/0!</v>
      </c>
      <c r="R3596" s="87" t="e">
        <f t="shared" si="391"/>
        <v>#DIV/0!</v>
      </c>
      <c r="S3596" s="87" t="e">
        <f t="shared" si="391"/>
        <v>#DIV/0!</v>
      </c>
      <c r="T3596" s="87" t="e">
        <f t="shared" si="388"/>
        <v>#DIV/0!</v>
      </c>
    </row>
    <row r="3597" spans="1:20" ht="90" hidden="1" x14ac:dyDescent="0.3">
      <c r="A3597" s="136"/>
      <c r="B3597" s="117" t="s">
        <v>290</v>
      </c>
      <c r="C3597" s="97" t="s">
        <v>291</v>
      </c>
      <c r="D3597" s="18"/>
      <c r="E3597" s="645">
        <f t="shared" si="392"/>
        <v>0</v>
      </c>
      <c r="F3597" s="18"/>
      <c r="G3597" s="18"/>
      <c r="H3597" s="18"/>
      <c r="I3597" s="645">
        <f t="shared" si="389"/>
        <v>0</v>
      </c>
      <c r="J3597" s="18"/>
      <c r="K3597" s="18"/>
      <c r="L3597" s="18"/>
      <c r="M3597" s="645">
        <f t="shared" si="390"/>
        <v>0</v>
      </c>
      <c r="N3597" s="18"/>
      <c r="O3597" s="18"/>
      <c r="P3597" s="18"/>
      <c r="Q3597" s="87" t="e">
        <f t="shared" si="391"/>
        <v>#DIV/0!</v>
      </c>
      <c r="R3597" s="87" t="e">
        <f t="shared" si="391"/>
        <v>#DIV/0!</v>
      </c>
      <c r="S3597" s="87" t="e">
        <f t="shared" si="391"/>
        <v>#DIV/0!</v>
      </c>
      <c r="T3597" s="87" t="e">
        <f t="shared" si="388"/>
        <v>#DIV/0!</v>
      </c>
    </row>
    <row r="3598" spans="1:20" ht="30" hidden="1" x14ac:dyDescent="0.3">
      <c r="A3598" s="136"/>
      <c r="B3598" s="117" t="s">
        <v>292</v>
      </c>
      <c r="C3598" s="97" t="s">
        <v>293</v>
      </c>
      <c r="D3598" s="18"/>
      <c r="E3598" s="645">
        <f t="shared" si="392"/>
        <v>0</v>
      </c>
      <c r="F3598" s="18"/>
      <c r="G3598" s="18"/>
      <c r="H3598" s="18"/>
      <c r="I3598" s="645">
        <f t="shared" si="389"/>
        <v>0</v>
      </c>
      <c r="J3598" s="18"/>
      <c r="K3598" s="18"/>
      <c r="L3598" s="18"/>
      <c r="M3598" s="645">
        <f t="shared" si="390"/>
        <v>0</v>
      </c>
      <c r="N3598" s="18"/>
      <c r="O3598" s="18"/>
      <c r="P3598" s="18"/>
      <c r="Q3598" s="87" t="e">
        <f t="shared" si="391"/>
        <v>#DIV/0!</v>
      </c>
      <c r="R3598" s="87" t="e">
        <f t="shared" si="391"/>
        <v>#DIV/0!</v>
      </c>
      <c r="S3598" s="87" t="e">
        <f t="shared" si="391"/>
        <v>#DIV/0!</v>
      </c>
      <c r="T3598" s="87" t="e">
        <f t="shared" si="388"/>
        <v>#DIV/0!</v>
      </c>
    </row>
    <row r="3599" spans="1:20" ht="30" hidden="1" x14ac:dyDescent="0.3">
      <c r="A3599" s="136"/>
      <c r="B3599" s="117" t="s">
        <v>294</v>
      </c>
      <c r="C3599" s="97" t="s">
        <v>295</v>
      </c>
      <c r="D3599" s="18"/>
      <c r="E3599" s="645">
        <f t="shared" si="392"/>
        <v>0</v>
      </c>
      <c r="F3599" s="18"/>
      <c r="G3599" s="18"/>
      <c r="H3599" s="18"/>
      <c r="I3599" s="645">
        <f t="shared" si="389"/>
        <v>0</v>
      </c>
      <c r="J3599" s="18"/>
      <c r="K3599" s="18"/>
      <c r="L3599" s="18"/>
      <c r="M3599" s="645">
        <f t="shared" si="390"/>
        <v>0</v>
      </c>
      <c r="N3599" s="18"/>
      <c r="O3599" s="18"/>
      <c r="P3599" s="18"/>
      <c r="Q3599" s="87" t="e">
        <f t="shared" si="391"/>
        <v>#DIV/0!</v>
      </c>
      <c r="R3599" s="87" t="e">
        <f t="shared" si="391"/>
        <v>#DIV/0!</v>
      </c>
      <c r="S3599" s="87" t="e">
        <f t="shared" si="391"/>
        <v>#DIV/0!</v>
      </c>
      <c r="T3599" s="87" t="e">
        <f t="shared" si="388"/>
        <v>#DIV/0!</v>
      </c>
    </row>
    <row r="3600" spans="1:20" ht="30" hidden="1" x14ac:dyDescent="0.3">
      <c r="A3600" s="136"/>
      <c r="B3600" s="117" t="s">
        <v>296</v>
      </c>
      <c r="C3600" s="97" t="s">
        <v>297</v>
      </c>
      <c r="D3600" s="18"/>
      <c r="E3600" s="645">
        <f t="shared" si="392"/>
        <v>0</v>
      </c>
      <c r="F3600" s="18"/>
      <c r="G3600" s="18"/>
      <c r="H3600" s="18"/>
      <c r="I3600" s="645">
        <f t="shared" si="389"/>
        <v>0</v>
      </c>
      <c r="J3600" s="18"/>
      <c r="K3600" s="18"/>
      <c r="L3600" s="18"/>
      <c r="M3600" s="645">
        <f t="shared" si="390"/>
        <v>0</v>
      </c>
      <c r="N3600" s="18"/>
      <c r="O3600" s="18"/>
      <c r="P3600" s="18"/>
      <c r="Q3600" s="87" t="e">
        <f t="shared" si="391"/>
        <v>#DIV/0!</v>
      </c>
      <c r="R3600" s="87" t="e">
        <f t="shared" si="391"/>
        <v>#DIV/0!</v>
      </c>
      <c r="S3600" s="87" t="e">
        <f t="shared" si="391"/>
        <v>#DIV/0!</v>
      </c>
      <c r="T3600" s="87" t="e">
        <f t="shared" si="388"/>
        <v>#DIV/0!</v>
      </c>
    </row>
    <row r="3601" spans="1:20" ht="30" hidden="1" x14ac:dyDescent="0.3">
      <c r="A3601" s="136"/>
      <c r="B3601" s="117" t="s">
        <v>298</v>
      </c>
      <c r="C3601" s="97" t="s">
        <v>299</v>
      </c>
      <c r="D3601" s="18"/>
      <c r="E3601" s="645">
        <f t="shared" si="392"/>
        <v>0</v>
      </c>
      <c r="F3601" s="18"/>
      <c r="G3601" s="18"/>
      <c r="H3601" s="18"/>
      <c r="I3601" s="645">
        <f t="shared" si="389"/>
        <v>0</v>
      </c>
      <c r="J3601" s="18"/>
      <c r="K3601" s="18"/>
      <c r="L3601" s="18"/>
      <c r="M3601" s="645">
        <f t="shared" si="390"/>
        <v>0</v>
      </c>
      <c r="N3601" s="18"/>
      <c r="O3601" s="18"/>
      <c r="P3601" s="18"/>
      <c r="Q3601" s="87" t="e">
        <f t="shared" si="391"/>
        <v>#DIV/0!</v>
      </c>
      <c r="R3601" s="87" t="e">
        <f t="shared" si="391"/>
        <v>#DIV/0!</v>
      </c>
      <c r="S3601" s="87" t="e">
        <f t="shared" si="391"/>
        <v>#DIV/0!</v>
      </c>
      <c r="T3601" s="87" t="e">
        <f t="shared" si="388"/>
        <v>#DIV/0!</v>
      </c>
    </row>
    <row r="3602" spans="1:20" ht="30" hidden="1" x14ac:dyDescent="0.3">
      <c r="A3602" s="136"/>
      <c r="B3602" s="117" t="s">
        <v>300</v>
      </c>
      <c r="C3602" s="97" t="s">
        <v>301</v>
      </c>
      <c r="D3602" s="18"/>
      <c r="E3602" s="645">
        <f t="shared" si="392"/>
        <v>0</v>
      </c>
      <c r="F3602" s="18"/>
      <c r="G3602" s="18"/>
      <c r="H3602" s="18"/>
      <c r="I3602" s="645">
        <f t="shared" si="389"/>
        <v>0</v>
      </c>
      <c r="J3602" s="18"/>
      <c r="K3602" s="18"/>
      <c r="L3602" s="18"/>
      <c r="M3602" s="645">
        <f t="shared" si="390"/>
        <v>0</v>
      </c>
      <c r="N3602" s="18"/>
      <c r="O3602" s="18"/>
      <c r="P3602" s="18"/>
      <c r="Q3602" s="87" t="e">
        <f t="shared" si="391"/>
        <v>#DIV/0!</v>
      </c>
      <c r="R3602" s="87" t="e">
        <f t="shared" si="391"/>
        <v>#DIV/0!</v>
      </c>
      <c r="S3602" s="87" t="e">
        <f t="shared" si="391"/>
        <v>#DIV/0!</v>
      </c>
      <c r="T3602" s="87" t="e">
        <f t="shared" si="388"/>
        <v>#DIV/0!</v>
      </c>
    </row>
    <row r="3603" spans="1:20" ht="75" hidden="1" x14ac:dyDescent="0.3">
      <c r="A3603" s="136"/>
      <c r="B3603" s="117" t="s">
        <v>302</v>
      </c>
      <c r="C3603" s="97" t="s">
        <v>303</v>
      </c>
      <c r="D3603" s="18"/>
      <c r="E3603" s="645">
        <f t="shared" si="392"/>
        <v>0</v>
      </c>
      <c r="F3603" s="18"/>
      <c r="G3603" s="18"/>
      <c r="H3603" s="18"/>
      <c r="I3603" s="645">
        <f t="shared" si="389"/>
        <v>0</v>
      </c>
      <c r="J3603" s="18"/>
      <c r="K3603" s="18"/>
      <c r="L3603" s="18"/>
      <c r="M3603" s="645">
        <f t="shared" si="390"/>
        <v>0</v>
      </c>
      <c r="N3603" s="18"/>
      <c r="O3603" s="18"/>
      <c r="P3603" s="18"/>
      <c r="Q3603" s="87" t="e">
        <f t="shared" si="391"/>
        <v>#DIV/0!</v>
      </c>
      <c r="R3603" s="87" t="e">
        <f t="shared" si="391"/>
        <v>#DIV/0!</v>
      </c>
      <c r="S3603" s="87" t="e">
        <f t="shared" si="391"/>
        <v>#DIV/0!</v>
      </c>
      <c r="T3603" s="87" t="e">
        <f t="shared" si="388"/>
        <v>#DIV/0!</v>
      </c>
    </row>
    <row r="3604" spans="1:20" hidden="1" x14ac:dyDescent="0.3">
      <c r="A3604" s="136"/>
      <c r="B3604" s="117" t="s">
        <v>307</v>
      </c>
      <c r="C3604" s="95" t="s">
        <v>386</v>
      </c>
      <c r="D3604" s="18"/>
      <c r="E3604" s="645">
        <f t="shared" si="392"/>
        <v>0</v>
      </c>
      <c r="F3604" s="18"/>
      <c r="G3604" s="18"/>
      <c r="H3604" s="18"/>
      <c r="I3604" s="645">
        <f t="shared" si="389"/>
        <v>0</v>
      </c>
      <c r="J3604" s="18"/>
      <c r="K3604" s="18"/>
      <c r="L3604" s="18"/>
      <c r="M3604" s="645">
        <f t="shared" si="390"/>
        <v>0</v>
      </c>
      <c r="N3604" s="18"/>
      <c r="O3604" s="18"/>
      <c r="P3604" s="18"/>
      <c r="Q3604" s="87" t="e">
        <f t="shared" si="391"/>
        <v>#DIV/0!</v>
      </c>
      <c r="R3604" s="87" t="e">
        <f t="shared" si="391"/>
        <v>#DIV/0!</v>
      </c>
      <c r="S3604" s="87" t="e">
        <f t="shared" si="391"/>
        <v>#DIV/0!</v>
      </c>
      <c r="T3604" s="87" t="e">
        <f t="shared" si="388"/>
        <v>#DIV/0!</v>
      </c>
    </row>
    <row r="3605" spans="1:20" ht="30" hidden="1" x14ac:dyDescent="0.3">
      <c r="A3605" s="136"/>
      <c r="B3605" s="117" t="s">
        <v>215</v>
      </c>
      <c r="C3605" s="95" t="s">
        <v>490</v>
      </c>
      <c r="D3605" s="18"/>
      <c r="E3605" s="645">
        <f t="shared" si="392"/>
        <v>0</v>
      </c>
      <c r="F3605" s="18"/>
      <c r="G3605" s="18"/>
      <c r="H3605" s="18"/>
      <c r="I3605" s="645">
        <f t="shared" si="389"/>
        <v>0</v>
      </c>
      <c r="J3605" s="18"/>
      <c r="K3605" s="18"/>
      <c r="L3605" s="18"/>
      <c r="M3605" s="645">
        <f t="shared" si="390"/>
        <v>0</v>
      </c>
      <c r="N3605" s="18"/>
      <c r="O3605" s="18"/>
      <c r="P3605" s="18"/>
      <c r="Q3605" s="87" t="e">
        <f t="shared" si="391"/>
        <v>#DIV/0!</v>
      </c>
      <c r="R3605" s="87" t="e">
        <f t="shared" si="391"/>
        <v>#DIV/0!</v>
      </c>
      <c r="S3605" s="87" t="e">
        <f t="shared" si="391"/>
        <v>#DIV/0!</v>
      </c>
      <c r="T3605" s="87" t="e">
        <f t="shared" si="388"/>
        <v>#DIV/0!</v>
      </c>
    </row>
    <row r="3606" spans="1:20" ht="30" x14ac:dyDescent="0.3">
      <c r="A3606" s="136"/>
      <c r="B3606" s="117" t="s">
        <v>309</v>
      </c>
      <c r="C3606" s="95" t="s">
        <v>22</v>
      </c>
      <c r="D3606" s="18">
        <v>14.8</v>
      </c>
      <c r="E3606" s="645">
        <f t="shared" si="392"/>
        <v>10.8</v>
      </c>
      <c r="F3606" s="18">
        <v>10.8</v>
      </c>
      <c r="G3606" s="18"/>
      <c r="H3606" s="18"/>
      <c r="I3606" s="645">
        <f t="shared" si="389"/>
        <v>5.85</v>
      </c>
      <c r="J3606" s="18">
        <v>5.85</v>
      </c>
      <c r="K3606" s="18"/>
      <c r="L3606" s="18"/>
      <c r="M3606" s="645">
        <f t="shared" si="390"/>
        <v>5.3</v>
      </c>
      <c r="N3606" s="18">
        <v>5.3</v>
      </c>
      <c r="O3606" s="18"/>
      <c r="P3606" s="18"/>
      <c r="Q3606" s="87">
        <f t="shared" si="391"/>
        <v>90.598290598290603</v>
      </c>
      <c r="R3606" s="87">
        <f t="shared" si="391"/>
        <v>90.598290598290603</v>
      </c>
      <c r="S3606" s="87" t="e">
        <f t="shared" si="391"/>
        <v>#DIV/0!</v>
      </c>
      <c r="T3606" s="87" t="e">
        <f t="shared" si="391"/>
        <v>#DIV/0!</v>
      </c>
    </row>
    <row r="3607" spans="1:20" ht="17.25" hidden="1" customHeight="1" x14ac:dyDescent="0.3">
      <c r="A3607" s="136"/>
      <c r="B3607" s="117" t="s">
        <v>310</v>
      </c>
      <c r="C3607" s="95" t="s">
        <v>387</v>
      </c>
      <c r="D3607" s="18"/>
      <c r="E3607" s="645">
        <f t="shared" si="392"/>
        <v>0</v>
      </c>
      <c r="F3607" s="18"/>
      <c r="G3607" s="18"/>
      <c r="H3607" s="18"/>
      <c r="I3607" s="645">
        <f t="shared" ref="I3607:I3670" si="393">J3607+K3607</f>
        <v>0</v>
      </c>
      <c r="J3607" s="18"/>
      <c r="K3607" s="18"/>
      <c r="L3607" s="18"/>
      <c r="M3607" s="645">
        <f t="shared" ref="M3607:M3670" si="394">N3607+O3607</f>
        <v>0</v>
      </c>
      <c r="N3607" s="18"/>
      <c r="O3607" s="18"/>
      <c r="P3607" s="18"/>
      <c r="Q3607" s="87" t="e">
        <f t="shared" ref="Q3607:T3670" si="395">M3607/I3607*100</f>
        <v>#DIV/0!</v>
      </c>
      <c r="R3607" s="87" t="e">
        <f t="shared" si="395"/>
        <v>#DIV/0!</v>
      </c>
      <c r="S3607" s="87" t="e">
        <f t="shared" si="395"/>
        <v>#DIV/0!</v>
      </c>
      <c r="T3607" s="87" t="e">
        <f t="shared" si="395"/>
        <v>#DIV/0!</v>
      </c>
    </row>
    <row r="3608" spans="1:20" ht="15.75" hidden="1" customHeight="1" x14ac:dyDescent="0.3">
      <c r="A3608" s="136"/>
      <c r="B3608" s="117" t="s">
        <v>312</v>
      </c>
      <c r="C3608" s="95" t="s">
        <v>387</v>
      </c>
      <c r="D3608" s="18"/>
      <c r="E3608" s="645">
        <f t="shared" si="392"/>
        <v>0</v>
      </c>
      <c r="F3608" s="18"/>
      <c r="G3608" s="18"/>
      <c r="H3608" s="18"/>
      <c r="I3608" s="645">
        <f t="shared" si="393"/>
        <v>0</v>
      </c>
      <c r="J3608" s="18"/>
      <c r="K3608" s="18"/>
      <c r="L3608" s="18"/>
      <c r="M3608" s="645">
        <f t="shared" si="394"/>
        <v>0</v>
      </c>
      <c r="N3608" s="18"/>
      <c r="O3608" s="18"/>
      <c r="P3608" s="18"/>
      <c r="Q3608" s="87" t="e">
        <f t="shared" si="395"/>
        <v>#DIV/0!</v>
      </c>
      <c r="R3608" s="87" t="e">
        <f t="shared" si="395"/>
        <v>#DIV/0!</v>
      </c>
      <c r="S3608" s="87" t="e">
        <f t="shared" si="395"/>
        <v>#DIV/0!</v>
      </c>
      <c r="T3608" s="87" t="e">
        <f t="shared" si="395"/>
        <v>#DIV/0!</v>
      </c>
    </row>
    <row r="3609" spans="1:20" ht="30" hidden="1" x14ac:dyDescent="0.3">
      <c r="A3609" s="136"/>
      <c r="B3609" s="117" t="s">
        <v>314</v>
      </c>
      <c r="C3609" s="95" t="s">
        <v>387</v>
      </c>
      <c r="D3609" s="18"/>
      <c r="E3609" s="645">
        <f t="shared" si="392"/>
        <v>0</v>
      </c>
      <c r="F3609" s="18"/>
      <c r="G3609" s="18"/>
      <c r="H3609" s="18"/>
      <c r="I3609" s="645">
        <f t="shared" si="393"/>
        <v>0</v>
      </c>
      <c r="J3609" s="18"/>
      <c r="K3609" s="18"/>
      <c r="L3609" s="18"/>
      <c r="M3609" s="645">
        <f t="shared" si="394"/>
        <v>0</v>
      </c>
      <c r="N3609" s="18"/>
      <c r="O3609" s="18"/>
      <c r="P3609" s="18"/>
      <c r="Q3609" s="87" t="e">
        <f t="shared" si="395"/>
        <v>#DIV/0!</v>
      </c>
      <c r="R3609" s="87" t="e">
        <f t="shared" si="395"/>
        <v>#DIV/0!</v>
      </c>
      <c r="S3609" s="87" t="e">
        <f t="shared" si="395"/>
        <v>#DIV/0!</v>
      </c>
      <c r="T3609" s="87" t="e">
        <f t="shared" si="395"/>
        <v>#DIV/0!</v>
      </c>
    </row>
    <row r="3610" spans="1:20" hidden="1" x14ac:dyDescent="0.3">
      <c r="A3610" s="136"/>
      <c r="B3610" s="117" t="s">
        <v>316</v>
      </c>
      <c r="C3610" s="95" t="s">
        <v>387</v>
      </c>
      <c r="D3610" s="18"/>
      <c r="E3610" s="645">
        <f t="shared" si="392"/>
        <v>0</v>
      </c>
      <c r="F3610" s="18"/>
      <c r="G3610" s="18"/>
      <c r="H3610" s="18"/>
      <c r="I3610" s="645">
        <f t="shared" si="393"/>
        <v>0</v>
      </c>
      <c r="J3610" s="18"/>
      <c r="K3610" s="18"/>
      <c r="L3610" s="18"/>
      <c r="M3610" s="645">
        <f t="shared" si="394"/>
        <v>0</v>
      </c>
      <c r="N3610" s="18"/>
      <c r="O3610" s="18"/>
      <c r="P3610" s="18"/>
      <c r="Q3610" s="87" t="e">
        <f t="shared" si="395"/>
        <v>#DIV/0!</v>
      </c>
      <c r="R3610" s="87" t="e">
        <f t="shared" si="395"/>
        <v>#DIV/0!</v>
      </c>
      <c r="S3610" s="87" t="e">
        <f t="shared" si="395"/>
        <v>#DIV/0!</v>
      </c>
      <c r="T3610" s="87" t="e">
        <f t="shared" si="395"/>
        <v>#DIV/0!</v>
      </c>
    </row>
    <row r="3611" spans="1:20" ht="30" hidden="1" x14ac:dyDescent="0.3">
      <c r="A3611" s="136"/>
      <c r="B3611" s="117" t="s">
        <v>318</v>
      </c>
      <c r="C3611" s="95" t="s">
        <v>387</v>
      </c>
      <c r="D3611" s="18"/>
      <c r="E3611" s="645">
        <f t="shared" si="392"/>
        <v>0</v>
      </c>
      <c r="F3611" s="18"/>
      <c r="G3611" s="18"/>
      <c r="H3611" s="18"/>
      <c r="I3611" s="645">
        <f t="shared" si="393"/>
        <v>0</v>
      </c>
      <c r="J3611" s="18"/>
      <c r="K3611" s="18"/>
      <c r="L3611" s="18"/>
      <c r="M3611" s="645">
        <f t="shared" si="394"/>
        <v>0</v>
      </c>
      <c r="N3611" s="18"/>
      <c r="O3611" s="18"/>
      <c r="P3611" s="18"/>
      <c r="Q3611" s="87" t="e">
        <f t="shared" si="395"/>
        <v>#DIV/0!</v>
      </c>
      <c r="R3611" s="87" t="e">
        <f t="shared" si="395"/>
        <v>#DIV/0!</v>
      </c>
      <c r="S3611" s="87" t="e">
        <f t="shared" si="395"/>
        <v>#DIV/0!</v>
      </c>
      <c r="T3611" s="87" t="e">
        <f t="shared" si="395"/>
        <v>#DIV/0!</v>
      </c>
    </row>
    <row r="3612" spans="1:20" ht="30" hidden="1" x14ac:dyDescent="0.3">
      <c r="A3612" s="136"/>
      <c r="B3612" s="117" t="s">
        <v>319</v>
      </c>
      <c r="C3612" s="95" t="s">
        <v>387</v>
      </c>
      <c r="D3612" s="18"/>
      <c r="E3612" s="645">
        <f t="shared" ref="E3612:E3675" si="396">F3612+G3612</f>
        <v>0</v>
      </c>
      <c r="F3612" s="18"/>
      <c r="G3612" s="18"/>
      <c r="H3612" s="18"/>
      <c r="I3612" s="645">
        <f t="shared" si="393"/>
        <v>0</v>
      </c>
      <c r="J3612" s="18"/>
      <c r="K3612" s="18"/>
      <c r="L3612" s="18"/>
      <c r="M3612" s="645">
        <f t="shared" si="394"/>
        <v>0</v>
      </c>
      <c r="N3612" s="18"/>
      <c r="O3612" s="18"/>
      <c r="P3612" s="18"/>
      <c r="Q3612" s="87" t="e">
        <f t="shared" si="395"/>
        <v>#DIV/0!</v>
      </c>
      <c r="R3612" s="87" t="e">
        <f t="shared" si="395"/>
        <v>#DIV/0!</v>
      </c>
      <c r="S3612" s="87" t="e">
        <f t="shared" si="395"/>
        <v>#DIV/0!</v>
      </c>
      <c r="T3612" s="87" t="e">
        <f t="shared" si="395"/>
        <v>#DIV/0!</v>
      </c>
    </row>
    <row r="3613" spans="1:20" hidden="1" x14ac:dyDescent="0.3">
      <c r="A3613" s="136"/>
      <c r="B3613" s="117" t="s">
        <v>320</v>
      </c>
      <c r="C3613" s="95" t="s">
        <v>387</v>
      </c>
      <c r="D3613" s="18"/>
      <c r="E3613" s="645">
        <f t="shared" si="396"/>
        <v>0</v>
      </c>
      <c r="F3613" s="18"/>
      <c r="G3613" s="18"/>
      <c r="H3613" s="18"/>
      <c r="I3613" s="645">
        <f t="shared" si="393"/>
        <v>0</v>
      </c>
      <c r="J3613" s="18"/>
      <c r="K3613" s="18"/>
      <c r="L3613" s="18"/>
      <c r="M3613" s="645">
        <f t="shared" si="394"/>
        <v>0</v>
      </c>
      <c r="N3613" s="18"/>
      <c r="O3613" s="18"/>
      <c r="P3613" s="18"/>
      <c r="Q3613" s="87" t="e">
        <f t="shared" si="395"/>
        <v>#DIV/0!</v>
      </c>
      <c r="R3613" s="87" t="e">
        <f t="shared" si="395"/>
        <v>#DIV/0!</v>
      </c>
      <c r="S3613" s="87" t="e">
        <f t="shared" si="395"/>
        <v>#DIV/0!</v>
      </c>
      <c r="T3613" s="87" t="e">
        <f t="shared" si="395"/>
        <v>#DIV/0!</v>
      </c>
    </row>
    <row r="3614" spans="1:20" ht="30" hidden="1" x14ac:dyDescent="0.3">
      <c r="A3614" s="136"/>
      <c r="B3614" s="117" t="s">
        <v>322</v>
      </c>
      <c r="C3614" s="95" t="s">
        <v>387</v>
      </c>
      <c r="D3614" s="18"/>
      <c r="E3614" s="645">
        <f t="shared" si="396"/>
        <v>0</v>
      </c>
      <c r="F3614" s="18"/>
      <c r="G3614" s="18"/>
      <c r="H3614" s="18"/>
      <c r="I3614" s="645">
        <f t="shared" si="393"/>
        <v>0</v>
      </c>
      <c r="J3614" s="18"/>
      <c r="K3614" s="18"/>
      <c r="L3614" s="18"/>
      <c r="M3614" s="645">
        <f t="shared" si="394"/>
        <v>0</v>
      </c>
      <c r="N3614" s="18"/>
      <c r="O3614" s="18"/>
      <c r="P3614" s="18"/>
      <c r="Q3614" s="87" t="e">
        <f t="shared" si="395"/>
        <v>#DIV/0!</v>
      </c>
      <c r="R3614" s="87" t="e">
        <f t="shared" si="395"/>
        <v>#DIV/0!</v>
      </c>
      <c r="S3614" s="87" t="e">
        <f t="shared" si="395"/>
        <v>#DIV/0!</v>
      </c>
      <c r="T3614" s="87" t="e">
        <f t="shared" si="395"/>
        <v>#DIV/0!</v>
      </c>
    </row>
    <row r="3615" spans="1:20" ht="30" hidden="1" x14ac:dyDescent="0.3">
      <c r="A3615" s="136"/>
      <c r="B3615" s="117" t="s">
        <v>323</v>
      </c>
      <c r="C3615" s="95" t="s">
        <v>387</v>
      </c>
      <c r="D3615" s="18"/>
      <c r="E3615" s="645">
        <f t="shared" si="396"/>
        <v>0</v>
      </c>
      <c r="F3615" s="18"/>
      <c r="G3615" s="18"/>
      <c r="H3615" s="18"/>
      <c r="I3615" s="645">
        <f t="shared" si="393"/>
        <v>0</v>
      </c>
      <c r="J3615" s="18"/>
      <c r="K3615" s="18"/>
      <c r="L3615" s="18"/>
      <c r="M3615" s="645">
        <f t="shared" si="394"/>
        <v>0</v>
      </c>
      <c r="N3615" s="18"/>
      <c r="O3615" s="18"/>
      <c r="P3615" s="18"/>
      <c r="Q3615" s="87" t="e">
        <f t="shared" si="395"/>
        <v>#DIV/0!</v>
      </c>
      <c r="R3615" s="87" t="e">
        <f t="shared" si="395"/>
        <v>#DIV/0!</v>
      </c>
      <c r="S3615" s="87" t="e">
        <f t="shared" si="395"/>
        <v>#DIV/0!</v>
      </c>
      <c r="T3615" s="87" t="e">
        <f t="shared" si="395"/>
        <v>#DIV/0!</v>
      </c>
    </row>
    <row r="3616" spans="1:20" hidden="1" x14ac:dyDescent="0.3">
      <c r="A3616" s="136"/>
      <c r="B3616" s="117" t="s">
        <v>324</v>
      </c>
      <c r="C3616" s="95" t="s">
        <v>387</v>
      </c>
      <c r="D3616" s="18"/>
      <c r="E3616" s="645">
        <f t="shared" si="396"/>
        <v>0</v>
      </c>
      <c r="F3616" s="18"/>
      <c r="G3616" s="18"/>
      <c r="H3616" s="18"/>
      <c r="I3616" s="645">
        <f t="shared" si="393"/>
        <v>0</v>
      </c>
      <c r="J3616" s="18"/>
      <c r="K3616" s="18"/>
      <c r="L3616" s="18"/>
      <c r="M3616" s="645">
        <f t="shared" si="394"/>
        <v>0</v>
      </c>
      <c r="N3616" s="18"/>
      <c r="O3616" s="18"/>
      <c r="P3616" s="18"/>
      <c r="Q3616" s="87" t="e">
        <f t="shared" si="395"/>
        <v>#DIV/0!</v>
      </c>
      <c r="R3616" s="87" t="e">
        <f t="shared" si="395"/>
        <v>#DIV/0!</v>
      </c>
      <c r="S3616" s="87" t="e">
        <f t="shared" si="395"/>
        <v>#DIV/0!</v>
      </c>
      <c r="T3616" s="87" t="e">
        <f t="shared" si="395"/>
        <v>#DIV/0!</v>
      </c>
    </row>
    <row r="3617" spans="1:20" hidden="1" x14ac:dyDescent="0.3">
      <c r="A3617" s="136"/>
      <c r="B3617" s="117" t="s">
        <v>325</v>
      </c>
      <c r="C3617" s="95" t="s">
        <v>387</v>
      </c>
      <c r="D3617" s="18"/>
      <c r="E3617" s="645">
        <f t="shared" si="396"/>
        <v>0</v>
      </c>
      <c r="F3617" s="18"/>
      <c r="G3617" s="18"/>
      <c r="H3617" s="18"/>
      <c r="I3617" s="645">
        <f t="shared" si="393"/>
        <v>0</v>
      </c>
      <c r="J3617" s="18"/>
      <c r="K3617" s="18"/>
      <c r="L3617" s="18"/>
      <c r="M3617" s="645">
        <f t="shared" si="394"/>
        <v>0</v>
      </c>
      <c r="N3617" s="18"/>
      <c r="O3617" s="18"/>
      <c r="P3617" s="18"/>
      <c r="Q3617" s="87" t="e">
        <f t="shared" si="395"/>
        <v>#DIV/0!</v>
      </c>
      <c r="R3617" s="87" t="e">
        <f t="shared" si="395"/>
        <v>#DIV/0!</v>
      </c>
      <c r="S3617" s="87" t="e">
        <f t="shared" si="395"/>
        <v>#DIV/0!</v>
      </c>
      <c r="T3617" s="87" t="e">
        <f t="shared" si="395"/>
        <v>#DIV/0!</v>
      </c>
    </row>
    <row r="3618" spans="1:20" hidden="1" x14ac:dyDescent="0.3">
      <c r="A3618" s="136"/>
      <c r="B3618" s="117" t="s">
        <v>327</v>
      </c>
      <c r="C3618" s="95" t="s">
        <v>387</v>
      </c>
      <c r="D3618" s="18"/>
      <c r="E3618" s="645">
        <f t="shared" si="396"/>
        <v>0</v>
      </c>
      <c r="F3618" s="18"/>
      <c r="G3618" s="18"/>
      <c r="H3618" s="18"/>
      <c r="I3618" s="645">
        <f t="shared" si="393"/>
        <v>0</v>
      </c>
      <c r="J3618" s="18"/>
      <c r="K3618" s="18"/>
      <c r="L3618" s="18"/>
      <c r="M3618" s="645">
        <f t="shared" si="394"/>
        <v>0</v>
      </c>
      <c r="N3618" s="18"/>
      <c r="O3618" s="18"/>
      <c r="P3618" s="18"/>
      <c r="Q3618" s="87" t="e">
        <f t="shared" si="395"/>
        <v>#DIV/0!</v>
      </c>
      <c r="R3618" s="87" t="e">
        <f t="shared" si="395"/>
        <v>#DIV/0!</v>
      </c>
      <c r="S3618" s="87" t="e">
        <f t="shared" si="395"/>
        <v>#DIV/0!</v>
      </c>
      <c r="T3618" s="87" t="e">
        <f t="shared" si="395"/>
        <v>#DIV/0!</v>
      </c>
    </row>
    <row r="3619" spans="1:20" ht="30" hidden="1" x14ac:dyDescent="0.3">
      <c r="A3619" s="136"/>
      <c r="B3619" s="117" t="s">
        <v>329</v>
      </c>
      <c r="C3619" s="95" t="s">
        <v>387</v>
      </c>
      <c r="D3619" s="18"/>
      <c r="E3619" s="645">
        <f t="shared" si="396"/>
        <v>0</v>
      </c>
      <c r="F3619" s="18"/>
      <c r="G3619" s="18"/>
      <c r="H3619" s="18"/>
      <c r="I3619" s="645">
        <f t="shared" si="393"/>
        <v>0</v>
      </c>
      <c r="J3619" s="18"/>
      <c r="K3619" s="18"/>
      <c r="L3619" s="18"/>
      <c r="M3619" s="645">
        <f t="shared" si="394"/>
        <v>0</v>
      </c>
      <c r="N3619" s="18"/>
      <c r="O3619" s="18"/>
      <c r="P3619" s="18"/>
      <c r="Q3619" s="87" t="e">
        <f t="shared" si="395"/>
        <v>#DIV/0!</v>
      </c>
      <c r="R3619" s="87" t="e">
        <f t="shared" si="395"/>
        <v>#DIV/0!</v>
      </c>
      <c r="S3619" s="87" t="e">
        <f t="shared" si="395"/>
        <v>#DIV/0!</v>
      </c>
      <c r="T3619" s="87" t="e">
        <f t="shared" si="395"/>
        <v>#DIV/0!</v>
      </c>
    </row>
    <row r="3620" spans="1:20" ht="30" hidden="1" x14ac:dyDescent="0.3">
      <c r="A3620" s="136"/>
      <c r="B3620" s="117" t="s">
        <v>331</v>
      </c>
      <c r="C3620" s="95" t="s">
        <v>387</v>
      </c>
      <c r="D3620" s="18"/>
      <c r="E3620" s="645">
        <f t="shared" si="396"/>
        <v>0</v>
      </c>
      <c r="F3620" s="18"/>
      <c r="G3620" s="18"/>
      <c r="H3620" s="18"/>
      <c r="I3620" s="645">
        <f t="shared" si="393"/>
        <v>0</v>
      </c>
      <c r="J3620" s="18"/>
      <c r="K3620" s="18"/>
      <c r="L3620" s="18"/>
      <c r="M3620" s="645">
        <f t="shared" si="394"/>
        <v>0</v>
      </c>
      <c r="N3620" s="18"/>
      <c r="O3620" s="18"/>
      <c r="P3620" s="18"/>
      <c r="Q3620" s="87" t="e">
        <f t="shared" si="395"/>
        <v>#DIV/0!</v>
      </c>
      <c r="R3620" s="87" t="e">
        <f t="shared" si="395"/>
        <v>#DIV/0!</v>
      </c>
      <c r="S3620" s="87" t="e">
        <f t="shared" si="395"/>
        <v>#DIV/0!</v>
      </c>
      <c r="T3620" s="87" t="e">
        <f t="shared" si="395"/>
        <v>#DIV/0!</v>
      </c>
    </row>
    <row r="3621" spans="1:20" hidden="1" x14ac:dyDescent="0.3">
      <c r="A3621" s="136"/>
      <c r="B3621" s="117" t="s">
        <v>138</v>
      </c>
      <c r="C3621" s="95" t="s">
        <v>387</v>
      </c>
      <c r="D3621" s="18"/>
      <c r="E3621" s="645">
        <f t="shared" si="396"/>
        <v>0</v>
      </c>
      <c r="F3621" s="18"/>
      <c r="G3621" s="18"/>
      <c r="H3621" s="18"/>
      <c r="I3621" s="645">
        <f t="shared" si="393"/>
        <v>0</v>
      </c>
      <c r="J3621" s="18"/>
      <c r="K3621" s="18"/>
      <c r="L3621" s="18"/>
      <c r="M3621" s="645">
        <f t="shared" si="394"/>
        <v>0</v>
      </c>
      <c r="N3621" s="18"/>
      <c r="O3621" s="18"/>
      <c r="P3621" s="18"/>
      <c r="Q3621" s="87" t="e">
        <f t="shared" si="395"/>
        <v>#DIV/0!</v>
      </c>
      <c r="R3621" s="87" t="e">
        <f t="shared" si="395"/>
        <v>#DIV/0!</v>
      </c>
      <c r="S3621" s="87" t="e">
        <f t="shared" si="395"/>
        <v>#DIV/0!</v>
      </c>
      <c r="T3621" s="87" t="e">
        <f t="shared" si="395"/>
        <v>#DIV/0!</v>
      </c>
    </row>
    <row r="3622" spans="1:20" hidden="1" x14ac:dyDescent="0.3">
      <c r="A3622" s="136"/>
      <c r="B3622" s="117" t="s">
        <v>139</v>
      </c>
      <c r="C3622" s="95" t="s">
        <v>387</v>
      </c>
      <c r="D3622" s="18"/>
      <c r="E3622" s="645">
        <f t="shared" si="396"/>
        <v>0</v>
      </c>
      <c r="F3622" s="18"/>
      <c r="G3622" s="18"/>
      <c r="H3622" s="18"/>
      <c r="I3622" s="645">
        <f t="shared" si="393"/>
        <v>0</v>
      </c>
      <c r="J3622" s="18"/>
      <c r="K3622" s="18"/>
      <c r="L3622" s="18"/>
      <c r="M3622" s="645">
        <f t="shared" si="394"/>
        <v>0</v>
      </c>
      <c r="N3622" s="18"/>
      <c r="O3622" s="18"/>
      <c r="P3622" s="18"/>
      <c r="Q3622" s="87" t="e">
        <f t="shared" si="395"/>
        <v>#DIV/0!</v>
      </c>
      <c r="R3622" s="87" t="e">
        <f t="shared" si="395"/>
        <v>#DIV/0!</v>
      </c>
      <c r="S3622" s="87" t="e">
        <f t="shared" si="395"/>
        <v>#DIV/0!</v>
      </c>
      <c r="T3622" s="87" t="e">
        <f t="shared" si="395"/>
        <v>#DIV/0!</v>
      </c>
    </row>
    <row r="3623" spans="1:20" ht="30" hidden="1" x14ac:dyDescent="0.3">
      <c r="A3623" s="136"/>
      <c r="B3623" s="117" t="s">
        <v>335</v>
      </c>
      <c r="C3623" s="95" t="s">
        <v>387</v>
      </c>
      <c r="D3623" s="18"/>
      <c r="E3623" s="645">
        <f t="shared" si="396"/>
        <v>0</v>
      </c>
      <c r="F3623" s="18"/>
      <c r="G3623" s="18"/>
      <c r="H3623" s="18"/>
      <c r="I3623" s="645">
        <f t="shared" si="393"/>
        <v>0</v>
      </c>
      <c r="J3623" s="18"/>
      <c r="K3623" s="18"/>
      <c r="L3623" s="18"/>
      <c r="M3623" s="645">
        <f t="shared" si="394"/>
        <v>0</v>
      </c>
      <c r="N3623" s="18"/>
      <c r="O3623" s="18"/>
      <c r="P3623" s="18"/>
      <c r="Q3623" s="87" t="e">
        <f t="shared" si="395"/>
        <v>#DIV/0!</v>
      </c>
      <c r="R3623" s="87" t="e">
        <f t="shared" si="395"/>
        <v>#DIV/0!</v>
      </c>
      <c r="S3623" s="87" t="e">
        <f t="shared" si="395"/>
        <v>#DIV/0!</v>
      </c>
      <c r="T3623" s="87" t="e">
        <f t="shared" si="395"/>
        <v>#DIV/0!</v>
      </c>
    </row>
    <row r="3624" spans="1:20" ht="30" hidden="1" x14ac:dyDescent="0.3">
      <c r="A3624" s="136"/>
      <c r="B3624" s="117" t="s">
        <v>337</v>
      </c>
      <c r="C3624" s="95" t="s">
        <v>387</v>
      </c>
      <c r="D3624" s="18"/>
      <c r="E3624" s="645">
        <f t="shared" si="396"/>
        <v>0</v>
      </c>
      <c r="F3624" s="18"/>
      <c r="G3624" s="18"/>
      <c r="H3624" s="18"/>
      <c r="I3624" s="645">
        <f t="shared" si="393"/>
        <v>0</v>
      </c>
      <c r="J3624" s="18"/>
      <c r="K3624" s="18"/>
      <c r="L3624" s="18"/>
      <c r="M3624" s="645">
        <f t="shared" si="394"/>
        <v>0</v>
      </c>
      <c r="N3624" s="18"/>
      <c r="O3624" s="18"/>
      <c r="P3624" s="18"/>
      <c r="Q3624" s="87" t="e">
        <f t="shared" si="395"/>
        <v>#DIV/0!</v>
      </c>
      <c r="R3624" s="87" t="e">
        <f t="shared" si="395"/>
        <v>#DIV/0!</v>
      </c>
      <c r="S3624" s="87" t="e">
        <f t="shared" si="395"/>
        <v>#DIV/0!</v>
      </c>
      <c r="T3624" s="87" t="e">
        <f t="shared" si="395"/>
        <v>#DIV/0!</v>
      </c>
    </row>
    <row r="3625" spans="1:20" ht="30" hidden="1" x14ac:dyDescent="0.3">
      <c r="A3625" s="136"/>
      <c r="B3625" s="117" t="s">
        <v>339</v>
      </c>
      <c r="C3625" s="95" t="s">
        <v>387</v>
      </c>
      <c r="D3625" s="18"/>
      <c r="E3625" s="645">
        <f t="shared" si="396"/>
        <v>0</v>
      </c>
      <c r="F3625" s="18"/>
      <c r="G3625" s="18"/>
      <c r="H3625" s="18"/>
      <c r="I3625" s="645">
        <f t="shared" si="393"/>
        <v>0</v>
      </c>
      <c r="J3625" s="18"/>
      <c r="K3625" s="18"/>
      <c r="L3625" s="18"/>
      <c r="M3625" s="645">
        <f t="shared" si="394"/>
        <v>0</v>
      </c>
      <c r="N3625" s="18"/>
      <c r="O3625" s="18"/>
      <c r="P3625" s="18"/>
      <c r="Q3625" s="87" t="e">
        <f t="shared" si="395"/>
        <v>#DIV/0!</v>
      </c>
      <c r="R3625" s="87" t="e">
        <f t="shared" si="395"/>
        <v>#DIV/0!</v>
      </c>
      <c r="S3625" s="87" t="e">
        <f t="shared" si="395"/>
        <v>#DIV/0!</v>
      </c>
      <c r="T3625" s="87" t="e">
        <f t="shared" si="395"/>
        <v>#DIV/0!</v>
      </c>
    </row>
    <row r="3626" spans="1:20" ht="30" hidden="1" x14ac:dyDescent="0.3">
      <c r="A3626" s="136"/>
      <c r="B3626" s="117" t="s">
        <v>341</v>
      </c>
      <c r="C3626" s="95" t="s">
        <v>387</v>
      </c>
      <c r="D3626" s="18"/>
      <c r="E3626" s="645">
        <f t="shared" si="396"/>
        <v>0</v>
      </c>
      <c r="F3626" s="18"/>
      <c r="G3626" s="18"/>
      <c r="H3626" s="18"/>
      <c r="I3626" s="645">
        <f t="shared" si="393"/>
        <v>0</v>
      </c>
      <c r="J3626" s="18"/>
      <c r="K3626" s="18"/>
      <c r="L3626" s="18"/>
      <c r="M3626" s="645">
        <f t="shared" si="394"/>
        <v>0</v>
      </c>
      <c r="N3626" s="18"/>
      <c r="O3626" s="18"/>
      <c r="P3626" s="18"/>
      <c r="Q3626" s="87" t="e">
        <f t="shared" si="395"/>
        <v>#DIV/0!</v>
      </c>
      <c r="R3626" s="87" t="e">
        <f t="shared" si="395"/>
        <v>#DIV/0!</v>
      </c>
      <c r="S3626" s="87" t="e">
        <f t="shared" si="395"/>
        <v>#DIV/0!</v>
      </c>
      <c r="T3626" s="87" t="e">
        <f t="shared" si="395"/>
        <v>#DIV/0!</v>
      </c>
    </row>
    <row r="3627" spans="1:20" ht="30" hidden="1" x14ac:dyDescent="0.3">
      <c r="A3627" s="136"/>
      <c r="B3627" s="117" t="s">
        <v>343</v>
      </c>
      <c r="C3627" s="95" t="s">
        <v>387</v>
      </c>
      <c r="D3627" s="18"/>
      <c r="E3627" s="645">
        <f t="shared" si="396"/>
        <v>0</v>
      </c>
      <c r="F3627" s="18"/>
      <c r="G3627" s="18"/>
      <c r="H3627" s="18"/>
      <c r="I3627" s="645">
        <f t="shared" si="393"/>
        <v>0</v>
      </c>
      <c r="J3627" s="18"/>
      <c r="K3627" s="18"/>
      <c r="L3627" s="18"/>
      <c r="M3627" s="645">
        <f t="shared" si="394"/>
        <v>0</v>
      </c>
      <c r="N3627" s="18"/>
      <c r="O3627" s="18"/>
      <c r="P3627" s="18"/>
      <c r="Q3627" s="87" t="e">
        <f t="shared" si="395"/>
        <v>#DIV/0!</v>
      </c>
      <c r="R3627" s="87" t="e">
        <f t="shared" si="395"/>
        <v>#DIV/0!</v>
      </c>
      <c r="S3627" s="87" t="e">
        <f t="shared" si="395"/>
        <v>#DIV/0!</v>
      </c>
      <c r="T3627" s="87" t="e">
        <f t="shared" si="395"/>
        <v>#DIV/0!</v>
      </c>
    </row>
    <row r="3628" spans="1:20" ht="30" hidden="1" x14ac:dyDescent="0.3">
      <c r="A3628" s="136"/>
      <c r="B3628" s="117" t="s">
        <v>345</v>
      </c>
      <c r="C3628" s="95" t="s">
        <v>387</v>
      </c>
      <c r="D3628" s="18"/>
      <c r="E3628" s="645">
        <f t="shared" si="396"/>
        <v>0</v>
      </c>
      <c r="F3628" s="18"/>
      <c r="G3628" s="18"/>
      <c r="H3628" s="18"/>
      <c r="I3628" s="645">
        <f t="shared" si="393"/>
        <v>0</v>
      </c>
      <c r="J3628" s="18"/>
      <c r="K3628" s="18"/>
      <c r="L3628" s="18"/>
      <c r="M3628" s="645">
        <f t="shared" si="394"/>
        <v>0</v>
      </c>
      <c r="N3628" s="18"/>
      <c r="O3628" s="18"/>
      <c r="P3628" s="18"/>
      <c r="Q3628" s="87" t="e">
        <f t="shared" si="395"/>
        <v>#DIV/0!</v>
      </c>
      <c r="R3628" s="87" t="e">
        <f t="shared" si="395"/>
        <v>#DIV/0!</v>
      </c>
      <c r="S3628" s="87" t="e">
        <f t="shared" si="395"/>
        <v>#DIV/0!</v>
      </c>
      <c r="T3628" s="87" t="e">
        <f t="shared" si="395"/>
        <v>#DIV/0!</v>
      </c>
    </row>
    <row r="3629" spans="1:20" ht="30" hidden="1" x14ac:dyDescent="0.3">
      <c r="A3629" s="136"/>
      <c r="B3629" s="117" t="s">
        <v>347</v>
      </c>
      <c r="C3629" s="95" t="s">
        <v>387</v>
      </c>
      <c r="D3629" s="18"/>
      <c r="E3629" s="645">
        <f t="shared" si="396"/>
        <v>0</v>
      </c>
      <c r="F3629" s="18"/>
      <c r="G3629" s="18"/>
      <c r="H3629" s="18"/>
      <c r="I3629" s="645">
        <f t="shared" si="393"/>
        <v>0</v>
      </c>
      <c r="J3629" s="18"/>
      <c r="K3629" s="18"/>
      <c r="L3629" s="18"/>
      <c r="M3629" s="645">
        <f t="shared" si="394"/>
        <v>0</v>
      </c>
      <c r="N3629" s="18"/>
      <c r="O3629" s="18"/>
      <c r="P3629" s="18"/>
      <c r="Q3629" s="87" t="e">
        <f t="shared" si="395"/>
        <v>#DIV/0!</v>
      </c>
      <c r="R3629" s="87" t="e">
        <f t="shared" si="395"/>
        <v>#DIV/0!</v>
      </c>
      <c r="S3629" s="87" t="e">
        <f t="shared" si="395"/>
        <v>#DIV/0!</v>
      </c>
      <c r="T3629" s="87" t="e">
        <f t="shared" si="395"/>
        <v>#DIV/0!</v>
      </c>
    </row>
    <row r="3630" spans="1:20" ht="30" hidden="1" x14ac:dyDescent="0.3">
      <c r="A3630" s="136"/>
      <c r="B3630" s="117" t="s">
        <v>349</v>
      </c>
      <c r="C3630" s="95" t="s">
        <v>387</v>
      </c>
      <c r="D3630" s="18"/>
      <c r="E3630" s="645">
        <f t="shared" si="396"/>
        <v>0</v>
      </c>
      <c r="F3630" s="18"/>
      <c r="G3630" s="18"/>
      <c r="H3630" s="18"/>
      <c r="I3630" s="645">
        <f t="shared" si="393"/>
        <v>0</v>
      </c>
      <c r="J3630" s="18"/>
      <c r="K3630" s="18"/>
      <c r="L3630" s="18"/>
      <c r="M3630" s="645">
        <f t="shared" si="394"/>
        <v>0</v>
      </c>
      <c r="N3630" s="18"/>
      <c r="O3630" s="18"/>
      <c r="P3630" s="18"/>
      <c r="Q3630" s="87" t="e">
        <f t="shared" si="395"/>
        <v>#DIV/0!</v>
      </c>
      <c r="R3630" s="87" t="e">
        <f t="shared" si="395"/>
        <v>#DIV/0!</v>
      </c>
      <c r="S3630" s="87" t="e">
        <f t="shared" si="395"/>
        <v>#DIV/0!</v>
      </c>
      <c r="T3630" s="87" t="e">
        <f t="shared" si="395"/>
        <v>#DIV/0!</v>
      </c>
    </row>
    <row r="3631" spans="1:20" ht="30" hidden="1" x14ac:dyDescent="0.3">
      <c r="A3631" s="136"/>
      <c r="B3631" s="117" t="s">
        <v>351</v>
      </c>
      <c r="C3631" s="95" t="s">
        <v>387</v>
      </c>
      <c r="D3631" s="18"/>
      <c r="E3631" s="645">
        <f t="shared" si="396"/>
        <v>0</v>
      </c>
      <c r="F3631" s="18"/>
      <c r="G3631" s="18"/>
      <c r="H3631" s="18"/>
      <c r="I3631" s="645">
        <f t="shared" si="393"/>
        <v>0</v>
      </c>
      <c r="J3631" s="18"/>
      <c r="K3631" s="18"/>
      <c r="L3631" s="18"/>
      <c r="M3631" s="645">
        <f t="shared" si="394"/>
        <v>0</v>
      </c>
      <c r="N3631" s="18"/>
      <c r="O3631" s="18"/>
      <c r="P3631" s="18"/>
      <c r="Q3631" s="87" t="e">
        <f t="shared" si="395"/>
        <v>#DIV/0!</v>
      </c>
      <c r="R3631" s="87" t="e">
        <f t="shared" si="395"/>
        <v>#DIV/0!</v>
      </c>
      <c r="S3631" s="87" t="e">
        <f t="shared" si="395"/>
        <v>#DIV/0!</v>
      </c>
      <c r="T3631" s="87" t="e">
        <f t="shared" si="395"/>
        <v>#DIV/0!</v>
      </c>
    </row>
    <row r="3632" spans="1:20" ht="30" hidden="1" x14ac:dyDescent="0.3">
      <c r="A3632" s="136"/>
      <c r="B3632" s="117" t="s">
        <v>355</v>
      </c>
      <c r="C3632" s="95" t="s">
        <v>387</v>
      </c>
      <c r="D3632" s="18"/>
      <c r="E3632" s="645">
        <f t="shared" si="396"/>
        <v>0</v>
      </c>
      <c r="F3632" s="18"/>
      <c r="G3632" s="18"/>
      <c r="H3632" s="18"/>
      <c r="I3632" s="645">
        <f t="shared" si="393"/>
        <v>0</v>
      </c>
      <c r="J3632" s="18"/>
      <c r="K3632" s="18"/>
      <c r="L3632" s="18"/>
      <c r="M3632" s="645">
        <f t="shared" si="394"/>
        <v>0</v>
      </c>
      <c r="N3632" s="18"/>
      <c r="O3632" s="18"/>
      <c r="P3632" s="18"/>
      <c r="Q3632" s="87" t="e">
        <f t="shared" si="395"/>
        <v>#DIV/0!</v>
      </c>
      <c r="R3632" s="87" t="e">
        <f t="shared" si="395"/>
        <v>#DIV/0!</v>
      </c>
      <c r="S3632" s="87" t="e">
        <f t="shared" si="395"/>
        <v>#DIV/0!</v>
      </c>
      <c r="T3632" s="87" t="e">
        <f t="shared" si="395"/>
        <v>#DIV/0!</v>
      </c>
    </row>
    <row r="3633" spans="1:20" ht="30" hidden="1" x14ac:dyDescent="0.3">
      <c r="A3633" s="136"/>
      <c r="B3633" s="117" t="s">
        <v>357</v>
      </c>
      <c r="C3633" s="95" t="s">
        <v>387</v>
      </c>
      <c r="D3633" s="18"/>
      <c r="E3633" s="645">
        <f t="shared" si="396"/>
        <v>0</v>
      </c>
      <c r="F3633" s="18"/>
      <c r="G3633" s="18"/>
      <c r="H3633" s="18"/>
      <c r="I3633" s="645">
        <f t="shared" si="393"/>
        <v>0</v>
      </c>
      <c r="J3633" s="18"/>
      <c r="K3633" s="18"/>
      <c r="L3633" s="18"/>
      <c r="M3633" s="645">
        <f t="shared" si="394"/>
        <v>0</v>
      </c>
      <c r="N3633" s="18"/>
      <c r="O3633" s="18"/>
      <c r="P3633" s="18"/>
      <c r="Q3633" s="87" t="e">
        <f t="shared" si="395"/>
        <v>#DIV/0!</v>
      </c>
      <c r="R3633" s="87" t="e">
        <f t="shared" si="395"/>
        <v>#DIV/0!</v>
      </c>
      <c r="S3633" s="87" t="e">
        <f t="shared" si="395"/>
        <v>#DIV/0!</v>
      </c>
      <c r="T3633" s="87" t="e">
        <f t="shared" si="395"/>
        <v>#DIV/0!</v>
      </c>
    </row>
    <row r="3634" spans="1:20" hidden="1" x14ac:dyDescent="0.3">
      <c r="A3634" s="136"/>
      <c r="B3634" s="117"/>
      <c r="C3634" s="95" t="s">
        <v>23</v>
      </c>
      <c r="D3634" s="18"/>
      <c r="E3634" s="645">
        <f t="shared" si="396"/>
        <v>0</v>
      </c>
      <c r="F3634" s="18"/>
      <c r="G3634" s="18"/>
      <c r="H3634" s="18"/>
      <c r="I3634" s="645">
        <f t="shared" si="393"/>
        <v>0</v>
      </c>
      <c r="J3634" s="18"/>
      <c r="K3634" s="18"/>
      <c r="L3634" s="18"/>
      <c r="M3634" s="645">
        <f t="shared" si="394"/>
        <v>0</v>
      </c>
      <c r="N3634" s="18"/>
      <c r="O3634" s="18"/>
      <c r="P3634" s="18"/>
      <c r="Q3634" s="87" t="e">
        <f t="shared" si="395"/>
        <v>#DIV/0!</v>
      </c>
      <c r="R3634" s="87" t="e">
        <f t="shared" si="395"/>
        <v>#DIV/0!</v>
      </c>
      <c r="S3634" s="87" t="e">
        <f t="shared" si="395"/>
        <v>#DIV/0!</v>
      </c>
      <c r="T3634" s="87" t="e">
        <f t="shared" si="395"/>
        <v>#DIV/0!</v>
      </c>
    </row>
    <row r="3635" spans="1:20" hidden="1" x14ac:dyDescent="0.3">
      <c r="A3635" s="136"/>
      <c r="B3635" s="117" t="s">
        <v>359</v>
      </c>
      <c r="C3635" s="94" t="s">
        <v>360</v>
      </c>
      <c r="D3635" s="18"/>
      <c r="E3635" s="645">
        <f t="shared" si="396"/>
        <v>0</v>
      </c>
      <c r="F3635" s="18"/>
      <c r="G3635" s="18"/>
      <c r="H3635" s="18"/>
      <c r="I3635" s="645">
        <f t="shared" si="393"/>
        <v>0</v>
      </c>
      <c r="J3635" s="18"/>
      <c r="K3635" s="18"/>
      <c r="L3635" s="18"/>
      <c r="M3635" s="645">
        <f t="shared" si="394"/>
        <v>0</v>
      </c>
      <c r="N3635" s="18"/>
      <c r="O3635" s="18"/>
      <c r="P3635" s="18"/>
      <c r="Q3635" s="87" t="e">
        <f t="shared" si="395"/>
        <v>#DIV/0!</v>
      </c>
      <c r="R3635" s="87" t="e">
        <f t="shared" si="395"/>
        <v>#DIV/0!</v>
      </c>
      <c r="S3635" s="87" t="e">
        <f t="shared" si="395"/>
        <v>#DIV/0!</v>
      </c>
      <c r="T3635" s="87" t="e">
        <f t="shared" si="395"/>
        <v>#DIV/0!</v>
      </c>
    </row>
    <row r="3636" spans="1:20" ht="21.75" customHeight="1" x14ac:dyDescent="0.3">
      <c r="A3636" s="137" t="s">
        <v>566</v>
      </c>
      <c r="B3636" s="138"/>
      <c r="C3636" s="130" t="s">
        <v>567</v>
      </c>
      <c r="D3636" s="18">
        <f>D3637</f>
        <v>44.4</v>
      </c>
      <c r="E3636" s="645">
        <f t="shared" si="396"/>
        <v>44.4</v>
      </c>
      <c r="F3636" s="18">
        <f>F3637</f>
        <v>44.4</v>
      </c>
      <c r="G3636" s="18">
        <f>G3637</f>
        <v>0</v>
      </c>
      <c r="H3636" s="18">
        <f>H3637</f>
        <v>0</v>
      </c>
      <c r="I3636" s="645">
        <f t="shared" si="393"/>
        <v>33.799999999999997</v>
      </c>
      <c r="J3636" s="18">
        <f>J3637</f>
        <v>33.799999999999997</v>
      </c>
      <c r="K3636" s="18">
        <f>K3637</f>
        <v>0</v>
      </c>
      <c r="L3636" s="18">
        <f>L3637</f>
        <v>0</v>
      </c>
      <c r="M3636" s="645">
        <f t="shared" si="394"/>
        <v>33.6</v>
      </c>
      <c r="N3636" s="18">
        <f>N3637</f>
        <v>33.6</v>
      </c>
      <c r="O3636" s="18">
        <f>O3637</f>
        <v>0</v>
      </c>
      <c r="P3636" s="18">
        <f>P3637</f>
        <v>0</v>
      </c>
      <c r="Q3636" s="87">
        <f t="shared" si="395"/>
        <v>99.408284023668642</v>
      </c>
      <c r="R3636" s="87">
        <f t="shared" si="395"/>
        <v>99.408284023668642</v>
      </c>
      <c r="S3636" s="87" t="e">
        <f t="shared" si="395"/>
        <v>#DIV/0!</v>
      </c>
      <c r="T3636" s="87" t="e">
        <f t="shared" si="395"/>
        <v>#DIV/0!</v>
      </c>
    </row>
    <row r="3637" spans="1:20" x14ac:dyDescent="0.3">
      <c r="A3637" s="136"/>
      <c r="B3637" s="117" t="s">
        <v>192</v>
      </c>
      <c r="C3637" s="94" t="s">
        <v>206</v>
      </c>
      <c r="D3637" s="18">
        <f>D3689</f>
        <v>44.4</v>
      </c>
      <c r="E3637" s="645">
        <f t="shared" si="396"/>
        <v>44.4</v>
      </c>
      <c r="F3637" s="18">
        <f>F3689</f>
        <v>44.4</v>
      </c>
      <c r="G3637" s="18">
        <f>G3689</f>
        <v>0</v>
      </c>
      <c r="H3637" s="18">
        <f>H3689</f>
        <v>0</v>
      </c>
      <c r="I3637" s="645">
        <f t="shared" si="393"/>
        <v>33.799999999999997</v>
      </c>
      <c r="J3637" s="18">
        <f>J3689</f>
        <v>33.799999999999997</v>
      </c>
      <c r="K3637" s="18">
        <f>K3689</f>
        <v>0</v>
      </c>
      <c r="L3637" s="18">
        <f>L3689</f>
        <v>0</v>
      </c>
      <c r="M3637" s="645">
        <f t="shared" si="394"/>
        <v>33.6</v>
      </c>
      <c r="N3637" s="18">
        <f>N3689</f>
        <v>33.6</v>
      </c>
      <c r="O3637" s="18">
        <f>O3689</f>
        <v>0</v>
      </c>
      <c r="P3637" s="18">
        <f>P3689</f>
        <v>0</v>
      </c>
      <c r="Q3637" s="87">
        <f t="shared" si="395"/>
        <v>99.408284023668642</v>
      </c>
      <c r="R3637" s="87">
        <f t="shared" si="395"/>
        <v>99.408284023668642</v>
      </c>
      <c r="S3637" s="87" t="e">
        <f t="shared" si="395"/>
        <v>#DIV/0!</v>
      </c>
      <c r="T3637" s="87" t="e">
        <f t="shared" si="395"/>
        <v>#DIV/0!</v>
      </c>
    </row>
    <row r="3638" spans="1:20" hidden="1" x14ac:dyDescent="0.3">
      <c r="A3638" s="136"/>
      <c r="B3638" s="117" t="s">
        <v>203</v>
      </c>
      <c r="C3638" s="95" t="s">
        <v>385</v>
      </c>
      <c r="D3638" s="18"/>
      <c r="E3638" s="645">
        <f t="shared" si="396"/>
        <v>0</v>
      </c>
      <c r="F3638" s="18"/>
      <c r="G3638" s="18"/>
      <c r="H3638" s="18"/>
      <c r="I3638" s="645">
        <f t="shared" si="393"/>
        <v>0</v>
      </c>
      <c r="J3638" s="18"/>
      <c r="K3638" s="18"/>
      <c r="L3638" s="18"/>
      <c r="M3638" s="645">
        <f t="shared" si="394"/>
        <v>0</v>
      </c>
      <c r="N3638" s="18"/>
      <c r="O3638" s="18"/>
      <c r="P3638" s="18"/>
      <c r="Q3638" s="87" t="e">
        <f t="shared" si="395"/>
        <v>#DIV/0!</v>
      </c>
      <c r="R3638" s="87" t="e">
        <f t="shared" si="395"/>
        <v>#DIV/0!</v>
      </c>
      <c r="S3638" s="87" t="e">
        <f t="shared" si="395"/>
        <v>#DIV/0!</v>
      </c>
      <c r="T3638" s="87" t="e">
        <f t="shared" si="395"/>
        <v>#DIV/0!</v>
      </c>
    </row>
    <row r="3639" spans="1:20" hidden="1" x14ac:dyDescent="0.3">
      <c r="A3639" s="136"/>
      <c r="B3639" s="117" t="s">
        <v>207</v>
      </c>
      <c r="C3639" s="96" t="s">
        <v>208</v>
      </c>
      <c r="D3639" s="18"/>
      <c r="E3639" s="645">
        <f t="shared" si="396"/>
        <v>0</v>
      </c>
      <c r="F3639" s="18"/>
      <c r="G3639" s="18"/>
      <c r="H3639" s="18"/>
      <c r="I3639" s="645">
        <f t="shared" si="393"/>
        <v>0</v>
      </c>
      <c r="J3639" s="18"/>
      <c r="K3639" s="18"/>
      <c r="L3639" s="18"/>
      <c r="M3639" s="645">
        <f t="shared" si="394"/>
        <v>0</v>
      </c>
      <c r="N3639" s="18"/>
      <c r="O3639" s="18"/>
      <c r="P3639" s="18"/>
      <c r="Q3639" s="87" t="e">
        <f t="shared" si="395"/>
        <v>#DIV/0!</v>
      </c>
      <c r="R3639" s="87" t="e">
        <f t="shared" si="395"/>
        <v>#DIV/0!</v>
      </c>
      <c r="S3639" s="87" t="e">
        <f t="shared" si="395"/>
        <v>#DIV/0!</v>
      </c>
      <c r="T3639" s="87" t="e">
        <f t="shared" si="395"/>
        <v>#DIV/0!</v>
      </c>
    </row>
    <row r="3640" spans="1:20" ht="30" hidden="1" x14ac:dyDescent="0.3">
      <c r="A3640" s="136"/>
      <c r="B3640" s="117" t="s">
        <v>209</v>
      </c>
      <c r="C3640" s="97" t="s">
        <v>210</v>
      </c>
      <c r="D3640" s="18"/>
      <c r="E3640" s="645">
        <f t="shared" si="396"/>
        <v>0</v>
      </c>
      <c r="F3640" s="18"/>
      <c r="G3640" s="18"/>
      <c r="H3640" s="18"/>
      <c r="I3640" s="645">
        <f t="shared" si="393"/>
        <v>0</v>
      </c>
      <c r="J3640" s="18"/>
      <c r="K3640" s="18"/>
      <c r="L3640" s="18"/>
      <c r="M3640" s="645">
        <f t="shared" si="394"/>
        <v>0</v>
      </c>
      <c r="N3640" s="18"/>
      <c r="O3640" s="18"/>
      <c r="P3640" s="18"/>
      <c r="Q3640" s="87" t="e">
        <f t="shared" si="395"/>
        <v>#DIV/0!</v>
      </c>
      <c r="R3640" s="87" t="e">
        <f t="shared" si="395"/>
        <v>#DIV/0!</v>
      </c>
      <c r="S3640" s="87" t="e">
        <f t="shared" si="395"/>
        <v>#DIV/0!</v>
      </c>
      <c r="T3640" s="87" t="e">
        <f t="shared" si="395"/>
        <v>#DIV/0!</v>
      </c>
    </row>
    <row r="3641" spans="1:20" ht="30" hidden="1" x14ac:dyDescent="0.3">
      <c r="A3641" s="136"/>
      <c r="B3641" s="117" t="s">
        <v>211</v>
      </c>
      <c r="C3641" s="97" t="s">
        <v>212</v>
      </c>
      <c r="D3641" s="18"/>
      <c r="E3641" s="645">
        <f t="shared" si="396"/>
        <v>0</v>
      </c>
      <c r="F3641" s="18"/>
      <c r="G3641" s="18"/>
      <c r="H3641" s="18"/>
      <c r="I3641" s="645">
        <f t="shared" si="393"/>
        <v>0</v>
      </c>
      <c r="J3641" s="18"/>
      <c r="K3641" s="18"/>
      <c r="L3641" s="18"/>
      <c r="M3641" s="645">
        <f t="shared" si="394"/>
        <v>0</v>
      </c>
      <c r="N3641" s="18"/>
      <c r="O3641" s="18"/>
      <c r="P3641" s="18"/>
      <c r="Q3641" s="87" t="e">
        <f t="shared" si="395"/>
        <v>#DIV/0!</v>
      </c>
      <c r="R3641" s="87" t="e">
        <f t="shared" si="395"/>
        <v>#DIV/0!</v>
      </c>
      <c r="S3641" s="87" t="e">
        <f t="shared" si="395"/>
        <v>#DIV/0!</v>
      </c>
      <c r="T3641" s="87" t="e">
        <f t="shared" si="395"/>
        <v>#DIV/0!</v>
      </c>
    </row>
    <row r="3642" spans="1:20" hidden="1" x14ac:dyDescent="0.3">
      <c r="A3642" s="136"/>
      <c r="B3642" s="117" t="s">
        <v>213</v>
      </c>
      <c r="C3642" s="96" t="s">
        <v>214</v>
      </c>
      <c r="D3642" s="18"/>
      <c r="E3642" s="645">
        <f t="shared" si="396"/>
        <v>0</v>
      </c>
      <c r="F3642" s="18"/>
      <c r="G3642" s="18"/>
      <c r="H3642" s="18"/>
      <c r="I3642" s="645">
        <f t="shared" si="393"/>
        <v>0</v>
      </c>
      <c r="J3642" s="18"/>
      <c r="K3642" s="18"/>
      <c r="L3642" s="18"/>
      <c r="M3642" s="645">
        <f t="shared" si="394"/>
        <v>0</v>
      </c>
      <c r="N3642" s="18"/>
      <c r="O3642" s="18"/>
      <c r="P3642" s="18"/>
      <c r="Q3642" s="87" t="e">
        <f t="shared" si="395"/>
        <v>#DIV/0!</v>
      </c>
      <c r="R3642" s="87" t="e">
        <f t="shared" si="395"/>
        <v>#DIV/0!</v>
      </c>
      <c r="S3642" s="87" t="e">
        <f t="shared" si="395"/>
        <v>#DIV/0!</v>
      </c>
      <c r="T3642" s="87" t="e">
        <f t="shared" si="395"/>
        <v>#DIV/0!</v>
      </c>
    </row>
    <row r="3643" spans="1:20" hidden="1" x14ac:dyDescent="0.3">
      <c r="A3643" s="136"/>
      <c r="B3643" s="117" t="s">
        <v>215</v>
      </c>
      <c r="C3643" s="95" t="s">
        <v>391</v>
      </c>
      <c r="D3643" s="18"/>
      <c r="E3643" s="645">
        <f t="shared" si="396"/>
        <v>0</v>
      </c>
      <c r="F3643" s="18"/>
      <c r="G3643" s="18"/>
      <c r="H3643" s="18"/>
      <c r="I3643" s="645">
        <f t="shared" si="393"/>
        <v>0</v>
      </c>
      <c r="J3643" s="18"/>
      <c r="K3643" s="18"/>
      <c r="L3643" s="18"/>
      <c r="M3643" s="645">
        <f t="shared" si="394"/>
        <v>0</v>
      </c>
      <c r="N3643" s="18"/>
      <c r="O3643" s="18"/>
      <c r="P3643" s="18"/>
      <c r="Q3643" s="87" t="e">
        <f t="shared" si="395"/>
        <v>#DIV/0!</v>
      </c>
      <c r="R3643" s="87" t="e">
        <f t="shared" si="395"/>
        <v>#DIV/0!</v>
      </c>
      <c r="S3643" s="87" t="e">
        <f t="shared" si="395"/>
        <v>#DIV/0!</v>
      </c>
      <c r="T3643" s="87" t="e">
        <f t="shared" si="395"/>
        <v>#DIV/0!</v>
      </c>
    </row>
    <row r="3644" spans="1:20" ht="45" hidden="1" x14ac:dyDescent="0.3">
      <c r="A3644" s="136"/>
      <c r="B3644" s="117" t="s">
        <v>216</v>
      </c>
      <c r="C3644" s="96" t="s">
        <v>217</v>
      </c>
      <c r="D3644" s="18"/>
      <c r="E3644" s="645">
        <f t="shared" si="396"/>
        <v>0</v>
      </c>
      <c r="F3644" s="18"/>
      <c r="G3644" s="18"/>
      <c r="H3644" s="18"/>
      <c r="I3644" s="645">
        <f t="shared" si="393"/>
        <v>0</v>
      </c>
      <c r="J3644" s="18"/>
      <c r="K3644" s="18"/>
      <c r="L3644" s="18"/>
      <c r="M3644" s="645">
        <f t="shared" si="394"/>
        <v>0</v>
      </c>
      <c r="N3644" s="18"/>
      <c r="O3644" s="18"/>
      <c r="P3644" s="18"/>
      <c r="Q3644" s="87" t="e">
        <f t="shared" si="395"/>
        <v>#DIV/0!</v>
      </c>
      <c r="R3644" s="87" t="e">
        <f t="shared" si="395"/>
        <v>#DIV/0!</v>
      </c>
      <c r="S3644" s="87" t="e">
        <f t="shared" si="395"/>
        <v>#DIV/0!</v>
      </c>
      <c r="T3644" s="87" t="e">
        <f t="shared" si="395"/>
        <v>#DIV/0!</v>
      </c>
    </row>
    <row r="3645" spans="1:20" hidden="1" x14ac:dyDescent="0.3">
      <c r="A3645" s="136"/>
      <c r="B3645" s="117" t="s">
        <v>218</v>
      </c>
      <c r="C3645" s="96" t="s">
        <v>219</v>
      </c>
      <c r="D3645" s="18"/>
      <c r="E3645" s="645">
        <f t="shared" si="396"/>
        <v>0</v>
      </c>
      <c r="F3645" s="18"/>
      <c r="G3645" s="18"/>
      <c r="H3645" s="18"/>
      <c r="I3645" s="645">
        <f t="shared" si="393"/>
        <v>0</v>
      </c>
      <c r="J3645" s="18"/>
      <c r="K3645" s="18"/>
      <c r="L3645" s="18"/>
      <c r="M3645" s="645">
        <f t="shared" si="394"/>
        <v>0</v>
      </c>
      <c r="N3645" s="18"/>
      <c r="O3645" s="18"/>
      <c r="P3645" s="18"/>
      <c r="Q3645" s="87" t="e">
        <f t="shared" si="395"/>
        <v>#DIV/0!</v>
      </c>
      <c r="R3645" s="87" t="e">
        <f t="shared" si="395"/>
        <v>#DIV/0!</v>
      </c>
      <c r="S3645" s="87" t="e">
        <f t="shared" si="395"/>
        <v>#DIV/0!</v>
      </c>
      <c r="T3645" s="87" t="e">
        <f t="shared" si="395"/>
        <v>#DIV/0!</v>
      </c>
    </row>
    <row r="3646" spans="1:20" ht="30" hidden="1" x14ac:dyDescent="0.3">
      <c r="A3646" s="136"/>
      <c r="B3646" s="117" t="s">
        <v>220</v>
      </c>
      <c r="C3646" s="97" t="s">
        <v>221</v>
      </c>
      <c r="D3646" s="18"/>
      <c r="E3646" s="645">
        <f t="shared" si="396"/>
        <v>0</v>
      </c>
      <c r="F3646" s="18"/>
      <c r="G3646" s="18"/>
      <c r="H3646" s="18"/>
      <c r="I3646" s="645">
        <f t="shared" si="393"/>
        <v>0</v>
      </c>
      <c r="J3646" s="18"/>
      <c r="K3646" s="18"/>
      <c r="L3646" s="18"/>
      <c r="M3646" s="645">
        <f t="shared" si="394"/>
        <v>0</v>
      </c>
      <c r="N3646" s="18"/>
      <c r="O3646" s="18"/>
      <c r="P3646" s="18"/>
      <c r="Q3646" s="87" t="e">
        <f t="shared" si="395"/>
        <v>#DIV/0!</v>
      </c>
      <c r="R3646" s="87" t="e">
        <f t="shared" si="395"/>
        <v>#DIV/0!</v>
      </c>
      <c r="S3646" s="87" t="e">
        <f t="shared" si="395"/>
        <v>#DIV/0!</v>
      </c>
      <c r="T3646" s="87" t="e">
        <f t="shared" si="395"/>
        <v>#DIV/0!</v>
      </c>
    </row>
    <row r="3647" spans="1:20" ht="30" hidden="1" x14ac:dyDescent="0.3">
      <c r="A3647" s="136"/>
      <c r="B3647" s="117" t="s">
        <v>222</v>
      </c>
      <c r="C3647" s="97" t="s">
        <v>223</v>
      </c>
      <c r="D3647" s="18"/>
      <c r="E3647" s="645">
        <f t="shared" si="396"/>
        <v>0</v>
      </c>
      <c r="F3647" s="18"/>
      <c r="G3647" s="18"/>
      <c r="H3647" s="18"/>
      <c r="I3647" s="645">
        <f t="shared" si="393"/>
        <v>0</v>
      </c>
      <c r="J3647" s="18"/>
      <c r="K3647" s="18"/>
      <c r="L3647" s="18"/>
      <c r="M3647" s="645">
        <f t="shared" si="394"/>
        <v>0</v>
      </c>
      <c r="N3647" s="18"/>
      <c r="O3647" s="18"/>
      <c r="P3647" s="18"/>
      <c r="Q3647" s="87" t="e">
        <f t="shared" si="395"/>
        <v>#DIV/0!</v>
      </c>
      <c r="R3647" s="87" t="e">
        <f t="shared" si="395"/>
        <v>#DIV/0!</v>
      </c>
      <c r="S3647" s="87" t="e">
        <f t="shared" si="395"/>
        <v>#DIV/0!</v>
      </c>
      <c r="T3647" s="87" t="e">
        <f t="shared" si="395"/>
        <v>#DIV/0!</v>
      </c>
    </row>
    <row r="3648" spans="1:20" hidden="1" x14ac:dyDescent="0.3">
      <c r="A3648" s="136"/>
      <c r="B3648" s="117" t="s">
        <v>224</v>
      </c>
      <c r="C3648" s="96" t="s">
        <v>225</v>
      </c>
      <c r="D3648" s="18"/>
      <c r="E3648" s="645">
        <f t="shared" si="396"/>
        <v>0</v>
      </c>
      <c r="F3648" s="18"/>
      <c r="G3648" s="18"/>
      <c r="H3648" s="18"/>
      <c r="I3648" s="645">
        <f t="shared" si="393"/>
        <v>0</v>
      </c>
      <c r="J3648" s="18"/>
      <c r="K3648" s="18"/>
      <c r="L3648" s="18"/>
      <c r="M3648" s="645">
        <f t="shared" si="394"/>
        <v>0</v>
      </c>
      <c r="N3648" s="18"/>
      <c r="O3648" s="18"/>
      <c r="P3648" s="18"/>
      <c r="Q3648" s="87" t="e">
        <f t="shared" si="395"/>
        <v>#DIV/0!</v>
      </c>
      <c r="R3648" s="87" t="e">
        <f t="shared" si="395"/>
        <v>#DIV/0!</v>
      </c>
      <c r="S3648" s="87" t="e">
        <f t="shared" si="395"/>
        <v>#DIV/0!</v>
      </c>
      <c r="T3648" s="87" t="e">
        <f t="shared" si="395"/>
        <v>#DIV/0!</v>
      </c>
    </row>
    <row r="3649" spans="1:20" ht="30" hidden="1" x14ac:dyDescent="0.3">
      <c r="A3649" s="136"/>
      <c r="B3649" s="117" t="s">
        <v>226</v>
      </c>
      <c r="C3649" s="97" t="s">
        <v>227</v>
      </c>
      <c r="D3649" s="18"/>
      <c r="E3649" s="645">
        <f t="shared" si="396"/>
        <v>0</v>
      </c>
      <c r="F3649" s="18"/>
      <c r="G3649" s="18"/>
      <c r="H3649" s="18"/>
      <c r="I3649" s="645">
        <f t="shared" si="393"/>
        <v>0</v>
      </c>
      <c r="J3649" s="18"/>
      <c r="K3649" s="18"/>
      <c r="L3649" s="18"/>
      <c r="M3649" s="645">
        <f t="shared" si="394"/>
        <v>0</v>
      </c>
      <c r="N3649" s="18"/>
      <c r="O3649" s="18"/>
      <c r="P3649" s="18"/>
      <c r="Q3649" s="87" t="e">
        <f t="shared" si="395"/>
        <v>#DIV/0!</v>
      </c>
      <c r="R3649" s="87" t="e">
        <f t="shared" si="395"/>
        <v>#DIV/0!</v>
      </c>
      <c r="S3649" s="87" t="e">
        <f t="shared" si="395"/>
        <v>#DIV/0!</v>
      </c>
      <c r="T3649" s="87" t="e">
        <f t="shared" si="395"/>
        <v>#DIV/0!</v>
      </c>
    </row>
    <row r="3650" spans="1:20" ht="75" hidden="1" x14ac:dyDescent="0.3">
      <c r="A3650" s="136"/>
      <c r="B3650" s="117" t="s">
        <v>228</v>
      </c>
      <c r="C3650" s="97" t="s">
        <v>229</v>
      </c>
      <c r="D3650" s="18"/>
      <c r="E3650" s="645">
        <f t="shared" si="396"/>
        <v>0</v>
      </c>
      <c r="F3650" s="18"/>
      <c r="G3650" s="18"/>
      <c r="H3650" s="18"/>
      <c r="I3650" s="645">
        <f t="shared" si="393"/>
        <v>0</v>
      </c>
      <c r="J3650" s="18"/>
      <c r="K3650" s="18"/>
      <c r="L3650" s="18"/>
      <c r="M3650" s="645">
        <f t="shared" si="394"/>
        <v>0</v>
      </c>
      <c r="N3650" s="18"/>
      <c r="O3650" s="18"/>
      <c r="P3650" s="18"/>
      <c r="Q3650" s="87" t="e">
        <f t="shared" si="395"/>
        <v>#DIV/0!</v>
      </c>
      <c r="R3650" s="87" t="e">
        <f t="shared" si="395"/>
        <v>#DIV/0!</v>
      </c>
      <c r="S3650" s="87" t="e">
        <f t="shared" si="395"/>
        <v>#DIV/0!</v>
      </c>
      <c r="T3650" s="87" t="e">
        <f t="shared" si="395"/>
        <v>#DIV/0!</v>
      </c>
    </row>
    <row r="3651" spans="1:20" ht="135" hidden="1" x14ac:dyDescent="0.3">
      <c r="A3651" s="136"/>
      <c r="B3651" s="117" t="s">
        <v>230</v>
      </c>
      <c r="C3651" s="97" t="s">
        <v>231</v>
      </c>
      <c r="D3651" s="18"/>
      <c r="E3651" s="645">
        <f t="shared" si="396"/>
        <v>0</v>
      </c>
      <c r="F3651" s="18"/>
      <c r="G3651" s="18"/>
      <c r="H3651" s="18"/>
      <c r="I3651" s="645">
        <f t="shared" si="393"/>
        <v>0</v>
      </c>
      <c r="J3651" s="18"/>
      <c r="K3651" s="18"/>
      <c r="L3651" s="18"/>
      <c r="M3651" s="645">
        <f t="shared" si="394"/>
        <v>0</v>
      </c>
      <c r="N3651" s="18"/>
      <c r="O3651" s="18"/>
      <c r="P3651" s="18"/>
      <c r="Q3651" s="87" t="e">
        <f t="shared" si="395"/>
        <v>#DIV/0!</v>
      </c>
      <c r="R3651" s="87" t="e">
        <f t="shared" si="395"/>
        <v>#DIV/0!</v>
      </c>
      <c r="S3651" s="87" t="e">
        <f t="shared" si="395"/>
        <v>#DIV/0!</v>
      </c>
      <c r="T3651" s="87" t="e">
        <f t="shared" si="395"/>
        <v>#DIV/0!</v>
      </c>
    </row>
    <row r="3652" spans="1:20" ht="45" hidden="1" x14ac:dyDescent="0.3">
      <c r="A3652" s="136"/>
      <c r="B3652" s="117" t="s">
        <v>232</v>
      </c>
      <c r="C3652" s="97" t="s">
        <v>233</v>
      </c>
      <c r="D3652" s="18"/>
      <c r="E3652" s="645">
        <f t="shared" si="396"/>
        <v>0</v>
      </c>
      <c r="F3652" s="18"/>
      <c r="G3652" s="18"/>
      <c r="H3652" s="18"/>
      <c r="I3652" s="645">
        <f t="shared" si="393"/>
        <v>0</v>
      </c>
      <c r="J3652" s="18"/>
      <c r="K3652" s="18"/>
      <c r="L3652" s="18"/>
      <c r="M3652" s="645">
        <f t="shared" si="394"/>
        <v>0</v>
      </c>
      <c r="N3652" s="18"/>
      <c r="O3652" s="18"/>
      <c r="P3652" s="18"/>
      <c r="Q3652" s="87" t="e">
        <f t="shared" si="395"/>
        <v>#DIV/0!</v>
      </c>
      <c r="R3652" s="87" t="e">
        <f t="shared" si="395"/>
        <v>#DIV/0!</v>
      </c>
      <c r="S3652" s="87" t="e">
        <f t="shared" si="395"/>
        <v>#DIV/0!</v>
      </c>
      <c r="T3652" s="87" t="e">
        <f t="shared" si="395"/>
        <v>#DIV/0!</v>
      </c>
    </row>
    <row r="3653" spans="1:20" ht="45" hidden="1" x14ac:dyDescent="0.3">
      <c r="A3653" s="136"/>
      <c r="B3653" s="117" t="s">
        <v>234</v>
      </c>
      <c r="C3653" s="97" t="s">
        <v>235</v>
      </c>
      <c r="D3653" s="18"/>
      <c r="E3653" s="645">
        <f t="shared" si="396"/>
        <v>0</v>
      </c>
      <c r="F3653" s="18"/>
      <c r="G3653" s="18"/>
      <c r="H3653" s="18"/>
      <c r="I3653" s="645">
        <f t="shared" si="393"/>
        <v>0</v>
      </c>
      <c r="J3653" s="18"/>
      <c r="K3653" s="18"/>
      <c r="L3653" s="18"/>
      <c r="M3653" s="645">
        <f t="shared" si="394"/>
        <v>0</v>
      </c>
      <c r="N3653" s="18"/>
      <c r="O3653" s="18"/>
      <c r="P3653" s="18"/>
      <c r="Q3653" s="87" t="e">
        <f t="shared" si="395"/>
        <v>#DIV/0!</v>
      </c>
      <c r="R3653" s="87" t="e">
        <f t="shared" si="395"/>
        <v>#DIV/0!</v>
      </c>
      <c r="S3653" s="87" t="e">
        <f t="shared" si="395"/>
        <v>#DIV/0!</v>
      </c>
      <c r="T3653" s="87" t="e">
        <f t="shared" si="395"/>
        <v>#DIV/0!</v>
      </c>
    </row>
    <row r="3654" spans="1:20" ht="45" hidden="1" x14ac:dyDescent="0.3">
      <c r="A3654" s="136"/>
      <c r="B3654" s="117" t="s">
        <v>236</v>
      </c>
      <c r="C3654" s="97" t="s">
        <v>237</v>
      </c>
      <c r="D3654" s="18"/>
      <c r="E3654" s="645">
        <f t="shared" si="396"/>
        <v>0</v>
      </c>
      <c r="F3654" s="18"/>
      <c r="G3654" s="18"/>
      <c r="H3654" s="18"/>
      <c r="I3654" s="645">
        <f t="shared" si="393"/>
        <v>0</v>
      </c>
      <c r="J3654" s="18"/>
      <c r="K3654" s="18"/>
      <c r="L3654" s="18"/>
      <c r="M3654" s="645">
        <f t="shared" si="394"/>
        <v>0</v>
      </c>
      <c r="N3654" s="18"/>
      <c r="O3654" s="18"/>
      <c r="P3654" s="18"/>
      <c r="Q3654" s="87" t="e">
        <f t="shared" si="395"/>
        <v>#DIV/0!</v>
      </c>
      <c r="R3654" s="87" t="e">
        <f t="shared" si="395"/>
        <v>#DIV/0!</v>
      </c>
      <c r="S3654" s="87" t="e">
        <f t="shared" si="395"/>
        <v>#DIV/0!</v>
      </c>
      <c r="T3654" s="87" t="e">
        <f t="shared" si="395"/>
        <v>#DIV/0!</v>
      </c>
    </row>
    <row r="3655" spans="1:20" ht="30" hidden="1" x14ac:dyDescent="0.3">
      <c r="A3655" s="136"/>
      <c r="B3655" s="117" t="s">
        <v>238</v>
      </c>
      <c r="C3655" s="97" t="s">
        <v>239</v>
      </c>
      <c r="D3655" s="18"/>
      <c r="E3655" s="645">
        <f t="shared" si="396"/>
        <v>0</v>
      </c>
      <c r="F3655" s="18"/>
      <c r="G3655" s="18"/>
      <c r="H3655" s="18"/>
      <c r="I3655" s="645">
        <f t="shared" si="393"/>
        <v>0</v>
      </c>
      <c r="J3655" s="18"/>
      <c r="K3655" s="18"/>
      <c r="L3655" s="18"/>
      <c r="M3655" s="645">
        <f t="shared" si="394"/>
        <v>0</v>
      </c>
      <c r="N3655" s="18"/>
      <c r="O3655" s="18"/>
      <c r="P3655" s="18"/>
      <c r="Q3655" s="87" t="e">
        <f t="shared" si="395"/>
        <v>#DIV/0!</v>
      </c>
      <c r="R3655" s="87" t="e">
        <f t="shared" si="395"/>
        <v>#DIV/0!</v>
      </c>
      <c r="S3655" s="87" t="e">
        <f t="shared" si="395"/>
        <v>#DIV/0!</v>
      </c>
      <c r="T3655" s="87" t="e">
        <f t="shared" si="395"/>
        <v>#DIV/0!</v>
      </c>
    </row>
    <row r="3656" spans="1:20" ht="45" hidden="1" x14ac:dyDescent="0.3">
      <c r="A3656" s="136"/>
      <c r="B3656" s="117" t="s">
        <v>240</v>
      </c>
      <c r="C3656" s="97" t="s">
        <v>241</v>
      </c>
      <c r="D3656" s="18"/>
      <c r="E3656" s="645">
        <f t="shared" si="396"/>
        <v>0</v>
      </c>
      <c r="F3656" s="18"/>
      <c r="G3656" s="18"/>
      <c r="H3656" s="18"/>
      <c r="I3656" s="645">
        <f t="shared" si="393"/>
        <v>0</v>
      </c>
      <c r="J3656" s="18"/>
      <c r="K3656" s="18"/>
      <c r="L3656" s="18"/>
      <c r="M3656" s="645">
        <f t="shared" si="394"/>
        <v>0</v>
      </c>
      <c r="N3656" s="18"/>
      <c r="O3656" s="18"/>
      <c r="P3656" s="18"/>
      <c r="Q3656" s="87" t="e">
        <f t="shared" si="395"/>
        <v>#DIV/0!</v>
      </c>
      <c r="R3656" s="87" t="e">
        <f t="shared" si="395"/>
        <v>#DIV/0!</v>
      </c>
      <c r="S3656" s="87" t="e">
        <f t="shared" si="395"/>
        <v>#DIV/0!</v>
      </c>
      <c r="T3656" s="87" t="e">
        <f t="shared" si="395"/>
        <v>#DIV/0!</v>
      </c>
    </row>
    <row r="3657" spans="1:20" ht="60" hidden="1" x14ac:dyDescent="0.3">
      <c r="A3657" s="136"/>
      <c r="B3657" s="117" t="s">
        <v>242</v>
      </c>
      <c r="C3657" s="97" t="s">
        <v>243</v>
      </c>
      <c r="D3657" s="18"/>
      <c r="E3657" s="645">
        <f t="shared" si="396"/>
        <v>0</v>
      </c>
      <c r="F3657" s="18"/>
      <c r="G3657" s="18"/>
      <c r="H3657" s="18"/>
      <c r="I3657" s="645">
        <f t="shared" si="393"/>
        <v>0</v>
      </c>
      <c r="J3657" s="18"/>
      <c r="K3657" s="18"/>
      <c r="L3657" s="18"/>
      <c r="M3657" s="645">
        <f t="shared" si="394"/>
        <v>0</v>
      </c>
      <c r="N3657" s="18"/>
      <c r="O3657" s="18"/>
      <c r="P3657" s="18"/>
      <c r="Q3657" s="87" t="e">
        <f t="shared" si="395"/>
        <v>#DIV/0!</v>
      </c>
      <c r="R3657" s="87" t="e">
        <f t="shared" si="395"/>
        <v>#DIV/0!</v>
      </c>
      <c r="S3657" s="87" t="e">
        <f t="shared" si="395"/>
        <v>#DIV/0!</v>
      </c>
      <c r="T3657" s="87" t="e">
        <f t="shared" si="395"/>
        <v>#DIV/0!</v>
      </c>
    </row>
    <row r="3658" spans="1:20" ht="30" hidden="1" x14ac:dyDescent="0.3">
      <c r="A3658" s="136"/>
      <c r="B3658" s="117" t="s">
        <v>244</v>
      </c>
      <c r="C3658" s="97" t="s">
        <v>245</v>
      </c>
      <c r="D3658" s="18"/>
      <c r="E3658" s="645">
        <f t="shared" si="396"/>
        <v>0</v>
      </c>
      <c r="F3658" s="18"/>
      <c r="G3658" s="18"/>
      <c r="H3658" s="18"/>
      <c r="I3658" s="645">
        <f t="shared" si="393"/>
        <v>0</v>
      </c>
      <c r="J3658" s="18"/>
      <c r="K3658" s="18"/>
      <c r="L3658" s="18"/>
      <c r="M3658" s="645">
        <f t="shared" si="394"/>
        <v>0</v>
      </c>
      <c r="N3658" s="18"/>
      <c r="O3658" s="18"/>
      <c r="P3658" s="18"/>
      <c r="Q3658" s="87" t="e">
        <f t="shared" si="395"/>
        <v>#DIV/0!</v>
      </c>
      <c r="R3658" s="87" t="e">
        <f t="shared" si="395"/>
        <v>#DIV/0!</v>
      </c>
      <c r="S3658" s="87" t="e">
        <f t="shared" si="395"/>
        <v>#DIV/0!</v>
      </c>
      <c r="T3658" s="87" t="e">
        <f t="shared" si="395"/>
        <v>#DIV/0!</v>
      </c>
    </row>
    <row r="3659" spans="1:20" ht="30" hidden="1" x14ac:dyDescent="0.3">
      <c r="A3659" s="136"/>
      <c r="B3659" s="117" t="s">
        <v>246</v>
      </c>
      <c r="C3659" s="97" t="s">
        <v>247</v>
      </c>
      <c r="D3659" s="18"/>
      <c r="E3659" s="645">
        <f t="shared" si="396"/>
        <v>0</v>
      </c>
      <c r="F3659" s="18"/>
      <c r="G3659" s="18"/>
      <c r="H3659" s="18"/>
      <c r="I3659" s="645">
        <f t="shared" si="393"/>
        <v>0</v>
      </c>
      <c r="J3659" s="18"/>
      <c r="K3659" s="18"/>
      <c r="L3659" s="18"/>
      <c r="M3659" s="645">
        <f t="shared" si="394"/>
        <v>0</v>
      </c>
      <c r="N3659" s="18"/>
      <c r="O3659" s="18"/>
      <c r="P3659" s="18"/>
      <c r="Q3659" s="87" t="e">
        <f t="shared" si="395"/>
        <v>#DIV/0!</v>
      </c>
      <c r="R3659" s="87" t="e">
        <f t="shared" si="395"/>
        <v>#DIV/0!</v>
      </c>
      <c r="S3659" s="87" t="e">
        <f t="shared" si="395"/>
        <v>#DIV/0!</v>
      </c>
      <c r="T3659" s="87" t="e">
        <f t="shared" si="395"/>
        <v>#DIV/0!</v>
      </c>
    </row>
    <row r="3660" spans="1:20" ht="30" hidden="1" x14ac:dyDescent="0.3">
      <c r="A3660" s="136"/>
      <c r="B3660" s="117" t="s">
        <v>248</v>
      </c>
      <c r="C3660" s="97" t="s">
        <v>249</v>
      </c>
      <c r="D3660" s="18"/>
      <c r="E3660" s="645">
        <f t="shared" si="396"/>
        <v>0</v>
      </c>
      <c r="F3660" s="18"/>
      <c r="G3660" s="18"/>
      <c r="H3660" s="18"/>
      <c r="I3660" s="645">
        <f t="shared" si="393"/>
        <v>0</v>
      </c>
      <c r="J3660" s="18"/>
      <c r="K3660" s="18"/>
      <c r="L3660" s="18"/>
      <c r="M3660" s="645">
        <f t="shared" si="394"/>
        <v>0</v>
      </c>
      <c r="N3660" s="18"/>
      <c r="O3660" s="18"/>
      <c r="P3660" s="18"/>
      <c r="Q3660" s="87" t="e">
        <f t="shared" si="395"/>
        <v>#DIV/0!</v>
      </c>
      <c r="R3660" s="87" t="e">
        <f t="shared" si="395"/>
        <v>#DIV/0!</v>
      </c>
      <c r="S3660" s="87" t="e">
        <f t="shared" si="395"/>
        <v>#DIV/0!</v>
      </c>
      <c r="T3660" s="87" t="e">
        <f t="shared" si="395"/>
        <v>#DIV/0!</v>
      </c>
    </row>
    <row r="3661" spans="1:20" ht="75" hidden="1" x14ac:dyDescent="0.3">
      <c r="A3661" s="136"/>
      <c r="B3661" s="117" t="s">
        <v>250</v>
      </c>
      <c r="C3661" s="97" t="s">
        <v>251</v>
      </c>
      <c r="D3661" s="18"/>
      <c r="E3661" s="645">
        <f t="shared" si="396"/>
        <v>0</v>
      </c>
      <c r="F3661" s="18"/>
      <c r="G3661" s="18"/>
      <c r="H3661" s="18"/>
      <c r="I3661" s="645">
        <f t="shared" si="393"/>
        <v>0</v>
      </c>
      <c r="J3661" s="18"/>
      <c r="K3661" s="18"/>
      <c r="L3661" s="18"/>
      <c r="M3661" s="645">
        <f t="shared" si="394"/>
        <v>0</v>
      </c>
      <c r="N3661" s="18"/>
      <c r="O3661" s="18"/>
      <c r="P3661" s="18"/>
      <c r="Q3661" s="87" t="e">
        <f t="shared" si="395"/>
        <v>#DIV/0!</v>
      </c>
      <c r="R3661" s="87" t="e">
        <f t="shared" si="395"/>
        <v>#DIV/0!</v>
      </c>
      <c r="S3661" s="87" t="e">
        <f t="shared" si="395"/>
        <v>#DIV/0!</v>
      </c>
      <c r="T3661" s="87" t="e">
        <f t="shared" si="395"/>
        <v>#DIV/0!</v>
      </c>
    </row>
    <row r="3662" spans="1:20" ht="30" hidden="1" x14ac:dyDescent="0.3">
      <c r="A3662" s="136"/>
      <c r="B3662" s="117" t="s">
        <v>252</v>
      </c>
      <c r="C3662" s="97" t="s">
        <v>253</v>
      </c>
      <c r="D3662" s="18"/>
      <c r="E3662" s="645">
        <f t="shared" si="396"/>
        <v>0</v>
      </c>
      <c r="F3662" s="18"/>
      <c r="G3662" s="18"/>
      <c r="H3662" s="18"/>
      <c r="I3662" s="645">
        <f t="shared" si="393"/>
        <v>0</v>
      </c>
      <c r="J3662" s="18"/>
      <c r="K3662" s="18"/>
      <c r="L3662" s="18"/>
      <c r="M3662" s="645">
        <f t="shared" si="394"/>
        <v>0</v>
      </c>
      <c r="N3662" s="18"/>
      <c r="O3662" s="18"/>
      <c r="P3662" s="18"/>
      <c r="Q3662" s="87" t="e">
        <f t="shared" si="395"/>
        <v>#DIV/0!</v>
      </c>
      <c r="R3662" s="87" t="e">
        <f t="shared" si="395"/>
        <v>#DIV/0!</v>
      </c>
      <c r="S3662" s="87" t="e">
        <f t="shared" si="395"/>
        <v>#DIV/0!</v>
      </c>
      <c r="T3662" s="87" t="e">
        <f t="shared" si="395"/>
        <v>#DIV/0!</v>
      </c>
    </row>
    <row r="3663" spans="1:20" ht="30" hidden="1" x14ac:dyDescent="0.3">
      <c r="A3663" s="136"/>
      <c r="B3663" s="117" t="s">
        <v>254</v>
      </c>
      <c r="C3663" s="96" t="s">
        <v>255</v>
      </c>
      <c r="D3663" s="18"/>
      <c r="E3663" s="645">
        <f t="shared" si="396"/>
        <v>0</v>
      </c>
      <c r="F3663" s="18"/>
      <c r="G3663" s="18"/>
      <c r="H3663" s="18"/>
      <c r="I3663" s="645">
        <f t="shared" si="393"/>
        <v>0</v>
      </c>
      <c r="J3663" s="18"/>
      <c r="K3663" s="18"/>
      <c r="L3663" s="18"/>
      <c r="M3663" s="645">
        <f t="shared" si="394"/>
        <v>0</v>
      </c>
      <c r="N3663" s="18"/>
      <c r="O3663" s="18"/>
      <c r="P3663" s="18"/>
      <c r="Q3663" s="87" t="e">
        <f t="shared" si="395"/>
        <v>#DIV/0!</v>
      </c>
      <c r="R3663" s="87" t="e">
        <f t="shared" si="395"/>
        <v>#DIV/0!</v>
      </c>
      <c r="S3663" s="87" t="e">
        <f t="shared" si="395"/>
        <v>#DIV/0!</v>
      </c>
      <c r="T3663" s="87" t="e">
        <f t="shared" si="395"/>
        <v>#DIV/0!</v>
      </c>
    </row>
    <row r="3664" spans="1:20" hidden="1" x14ac:dyDescent="0.3">
      <c r="A3664" s="136"/>
      <c r="B3664" s="117" t="s">
        <v>256</v>
      </c>
      <c r="C3664" s="96" t="s">
        <v>257</v>
      </c>
      <c r="D3664" s="18"/>
      <c r="E3664" s="645">
        <f t="shared" si="396"/>
        <v>0</v>
      </c>
      <c r="F3664" s="18"/>
      <c r="G3664" s="18"/>
      <c r="H3664" s="18"/>
      <c r="I3664" s="645">
        <f t="shared" si="393"/>
        <v>0</v>
      </c>
      <c r="J3664" s="18"/>
      <c r="K3664" s="18"/>
      <c r="L3664" s="18"/>
      <c r="M3664" s="645">
        <f t="shared" si="394"/>
        <v>0</v>
      </c>
      <c r="N3664" s="18"/>
      <c r="O3664" s="18"/>
      <c r="P3664" s="18"/>
      <c r="Q3664" s="87" t="e">
        <f t="shared" si="395"/>
        <v>#DIV/0!</v>
      </c>
      <c r="R3664" s="87" t="e">
        <f t="shared" si="395"/>
        <v>#DIV/0!</v>
      </c>
      <c r="S3664" s="87" t="e">
        <f t="shared" si="395"/>
        <v>#DIV/0!</v>
      </c>
      <c r="T3664" s="87" t="e">
        <f t="shared" si="395"/>
        <v>#DIV/0!</v>
      </c>
    </row>
    <row r="3665" spans="1:20" hidden="1" x14ac:dyDescent="0.3">
      <c r="A3665" s="136"/>
      <c r="B3665" s="117" t="s">
        <v>258</v>
      </c>
      <c r="C3665" s="96" t="s">
        <v>259</v>
      </c>
      <c r="D3665" s="18"/>
      <c r="E3665" s="645">
        <f t="shared" si="396"/>
        <v>0</v>
      </c>
      <c r="F3665" s="18"/>
      <c r="G3665" s="18"/>
      <c r="H3665" s="18"/>
      <c r="I3665" s="645">
        <f t="shared" si="393"/>
        <v>0</v>
      </c>
      <c r="J3665" s="18"/>
      <c r="K3665" s="18"/>
      <c r="L3665" s="18"/>
      <c r="M3665" s="645">
        <f t="shared" si="394"/>
        <v>0</v>
      </c>
      <c r="N3665" s="18"/>
      <c r="O3665" s="18"/>
      <c r="P3665" s="18"/>
      <c r="Q3665" s="87" t="e">
        <f t="shared" si="395"/>
        <v>#DIV/0!</v>
      </c>
      <c r="R3665" s="87" t="e">
        <f t="shared" si="395"/>
        <v>#DIV/0!</v>
      </c>
      <c r="S3665" s="87" t="e">
        <f t="shared" si="395"/>
        <v>#DIV/0!</v>
      </c>
      <c r="T3665" s="87" t="e">
        <f t="shared" si="395"/>
        <v>#DIV/0!</v>
      </c>
    </row>
    <row r="3666" spans="1:20" ht="60" hidden="1" x14ac:dyDescent="0.3">
      <c r="A3666" s="136"/>
      <c r="B3666" s="117" t="s">
        <v>260</v>
      </c>
      <c r="C3666" s="96" t="s">
        <v>261</v>
      </c>
      <c r="D3666" s="18"/>
      <c r="E3666" s="645">
        <f t="shared" si="396"/>
        <v>0</v>
      </c>
      <c r="F3666" s="18"/>
      <c r="G3666" s="18"/>
      <c r="H3666" s="18"/>
      <c r="I3666" s="645">
        <f t="shared" si="393"/>
        <v>0</v>
      </c>
      <c r="J3666" s="18"/>
      <c r="K3666" s="18"/>
      <c r="L3666" s="18"/>
      <c r="M3666" s="645">
        <f t="shared" si="394"/>
        <v>0</v>
      </c>
      <c r="N3666" s="18"/>
      <c r="O3666" s="18"/>
      <c r="P3666" s="18"/>
      <c r="Q3666" s="87" t="e">
        <f t="shared" si="395"/>
        <v>#DIV/0!</v>
      </c>
      <c r="R3666" s="87" t="e">
        <f t="shared" si="395"/>
        <v>#DIV/0!</v>
      </c>
      <c r="S3666" s="87" t="e">
        <f t="shared" si="395"/>
        <v>#DIV/0!</v>
      </c>
      <c r="T3666" s="87" t="e">
        <f t="shared" si="395"/>
        <v>#DIV/0!</v>
      </c>
    </row>
    <row r="3667" spans="1:20" ht="45" hidden="1" x14ac:dyDescent="0.3">
      <c r="A3667" s="136"/>
      <c r="B3667" s="117" t="s">
        <v>262</v>
      </c>
      <c r="C3667" s="96" t="s">
        <v>263</v>
      </c>
      <c r="D3667" s="18"/>
      <c r="E3667" s="645">
        <f t="shared" si="396"/>
        <v>0</v>
      </c>
      <c r="F3667" s="18"/>
      <c r="G3667" s="18"/>
      <c r="H3667" s="18"/>
      <c r="I3667" s="645">
        <f t="shared" si="393"/>
        <v>0</v>
      </c>
      <c r="J3667" s="18"/>
      <c r="K3667" s="18"/>
      <c r="L3667" s="18"/>
      <c r="M3667" s="645">
        <f t="shared" si="394"/>
        <v>0</v>
      </c>
      <c r="N3667" s="18"/>
      <c r="O3667" s="18"/>
      <c r="P3667" s="18"/>
      <c r="Q3667" s="87" t="e">
        <f t="shared" si="395"/>
        <v>#DIV/0!</v>
      </c>
      <c r="R3667" s="87" t="e">
        <f t="shared" si="395"/>
        <v>#DIV/0!</v>
      </c>
      <c r="S3667" s="87" t="e">
        <f t="shared" si="395"/>
        <v>#DIV/0!</v>
      </c>
      <c r="T3667" s="87" t="e">
        <f t="shared" si="395"/>
        <v>#DIV/0!</v>
      </c>
    </row>
    <row r="3668" spans="1:20" ht="45" hidden="1" x14ac:dyDescent="0.3">
      <c r="A3668" s="136"/>
      <c r="B3668" s="117" t="s">
        <v>264</v>
      </c>
      <c r="C3668" s="97" t="s">
        <v>265</v>
      </c>
      <c r="D3668" s="18"/>
      <c r="E3668" s="645">
        <f t="shared" si="396"/>
        <v>0</v>
      </c>
      <c r="F3668" s="18"/>
      <c r="G3668" s="18"/>
      <c r="H3668" s="18"/>
      <c r="I3668" s="645">
        <f t="shared" si="393"/>
        <v>0</v>
      </c>
      <c r="J3668" s="18"/>
      <c r="K3668" s="18"/>
      <c r="L3668" s="18"/>
      <c r="M3668" s="645">
        <f t="shared" si="394"/>
        <v>0</v>
      </c>
      <c r="N3668" s="18"/>
      <c r="O3668" s="18"/>
      <c r="P3668" s="18"/>
      <c r="Q3668" s="87" t="e">
        <f t="shared" si="395"/>
        <v>#DIV/0!</v>
      </c>
      <c r="R3668" s="87" t="e">
        <f t="shared" si="395"/>
        <v>#DIV/0!</v>
      </c>
      <c r="S3668" s="87" t="e">
        <f t="shared" si="395"/>
        <v>#DIV/0!</v>
      </c>
      <c r="T3668" s="87" t="e">
        <f t="shared" si="395"/>
        <v>#DIV/0!</v>
      </c>
    </row>
    <row r="3669" spans="1:20" ht="30" hidden="1" x14ac:dyDescent="0.3">
      <c r="A3669" s="136"/>
      <c r="B3669" s="117" t="s">
        <v>266</v>
      </c>
      <c r="C3669" s="97" t="s">
        <v>267</v>
      </c>
      <c r="D3669" s="18"/>
      <c r="E3669" s="645">
        <f t="shared" si="396"/>
        <v>0</v>
      </c>
      <c r="F3669" s="18"/>
      <c r="G3669" s="18"/>
      <c r="H3669" s="18"/>
      <c r="I3669" s="645">
        <f t="shared" si="393"/>
        <v>0</v>
      </c>
      <c r="J3669" s="18"/>
      <c r="K3669" s="18"/>
      <c r="L3669" s="18"/>
      <c r="M3669" s="645">
        <f t="shared" si="394"/>
        <v>0</v>
      </c>
      <c r="N3669" s="18"/>
      <c r="O3669" s="18"/>
      <c r="P3669" s="18"/>
      <c r="Q3669" s="87" t="e">
        <f t="shared" si="395"/>
        <v>#DIV/0!</v>
      </c>
      <c r="R3669" s="87" t="e">
        <f t="shared" si="395"/>
        <v>#DIV/0!</v>
      </c>
      <c r="S3669" s="87" t="e">
        <f t="shared" si="395"/>
        <v>#DIV/0!</v>
      </c>
      <c r="T3669" s="87" t="e">
        <f t="shared" si="395"/>
        <v>#DIV/0!</v>
      </c>
    </row>
    <row r="3670" spans="1:20" ht="30" hidden="1" x14ac:dyDescent="0.3">
      <c r="A3670" s="136"/>
      <c r="B3670" s="117" t="s">
        <v>268</v>
      </c>
      <c r="C3670" s="97" t="s">
        <v>269</v>
      </c>
      <c r="D3670" s="18"/>
      <c r="E3670" s="645">
        <f t="shared" si="396"/>
        <v>0</v>
      </c>
      <c r="F3670" s="18"/>
      <c r="G3670" s="18"/>
      <c r="H3670" s="18"/>
      <c r="I3670" s="645">
        <f t="shared" si="393"/>
        <v>0</v>
      </c>
      <c r="J3670" s="18"/>
      <c r="K3670" s="18"/>
      <c r="L3670" s="18"/>
      <c r="M3670" s="645">
        <f t="shared" si="394"/>
        <v>0</v>
      </c>
      <c r="N3670" s="18"/>
      <c r="O3670" s="18"/>
      <c r="P3670" s="18"/>
      <c r="Q3670" s="87" t="e">
        <f t="shared" si="395"/>
        <v>#DIV/0!</v>
      </c>
      <c r="R3670" s="87" t="e">
        <f t="shared" si="395"/>
        <v>#DIV/0!</v>
      </c>
      <c r="S3670" s="87" t="e">
        <f t="shared" si="395"/>
        <v>#DIV/0!</v>
      </c>
      <c r="T3670" s="87" t="e">
        <f t="shared" ref="T3670:T3733" si="397">P3670/L3670*100</f>
        <v>#DIV/0!</v>
      </c>
    </row>
    <row r="3671" spans="1:20" ht="60" hidden="1" x14ac:dyDescent="0.3">
      <c r="A3671" s="136"/>
      <c r="B3671" s="117" t="s">
        <v>270</v>
      </c>
      <c r="C3671" s="97" t="s">
        <v>271</v>
      </c>
      <c r="D3671" s="18"/>
      <c r="E3671" s="645">
        <f t="shared" si="396"/>
        <v>0</v>
      </c>
      <c r="F3671" s="18"/>
      <c r="G3671" s="18"/>
      <c r="H3671" s="18"/>
      <c r="I3671" s="645">
        <f t="shared" ref="I3671:I3734" si="398">J3671+K3671</f>
        <v>0</v>
      </c>
      <c r="J3671" s="18"/>
      <c r="K3671" s="18"/>
      <c r="L3671" s="18"/>
      <c r="M3671" s="645">
        <f t="shared" ref="M3671:M3734" si="399">N3671+O3671</f>
        <v>0</v>
      </c>
      <c r="N3671" s="18"/>
      <c r="O3671" s="18"/>
      <c r="P3671" s="18"/>
      <c r="Q3671" s="87" t="e">
        <f t="shared" ref="Q3671:T3734" si="400">M3671/I3671*100</f>
        <v>#DIV/0!</v>
      </c>
      <c r="R3671" s="87" t="e">
        <f t="shared" si="400"/>
        <v>#DIV/0!</v>
      </c>
      <c r="S3671" s="87" t="e">
        <f t="shared" si="400"/>
        <v>#DIV/0!</v>
      </c>
      <c r="T3671" s="87" t="e">
        <f t="shared" si="397"/>
        <v>#DIV/0!</v>
      </c>
    </row>
    <row r="3672" spans="1:20" ht="60" hidden="1" x14ac:dyDescent="0.3">
      <c r="A3672" s="136"/>
      <c r="B3672" s="117" t="s">
        <v>272</v>
      </c>
      <c r="C3672" s="97" t="s">
        <v>273</v>
      </c>
      <c r="D3672" s="18"/>
      <c r="E3672" s="645">
        <f t="shared" si="396"/>
        <v>0</v>
      </c>
      <c r="F3672" s="18"/>
      <c r="G3672" s="18"/>
      <c r="H3672" s="18"/>
      <c r="I3672" s="645">
        <f t="shared" si="398"/>
        <v>0</v>
      </c>
      <c r="J3672" s="18"/>
      <c r="K3672" s="18"/>
      <c r="L3672" s="18"/>
      <c r="M3672" s="645">
        <f t="shared" si="399"/>
        <v>0</v>
      </c>
      <c r="N3672" s="18"/>
      <c r="O3672" s="18"/>
      <c r="P3672" s="18"/>
      <c r="Q3672" s="87" t="e">
        <f t="shared" si="400"/>
        <v>#DIV/0!</v>
      </c>
      <c r="R3672" s="87" t="e">
        <f t="shared" si="400"/>
        <v>#DIV/0!</v>
      </c>
      <c r="S3672" s="87" t="e">
        <f t="shared" si="400"/>
        <v>#DIV/0!</v>
      </c>
      <c r="T3672" s="87" t="e">
        <f t="shared" si="397"/>
        <v>#DIV/0!</v>
      </c>
    </row>
    <row r="3673" spans="1:20" ht="90" hidden="1" x14ac:dyDescent="0.3">
      <c r="A3673" s="136"/>
      <c r="B3673" s="117" t="s">
        <v>274</v>
      </c>
      <c r="C3673" s="97" t="s">
        <v>275</v>
      </c>
      <c r="D3673" s="18"/>
      <c r="E3673" s="645">
        <f t="shared" si="396"/>
        <v>0</v>
      </c>
      <c r="F3673" s="18"/>
      <c r="G3673" s="18"/>
      <c r="H3673" s="18"/>
      <c r="I3673" s="645">
        <f t="shared" si="398"/>
        <v>0</v>
      </c>
      <c r="J3673" s="18"/>
      <c r="K3673" s="18"/>
      <c r="L3673" s="18"/>
      <c r="M3673" s="645">
        <f t="shared" si="399"/>
        <v>0</v>
      </c>
      <c r="N3673" s="18"/>
      <c r="O3673" s="18"/>
      <c r="P3673" s="18"/>
      <c r="Q3673" s="87" t="e">
        <f t="shared" si="400"/>
        <v>#DIV/0!</v>
      </c>
      <c r="R3673" s="87" t="e">
        <f t="shared" si="400"/>
        <v>#DIV/0!</v>
      </c>
      <c r="S3673" s="87" t="e">
        <f t="shared" si="400"/>
        <v>#DIV/0!</v>
      </c>
      <c r="T3673" s="87" t="e">
        <f t="shared" si="397"/>
        <v>#DIV/0!</v>
      </c>
    </row>
    <row r="3674" spans="1:20" ht="45" hidden="1" x14ac:dyDescent="0.3">
      <c r="A3674" s="136"/>
      <c r="B3674" s="117" t="s">
        <v>276</v>
      </c>
      <c r="C3674" s="96" t="s">
        <v>277</v>
      </c>
      <c r="D3674" s="18"/>
      <c r="E3674" s="645">
        <f t="shared" si="396"/>
        <v>0</v>
      </c>
      <c r="F3674" s="18"/>
      <c r="G3674" s="18"/>
      <c r="H3674" s="18"/>
      <c r="I3674" s="645">
        <f t="shared" si="398"/>
        <v>0</v>
      </c>
      <c r="J3674" s="18"/>
      <c r="K3674" s="18"/>
      <c r="L3674" s="18"/>
      <c r="M3674" s="645">
        <f t="shared" si="399"/>
        <v>0</v>
      </c>
      <c r="N3674" s="18"/>
      <c r="O3674" s="18"/>
      <c r="P3674" s="18"/>
      <c r="Q3674" s="87" t="e">
        <f t="shared" si="400"/>
        <v>#DIV/0!</v>
      </c>
      <c r="R3674" s="87" t="e">
        <f t="shared" si="400"/>
        <v>#DIV/0!</v>
      </c>
      <c r="S3674" s="87" t="e">
        <f t="shared" si="400"/>
        <v>#DIV/0!</v>
      </c>
      <c r="T3674" s="87" t="e">
        <f t="shared" si="397"/>
        <v>#DIV/0!</v>
      </c>
    </row>
    <row r="3675" spans="1:20" ht="45" hidden="1" x14ac:dyDescent="0.3">
      <c r="A3675" s="136"/>
      <c r="B3675" s="117" t="s">
        <v>278</v>
      </c>
      <c r="C3675" s="96" t="s">
        <v>279</v>
      </c>
      <c r="D3675" s="18"/>
      <c r="E3675" s="645">
        <f t="shared" si="396"/>
        <v>0</v>
      </c>
      <c r="F3675" s="18"/>
      <c r="G3675" s="18"/>
      <c r="H3675" s="18"/>
      <c r="I3675" s="645">
        <f t="shared" si="398"/>
        <v>0</v>
      </c>
      <c r="J3675" s="18"/>
      <c r="K3675" s="18"/>
      <c r="L3675" s="18"/>
      <c r="M3675" s="645">
        <f t="shared" si="399"/>
        <v>0</v>
      </c>
      <c r="N3675" s="18"/>
      <c r="O3675" s="18"/>
      <c r="P3675" s="18"/>
      <c r="Q3675" s="87" t="e">
        <f t="shared" si="400"/>
        <v>#DIV/0!</v>
      </c>
      <c r="R3675" s="87" t="e">
        <f t="shared" si="400"/>
        <v>#DIV/0!</v>
      </c>
      <c r="S3675" s="87" t="e">
        <f t="shared" si="400"/>
        <v>#DIV/0!</v>
      </c>
      <c r="T3675" s="87" t="e">
        <f t="shared" si="397"/>
        <v>#DIV/0!</v>
      </c>
    </row>
    <row r="3676" spans="1:20" ht="30" hidden="1" x14ac:dyDescent="0.3">
      <c r="A3676" s="136"/>
      <c r="B3676" s="117" t="s">
        <v>280</v>
      </c>
      <c r="C3676" s="97" t="s">
        <v>281</v>
      </c>
      <c r="D3676" s="18"/>
      <c r="E3676" s="645">
        <f t="shared" ref="E3676:E3739" si="401">F3676+G3676</f>
        <v>0</v>
      </c>
      <c r="F3676" s="18"/>
      <c r="G3676" s="18"/>
      <c r="H3676" s="18"/>
      <c r="I3676" s="645">
        <f t="shared" si="398"/>
        <v>0</v>
      </c>
      <c r="J3676" s="18"/>
      <c r="K3676" s="18"/>
      <c r="L3676" s="18"/>
      <c r="M3676" s="645">
        <f t="shared" si="399"/>
        <v>0</v>
      </c>
      <c r="N3676" s="18"/>
      <c r="O3676" s="18"/>
      <c r="P3676" s="18"/>
      <c r="Q3676" s="87" t="e">
        <f t="shared" si="400"/>
        <v>#DIV/0!</v>
      </c>
      <c r="R3676" s="87" t="e">
        <f t="shared" si="400"/>
        <v>#DIV/0!</v>
      </c>
      <c r="S3676" s="87" t="e">
        <f t="shared" si="400"/>
        <v>#DIV/0!</v>
      </c>
      <c r="T3676" s="87" t="e">
        <f t="shared" si="397"/>
        <v>#DIV/0!</v>
      </c>
    </row>
    <row r="3677" spans="1:20" ht="60" hidden="1" x14ac:dyDescent="0.3">
      <c r="A3677" s="136"/>
      <c r="B3677" s="117" t="s">
        <v>282</v>
      </c>
      <c r="C3677" s="97" t="s">
        <v>283</v>
      </c>
      <c r="D3677" s="18"/>
      <c r="E3677" s="645">
        <f t="shared" si="401"/>
        <v>0</v>
      </c>
      <c r="F3677" s="18"/>
      <c r="G3677" s="18"/>
      <c r="H3677" s="18"/>
      <c r="I3677" s="645">
        <f t="shared" si="398"/>
        <v>0</v>
      </c>
      <c r="J3677" s="18"/>
      <c r="K3677" s="18"/>
      <c r="L3677" s="18"/>
      <c r="M3677" s="645">
        <f t="shared" si="399"/>
        <v>0</v>
      </c>
      <c r="N3677" s="18"/>
      <c r="O3677" s="18"/>
      <c r="P3677" s="18"/>
      <c r="Q3677" s="87" t="e">
        <f t="shared" si="400"/>
        <v>#DIV/0!</v>
      </c>
      <c r="R3677" s="87" t="e">
        <f t="shared" si="400"/>
        <v>#DIV/0!</v>
      </c>
      <c r="S3677" s="87" t="e">
        <f t="shared" si="400"/>
        <v>#DIV/0!</v>
      </c>
      <c r="T3677" s="87" t="e">
        <f t="shared" si="397"/>
        <v>#DIV/0!</v>
      </c>
    </row>
    <row r="3678" spans="1:20" ht="30" hidden="1" x14ac:dyDescent="0.3">
      <c r="A3678" s="136"/>
      <c r="B3678" s="117" t="s">
        <v>284</v>
      </c>
      <c r="C3678" s="97" t="s">
        <v>285</v>
      </c>
      <c r="D3678" s="18"/>
      <c r="E3678" s="645">
        <f t="shared" si="401"/>
        <v>0</v>
      </c>
      <c r="F3678" s="18"/>
      <c r="G3678" s="18"/>
      <c r="H3678" s="18"/>
      <c r="I3678" s="645">
        <f t="shared" si="398"/>
        <v>0</v>
      </c>
      <c r="J3678" s="18"/>
      <c r="K3678" s="18"/>
      <c r="L3678" s="18"/>
      <c r="M3678" s="645">
        <f t="shared" si="399"/>
        <v>0</v>
      </c>
      <c r="N3678" s="18"/>
      <c r="O3678" s="18"/>
      <c r="P3678" s="18"/>
      <c r="Q3678" s="87" t="e">
        <f t="shared" si="400"/>
        <v>#DIV/0!</v>
      </c>
      <c r="R3678" s="87" t="e">
        <f t="shared" si="400"/>
        <v>#DIV/0!</v>
      </c>
      <c r="S3678" s="87" t="e">
        <f t="shared" si="400"/>
        <v>#DIV/0!</v>
      </c>
      <c r="T3678" s="87" t="e">
        <f t="shared" si="397"/>
        <v>#DIV/0!</v>
      </c>
    </row>
    <row r="3679" spans="1:20" ht="90" hidden="1" x14ac:dyDescent="0.3">
      <c r="A3679" s="136"/>
      <c r="B3679" s="117" t="s">
        <v>286</v>
      </c>
      <c r="C3679" s="97" t="s">
        <v>287</v>
      </c>
      <c r="D3679" s="18"/>
      <c r="E3679" s="645">
        <f t="shared" si="401"/>
        <v>0</v>
      </c>
      <c r="F3679" s="18"/>
      <c r="G3679" s="18"/>
      <c r="H3679" s="18"/>
      <c r="I3679" s="645">
        <f t="shared" si="398"/>
        <v>0</v>
      </c>
      <c r="J3679" s="18"/>
      <c r="K3679" s="18"/>
      <c r="L3679" s="18"/>
      <c r="M3679" s="645">
        <f t="shared" si="399"/>
        <v>0</v>
      </c>
      <c r="N3679" s="18"/>
      <c r="O3679" s="18"/>
      <c r="P3679" s="18"/>
      <c r="Q3679" s="87" t="e">
        <f t="shared" si="400"/>
        <v>#DIV/0!</v>
      </c>
      <c r="R3679" s="87" t="e">
        <f t="shared" si="400"/>
        <v>#DIV/0!</v>
      </c>
      <c r="S3679" s="87" t="e">
        <f t="shared" si="400"/>
        <v>#DIV/0!</v>
      </c>
      <c r="T3679" s="87" t="e">
        <f t="shared" si="397"/>
        <v>#DIV/0!</v>
      </c>
    </row>
    <row r="3680" spans="1:20" ht="30" hidden="1" x14ac:dyDescent="0.3">
      <c r="A3680" s="136"/>
      <c r="B3680" s="117" t="s">
        <v>288</v>
      </c>
      <c r="C3680" s="97" t="s">
        <v>289</v>
      </c>
      <c r="D3680" s="18"/>
      <c r="E3680" s="645">
        <f t="shared" si="401"/>
        <v>0</v>
      </c>
      <c r="F3680" s="18"/>
      <c r="G3680" s="18"/>
      <c r="H3680" s="18"/>
      <c r="I3680" s="645">
        <f t="shared" si="398"/>
        <v>0</v>
      </c>
      <c r="J3680" s="18"/>
      <c r="K3680" s="18"/>
      <c r="L3680" s="18"/>
      <c r="M3680" s="645">
        <f t="shared" si="399"/>
        <v>0</v>
      </c>
      <c r="N3680" s="18"/>
      <c r="O3680" s="18"/>
      <c r="P3680" s="18"/>
      <c r="Q3680" s="87" t="e">
        <f t="shared" si="400"/>
        <v>#DIV/0!</v>
      </c>
      <c r="R3680" s="87" t="e">
        <f t="shared" si="400"/>
        <v>#DIV/0!</v>
      </c>
      <c r="S3680" s="87" t="e">
        <f t="shared" si="400"/>
        <v>#DIV/0!</v>
      </c>
      <c r="T3680" s="87" t="e">
        <f t="shared" si="397"/>
        <v>#DIV/0!</v>
      </c>
    </row>
    <row r="3681" spans="1:20" ht="90" hidden="1" x14ac:dyDescent="0.3">
      <c r="A3681" s="136"/>
      <c r="B3681" s="117" t="s">
        <v>290</v>
      </c>
      <c r="C3681" s="97" t="s">
        <v>291</v>
      </c>
      <c r="D3681" s="18"/>
      <c r="E3681" s="645">
        <f t="shared" si="401"/>
        <v>0</v>
      </c>
      <c r="F3681" s="18"/>
      <c r="G3681" s="18"/>
      <c r="H3681" s="18"/>
      <c r="I3681" s="645">
        <f t="shared" si="398"/>
        <v>0</v>
      </c>
      <c r="J3681" s="18"/>
      <c r="K3681" s="18"/>
      <c r="L3681" s="18"/>
      <c r="M3681" s="645">
        <f t="shared" si="399"/>
        <v>0</v>
      </c>
      <c r="N3681" s="18"/>
      <c r="O3681" s="18"/>
      <c r="P3681" s="18"/>
      <c r="Q3681" s="87" t="e">
        <f t="shared" si="400"/>
        <v>#DIV/0!</v>
      </c>
      <c r="R3681" s="87" t="e">
        <f t="shared" si="400"/>
        <v>#DIV/0!</v>
      </c>
      <c r="S3681" s="87" t="e">
        <f t="shared" si="400"/>
        <v>#DIV/0!</v>
      </c>
      <c r="T3681" s="87" t="e">
        <f t="shared" si="397"/>
        <v>#DIV/0!</v>
      </c>
    </row>
    <row r="3682" spans="1:20" ht="30" hidden="1" x14ac:dyDescent="0.3">
      <c r="A3682" s="136"/>
      <c r="B3682" s="117" t="s">
        <v>292</v>
      </c>
      <c r="C3682" s="97" t="s">
        <v>293</v>
      </c>
      <c r="D3682" s="18"/>
      <c r="E3682" s="645">
        <f t="shared" si="401"/>
        <v>0</v>
      </c>
      <c r="F3682" s="18"/>
      <c r="G3682" s="18"/>
      <c r="H3682" s="18"/>
      <c r="I3682" s="645">
        <f t="shared" si="398"/>
        <v>0</v>
      </c>
      <c r="J3682" s="18"/>
      <c r="K3682" s="18"/>
      <c r="L3682" s="18"/>
      <c r="M3682" s="645">
        <f t="shared" si="399"/>
        <v>0</v>
      </c>
      <c r="N3682" s="18"/>
      <c r="O3682" s="18"/>
      <c r="P3682" s="18"/>
      <c r="Q3682" s="87" t="e">
        <f t="shared" si="400"/>
        <v>#DIV/0!</v>
      </c>
      <c r="R3682" s="87" t="e">
        <f t="shared" si="400"/>
        <v>#DIV/0!</v>
      </c>
      <c r="S3682" s="87" t="e">
        <f t="shared" si="400"/>
        <v>#DIV/0!</v>
      </c>
      <c r="T3682" s="87" t="e">
        <f t="shared" si="397"/>
        <v>#DIV/0!</v>
      </c>
    </row>
    <row r="3683" spans="1:20" ht="30" hidden="1" x14ac:dyDescent="0.3">
      <c r="A3683" s="136"/>
      <c r="B3683" s="117" t="s">
        <v>294</v>
      </c>
      <c r="C3683" s="97" t="s">
        <v>295</v>
      </c>
      <c r="D3683" s="18"/>
      <c r="E3683" s="645">
        <f t="shared" si="401"/>
        <v>0</v>
      </c>
      <c r="F3683" s="18"/>
      <c r="G3683" s="18"/>
      <c r="H3683" s="18"/>
      <c r="I3683" s="645">
        <f t="shared" si="398"/>
        <v>0</v>
      </c>
      <c r="J3683" s="18"/>
      <c r="K3683" s="18"/>
      <c r="L3683" s="18"/>
      <c r="M3683" s="645">
        <f t="shared" si="399"/>
        <v>0</v>
      </c>
      <c r="N3683" s="18"/>
      <c r="O3683" s="18"/>
      <c r="P3683" s="18"/>
      <c r="Q3683" s="87" t="e">
        <f t="shared" si="400"/>
        <v>#DIV/0!</v>
      </c>
      <c r="R3683" s="87" t="e">
        <f t="shared" si="400"/>
        <v>#DIV/0!</v>
      </c>
      <c r="S3683" s="87" t="e">
        <f t="shared" si="400"/>
        <v>#DIV/0!</v>
      </c>
      <c r="T3683" s="87" t="e">
        <f t="shared" si="397"/>
        <v>#DIV/0!</v>
      </c>
    </row>
    <row r="3684" spans="1:20" ht="30" hidden="1" x14ac:dyDescent="0.3">
      <c r="A3684" s="136"/>
      <c r="B3684" s="117" t="s">
        <v>296</v>
      </c>
      <c r="C3684" s="97" t="s">
        <v>297</v>
      </c>
      <c r="D3684" s="18"/>
      <c r="E3684" s="645">
        <f t="shared" si="401"/>
        <v>0</v>
      </c>
      <c r="F3684" s="18"/>
      <c r="G3684" s="18"/>
      <c r="H3684" s="18"/>
      <c r="I3684" s="645">
        <f t="shared" si="398"/>
        <v>0</v>
      </c>
      <c r="J3684" s="18"/>
      <c r="K3684" s="18"/>
      <c r="L3684" s="18"/>
      <c r="M3684" s="645">
        <f t="shared" si="399"/>
        <v>0</v>
      </c>
      <c r="N3684" s="18"/>
      <c r="O3684" s="18"/>
      <c r="P3684" s="18"/>
      <c r="Q3684" s="87" t="e">
        <f t="shared" si="400"/>
        <v>#DIV/0!</v>
      </c>
      <c r="R3684" s="87" t="e">
        <f t="shared" si="400"/>
        <v>#DIV/0!</v>
      </c>
      <c r="S3684" s="87" t="e">
        <f t="shared" si="400"/>
        <v>#DIV/0!</v>
      </c>
      <c r="T3684" s="87" t="e">
        <f t="shared" si="397"/>
        <v>#DIV/0!</v>
      </c>
    </row>
    <row r="3685" spans="1:20" ht="30" hidden="1" x14ac:dyDescent="0.3">
      <c r="A3685" s="136"/>
      <c r="B3685" s="117" t="s">
        <v>298</v>
      </c>
      <c r="C3685" s="97" t="s">
        <v>299</v>
      </c>
      <c r="D3685" s="18"/>
      <c r="E3685" s="645">
        <f t="shared" si="401"/>
        <v>0</v>
      </c>
      <c r="F3685" s="18"/>
      <c r="G3685" s="18"/>
      <c r="H3685" s="18"/>
      <c r="I3685" s="645">
        <f t="shared" si="398"/>
        <v>0</v>
      </c>
      <c r="J3685" s="18"/>
      <c r="K3685" s="18"/>
      <c r="L3685" s="18"/>
      <c r="M3685" s="645">
        <f t="shared" si="399"/>
        <v>0</v>
      </c>
      <c r="N3685" s="18"/>
      <c r="O3685" s="18"/>
      <c r="P3685" s="18"/>
      <c r="Q3685" s="87" t="e">
        <f t="shared" si="400"/>
        <v>#DIV/0!</v>
      </c>
      <c r="R3685" s="87" t="e">
        <f t="shared" si="400"/>
        <v>#DIV/0!</v>
      </c>
      <c r="S3685" s="87" t="e">
        <f t="shared" si="400"/>
        <v>#DIV/0!</v>
      </c>
      <c r="T3685" s="87" t="e">
        <f t="shared" si="397"/>
        <v>#DIV/0!</v>
      </c>
    </row>
    <row r="3686" spans="1:20" ht="30" hidden="1" x14ac:dyDescent="0.3">
      <c r="A3686" s="136"/>
      <c r="B3686" s="117" t="s">
        <v>300</v>
      </c>
      <c r="C3686" s="97" t="s">
        <v>301</v>
      </c>
      <c r="D3686" s="18"/>
      <c r="E3686" s="645">
        <f t="shared" si="401"/>
        <v>0</v>
      </c>
      <c r="F3686" s="18"/>
      <c r="G3686" s="18"/>
      <c r="H3686" s="18"/>
      <c r="I3686" s="645">
        <f t="shared" si="398"/>
        <v>0</v>
      </c>
      <c r="J3686" s="18"/>
      <c r="K3686" s="18"/>
      <c r="L3686" s="18"/>
      <c r="M3686" s="645">
        <f t="shared" si="399"/>
        <v>0</v>
      </c>
      <c r="N3686" s="18"/>
      <c r="O3686" s="18"/>
      <c r="P3686" s="18"/>
      <c r="Q3686" s="87" t="e">
        <f t="shared" si="400"/>
        <v>#DIV/0!</v>
      </c>
      <c r="R3686" s="87" t="e">
        <f t="shared" si="400"/>
        <v>#DIV/0!</v>
      </c>
      <c r="S3686" s="87" t="e">
        <f t="shared" si="400"/>
        <v>#DIV/0!</v>
      </c>
      <c r="T3686" s="87" t="e">
        <f t="shared" si="397"/>
        <v>#DIV/0!</v>
      </c>
    </row>
    <row r="3687" spans="1:20" ht="75" hidden="1" x14ac:dyDescent="0.3">
      <c r="A3687" s="136"/>
      <c r="B3687" s="117" t="s">
        <v>302</v>
      </c>
      <c r="C3687" s="97" t="s">
        <v>303</v>
      </c>
      <c r="D3687" s="18"/>
      <c r="E3687" s="645">
        <f t="shared" si="401"/>
        <v>0</v>
      </c>
      <c r="F3687" s="18"/>
      <c r="G3687" s="18"/>
      <c r="H3687" s="18"/>
      <c r="I3687" s="645">
        <f t="shared" si="398"/>
        <v>0</v>
      </c>
      <c r="J3687" s="18"/>
      <c r="K3687" s="18"/>
      <c r="L3687" s="18"/>
      <c r="M3687" s="645">
        <f t="shared" si="399"/>
        <v>0</v>
      </c>
      <c r="N3687" s="18"/>
      <c r="O3687" s="18"/>
      <c r="P3687" s="18"/>
      <c r="Q3687" s="87" t="e">
        <f t="shared" si="400"/>
        <v>#DIV/0!</v>
      </c>
      <c r="R3687" s="87" t="e">
        <f t="shared" si="400"/>
        <v>#DIV/0!</v>
      </c>
      <c r="S3687" s="87" t="e">
        <f t="shared" si="400"/>
        <v>#DIV/0!</v>
      </c>
      <c r="T3687" s="87" t="e">
        <f t="shared" si="397"/>
        <v>#DIV/0!</v>
      </c>
    </row>
    <row r="3688" spans="1:20" hidden="1" x14ac:dyDescent="0.3">
      <c r="A3688" s="136"/>
      <c r="B3688" s="117" t="s">
        <v>307</v>
      </c>
      <c r="C3688" s="95" t="s">
        <v>21</v>
      </c>
      <c r="D3688" s="18"/>
      <c r="E3688" s="645">
        <f t="shared" si="401"/>
        <v>0</v>
      </c>
      <c r="F3688" s="18"/>
      <c r="G3688" s="18"/>
      <c r="H3688" s="18"/>
      <c r="I3688" s="645">
        <f t="shared" si="398"/>
        <v>0</v>
      </c>
      <c r="J3688" s="18"/>
      <c r="K3688" s="18"/>
      <c r="L3688" s="18"/>
      <c r="M3688" s="645">
        <f t="shared" si="399"/>
        <v>0</v>
      </c>
      <c r="N3688" s="18"/>
      <c r="O3688" s="18"/>
      <c r="P3688" s="18"/>
      <c r="Q3688" s="87" t="e">
        <f t="shared" si="400"/>
        <v>#DIV/0!</v>
      </c>
      <c r="R3688" s="87" t="e">
        <f t="shared" si="400"/>
        <v>#DIV/0!</v>
      </c>
      <c r="S3688" s="87" t="e">
        <f t="shared" si="400"/>
        <v>#DIV/0!</v>
      </c>
      <c r="T3688" s="87" t="e">
        <f t="shared" si="397"/>
        <v>#DIV/0!</v>
      </c>
    </row>
    <row r="3689" spans="1:20" ht="30" x14ac:dyDescent="0.3">
      <c r="A3689" s="136"/>
      <c r="B3689" s="117" t="s">
        <v>309</v>
      </c>
      <c r="C3689" s="95" t="s">
        <v>22</v>
      </c>
      <c r="D3689" s="18">
        <v>44.4</v>
      </c>
      <c r="E3689" s="645">
        <f t="shared" si="401"/>
        <v>44.4</v>
      </c>
      <c r="F3689" s="18">
        <v>44.4</v>
      </c>
      <c r="G3689" s="18"/>
      <c r="H3689" s="18"/>
      <c r="I3689" s="645">
        <f t="shared" si="398"/>
        <v>33.799999999999997</v>
      </c>
      <c r="J3689" s="18">
        <v>33.799999999999997</v>
      </c>
      <c r="K3689" s="18"/>
      <c r="L3689" s="18"/>
      <c r="M3689" s="645">
        <f t="shared" si="399"/>
        <v>33.6</v>
      </c>
      <c r="N3689" s="18">
        <v>33.6</v>
      </c>
      <c r="O3689" s="18"/>
      <c r="P3689" s="18"/>
      <c r="Q3689" s="87">
        <f t="shared" si="400"/>
        <v>99.408284023668642</v>
      </c>
      <c r="R3689" s="87">
        <f t="shared" si="400"/>
        <v>99.408284023668642</v>
      </c>
      <c r="S3689" s="87" t="e">
        <f t="shared" si="400"/>
        <v>#DIV/0!</v>
      </c>
      <c r="T3689" s="87" t="e">
        <f t="shared" si="397"/>
        <v>#DIV/0!</v>
      </c>
    </row>
    <row r="3690" spans="1:20" ht="25.5" hidden="1" customHeight="1" x14ac:dyDescent="0.3">
      <c r="A3690" s="136"/>
      <c r="B3690" s="117" t="s">
        <v>316</v>
      </c>
      <c r="C3690" s="96" t="s">
        <v>317</v>
      </c>
      <c r="D3690" s="18"/>
      <c r="E3690" s="645">
        <f t="shared" si="401"/>
        <v>0</v>
      </c>
      <c r="F3690" s="18"/>
      <c r="G3690" s="18"/>
      <c r="H3690" s="18"/>
      <c r="I3690" s="645">
        <f t="shared" si="398"/>
        <v>0</v>
      </c>
      <c r="J3690" s="18"/>
      <c r="K3690" s="18"/>
      <c r="L3690" s="18"/>
      <c r="M3690" s="645">
        <f t="shared" si="399"/>
        <v>0</v>
      </c>
      <c r="N3690" s="18"/>
      <c r="O3690" s="18"/>
      <c r="P3690" s="18"/>
      <c r="Q3690" s="87" t="e">
        <f t="shared" si="400"/>
        <v>#DIV/0!</v>
      </c>
      <c r="R3690" s="87" t="e">
        <f t="shared" si="400"/>
        <v>#DIV/0!</v>
      </c>
      <c r="S3690" s="87" t="e">
        <f t="shared" si="400"/>
        <v>#DIV/0!</v>
      </c>
      <c r="T3690" s="87" t="e">
        <f t="shared" si="397"/>
        <v>#DIV/0!</v>
      </c>
    </row>
    <row r="3691" spans="1:20" ht="30" hidden="1" x14ac:dyDescent="0.3">
      <c r="A3691" s="136"/>
      <c r="B3691" s="117" t="s">
        <v>318</v>
      </c>
      <c r="C3691" s="97" t="s">
        <v>313</v>
      </c>
      <c r="D3691" s="18"/>
      <c r="E3691" s="645">
        <f t="shared" si="401"/>
        <v>0</v>
      </c>
      <c r="F3691" s="18"/>
      <c r="G3691" s="18"/>
      <c r="H3691" s="18"/>
      <c r="I3691" s="645">
        <f t="shared" si="398"/>
        <v>0</v>
      </c>
      <c r="J3691" s="18"/>
      <c r="K3691" s="18"/>
      <c r="L3691" s="18"/>
      <c r="M3691" s="645">
        <f t="shared" si="399"/>
        <v>0</v>
      </c>
      <c r="N3691" s="18"/>
      <c r="O3691" s="18"/>
      <c r="P3691" s="18"/>
      <c r="Q3691" s="87" t="e">
        <f t="shared" si="400"/>
        <v>#DIV/0!</v>
      </c>
      <c r="R3691" s="87" t="e">
        <f t="shared" si="400"/>
        <v>#DIV/0!</v>
      </c>
      <c r="S3691" s="87" t="e">
        <f t="shared" si="400"/>
        <v>#DIV/0!</v>
      </c>
      <c r="T3691" s="87" t="e">
        <f t="shared" si="397"/>
        <v>#DIV/0!</v>
      </c>
    </row>
    <row r="3692" spans="1:20" ht="30" hidden="1" x14ac:dyDescent="0.3">
      <c r="A3692" s="136"/>
      <c r="B3692" s="117" t="s">
        <v>314</v>
      </c>
      <c r="C3692" s="97" t="s">
        <v>315</v>
      </c>
      <c r="D3692" s="18"/>
      <c r="E3692" s="645">
        <f t="shared" si="401"/>
        <v>0</v>
      </c>
      <c r="F3692" s="18"/>
      <c r="G3692" s="18"/>
      <c r="H3692" s="18"/>
      <c r="I3692" s="645">
        <f t="shared" si="398"/>
        <v>0</v>
      </c>
      <c r="J3692" s="18"/>
      <c r="K3692" s="18"/>
      <c r="L3692" s="18"/>
      <c r="M3692" s="645">
        <f t="shared" si="399"/>
        <v>0</v>
      </c>
      <c r="N3692" s="18"/>
      <c r="O3692" s="18"/>
      <c r="P3692" s="18"/>
      <c r="Q3692" s="87" t="e">
        <f t="shared" si="400"/>
        <v>#DIV/0!</v>
      </c>
      <c r="R3692" s="87" t="e">
        <f t="shared" si="400"/>
        <v>#DIV/0!</v>
      </c>
      <c r="S3692" s="87" t="e">
        <f t="shared" si="400"/>
        <v>#DIV/0!</v>
      </c>
      <c r="T3692" s="87" t="e">
        <f t="shared" si="397"/>
        <v>#DIV/0!</v>
      </c>
    </row>
    <row r="3693" spans="1:20" ht="91.5" x14ac:dyDescent="0.3">
      <c r="A3693" s="137" t="s">
        <v>568</v>
      </c>
      <c r="B3693" s="117"/>
      <c r="C3693" s="130" t="s">
        <v>569</v>
      </c>
      <c r="D3693" s="18">
        <f>D3694</f>
        <v>32</v>
      </c>
      <c r="E3693" s="645">
        <f t="shared" si="401"/>
        <v>32</v>
      </c>
      <c r="F3693" s="18">
        <f>F3694+F3700</f>
        <v>32</v>
      </c>
      <c r="G3693" s="18">
        <f>G3694+G3700</f>
        <v>0</v>
      </c>
      <c r="H3693" s="18">
        <f>H3694+H3700</f>
        <v>0</v>
      </c>
      <c r="I3693" s="645">
        <f t="shared" si="398"/>
        <v>22.400000000000002</v>
      </c>
      <c r="J3693" s="18">
        <f>J3694+J3700</f>
        <v>22.400000000000002</v>
      </c>
      <c r="K3693" s="18">
        <f>K3694+K3700</f>
        <v>0</v>
      </c>
      <c r="L3693" s="18">
        <f>L3694+L3700</f>
        <v>0</v>
      </c>
      <c r="M3693" s="645">
        <f t="shared" si="399"/>
        <v>7.2290999999999999</v>
      </c>
      <c r="N3693" s="18">
        <f>N3694+N3700</f>
        <v>7.2290999999999999</v>
      </c>
      <c r="O3693" s="18">
        <f>O3694+O3700</f>
        <v>0</v>
      </c>
      <c r="P3693" s="18">
        <f>P3694+P3700</f>
        <v>0</v>
      </c>
      <c r="Q3693" s="87">
        <f t="shared" si="400"/>
        <v>32.272767857142853</v>
      </c>
      <c r="R3693" s="87">
        <f t="shared" si="400"/>
        <v>32.272767857142853</v>
      </c>
      <c r="S3693" s="87" t="e">
        <f t="shared" si="400"/>
        <v>#DIV/0!</v>
      </c>
      <c r="T3693" s="87" t="e">
        <f t="shared" si="397"/>
        <v>#DIV/0!</v>
      </c>
    </row>
    <row r="3694" spans="1:20" x14ac:dyDescent="0.3">
      <c r="A3694" s="136"/>
      <c r="B3694" s="117" t="s">
        <v>192</v>
      </c>
      <c r="C3694" s="139" t="s">
        <v>206</v>
      </c>
      <c r="D3694" s="18">
        <f>D3696</f>
        <v>32</v>
      </c>
      <c r="E3694" s="645">
        <f>F3694+G3694</f>
        <v>32</v>
      </c>
      <c r="F3694" s="18">
        <f>F3697+F3699+F3696</f>
        <v>32</v>
      </c>
      <c r="G3694" s="18">
        <f>G3697+G3699+G3696</f>
        <v>0</v>
      </c>
      <c r="H3694" s="18">
        <f>H3697+H3699+H3696</f>
        <v>0</v>
      </c>
      <c r="I3694" s="645">
        <f t="shared" si="398"/>
        <v>22.400000000000002</v>
      </c>
      <c r="J3694" s="18">
        <f>J3696+J3699+J3697</f>
        <v>22.400000000000002</v>
      </c>
      <c r="K3694" s="18">
        <f>K3696+K3699+K3697</f>
        <v>0</v>
      </c>
      <c r="L3694" s="18">
        <f>L3696+L3699+L3697</f>
        <v>0</v>
      </c>
      <c r="M3694" s="645">
        <f t="shared" si="399"/>
        <v>7.2290999999999999</v>
      </c>
      <c r="N3694" s="18">
        <f>N3696+N3699+N3697</f>
        <v>7.2290999999999999</v>
      </c>
      <c r="O3694" s="18">
        <f>O3696+O3699+O3697</f>
        <v>0</v>
      </c>
      <c r="P3694" s="18">
        <f>P3696+P3699+P3697</f>
        <v>0</v>
      </c>
      <c r="Q3694" s="87">
        <f t="shared" si="400"/>
        <v>32.272767857142853</v>
      </c>
      <c r="R3694" s="87">
        <f t="shared" si="400"/>
        <v>32.272767857142853</v>
      </c>
      <c r="S3694" s="87" t="e">
        <f t="shared" si="400"/>
        <v>#DIV/0!</v>
      </c>
      <c r="T3694" s="87" t="e">
        <f t="shared" si="397"/>
        <v>#DIV/0!</v>
      </c>
    </row>
    <row r="3695" spans="1:20" ht="30" hidden="1" x14ac:dyDescent="0.3">
      <c r="A3695" s="136"/>
      <c r="B3695" s="117" t="s">
        <v>215</v>
      </c>
      <c r="C3695" s="140" t="s">
        <v>490</v>
      </c>
      <c r="D3695" s="18"/>
      <c r="E3695" s="645">
        <f t="shared" si="401"/>
        <v>0</v>
      </c>
      <c r="F3695" s="18"/>
      <c r="G3695" s="18"/>
      <c r="H3695" s="18"/>
      <c r="I3695" s="645">
        <f t="shared" si="398"/>
        <v>0</v>
      </c>
      <c r="J3695" s="18"/>
      <c r="K3695" s="18"/>
      <c r="L3695" s="18"/>
      <c r="M3695" s="645">
        <f t="shared" si="399"/>
        <v>0</v>
      </c>
      <c r="N3695" s="18"/>
      <c r="O3695" s="18"/>
      <c r="P3695" s="18"/>
      <c r="Q3695" s="87" t="e">
        <f t="shared" si="400"/>
        <v>#DIV/0!</v>
      </c>
      <c r="R3695" s="87" t="e">
        <f t="shared" si="400"/>
        <v>#DIV/0!</v>
      </c>
      <c r="S3695" s="87" t="e">
        <f t="shared" si="400"/>
        <v>#DIV/0!</v>
      </c>
      <c r="T3695" s="87" t="e">
        <f t="shared" si="397"/>
        <v>#DIV/0!</v>
      </c>
    </row>
    <row r="3696" spans="1:20" ht="30" x14ac:dyDescent="0.3">
      <c r="A3696" s="136"/>
      <c r="B3696" s="117" t="s">
        <v>309</v>
      </c>
      <c r="C3696" s="140" t="s">
        <v>22</v>
      </c>
      <c r="D3696" s="18">
        <v>32</v>
      </c>
      <c r="E3696" s="645">
        <f t="shared" si="401"/>
        <v>32</v>
      </c>
      <c r="F3696" s="18">
        <v>32</v>
      </c>
      <c r="G3696" s="18"/>
      <c r="H3696" s="18"/>
      <c r="I3696" s="645">
        <f t="shared" si="398"/>
        <v>14.099550000000001</v>
      </c>
      <c r="J3696" s="18">
        <v>14.099550000000001</v>
      </c>
      <c r="K3696" s="18"/>
      <c r="L3696" s="18"/>
      <c r="M3696" s="645">
        <f t="shared" si="399"/>
        <v>1.23</v>
      </c>
      <c r="N3696" s="18">
        <v>1.23</v>
      </c>
      <c r="O3696" s="18"/>
      <c r="P3696" s="18"/>
      <c r="Q3696" s="87">
        <f t="shared" si="400"/>
        <v>8.7236826707235338</v>
      </c>
      <c r="R3696" s="87">
        <f t="shared" si="400"/>
        <v>8.7236826707235338</v>
      </c>
      <c r="S3696" s="87" t="e">
        <f t="shared" si="400"/>
        <v>#DIV/0!</v>
      </c>
      <c r="T3696" s="87" t="e">
        <f t="shared" si="397"/>
        <v>#DIV/0!</v>
      </c>
    </row>
    <row r="3697" spans="1:20" ht="30" x14ac:dyDescent="0.3">
      <c r="A3697" s="136"/>
      <c r="B3697" s="117"/>
      <c r="C3697" s="140" t="s">
        <v>19</v>
      </c>
      <c r="D3697" s="18"/>
      <c r="E3697" s="645">
        <f t="shared" si="401"/>
        <v>0</v>
      </c>
      <c r="F3697" s="18"/>
      <c r="G3697" s="18"/>
      <c r="H3697" s="18"/>
      <c r="I3697" s="645">
        <f t="shared" si="398"/>
        <v>6.63</v>
      </c>
      <c r="J3697" s="18">
        <v>6.63</v>
      </c>
      <c r="K3697" s="18"/>
      <c r="L3697" s="18"/>
      <c r="M3697" s="645">
        <f t="shared" si="399"/>
        <v>4.3289999999999997</v>
      </c>
      <c r="N3697" s="18">
        <v>4.3289999999999997</v>
      </c>
      <c r="O3697" s="18"/>
      <c r="P3697" s="18"/>
      <c r="Q3697" s="87">
        <f t="shared" si="400"/>
        <v>65.294117647058826</v>
      </c>
      <c r="R3697" s="87">
        <f t="shared" si="400"/>
        <v>65.294117647058826</v>
      </c>
      <c r="S3697" s="87" t="e">
        <f t="shared" si="400"/>
        <v>#DIV/0!</v>
      </c>
      <c r="T3697" s="87" t="e">
        <f t="shared" si="397"/>
        <v>#DIV/0!</v>
      </c>
    </row>
    <row r="3698" spans="1:20" ht="30" hidden="1" x14ac:dyDescent="0.3">
      <c r="A3698" s="136"/>
      <c r="B3698" s="117"/>
      <c r="C3698" s="140" t="s">
        <v>22</v>
      </c>
      <c r="D3698" s="18"/>
      <c r="E3698" s="645">
        <f t="shared" si="401"/>
        <v>0</v>
      </c>
      <c r="F3698" s="18"/>
      <c r="G3698" s="18"/>
      <c r="H3698" s="18"/>
      <c r="I3698" s="645">
        <f t="shared" si="398"/>
        <v>0</v>
      </c>
      <c r="J3698" s="18"/>
      <c r="K3698" s="18"/>
      <c r="L3698" s="18"/>
      <c r="M3698" s="645">
        <f t="shared" si="399"/>
        <v>0</v>
      </c>
      <c r="N3698" s="18"/>
      <c r="O3698" s="18"/>
      <c r="P3698" s="18"/>
      <c r="Q3698" s="87" t="e">
        <f t="shared" si="400"/>
        <v>#DIV/0!</v>
      </c>
      <c r="R3698" s="87" t="e">
        <f t="shared" si="400"/>
        <v>#DIV/0!</v>
      </c>
      <c r="S3698" s="87" t="e">
        <f t="shared" si="400"/>
        <v>#DIV/0!</v>
      </c>
      <c r="T3698" s="87" t="e">
        <f t="shared" si="397"/>
        <v>#DIV/0!</v>
      </c>
    </row>
    <row r="3699" spans="1:20" x14ac:dyDescent="0.3">
      <c r="A3699" s="141"/>
      <c r="B3699" s="117"/>
      <c r="C3699" s="140" t="s">
        <v>23</v>
      </c>
      <c r="D3699" s="18"/>
      <c r="E3699" s="645">
        <f t="shared" si="401"/>
        <v>0</v>
      </c>
      <c r="F3699" s="18"/>
      <c r="G3699" s="18"/>
      <c r="H3699" s="18"/>
      <c r="I3699" s="645">
        <f t="shared" si="398"/>
        <v>1.67045</v>
      </c>
      <c r="J3699" s="18">
        <v>1.67045</v>
      </c>
      <c r="K3699" s="18"/>
      <c r="L3699" s="18"/>
      <c r="M3699" s="645">
        <f t="shared" si="399"/>
        <v>1.6700999999999999</v>
      </c>
      <c r="N3699" s="18">
        <v>1.6700999999999999</v>
      </c>
      <c r="O3699" s="18"/>
      <c r="P3699" s="18"/>
      <c r="Q3699" s="87">
        <f t="shared" si="400"/>
        <v>99.979047562034168</v>
      </c>
      <c r="R3699" s="87">
        <f t="shared" si="400"/>
        <v>99.979047562034168</v>
      </c>
      <c r="S3699" s="87" t="e">
        <f t="shared" si="400"/>
        <v>#DIV/0!</v>
      </c>
      <c r="T3699" s="87" t="e">
        <f t="shared" si="397"/>
        <v>#DIV/0!</v>
      </c>
    </row>
    <row r="3700" spans="1:20" ht="30" x14ac:dyDescent="0.3">
      <c r="A3700" s="141"/>
      <c r="B3700" s="117" t="s">
        <v>138</v>
      </c>
      <c r="C3700" s="139" t="s">
        <v>333</v>
      </c>
      <c r="D3700" s="18"/>
      <c r="E3700" s="645">
        <f t="shared" si="401"/>
        <v>0</v>
      </c>
      <c r="F3700" s="18"/>
      <c r="G3700" s="18"/>
      <c r="H3700" s="18"/>
      <c r="I3700" s="645">
        <f t="shared" si="398"/>
        <v>0</v>
      </c>
      <c r="J3700" s="18"/>
      <c r="K3700" s="18"/>
      <c r="L3700" s="18"/>
      <c r="M3700" s="645">
        <f t="shared" si="399"/>
        <v>0</v>
      </c>
      <c r="N3700" s="18"/>
      <c r="O3700" s="18"/>
      <c r="P3700" s="18"/>
      <c r="Q3700" s="87" t="e">
        <f t="shared" si="400"/>
        <v>#DIV/0!</v>
      </c>
      <c r="R3700" s="87" t="e">
        <f t="shared" si="400"/>
        <v>#DIV/0!</v>
      </c>
      <c r="S3700" s="87" t="e">
        <f t="shared" si="400"/>
        <v>#DIV/0!</v>
      </c>
      <c r="T3700" s="87" t="e">
        <f t="shared" si="397"/>
        <v>#DIV/0!</v>
      </c>
    </row>
    <row r="3701" spans="1:20" ht="30" hidden="1" x14ac:dyDescent="0.3">
      <c r="A3701" s="142"/>
      <c r="B3701" s="117"/>
      <c r="C3701" s="97" t="s">
        <v>340</v>
      </c>
      <c r="D3701" s="18"/>
      <c r="E3701" s="645">
        <f t="shared" si="401"/>
        <v>0</v>
      </c>
      <c r="F3701" s="18"/>
      <c r="G3701" s="18"/>
      <c r="H3701" s="18"/>
      <c r="I3701" s="645">
        <f t="shared" si="398"/>
        <v>0</v>
      </c>
      <c r="J3701" s="18"/>
      <c r="K3701" s="18"/>
      <c r="L3701" s="18"/>
      <c r="M3701" s="645">
        <f t="shared" si="399"/>
        <v>0</v>
      </c>
      <c r="N3701" s="18"/>
      <c r="O3701" s="18"/>
      <c r="P3701" s="18"/>
      <c r="Q3701" s="87" t="e">
        <f t="shared" si="400"/>
        <v>#DIV/0!</v>
      </c>
      <c r="R3701" s="87" t="e">
        <f t="shared" si="400"/>
        <v>#DIV/0!</v>
      </c>
      <c r="S3701" s="87" t="e">
        <f t="shared" si="400"/>
        <v>#DIV/0!</v>
      </c>
      <c r="T3701" s="87" t="e">
        <f t="shared" si="397"/>
        <v>#DIV/0!</v>
      </c>
    </row>
    <row r="3702" spans="1:20" ht="24" customHeight="1" x14ac:dyDescent="0.3">
      <c r="A3702" s="137" t="s">
        <v>570</v>
      </c>
      <c r="B3702" s="117"/>
      <c r="C3702" s="130" t="s">
        <v>571</v>
      </c>
      <c r="D3702" s="18">
        <f>D3703</f>
        <v>3.2</v>
      </c>
      <c r="E3702" s="645">
        <f t="shared" si="401"/>
        <v>3.2</v>
      </c>
      <c r="F3702" s="18">
        <f>F3703</f>
        <v>3.2</v>
      </c>
      <c r="G3702" s="18">
        <f>G3703</f>
        <v>0</v>
      </c>
      <c r="H3702" s="18">
        <f>H3703</f>
        <v>0</v>
      </c>
      <c r="I3702" s="645">
        <f t="shared" si="398"/>
        <v>3.2</v>
      </c>
      <c r="J3702" s="18">
        <f>J3703</f>
        <v>3.2</v>
      </c>
      <c r="K3702" s="18">
        <f>K3703</f>
        <v>0</v>
      </c>
      <c r="L3702" s="18">
        <f>L3703</f>
        <v>0</v>
      </c>
      <c r="M3702" s="645">
        <f t="shared" si="399"/>
        <v>2.8</v>
      </c>
      <c r="N3702" s="18">
        <f>N3703</f>
        <v>2.8</v>
      </c>
      <c r="O3702" s="18">
        <f>O3703</f>
        <v>0</v>
      </c>
      <c r="P3702" s="18">
        <f>P3703</f>
        <v>0</v>
      </c>
      <c r="Q3702" s="87">
        <f t="shared" si="400"/>
        <v>87.499999999999986</v>
      </c>
      <c r="R3702" s="87">
        <f t="shared" si="400"/>
        <v>87.499999999999986</v>
      </c>
      <c r="S3702" s="87" t="e">
        <f t="shared" si="400"/>
        <v>#DIV/0!</v>
      </c>
      <c r="T3702" s="87" t="e">
        <f t="shared" si="397"/>
        <v>#DIV/0!</v>
      </c>
    </row>
    <row r="3703" spans="1:20" x14ac:dyDescent="0.3">
      <c r="A3703" s="136"/>
      <c r="B3703" s="117" t="s">
        <v>192</v>
      </c>
      <c r="C3703" s="139" t="s">
        <v>206</v>
      </c>
      <c r="D3703" s="18">
        <f>D3705</f>
        <v>3.2</v>
      </c>
      <c r="E3703" s="645">
        <f t="shared" si="401"/>
        <v>3.2</v>
      </c>
      <c r="F3703" s="18">
        <f>F3705</f>
        <v>3.2</v>
      </c>
      <c r="G3703" s="18">
        <f>G3705</f>
        <v>0</v>
      </c>
      <c r="H3703" s="18">
        <f>H3705</f>
        <v>0</v>
      </c>
      <c r="I3703" s="645">
        <f t="shared" si="398"/>
        <v>3.2</v>
      </c>
      <c r="J3703" s="18">
        <f>J3705</f>
        <v>3.2</v>
      </c>
      <c r="K3703" s="18">
        <f>K3705</f>
        <v>0</v>
      </c>
      <c r="L3703" s="18">
        <f>L3705</f>
        <v>0</v>
      </c>
      <c r="M3703" s="645">
        <f t="shared" si="399"/>
        <v>2.8</v>
      </c>
      <c r="N3703" s="18">
        <f>N3705</f>
        <v>2.8</v>
      </c>
      <c r="O3703" s="18">
        <f>O3705</f>
        <v>0</v>
      </c>
      <c r="P3703" s="18">
        <f>P3705</f>
        <v>0</v>
      </c>
      <c r="Q3703" s="87">
        <f t="shared" si="400"/>
        <v>87.499999999999986</v>
      </c>
      <c r="R3703" s="87">
        <f t="shared" si="400"/>
        <v>87.499999999999986</v>
      </c>
      <c r="S3703" s="87" t="e">
        <f t="shared" si="400"/>
        <v>#DIV/0!</v>
      </c>
      <c r="T3703" s="87" t="e">
        <f t="shared" si="397"/>
        <v>#DIV/0!</v>
      </c>
    </row>
    <row r="3704" spans="1:20" ht="30" hidden="1" x14ac:dyDescent="0.3">
      <c r="A3704" s="136"/>
      <c r="B3704" s="117" t="s">
        <v>215</v>
      </c>
      <c r="C3704" s="140" t="s">
        <v>490</v>
      </c>
      <c r="D3704" s="18"/>
      <c r="E3704" s="645">
        <f t="shared" si="401"/>
        <v>0</v>
      </c>
      <c r="F3704" s="18"/>
      <c r="G3704" s="18"/>
      <c r="H3704" s="18"/>
      <c r="I3704" s="645">
        <f t="shared" si="398"/>
        <v>0</v>
      </c>
      <c r="J3704" s="18"/>
      <c r="K3704" s="18"/>
      <c r="L3704" s="18"/>
      <c r="M3704" s="645">
        <f t="shared" si="399"/>
        <v>0</v>
      </c>
      <c r="N3704" s="18"/>
      <c r="O3704" s="18"/>
      <c r="P3704" s="18"/>
      <c r="Q3704" s="87" t="e">
        <f t="shared" si="400"/>
        <v>#DIV/0!</v>
      </c>
      <c r="R3704" s="87" t="e">
        <f t="shared" si="400"/>
        <v>#DIV/0!</v>
      </c>
      <c r="S3704" s="87" t="e">
        <f t="shared" si="400"/>
        <v>#DIV/0!</v>
      </c>
      <c r="T3704" s="87" t="e">
        <f t="shared" si="397"/>
        <v>#DIV/0!</v>
      </c>
    </row>
    <row r="3705" spans="1:20" ht="30" x14ac:dyDescent="0.3">
      <c r="A3705" s="136"/>
      <c r="B3705" s="117" t="s">
        <v>309</v>
      </c>
      <c r="C3705" s="140" t="s">
        <v>22</v>
      </c>
      <c r="D3705" s="18">
        <v>3.2</v>
      </c>
      <c r="E3705" s="645">
        <f t="shared" si="401"/>
        <v>3.2</v>
      </c>
      <c r="F3705" s="18">
        <v>3.2</v>
      </c>
      <c r="G3705" s="18"/>
      <c r="H3705" s="18"/>
      <c r="I3705" s="645">
        <f t="shared" si="398"/>
        <v>3.2</v>
      </c>
      <c r="J3705" s="18">
        <v>3.2</v>
      </c>
      <c r="K3705" s="18"/>
      <c r="L3705" s="18"/>
      <c r="M3705" s="645">
        <f t="shared" si="399"/>
        <v>2.8</v>
      </c>
      <c r="N3705" s="18">
        <v>2.8</v>
      </c>
      <c r="O3705" s="18"/>
      <c r="P3705" s="18"/>
      <c r="Q3705" s="87">
        <f t="shared" si="400"/>
        <v>87.499999999999986</v>
      </c>
      <c r="R3705" s="87">
        <f t="shared" si="400"/>
        <v>87.499999999999986</v>
      </c>
      <c r="S3705" s="87" t="e">
        <f t="shared" si="400"/>
        <v>#DIV/0!</v>
      </c>
      <c r="T3705" s="87" t="e">
        <f t="shared" si="397"/>
        <v>#DIV/0!</v>
      </c>
    </row>
    <row r="3706" spans="1:20" hidden="1" x14ac:dyDescent="0.3">
      <c r="A3706" s="136"/>
      <c r="B3706" s="117"/>
      <c r="C3706" s="96" t="s">
        <v>317</v>
      </c>
      <c r="D3706" s="18"/>
      <c r="E3706" s="645">
        <f t="shared" si="401"/>
        <v>0</v>
      </c>
      <c r="F3706" s="18"/>
      <c r="G3706" s="18"/>
      <c r="H3706" s="18"/>
      <c r="I3706" s="645">
        <f t="shared" si="398"/>
        <v>0</v>
      </c>
      <c r="J3706" s="18"/>
      <c r="K3706" s="18"/>
      <c r="L3706" s="18"/>
      <c r="M3706" s="645">
        <f t="shared" si="399"/>
        <v>0</v>
      </c>
      <c r="N3706" s="18"/>
      <c r="O3706" s="18"/>
      <c r="P3706" s="18"/>
      <c r="Q3706" s="87" t="e">
        <f t="shared" si="400"/>
        <v>#DIV/0!</v>
      </c>
      <c r="R3706" s="87" t="e">
        <f t="shared" si="400"/>
        <v>#DIV/0!</v>
      </c>
      <c r="S3706" s="87" t="e">
        <f t="shared" si="400"/>
        <v>#DIV/0!</v>
      </c>
      <c r="T3706" s="87" t="e">
        <f t="shared" si="397"/>
        <v>#DIV/0!</v>
      </c>
    </row>
    <row r="3707" spans="1:20" hidden="1" x14ac:dyDescent="0.3">
      <c r="A3707" s="136"/>
      <c r="B3707" s="117"/>
      <c r="C3707" s="97" t="s">
        <v>313</v>
      </c>
      <c r="D3707" s="18"/>
      <c r="E3707" s="645">
        <f t="shared" si="401"/>
        <v>0</v>
      </c>
      <c r="F3707" s="18"/>
      <c r="G3707" s="18"/>
      <c r="H3707" s="18"/>
      <c r="I3707" s="645">
        <f t="shared" si="398"/>
        <v>0</v>
      </c>
      <c r="J3707" s="18"/>
      <c r="K3707" s="18"/>
      <c r="L3707" s="18"/>
      <c r="M3707" s="645">
        <f t="shared" si="399"/>
        <v>0</v>
      </c>
      <c r="N3707" s="18"/>
      <c r="O3707" s="18"/>
      <c r="P3707" s="18"/>
      <c r="Q3707" s="87" t="e">
        <f t="shared" si="400"/>
        <v>#DIV/0!</v>
      </c>
      <c r="R3707" s="87" t="e">
        <f t="shared" si="400"/>
        <v>#DIV/0!</v>
      </c>
      <c r="S3707" s="87" t="e">
        <f t="shared" si="400"/>
        <v>#DIV/0!</v>
      </c>
      <c r="T3707" s="87" t="e">
        <f t="shared" si="397"/>
        <v>#DIV/0!</v>
      </c>
    </row>
    <row r="3708" spans="1:20" ht="44.25" customHeight="1" x14ac:dyDescent="0.3">
      <c r="A3708" s="137" t="s">
        <v>572</v>
      </c>
      <c r="B3708" s="117"/>
      <c r="C3708" s="130" t="s">
        <v>573</v>
      </c>
      <c r="D3708" s="18">
        <f>D3709</f>
        <v>5</v>
      </c>
      <c r="E3708" s="645">
        <f t="shared" si="401"/>
        <v>5</v>
      </c>
      <c r="F3708" s="18">
        <f>F3709</f>
        <v>5</v>
      </c>
      <c r="G3708" s="18">
        <f>G3709</f>
        <v>0</v>
      </c>
      <c r="H3708" s="18">
        <f>H3709</f>
        <v>0</v>
      </c>
      <c r="I3708" s="645">
        <f t="shared" si="398"/>
        <v>1.2</v>
      </c>
      <c r="J3708" s="18">
        <f>J3709</f>
        <v>1.2</v>
      </c>
      <c r="K3708" s="18">
        <f>K3709</f>
        <v>0</v>
      </c>
      <c r="L3708" s="18">
        <f>L3709</f>
        <v>0</v>
      </c>
      <c r="M3708" s="645">
        <f t="shared" si="399"/>
        <v>0</v>
      </c>
      <c r="N3708" s="18">
        <f>N3709</f>
        <v>0</v>
      </c>
      <c r="O3708" s="18">
        <f>O3709</f>
        <v>0</v>
      </c>
      <c r="P3708" s="18">
        <f>P3709</f>
        <v>0</v>
      </c>
      <c r="Q3708" s="87">
        <f t="shared" si="400"/>
        <v>0</v>
      </c>
      <c r="R3708" s="87">
        <f t="shared" si="400"/>
        <v>0</v>
      </c>
      <c r="S3708" s="87" t="e">
        <f t="shared" si="400"/>
        <v>#DIV/0!</v>
      </c>
      <c r="T3708" s="87" t="e">
        <f t="shared" si="397"/>
        <v>#DIV/0!</v>
      </c>
    </row>
    <row r="3709" spans="1:20" x14ac:dyDescent="0.3">
      <c r="A3709" s="136"/>
      <c r="B3709" s="117" t="s">
        <v>192</v>
      </c>
      <c r="C3709" s="139" t="s">
        <v>206</v>
      </c>
      <c r="D3709" s="18">
        <f>D3711</f>
        <v>5</v>
      </c>
      <c r="E3709" s="645">
        <f t="shared" si="401"/>
        <v>5</v>
      </c>
      <c r="F3709" s="18">
        <f>F3711</f>
        <v>5</v>
      </c>
      <c r="G3709" s="18">
        <f>G3711</f>
        <v>0</v>
      </c>
      <c r="H3709" s="18">
        <f>H3711</f>
        <v>0</v>
      </c>
      <c r="I3709" s="645">
        <f t="shared" si="398"/>
        <v>1.2</v>
      </c>
      <c r="J3709" s="18">
        <f>J3711</f>
        <v>1.2</v>
      </c>
      <c r="K3709" s="18">
        <f>K3711</f>
        <v>0</v>
      </c>
      <c r="L3709" s="18">
        <f>L3711</f>
        <v>0</v>
      </c>
      <c r="M3709" s="645">
        <f t="shared" si="399"/>
        <v>0</v>
      </c>
      <c r="N3709" s="18">
        <f>N3711</f>
        <v>0</v>
      </c>
      <c r="O3709" s="18">
        <f>O3711</f>
        <v>0</v>
      </c>
      <c r="P3709" s="18">
        <f>P3711</f>
        <v>0</v>
      </c>
      <c r="Q3709" s="87">
        <f t="shared" si="400"/>
        <v>0</v>
      </c>
      <c r="R3709" s="87">
        <f t="shared" si="400"/>
        <v>0</v>
      </c>
      <c r="S3709" s="87" t="e">
        <f t="shared" si="400"/>
        <v>#DIV/0!</v>
      </c>
      <c r="T3709" s="87" t="e">
        <f t="shared" si="397"/>
        <v>#DIV/0!</v>
      </c>
    </row>
    <row r="3710" spans="1:20" ht="30" hidden="1" x14ac:dyDescent="0.3">
      <c r="A3710" s="136"/>
      <c r="B3710" s="117" t="s">
        <v>215</v>
      </c>
      <c r="C3710" s="140" t="s">
        <v>490</v>
      </c>
      <c r="D3710" s="18"/>
      <c r="E3710" s="645">
        <f t="shared" si="401"/>
        <v>0</v>
      </c>
      <c r="F3710" s="18"/>
      <c r="G3710" s="18"/>
      <c r="H3710" s="18"/>
      <c r="I3710" s="645">
        <f t="shared" si="398"/>
        <v>0</v>
      </c>
      <c r="J3710" s="18"/>
      <c r="K3710" s="18"/>
      <c r="L3710" s="18"/>
      <c r="M3710" s="645">
        <f t="shared" si="399"/>
        <v>0</v>
      </c>
      <c r="N3710" s="18"/>
      <c r="O3710" s="18"/>
      <c r="P3710" s="18"/>
      <c r="Q3710" s="87" t="e">
        <f t="shared" si="400"/>
        <v>#DIV/0!</v>
      </c>
      <c r="R3710" s="87" t="e">
        <f t="shared" si="400"/>
        <v>#DIV/0!</v>
      </c>
      <c r="S3710" s="87" t="e">
        <f t="shared" si="400"/>
        <v>#DIV/0!</v>
      </c>
      <c r="T3710" s="87" t="e">
        <f t="shared" si="397"/>
        <v>#DIV/0!</v>
      </c>
    </row>
    <row r="3711" spans="1:20" ht="30" x14ac:dyDescent="0.3">
      <c r="A3711" s="136"/>
      <c r="B3711" s="117" t="s">
        <v>309</v>
      </c>
      <c r="C3711" s="140" t="s">
        <v>22</v>
      </c>
      <c r="D3711" s="18">
        <v>5</v>
      </c>
      <c r="E3711" s="645">
        <f t="shared" si="401"/>
        <v>5</v>
      </c>
      <c r="F3711" s="18">
        <v>5</v>
      </c>
      <c r="G3711" s="18"/>
      <c r="H3711" s="18"/>
      <c r="I3711" s="645">
        <f t="shared" si="398"/>
        <v>1.2</v>
      </c>
      <c r="J3711" s="18">
        <v>1.2</v>
      </c>
      <c r="K3711" s="18"/>
      <c r="L3711" s="18"/>
      <c r="M3711" s="645">
        <f t="shared" si="399"/>
        <v>0</v>
      </c>
      <c r="N3711" s="18"/>
      <c r="O3711" s="18"/>
      <c r="P3711" s="18"/>
      <c r="Q3711" s="87">
        <f t="shared" si="400"/>
        <v>0</v>
      </c>
      <c r="R3711" s="87">
        <f t="shared" si="400"/>
        <v>0</v>
      </c>
      <c r="S3711" s="87" t="e">
        <f t="shared" si="400"/>
        <v>#DIV/0!</v>
      </c>
      <c r="T3711" s="87" t="e">
        <f t="shared" si="397"/>
        <v>#DIV/0!</v>
      </c>
    </row>
    <row r="3712" spans="1:20" hidden="1" x14ac:dyDescent="0.3">
      <c r="A3712" s="136"/>
      <c r="B3712" s="117"/>
      <c r="C3712" s="96" t="s">
        <v>317</v>
      </c>
      <c r="D3712" s="18"/>
      <c r="E3712" s="645">
        <f t="shared" si="401"/>
        <v>0</v>
      </c>
      <c r="F3712" s="18"/>
      <c r="G3712" s="18"/>
      <c r="H3712" s="18"/>
      <c r="I3712" s="645">
        <f t="shared" si="398"/>
        <v>0</v>
      </c>
      <c r="J3712" s="18"/>
      <c r="K3712" s="18"/>
      <c r="L3712" s="18"/>
      <c r="M3712" s="645">
        <f t="shared" si="399"/>
        <v>0</v>
      </c>
      <c r="N3712" s="18"/>
      <c r="O3712" s="18"/>
      <c r="P3712" s="18"/>
      <c r="Q3712" s="87" t="e">
        <f t="shared" si="400"/>
        <v>#DIV/0!</v>
      </c>
      <c r="R3712" s="87" t="e">
        <f t="shared" si="400"/>
        <v>#DIV/0!</v>
      </c>
      <c r="S3712" s="87" t="e">
        <f t="shared" si="400"/>
        <v>#DIV/0!</v>
      </c>
      <c r="T3712" s="87" t="e">
        <f t="shared" si="397"/>
        <v>#DIV/0!</v>
      </c>
    </row>
    <row r="3713" spans="1:20" hidden="1" x14ac:dyDescent="0.3">
      <c r="A3713" s="136"/>
      <c r="B3713" s="117"/>
      <c r="C3713" s="97" t="s">
        <v>313</v>
      </c>
      <c r="D3713" s="18"/>
      <c r="E3713" s="645">
        <f t="shared" si="401"/>
        <v>0</v>
      </c>
      <c r="F3713" s="18"/>
      <c r="G3713" s="18"/>
      <c r="H3713" s="18"/>
      <c r="I3713" s="645">
        <f t="shared" si="398"/>
        <v>0</v>
      </c>
      <c r="J3713" s="18"/>
      <c r="K3713" s="18"/>
      <c r="L3713" s="18"/>
      <c r="M3713" s="645">
        <f t="shared" si="399"/>
        <v>0</v>
      </c>
      <c r="N3713" s="18"/>
      <c r="O3713" s="18"/>
      <c r="P3713" s="18"/>
      <c r="Q3713" s="87" t="e">
        <f t="shared" si="400"/>
        <v>#DIV/0!</v>
      </c>
      <c r="R3713" s="87" t="e">
        <f t="shared" si="400"/>
        <v>#DIV/0!</v>
      </c>
      <c r="S3713" s="87" t="e">
        <f t="shared" si="400"/>
        <v>#DIV/0!</v>
      </c>
      <c r="T3713" s="87" t="e">
        <f t="shared" si="397"/>
        <v>#DIV/0!</v>
      </c>
    </row>
    <row r="3714" spans="1:20" ht="61.5" customHeight="1" x14ac:dyDescent="0.3">
      <c r="A3714" s="137" t="s">
        <v>574</v>
      </c>
      <c r="B3714" s="117"/>
      <c r="C3714" s="130" t="s">
        <v>575</v>
      </c>
      <c r="D3714" s="18">
        <f>D3715</f>
        <v>8</v>
      </c>
      <c r="E3714" s="645">
        <f t="shared" si="401"/>
        <v>8</v>
      </c>
      <c r="F3714" s="18">
        <f t="shared" ref="F3714:H3715" si="402">F3715</f>
        <v>8</v>
      </c>
      <c r="G3714" s="18">
        <f t="shared" si="402"/>
        <v>0</v>
      </c>
      <c r="H3714" s="18">
        <f t="shared" si="402"/>
        <v>0</v>
      </c>
      <c r="I3714" s="645">
        <f t="shared" si="398"/>
        <v>6</v>
      </c>
      <c r="J3714" s="18">
        <f t="shared" ref="J3714:L3715" si="403">J3715</f>
        <v>6</v>
      </c>
      <c r="K3714" s="18">
        <f t="shared" si="403"/>
        <v>0</v>
      </c>
      <c r="L3714" s="18">
        <f t="shared" si="403"/>
        <v>0</v>
      </c>
      <c r="M3714" s="645">
        <f t="shared" si="399"/>
        <v>0</v>
      </c>
      <c r="N3714" s="18">
        <f t="shared" ref="N3714:P3715" si="404">N3715</f>
        <v>0</v>
      </c>
      <c r="O3714" s="18">
        <f t="shared" si="404"/>
        <v>0</v>
      </c>
      <c r="P3714" s="18">
        <f t="shared" si="404"/>
        <v>0</v>
      </c>
      <c r="Q3714" s="87">
        <f t="shared" si="400"/>
        <v>0</v>
      </c>
      <c r="R3714" s="87">
        <f t="shared" si="400"/>
        <v>0</v>
      </c>
      <c r="S3714" s="87" t="e">
        <f t="shared" si="400"/>
        <v>#DIV/0!</v>
      </c>
      <c r="T3714" s="87" t="e">
        <f t="shared" si="397"/>
        <v>#DIV/0!</v>
      </c>
    </row>
    <row r="3715" spans="1:20" x14ac:dyDescent="0.3">
      <c r="A3715" s="136"/>
      <c r="B3715" s="117" t="s">
        <v>192</v>
      </c>
      <c r="C3715" s="139" t="s">
        <v>206</v>
      </c>
      <c r="D3715" s="18">
        <f>D3716</f>
        <v>8</v>
      </c>
      <c r="E3715" s="645">
        <f t="shared" si="401"/>
        <v>8</v>
      </c>
      <c r="F3715" s="18">
        <f t="shared" si="402"/>
        <v>8</v>
      </c>
      <c r="G3715" s="18">
        <f t="shared" si="402"/>
        <v>0</v>
      </c>
      <c r="H3715" s="18">
        <f t="shared" si="402"/>
        <v>0</v>
      </c>
      <c r="I3715" s="645">
        <f t="shared" si="398"/>
        <v>6</v>
      </c>
      <c r="J3715" s="18">
        <f t="shared" si="403"/>
        <v>6</v>
      </c>
      <c r="K3715" s="18">
        <f t="shared" si="403"/>
        <v>0</v>
      </c>
      <c r="L3715" s="18">
        <f t="shared" si="403"/>
        <v>0</v>
      </c>
      <c r="M3715" s="645">
        <f t="shared" si="399"/>
        <v>0</v>
      </c>
      <c r="N3715" s="18">
        <f t="shared" si="404"/>
        <v>0</v>
      </c>
      <c r="O3715" s="18">
        <f t="shared" si="404"/>
        <v>0</v>
      </c>
      <c r="P3715" s="18">
        <f t="shared" si="404"/>
        <v>0</v>
      </c>
      <c r="Q3715" s="87">
        <f t="shared" si="400"/>
        <v>0</v>
      </c>
      <c r="R3715" s="87">
        <f t="shared" si="400"/>
        <v>0</v>
      </c>
      <c r="S3715" s="87" t="e">
        <f t="shared" si="400"/>
        <v>#DIV/0!</v>
      </c>
      <c r="T3715" s="87" t="e">
        <f t="shared" si="397"/>
        <v>#DIV/0!</v>
      </c>
    </row>
    <row r="3716" spans="1:20" x14ac:dyDescent="0.3">
      <c r="A3716" s="136"/>
      <c r="B3716" s="117" t="s">
        <v>324</v>
      </c>
      <c r="C3716" s="140" t="s">
        <v>23</v>
      </c>
      <c r="D3716" s="18">
        <v>8</v>
      </c>
      <c r="E3716" s="645">
        <f t="shared" si="401"/>
        <v>8</v>
      </c>
      <c r="F3716" s="18">
        <v>8</v>
      </c>
      <c r="G3716" s="18"/>
      <c r="H3716" s="18"/>
      <c r="I3716" s="645">
        <f t="shared" si="398"/>
        <v>6</v>
      </c>
      <c r="J3716" s="18">
        <v>6</v>
      </c>
      <c r="K3716" s="18"/>
      <c r="L3716" s="18"/>
      <c r="M3716" s="645">
        <f t="shared" si="399"/>
        <v>0</v>
      </c>
      <c r="N3716" s="18"/>
      <c r="O3716" s="18"/>
      <c r="P3716" s="18"/>
      <c r="Q3716" s="87">
        <f t="shared" si="400"/>
        <v>0</v>
      </c>
      <c r="R3716" s="87">
        <f t="shared" si="400"/>
        <v>0</v>
      </c>
      <c r="S3716" s="87" t="e">
        <f t="shared" si="400"/>
        <v>#DIV/0!</v>
      </c>
      <c r="T3716" s="87" t="e">
        <f t="shared" si="397"/>
        <v>#DIV/0!</v>
      </c>
    </row>
    <row r="3717" spans="1:20" ht="63.75" customHeight="1" x14ac:dyDescent="0.3">
      <c r="A3717" s="137" t="s">
        <v>576</v>
      </c>
      <c r="B3717" s="117"/>
      <c r="C3717" s="133" t="s">
        <v>577</v>
      </c>
      <c r="D3717" s="652">
        <f>D3722+D3727+D3730+D3733</f>
        <v>526.20000000000005</v>
      </c>
      <c r="E3717" s="642">
        <f t="shared" si="401"/>
        <v>515.65</v>
      </c>
      <c r="F3717" s="652">
        <f t="shared" ref="F3717:H3718" si="405">F3722+F3727+F3730+F3733</f>
        <v>515.65</v>
      </c>
      <c r="G3717" s="652">
        <f t="shared" si="405"/>
        <v>0</v>
      </c>
      <c r="H3717" s="652">
        <f t="shared" si="405"/>
        <v>0</v>
      </c>
      <c r="I3717" s="642">
        <f t="shared" si="398"/>
        <v>426.54899999999998</v>
      </c>
      <c r="J3717" s="652">
        <f t="shared" ref="J3717:L3718" si="406">J3722+J3727+J3730+J3733</f>
        <v>426.54899999999998</v>
      </c>
      <c r="K3717" s="652">
        <f t="shared" si="406"/>
        <v>0</v>
      </c>
      <c r="L3717" s="652">
        <f t="shared" si="406"/>
        <v>0</v>
      </c>
      <c r="M3717" s="642">
        <f t="shared" si="399"/>
        <v>407.48553000000004</v>
      </c>
      <c r="N3717" s="652">
        <f t="shared" ref="N3717:P3718" si="407">N3722+N3727+N3730+N3733</f>
        <v>407.48553000000004</v>
      </c>
      <c r="O3717" s="652">
        <f t="shared" si="407"/>
        <v>0</v>
      </c>
      <c r="P3717" s="652">
        <f t="shared" si="407"/>
        <v>0</v>
      </c>
      <c r="Q3717" s="87">
        <f t="shared" si="400"/>
        <v>95.530766688000696</v>
      </c>
      <c r="R3717" s="87">
        <f t="shared" si="400"/>
        <v>95.530766688000696</v>
      </c>
      <c r="S3717" s="87" t="e">
        <f t="shared" si="400"/>
        <v>#DIV/0!</v>
      </c>
      <c r="T3717" s="87" t="e">
        <f t="shared" si="397"/>
        <v>#DIV/0!</v>
      </c>
    </row>
    <row r="3718" spans="1:20" x14ac:dyDescent="0.3">
      <c r="A3718" s="136"/>
      <c r="B3718" s="117" t="s">
        <v>192</v>
      </c>
      <c r="C3718" s="139" t="s">
        <v>206</v>
      </c>
      <c r="D3718" s="18">
        <f>D3723+D3728+D3731+D3734</f>
        <v>526.20000000000005</v>
      </c>
      <c r="E3718" s="645">
        <f t="shared" si="401"/>
        <v>515.65</v>
      </c>
      <c r="F3718" s="18">
        <f t="shared" si="405"/>
        <v>515.65</v>
      </c>
      <c r="G3718" s="18">
        <f t="shared" si="405"/>
        <v>0</v>
      </c>
      <c r="H3718" s="18">
        <f t="shared" si="405"/>
        <v>0</v>
      </c>
      <c r="I3718" s="645">
        <f t="shared" si="398"/>
        <v>426.54899999999998</v>
      </c>
      <c r="J3718" s="18">
        <f t="shared" si="406"/>
        <v>426.54899999999998</v>
      </c>
      <c r="K3718" s="18">
        <f t="shared" si="406"/>
        <v>0</v>
      </c>
      <c r="L3718" s="18">
        <f t="shared" si="406"/>
        <v>0</v>
      </c>
      <c r="M3718" s="645">
        <f t="shared" si="399"/>
        <v>407.48553000000004</v>
      </c>
      <c r="N3718" s="18">
        <f t="shared" si="407"/>
        <v>407.48553000000004</v>
      </c>
      <c r="O3718" s="18">
        <f t="shared" si="407"/>
        <v>0</v>
      </c>
      <c r="P3718" s="18">
        <f t="shared" si="407"/>
        <v>0</v>
      </c>
      <c r="Q3718" s="87">
        <f t="shared" si="400"/>
        <v>95.530766688000696</v>
      </c>
      <c r="R3718" s="87">
        <f t="shared" si="400"/>
        <v>95.530766688000696</v>
      </c>
      <c r="S3718" s="87" t="e">
        <f t="shared" si="400"/>
        <v>#DIV/0!</v>
      </c>
      <c r="T3718" s="87" t="e">
        <f t="shared" si="397"/>
        <v>#DIV/0!</v>
      </c>
    </row>
    <row r="3719" spans="1:20" ht="30" x14ac:dyDescent="0.3">
      <c r="A3719" s="136"/>
      <c r="B3719" s="117" t="s">
        <v>215</v>
      </c>
      <c r="C3719" s="140" t="s">
        <v>490</v>
      </c>
      <c r="D3719" s="18">
        <f>D3724</f>
        <v>0</v>
      </c>
      <c r="E3719" s="645">
        <f t="shared" si="401"/>
        <v>0</v>
      </c>
      <c r="F3719" s="18">
        <f>F3724</f>
        <v>0</v>
      </c>
      <c r="G3719" s="18">
        <f>G3724</f>
        <v>0</v>
      </c>
      <c r="H3719" s="18">
        <f>H3724</f>
        <v>0</v>
      </c>
      <c r="I3719" s="645">
        <f t="shared" si="398"/>
        <v>0</v>
      </c>
      <c r="J3719" s="18">
        <f>J3724</f>
        <v>0</v>
      </c>
      <c r="K3719" s="18">
        <f>K3724</f>
        <v>0</v>
      </c>
      <c r="L3719" s="18">
        <f>L3724</f>
        <v>0</v>
      </c>
      <c r="M3719" s="645">
        <f t="shared" si="399"/>
        <v>0</v>
      </c>
      <c r="N3719" s="18">
        <f>N3724</f>
        <v>0</v>
      </c>
      <c r="O3719" s="18">
        <f>O3724</f>
        <v>0</v>
      </c>
      <c r="P3719" s="18">
        <f>P3724</f>
        <v>0</v>
      </c>
      <c r="Q3719" s="87" t="e">
        <f t="shared" si="400"/>
        <v>#DIV/0!</v>
      </c>
      <c r="R3719" s="87" t="e">
        <f t="shared" si="400"/>
        <v>#DIV/0!</v>
      </c>
      <c r="S3719" s="87" t="e">
        <f t="shared" si="400"/>
        <v>#DIV/0!</v>
      </c>
      <c r="T3719" s="87" t="e">
        <f t="shared" si="397"/>
        <v>#DIV/0!</v>
      </c>
    </row>
    <row r="3720" spans="1:20" ht="30" x14ac:dyDescent="0.3">
      <c r="A3720" s="136"/>
      <c r="B3720" s="117" t="s">
        <v>309</v>
      </c>
      <c r="C3720" s="140" t="s">
        <v>22</v>
      </c>
      <c r="D3720" s="18">
        <f>D3725+D3729+D3732+D3735</f>
        <v>526.20000000000005</v>
      </c>
      <c r="E3720" s="645">
        <f t="shared" si="401"/>
        <v>515.65</v>
      </c>
      <c r="F3720" s="18">
        <f>F3725+F3729+F3732+F3735</f>
        <v>515.65</v>
      </c>
      <c r="G3720" s="18">
        <f>G3725+G3729+G3732+G3735</f>
        <v>0</v>
      </c>
      <c r="H3720" s="18">
        <f>H3725+H3729+H3732+H3735</f>
        <v>0</v>
      </c>
      <c r="I3720" s="645">
        <f t="shared" si="398"/>
        <v>426.54899999999998</v>
      </c>
      <c r="J3720" s="18">
        <f>J3725+J3729+J3732+J3735</f>
        <v>426.54899999999998</v>
      </c>
      <c r="K3720" s="18">
        <f>K3725+K3729+K3732+K3735</f>
        <v>0</v>
      </c>
      <c r="L3720" s="18">
        <f>L3725+L3729+L3732+L3735</f>
        <v>0</v>
      </c>
      <c r="M3720" s="645">
        <f t="shared" si="399"/>
        <v>407.48553000000004</v>
      </c>
      <c r="N3720" s="18">
        <f>N3725+N3729+N3732+N3735</f>
        <v>407.48553000000004</v>
      </c>
      <c r="O3720" s="18">
        <f>O3725+O3729+O3732+O3735</f>
        <v>0</v>
      </c>
      <c r="P3720" s="18">
        <f>P3725+P3729+P3732+P3735</f>
        <v>0</v>
      </c>
      <c r="Q3720" s="87">
        <f t="shared" si="400"/>
        <v>95.530766688000696</v>
      </c>
      <c r="R3720" s="87">
        <f t="shared" si="400"/>
        <v>95.530766688000696</v>
      </c>
      <c r="S3720" s="87" t="e">
        <f t="shared" si="400"/>
        <v>#DIV/0!</v>
      </c>
      <c r="T3720" s="87" t="e">
        <f t="shared" si="397"/>
        <v>#DIV/0!</v>
      </c>
    </row>
    <row r="3721" spans="1:20" x14ac:dyDescent="0.3">
      <c r="A3721" s="136"/>
      <c r="B3721" s="117" t="s">
        <v>324</v>
      </c>
      <c r="C3721" s="140" t="s">
        <v>23</v>
      </c>
      <c r="D3721" s="18">
        <f>D3726</f>
        <v>0</v>
      </c>
      <c r="E3721" s="645">
        <f t="shared" si="401"/>
        <v>0</v>
      </c>
      <c r="F3721" s="18">
        <f>F3726</f>
        <v>0</v>
      </c>
      <c r="G3721" s="18">
        <f>G3726</f>
        <v>0</v>
      </c>
      <c r="H3721" s="18">
        <f>H3726</f>
        <v>0</v>
      </c>
      <c r="I3721" s="645">
        <f t="shared" si="398"/>
        <v>0</v>
      </c>
      <c r="J3721" s="18">
        <f>J3726</f>
        <v>0</v>
      </c>
      <c r="K3721" s="18">
        <f>K3726</f>
        <v>0</v>
      </c>
      <c r="L3721" s="18">
        <f>L3726</f>
        <v>0</v>
      </c>
      <c r="M3721" s="645">
        <f t="shared" si="399"/>
        <v>0</v>
      </c>
      <c r="N3721" s="18">
        <f>N3726</f>
        <v>0</v>
      </c>
      <c r="O3721" s="18">
        <f>O3726</f>
        <v>0</v>
      </c>
      <c r="P3721" s="18">
        <f>P3726</f>
        <v>0</v>
      </c>
      <c r="Q3721" s="87" t="e">
        <f t="shared" si="400"/>
        <v>#DIV/0!</v>
      </c>
      <c r="R3721" s="87" t="e">
        <f t="shared" si="400"/>
        <v>#DIV/0!</v>
      </c>
      <c r="S3721" s="87" t="e">
        <f t="shared" si="400"/>
        <v>#DIV/0!</v>
      </c>
      <c r="T3721" s="87" t="e">
        <f t="shared" si="397"/>
        <v>#DIV/0!</v>
      </c>
    </row>
    <row r="3722" spans="1:20" ht="43.5" customHeight="1" x14ac:dyDescent="0.3">
      <c r="A3722" s="137" t="s">
        <v>578</v>
      </c>
      <c r="B3722" s="117"/>
      <c r="C3722" s="130" t="s">
        <v>579</v>
      </c>
      <c r="D3722" s="18">
        <f>D3723</f>
        <v>190</v>
      </c>
      <c r="E3722" s="645">
        <f t="shared" si="401"/>
        <v>186.85</v>
      </c>
      <c r="F3722" s="18">
        <f>F3723</f>
        <v>186.85</v>
      </c>
      <c r="G3722" s="18">
        <f>G3723</f>
        <v>0</v>
      </c>
      <c r="H3722" s="18">
        <f>H3723</f>
        <v>0</v>
      </c>
      <c r="I3722" s="645">
        <f t="shared" si="398"/>
        <v>152.19499999999999</v>
      </c>
      <c r="J3722" s="18">
        <f>J3723</f>
        <v>152.19499999999999</v>
      </c>
      <c r="K3722" s="18">
        <f>K3723</f>
        <v>0</v>
      </c>
      <c r="L3722" s="18">
        <f>L3723</f>
        <v>0</v>
      </c>
      <c r="M3722" s="645">
        <f t="shared" si="399"/>
        <v>140.40666999999999</v>
      </c>
      <c r="N3722" s="18">
        <f>N3723</f>
        <v>140.40666999999999</v>
      </c>
      <c r="O3722" s="18">
        <f>O3723</f>
        <v>0</v>
      </c>
      <c r="P3722" s="18">
        <f>P3723</f>
        <v>0</v>
      </c>
      <c r="Q3722" s="87">
        <f t="shared" si="400"/>
        <v>92.254456453891393</v>
      </c>
      <c r="R3722" s="87">
        <f t="shared" si="400"/>
        <v>92.254456453891393</v>
      </c>
      <c r="S3722" s="87" t="e">
        <f t="shared" si="400"/>
        <v>#DIV/0!</v>
      </c>
      <c r="T3722" s="87" t="e">
        <f t="shared" si="397"/>
        <v>#DIV/0!</v>
      </c>
    </row>
    <row r="3723" spans="1:20" x14ac:dyDescent="0.3">
      <c r="A3723" s="137"/>
      <c r="B3723" s="117"/>
      <c r="C3723" s="139" t="s">
        <v>206</v>
      </c>
      <c r="D3723" s="18">
        <f>D3724+D3725+D3726</f>
        <v>190</v>
      </c>
      <c r="E3723" s="645">
        <f t="shared" si="401"/>
        <v>186.85</v>
      </c>
      <c r="F3723" s="18">
        <f>F3724+F3725+F3726</f>
        <v>186.85</v>
      </c>
      <c r="G3723" s="18">
        <f>G3724+G3725+G3726</f>
        <v>0</v>
      </c>
      <c r="H3723" s="18">
        <f>H3724+H3725+H3726</f>
        <v>0</v>
      </c>
      <c r="I3723" s="645">
        <f t="shared" si="398"/>
        <v>152.19499999999999</v>
      </c>
      <c r="J3723" s="18">
        <f>J3724+J3725+J3726</f>
        <v>152.19499999999999</v>
      </c>
      <c r="K3723" s="18">
        <f>K3724+K3725+K3726</f>
        <v>0</v>
      </c>
      <c r="L3723" s="18">
        <f>L3724+L3725+L3726</f>
        <v>0</v>
      </c>
      <c r="M3723" s="645">
        <f t="shared" si="399"/>
        <v>140.40666999999999</v>
      </c>
      <c r="N3723" s="18">
        <f>N3724+N3725+N3726</f>
        <v>140.40666999999999</v>
      </c>
      <c r="O3723" s="18">
        <f>O3724+O3725+O3726</f>
        <v>0</v>
      </c>
      <c r="P3723" s="18">
        <f>P3724+P3725+P3726</f>
        <v>0</v>
      </c>
      <c r="Q3723" s="87">
        <f t="shared" si="400"/>
        <v>92.254456453891393</v>
      </c>
      <c r="R3723" s="87">
        <f t="shared" si="400"/>
        <v>92.254456453891393</v>
      </c>
      <c r="S3723" s="87" t="e">
        <f t="shared" si="400"/>
        <v>#DIV/0!</v>
      </c>
      <c r="T3723" s="87" t="e">
        <f t="shared" si="397"/>
        <v>#DIV/0!</v>
      </c>
    </row>
    <row r="3724" spans="1:20" ht="30" x14ac:dyDescent="0.3">
      <c r="A3724" s="136"/>
      <c r="B3724" s="117" t="s">
        <v>215</v>
      </c>
      <c r="C3724" s="140" t="s">
        <v>19</v>
      </c>
      <c r="D3724" s="18"/>
      <c r="E3724" s="645">
        <f t="shared" si="401"/>
        <v>0</v>
      </c>
      <c r="F3724" s="18"/>
      <c r="G3724" s="18"/>
      <c r="H3724" s="18"/>
      <c r="I3724" s="645">
        <f t="shared" si="398"/>
        <v>0</v>
      </c>
      <c r="J3724" s="18"/>
      <c r="K3724" s="18"/>
      <c r="L3724" s="18"/>
      <c r="M3724" s="645">
        <f t="shared" si="399"/>
        <v>0</v>
      </c>
      <c r="N3724" s="18"/>
      <c r="O3724" s="18"/>
      <c r="P3724" s="18"/>
      <c r="Q3724" s="87" t="e">
        <f t="shared" si="400"/>
        <v>#DIV/0!</v>
      </c>
      <c r="R3724" s="87" t="e">
        <f t="shared" si="400"/>
        <v>#DIV/0!</v>
      </c>
      <c r="S3724" s="87" t="e">
        <f t="shared" si="400"/>
        <v>#DIV/0!</v>
      </c>
      <c r="T3724" s="87" t="e">
        <f t="shared" si="397"/>
        <v>#DIV/0!</v>
      </c>
    </row>
    <row r="3725" spans="1:20" ht="30" x14ac:dyDescent="0.3">
      <c r="A3725" s="136"/>
      <c r="B3725" s="117" t="s">
        <v>309</v>
      </c>
      <c r="C3725" s="140" t="s">
        <v>22</v>
      </c>
      <c r="D3725" s="18">
        <v>190</v>
      </c>
      <c r="E3725" s="645">
        <f t="shared" si="401"/>
        <v>186.85</v>
      </c>
      <c r="F3725" s="18">
        <v>186.85</v>
      </c>
      <c r="G3725" s="18"/>
      <c r="H3725" s="18"/>
      <c r="I3725" s="645">
        <f t="shared" si="398"/>
        <v>152.19499999999999</v>
      </c>
      <c r="J3725" s="18">
        <v>152.19499999999999</v>
      </c>
      <c r="K3725" s="18"/>
      <c r="L3725" s="18"/>
      <c r="M3725" s="645">
        <f t="shared" si="399"/>
        <v>140.40666999999999</v>
      </c>
      <c r="N3725" s="18">
        <v>140.40666999999999</v>
      </c>
      <c r="O3725" s="18"/>
      <c r="P3725" s="18"/>
      <c r="Q3725" s="87">
        <f t="shared" si="400"/>
        <v>92.254456453891393</v>
      </c>
      <c r="R3725" s="87">
        <f t="shared" si="400"/>
        <v>92.254456453891393</v>
      </c>
      <c r="S3725" s="87" t="e">
        <f t="shared" si="400"/>
        <v>#DIV/0!</v>
      </c>
      <c r="T3725" s="87" t="e">
        <f t="shared" si="397"/>
        <v>#DIV/0!</v>
      </c>
    </row>
    <row r="3726" spans="1:20" x14ac:dyDescent="0.3">
      <c r="A3726" s="136"/>
      <c r="B3726" s="117" t="s">
        <v>324</v>
      </c>
      <c r="C3726" s="140" t="s">
        <v>23</v>
      </c>
      <c r="D3726" s="18"/>
      <c r="E3726" s="645">
        <f t="shared" si="401"/>
        <v>0</v>
      </c>
      <c r="F3726" s="18"/>
      <c r="G3726" s="18"/>
      <c r="H3726" s="18"/>
      <c r="I3726" s="645">
        <f t="shared" si="398"/>
        <v>0</v>
      </c>
      <c r="J3726" s="18"/>
      <c r="K3726" s="18"/>
      <c r="L3726" s="18"/>
      <c r="M3726" s="645">
        <f t="shared" si="399"/>
        <v>0</v>
      </c>
      <c r="N3726" s="18"/>
      <c r="O3726" s="18"/>
      <c r="P3726" s="18"/>
      <c r="Q3726" s="87" t="e">
        <f t="shared" si="400"/>
        <v>#DIV/0!</v>
      </c>
      <c r="R3726" s="87" t="e">
        <f t="shared" si="400"/>
        <v>#DIV/0!</v>
      </c>
      <c r="S3726" s="87" t="e">
        <f t="shared" si="400"/>
        <v>#DIV/0!</v>
      </c>
      <c r="T3726" s="87" t="e">
        <f t="shared" si="397"/>
        <v>#DIV/0!</v>
      </c>
    </row>
    <row r="3727" spans="1:20" ht="42" customHeight="1" x14ac:dyDescent="0.3">
      <c r="A3727" s="137" t="s">
        <v>580</v>
      </c>
      <c r="B3727" s="117"/>
      <c r="C3727" s="133" t="s">
        <v>581</v>
      </c>
      <c r="D3727" s="18">
        <f>D3728</f>
        <v>150</v>
      </c>
      <c r="E3727" s="645">
        <f t="shared" si="401"/>
        <v>150</v>
      </c>
      <c r="F3727" s="18">
        <f t="shared" ref="F3727:H3728" si="408">F3728</f>
        <v>150</v>
      </c>
      <c r="G3727" s="18">
        <f t="shared" si="408"/>
        <v>0</v>
      </c>
      <c r="H3727" s="18">
        <f t="shared" si="408"/>
        <v>0</v>
      </c>
      <c r="I3727" s="645">
        <f t="shared" si="398"/>
        <v>106.33</v>
      </c>
      <c r="J3727" s="18">
        <f t="shared" ref="J3727:L3728" si="409">J3728</f>
        <v>106.33</v>
      </c>
      <c r="K3727" s="18">
        <f t="shared" si="409"/>
        <v>0</v>
      </c>
      <c r="L3727" s="18">
        <f t="shared" si="409"/>
        <v>0</v>
      </c>
      <c r="M3727" s="645">
        <f t="shared" si="399"/>
        <v>105.79458</v>
      </c>
      <c r="N3727" s="18">
        <f t="shared" ref="N3727:P3728" si="410">N3728</f>
        <v>105.79458</v>
      </c>
      <c r="O3727" s="18">
        <f t="shared" si="410"/>
        <v>0</v>
      </c>
      <c r="P3727" s="18">
        <f t="shared" si="410"/>
        <v>0</v>
      </c>
      <c r="Q3727" s="87">
        <f t="shared" si="400"/>
        <v>99.496454434308276</v>
      </c>
      <c r="R3727" s="87">
        <f t="shared" si="400"/>
        <v>99.496454434308276</v>
      </c>
      <c r="S3727" s="87" t="e">
        <f t="shared" si="400"/>
        <v>#DIV/0!</v>
      </c>
      <c r="T3727" s="87" t="e">
        <f t="shared" si="397"/>
        <v>#DIV/0!</v>
      </c>
    </row>
    <row r="3728" spans="1:20" x14ac:dyDescent="0.3">
      <c r="A3728" s="136"/>
      <c r="B3728" s="117" t="s">
        <v>215</v>
      </c>
      <c r="C3728" s="139" t="s">
        <v>206</v>
      </c>
      <c r="D3728" s="18">
        <f>D3729</f>
        <v>150</v>
      </c>
      <c r="E3728" s="645">
        <f t="shared" si="401"/>
        <v>150</v>
      </c>
      <c r="F3728" s="18">
        <f t="shared" si="408"/>
        <v>150</v>
      </c>
      <c r="G3728" s="18">
        <f t="shared" si="408"/>
        <v>0</v>
      </c>
      <c r="H3728" s="18">
        <f t="shared" si="408"/>
        <v>0</v>
      </c>
      <c r="I3728" s="645">
        <f t="shared" si="398"/>
        <v>106.33</v>
      </c>
      <c r="J3728" s="18">
        <f t="shared" si="409"/>
        <v>106.33</v>
      </c>
      <c r="K3728" s="18">
        <f t="shared" si="409"/>
        <v>0</v>
      </c>
      <c r="L3728" s="18">
        <f t="shared" si="409"/>
        <v>0</v>
      </c>
      <c r="M3728" s="645">
        <f t="shared" si="399"/>
        <v>105.79458</v>
      </c>
      <c r="N3728" s="18">
        <f t="shared" si="410"/>
        <v>105.79458</v>
      </c>
      <c r="O3728" s="18">
        <f t="shared" si="410"/>
        <v>0</v>
      </c>
      <c r="P3728" s="18">
        <f t="shared" si="410"/>
        <v>0</v>
      </c>
      <c r="Q3728" s="87">
        <f t="shared" si="400"/>
        <v>99.496454434308276</v>
      </c>
      <c r="R3728" s="87">
        <f t="shared" si="400"/>
        <v>99.496454434308276</v>
      </c>
      <c r="S3728" s="87" t="e">
        <f t="shared" si="400"/>
        <v>#DIV/0!</v>
      </c>
      <c r="T3728" s="87" t="e">
        <f t="shared" si="397"/>
        <v>#DIV/0!</v>
      </c>
    </row>
    <row r="3729" spans="1:20" ht="30" x14ac:dyDescent="0.3">
      <c r="A3729" s="136"/>
      <c r="B3729" s="117" t="s">
        <v>309</v>
      </c>
      <c r="C3729" s="140" t="s">
        <v>22</v>
      </c>
      <c r="D3729" s="18">
        <v>150</v>
      </c>
      <c r="E3729" s="645">
        <f t="shared" si="401"/>
        <v>150</v>
      </c>
      <c r="F3729" s="18">
        <v>150</v>
      </c>
      <c r="G3729" s="18"/>
      <c r="H3729" s="18"/>
      <c r="I3729" s="645">
        <f t="shared" si="398"/>
        <v>106.33</v>
      </c>
      <c r="J3729" s="18">
        <v>106.33</v>
      </c>
      <c r="K3729" s="18"/>
      <c r="L3729" s="18"/>
      <c r="M3729" s="645">
        <f t="shared" si="399"/>
        <v>105.79458</v>
      </c>
      <c r="N3729" s="18">
        <v>105.79458</v>
      </c>
      <c r="O3729" s="18"/>
      <c r="P3729" s="18"/>
      <c r="Q3729" s="87">
        <f t="shared" si="400"/>
        <v>99.496454434308276</v>
      </c>
      <c r="R3729" s="87">
        <f t="shared" si="400"/>
        <v>99.496454434308276</v>
      </c>
      <c r="S3729" s="87" t="e">
        <f t="shared" si="400"/>
        <v>#DIV/0!</v>
      </c>
      <c r="T3729" s="87" t="e">
        <f t="shared" si="397"/>
        <v>#DIV/0!</v>
      </c>
    </row>
    <row r="3730" spans="1:20" ht="39.75" customHeight="1" x14ac:dyDescent="0.3">
      <c r="A3730" s="137" t="s">
        <v>582</v>
      </c>
      <c r="B3730" s="117"/>
      <c r="C3730" s="130" t="s">
        <v>583</v>
      </c>
      <c r="D3730" s="18">
        <f>D3731</f>
        <v>147.80000000000001</v>
      </c>
      <c r="E3730" s="645">
        <f t="shared" si="401"/>
        <v>140.4</v>
      </c>
      <c r="F3730" s="18">
        <f t="shared" ref="F3730:H3731" si="411">F3731</f>
        <v>140.4</v>
      </c>
      <c r="G3730" s="18">
        <f t="shared" si="411"/>
        <v>0</v>
      </c>
      <c r="H3730" s="18">
        <f t="shared" si="411"/>
        <v>0</v>
      </c>
      <c r="I3730" s="645">
        <f t="shared" si="398"/>
        <v>140.4</v>
      </c>
      <c r="J3730" s="18">
        <f t="shared" ref="J3730:L3731" si="412">J3731</f>
        <v>140.4</v>
      </c>
      <c r="K3730" s="18">
        <f t="shared" si="412"/>
        <v>0</v>
      </c>
      <c r="L3730" s="18">
        <f t="shared" si="412"/>
        <v>0</v>
      </c>
      <c r="M3730" s="645">
        <f t="shared" si="399"/>
        <v>136.68428</v>
      </c>
      <c r="N3730" s="18">
        <f t="shared" ref="N3730:P3731" si="413">N3731</f>
        <v>136.68428</v>
      </c>
      <c r="O3730" s="18">
        <f t="shared" si="413"/>
        <v>0</v>
      </c>
      <c r="P3730" s="18">
        <f t="shared" si="413"/>
        <v>0</v>
      </c>
      <c r="Q3730" s="87">
        <f t="shared" si="400"/>
        <v>97.353475783475787</v>
      </c>
      <c r="R3730" s="87">
        <f t="shared" si="400"/>
        <v>97.353475783475787</v>
      </c>
      <c r="S3730" s="87" t="e">
        <f t="shared" si="400"/>
        <v>#DIV/0!</v>
      </c>
      <c r="T3730" s="87" t="e">
        <f t="shared" si="397"/>
        <v>#DIV/0!</v>
      </c>
    </row>
    <row r="3731" spans="1:20" x14ac:dyDescent="0.3">
      <c r="A3731" s="136"/>
      <c r="B3731" s="117" t="s">
        <v>215</v>
      </c>
      <c r="C3731" s="139" t="s">
        <v>206</v>
      </c>
      <c r="D3731" s="18">
        <f>D3732</f>
        <v>147.80000000000001</v>
      </c>
      <c r="E3731" s="645">
        <f t="shared" si="401"/>
        <v>140.4</v>
      </c>
      <c r="F3731" s="18">
        <f t="shared" si="411"/>
        <v>140.4</v>
      </c>
      <c r="G3731" s="18">
        <f t="shared" si="411"/>
        <v>0</v>
      </c>
      <c r="H3731" s="18">
        <f t="shared" si="411"/>
        <v>0</v>
      </c>
      <c r="I3731" s="645">
        <f t="shared" si="398"/>
        <v>140.4</v>
      </c>
      <c r="J3731" s="18">
        <f t="shared" si="412"/>
        <v>140.4</v>
      </c>
      <c r="K3731" s="18">
        <f t="shared" si="412"/>
        <v>0</v>
      </c>
      <c r="L3731" s="18">
        <f t="shared" si="412"/>
        <v>0</v>
      </c>
      <c r="M3731" s="645">
        <f t="shared" si="399"/>
        <v>136.68428</v>
      </c>
      <c r="N3731" s="18">
        <f t="shared" si="413"/>
        <v>136.68428</v>
      </c>
      <c r="O3731" s="18">
        <f t="shared" si="413"/>
        <v>0</v>
      </c>
      <c r="P3731" s="18">
        <f t="shared" si="413"/>
        <v>0</v>
      </c>
      <c r="Q3731" s="87">
        <f t="shared" si="400"/>
        <v>97.353475783475787</v>
      </c>
      <c r="R3731" s="87">
        <f t="shared" si="400"/>
        <v>97.353475783475787</v>
      </c>
      <c r="S3731" s="87" t="e">
        <f t="shared" si="400"/>
        <v>#DIV/0!</v>
      </c>
      <c r="T3731" s="87" t="e">
        <f t="shared" si="397"/>
        <v>#DIV/0!</v>
      </c>
    </row>
    <row r="3732" spans="1:20" ht="30" x14ac:dyDescent="0.3">
      <c r="A3732" s="136"/>
      <c r="B3732" s="117" t="s">
        <v>309</v>
      </c>
      <c r="C3732" s="140" t="s">
        <v>22</v>
      </c>
      <c r="D3732" s="18">
        <v>147.80000000000001</v>
      </c>
      <c r="E3732" s="645">
        <f t="shared" si="401"/>
        <v>140.4</v>
      </c>
      <c r="F3732" s="18">
        <v>140.4</v>
      </c>
      <c r="G3732" s="18"/>
      <c r="H3732" s="18"/>
      <c r="I3732" s="645">
        <f t="shared" si="398"/>
        <v>140.4</v>
      </c>
      <c r="J3732" s="18">
        <v>140.4</v>
      </c>
      <c r="K3732" s="18"/>
      <c r="L3732" s="18"/>
      <c r="M3732" s="645">
        <f t="shared" si="399"/>
        <v>136.68428</v>
      </c>
      <c r="N3732" s="18">
        <v>136.68428</v>
      </c>
      <c r="O3732" s="18"/>
      <c r="P3732" s="18"/>
      <c r="Q3732" s="87">
        <f t="shared" si="400"/>
        <v>97.353475783475787</v>
      </c>
      <c r="R3732" s="87">
        <f t="shared" si="400"/>
        <v>97.353475783475787</v>
      </c>
      <c r="S3732" s="87" t="e">
        <f t="shared" si="400"/>
        <v>#DIV/0!</v>
      </c>
      <c r="T3732" s="87" t="e">
        <f t="shared" si="397"/>
        <v>#DIV/0!</v>
      </c>
    </row>
    <row r="3733" spans="1:20" ht="75.75" customHeight="1" x14ac:dyDescent="0.3">
      <c r="A3733" s="137" t="s">
        <v>584</v>
      </c>
      <c r="B3733" s="117"/>
      <c r="C3733" s="144" t="s">
        <v>585</v>
      </c>
      <c r="D3733" s="18">
        <f>D3734</f>
        <v>38.4</v>
      </c>
      <c r="E3733" s="645">
        <f t="shared" si="401"/>
        <v>38.4</v>
      </c>
      <c r="F3733" s="18">
        <f t="shared" ref="F3733:H3734" si="414">F3734</f>
        <v>38.4</v>
      </c>
      <c r="G3733" s="18">
        <f t="shared" si="414"/>
        <v>0</v>
      </c>
      <c r="H3733" s="18">
        <f t="shared" si="414"/>
        <v>0</v>
      </c>
      <c r="I3733" s="645">
        <f t="shared" si="398"/>
        <v>27.623999999999999</v>
      </c>
      <c r="J3733" s="18">
        <f t="shared" ref="J3733:L3734" si="415">J3734</f>
        <v>27.623999999999999</v>
      </c>
      <c r="K3733" s="18">
        <f t="shared" si="415"/>
        <v>0</v>
      </c>
      <c r="L3733" s="18">
        <f t="shared" si="415"/>
        <v>0</v>
      </c>
      <c r="M3733" s="645">
        <f t="shared" si="399"/>
        <v>24.6</v>
      </c>
      <c r="N3733" s="18">
        <f t="shared" ref="N3733:P3734" si="416">N3734</f>
        <v>24.6</v>
      </c>
      <c r="O3733" s="18">
        <f t="shared" si="416"/>
        <v>0</v>
      </c>
      <c r="P3733" s="18">
        <f t="shared" si="416"/>
        <v>0</v>
      </c>
      <c r="Q3733" s="87">
        <f t="shared" si="400"/>
        <v>89.05299739357082</v>
      </c>
      <c r="R3733" s="87">
        <f t="shared" si="400"/>
        <v>89.05299739357082</v>
      </c>
      <c r="S3733" s="87" t="e">
        <f t="shared" si="400"/>
        <v>#DIV/0!</v>
      </c>
      <c r="T3733" s="87" t="e">
        <f t="shared" si="397"/>
        <v>#DIV/0!</v>
      </c>
    </row>
    <row r="3734" spans="1:20" x14ac:dyDescent="0.3">
      <c r="A3734" s="136"/>
      <c r="B3734" s="117"/>
      <c r="C3734" s="139" t="s">
        <v>206</v>
      </c>
      <c r="D3734" s="18">
        <f>D3735</f>
        <v>38.4</v>
      </c>
      <c r="E3734" s="645">
        <f t="shared" si="401"/>
        <v>38.4</v>
      </c>
      <c r="F3734" s="18">
        <f t="shared" si="414"/>
        <v>38.4</v>
      </c>
      <c r="G3734" s="18">
        <f t="shared" si="414"/>
        <v>0</v>
      </c>
      <c r="H3734" s="18">
        <f t="shared" si="414"/>
        <v>0</v>
      </c>
      <c r="I3734" s="645">
        <f t="shared" si="398"/>
        <v>27.623999999999999</v>
      </c>
      <c r="J3734" s="18">
        <f t="shared" si="415"/>
        <v>27.623999999999999</v>
      </c>
      <c r="K3734" s="18">
        <f t="shared" si="415"/>
        <v>0</v>
      </c>
      <c r="L3734" s="18">
        <f t="shared" si="415"/>
        <v>0</v>
      </c>
      <c r="M3734" s="645">
        <f t="shared" si="399"/>
        <v>24.6</v>
      </c>
      <c r="N3734" s="18">
        <f t="shared" si="416"/>
        <v>24.6</v>
      </c>
      <c r="O3734" s="18">
        <f t="shared" si="416"/>
        <v>0</v>
      </c>
      <c r="P3734" s="18">
        <f t="shared" si="416"/>
        <v>0</v>
      </c>
      <c r="Q3734" s="87">
        <f t="shared" si="400"/>
        <v>89.05299739357082</v>
      </c>
      <c r="R3734" s="87">
        <f t="shared" si="400"/>
        <v>89.05299739357082</v>
      </c>
      <c r="S3734" s="87" t="e">
        <f t="shared" si="400"/>
        <v>#DIV/0!</v>
      </c>
      <c r="T3734" s="87" t="e">
        <f t="shared" si="400"/>
        <v>#DIV/0!</v>
      </c>
    </row>
    <row r="3735" spans="1:20" ht="30" x14ac:dyDescent="0.3">
      <c r="A3735" s="136"/>
      <c r="B3735" s="117" t="s">
        <v>309</v>
      </c>
      <c r="C3735" s="140" t="s">
        <v>22</v>
      </c>
      <c r="D3735" s="18">
        <v>38.4</v>
      </c>
      <c r="E3735" s="645">
        <f t="shared" si="401"/>
        <v>38.4</v>
      </c>
      <c r="F3735" s="18">
        <v>38.4</v>
      </c>
      <c r="G3735" s="18"/>
      <c r="H3735" s="18"/>
      <c r="I3735" s="645">
        <f t="shared" ref="I3735:I3786" si="417">J3735+K3735</f>
        <v>27.623999999999999</v>
      </c>
      <c r="J3735" s="18">
        <v>27.623999999999999</v>
      </c>
      <c r="K3735" s="18"/>
      <c r="L3735" s="18"/>
      <c r="M3735" s="645">
        <f t="shared" ref="M3735:M3786" si="418">N3735+O3735</f>
        <v>24.6</v>
      </c>
      <c r="N3735" s="18">
        <v>24.6</v>
      </c>
      <c r="O3735" s="18"/>
      <c r="P3735" s="18"/>
      <c r="Q3735" s="87">
        <f t="shared" ref="Q3735:T3787" si="419">M3735/I3735*100</f>
        <v>89.05299739357082</v>
      </c>
      <c r="R3735" s="87">
        <f t="shared" si="419"/>
        <v>89.05299739357082</v>
      </c>
      <c r="S3735" s="87" t="e">
        <f t="shared" si="419"/>
        <v>#DIV/0!</v>
      </c>
      <c r="T3735" s="87" t="e">
        <f t="shared" si="419"/>
        <v>#DIV/0!</v>
      </c>
    </row>
    <row r="3736" spans="1:20" ht="33" customHeight="1" x14ac:dyDescent="0.3">
      <c r="A3736" s="137" t="s">
        <v>586</v>
      </c>
      <c r="B3736" s="117"/>
      <c r="C3736" s="130" t="s">
        <v>587</v>
      </c>
      <c r="D3736" s="652">
        <f>D3741+D3744+D3747+D3752+D3755+D3758+D3762</f>
        <v>163.6</v>
      </c>
      <c r="E3736" s="642">
        <f t="shared" si="401"/>
        <v>168</v>
      </c>
      <c r="F3736" s="652">
        <f t="shared" ref="F3736:H3737" si="420">F3741+F3744+F3747+F3752+F3755+F3758+F3762</f>
        <v>168</v>
      </c>
      <c r="G3736" s="652">
        <f t="shared" si="420"/>
        <v>0</v>
      </c>
      <c r="H3736" s="652">
        <f t="shared" si="420"/>
        <v>0</v>
      </c>
      <c r="I3736" s="642">
        <f t="shared" si="417"/>
        <v>99.332999999999984</v>
      </c>
      <c r="J3736" s="652">
        <f t="shared" ref="J3736:L3737" si="421">J3741+J3744+J3747+J3752+J3755+J3758+J3762</f>
        <v>99.332999999999984</v>
      </c>
      <c r="K3736" s="652">
        <f t="shared" si="421"/>
        <v>0</v>
      </c>
      <c r="L3736" s="652">
        <f t="shared" si="421"/>
        <v>0</v>
      </c>
      <c r="M3736" s="642">
        <f t="shared" si="418"/>
        <v>87.928399999999996</v>
      </c>
      <c r="N3736" s="18">
        <f t="shared" ref="N3736:P3737" si="422">N3741+N3744+N3747+N3752+N3755+N3758+N3762</f>
        <v>87.928399999999996</v>
      </c>
      <c r="O3736" s="18">
        <f t="shared" si="422"/>
        <v>0</v>
      </c>
      <c r="P3736" s="18">
        <f t="shared" si="422"/>
        <v>0</v>
      </c>
      <c r="Q3736" s="87">
        <f t="shared" si="419"/>
        <v>88.51882053295482</v>
      </c>
      <c r="R3736" s="87">
        <f t="shared" si="419"/>
        <v>88.51882053295482</v>
      </c>
      <c r="S3736" s="87" t="e">
        <f t="shared" si="419"/>
        <v>#DIV/0!</v>
      </c>
      <c r="T3736" s="87" t="e">
        <f t="shared" si="419"/>
        <v>#DIV/0!</v>
      </c>
    </row>
    <row r="3737" spans="1:20" x14ac:dyDescent="0.3">
      <c r="A3737" s="136"/>
      <c r="B3737" s="117" t="s">
        <v>192</v>
      </c>
      <c r="C3737" s="139" t="s">
        <v>206</v>
      </c>
      <c r="D3737" s="18">
        <f>D3742+D3745+D3748+D3753+D3756+D3759+D3763</f>
        <v>163.6</v>
      </c>
      <c r="E3737" s="645">
        <f t="shared" si="401"/>
        <v>168</v>
      </c>
      <c r="F3737" s="18">
        <f t="shared" si="420"/>
        <v>168</v>
      </c>
      <c r="G3737" s="18">
        <f t="shared" si="420"/>
        <v>0</v>
      </c>
      <c r="H3737" s="18">
        <f t="shared" si="420"/>
        <v>0</v>
      </c>
      <c r="I3737" s="645">
        <f t="shared" si="417"/>
        <v>99.332999999999984</v>
      </c>
      <c r="J3737" s="18">
        <f t="shared" si="421"/>
        <v>99.332999999999984</v>
      </c>
      <c r="K3737" s="18">
        <f t="shared" si="421"/>
        <v>0</v>
      </c>
      <c r="L3737" s="18">
        <f t="shared" si="421"/>
        <v>0</v>
      </c>
      <c r="M3737" s="645">
        <f t="shared" si="418"/>
        <v>87.928399999999996</v>
      </c>
      <c r="N3737" s="18">
        <f t="shared" si="422"/>
        <v>87.928399999999996</v>
      </c>
      <c r="O3737" s="18">
        <f t="shared" si="422"/>
        <v>0</v>
      </c>
      <c r="P3737" s="18">
        <f t="shared" si="422"/>
        <v>0</v>
      </c>
      <c r="Q3737" s="87">
        <f t="shared" si="419"/>
        <v>88.51882053295482</v>
      </c>
      <c r="R3737" s="87">
        <f t="shared" si="419"/>
        <v>88.51882053295482</v>
      </c>
      <c r="S3737" s="87" t="e">
        <f t="shared" si="419"/>
        <v>#DIV/0!</v>
      </c>
      <c r="T3737" s="87" t="e">
        <f t="shared" si="419"/>
        <v>#DIV/0!</v>
      </c>
    </row>
    <row r="3738" spans="1:20" ht="30" x14ac:dyDescent="0.3">
      <c r="A3738" s="136"/>
      <c r="B3738" s="117" t="s">
        <v>215</v>
      </c>
      <c r="C3738" s="140" t="s">
        <v>490</v>
      </c>
      <c r="D3738" s="18">
        <f>D3749+D3754+D3764</f>
        <v>30</v>
      </c>
      <c r="E3738" s="645">
        <f t="shared" si="401"/>
        <v>33.4</v>
      </c>
      <c r="F3738" s="18">
        <f>F3749+F3754+F3764</f>
        <v>33.4</v>
      </c>
      <c r="G3738" s="18">
        <f>G3749+G3754+G3764</f>
        <v>0</v>
      </c>
      <c r="H3738" s="18">
        <f>H3749+H3754+H3764</f>
        <v>0</v>
      </c>
      <c r="I3738" s="645">
        <f t="shared" si="417"/>
        <v>25.172999999999998</v>
      </c>
      <c r="J3738" s="18">
        <f>J3749+J3754+J3764</f>
        <v>25.172999999999998</v>
      </c>
      <c r="K3738" s="18">
        <f>K3749+K3754+K3764</f>
        <v>0</v>
      </c>
      <c r="L3738" s="18">
        <f>L3749+L3754+L3764</f>
        <v>0</v>
      </c>
      <c r="M3738" s="645">
        <f t="shared" si="418"/>
        <v>14.823600000000001</v>
      </c>
      <c r="N3738" s="18">
        <f>N3749+N3754+N3764</f>
        <v>14.823600000000001</v>
      </c>
      <c r="O3738" s="18">
        <f>O3749+O3754+O3764</f>
        <v>0</v>
      </c>
      <c r="P3738" s="18">
        <f>P3749+P3754+P3764</f>
        <v>0</v>
      </c>
      <c r="Q3738" s="87">
        <f t="shared" si="419"/>
        <v>58.886902633774284</v>
      </c>
      <c r="R3738" s="87">
        <f t="shared" si="419"/>
        <v>58.886902633774284</v>
      </c>
      <c r="S3738" s="87" t="e">
        <f t="shared" si="419"/>
        <v>#DIV/0!</v>
      </c>
      <c r="T3738" s="87" t="e">
        <f t="shared" si="419"/>
        <v>#DIV/0!</v>
      </c>
    </row>
    <row r="3739" spans="1:20" ht="30" x14ac:dyDescent="0.3">
      <c r="A3739" s="136"/>
      <c r="B3739" s="117" t="s">
        <v>309</v>
      </c>
      <c r="C3739" s="140" t="s">
        <v>22</v>
      </c>
      <c r="D3739" s="18">
        <f>D3743+D3746+D3750+D3757+D3760+D3765</f>
        <v>133.6</v>
      </c>
      <c r="E3739" s="645">
        <f t="shared" si="401"/>
        <v>134.6</v>
      </c>
      <c r="F3739" s="18">
        <f>F3743+F3746+F3750+F3757+F3760+F3765</f>
        <v>134.6</v>
      </c>
      <c r="G3739" s="18">
        <f>G3743+G3746+G3750+G3757+G3760+G3765</f>
        <v>0</v>
      </c>
      <c r="H3739" s="18">
        <f>H3743+H3746+H3750+H3757+H3760+H3765</f>
        <v>0</v>
      </c>
      <c r="I3739" s="645">
        <f t="shared" si="417"/>
        <v>74.16</v>
      </c>
      <c r="J3739" s="18">
        <f>J3743+J3746+J3750+J3757+J3760+J3765</f>
        <v>74.16</v>
      </c>
      <c r="K3739" s="18">
        <f>K3743+K3746+K3750+K3757+K3760+K3765</f>
        <v>0</v>
      </c>
      <c r="L3739" s="18">
        <f>L3743+L3746+L3750+L3757+L3760+L3765</f>
        <v>0</v>
      </c>
      <c r="M3739" s="645">
        <f t="shared" si="418"/>
        <v>73.104799999999997</v>
      </c>
      <c r="N3739" s="18">
        <f>N3743+N3746+N3750+N3757+N3760+N3765</f>
        <v>73.104799999999997</v>
      </c>
      <c r="O3739" s="18">
        <f>O3743+O3746+O3750+O3757+O3760+O3765</f>
        <v>0</v>
      </c>
      <c r="P3739" s="18">
        <f>P3743+P3746+P3750+P3757+P3760+P3765</f>
        <v>0</v>
      </c>
      <c r="Q3739" s="87">
        <f t="shared" si="419"/>
        <v>98.577130528586849</v>
      </c>
      <c r="R3739" s="87">
        <f t="shared" si="419"/>
        <v>98.577130528586849</v>
      </c>
      <c r="S3739" s="87" t="e">
        <f t="shared" si="419"/>
        <v>#DIV/0!</v>
      </c>
      <c r="T3739" s="87" t="e">
        <f t="shared" si="419"/>
        <v>#DIV/0!</v>
      </c>
    </row>
    <row r="3740" spans="1:20" x14ac:dyDescent="0.3">
      <c r="A3740" s="136"/>
      <c r="B3740" s="117" t="s">
        <v>324</v>
      </c>
      <c r="C3740" s="140" t="s">
        <v>23</v>
      </c>
      <c r="D3740" s="18">
        <f>D3751</f>
        <v>0</v>
      </c>
      <c r="E3740" s="645">
        <f t="shared" ref="E3740:E3786" si="423">F3740+G3740</f>
        <v>0</v>
      </c>
      <c r="F3740" s="18">
        <f>F3751+F3761</f>
        <v>0</v>
      </c>
      <c r="G3740" s="18">
        <f>G3751+G3761</f>
        <v>0</v>
      </c>
      <c r="H3740" s="18">
        <f>H3751+H3761</f>
        <v>0</v>
      </c>
      <c r="I3740" s="645">
        <f t="shared" si="417"/>
        <v>0</v>
      </c>
      <c r="J3740" s="18">
        <f>J3751+J3761</f>
        <v>0</v>
      </c>
      <c r="K3740" s="18">
        <f>K3751+K3761</f>
        <v>0</v>
      </c>
      <c r="L3740" s="18">
        <f>L3751+L3761</f>
        <v>0</v>
      </c>
      <c r="M3740" s="645">
        <f t="shared" si="418"/>
        <v>0</v>
      </c>
      <c r="N3740" s="18">
        <f>N3751+N3761</f>
        <v>0</v>
      </c>
      <c r="O3740" s="18">
        <f>O3751+O3761</f>
        <v>0</v>
      </c>
      <c r="P3740" s="18">
        <f>P3751+P3761</f>
        <v>0</v>
      </c>
      <c r="Q3740" s="87" t="e">
        <f t="shared" si="419"/>
        <v>#DIV/0!</v>
      </c>
      <c r="R3740" s="87" t="e">
        <f t="shared" si="419"/>
        <v>#DIV/0!</v>
      </c>
      <c r="S3740" s="87" t="e">
        <f t="shared" si="419"/>
        <v>#DIV/0!</v>
      </c>
      <c r="T3740" s="87" t="e">
        <f t="shared" si="419"/>
        <v>#DIV/0!</v>
      </c>
    </row>
    <row r="3741" spans="1:20" ht="25.5" customHeight="1" x14ac:dyDescent="0.3">
      <c r="A3741" s="137" t="s">
        <v>588</v>
      </c>
      <c r="B3741" s="117"/>
      <c r="C3741" s="130" t="s">
        <v>589</v>
      </c>
      <c r="D3741" s="18">
        <f>D3742</f>
        <v>35</v>
      </c>
      <c r="E3741" s="645">
        <f t="shared" si="423"/>
        <v>35</v>
      </c>
      <c r="F3741" s="18">
        <f t="shared" ref="F3741:H3742" si="424">F3742</f>
        <v>35</v>
      </c>
      <c r="G3741" s="18">
        <f t="shared" si="424"/>
        <v>0</v>
      </c>
      <c r="H3741" s="18">
        <f t="shared" si="424"/>
        <v>0</v>
      </c>
      <c r="I3741" s="645">
        <f t="shared" si="417"/>
        <v>23.05</v>
      </c>
      <c r="J3741" s="18">
        <f t="shared" ref="J3741:L3742" si="425">J3742</f>
        <v>23.05</v>
      </c>
      <c r="K3741" s="18">
        <f t="shared" si="425"/>
        <v>0</v>
      </c>
      <c r="L3741" s="18">
        <f t="shared" si="425"/>
        <v>0</v>
      </c>
      <c r="M3741" s="645">
        <f t="shared" si="418"/>
        <v>23.05</v>
      </c>
      <c r="N3741" s="18">
        <f t="shared" ref="N3741:P3742" si="426">N3742</f>
        <v>23.05</v>
      </c>
      <c r="O3741" s="18">
        <f t="shared" si="426"/>
        <v>0</v>
      </c>
      <c r="P3741" s="18">
        <f t="shared" si="426"/>
        <v>0</v>
      </c>
      <c r="Q3741" s="87">
        <f t="shared" si="419"/>
        <v>100</v>
      </c>
      <c r="R3741" s="87">
        <f t="shared" si="419"/>
        <v>100</v>
      </c>
      <c r="S3741" s="87" t="e">
        <f t="shared" si="419"/>
        <v>#DIV/0!</v>
      </c>
      <c r="T3741" s="87" t="e">
        <f t="shared" si="419"/>
        <v>#DIV/0!</v>
      </c>
    </row>
    <row r="3742" spans="1:20" x14ac:dyDescent="0.3">
      <c r="A3742" s="136"/>
      <c r="B3742" s="117" t="s">
        <v>192</v>
      </c>
      <c r="C3742" s="139" t="s">
        <v>206</v>
      </c>
      <c r="D3742" s="18">
        <f>D3743</f>
        <v>35</v>
      </c>
      <c r="E3742" s="645">
        <f t="shared" si="423"/>
        <v>35</v>
      </c>
      <c r="F3742" s="18">
        <f t="shared" si="424"/>
        <v>35</v>
      </c>
      <c r="G3742" s="18">
        <f t="shared" si="424"/>
        <v>0</v>
      </c>
      <c r="H3742" s="18">
        <f t="shared" si="424"/>
        <v>0</v>
      </c>
      <c r="I3742" s="645">
        <f t="shared" si="417"/>
        <v>23.05</v>
      </c>
      <c r="J3742" s="18">
        <f t="shared" si="425"/>
        <v>23.05</v>
      </c>
      <c r="K3742" s="18">
        <f t="shared" si="425"/>
        <v>0</v>
      </c>
      <c r="L3742" s="18">
        <f t="shared" si="425"/>
        <v>0</v>
      </c>
      <c r="M3742" s="645">
        <f t="shared" si="418"/>
        <v>23.05</v>
      </c>
      <c r="N3742" s="18">
        <f t="shared" si="426"/>
        <v>23.05</v>
      </c>
      <c r="O3742" s="18">
        <f t="shared" si="426"/>
        <v>0</v>
      </c>
      <c r="P3742" s="18">
        <f t="shared" si="426"/>
        <v>0</v>
      </c>
      <c r="Q3742" s="87">
        <f t="shared" si="419"/>
        <v>100</v>
      </c>
      <c r="R3742" s="87">
        <f t="shared" si="419"/>
        <v>100</v>
      </c>
      <c r="S3742" s="87" t="e">
        <f t="shared" si="419"/>
        <v>#DIV/0!</v>
      </c>
      <c r="T3742" s="87" t="e">
        <f t="shared" si="419"/>
        <v>#DIV/0!</v>
      </c>
    </row>
    <row r="3743" spans="1:20" ht="30" x14ac:dyDescent="0.3">
      <c r="A3743" s="136"/>
      <c r="B3743" s="117" t="s">
        <v>309</v>
      </c>
      <c r="C3743" s="140" t="s">
        <v>22</v>
      </c>
      <c r="D3743" s="18">
        <v>35</v>
      </c>
      <c r="E3743" s="645">
        <f t="shared" si="423"/>
        <v>35</v>
      </c>
      <c r="F3743" s="18">
        <v>35</v>
      </c>
      <c r="G3743" s="18"/>
      <c r="H3743" s="18"/>
      <c r="I3743" s="645">
        <f t="shared" si="417"/>
        <v>23.05</v>
      </c>
      <c r="J3743" s="18">
        <v>23.05</v>
      </c>
      <c r="K3743" s="18"/>
      <c r="L3743" s="18"/>
      <c r="M3743" s="645">
        <f t="shared" si="418"/>
        <v>23.05</v>
      </c>
      <c r="N3743" s="18">
        <v>23.05</v>
      </c>
      <c r="O3743" s="18"/>
      <c r="P3743" s="18"/>
      <c r="Q3743" s="87">
        <f t="shared" si="419"/>
        <v>100</v>
      </c>
      <c r="R3743" s="87">
        <f t="shared" si="419"/>
        <v>100</v>
      </c>
      <c r="S3743" s="87" t="e">
        <f t="shared" si="419"/>
        <v>#DIV/0!</v>
      </c>
      <c r="T3743" s="87" t="e">
        <f t="shared" si="419"/>
        <v>#DIV/0!</v>
      </c>
    </row>
    <row r="3744" spans="1:20" ht="43.5" customHeight="1" x14ac:dyDescent="0.3">
      <c r="A3744" s="137" t="s">
        <v>590</v>
      </c>
      <c r="B3744" s="117"/>
      <c r="C3744" s="130" t="s">
        <v>591</v>
      </c>
      <c r="D3744" s="18">
        <f>D3745</f>
        <v>50</v>
      </c>
      <c r="E3744" s="645">
        <f t="shared" si="423"/>
        <v>50</v>
      </c>
      <c r="F3744" s="18">
        <f t="shared" ref="F3744:H3745" si="427">F3745</f>
        <v>50</v>
      </c>
      <c r="G3744" s="18">
        <f t="shared" si="427"/>
        <v>0</v>
      </c>
      <c r="H3744" s="18">
        <f t="shared" si="427"/>
        <v>0</v>
      </c>
      <c r="I3744" s="645">
        <f t="shared" si="417"/>
        <v>4.8499999999999996</v>
      </c>
      <c r="J3744" s="18">
        <f t="shared" ref="J3744:L3745" si="428">J3745</f>
        <v>4.8499999999999996</v>
      </c>
      <c r="K3744" s="18">
        <f t="shared" si="428"/>
        <v>0</v>
      </c>
      <c r="L3744" s="18">
        <f t="shared" si="428"/>
        <v>0</v>
      </c>
      <c r="M3744" s="645">
        <f t="shared" si="418"/>
        <v>4.8499999999999996</v>
      </c>
      <c r="N3744" s="18">
        <f t="shared" ref="N3744:P3745" si="429">N3745</f>
        <v>4.8499999999999996</v>
      </c>
      <c r="O3744" s="18">
        <f t="shared" si="429"/>
        <v>0</v>
      </c>
      <c r="P3744" s="18">
        <f t="shared" si="429"/>
        <v>0</v>
      </c>
      <c r="Q3744" s="87">
        <f t="shared" si="419"/>
        <v>100</v>
      </c>
      <c r="R3744" s="87">
        <f t="shared" si="419"/>
        <v>100</v>
      </c>
      <c r="S3744" s="87" t="e">
        <f t="shared" si="419"/>
        <v>#DIV/0!</v>
      </c>
      <c r="T3744" s="87" t="e">
        <f t="shared" si="419"/>
        <v>#DIV/0!</v>
      </c>
    </row>
    <row r="3745" spans="1:20" x14ac:dyDescent="0.3">
      <c r="A3745" s="136"/>
      <c r="B3745" s="117" t="s">
        <v>192</v>
      </c>
      <c r="C3745" s="139" t="s">
        <v>206</v>
      </c>
      <c r="D3745" s="18">
        <f>D3746</f>
        <v>50</v>
      </c>
      <c r="E3745" s="645">
        <f t="shared" si="423"/>
        <v>50</v>
      </c>
      <c r="F3745" s="18">
        <f t="shared" si="427"/>
        <v>50</v>
      </c>
      <c r="G3745" s="18">
        <f t="shared" si="427"/>
        <v>0</v>
      </c>
      <c r="H3745" s="18">
        <f t="shared" si="427"/>
        <v>0</v>
      </c>
      <c r="I3745" s="645">
        <f t="shared" si="417"/>
        <v>4.8499999999999996</v>
      </c>
      <c r="J3745" s="18">
        <f t="shared" si="428"/>
        <v>4.8499999999999996</v>
      </c>
      <c r="K3745" s="18">
        <f t="shared" si="428"/>
        <v>0</v>
      </c>
      <c r="L3745" s="18">
        <f t="shared" si="428"/>
        <v>0</v>
      </c>
      <c r="M3745" s="645">
        <f t="shared" si="418"/>
        <v>4.8499999999999996</v>
      </c>
      <c r="N3745" s="18">
        <f t="shared" si="429"/>
        <v>4.8499999999999996</v>
      </c>
      <c r="O3745" s="18">
        <f t="shared" si="429"/>
        <v>0</v>
      </c>
      <c r="P3745" s="18">
        <f t="shared" si="429"/>
        <v>0</v>
      </c>
      <c r="Q3745" s="87">
        <f t="shared" si="419"/>
        <v>100</v>
      </c>
      <c r="R3745" s="87">
        <f t="shared" si="419"/>
        <v>100</v>
      </c>
      <c r="S3745" s="87" t="e">
        <f t="shared" si="419"/>
        <v>#DIV/0!</v>
      </c>
      <c r="T3745" s="87" t="e">
        <f t="shared" si="419"/>
        <v>#DIV/0!</v>
      </c>
    </row>
    <row r="3746" spans="1:20" ht="30" x14ac:dyDescent="0.3">
      <c r="A3746" s="136"/>
      <c r="B3746" s="117" t="s">
        <v>309</v>
      </c>
      <c r="C3746" s="140" t="s">
        <v>22</v>
      </c>
      <c r="D3746" s="18">
        <v>50</v>
      </c>
      <c r="E3746" s="645">
        <f t="shared" si="423"/>
        <v>50</v>
      </c>
      <c r="F3746" s="18">
        <v>50</v>
      </c>
      <c r="G3746" s="18"/>
      <c r="H3746" s="18"/>
      <c r="I3746" s="645">
        <f t="shared" si="417"/>
        <v>4.8499999999999996</v>
      </c>
      <c r="J3746" s="18">
        <v>4.8499999999999996</v>
      </c>
      <c r="K3746" s="18"/>
      <c r="L3746" s="18"/>
      <c r="M3746" s="645">
        <f t="shared" si="418"/>
        <v>4.8499999999999996</v>
      </c>
      <c r="N3746" s="18">
        <v>4.8499999999999996</v>
      </c>
      <c r="O3746" s="18"/>
      <c r="P3746" s="18"/>
      <c r="Q3746" s="87">
        <f t="shared" si="419"/>
        <v>100</v>
      </c>
      <c r="R3746" s="87">
        <f t="shared" si="419"/>
        <v>100</v>
      </c>
      <c r="S3746" s="87" t="e">
        <f t="shared" si="419"/>
        <v>#DIV/0!</v>
      </c>
      <c r="T3746" s="87" t="e">
        <f t="shared" si="419"/>
        <v>#DIV/0!</v>
      </c>
    </row>
    <row r="3747" spans="1:20" ht="54.75" customHeight="1" x14ac:dyDescent="0.3">
      <c r="A3747" s="137" t="s">
        <v>592</v>
      </c>
      <c r="B3747" s="117"/>
      <c r="C3747" s="130" t="s">
        <v>593</v>
      </c>
      <c r="D3747" s="18">
        <f>D3748</f>
        <v>35</v>
      </c>
      <c r="E3747" s="645">
        <f t="shared" si="423"/>
        <v>35</v>
      </c>
      <c r="F3747" s="18">
        <f>F3748</f>
        <v>35</v>
      </c>
      <c r="G3747" s="18">
        <f>G3748</f>
        <v>0</v>
      </c>
      <c r="H3747" s="18">
        <f>H3748</f>
        <v>0</v>
      </c>
      <c r="I3747" s="645">
        <f t="shared" si="417"/>
        <v>34.659999999999997</v>
      </c>
      <c r="J3747" s="18">
        <f>J3748</f>
        <v>34.659999999999997</v>
      </c>
      <c r="K3747" s="18">
        <f>K3748</f>
        <v>0</v>
      </c>
      <c r="L3747" s="18">
        <f>L3748</f>
        <v>0</v>
      </c>
      <c r="M3747" s="645">
        <f t="shared" si="418"/>
        <v>34.404800000000002</v>
      </c>
      <c r="N3747" s="18">
        <f>N3748</f>
        <v>34.404800000000002</v>
      </c>
      <c r="O3747" s="18">
        <f>O3748</f>
        <v>0</v>
      </c>
      <c r="P3747" s="18">
        <f>P3748</f>
        <v>0</v>
      </c>
      <c r="Q3747" s="87">
        <f t="shared" si="419"/>
        <v>99.263704558568961</v>
      </c>
      <c r="R3747" s="87">
        <f t="shared" si="419"/>
        <v>99.263704558568961</v>
      </c>
      <c r="S3747" s="87" t="e">
        <f t="shared" si="419"/>
        <v>#DIV/0!</v>
      </c>
      <c r="T3747" s="87" t="e">
        <f t="shared" si="419"/>
        <v>#DIV/0!</v>
      </c>
    </row>
    <row r="3748" spans="1:20" x14ac:dyDescent="0.3">
      <c r="A3748" s="136"/>
      <c r="B3748" s="117" t="s">
        <v>192</v>
      </c>
      <c r="C3748" s="139" t="s">
        <v>206</v>
      </c>
      <c r="D3748" s="18">
        <f>D3749+D3750+D3751</f>
        <v>35</v>
      </c>
      <c r="E3748" s="645">
        <f t="shared" si="423"/>
        <v>35</v>
      </c>
      <c r="F3748" s="18">
        <f>F3749+F3750+F3751</f>
        <v>35</v>
      </c>
      <c r="G3748" s="18">
        <f>G3749+G3750+G3751</f>
        <v>0</v>
      </c>
      <c r="H3748" s="18">
        <f>H3749+H3750+H3751</f>
        <v>0</v>
      </c>
      <c r="I3748" s="645">
        <f t="shared" si="417"/>
        <v>34.659999999999997</v>
      </c>
      <c r="J3748" s="18">
        <f>J3749+J3750+J3751</f>
        <v>34.659999999999997</v>
      </c>
      <c r="K3748" s="18">
        <f>K3749+K3750+K3751</f>
        <v>0</v>
      </c>
      <c r="L3748" s="18">
        <f>L3749+L3750+L3751</f>
        <v>0</v>
      </c>
      <c r="M3748" s="645">
        <f t="shared" si="418"/>
        <v>34.404800000000002</v>
      </c>
      <c r="N3748" s="18">
        <f>N3749+N3750+N3751</f>
        <v>34.404800000000002</v>
      </c>
      <c r="O3748" s="18">
        <f>O3749+O3750+O3751</f>
        <v>0</v>
      </c>
      <c r="P3748" s="18">
        <f>P3749+P3750+P3751</f>
        <v>0</v>
      </c>
      <c r="Q3748" s="87">
        <f t="shared" si="419"/>
        <v>99.263704558568961</v>
      </c>
      <c r="R3748" s="87">
        <f t="shared" si="419"/>
        <v>99.263704558568961</v>
      </c>
      <c r="S3748" s="87" t="e">
        <f t="shared" si="419"/>
        <v>#DIV/0!</v>
      </c>
      <c r="T3748" s="87" t="e">
        <f t="shared" si="419"/>
        <v>#DIV/0!</v>
      </c>
    </row>
    <row r="3749" spans="1:20" ht="30" x14ac:dyDescent="0.3">
      <c r="A3749" s="136"/>
      <c r="B3749" s="117" t="s">
        <v>215</v>
      </c>
      <c r="C3749" s="140" t="s">
        <v>490</v>
      </c>
      <c r="D3749" s="18"/>
      <c r="E3749" s="645">
        <f t="shared" si="423"/>
        <v>0</v>
      </c>
      <c r="F3749" s="18"/>
      <c r="G3749" s="18"/>
      <c r="H3749" s="18"/>
      <c r="I3749" s="645">
        <f t="shared" si="417"/>
        <v>0</v>
      </c>
      <c r="J3749" s="18"/>
      <c r="K3749" s="18"/>
      <c r="L3749" s="18"/>
      <c r="M3749" s="645">
        <f t="shared" si="418"/>
        <v>0</v>
      </c>
      <c r="N3749" s="18"/>
      <c r="O3749" s="18"/>
      <c r="P3749" s="18"/>
      <c r="Q3749" s="87" t="e">
        <f t="shared" si="419"/>
        <v>#DIV/0!</v>
      </c>
      <c r="R3749" s="87" t="e">
        <f t="shared" si="419"/>
        <v>#DIV/0!</v>
      </c>
      <c r="S3749" s="87" t="e">
        <f t="shared" si="419"/>
        <v>#DIV/0!</v>
      </c>
      <c r="T3749" s="87" t="e">
        <f t="shared" si="419"/>
        <v>#DIV/0!</v>
      </c>
    </row>
    <row r="3750" spans="1:20" ht="30" x14ac:dyDescent="0.3">
      <c r="A3750" s="136"/>
      <c r="B3750" s="117" t="s">
        <v>309</v>
      </c>
      <c r="C3750" s="140" t="s">
        <v>22</v>
      </c>
      <c r="D3750" s="18">
        <v>35</v>
      </c>
      <c r="E3750" s="645">
        <f t="shared" si="423"/>
        <v>35</v>
      </c>
      <c r="F3750" s="18">
        <v>35</v>
      </c>
      <c r="G3750" s="18"/>
      <c r="H3750" s="18"/>
      <c r="I3750" s="645">
        <f t="shared" si="417"/>
        <v>34.659999999999997</v>
      </c>
      <c r="J3750" s="18">
        <v>34.659999999999997</v>
      </c>
      <c r="K3750" s="18"/>
      <c r="L3750" s="18"/>
      <c r="M3750" s="645">
        <f t="shared" si="418"/>
        <v>34.404800000000002</v>
      </c>
      <c r="N3750" s="18">
        <v>34.404800000000002</v>
      </c>
      <c r="O3750" s="18"/>
      <c r="P3750" s="18"/>
      <c r="Q3750" s="87">
        <f t="shared" si="419"/>
        <v>99.263704558568961</v>
      </c>
      <c r="R3750" s="87">
        <f t="shared" si="419"/>
        <v>99.263704558568961</v>
      </c>
      <c r="S3750" s="87" t="e">
        <f t="shared" si="419"/>
        <v>#DIV/0!</v>
      </c>
      <c r="T3750" s="87" t="e">
        <f t="shared" si="419"/>
        <v>#DIV/0!</v>
      </c>
    </row>
    <row r="3751" spans="1:20" x14ac:dyDescent="0.3">
      <c r="A3751" s="136"/>
      <c r="B3751" s="117" t="s">
        <v>324</v>
      </c>
      <c r="C3751" s="140" t="s">
        <v>23</v>
      </c>
      <c r="D3751" s="18"/>
      <c r="E3751" s="645">
        <f t="shared" si="423"/>
        <v>0</v>
      </c>
      <c r="F3751" s="18"/>
      <c r="G3751" s="18"/>
      <c r="H3751" s="18"/>
      <c r="I3751" s="645">
        <f t="shared" si="417"/>
        <v>0</v>
      </c>
      <c r="J3751" s="18"/>
      <c r="K3751" s="18"/>
      <c r="L3751" s="18"/>
      <c r="M3751" s="645">
        <f t="shared" si="418"/>
        <v>0</v>
      </c>
      <c r="N3751" s="18"/>
      <c r="O3751" s="18"/>
      <c r="P3751" s="18"/>
      <c r="Q3751" s="87" t="e">
        <f t="shared" si="419"/>
        <v>#DIV/0!</v>
      </c>
      <c r="R3751" s="87" t="e">
        <f t="shared" si="419"/>
        <v>#DIV/0!</v>
      </c>
      <c r="S3751" s="87" t="e">
        <f t="shared" si="419"/>
        <v>#DIV/0!</v>
      </c>
      <c r="T3751" s="87" t="e">
        <f t="shared" si="419"/>
        <v>#DIV/0!</v>
      </c>
    </row>
    <row r="3752" spans="1:20" ht="39.75" customHeight="1" x14ac:dyDescent="0.3">
      <c r="A3752" s="137" t="s">
        <v>594</v>
      </c>
      <c r="B3752" s="117"/>
      <c r="C3752" s="130" t="s">
        <v>595</v>
      </c>
      <c r="D3752" s="18">
        <f>D3753</f>
        <v>20</v>
      </c>
      <c r="E3752" s="645">
        <f t="shared" si="423"/>
        <v>23.4</v>
      </c>
      <c r="F3752" s="18">
        <f t="shared" ref="F3752:H3753" si="430">F3753</f>
        <v>23.4</v>
      </c>
      <c r="G3752" s="18">
        <f t="shared" si="430"/>
        <v>0</v>
      </c>
      <c r="H3752" s="18">
        <f t="shared" si="430"/>
        <v>0</v>
      </c>
      <c r="I3752" s="645">
        <f t="shared" si="417"/>
        <v>17.672999999999998</v>
      </c>
      <c r="J3752" s="18">
        <f t="shared" ref="J3752:L3753" si="431">J3753</f>
        <v>17.672999999999998</v>
      </c>
      <c r="K3752" s="18">
        <f t="shared" si="431"/>
        <v>0</v>
      </c>
      <c r="L3752" s="18">
        <f t="shared" si="431"/>
        <v>0</v>
      </c>
      <c r="M3752" s="645">
        <f t="shared" si="418"/>
        <v>12.4236</v>
      </c>
      <c r="N3752" s="18">
        <f t="shared" ref="N3752:P3753" si="432">N3753</f>
        <v>12.4236</v>
      </c>
      <c r="O3752" s="18">
        <f t="shared" si="432"/>
        <v>0</v>
      </c>
      <c r="P3752" s="18">
        <f t="shared" si="432"/>
        <v>0</v>
      </c>
      <c r="Q3752" s="87">
        <f t="shared" si="419"/>
        <v>70.297063316924138</v>
      </c>
      <c r="R3752" s="87">
        <f t="shared" si="419"/>
        <v>70.297063316924138</v>
      </c>
      <c r="S3752" s="87" t="e">
        <f t="shared" si="419"/>
        <v>#DIV/0!</v>
      </c>
      <c r="T3752" s="87" t="e">
        <f t="shared" si="419"/>
        <v>#DIV/0!</v>
      </c>
    </row>
    <row r="3753" spans="1:20" ht="14.25" customHeight="1" x14ac:dyDescent="0.3">
      <c r="A3753" s="136"/>
      <c r="B3753" s="117" t="s">
        <v>192</v>
      </c>
      <c r="C3753" s="139" t="s">
        <v>206</v>
      </c>
      <c r="D3753" s="18">
        <f>D3754</f>
        <v>20</v>
      </c>
      <c r="E3753" s="645">
        <f t="shared" si="423"/>
        <v>23.4</v>
      </c>
      <c r="F3753" s="18">
        <f t="shared" si="430"/>
        <v>23.4</v>
      </c>
      <c r="G3753" s="18">
        <f t="shared" si="430"/>
        <v>0</v>
      </c>
      <c r="H3753" s="18">
        <f t="shared" si="430"/>
        <v>0</v>
      </c>
      <c r="I3753" s="645">
        <f t="shared" si="417"/>
        <v>17.672999999999998</v>
      </c>
      <c r="J3753" s="18">
        <f t="shared" si="431"/>
        <v>17.672999999999998</v>
      </c>
      <c r="K3753" s="18">
        <f t="shared" si="431"/>
        <v>0</v>
      </c>
      <c r="L3753" s="18">
        <f t="shared" si="431"/>
        <v>0</v>
      </c>
      <c r="M3753" s="645">
        <f t="shared" si="418"/>
        <v>12.4236</v>
      </c>
      <c r="N3753" s="18">
        <f t="shared" si="432"/>
        <v>12.4236</v>
      </c>
      <c r="O3753" s="18">
        <f t="shared" si="432"/>
        <v>0</v>
      </c>
      <c r="P3753" s="18">
        <f t="shared" si="432"/>
        <v>0</v>
      </c>
      <c r="Q3753" s="87">
        <f t="shared" si="419"/>
        <v>70.297063316924138</v>
      </c>
      <c r="R3753" s="87">
        <f t="shared" si="419"/>
        <v>70.297063316924138</v>
      </c>
      <c r="S3753" s="87" t="e">
        <f t="shared" si="419"/>
        <v>#DIV/0!</v>
      </c>
      <c r="T3753" s="87" t="e">
        <f t="shared" si="419"/>
        <v>#DIV/0!</v>
      </c>
    </row>
    <row r="3754" spans="1:20" ht="28.5" customHeight="1" x14ac:dyDescent="0.3">
      <c r="A3754" s="136"/>
      <c r="B3754" s="117" t="s">
        <v>215</v>
      </c>
      <c r="C3754" s="140" t="s">
        <v>490</v>
      </c>
      <c r="D3754" s="18">
        <v>20</v>
      </c>
      <c r="E3754" s="645">
        <f t="shared" si="423"/>
        <v>23.4</v>
      </c>
      <c r="F3754" s="18">
        <v>23.4</v>
      </c>
      <c r="G3754" s="18"/>
      <c r="H3754" s="18"/>
      <c r="I3754" s="645">
        <f t="shared" si="417"/>
        <v>17.672999999999998</v>
      </c>
      <c r="J3754" s="18">
        <v>17.672999999999998</v>
      </c>
      <c r="K3754" s="18"/>
      <c r="L3754" s="18"/>
      <c r="M3754" s="645">
        <f t="shared" si="418"/>
        <v>12.4236</v>
      </c>
      <c r="N3754" s="18">
        <v>12.4236</v>
      </c>
      <c r="O3754" s="18"/>
      <c r="P3754" s="18"/>
      <c r="Q3754" s="87">
        <f t="shared" si="419"/>
        <v>70.297063316924138</v>
      </c>
      <c r="R3754" s="87">
        <f t="shared" si="419"/>
        <v>70.297063316924138</v>
      </c>
      <c r="S3754" s="87" t="e">
        <f t="shared" si="419"/>
        <v>#DIV/0!</v>
      </c>
      <c r="T3754" s="87" t="e">
        <f t="shared" si="419"/>
        <v>#DIV/0!</v>
      </c>
    </row>
    <row r="3755" spans="1:20" ht="47.25" customHeight="1" x14ac:dyDescent="0.3">
      <c r="A3755" s="137" t="s">
        <v>596</v>
      </c>
      <c r="B3755" s="117"/>
      <c r="C3755" s="130" t="s">
        <v>597</v>
      </c>
      <c r="D3755" s="18">
        <f>D3756</f>
        <v>3.6</v>
      </c>
      <c r="E3755" s="645">
        <f t="shared" si="423"/>
        <v>3.6</v>
      </c>
      <c r="F3755" s="18">
        <f t="shared" ref="F3755:H3756" si="433">F3756</f>
        <v>3.6</v>
      </c>
      <c r="G3755" s="18">
        <f t="shared" si="433"/>
        <v>0</v>
      </c>
      <c r="H3755" s="18">
        <f t="shared" si="433"/>
        <v>0</v>
      </c>
      <c r="I3755" s="645">
        <f t="shared" si="417"/>
        <v>3.6</v>
      </c>
      <c r="J3755" s="18">
        <f t="shared" ref="J3755:L3756" si="434">J3756</f>
        <v>3.6</v>
      </c>
      <c r="K3755" s="18">
        <f t="shared" si="434"/>
        <v>0</v>
      </c>
      <c r="L3755" s="18">
        <f t="shared" si="434"/>
        <v>0</v>
      </c>
      <c r="M3755" s="645">
        <f t="shared" si="418"/>
        <v>3</v>
      </c>
      <c r="N3755" s="18">
        <f t="shared" ref="N3755:P3756" si="435">N3756</f>
        <v>3</v>
      </c>
      <c r="O3755" s="18">
        <f t="shared" si="435"/>
        <v>0</v>
      </c>
      <c r="P3755" s="18">
        <f t="shared" si="435"/>
        <v>0</v>
      </c>
      <c r="Q3755" s="87">
        <f t="shared" si="419"/>
        <v>83.333333333333329</v>
      </c>
      <c r="R3755" s="87">
        <f t="shared" si="419"/>
        <v>83.333333333333329</v>
      </c>
      <c r="S3755" s="87" t="e">
        <f t="shared" si="419"/>
        <v>#DIV/0!</v>
      </c>
      <c r="T3755" s="87" t="e">
        <f t="shared" si="419"/>
        <v>#DIV/0!</v>
      </c>
    </row>
    <row r="3756" spans="1:20" ht="14.25" customHeight="1" x14ac:dyDescent="0.3">
      <c r="A3756" s="136"/>
      <c r="B3756" s="117" t="s">
        <v>192</v>
      </c>
      <c r="C3756" s="139" t="s">
        <v>206</v>
      </c>
      <c r="D3756" s="18">
        <f>D3757</f>
        <v>3.6</v>
      </c>
      <c r="E3756" s="645">
        <f t="shared" si="423"/>
        <v>3.6</v>
      </c>
      <c r="F3756" s="18">
        <f t="shared" si="433"/>
        <v>3.6</v>
      </c>
      <c r="G3756" s="18">
        <f t="shared" si="433"/>
        <v>0</v>
      </c>
      <c r="H3756" s="18">
        <f t="shared" si="433"/>
        <v>0</v>
      </c>
      <c r="I3756" s="645">
        <f t="shared" si="417"/>
        <v>3.6</v>
      </c>
      <c r="J3756" s="18">
        <f t="shared" si="434"/>
        <v>3.6</v>
      </c>
      <c r="K3756" s="18">
        <f t="shared" si="434"/>
        <v>0</v>
      </c>
      <c r="L3756" s="18">
        <f t="shared" si="434"/>
        <v>0</v>
      </c>
      <c r="M3756" s="645">
        <f t="shared" si="418"/>
        <v>3</v>
      </c>
      <c r="N3756" s="18">
        <f t="shared" si="435"/>
        <v>3</v>
      </c>
      <c r="O3756" s="18">
        <f t="shared" si="435"/>
        <v>0</v>
      </c>
      <c r="P3756" s="18">
        <f t="shared" si="435"/>
        <v>0</v>
      </c>
      <c r="Q3756" s="87">
        <f t="shared" si="419"/>
        <v>83.333333333333329</v>
      </c>
      <c r="R3756" s="87">
        <f t="shared" si="419"/>
        <v>83.333333333333329</v>
      </c>
      <c r="S3756" s="87" t="e">
        <f t="shared" si="419"/>
        <v>#DIV/0!</v>
      </c>
      <c r="T3756" s="87" t="e">
        <f t="shared" si="419"/>
        <v>#DIV/0!</v>
      </c>
    </row>
    <row r="3757" spans="1:20" ht="24" customHeight="1" x14ac:dyDescent="0.3">
      <c r="A3757" s="136"/>
      <c r="B3757" s="117" t="s">
        <v>309</v>
      </c>
      <c r="C3757" s="140" t="s">
        <v>22</v>
      </c>
      <c r="D3757" s="18">
        <v>3.6</v>
      </c>
      <c r="E3757" s="645">
        <f t="shared" si="423"/>
        <v>3.6</v>
      </c>
      <c r="F3757" s="18">
        <v>3.6</v>
      </c>
      <c r="G3757" s="18"/>
      <c r="H3757" s="18"/>
      <c r="I3757" s="645">
        <f t="shared" si="417"/>
        <v>3.6</v>
      </c>
      <c r="J3757" s="18">
        <v>3.6</v>
      </c>
      <c r="K3757" s="18"/>
      <c r="L3757" s="18"/>
      <c r="M3757" s="645">
        <f t="shared" si="418"/>
        <v>3</v>
      </c>
      <c r="N3757" s="18">
        <v>3</v>
      </c>
      <c r="O3757" s="18"/>
      <c r="P3757" s="18"/>
      <c r="Q3757" s="87">
        <f t="shared" si="419"/>
        <v>83.333333333333329</v>
      </c>
      <c r="R3757" s="87">
        <f t="shared" si="419"/>
        <v>83.333333333333329</v>
      </c>
      <c r="S3757" s="87" t="e">
        <f t="shared" si="419"/>
        <v>#DIV/0!</v>
      </c>
      <c r="T3757" s="87" t="e">
        <f t="shared" si="419"/>
        <v>#DIV/0!</v>
      </c>
    </row>
    <row r="3758" spans="1:20" ht="54.75" customHeight="1" x14ac:dyDescent="0.3">
      <c r="A3758" s="137" t="s">
        <v>598</v>
      </c>
      <c r="B3758" s="117"/>
      <c r="C3758" s="130" t="s">
        <v>599</v>
      </c>
      <c r="D3758" s="18">
        <f>D3759</f>
        <v>10</v>
      </c>
      <c r="E3758" s="645">
        <f t="shared" si="423"/>
        <v>11</v>
      </c>
      <c r="F3758" s="18">
        <f>F3759</f>
        <v>11</v>
      </c>
      <c r="G3758" s="18">
        <f>G3759</f>
        <v>0</v>
      </c>
      <c r="H3758" s="18">
        <f>H3759</f>
        <v>0</v>
      </c>
      <c r="I3758" s="645">
        <f t="shared" si="417"/>
        <v>8</v>
      </c>
      <c r="J3758" s="18">
        <f>J3759</f>
        <v>8</v>
      </c>
      <c r="K3758" s="18">
        <f>K3759</f>
        <v>0</v>
      </c>
      <c r="L3758" s="18">
        <f>L3759</f>
        <v>0</v>
      </c>
      <c r="M3758" s="645">
        <f t="shared" si="418"/>
        <v>7.8</v>
      </c>
      <c r="N3758" s="18">
        <f>N3759</f>
        <v>7.8</v>
      </c>
      <c r="O3758" s="18">
        <f>O3759</f>
        <v>0</v>
      </c>
      <c r="P3758" s="18">
        <f>P3759</f>
        <v>0</v>
      </c>
      <c r="Q3758" s="87">
        <f t="shared" si="419"/>
        <v>97.5</v>
      </c>
      <c r="R3758" s="87">
        <f t="shared" si="419"/>
        <v>97.5</v>
      </c>
      <c r="S3758" s="87" t="e">
        <f t="shared" si="419"/>
        <v>#DIV/0!</v>
      </c>
      <c r="T3758" s="87" t="e">
        <f t="shared" si="419"/>
        <v>#DIV/0!</v>
      </c>
    </row>
    <row r="3759" spans="1:20" ht="14.25" customHeight="1" x14ac:dyDescent="0.3">
      <c r="A3759" s="136"/>
      <c r="B3759" s="117" t="s">
        <v>192</v>
      </c>
      <c r="C3759" s="139" t="s">
        <v>206</v>
      </c>
      <c r="D3759" s="18">
        <f>D3760</f>
        <v>10</v>
      </c>
      <c r="E3759" s="645">
        <f t="shared" si="423"/>
        <v>11</v>
      </c>
      <c r="F3759" s="18">
        <f>F3760+F3761</f>
        <v>11</v>
      </c>
      <c r="G3759" s="18">
        <f>G3760+G3761</f>
        <v>0</v>
      </c>
      <c r="H3759" s="18">
        <f>H3760+H3761</f>
        <v>0</v>
      </c>
      <c r="I3759" s="645">
        <f t="shared" si="417"/>
        <v>8</v>
      </c>
      <c r="J3759" s="18">
        <f>J3760+J3761</f>
        <v>8</v>
      </c>
      <c r="K3759" s="18">
        <f>K3760+K3761</f>
        <v>0</v>
      </c>
      <c r="L3759" s="18">
        <f>L3760+L3761</f>
        <v>0</v>
      </c>
      <c r="M3759" s="645">
        <f t="shared" si="418"/>
        <v>7.8</v>
      </c>
      <c r="N3759" s="18">
        <f>N3760+N3761</f>
        <v>7.8</v>
      </c>
      <c r="O3759" s="18">
        <f>O3760+O3761</f>
        <v>0</v>
      </c>
      <c r="P3759" s="18">
        <f>P3760+P3761</f>
        <v>0</v>
      </c>
      <c r="Q3759" s="87">
        <f t="shared" si="419"/>
        <v>97.5</v>
      </c>
      <c r="R3759" s="87">
        <f t="shared" si="419"/>
        <v>97.5</v>
      </c>
      <c r="S3759" s="87" t="e">
        <f t="shared" si="419"/>
        <v>#DIV/0!</v>
      </c>
      <c r="T3759" s="87" t="e">
        <f t="shared" si="419"/>
        <v>#DIV/0!</v>
      </c>
    </row>
    <row r="3760" spans="1:20" ht="30" x14ac:dyDescent="0.3">
      <c r="A3760" s="136"/>
      <c r="B3760" s="117" t="s">
        <v>309</v>
      </c>
      <c r="C3760" s="140" t="s">
        <v>22</v>
      </c>
      <c r="D3760" s="18">
        <v>10</v>
      </c>
      <c r="E3760" s="645">
        <f t="shared" si="423"/>
        <v>11</v>
      </c>
      <c r="F3760" s="18">
        <v>11</v>
      </c>
      <c r="G3760" s="18"/>
      <c r="H3760" s="18"/>
      <c r="I3760" s="645">
        <f t="shared" si="417"/>
        <v>8</v>
      </c>
      <c r="J3760" s="18">
        <v>8</v>
      </c>
      <c r="K3760" s="18"/>
      <c r="L3760" s="18"/>
      <c r="M3760" s="645">
        <f t="shared" si="418"/>
        <v>7.8</v>
      </c>
      <c r="N3760" s="18">
        <v>7.8</v>
      </c>
      <c r="O3760" s="18"/>
      <c r="P3760" s="18"/>
      <c r="Q3760" s="87">
        <f t="shared" si="419"/>
        <v>97.5</v>
      </c>
      <c r="R3760" s="87">
        <f t="shared" si="419"/>
        <v>97.5</v>
      </c>
      <c r="S3760" s="87" t="e">
        <f t="shared" si="419"/>
        <v>#DIV/0!</v>
      </c>
      <c r="T3760" s="87" t="e">
        <f t="shared" si="419"/>
        <v>#DIV/0!</v>
      </c>
    </row>
    <row r="3761" spans="1:20" x14ac:dyDescent="0.3">
      <c r="A3761" s="136"/>
      <c r="B3761" s="117"/>
      <c r="C3761" s="140" t="s">
        <v>23</v>
      </c>
      <c r="D3761" s="18"/>
      <c r="E3761" s="645">
        <f t="shared" si="423"/>
        <v>0</v>
      </c>
      <c r="F3761" s="18"/>
      <c r="G3761" s="18"/>
      <c r="H3761" s="18"/>
      <c r="I3761" s="645">
        <f t="shared" si="417"/>
        <v>0</v>
      </c>
      <c r="J3761" s="18"/>
      <c r="K3761" s="18"/>
      <c r="L3761" s="18"/>
      <c r="M3761" s="645">
        <f t="shared" si="418"/>
        <v>0</v>
      </c>
      <c r="N3761" s="18"/>
      <c r="O3761" s="18"/>
      <c r="P3761" s="18"/>
      <c r="Q3761" s="87"/>
      <c r="R3761" s="87"/>
      <c r="S3761" s="87"/>
      <c r="T3761" s="87"/>
    </row>
    <row r="3762" spans="1:20" ht="31.5" customHeight="1" x14ac:dyDescent="0.3">
      <c r="A3762" s="137" t="s">
        <v>600</v>
      </c>
      <c r="B3762" s="117"/>
      <c r="C3762" s="145" t="s">
        <v>601</v>
      </c>
      <c r="D3762" s="18">
        <f>D3763</f>
        <v>10</v>
      </c>
      <c r="E3762" s="645">
        <f t="shared" si="423"/>
        <v>10</v>
      </c>
      <c r="F3762" s="18">
        <f>F3763</f>
        <v>10</v>
      </c>
      <c r="G3762" s="18">
        <f>G3763</f>
        <v>0</v>
      </c>
      <c r="H3762" s="18">
        <f>H3763</f>
        <v>0</v>
      </c>
      <c r="I3762" s="645">
        <f t="shared" si="417"/>
        <v>7.5</v>
      </c>
      <c r="J3762" s="18">
        <f>J3763</f>
        <v>7.5</v>
      </c>
      <c r="K3762" s="18">
        <f>K3763</f>
        <v>0</v>
      </c>
      <c r="L3762" s="18">
        <f>L3763</f>
        <v>0</v>
      </c>
      <c r="M3762" s="645">
        <f t="shared" si="418"/>
        <v>2.4</v>
      </c>
      <c r="N3762" s="18">
        <f>N3763</f>
        <v>2.4</v>
      </c>
      <c r="O3762" s="18">
        <f>O3763</f>
        <v>0</v>
      </c>
      <c r="P3762" s="18">
        <f>P3763</f>
        <v>0</v>
      </c>
      <c r="Q3762" s="87">
        <f t="shared" si="419"/>
        <v>32</v>
      </c>
      <c r="R3762" s="87">
        <f t="shared" si="419"/>
        <v>32</v>
      </c>
      <c r="S3762" s="87" t="e">
        <f t="shared" si="419"/>
        <v>#DIV/0!</v>
      </c>
      <c r="T3762" s="87" t="e">
        <f t="shared" si="419"/>
        <v>#DIV/0!</v>
      </c>
    </row>
    <row r="3763" spans="1:20" ht="14.25" customHeight="1" x14ac:dyDescent="0.3">
      <c r="A3763" s="136"/>
      <c r="B3763" s="117" t="s">
        <v>192</v>
      </c>
      <c r="C3763" s="139" t="s">
        <v>206</v>
      </c>
      <c r="D3763" s="18">
        <f>D3764</f>
        <v>10</v>
      </c>
      <c r="E3763" s="645">
        <f t="shared" si="423"/>
        <v>10</v>
      </c>
      <c r="F3763" s="18">
        <f>F3764+F3765</f>
        <v>10</v>
      </c>
      <c r="G3763" s="18">
        <f>G3764+G3765</f>
        <v>0</v>
      </c>
      <c r="H3763" s="18">
        <f>H3764+H3765</f>
        <v>0</v>
      </c>
      <c r="I3763" s="645">
        <f t="shared" si="417"/>
        <v>7.5</v>
      </c>
      <c r="J3763" s="18">
        <f>J3764+J3765</f>
        <v>7.5</v>
      </c>
      <c r="K3763" s="18">
        <f>K3764+K3765</f>
        <v>0</v>
      </c>
      <c r="L3763" s="18">
        <f>L3764+L3765</f>
        <v>0</v>
      </c>
      <c r="M3763" s="645">
        <f t="shared" si="418"/>
        <v>2.4</v>
      </c>
      <c r="N3763" s="18">
        <f>N3764+N3765</f>
        <v>2.4</v>
      </c>
      <c r="O3763" s="18">
        <f>O3764+O3765</f>
        <v>0</v>
      </c>
      <c r="P3763" s="18">
        <f>P3764+P3765</f>
        <v>0</v>
      </c>
      <c r="Q3763" s="87">
        <f t="shared" si="419"/>
        <v>32</v>
      </c>
      <c r="R3763" s="87">
        <f t="shared" si="419"/>
        <v>32</v>
      </c>
      <c r="S3763" s="87" t="e">
        <f t="shared" si="419"/>
        <v>#DIV/0!</v>
      </c>
      <c r="T3763" s="87" t="e">
        <f t="shared" si="419"/>
        <v>#DIV/0!</v>
      </c>
    </row>
    <row r="3764" spans="1:20" ht="14.25" customHeight="1" x14ac:dyDescent="0.3">
      <c r="A3764" s="136"/>
      <c r="B3764" s="117" t="s">
        <v>215</v>
      </c>
      <c r="C3764" s="140" t="s">
        <v>490</v>
      </c>
      <c r="D3764" s="18">
        <v>10</v>
      </c>
      <c r="E3764" s="645">
        <f t="shared" si="423"/>
        <v>10</v>
      </c>
      <c r="F3764" s="18">
        <v>10</v>
      </c>
      <c r="G3764" s="18"/>
      <c r="H3764" s="18"/>
      <c r="I3764" s="645">
        <f t="shared" si="417"/>
        <v>7.5</v>
      </c>
      <c r="J3764" s="18">
        <v>7.5</v>
      </c>
      <c r="K3764" s="18"/>
      <c r="L3764" s="18"/>
      <c r="M3764" s="645">
        <f t="shared" si="418"/>
        <v>2.4</v>
      </c>
      <c r="N3764" s="18">
        <v>2.4</v>
      </c>
      <c r="O3764" s="18"/>
      <c r="P3764" s="18"/>
      <c r="Q3764" s="87"/>
      <c r="R3764" s="87"/>
      <c r="S3764" s="87"/>
      <c r="T3764" s="87"/>
    </row>
    <row r="3765" spans="1:20" ht="14.25" customHeight="1" x14ac:dyDescent="0.3">
      <c r="A3765" s="136"/>
      <c r="B3765" s="117" t="s">
        <v>309</v>
      </c>
      <c r="C3765" s="140" t="s">
        <v>22</v>
      </c>
      <c r="D3765" s="18"/>
      <c r="E3765" s="645">
        <f t="shared" si="423"/>
        <v>0</v>
      </c>
      <c r="F3765" s="18"/>
      <c r="G3765" s="18"/>
      <c r="H3765" s="18"/>
      <c r="I3765" s="645">
        <f t="shared" si="417"/>
        <v>0</v>
      </c>
      <c r="J3765" s="18"/>
      <c r="K3765" s="18"/>
      <c r="L3765" s="18"/>
      <c r="M3765" s="645">
        <f t="shared" si="418"/>
        <v>0</v>
      </c>
      <c r="N3765" s="18"/>
      <c r="O3765" s="18"/>
      <c r="P3765" s="18"/>
      <c r="Q3765" s="87" t="e">
        <f t="shared" si="419"/>
        <v>#DIV/0!</v>
      </c>
      <c r="R3765" s="87" t="e">
        <f t="shared" si="419"/>
        <v>#DIV/0!</v>
      </c>
      <c r="S3765" s="87" t="e">
        <f t="shared" si="419"/>
        <v>#DIV/0!</v>
      </c>
      <c r="T3765" s="87" t="e">
        <f t="shared" si="419"/>
        <v>#DIV/0!</v>
      </c>
    </row>
    <row r="3766" spans="1:20" ht="44.25" customHeight="1" x14ac:dyDescent="0.3">
      <c r="A3766" s="137" t="s">
        <v>602</v>
      </c>
      <c r="B3766" s="117"/>
      <c r="C3766" s="146" t="s">
        <v>603</v>
      </c>
      <c r="D3766" s="652">
        <f>D3767</f>
        <v>32</v>
      </c>
      <c r="E3766" s="642">
        <f t="shared" si="423"/>
        <v>32</v>
      </c>
      <c r="F3766" s="652">
        <f>F3767</f>
        <v>32</v>
      </c>
      <c r="G3766" s="652">
        <f>G3767</f>
        <v>0</v>
      </c>
      <c r="H3766" s="652">
        <f>H3767</f>
        <v>0</v>
      </c>
      <c r="I3766" s="642">
        <f t="shared" si="417"/>
        <v>21.038</v>
      </c>
      <c r="J3766" s="652">
        <f>J3767</f>
        <v>21.038</v>
      </c>
      <c r="K3766" s="652">
        <f>K3767</f>
        <v>0</v>
      </c>
      <c r="L3766" s="652">
        <f>L3767</f>
        <v>0</v>
      </c>
      <c r="M3766" s="642">
        <f t="shared" si="418"/>
        <v>18.001169999999998</v>
      </c>
      <c r="N3766" s="18">
        <f>N3767</f>
        <v>18.001169999999998</v>
      </c>
      <c r="O3766" s="18">
        <f>O3767</f>
        <v>0</v>
      </c>
      <c r="P3766" s="18">
        <f>P3767</f>
        <v>0</v>
      </c>
      <c r="Q3766" s="87">
        <f t="shared" si="419"/>
        <v>85.565025192508784</v>
      </c>
      <c r="R3766" s="87">
        <f t="shared" si="419"/>
        <v>85.565025192508784</v>
      </c>
      <c r="S3766" s="87" t="e">
        <f t="shared" si="419"/>
        <v>#DIV/0!</v>
      </c>
      <c r="T3766" s="87" t="e">
        <f t="shared" si="419"/>
        <v>#DIV/0!</v>
      </c>
    </row>
    <row r="3767" spans="1:20" ht="14.25" customHeight="1" x14ac:dyDescent="0.3">
      <c r="A3767" s="136"/>
      <c r="B3767" s="117" t="s">
        <v>192</v>
      </c>
      <c r="C3767" s="139" t="s">
        <v>206</v>
      </c>
      <c r="D3767" s="18">
        <f>D3768+D3769</f>
        <v>32</v>
      </c>
      <c r="E3767" s="645">
        <f t="shared" si="423"/>
        <v>32</v>
      </c>
      <c r="F3767" s="18">
        <f>F3768+F3769</f>
        <v>32</v>
      </c>
      <c r="G3767" s="18">
        <f>G3768+G3769</f>
        <v>0</v>
      </c>
      <c r="H3767" s="18">
        <f>H3768+H3769</f>
        <v>0</v>
      </c>
      <c r="I3767" s="645">
        <f t="shared" si="417"/>
        <v>21.038</v>
      </c>
      <c r="J3767" s="18">
        <f>J3768+J3769</f>
        <v>21.038</v>
      </c>
      <c r="K3767" s="18">
        <f>K3768+K3769</f>
        <v>0</v>
      </c>
      <c r="L3767" s="18">
        <f>L3768+L3769</f>
        <v>0</v>
      </c>
      <c r="M3767" s="645">
        <f t="shared" si="418"/>
        <v>18.001169999999998</v>
      </c>
      <c r="N3767" s="18">
        <f>N3768+N3769</f>
        <v>18.001169999999998</v>
      </c>
      <c r="O3767" s="18">
        <f>O3768+O3769</f>
        <v>0</v>
      </c>
      <c r="P3767" s="18">
        <f>P3768+P3769</f>
        <v>0</v>
      </c>
      <c r="Q3767" s="87">
        <f t="shared" si="419"/>
        <v>85.565025192508784</v>
      </c>
      <c r="R3767" s="87">
        <f t="shared" si="419"/>
        <v>85.565025192508784</v>
      </c>
      <c r="S3767" s="87" t="e">
        <f t="shared" si="419"/>
        <v>#DIV/0!</v>
      </c>
      <c r="T3767" s="87" t="e">
        <f t="shared" si="419"/>
        <v>#DIV/0!</v>
      </c>
    </row>
    <row r="3768" spans="1:20" ht="14.25" customHeight="1" x14ac:dyDescent="0.3">
      <c r="A3768" s="136"/>
      <c r="B3768" s="117" t="s">
        <v>309</v>
      </c>
      <c r="C3768" s="140" t="s">
        <v>22</v>
      </c>
      <c r="D3768" s="18"/>
      <c r="E3768" s="645">
        <f t="shared" si="423"/>
        <v>0</v>
      </c>
      <c r="F3768" s="18"/>
      <c r="G3768" s="18"/>
      <c r="H3768" s="18"/>
      <c r="I3768" s="645">
        <f t="shared" si="417"/>
        <v>0</v>
      </c>
      <c r="J3768" s="18"/>
      <c r="K3768" s="18"/>
      <c r="L3768" s="18"/>
      <c r="M3768" s="645">
        <f t="shared" si="418"/>
        <v>0</v>
      </c>
      <c r="N3768" s="18"/>
      <c r="O3768" s="18"/>
      <c r="P3768" s="18"/>
      <c r="Q3768" s="87" t="e">
        <f t="shared" si="419"/>
        <v>#DIV/0!</v>
      </c>
      <c r="R3768" s="87" t="e">
        <f t="shared" si="419"/>
        <v>#DIV/0!</v>
      </c>
      <c r="S3768" s="87" t="e">
        <f t="shared" si="419"/>
        <v>#DIV/0!</v>
      </c>
      <c r="T3768" s="87" t="e">
        <f t="shared" si="419"/>
        <v>#DIV/0!</v>
      </c>
    </row>
    <row r="3769" spans="1:20" ht="14.25" customHeight="1" x14ac:dyDescent="0.3">
      <c r="A3769" s="136"/>
      <c r="B3769" s="117" t="s">
        <v>324</v>
      </c>
      <c r="C3769" s="140" t="s">
        <v>23</v>
      </c>
      <c r="D3769" s="18">
        <v>32</v>
      </c>
      <c r="E3769" s="645">
        <f t="shared" si="423"/>
        <v>32</v>
      </c>
      <c r="F3769" s="18">
        <v>32</v>
      </c>
      <c r="G3769" s="18"/>
      <c r="H3769" s="18"/>
      <c r="I3769" s="645">
        <f t="shared" si="417"/>
        <v>21.038</v>
      </c>
      <c r="J3769" s="18">
        <v>21.038</v>
      </c>
      <c r="K3769" s="18"/>
      <c r="L3769" s="18"/>
      <c r="M3769" s="645">
        <f t="shared" si="418"/>
        <v>18.001169999999998</v>
      </c>
      <c r="N3769" s="18">
        <v>18.001169999999998</v>
      </c>
      <c r="O3769" s="18"/>
      <c r="P3769" s="18"/>
      <c r="Q3769" s="87">
        <f t="shared" si="419"/>
        <v>85.565025192508784</v>
      </c>
      <c r="R3769" s="87">
        <f t="shared" si="419"/>
        <v>85.565025192508784</v>
      </c>
      <c r="S3769" s="87" t="e">
        <f t="shared" si="419"/>
        <v>#DIV/0!</v>
      </c>
      <c r="T3769" s="87" t="e">
        <f t="shared" si="419"/>
        <v>#DIV/0!</v>
      </c>
    </row>
    <row r="3770" spans="1:20" ht="30.75" customHeight="1" x14ac:dyDescent="0.3">
      <c r="A3770" s="137" t="s">
        <v>604</v>
      </c>
      <c r="B3770" s="117"/>
      <c r="C3770" s="146" t="s">
        <v>605</v>
      </c>
      <c r="D3770" s="652">
        <f>D3771+D3773</f>
        <v>218</v>
      </c>
      <c r="E3770" s="642">
        <f t="shared" si="423"/>
        <v>218</v>
      </c>
      <c r="F3770" s="652">
        <f>F3771+F3773</f>
        <v>218</v>
      </c>
      <c r="G3770" s="652">
        <f>G3771+G3773</f>
        <v>0</v>
      </c>
      <c r="H3770" s="652">
        <f>H3771+H3773</f>
        <v>0</v>
      </c>
      <c r="I3770" s="642">
        <f t="shared" si="417"/>
        <v>164.3</v>
      </c>
      <c r="J3770" s="652">
        <f>J3771+J3773</f>
        <v>164.3</v>
      </c>
      <c r="K3770" s="652">
        <f>K3771+K3773</f>
        <v>0</v>
      </c>
      <c r="L3770" s="652">
        <f>L3771+L3773</f>
        <v>0</v>
      </c>
      <c r="M3770" s="642">
        <f t="shared" si="418"/>
        <v>151.36392000000001</v>
      </c>
      <c r="N3770" s="652">
        <f>N3771+N3773</f>
        <v>151.36392000000001</v>
      </c>
      <c r="O3770" s="652">
        <f>O3771+O3773</f>
        <v>0</v>
      </c>
      <c r="P3770" s="652">
        <f>P3771+P3773</f>
        <v>0</v>
      </c>
      <c r="Q3770" s="87">
        <f t="shared" si="419"/>
        <v>92.126548995739498</v>
      </c>
      <c r="R3770" s="87">
        <f t="shared" si="419"/>
        <v>92.126548995739498</v>
      </c>
      <c r="S3770" s="87" t="e">
        <f t="shared" si="419"/>
        <v>#DIV/0!</v>
      </c>
      <c r="T3770" s="87" t="e">
        <f t="shared" si="419"/>
        <v>#DIV/0!</v>
      </c>
    </row>
    <row r="3771" spans="1:20" ht="14.25" customHeight="1" x14ac:dyDescent="0.3">
      <c r="A3771" s="136"/>
      <c r="B3771" s="117" t="s">
        <v>192</v>
      </c>
      <c r="C3771" s="147" t="s">
        <v>206</v>
      </c>
      <c r="D3771" s="18">
        <f>D3772</f>
        <v>218</v>
      </c>
      <c r="E3771" s="645">
        <f t="shared" si="423"/>
        <v>215.92001999999999</v>
      </c>
      <c r="F3771" s="18">
        <f>F3772</f>
        <v>215.92001999999999</v>
      </c>
      <c r="G3771" s="18">
        <f>G3772</f>
        <v>0</v>
      </c>
      <c r="H3771" s="18">
        <f>H3772</f>
        <v>0</v>
      </c>
      <c r="I3771" s="645">
        <f t="shared" si="417"/>
        <v>162.22</v>
      </c>
      <c r="J3771" s="18">
        <f>J3772</f>
        <v>162.22</v>
      </c>
      <c r="K3771" s="18">
        <f>K3772</f>
        <v>0</v>
      </c>
      <c r="L3771" s="18">
        <f>L3772</f>
        <v>0</v>
      </c>
      <c r="M3771" s="645">
        <f t="shared" si="418"/>
        <v>149.28394</v>
      </c>
      <c r="N3771" s="18">
        <f>N3772</f>
        <v>149.28394</v>
      </c>
      <c r="O3771" s="18">
        <f>O3772</f>
        <v>0</v>
      </c>
      <c r="P3771" s="18">
        <f>P3772</f>
        <v>0</v>
      </c>
      <c r="Q3771" s="87">
        <f t="shared" si="419"/>
        <v>92.025607200098634</v>
      </c>
      <c r="R3771" s="87">
        <f t="shared" si="419"/>
        <v>92.025607200098634</v>
      </c>
      <c r="S3771" s="87" t="e">
        <f t="shared" si="419"/>
        <v>#DIV/0!</v>
      </c>
      <c r="T3771" s="87" t="e">
        <f t="shared" si="419"/>
        <v>#DIV/0!</v>
      </c>
    </row>
    <row r="3772" spans="1:20" ht="14.25" customHeight="1" x14ac:dyDescent="0.3">
      <c r="A3772" s="136"/>
      <c r="B3772" s="117" t="s">
        <v>307</v>
      </c>
      <c r="C3772" s="140" t="s">
        <v>21</v>
      </c>
      <c r="D3772" s="18">
        <v>218</v>
      </c>
      <c r="E3772" s="645">
        <f t="shared" si="423"/>
        <v>215.92001999999999</v>
      </c>
      <c r="F3772" s="18">
        <v>215.92001999999999</v>
      </c>
      <c r="G3772" s="18"/>
      <c r="H3772" s="18"/>
      <c r="I3772" s="645">
        <f t="shared" si="417"/>
        <v>162.22</v>
      </c>
      <c r="J3772" s="18">
        <v>162.22</v>
      </c>
      <c r="K3772" s="18"/>
      <c r="L3772" s="18"/>
      <c r="M3772" s="645">
        <f t="shared" si="418"/>
        <v>149.28394</v>
      </c>
      <c r="N3772" s="18">
        <v>149.28394</v>
      </c>
      <c r="O3772" s="18"/>
      <c r="P3772" s="18"/>
      <c r="Q3772" s="87">
        <f t="shared" si="419"/>
        <v>92.025607200098634</v>
      </c>
      <c r="R3772" s="87">
        <f t="shared" si="419"/>
        <v>92.025607200098634</v>
      </c>
      <c r="S3772" s="87" t="e">
        <f t="shared" si="419"/>
        <v>#DIV/0!</v>
      </c>
      <c r="T3772" s="87" t="e">
        <f t="shared" si="419"/>
        <v>#DIV/0!</v>
      </c>
    </row>
    <row r="3773" spans="1:20" ht="26.25" customHeight="1" x14ac:dyDescent="0.3">
      <c r="A3773" s="136"/>
      <c r="B3773" s="117" t="s">
        <v>138</v>
      </c>
      <c r="C3773" s="94" t="s">
        <v>333</v>
      </c>
      <c r="D3773" s="18"/>
      <c r="E3773" s="645">
        <f t="shared" si="423"/>
        <v>2.0799799999999999</v>
      </c>
      <c r="F3773" s="18">
        <v>2.0799799999999999</v>
      </c>
      <c r="G3773" s="18"/>
      <c r="H3773" s="18"/>
      <c r="I3773" s="645">
        <f t="shared" si="417"/>
        <v>2.08</v>
      </c>
      <c r="J3773" s="18">
        <v>2.08</v>
      </c>
      <c r="K3773" s="18"/>
      <c r="L3773" s="18"/>
      <c r="M3773" s="645">
        <f t="shared" si="418"/>
        <v>2.0799799999999999</v>
      </c>
      <c r="N3773" s="18">
        <v>2.0799799999999999</v>
      </c>
      <c r="O3773" s="18"/>
      <c r="P3773" s="18"/>
      <c r="Q3773" s="87">
        <f t="shared" si="419"/>
        <v>99.999038461538461</v>
      </c>
      <c r="R3773" s="87">
        <f t="shared" si="419"/>
        <v>99.999038461538461</v>
      </c>
      <c r="S3773" s="87" t="e">
        <f t="shared" si="419"/>
        <v>#DIV/0!</v>
      </c>
      <c r="T3773" s="87" t="e">
        <f t="shared" si="419"/>
        <v>#DIV/0!</v>
      </c>
    </row>
    <row r="3774" spans="1:20" ht="36.75" customHeight="1" x14ac:dyDescent="0.3">
      <c r="A3774" s="137" t="s">
        <v>606</v>
      </c>
      <c r="B3774" s="117"/>
      <c r="C3774" s="146" t="s">
        <v>607</v>
      </c>
      <c r="D3774" s="652">
        <f>D3775</f>
        <v>6.2</v>
      </c>
      <c r="E3774" s="642">
        <f t="shared" si="423"/>
        <v>6.2</v>
      </c>
      <c r="F3774" s="652">
        <f>F3775</f>
        <v>6.2</v>
      </c>
      <c r="G3774" s="652">
        <f>G3775</f>
        <v>0</v>
      </c>
      <c r="H3774" s="652">
        <f>H3775</f>
        <v>0</v>
      </c>
      <c r="I3774" s="642">
        <f t="shared" si="417"/>
        <v>3.8000000000000003</v>
      </c>
      <c r="J3774" s="652">
        <f>J3775</f>
        <v>3.8000000000000003</v>
      </c>
      <c r="K3774" s="652">
        <f>K3775</f>
        <v>0</v>
      </c>
      <c r="L3774" s="652">
        <f>L3775</f>
        <v>0</v>
      </c>
      <c r="M3774" s="642">
        <f t="shared" si="418"/>
        <v>3.0700000000000003</v>
      </c>
      <c r="N3774" s="652">
        <f>N3775</f>
        <v>3.0700000000000003</v>
      </c>
      <c r="O3774" s="652">
        <f>O3775</f>
        <v>0</v>
      </c>
      <c r="P3774" s="652">
        <f>P3775</f>
        <v>0</v>
      </c>
      <c r="Q3774" s="87">
        <f t="shared" si="419"/>
        <v>80.789473684210535</v>
      </c>
      <c r="R3774" s="87">
        <f t="shared" si="419"/>
        <v>80.789473684210535</v>
      </c>
      <c r="S3774" s="87" t="e">
        <f t="shared" si="419"/>
        <v>#DIV/0!</v>
      </c>
      <c r="T3774" s="87" t="e">
        <f t="shared" si="419"/>
        <v>#DIV/0!</v>
      </c>
    </row>
    <row r="3775" spans="1:20" ht="14.25" customHeight="1" x14ac:dyDescent="0.3">
      <c r="A3775" s="136"/>
      <c r="B3775" s="117" t="s">
        <v>192</v>
      </c>
      <c r="C3775" s="139" t="s">
        <v>206</v>
      </c>
      <c r="D3775" s="18">
        <f>D3777</f>
        <v>6.2</v>
      </c>
      <c r="E3775" s="645">
        <f t="shared" si="423"/>
        <v>6.2</v>
      </c>
      <c r="F3775" s="18">
        <f>F3776+F3777</f>
        <v>6.2</v>
      </c>
      <c r="G3775" s="18">
        <f>G3776+G3777</f>
        <v>0</v>
      </c>
      <c r="H3775" s="18">
        <f>H3776+H3777</f>
        <v>0</v>
      </c>
      <c r="I3775" s="645">
        <f t="shared" si="417"/>
        <v>3.8000000000000003</v>
      </c>
      <c r="J3775" s="18">
        <f>J3776+J3777</f>
        <v>3.8000000000000003</v>
      </c>
      <c r="K3775" s="18">
        <f>K3776+K3777</f>
        <v>0</v>
      </c>
      <c r="L3775" s="18">
        <f>L3776+L3777</f>
        <v>0</v>
      </c>
      <c r="M3775" s="645">
        <f t="shared" si="418"/>
        <v>3.0700000000000003</v>
      </c>
      <c r="N3775" s="18">
        <f>N3776+N3777</f>
        <v>3.0700000000000003</v>
      </c>
      <c r="O3775" s="18">
        <f>O3776+O3777</f>
        <v>0</v>
      </c>
      <c r="P3775" s="18">
        <f>P3776+P3777</f>
        <v>0</v>
      </c>
      <c r="Q3775" s="87">
        <f t="shared" si="419"/>
        <v>80.789473684210535</v>
      </c>
      <c r="R3775" s="87">
        <f t="shared" si="419"/>
        <v>80.789473684210535</v>
      </c>
      <c r="S3775" s="87" t="e">
        <f t="shared" si="419"/>
        <v>#DIV/0!</v>
      </c>
      <c r="T3775" s="87" t="e">
        <f t="shared" si="419"/>
        <v>#DIV/0!</v>
      </c>
    </row>
    <row r="3776" spans="1:20" ht="14.25" customHeight="1" x14ac:dyDescent="0.3">
      <c r="A3776" s="136"/>
      <c r="B3776" s="117" t="s">
        <v>215</v>
      </c>
      <c r="C3776" s="140" t="s">
        <v>490</v>
      </c>
      <c r="D3776" s="18"/>
      <c r="E3776" s="645">
        <f t="shared" si="423"/>
        <v>0</v>
      </c>
      <c r="F3776" s="18"/>
      <c r="G3776" s="18"/>
      <c r="H3776" s="18"/>
      <c r="I3776" s="645">
        <f t="shared" si="417"/>
        <v>0.87</v>
      </c>
      <c r="J3776" s="18">
        <v>0.87</v>
      </c>
      <c r="K3776" s="18"/>
      <c r="L3776" s="18"/>
      <c r="M3776" s="645">
        <f t="shared" si="418"/>
        <v>0.87</v>
      </c>
      <c r="N3776" s="18">
        <v>0.87</v>
      </c>
      <c r="O3776" s="18"/>
      <c r="P3776" s="18"/>
      <c r="Q3776" s="87"/>
      <c r="R3776" s="87"/>
      <c r="S3776" s="87"/>
      <c r="T3776" s="87"/>
    </row>
    <row r="3777" spans="1:20" ht="14.25" customHeight="1" x14ac:dyDescent="0.3">
      <c r="A3777" s="136"/>
      <c r="B3777" s="117" t="s">
        <v>309</v>
      </c>
      <c r="C3777" s="140" t="s">
        <v>22</v>
      </c>
      <c r="D3777" s="18">
        <v>6.2</v>
      </c>
      <c r="E3777" s="645">
        <f t="shared" si="423"/>
        <v>6.2</v>
      </c>
      <c r="F3777" s="18">
        <v>6.2</v>
      </c>
      <c r="G3777" s="18"/>
      <c r="H3777" s="18"/>
      <c r="I3777" s="645">
        <f t="shared" si="417"/>
        <v>2.93</v>
      </c>
      <c r="J3777" s="18">
        <v>2.93</v>
      </c>
      <c r="K3777" s="18"/>
      <c r="L3777" s="18"/>
      <c r="M3777" s="645">
        <f t="shared" si="418"/>
        <v>2.2000000000000002</v>
      </c>
      <c r="N3777" s="18">
        <v>2.2000000000000002</v>
      </c>
      <c r="O3777" s="18"/>
      <c r="P3777" s="18"/>
      <c r="Q3777" s="87">
        <f t="shared" si="419"/>
        <v>75.085324232081916</v>
      </c>
      <c r="R3777" s="87">
        <f t="shared" si="419"/>
        <v>75.085324232081916</v>
      </c>
      <c r="S3777" s="87" t="e">
        <f t="shared" si="419"/>
        <v>#DIV/0!</v>
      </c>
      <c r="T3777" s="87" t="e">
        <f t="shared" si="419"/>
        <v>#DIV/0!</v>
      </c>
    </row>
    <row r="3778" spans="1:20" ht="27.75" customHeight="1" x14ac:dyDescent="0.3">
      <c r="A3778" s="137" t="s">
        <v>608</v>
      </c>
      <c r="B3778" s="117"/>
      <c r="C3778" s="146" t="s">
        <v>609</v>
      </c>
      <c r="D3778" s="652">
        <f>D3779</f>
        <v>14.2</v>
      </c>
      <c r="E3778" s="642">
        <f t="shared" si="423"/>
        <v>14.2</v>
      </c>
      <c r="F3778" s="652">
        <f t="shared" ref="F3778:H3779" si="436">F3779</f>
        <v>14.2</v>
      </c>
      <c r="G3778" s="652">
        <f t="shared" si="436"/>
        <v>0</v>
      </c>
      <c r="H3778" s="652">
        <f t="shared" si="436"/>
        <v>0</v>
      </c>
      <c r="I3778" s="642">
        <f t="shared" si="417"/>
        <v>10.6</v>
      </c>
      <c r="J3778" s="652">
        <f t="shared" ref="J3778:L3779" si="437">J3779</f>
        <v>10.6</v>
      </c>
      <c r="K3778" s="652">
        <f t="shared" si="437"/>
        <v>0</v>
      </c>
      <c r="L3778" s="652">
        <f t="shared" si="437"/>
        <v>0</v>
      </c>
      <c r="M3778" s="642">
        <f t="shared" si="418"/>
        <v>10.53492</v>
      </c>
      <c r="N3778" s="652">
        <f t="shared" ref="N3778:P3779" si="438">N3779</f>
        <v>10.53492</v>
      </c>
      <c r="O3778" s="652">
        <f t="shared" si="438"/>
        <v>0</v>
      </c>
      <c r="P3778" s="652">
        <f t="shared" si="438"/>
        <v>0</v>
      </c>
      <c r="Q3778" s="87">
        <f t="shared" si="419"/>
        <v>99.386037735849058</v>
      </c>
      <c r="R3778" s="87">
        <f t="shared" si="419"/>
        <v>99.386037735849058</v>
      </c>
      <c r="S3778" s="87" t="e">
        <f t="shared" si="419"/>
        <v>#DIV/0!</v>
      </c>
      <c r="T3778" s="87" t="e">
        <f t="shared" si="419"/>
        <v>#DIV/0!</v>
      </c>
    </row>
    <row r="3779" spans="1:20" ht="14.25" customHeight="1" x14ac:dyDescent="0.3">
      <c r="A3779" s="136"/>
      <c r="B3779" s="117" t="s">
        <v>192</v>
      </c>
      <c r="C3779" s="139" t="s">
        <v>206</v>
      </c>
      <c r="D3779" s="18">
        <f>D3780</f>
        <v>14.2</v>
      </c>
      <c r="E3779" s="645">
        <f t="shared" si="423"/>
        <v>14.2</v>
      </c>
      <c r="F3779" s="18">
        <f t="shared" si="436"/>
        <v>14.2</v>
      </c>
      <c r="G3779" s="18">
        <f t="shared" si="436"/>
        <v>0</v>
      </c>
      <c r="H3779" s="18">
        <f t="shared" si="436"/>
        <v>0</v>
      </c>
      <c r="I3779" s="645">
        <f t="shared" si="417"/>
        <v>10.6</v>
      </c>
      <c r="J3779" s="18">
        <f t="shared" si="437"/>
        <v>10.6</v>
      </c>
      <c r="K3779" s="18">
        <f t="shared" si="437"/>
        <v>0</v>
      </c>
      <c r="L3779" s="18">
        <f t="shared" si="437"/>
        <v>0</v>
      </c>
      <c r="M3779" s="645">
        <f t="shared" si="418"/>
        <v>10.53492</v>
      </c>
      <c r="N3779" s="18">
        <f t="shared" si="438"/>
        <v>10.53492</v>
      </c>
      <c r="O3779" s="18">
        <f t="shared" si="438"/>
        <v>0</v>
      </c>
      <c r="P3779" s="18">
        <f t="shared" si="438"/>
        <v>0</v>
      </c>
      <c r="Q3779" s="87">
        <f t="shared" si="419"/>
        <v>99.386037735849058</v>
      </c>
      <c r="R3779" s="87">
        <f t="shared" si="419"/>
        <v>99.386037735849058</v>
      </c>
      <c r="S3779" s="87" t="e">
        <f t="shared" si="419"/>
        <v>#DIV/0!</v>
      </c>
      <c r="T3779" s="87" t="e">
        <f t="shared" si="419"/>
        <v>#DIV/0!</v>
      </c>
    </row>
    <row r="3780" spans="1:20" ht="14.25" customHeight="1" x14ac:dyDescent="0.3">
      <c r="A3780" s="136"/>
      <c r="B3780" s="117" t="s">
        <v>307</v>
      </c>
      <c r="C3780" s="140" t="s">
        <v>21</v>
      </c>
      <c r="D3780" s="18">
        <v>14.2</v>
      </c>
      <c r="E3780" s="645">
        <f t="shared" si="423"/>
        <v>14.2</v>
      </c>
      <c r="F3780" s="18">
        <v>14.2</v>
      </c>
      <c r="G3780" s="18"/>
      <c r="H3780" s="18"/>
      <c r="I3780" s="645">
        <f t="shared" si="417"/>
        <v>10.6</v>
      </c>
      <c r="J3780" s="18">
        <v>10.6</v>
      </c>
      <c r="K3780" s="18"/>
      <c r="L3780" s="18"/>
      <c r="M3780" s="645">
        <f t="shared" si="418"/>
        <v>10.53492</v>
      </c>
      <c r="N3780" s="18">
        <v>10.53492</v>
      </c>
      <c r="O3780" s="18"/>
      <c r="P3780" s="18"/>
      <c r="Q3780" s="87">
        <f t="shared" si="419"/>
        <v>99.386037735849058</v>
      </c>
      <c r="R3780" s="87">
        <f t="shared" si="419"/>
        <v>99.386037735849058</v>
      </c>
      <c r="S3780" s="87" t="e">
        <f t="shared" si="419"/>
        <v>#DIV/0!</v>
      </c>
      <c r="T3780" s="87" t="e">
        <f t="shared" si="419"/>
        <v>#DIV/0!</v>
      </c>
    </row>
    <row r="3781" spans="1:20" ht="26.25" customHeight="1" x14ac:dyDescent="0.3">
      <c r="A3781" s="137" t="s">
        <v>610</v>
      </c>
      <c r="B3781" s="117"/>
      <c r="C3781" s="146" t="s">
        <v>611</v>
      </c>
      <c r="D3781" s="652">
        <f>D3782</f>
        <v>7</v>
      </c>
      <c r="E3781" s="642">
        <f t="shared" si="423"/>
        <v>10</v>
      </c>
      <c r="F3781" s="652">
        <f t="shared" ref="F3781:H3782" si="439">F3782</f>
        <v>10</v>
      </c>
      <c r="G3781" s="652">
        <f t="shared" si="439"/>
        <v>0</v>
      </c>
      <c r="H3781" s="652">
        <f t="shared" si="439"/>
        <v>0</v>
      </c>
      <c r="I3781" s="642">
        <f t="shared" si="417"/>
        <v>7.3380000000000001</v>
      </c>
      <c r="J3781" s="652">
        <f t="shared" ref="J3781:L3782" si="440">J3782</f>
        <v>7.3380000000000001</v>
      </c>
      <c r="K3781" s="652">
        <f t="shared" si="440"/>
        <v>0</v>
      </c>
      <c r="L3781" s="652">
        <f t="shared" si="440"/>
        <v>0</v>
      </c>
      <c r="M3781" s="642">
        <f t="shared" si="418"/>
        <v>7.3375000000000004</v>
      </c>
      <c r="N3781" s="652">
        <f t="shared" ref="N3781:P3782" si="441">N3782</f>
        <v>7.3375000000000004</v>
      </c>
      <c r="O3781" s="652">
        <f t="shared" si="441"/>
        <v>0</v>
      </c>
      <c r="P3781" s="652">
        <f t="shared" si="441"/>
        <v>0</v>
      </c>
      <c r="Q3781" s="87">
        <f t="shared" si="419"/>
        <v>99.993186154265473</v>
      </c>
      <c r="R3781" s="87">
        <f t="shared" si="419"/>
        <v>99.993186154265473</v>
      </c>
      <c r="S3781" s="87" t="e">
        <f t="shared" si="419"/>
        <v>#DIV/0!</v>
      </c>
      <c r="T3781" s="87" t="e">
        <f t="shared" si="419"/>
        <v>#DIV/0!</v>
      </c>
    </row>
    <row r="3782" spans="1:20" ht="14.25" customHeight="1" x14ac:dyDescent="0.3">
      <c r="A3782" s="136"/>
      <c r="B3782" s="117" t="s">
        <v>192</v>
      </c>
      <c r="C3782" s="139" t="s">
        <v>206</v>
      </c>
      <c r="D3782" s="18">
        <f>D3783</f>
        <v>7</v>
      </c>
      <c r="E3782" s="645">
        <f t="shared" si="423"/>
        <v>10</v>
      </c>
      <c r="F3782" s="18">
        <f t="shared" si="439"/>
        <v>10</v>
      </c>
      <c r="G3782" s="18">
        <f t="shared" si="439"/>
        <v>0</v>
      </c>
      <c r="H3782" s="18">
        <f t="shared" si="439"/>
        <v>0</v>
      </c>
      <c r="I3782" s="645">
        <f t="shared" si="417"/>
        <v>7.3380000000000001</v>
      </c>
      <c r="J3782" s="18">
        <f t="shared" si="440"/>
        <v>7.3380000000000001</v>
      </c>
      <c r="K3782" s="18">
        <f t="shared" si="440"/>
        <v>0</v>
      </c>
      <c r="L3782" s="18">
        <f t="shared" si="440"/>
        <v>0</v>
      </c>
      <c r="M3782" s="645">
        <f t="shared" si="418"/>
        <v>7.3375000000000004</v>
      </c>
      <c r="N3782" s="18">
        <f t="shared" si="441"/>
        <v>7.3375000000000004</v>
      </c>
      <c r="O3782" s="18">
        <f t="shared" si="441"/>
        <v>0</v>
      </c>
      <c r="P3782" s="18">
        <f t="shared" si="441"/>
        <v>0</v>
      </c>
      <c r="Q3782" s="87">
        <f t="shared" si="419"/>
        <v>99.993186154265473</v>
      </c>
      <c r="R3782" s="87">
        <f t="shared" si="419"/>
        <v>99.993186154265473</v>
      </c>
      <c r="S3782" s="87" t="e">
        <f t="shared" si="419"/>
        <v>#DIV/0!</v>
      </c>
      <c r="T3782" s="87" t="e">
        <f t="shared" si="419"/>
        <v>#DIV/0!</v>
      </c>
    </row>
    <row r="3783" spans="1:20" ht="14.25" customHeight="1" x14ac:dyDescent="0.3">
      <c r="A3783" s="136"/>
      <c r="B3783" s="117" t="s">
        <v>324</v>
      </c>
      <c r="C3783" s="140" t="s">
        <v>23</v>
      </c>
      <c r="D3783" s="18">
        <v>7</v>
      </c>
      <c r="E3783" s="645">
        <f t="shared" si="423"/>
        <v>10</v>
      </c>
      <c r="F3783" s="18">
        <v>10</v>
      </c>
      <c r="G3783" s="18"/>
      <c r="H3783" s="18"/>
      <c r="I3783" s="645">
        <f t="shared" si="417"/>
        <v>7.3380000000000001</v>
      </c>
      <c r="J3783" s="18">
        <v>7.3380000000000001</v>
      </c>
      <c r="K3783" s="18"/>
      <c r="L3783" s="18"/>
      <c r="M3783" s="645">
        <f t="shared" si="418"/>
        <v>7.3375000000000004</v>
      </c>
      <c r="N3783" s="18">
        <v>7.3375000000000004</v>
      </c>
      <c r="O3783" s="18"/>
      <c r="P3783" s="18"/>
      <c r="Q3783" s="87">
        <f t="shared" si="419"/>
        <v>99.993186154265473</v>
      </c>
      <c r="R3783" s="87">
        <f t="shared" si="419"/>
        <v>99.993186154265473</v>
      </c>
      <c r="S3783" s="87" t="e">
        <f t="shared" si="419"/>
        <v>#DIV/0!</v>
      </c>
      <c r="T3783" s="87" t="e">
        <f t="shared" si="419"/>
        <v>#DIV/0!</v>
      </c>
    </row>
    <row r="3784" spans="1:20" ht="34.5" customHeight="1" x14ac:dyDescent="0.3">
      <c r="A3784" s="137" t="s">
        <v>612</v>
      </c>
      <c r="B3784" s="117"/>
      <c r="C3784" s="146" t="s">
        <v>613</v>
      </c>
      <c r="D3784" s="652">
        <f>D3785</f>
        <v>1.8</v>
      </c>
      <c r="E3784" s="642">
        <f t="shared" si="423"/>
        <v>1.8</v>
      </c>
      <c r="F3784" s="652">
        <f t="shared" ref="F3784:H3785" si="442">F3785</f>
        <v>1.8</v>
      </c>
      <c r="G3784" s="652">
        <f t="shared" si="442"/>
        <v>0</v>
      </c>
      <c r="H3784" s="652">
        <f t="shared" si="442"/>
        <v>0</v>
      </c>
      <c r="I3784" s="642">
        <f t="shared" si="417"/>
        <v>1.4</v>
      </c>
      <c r="J3784" s="652">
        <f t="shared" ref="J3784:L3785" si="443">J3785</f>
        <v>1.4</v>
      </c>
      <c r="K3784" s="652">
        <f t="shared" si="443"/>
        <v>0</v>
      </c>
      <c r="L3784" s="652">
        <f t="shared" si="443"/>
        <v>0</v>
      </c>
      <c r="M3784" s="642">
        <f t="shared" si="418"/>
        <v>1.35</v>
      </c>
      <c r="N3784" s="652">
        <f t="shared" ref="N3784:P3785" si="444">N3785</f>
        <v>1.35</v>
      </c>
      <c r="O3784" s="652">
        <f t="shared" si="444"/>
        <v>0</v>
      </c>
      <c r="P3784" s="652">
        <f t="shared" si="444"/>
        <v>0</v>
      </c>
      <c r="Q3784" s="87">
        <f t="shared" si="419"/>
        <v>96.428571428571445</v>
      </c>
      <c r="R3784" s="87">
        <f t="shared" si="419"/>
        <v>96.428571428571445</v>
      </c>
      <c r="S3784" s="87" t="e">
        <f t="shared" si="419"/>
        <v>#DIV/0!</v>
      </c>
      <c r="T3784" s="87" t="e">
        <f t="shared" si="419"/>
        <v>#DIV/0!</v>
      </c>
    </row>
    <row r="3785" spans="1:20" ht="14.25" customHeight="1" x14ac:dyDescent="0.3">
      <c r="A3785" s="136"/>
      <c r="B3785" s="117" t="s">
        <v>192</v>
      </c>
      <c r="C3785" s="139" t="s">
        <v>206</v>
      </c>
      <c r="D3785" s="18">
        <f>D3786</f>
        <v>1.8</v>
      </c>
      <c r="E3785" s="645">
        <f t="shared" si="423"/>
        <v>1.8</v>
      </c>
      <c r="F3785" s="18">
        <f t="shared" si="442"/>
        <v>1.8</v>
      </c>
      <c r="G3785" s="18">
        <f t="shared" si="442"/>
        <v>0</v>
      </c>
      <c r="H3785" s="18">
        <f t="shared" si="442"/>
        <v>0</v>
      </c>
      <c r="I3785" s="645">
        <f t="shared" si="417"/>
        <v>1.4</v>
      </c>
      <c r="J3785" s="18">
        <f t="shared" si="443"/>
        <v>1.4</v>
      </c>
      <c r="K3785" s="18">
        <f t="shared" si="443"/>
        <v>0</v>
      </c>
      <c r="L3785" s="18">
        <f t="shared" si="443"/>
        <v>0</v>
      </c>
      <c r="M3785" s="645">
        <f t="shared" si="418"/>
        <v>1.35</v>
      </c>
      <c r="N3785" s="18">
        <f t="shared" si="444"/>
        <v>1.35</v>
      </c>
      <c r="O3785" s="18">
        <f t="shared" si="444"/>
        <v>0</v>
      </c>
      <c r="P3785" s="18">
        <f t="shared" si="444"/>
        <v>0</v>
      </c>
      <c r="Q3785" s="87">
        <f t="shared" si="419"/>
        <v>96.428571428571445</v>
      </c>
      <c r="R3785" s="87">
        <f t="shared" si="419"/>
        <v>96.428571428571445</v>
      </c>
      <c r="S3785" s="87" t="e">
        <f t="shared" si="419"/>
        <v>#DIV/0!</v>
      </c>
      <c r="T3785" s="87" t="e">
        <f t="shared" si="419"/>
        <v>#DIV/0!</v>
      </c>
    </row>
    <row r="3786" spans="1:20" ht="14.25" customHeight="1" x14ac:dyDescent="0.3">
      <c r="A3786" s="136"/>
      <c r="B3786" s="117" t="s">
        <v>324</v>
      </c>
      <c r="C3786" s="140" t="s">
        <v>23</v>
      </c>
      <c r="D3786" s="18">
        <v>1.8</v>
      </c>
      <c r="E3786" s="645">
        <f t="shared" si="423"/>
        <v>1.8</v>
      </c>
      <c r="F3786" s="18">
        <v>1.8</v>
      </c>
      <c r="G3786" s="18"/>
      <c r="H3786" s="18"/>
      <c r="I3786" s="645">
        <f t="shared" si="417"/>
        <v>1.4</v>
      </c>
      <c r="J3786" s="18">
        <v>1.4</v>
      </c>
      <c r="K3786" s="18"/>
      <c r="L3786" s="18"/>
      <c r="M3786" s="645">
        <f t="shared" si="418"/>
        <v>1.35</v>
      </c>
      <c r="N3786" s="18">
        <v>1.35</v>
      </c>
      <c r="O3786" s="18"/>
      <c r="P3786" s="18"/>
      <c r="Q3786" s="87">
        <f t="shared" si="419"/>
        <v>96.428571428571445</v>
      </c>
      <c r="R3786" s="87">
        <f t="shared" si="419"/>
        <v>96.428571428571445</v>
      </c>
      <c r="S3786" s="87" t="e">
        <f t="shared" si="419"/>
        <v>#DIV/0!</v>
      </c>
      <c r="T3786" s="87" t="e">
        <f t="shared" si="419"/>
        <v>#DIV/0!</v>
      </c>
    </row>
    <row r="3787" spans="1:20" ht="14.25" customHeight="1" x14ac:dyDescent="0.3">
      <c r="A3787" s="136"/>
      <c r="B3787" s="117"/>
      <c r="C3787" s="97"/>
      <c r="D3787" s="18"/>
      <c r="E3787" s="18"/>
      <c r="F3787" s="18"/>
      <c r="G3787" s="18"/>
      <c r="H3787" s="18"/>
      <c r="I3787" s="18"/>
      <c r="J3787" s="18"/>
      <c r="K3787" s="18"/>
      <c r="L3787" s="18"/>
      <c r="M3787" s="18"/>
      <c r="N3787" s="18"/>
      <c r="O3787" s="18"/>
      <c r="P3787" s="18"/>
      <c r="Q3787" s="87" t="e">
        <f t="shared" si="419"/>
        <v>#DIV/0!</v>
      </c>
      <c r="R3787" s="87" t="e">
        <f t="shared" si="419"/>
        <v>#DIV/0!</v>
      </c>
      <c r="S3787" s="87" t="e">
        <f t="shared" si="419"/>
        <v>#DIV/0!</v>
      </c>
      <c r="T3787" s="87" t="e">
        <f t="shared" si="419"/>
        <v>#DIV/0!</v>
      </c>
    </row>
    <row r="3788" spans="1:20" ht="14.25" customHeight="1" x14ac:dyDescent="0.3">
      <c r="A3788" s="148"/>
      <c r="B3788" s="78"/>
      <c r="C3788" s="149"/>
      <c r="D3788" s="150"/>
      <c r="E3788" s="150"/>
      <c r="F3788" s="150"/>
      <c r="G3788" s="150"/>
      <c r="H3788" s="150"/>
      <c r="I3788" s="150"/>
      <c r="J3788" s="150"/>
      <c r="K3788" s="150"/>
      <c r="L3788" s="150"/>
      <c r="M3788" s="150"/>
      <c r="N3788" s="150"/>
      <c r="O3788" s="150"/>
      <c r="P3788" s="150"/>
      <c r="Q3788" s="4"/>
      <c r="R3788" s="4"/>
      <c r="S3788" s="143"/>
      <c r="T3788" s="98"/>
    </row>
    <row r="3789" spans="1:20" ht="39" customHeight="1" x14ac:dyDescent="0.3">
      <c r="C3789" s="781" t="s">
        <v>614</v>
      </c>
      <c r="D3789" s="781"/>
      <c r="E3789" s="781"/>
      <c r="F3789" s="781"/>
      <c r="G3789" s="781"/>
      <c r="H3789" s="781"/>
      <c r="I3789" s="781"/>
      <c r="J3789" s="781"/>
      <c r="K3789" s="781"/>
      <c r="L3789" s="781"/>
      <c r="M3789" s="781"/>
      <c r="N3789" s="781"/>
      <c r="O3789" s="781"/>
      <c r="P3789" s="781"/>
      <c r="Q3789" s="781"/>
      <c r="R3789" s="781"/>
      <c r="S3789" s="26"/>
    </row>
    <row r="3790" spans="1:20" ht="30.75" customHeight="1" x14ac:dyDescent="0.3">
      <c r="C3790" s="782"/>
      <c r="D3790" s="782"/>
      <c r="E3790" s="782"/>
      <c r="F3790" s="782"/>
      <c r="G3790" s="782"/>
      <c r="H3790" s="782"/>
      <c r="I3790" s="782"/>
      <c r="J3790" s="782"/>
      <c r="K3790" s="782"/>
      <c r="L3790" s="782"/>
      <c r="M3790" s="782"/>
      <c r="N3790" s="782"/>
      <c r="O3790" s="151"/>
      <c r="P3790" s="151"/>
      <c r="S3790" s="26"/>
    </row>
    <row r="3791" spans="1:20" ht="42" customHeight="1" x14ac:dyDescent="0.3">
      <c r="C3791" s="782"/>
      <c r="D3791" s="782"/>
      <c r="E3791" s="782"/>
      <c r="F3791" s="782"/>
      <c r="G3791" s="782"/>
      <c r="H3791" s="782"/>
      <c r="I3791" s="782"/>
      <c r="J3791" s="782"/>
      <c r="K3791" s="782"/>
      <c r="L3791" s="782"/>
      <c r="M3791" s="782"/>
      <c r="N3791" s="782"/>
      <c r="O3791" s="782"/>
      <c r="P3791" s="782"/>
      <c r="Q3791" s="782"/>
      <c r="R3791" s="782"/>
      <c r="S3791" s="25"/>
    </row>
  </sheetData>
  <mergeCells count="18">
    <mergeCell ref="S6:S7"/>
    <mergeCell ref="T6:T7"/>
    <mergeCell ref="F1:O1"/>
    <mergeCell ref="A2:T2"/>
    <mergeCell ref="A3:T3"/>
    <mergeCell ref="N5:T5"/>
    <mergeCell ref="A6:A7"/>
    <mergeCell ref="B6:B7"/>
    <mergeCell ref="C6:C7"/>
    <mergeCell ref="D6:D7"/>
    <mergeCell ref="E6:H6"/>
    <mergeCell ref="I6:L6"/>
    <mergeCell ref="C3789:R3789"/>
    <mergeCell ref="C3790:N3790"/>
    <mergeCell ref="C3791:R3791"/>
    <mergeCell ref="M6:P6"/>
    <mergeCell ref="Q6:Q7"/>
    <mergeCell ref="R6:R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topLeftCell="A112" workbookViewId="0">
      <selection activeCell="C12" sqref="C12:F141"/>
    </sheetView>
  </sheetViews>
  <sheetFormatPr defaultRowHeight="12.75" x14ac:dyDescent="0.2"/>
  <cols>
    <col min="1" max="1" width="9.140625" style="152"/>
    <col min="2" max="2" width="31.42578125" style="152" customWidth="1"/>
    <col min="3" max="4" width="11.140625" style="152" customWidth="1"/>
    <col min="5" max="5" width="9.42578125" style="152" customWidth="1"/>
    <col min="6" max="6" width="9.42578125" style="152" bestFit="1" customWidth="1"/>
    <col min="7" max="7" width="9.42578125" style="152" customWidth="1"/>
    <col min="8" max="8" width="9.140625" style="152"/>
    <col min="9" max="9" width="9.140625" style="152" customWidth="1"/>
    <col min="10" max="11" width="9.140625" style="152"/>
    <col min="12" max="12" width="17.28515625" style="152" bestFit="1" customWidth="1"/>
    <col min="13" max="257" width="9.140625" style="152"/>
    <col min="258" max="258" width="31.42578125" style="152" customWidth="1"/>
    <col min="259" max="260" width="11.140625" style="152" customWidth="1"/>
    <col min="261" max="261" width="9.42578125" style="152" customWidth="1"/>
    <col min="262" max="262" width="9.42578125" style="152" bestFit="1" customWidth="1"/>
    <col min="263" max="263" width="9.42578125" style="152" customWidth="1"/>
    <col min="264" max="264" width="9.140625" style="152"/>
    <col min="265" max="265" width="9.140625" style="152" customWidth="1"/>
    <col min="266" max="267" width="9.140625" style="152"/>
    <col min="268" max="268" width="17.28515625" style="152" bestFit="1" customWidth="1"/>
    <col min="269" max="513" width="9.140625" style="152"/>
    <col min="514" max="514" width="31.42578125" style="152" customWidth="1"/>
    <col min="515" max="516" width="11.140625" style="152" customWidth="1"/>
    <col min="517" max="517" width="9.42578125" style="152" customWidth="1"/>
    <col min="518" max="518" width="9.42578125" style="152" bestFit="1" customWidth="1"/>
    <col min="519" max="519" width="9.42578125" style="152" customWidth="1"/>
    <col min="520" max="520" width="9.140625" style="152"/>
    <col min="521" max="521" width="9.140625" style="152" customWidth="1"/>
    <col min="522" max="523" width="9.140625" style="152"/>
    <col min="524" max="524" width="17.28515625" style="152" bestFit="1" customWidth="1"/>
    <col min="525" max="769" width="9.140625" style="152"/>
    <col min="770" max="770" width="31.42578125" style="152" customWidth="1"/>
    <col min="771" max="772" width="11.140625" style="152" customWidth="1"/>
    <col min="773" max="773" width="9.42578125" style="152" customWidth="1"/>
    <col min="774" max="774" width="9.42578125" style="152" bestFit="1" customWidth="1"/>
    <col min="775" max="775" width="9.42578125" style="152" customWidth="1"/>
    <col min="776" max="776" width="9.140625" style="152"/>
    <col min="777" max="777" width="9.140625" style="152" customWidth="1"/>
    <col min="778" max="779" width="9.140625" style="152"/>
    <col min="780" max="780" width="17.28515625" style="152" bestFit="1" customWidth="1"/>
    <col min="781" max="1025" width="9.140625" style="152"/>
    <col min="1026" max="1026" width="31.42578125" style="152" customWidth="1"/>
    <col min="1027" max="1028" width="11.140625" style="152" customWidth="1"/>
    <col min="1029" max="1029" width="9.42578125" style="152" customWidth="1"/>
    <col min="1030" max="1030" width="9.42578125" style="152" bestFit="1" customWidth="1"/>
    <col min="1031" max="1031" width="9.42578125" style="152" customWidth="1"/>
    <col min="1032" max="1032" width="9.140625" style="152"/>
    <col min="1033" max="1033" width="9.140625" style="152" customWidth="1"/>
    <col min="1034" max="1035" width="9.140625" style="152"/>
    <col min="1036" max="1036" width="17.28515625" style="152" bestFit="1" customWidth="1"/>
    <col min="1037" max="1281" width="9.140625" style="152"/>
    <col min="1282" max="1282" width="31.42578125" style="152" customWidth="1"/>
    <col min="1283" max="1284" width="11.140625" style="152" customWidth="1"/>
    <col min="1285" max="1285" width="9.42578125" style="152" customWidth="1"/>
    <col min="1286" max="1286" width="9.42578125" style="152" bestFit="1" customWidth="1"/>
    <col min="1287" max="1287" width="9.42578125" style="152" customWidth="1"/>
    <col min="1288" max="1288" width="9.140625" style="152"/>
    <col min="1289" max="1289" width="9.140625" style="152" customWidth="1"/>
    <col min="1290" max="1291" width="9.140625" style="152"/>
    <col min="1292" max="1292" width="17.28515625" style="152" bestFit="1" customWidth="1"/>
    <col min="1293" max="1537" width="9.140625" style="152"/>
    <col min="1538" max="1538" width="31.42578125" style="152" customWidth="1"/>
    <col min="1539" max="1540" width="11.140625" style="152" customWidth="1"/>
    <col min="1541" max="1541" width="9.42578125" style="152" customWidth="1"/>
    <col min="1542" max="1542" width="9.42578125" style="152" bestFit="1" customWidth="1"/>
    <col min="1543" max="1543" width="9.42578125" style="152" customWidth="1"/>
    <col min="1544" max="1544" width="9.140625" style="152"/>
    <col min="1545" max="1545" width="9.140625" style="152" customWidth="1"/>
    <col min="1546" max="1547" width="9.140625" style="152"/>
    <col min="1548" max="1548" width="17.28515625" style="152" bestFit="1" customWidth="1"/>
    <col min="1549" max="1793" width="9.140625" style="152"/>
    <col min="1794" max="1794" width="31.42578125" style="152" customWidth="1"/>
    <col min="1795" max="1796" width="11.140625" style="152" customWidth="1"/>
    <col min="1797" max="1797" width="9.42578125" style="152" customWidth="1"/>
    <col min="1798" max="1798" width="9.42578125" style="152" bestFit="1" customWidth="1"/>
    <col min="1799" max="1799" width="9.42578125" style="152" customWidth="1"/>
    <col min="1800" max="1800" width="9.140625" style="152"/>
    <col min="1801" max="1801" width="9.140625" style="152" customWidth="1"/>
    <col min="1802" max="1803" width="9.140625" style="152"/>
    <col min="1804" max="1804" width="17.28515625" style="152" bestFit="1" customWidth="1"/>
    <col min="1805" max="2049" width="9.140625" style="152"/>
    <col min="2050" max="2050" width="31.42578125" style="152" customWidth="1"/>
    <col min="2051" max="2052" width="11.140625" style="152" customWidth="1"/>
    <col min="2053" max="2053" width="9.42578125" style="152" customWidth="1"/>
    <col min="2054" max="2054" width="9.42578125" style="152" bestFit="1" customWidth="1"/>
    <col min="2055" max="2055" width="9.42578125" style="152" customWidth="1"/>
    <col min="2056" max="2056" width="9.140625" style="152"/>
    <col min="2057" max="2057" width="9.140625" style="152" customWidth="1"/>
    <col min="2058" max="2059" width="9.140625" style="152"/>
    <col min="2060" max="2060" width="17.28515625" style="152" bestFit="1" customWidth="1"/>
    <col min="2061" max="2305" width="9.140625" style="152"/>
    <col min="2306" max="2306" width="31.42578125" style="152" customWidth="1"/>
    <col min="2307" max="2308" width="11.140625" style="152" customWidth="1"/>
    <col min="2309" max="2309" width="9.42578125" style="152" customWidth="1"/>
    <col min="2310" max="2310" width="9.42578125" style="152" bestFit="1" customWidth="1"/>
    <col min="2311" max="2311" width="9.42578125" style="152" customWidth="1"/>
    <col min="2312" max="2312" width="9.140625" style="152"/>
    <col min="2313" max="2313" width="9.140625" style="152" customWidth="1"/>
    <col min="2314" max="2315" width="9.140625" style="152"/>
    <col min="2316" max="2316" width="17.28515625" style="152" bestFit="1" customWidth="1"/>
    <col min="2317" max="2561" width="9.140625" style="152"/>
    <col min="2562" max="2562" width="31.42578125" style="152" customWidth="1"/>
    <col min="2563" max="2564" width="11.140625" style="152" customWidth="1"/>
    <col min="2565" max="2565" width="9.42578125" style="152" customWidth="1"/>
    <col min="2566" max="2566" width="9.42578125" style="152" bestFit="1" customWidth="1"/>
    <col min="2567" max="2567" width="9.42578125" style="152" customWidth="1"/>
    <col min="2568" max="2568" width="9.140625" style="152"/>
    <col min="2569" max="2569" width="9.140625" style="152" customWidth="1"/>
    <col min="2570" max="2571" width="9.140625" style="152"/>
    <col min="2572" max="2572" width="17.28515625" style="152" bestFit="1" customWidth="1"/>
    <col min="2573" max="2817" width="9.140625" style="152"/>
    <col min="2818" max="2818" width="31.42578125" style="152" customWidth="1"/>
    <col min="2819" max="2820" width="11.140625" style="152" customWidth="1"/>
    <col min="2821" max="2821" width="9.42578125" style="152" customWidth="1"/>
    <col min="2822" max="2822" width="9.42578125" style="152" bestFit="1" customWidth="1"/>
    <col min="2823" max="2823" width="9.42578125" style="152" customWidth="1"/>
    <col min="2824" max="2824" width="9.140625" style="152"/>
    <col min="2825" max="2825" width="9.140625" style="152" customWidth="1"/>
    <col min="2826" max="2827" width="9.140625" style="152"/>
    <col min="2828" max="2828" width="17.28515625" style="152" bestFit="1" customWidth="1"/>
    <col min="2829" max="3073" width="9.140625" style="152"/>
    <col min="3074" max="3074" width="31.42578125" style="152" customWidth="1"/>
    <col min="3075" max="3076" width="11.140625" style="152" customWidth="1"/>
    <col min="3077" max="3077" width="9.42578125" style="152" customWidth="1"/>
    <col min="3078" max="3078" width="9.42578125" style="152" bestFit="1" customWidth="1"/>
    <col min="3079" max="3079" width="9.42578125" style="152" customWidth="1"/>
    <col min="3080" max="3080" width="9.140625" style="152"/>
    <col min="3081" max="3081" width="9.140625" style="152" customWidth="1"/>
    <col min="3082" max="3083" width="9.140625" style="152"/>
    <col min="3084" max="3084" width="17.28515625" style="152" bestFit="1" customWidth="1"/>
    <col min="3085" max="3329" width="9.140625" style="152"/>
    <col min="3330" max="3330" width="31.42578125" style="152" customWidth="1"/>
    <col min="3331" max="3332" width="11.140625" style="152" customWidth="1"/>
    <col min="3333" max="3333" width="9.42578125" style="152" customWidth="1"/>
    <col min="3334" max="3334" width="9.42578125" style="152" bestFit="1" customWidth="1"/>
    <col min="3335" max="3335" width="9.42578125" style="152" customWidth="1"/>
    <col min="3336" max="3336" width="9.140625" style="152"/>
    <col min="3337" max="3337" width="9.140625" style="152" customWidth="1"/>
    <col min="3338" max="3339" width="9.140625" style="152"/>
    <col min="3340" max="3340" width="17.28515625" style="152" bestFit="1" customWidth="1"/>
    <col min="3341" max="3585" width="9.140625" style="152"/>
    <col min="3586" max="3586" width="31.42578125" style="152" customWidth="1"/>
    <col min="3587" max="3588" width="11.140625" style="152" customWidth="1"/>
    <col min="3589" max="3589" width="9.42578125" style="152" customWidth="1"/>
    <col min="3590" max="3590" width="9.42578125" style="152" bestFit="1" customWidth="1"/>
    <col min="3591" max="3591" width="9.42578125" style="152" customWidth="1"/>
    <col min="3592" max="3592" width="9.140625" style="152"/>
    <col min="3593" max="3593" width="9.140625" style="152" customWidth="1"/>
    <col min="3594" max="3595" width="9.140625" style="152"/>
    <col min="3596" max="3596" width="17.28515625" style="152" bestFit="1" customWidth="1"/>
    <col min="3597" max="3841" width="9.140625" style="152"/>
    <col min="3842" max="3842" width="31.42578125" style="152" customWidth="1"/>
    <col min="3843" max="3844" width="11.140625" style="152" customWidth="1"/>
    <col min="3845" max="3845" width="9.42578125" style="152" customWidth="1"/>
    <col min="3846" max="3846" width="9.42578125" style="152" bestFit="1" customWidth="1"/>
    <col min="3847" max="3847" width="9.42578125" style="152" customWidth="1"/>
    <col min="3848" max="3848" width="9.140625" style="152"/>
    <col min="3849" max="3849" width="9.140625" style="152" customWidth="1"/>
    <col min="3850" max="3851" width="9.140625" style="152"/>
    <col min="3852" max="3852" width="17.28515625" style="152" bestFit="1" customWidth="1"/>
    <col min="3853" max="4097" width="9.140625" style="152"/>
    <col min="4098" max="4098" width="31.42578125" style="152" customWidth="1"/>
    <col min="4099" max="4100" width="11.140625" style="152" customWidth="1"/>
    <col min="4101" max="4101" width="9.42578125" style="152" customWidth="1"/>
    <col min="4102" max="4102" width="9.42578125" style="152" bestFit="1" customWidth="1"/>
    <col min="4103" max="4103" width="9.42578125" style="152" customWidth="1"/>
    <col min="4104" max="4104" width="9.140625" style="152"/>
    <col min="4105" max="4105" width="9.140625" style="152" customWidth="1"/>
    <col min="4106" max="4107" width="9.140625" style="152"/>
    <col min="4108" max="4108" width="17.28515625" style="152" bestFit="1" customWidth="1"/>
    <col min="4109" max="4353" width="9.140625" style="152"/>
    <col min="4354" max="4354" width="31.42578125" style="152" customWidth="1"/>
    <col min="4355" max="4356" width="11.140625" style="152" customWidth="1"/>
    <col min="4357" max="4357" width="9.42578125" style="152" customWidth="1"/>
    <col min="4358" max="4358" width="9.42578125" style="152" bestFit="1" customWidth="1"/>
    <col min="4359" max="4359" width="9.42578125" style="152" customWidth="1"/>
    <col min="4360" max="4360" width="9.140625" style="152"/>
    <col min="4361" max="4361" width="9.140625" style="152" customWidth="1"/>
    <col min="4362" max="4363" width="9.140625" style="152"/>
    <col min="4364" max="4364" width="17.28515625" style="152" bestFit="1" customWidth="1"/>
    <col min="4365" max="4609" width="9.140625" style="152"/>
    <col min="4610" max="4610" width="31.42578125" style="152" customWidth="1"/>
    <col min="4611" max="4612" width="11.140625" style="152" customWidth="1"/>
    <col min="4613" max="4613" width="9.42578125" style="152" customWidth="1"/>
    <col min="4614" max="4614" width="9.42578125" style="152" bestFit="1" customWidth="1"/>
    <col min="4615" max="4615" width="9.42578125" style="152" customWidth="1"/>
    <col min="4616" max="4616" width="9.140625" style="152"/>
    <col min="4617" max="4617" width="9.140625" style="152" customWidth="1"/>
    <col min="4618" max="4619" width="9.140625" style="152"/>
    <col min="4620" max="4620" width="17.28515625" style="152" bestFit="1" customWidth="1"/>
    <col min="4621" max="4865" width="9.140625" style="152"/>
    <col min="4866" max="4866" width="31.42578125" style="152" customWidth="1"/>
    <col min="4867" max="4868" width="11.140625" style="152" customWidth="1"/>
    <col min="4869" max="4869" width="9.42578125" style="152" customWidth="1"/>
    <col min="4870" max="4870" width="9.42578125" style="152" bestFit="1" customWidth="1"/>
    <col min="4871" max="4871" width="9.42578125" style="152" customWidth="1"/>
    <col min="4872" max="4872" width="9.140625" style="152"/>
    <col min="4873" max="4873" width="9.140625" style="152" customWidth="1"/>
    <col min="4874" max="4875" width="9.140625" style="152"/>
    <col min="4876" max="4876" width="17.28515625" style="152" bestFit="1" customWidth="1"/>
    <col min="4877" max="5121" width="9.140625" style="152"/>
    <col min="5122" max="5122" width="31.42578125" style="152" customWidth="1"/>
    <col min="5123" max="5124" width="11.140625" style="152" customWidth="1"/>
    <col min="5125" max="5125" width="9.42578125" style="152" customWidth="1"/>
    <col min="5126" max="5126" width="9.42578125" style="152" bestFit="1" customWidth="1"/>
    <col min="5127" max="5127" width="9.42578125" style="152" customWidth="1"/>
    <col min="5128" max="5128" width="9.140625" style="152"/>
    <col min="5129" max="5129" width="9.140625" style="152" customWidth="1"/>
    <col min="5130" max="5131" width="9.140625" style="152"/>
    <col min="5132" max="5132" width="17.28515625" style="152" bestFit="1" customWidth="1"/>
    <col min="5133" max="5377" width="9.140625" style="152"/>
    <col min="5378" max="5378" width="31.42578125" style="152" customWidth="1"/>
    <col min="5379" max="5380" width="11.140625" style="152" customWidth="1"/>
    <col min="5381" max="5381" width="9.42578125" style="152" customWidth="1"/>
    <col min="5382" max="5382" width="9.42578125" style="152" bestFit="1" customWidth="1"/>
    <col min="5383" max="5383" width="9.42578125" style="152" customWidth="1"/>
    <col min="5384" max="5384" width="9.140625" style="152"/>
    <col min="5385" max="5385" width="9.140625" style="152" customWidth="1"/>
    <col min="5386" max="5387" width="9.140625" style="152"/>
    <col min="5388" max="5388" width="17.28515625" style="152" bestFit="1" customWidth="1"/>
    <col min="5389" max="5633" width="9.140625" style="152"/>
    <col min="5634" max="5634" width="31.42578125" style="152" customWidth="1"/>
    <col min="5635" max="5636" width="11.140625" style="152" customWidth="1"/>
    <col min="5637" max="5637" width="9.42578125" style="152" customWidth="1"/>
    <col min="5638" max="5638" width="9.42578125" style="152" bestFit="1" customWidth="1"/>
    <col min="5639" max="5639" width="9.42578125" style="152" customWidth="1"/>
    <col min="5640" max="5640" width="9.140625" style="152"/>
    <col min="5641" max="5641" width="9.140625" style="152" customWidth="1"/>
    <col min="5642" max="5643" width="9.140625" style="152"/>
    <col min="5644" max="5644" width="17.28515625" style="152" bestFit="1" customWidth="1"/>
    <col min="5645" max="5889" width="9.140625" style="152"/>
    <col min="5890" max="5890" width="31.42578125" style="152" customWidth="1"/>
    <col min="5891" max="5892" width="11.140625" style="152" customWidth="1"/>
    <col min="5893" max="5893" width="9.42578125" style="152" customWidth="1"/>
    <col min="5894" max="5894" width="9.42578125" style="152" bestFit="1" customWidth="1"/>
    <col min="5895" max="5895" width="9.42578125" style="152" customWidth="1"/>
    <col min="5896" max="5896" width="9.140625" style="152"/>
    <col min="5897" max="5897" width="9.140625" style="152" customWidth="1"/>
    <col min="5898" max="5899" width="9.140625" style="152"/>
    <col min="5900" max="5900" width="17.28515625" style="152" bestFit="1" customWidth="1"/>
    <col min="5901" max="6145" width="9.140625" style="152"/>
    <col min="6146" max="6146" width="31.42578125" style="152" customWidth="1"/>
    <col min="6147" max="6148" width="11.140625" style="152" customWidth="1"/>
    <col min="6149" max="6149" width="9.42578125" style="152" customWidth="1"/>
    <col min="6150" max="6150" width="9.42578125" style="152" bestFit="1" customWidth="1"/>
    <col min="6151" max="6151" width="9.42578125" style="152" customWidth="1"/>
    <col min="6152" max="6152" width="9.140625" style="152"/>
    <col min="6153" max="6153" width="9.140625" style="152" customWidth="1"/>
    <col min="6154" max="6155" width="9.140625" style="152"/>
    <col min="6156" max="6156" width="17.28515625" style="152" bestFit="1" customWidth="1"/>
    <col min="6157" max="6401" width="9.140625" style="152"/>
    <col min="6402" max="6402" width="31.42578125" style="152" customWidth="1"/>
    <col min="6403" max="6404" width="11.140625" style="152" customWidth="1"/>
    <col min="6405" max="6405" width="9.42578125" style="152" customWidth="1"/>
    <col min="6406" max="6406" width="9.42578125" style="152" bestFit="1" customWidth="1"/>
    <col min="6407" max="6407" width="9.42578125" style="152" customWidth="1"/>
    <col min="6408" max="6408" width="9.140625" style="152"/>
    <col min="6409" max="6409" width="9.140625" style="152" customWidth="1"/>
    <col min="6410" max="6411" width="9.140625" style="152"/>
    <col min="6412" max="6412" width="17.28515625" style="152" bestFit="1" customWidth="1"/>
    <col min="6413" max="6657" width="9.140625" style="152"/>
    <col min="6658" max="6658" width="31.42578125" style="152" customWidth="1"/>
    <col min="6659" max="6660" width="11.140625" style="152" customWidth="1"/>
    <col min="6661" max="6661" width="9.42578125" style="152" customWidth="1"/>
    <col min="6662" max="6662" width="9.42578125" style="152" bestFit="1" customWidth="1"/>
    <col min="6663" max="6663" width="9.42578125" style="152" customWidth="1"/>
    <col min="6664" max="6664" width="9.140625" style="152"/>
    <col min="6665" max="6665" width="9.140625" style="152" customWidth="1"/>
    <col min="6666" max="6667" width="9.140625" style="152"/>
    <col min="6668" max="6668" width="17.28515625" style="152" bestFit="1" customWidth="1"/>
    <col min="6669" max="6913" width="9.140625" style="152"/>
    <col min="6914" max="6914" width="31.42578125" style="152" customWidth="1"/>
    <col min="6915" max="6916" width="11.140625" style="152" customWidth="1"/>
    <col min="6917" max="6917" width="9.42578125" style="152" customWidth="1"/>
    <col min="6918" max="6918" width="9.42578125" style="152" bestFit="1" customWidth="1"/>
    <col min="6919" max="6919" width="9.42578125" style="152" customWidth="1"/>
    <col min="6920" max="6920" width="9.140625" style="152"/>
    <col min="6921" max="6921" width="9.140625" style="152" customWidth="1"/>
    <col min="6922" max="6923" width="9.140625" style="152"/>
    <col min="6924" max="6924" width="17.28515625" style="152" bestFit="1" customWidth="1"/>
    <col min="6925" max="7169" width="9.140625" style="152"/>
    <col min="7170" max="7170" width="31.42578125" style="152" customWidth="1"/>
    <col min="7171" max="7172" width="11.140625" style="152" customWidth="1"/>
    <col min="7173" max="7173" width="9.42578125" style="152" customWidth="1"/>
    <col min="7174" max="7174" width="9.42578125" style="152" bestFit="1" customWidth="1"/>
    <col min="7175" max="7175" width="9.42578125" style="152" customWidth="1"/>
    <col min="7176" max="7176" width="9.140625" style="152"/>
    <col min="7177" max="7177" width="9.140625" style="152" customWidth="1"/>
    <col min="7178" max="7179" width="9.140625" style="152"/>
    <col min="7180" max="7180" width="17.28515625" style="152" bestFit="1" customWidth="1"/>
    <col min="7181" max="7425" width="9.140625" style="152"/>
    <col min="7426" max="7426" width="31.42578125" style="152" customWidth="1"/>
    <col min="7427" max="7428" width="11.140625" style="152" customWidth="1"/>
    <col min="7429" max="7429" width="9.42578125" style="152" customWidth="1"/>
    <col min="7430" max="7430" width="9.42578125" style="152" bestFit="1" customWidth="1"/>
    <col min="7431" max="7431" width="9.42578125" style="152" customWidth="1"/>
    <col min="7432" max="7432" width="9.140625" style="152"/>
    <col min="7433" max="7433" width="9.140625" style="152" customWidth="1"/>
    <col min="7434" max="7435" width="9.140625" style="152"/>
    <col min="7436" max="7436" width="17.28515625" style="152" bestFit="1" customWidth="1"/>
    <col min="7437" max="7681" width="9.140625" style="152"/>
    <col min="7682" max="7682" width="31.42578125" style="152" customWidth="1"/>
    <col min="7683" max="7684" width="11.140625" style="152" customWidth="1"/>
    <col min="7685" max="7685" width="9.42578125" style="152" customWidth="1"/>
    <col min="7686" max="7686" width="9.42578125" style="152" bestFit="1" customWidth="1"/>
    <col min="7687" max="7687" width="9.42578125" style="152" customWidth="1"/>
    <col min="7688" max="7688" width="9.140625" style="152"/>
    <col min="7689" max="7689" width="9.140625" style="152" customWidth="1"/>
    <col min="7690" max="7691" width="9.140625" style="152"/>
    <col min="7692" max="7692" width="17.28515625" style="152" bestFit="1" customWidth="1"/>
    <col min="7693" max="7937" width="9.140625" style="152"/>
    <col min="7938" max="7938" width="31.42578125" style="152" customWidth="1"/>
    <col min="7939" max="7940" width="11.140625" style="152" customWidth="1"/>
    <col min="7941" max="7941" width="9.42578125" style="152" customWidth="1"/>
    <col min="7942" max="7942" width="9.42578125" style="152" bestFit="1" customWidth="1"/>
    <col min="7943" max="7943" width="9.42578125" style="152" customWidth="1"/>
    <col min="7944" max="7944" width="9.140625" style="152"/>
    <col min="7945" max="7945" width="9.140625" style="152" customWidth="1"/>
    <col min="7946" max="7947" width="9.140625" style="152"/>
    <col min="7948" max="7948" width="17.28515625" style="152" bestFit="1" customWidth="1"/>
    <col min="7949" max="8193" width="9.140625" style="152"/>
    <col min="8194" max="8194" width="31.42578125" style="152" customWidth="1"/>
    <col min="8195" max="8196" width="11.140625" style="152" customWidth="1"/>
    <col min="8197" max="8197" width="9.42578125" style="152" customWidth="1"/>
    <col min="8198" max="8198" width="9.42578125" style="152" bestFit="1" customWidth="1"/>
    <col min="8199" max="8199" width="9.42578125" style="152" customWidth="1"/>
    <col min="8200" max="8200" width="9.140625" style="152"/>
    <col min="8201" max="8201" width="9.140625" style="152" customWidth="1"/>
    <col min="8202" max="8203" width="9.140625" style="152"/>
    <col min="8204" max="8204" width="17.28515625" style="152" bestFit="1" customWidth="1"/>
    <col min="8205" max="8449" width="9.140625" style="152"/>
    <col min="8450" max="8450" width="31.42578125" style="152" customWidth="1"/>
    <col min="8451" max="8452" width="11.140625" style="152" customWidth="1"/>
    <col min="8453" max="8453" width="9.42578125" style="152" customWidth="1"/>
    <col min="8454" max="8454" width="9.42578125" style="152" bestFit="1" customWidth="1"/>
    <col min="8455" max="8455" width="9.42578125" style="152" customWidth="1"/>
    <col min="8456" max="8456" width="9.140625" style="152"/>
    <col min="8457" max="8457" width="9.140625" style="152" customWidth="1"/>
    <col min="8458" max="8459" width="9.140625" style="152"/>
    <col min="8460" max="8460" width="17.28515625" style="152" bestFit="1" customWidth="1"/>
    <col min="8461" max="8705" width="9.140625" style="152"/>
    <col min="8706" max="8706" width="31.42578125" style="152" customWidth="1"/>
    <col min="8707" max="8708" width="11.140625" style="152" customWidth="1"/>
    <col min="8709" max="8709" width="9.42578125" style="152" customWidth="1"/>
    <col min="8710" max="8710" width="9.42578125" style="152" bestFit="1" customWidth="1"/>
    <col min="8711" max="8711" width="9.42578125" style="152" customWidth="1"/>
    <col min="8712" max="8712" width="9.140625" style="152"/>
    <col min="8713" max="8713" width="9.140625" style="152" customWidth="1"/>
    <col min="8714" max="8715" width="9.140625" style="152"/>
    <col min="8716" max="8716" width="17.28515625" style="152" bestFit="1" customWidth="1"/>
    <col min="8717" max="8961" width="9.140625" style="152"/>
    <col min="8962" max="8962" width="31.42578125" style="152" customWidth="1"/>
    <col min="8963" max="8964" width="11.140625" style="152" customWidth="1"/>
    <col min="8965" max="8965" width="9.42578125" style="152" customWidth="1"/>
    <col min="8966" max="8966" width="9.42578125" style="152" bestFit="1" customWidth="1"/>
    <col min="8967" max="8967" width="9.42578125" style="152" customWidth="1"/>
    <col min="8968" max="8968" width="9.140625" style="152"/>
    <col min="8969" max="8969" width="9.140625" style="152" customWidth="1"/>
    <col min="8970" max="8971" width="9.140625" style="152"/>
    <col min="8972" max="8972" width="17.28515625" style="152" bestFit="1" customWidth="1"/>
    <col min="8973" max="9217" width="9.140625" style="152"/>
    <col min="9218" max="9218" width="31.42578125" style="152" customWidth="1"/>
    <col min="9219" max="9220" width="11.140625" style="152" customWidth="1"/>
    <col min="9221" max="9221" width="9.42578125" style="152" customWidth="1"/>
    <col min="9222" max="9222" width="9.42578125" style="152" bestFit="1" customWidth="1"/>
    <col min="9223" max="9223" width="9.42578125" style="152" customWidth="1"/>
    <col min="9224" max="9224" width="9.140625" style="152"/>
    <col min="9225" max="9225" width="9.140625" style="152" customWidth="1"/>
    <col min="9226" max="9227" width="9.140625" style="152"/>
    <col min="9228" max="9228" width="17.28515625" style="152" bestFit="1" customWidth="1"/>
    <col min="9229" max="9473" width="9.140625" style="152"/>
    <col min="9474" max="9474" width="31.42578125" style="152" customWidth="1"/>
    <col min="9475" max="9476" width="11.140625" style="152" customWidth="1"/>
    <col min="9477" max="9477" width="9.42578125" style="152" customWidth="1"/>
    <col min="9478" max="9478" width="9.42578125" style="152" bestFit="1" customWidth="1"/>
    <col min="9479" max="9479" width="9.42578125" style="152" customWidth="1"/>
    <col min="9480" max="9480" width="9.140625" style="152"/>
    <col min="9481" max="9481" width="9.140625" style="152" customWidth="1"/>
    <col min="9482" max="9483" width="9.140625" style="152"/>
    <col min="9484" max="9484" width="17.28515625" style="152" bestFit="1" customWidth="1"/>
    <col min="9485" max="9729" width="9.140625" style="152"/>
    <col min="9730" max="9730" width="31.42578125" style="152" customWidth="1"/>
    <col min="9731" max="9732" width="11.140625" style="152" customWidth="1"/>
    <col min="9733" max="9733" width="9.42578125" style="152" customWidth="1"/>
    <col min="9734" max="9734" width="9.42578125" style="152" bestFit="1" customWidth="1"/>
    <col min="9735" max="9735" width="9.42578125" style="152" customWidth="1"/>
    <col min="9736" max="9736" width="9.140625" style="152"/>
    <col min="9737" max="9737" width="9.140625" style="152" customWidth="1"/>
    <col min="9738" max="9739" width="9.140625" style="152"/>
    <col min="9740" max="9740" width="17.28515625" style="152" bestFit="1" customWidth="1"/>
    <col min="9741" max="9985" width="9.140625" style="152"/>
    <col min="9986" max="9986" width="31.42578125" style="152" customWidth="1"/>
    <col min="9987" max="9988" width="11.140625" style="152" customWidth="1"/>
    <col min="9989" max="9989" width="9.42578125" style="152" customWidth="1"/>
    <col min="9990" max="9990" width="9.42578125" style="152" bestFit="1" customWidth="1"/>
    <col min="9991" max="9991" width="9.42578125" style="152" customWidth="1"/>
    <col min="9992" max="9992" width="9.140625" style="152"/>
    <col min="9993" max="9993" width="9.140625" style="152" customWidth="1"/>
    <col min="9994" max="9995" width="9.140625" style="152"/>
    <col min="9996" max="9996" width="17.28515625" style="152" bestFit="1" customWidth="1"/>
    <col min="9997" max="10241" width="9.140625" style="152"/>
    <col min="10242" max="10242" width="31.42578125" style="152" customWidth="1"/>
    <col min="10243" max="10244" width="11.140625" style="152" customWidth="1"/>
    <col min="10245" max="10245" width="9.42578125" style="152" customWidth="1"/>
    <col min="10246" max="10246" width="9.42578125" style="152" bestFit="1" customWidth="1"/>
    <col min="10247" max="10247" width="9.42578125" style="152" customWidth="1"/>
    <col min="10248" max="10248" width="9.140625" style="152"/>
    <col min="10249" max="10249" width="9.140625" style="152" customWidth="1"/>
    <col min="10250" max="10251" width="9.140625" style="152"/>
    <col min="10252" max="10252" width="17.28515625" style="152" bestFit="1" customWidth="1"/>
    <col min="10253" max="10497" width="9.140625" style="152"/>
    <col min="10498" max="10498" width="31.42578125" style="152" customWidth="1"/>
    <col min="10499" max="10500" width="11.140625" style="152" customWidth="1"/>
    <col min="10501" max="10501" width="9.42578125" style="152" customWidth="1"/>
    <col min="10502" max="10502" width="9.42578125" style="152" bestFit="1" customWidth="1"/>
    <col min="10503" max="10503" width="9.42578125" style="152" customWidth="1"/>
    <col min="10504" max="10504" width="9.140625" style="152"/>
    <col min="10505" max="10505" width="9.140625" style="152" customWidth="1"/>
    <col min="10506" max="10507" width="9.140625" style="152"/>
    <col min="10508" max="10508" width="17.28515625" style="152" bestFit="1" customWidth="1"/>
    <col min="10509" max="10753" width="9.140625" style="152"/>
    <col min="10754" max="10754" width="31.42578125" style="152" customWidth="1"/>
    <col min="10755" max="10756" width="11.140625" style="152" customWidth="1"/>
    <col min="10757" max="10757" width="9.42578125" style="152" customWidth="1"/>
    <col min="10758" max="10758" width="9.42578125" style="152" bestFit="1" customWidth="1"/>
    <col min="10759" max="10759" width="9.42578125" style="152" customWidth="1"/>
    <col min="10760" max="10760" width="9.140625" style="152"/>
    <col min="10761" max="10761" width="9.140625" style="152" customWidth="1"/>
    <col min="10762" max="10763" width="9.140625" style="152"/>
    <col min="10764" max="10764" width="17.28515625" style="152" bestFit="1" customWidth="1"/>
    <col min="10765" max="11009" width="9.140625" style="152"/>
    <col min="11010" max="11010" width="31.42578125" style="152" customWidth="1"/>
    <col min="11011" max="11012" width="11.140625" style="152" customWidth="1"/>
    <col min="11013" max="11013" width="9.42578125" style="152" customWidth="1"/>
    <col min="11014" max="11014" width="9.42578125" style="152" bestFit="1" customWidth="1"/>
    <col min="11015" max="11015" width="9.42578125" style="152" customWidth="1"/>
    <col min="11016" max="11016" width="9.140625" style="152"/>
    <col min="11017" max="11017" width="9.140625" style="152" customWidth="1"/>
    <col min="11018" max="11019" width="9.140625" style="152"/>
    <col min="11020" max="11020" width="17.28515625" style="152" bestFit="1" customWidth="1"/>
    <col min="11021" max="11265" width="9.140625" style="152"/>
    <col min="11266" max="11266" width="31.42578125" style="152" customWidth="1"/>
    <col min="11267" max="11268" width="11.140625" style="152" customWidth="1"/>
    <col min="11269" max="11269" width="9.42578125" style="152" customWidth="1"/>
    <col min="11270" max="11270" width="9.42578125" style="152" bestFit="1" customWidth="1"/>
    <col min="11271" max="11271" width="9.42578125" style="152" customWidth="1"/>
    <col min="11272" max="11272" width="9.140625" style="152"/>
    <col min="11273" max="11273" width="9.140625" style="152" customWidth="1"/>
    <col min="11274" max="11275" width="9.140625" style="152"/>
    <col min="11276" max="11276" width="17.28515625" style="152" bestFit="1" customWidth="1"/>
    <col min="11277" max="11521" width="9.140625" style="152"/>
    <col min="11522" max="11522" width="31.42578125" style="152" customWidth="1"/>
    <col min="11523" max="11524" width="11.140625" style="152" customWidth="1"/>
    <col min="11525" max="11525" width="9.42578125" style="152" customWidth="1"/>
    <col min="11526" max="11526" width="9.42578125" style="152" bestFit="1" customWidth="1"/>
    <col min="11527" max="11527" width="9.42578125" style="152" customWidth="1"/>
    <col min="11528" max="11528" width="9.140625" style="152"/>
    <col min="11529" max="11529" width="9.140625" style="152" customWidth="1"/>
    <col min="11530" max="11531" width="9.140625" style="152"/>
    <col min="11532" max="11532" width="17.28515625" style="152" bestFit="1" customWidth="1"/>
    <col min="11533" max="11777" width="9.140625" style="152"/>
    <col min="11778" max="11778" width="31.42578125" style="152" customWidth="1"/>
    <col min="11779" max="11780" width="11.140625" style="152" customWidth="1"/>
    <col min="11781" max="11781" width="9.42578125" style="152" customWidth="1"/>
    <col min="11782" max="11782" width="9.42578125" style="152" bestFit="1" customWidth="1"/>
    <col min="11783" max="11783" width="9.42578125" style="152" customWidth="1"/>
    <col min="11784" max="11784" width="9.140625" style="152"/>
    <col min="11785" max="11785" width="9.140625" style="152" customWidth="1"/>
    <col min="11786" max="11787" width="9.140625" style="152"/>
    <col min="11788" max="11788" width="17.28515625" style="152" bestFit="1" customWidth="1"/>
    <col min="11789" max="12033" width="9.140625" style="152"/>
    <col min="12034" max="12034" width="31.42578125" style="152" customWidth="1"/>
    <col min="12035" max="12036" width="11.140625" style="152" customWidth="1"/>
    <col min="12037" max="12037" width="9.42578125" style="152" customWidth="1"/>
    <col min="12038" max="12038" width="9.42578125" style="152" bestFit="1" customWidth="1"/>
    <col min="12039" max="12039" width="9.42578125" style="152" customWidth="1"/>
    <col min="12040" max="12040" width="9.140625" style="152"/>
    <col min="12041" max="12041" width="9.140625" style="152" customWidth="1"/>
    <col min="12042" max="12043" width="9.140625" style="152"/>
    <col min="12044" max="12044" width="17.28515625" style="152" bestFit="1" customWidth="1"/>
    <col min="12045" max="12289" width="9.140625" style="152"/>
    <col min="12290" max="12290" width="31.42578125" style="152" customWidth="1"/>
    <col min="12291" max="12292" width="11.140625" style="152" customWidth="1"/>
    <col min="12293" max="12293" width="9.42578125" style="152" customWidth="1"/>
    <col min="12294" max="12294" width="9.42578125" style="152" bestFit="1" customWidth="1"/>
    <col min="12295" max="12295" width="9.42578125" style="152" customWidth="1"/>
    <col min="12296" max="12296" width="9.140625" style="152"/>
    <col min="12297" max="12297" width="9.140625" style="152" customWidth="1"/>
    <col min="12298" max="12299" width="9.140625" style="152"/>
    <col min="12300" max="12300" width="17.28515625" style="152" bestFit="1" customWidth="1"/>
    <col min="12301" max="12545" width="9.140625" style="152"/>
    <col min="12546" max="12546" width="31.42578125" style="152" customWidth="1"/>
    <col min="12547" max="12548" width="11.140625" style="152" customWidth="1"/>
    <col min="12549" max="12549" width="9.42578125" style="152" customWidth="1"/>
    <col min="12550" max="12550" width="9.42578125" style="152" bestFit="1" customWidth="1"/>
    <col min="12551" max="12551" width="9.42578125" style="152" customWidth="1"/>
    <col min="12552" max="12552" width="9.140625" style="152"/>
    <col min="12553" max="12553" width="9.140625" style="152" customWidth="1"/>
    <col min="12554" max="12555" width="9.140625" style="152"/>
    <col min="12556" max="12556" width="17.28515625" style="152" bestFit="1" customWidth="1"/>
    <col min="12557" max="12801" width="9.140625" style="152"/>
    <col min="12802" max="12802" width="31.42578125" style="152" customWidth="1"/>
    <col min="12803" max="12804" width="11.140625" style="152" customWidth="1"/>
    <col min="12805" max="12805" width="9.42578125" style="152" customWidth="1"/>
    <col min="12806" max="12806" width="9.42578125" style="152" bestFit="1" customWidth="1"/>
    <col min="12807" max="12807" width="9.42578125" style="152" customWidth="1"/>
    <col min="12808" max="12808" width="9.140625" style="152"/>
    <col min="12809" max="12809" width="9.140625" style="152" customWidth="1"/>
    <col min="12810" max="12811" width="9.140625" style="152"/>
    <col min="12812" max="12812" width="17.28515625" style="152" bestFit="1" customWidth="1"/>
    <col min="12813" max="13057" width="9.140625" style="152"/>
    <col min="13058" max="13058" width="31.42578125" style="152" customWidth="1"/>
    <col min="13059" max="13060" width="11.140625" style="152" customWidth="1"/>
    <col min="13061" max="13061" width="9.42578125" style="152" customWidth="1"/>
    <col min="13062" max="13062" width="9.42578125" style="152" bestFit="1" customWidth="1"/>
    <col min="13063" max="13063" width="9.42578125" style="152" customWidth="1"/>
    <col min="13064" max="13064" width="9.140625" style="152"/>
    <col min="13065" max="13065" width="9.140625" style="152" customWidth="1"/>
    <col min="13066" max="13067" width="9.140625" style="152"/>
    <col min="13068" max="13068" width="17.28515625" style="152" bestFit="1" customWidth="1"/>
    <col min="13069" max="13313" width="9.140625" style="152"/>
    <col min="13314" max="13314" width="31.42578125" style="152" customWidth="1"/>
    <col min="13315" max="13316" width="11.140625" style="152" customWidth="1"/>
    <col min="13317" max="13317" width="9.42578125" style="152" customWidth="1"/>
    <col min="13318" max="13318" width="9.42578125" style="152" bestFit="1" customWidth="1"/>
    <col min="13319" max="13319" width="9.42578125" style="152" customWidth="1"/>
    <col min="13320" max="13320" width="9.140625" style="152"/>
    <col min="13321" max="13321" width="9.140625" style="152" customWidth="1"/>
    <col min="13322" max="13323" width="9.140625" style="152"/>
    <col min="13324" max="13324" width="17.28515625" style="152" bestFit="1" customWidth="1"/>
    <col min="13325" max="13569" width="9.140625" style="152"/>
    <col min="13570" max="13570" width="31.42578125" style="152" customWidth="1"/>
    <col min="13571" max="13572" width="11.140625" style="152" customWidth="1"/>
    <col min="13573" max="13573" width="9.42578125" style="152" customWidth="1"/>
    <col min="13574" max="13574" width="9.42578125" style="152" bestFit="1" customWidth="1"/>
    <col min="13575" max="13575" width="9.42578125" style="152" customWidth="1"/>
    <col min="13576" max="13576" width="9.140625" style="152"/>
    <col min="13577" max="13577" width="9.140625" style="152" customWidth="1"/>
    <col min="13578" max="13579" width="9.140625" style="152"/>
    <col min="13580" max="13580" width="17.28515625" style="152" bestFit="1" customWidth="1"/>
    <col min="13581" max="13825" width="9.140625" style="152"/>
    <col min="13826" max="13826" width="31.42578125" style="152" customWidth="1"/>
    <col min="13827" max="13828" width="11.140625" style="152" customWidth="1"/>
    <col min="13829" max="13829" width="9.42578125" style="152" customWidth="1"/>
    <col min="13830" max="13830" width="9.42578125" style="152" bestFit="1" customWidth="1"/>
    <col min="13831" max="13831" width="9.42578125" style="152" customWidth="1"/>
    <col min="13832" max="13832" width="9.140625" style="152"/>
    <col min="13833" max="13833" width="9.140625" style="152" customWidth="1"/>
    <col min="13834" max="13835" width="9.140625" style="152"/>
    <col min="13836" max="13836" width="17.28515625" style="152" bestFit="1" customWidth="1"/>
    <col min="13837" max="14081" width="9.140625" style="152"/>
    <col min="14082" max="14082" width="31.42578125" style="152" customWidth="1"/>
    <col min="14083" max="14084" width="11.140625" style="152" customWidth="1"/>
    <col min="14085" max="14085" width="9.42578125" style="152" customWidth="1"/>
    <col min="14086" max="14086" width="9.42578125" style="152" bestFit="1" customWidth="1"/>
    <col min="14087" max="14087" width="9.42578125" style="152" customWidth="1"/>
    <col min="14088" max="14088" width="9.140625" style="152"/>
    <col min="14089" max="14089" width="9.140625" style="152" customWidth="1"/>
    <col min="14090" max="14091" width="9.140625" style="152"/>
    <col min="14092" max="14092" width="17.28515625" style="152" bestFit="1" customWidth="1"/>
    <col min="14093" max="14337" width="9.140625" style="152"/>
    <col min="14338" max="14338" width="31.42578125" style="152" customWidth="1"/>
    <col min="14339" max="14340" width="11.140625" style="152" customWidth="1"/>
    <col min="14341" max="14341" width="9.42578125" style="152" customWidth="1"/>
    <col min="14342" max="14342" width="9.42578125" style="152" bestFit="1" customWidth="1"/>
    <col min="14343" max="14343" width="9.42578125" style="152" customWidth="1"/>
    <col min="14344" max="14344" width="9.140625" style="152"/>
    <col min="14345" max="14345" width="9.140625" style="152" customWidth="1"/>
    <col min="14346" max="14347" width="9.140625" style="152"/>
    <col min="14348" max="14348" width="17.28515625" style="152" bestFit="1" customWidth="1"/>
    <col min="14349" max="14593" width="9.140625" style="152"/>
    <col min="14594" max="14594" width="31.42578125" style="152" customWidth="1"/>
    <col min="14595" max="14596" width="11.140625" style="152" customWidth="1"/>
    <col min="14597" max="14597" width="9.42578125" style="152" customWidth="1"/>
    <col min="14598" max="14598" width="9.42578125" style="152" bestFit="1" customWidth="1"/>
    <col min="14599" max="14599" width="9.42578125" style="152" customWidth="1"/>
    <col min="14600" max="14600" width="9.140625" style="152"/>
    <col min="14601" max="14601" width="9.140625" style="152" customWidth="1"/>
    <col min="14602" max="14603" width="9.140625" style="152"/>
    <col min="14604" max="14604" width="17.28515625" style="152" bestFit="1" customWidth="1"/>
    <col min="14605" max="14849" width="9.140625" style="152"/>
    <col min="14850" max="14850" width="31.42578125" style="152" customWidth="1"/>
    <col min="14851" max="14852" width="11.140625" style="152" customWidth="1"/>
    <col min="14853" max="14853" width="9.42578125" style="152" customWidth="1"/>
    <col min="14854" max="14854" width="9.42578125" style="152" bestFit="1" customWidth="1"/>
    <col min="14855" max="14855" width="9.42578125" style="152" customWidth="1"/>
    <col min="14856" max="14856" width="9.140625" style="152"/>
    <col min="14857" max="14857" width="9.140625" style="152" customWidth="1"/>
    <col min="14858" max="14859" width="9.140625" style="152"/>
    <col min="14860" max="14860" width="17.28515625" style="152" bestFit="1" customWidth="1"/>
    <col min="14861" max="15105" width="9.140625" style="152"/>
    <col min="15106" max="15106" width="31.42578125" style="152" customWidth="1"/>
    <col min="15107" max="15108" width="11.140625" style="152" customWidth="1"/>
    <col min="15109" max="15109" width="9.42578125" style="152" customWidth="1"/>
    <col min="15110" max="15110" width="9.42578125" style="152" bestFit="1" customWidth="1"/>
    <col min="15111" max="15111" width="9.42578125" style="152" customWidth="1"/>
    <col min="15112" max="15112" width="9.140625" style="152"/>
    <col min="15113" max="15113" width="9.140625" style="152" customWidth="1"/>
    <col min="15114" max="15115" width="9.140625" style="152"/>
    <col min="15116" max="15116" width="17.28515625" style="152" bestFit="1" customWidth="1"/>
    <col min="15117" max="15361" width="9.140625" style="152"/>
    <col min="15362" max="15362" width="31.42578125" style="152" customWidth="1"/>
    <col min="15363" max="15364" width="11.140625" style="152" customWidth="1"/>
    <col min="15365" max="15365" width="9.42578125" style="152" customWidth="1"/>
    <col min="15366" max="15366" width="9.42578125" style="152" bestFit="1" customWidth="1"/>
    <col min="15367" max="15367" width="9.42578125" style="152" customWidth="1"/>
    <col min="15368" max="15368" width="9.140625" style="152"/>
    <col min="15369" max="15369" width="9.140625" style="152" customWidth="1"/>
    <col min="15370" max="15371" width="9.140625" style="152"/>
    <col min="15372" max="15372" width="17.28515625" style="152" bestFit="1" customWidth="1"/>
    <col min="15373" max="15617" width="9.140625" style="152"/>
    <col min="15618" max="15618" width="31.42578125" style="152" customWidth="1"/>
    <col min="15619" max="15620" width="11.140625" style="152" customWidth="1"/>
    <col min="15621" max="15621" width="9.42578125" style="152" customWidth="1"/>
    <col min="15622" max="15622" width="9.42578125" style="152" bestFit="1" customWidth="1"/>
    <col min="15623" max="15623" width="9.42578125" style="152" customWidth="1"/>
    <col min="15624" max="15624" width="9.140625" style="152"/>
    <col min="15625" max="15625" width="9.140625" style="152" customWidth="1"/>
    <col min="15626" max="15627" width="9.140625" style="152"/>
    <col min="15628" max="15628" width="17.28515625" style="152" bestFit="1" customWidth="1"/>
    <col min="15629" max="15873" width="9.140625" style="152"/>
    <col min="15874" max="15874" width="31.42578125" style="152" customWidth="1"/>
    <col min="15875" max="15876" width="11.140625" style="152" customWidth="1"/>
    <col min="15877" max="15877" width="9.42578125" style="152" customWidth="1"/>
    <col min="15878" max="15878" width="9.42578125" style="152" bestFit="1" customWidth="1"/>
    <col min="15879" max="15879" width="9.42578125" style="152" customWidth="1"/>
    <col min="15880" max="15880" width="9.140625" style="152"/>
    <col min="15881" max="15881" width="9.140625" style="152" customWidth="1"/>
    <col min="15882" max="15883" width="9.140625" style="152"/>
    <col min="15884" max="15884" width="17.28515625" style="152" bestFit="1" customWidth="1"/>
    <col min="15885" max="16129" width="9.140625" style="152"/>
    <col min="16130" max="16130" width="31.42578125" style="152" customWidth="1"/>
    <col min="16131" max="16132" width="11.140625" style="152" customWidth="1"/>
    <col min="16133" max="16133" width="9.42578125" style="152" customWidth="1"/>
    <col min="16134" max="16134" width="9.42578125" style="152" bestFit="1" customWidth="1"/>
    <col min="16135" max="16135" width="9.42578125" style="152" customWidth="1"/>
    <col min="16136" max="16136" width="9.140625" style="152"/>
    <col min="16137" max="16137" width="9.140625" style="152" customWidth="1"/>
    <col min="16138" max="16139" width="9.140625" style="152"/>
    <col min="16140" max="16140" width="17.28515625" style="152" bestFit="1" customWidth="1"/>
    <col min="16141" max="16384" width="9.140625" style="152"/>
  </cols>
  <sheetData>
    <row r="1" spans="1:11" x14ac:dyDescent="0.2">
      <c r="K1" s="152" t="s">
        <v>615</v>
      </c>
    </row>
    <row r="2" spans="1:11" ht="21" customHeight="1" x14ac:dyDescent="0.2">
      <c r="F2" s="802" t="s">
        <v>616</v>
      </c>
      <c r="G2" s="802"/>
      <c r="H2" s="802"/>
      <c r="I2" s="802"/>
      <c r="J2" s="802"/>
    </row>
    <row r="3" spans="1:11" ht="20.25" customHeight="1" x14ac:dyDescent="0.2">
      <c r="F3" s="802"/>
      <c r="G3" s="802"/>
      <c r="H3" s="802"/>
      <c r="I3" s="802"/>
      <c r="J3" s="802"/>
    </row>
    <row r="4" spans="1:11" ht="21.75" customHeight="1" x14ac:dyDescent="0.2">
      <c r="F4" s="802"/>
      <c r="G4" s="802"/>
      <c r="H4" s="802"/>
      <c r="I4" s="802"/>
      <c r="J4" s="802"/>
    </row>
    <row r="5" spans="1:11" x14ac:dyDescent="0.2">
      <c r="A5" s="153"/>
      <c r="H5" s="152" t="s">
        <v>617</v>
      </c>
    </row>
    <row r="6" spans="1:11" x14ac:dyDescent="0.2">
      <c r="A6" s="803" t="s">
        <v>2</v>
      </c>
      <c r="B6" s="803"/>
      <c r="C6" s="803"/>
      <c r="D6" s="803"/>
      <c r="E6" s="803"/>
      <c r="F6" s="803"/>
      <c r="G6" s="803"/>
      <c r="H6" s="803"/>
      <c r="I6" s="803"/>
      <c r="J6" s="803"/>
    </row>
    <row r="7" spans="1:11" ht="33.75" customHeight="1" x14ac:dyDescent="0.2">
      <c r="A7" s="804" t="s">
        <v>618</v>
      </c>
      <c r="B7" s="804"/>
      <c r="C7" s="804"/>
      <c r="D7" s="804"/>
      <c r="E7" s="804"/>
      <c r="F7" s="804"/>
      <c r="G7" s="804"/>
      <c r="H7" s="804"/>
      <c r="I7" s="804"/>
      <c r="J7" s="804"/>
    </row>
    <row r="8" spans="1:11" x14ac:dyDescent="0.2">
      <c r="A8" s="154"/>
      <c r="B8" s="154"/>
      <c r="C8" s="154"/>
      <c r="D8" s="154"/>
      <c r="E8" s="154"/>
      <c r="F8" s="154"/>
      <c r="G8" s="154"/>
      <c r="H8" s="805" t="s">
        <v>175</v>
      </c>
      <c r="I8" s="805"/>
      <c r="J8" s="805"/>
    </row>
    <row r="9" spans="1:11" x14ac:dyDescent="0.2">
      <c r="A9" s="799" t="s">
        <v>619</v>
      </c>
      <c r="B9" s="799" t="s">
        <v>620</v>
      </c>
      <c r="C9" s="806" t="s">
        <v>42</v>
      </c>
      <c r="D9" s="795" t="s">
        <v>621</v>
      </c>
      <c r="E9" s="806" t="s">
        <v>10</v>
      </c>
      <c r="F9" s="806" t="s">
        <v>8</v>
      </c>
      <c r="G9" s="795" t="s">
        <v>622</v>
      </c>
      <c r="H9" s="797" t="s">
        <v>623</v>
      </c>
      <c r="I9" s="797" t="s">
        <v>624</v>
      </c>
      <c r="J9" s="799" t="s">
        <v>625</v>
      </c>
    </row>
    <row r="10" spans="1:11" s="1" customFormat="1" ht="140.25" customHeight="1" thickBot="1" x14ac:dyDescent="0.35">
      <c r="A10" s="800"/>
      <c r="B10" s="800"/>
      <c r="C10" s="807"/>
      <c r="D10" s="796"/>
      <c r="E10" s="807"/>
      <c r="F10" s="807"/>
      <c r="G10" s="796"/>
      <c r="H10" s="798"/>
      <c r="I10" s="798"/>
      <c r="J10" s="800"/>
    </row>
    <row r="11" spans="1:11" ht="13.5" thickBot="1" x14ac:dyDescent="0.25">
      <c r="A11" s="155">
        <v>1</v>
      </c>
      <c r="B11" s="155">
        <v>2</v>
      </c>
      <c r="C11" s="155">
        <v>3</v>
      </c>
      <c r="D11" s="155">
        <v>4</v>
      </c>
      <c r="E11" s="155">
        <v>5</v>
      </c>
      <c r="F11" s="155">
        <v>6</v>
      </c>
      <c r="G11" s="155">
        <v>7</v>
      </c>
      <c r="H11" s="155">
        <v>8</v>
      </c>
      <c r="I11" s="155"/>
      <c r="J11" s="155">
        <v>9</v>
      </c>
    </row>
    <row r="12" spans="1:11" ht="30" x14ac:dyDescent="0.3">
      <c r="A12" s="156">
        <v>701</v>
      </c>
      <c r="B12" s="157" t="s">
        <v>626</v>
      </c>
      <c r="C12" s="158">
        <f>C13+C26</f>
        <v>3879.9999999999995</v>
      </c>
      <c r="D12" s="158">
        <f>D13+D26</f>
        <v>3632.7799399999994</v>
      </c>
      <c r="E12" s="158">
        <f>E13+E26</f>
        <v>2511.8211200000001</v>
      </c>
      <c r="F12" s="158">
        <f>F13+F26</f>
        <v>2248.33835</v>
      </c>
      <c r="G12" s="159">
        <f>F12/C12*100</f>
        <v>57.946864690721654</v>
      </c>
      <c r="H12" s="159">
        <f>F12/D12*100</f>
        <v>61.890298535396568</v>
      </c>
      <c r="I12" s="159">
        <f>F12/E12*100</f>
        <v>89.510289251807862</v>
      </c>
      <c r="J12" s="160"/>
      <c r="K12" s="161"/>
    </row>
    <row r="13" spans="1:11" ht="105" x14ac:dyDescent="0.3">
      <c r="A13" s="162">
        <v>7011</v>
      </c>
      <c r="B13" s="163" t="s">
        <v>627</v>
      </c>
      <c r="C13" s="18">
        <f>C14+C15</f>
        <v>3792.2999999999997</v>
      </c>
      <c r="D13" s="18">
        <f>D14+D15</f>
        <v>3545.0799399999996</v>
      </c>
      <c r="E13" s="18">
        <f>E14+E15</f>
        <v>2468.6211200000002</v>
      </c>
      <c r="F13" s="18">
        <f>F14+F15</f>
        <v>2208.3723500000001</v>
      </c>
      <c r="G13" s="159">
        <f t="shared" ref="G13:G76" si="0">F13/C13*100</f>
        <v>58.233060411887251</v>
      </c>
      <c r="H13" s="159">
        <f t="shared" ref="H13:H76" si="1">F13/D13*100</f>
        <v>62.294007113419291</v>
      </c>
      <c r="I13" s="159">
        <f t="shared" ref="I13:I76" si="2">F13/E13*100</f>
        <v>89.457727316211248</v>
      </c>
      <c r="J13" s="164"/>
    </row>
    <row r="14" spans="1:11" ht="60" x14ac:dyDescent="0.3">
      <c r="A14" s="165">
        <v>70111</v>
      </c>
      <c r="B14" s="163" t="s">
        <v>628</v>
      </c>
      <c r="C14" s="18">
        <f>[1]ფორმა3!D185+[1]ფორმა3!D268</f>
        <v>3492.2999999999997</v>
      </c>
      <c r="D14" s="18">
        <f>[1]ფორმა3!E185+[1]ფორმა3!E268</f>
        <v>3492.2999999999997</v>
      </c>
      <c r="E14" s="18">
        <f>[1]ფორმა3!I185+[1]ფორმა3!I268</f>
        <v>2424.9830000000002</v>
      </c>
      <c r="F14" s="18">
        <f>[1]ფორმა3!M185+[1]ფორმა3!M268</f>
        <v>2208.3723500000001</v>
      </c>
      <c r="G14" s="159">
        <f t="shared" si="0"/>
        <v>63.235470893107703</v>
      </c>
      <c r="H14" s="159">
        <f t="shared" si="1"/>
        <v>63.235470893107703</v>
      </c>
      <c r="I14" s="159">
        <f t="shared" si="2"/>
        <v>91.067539442544543</v>
      </c>
      <c r="J14" s="164"/>
    </row>
    <row r="15" spans="1:11" ht="30" x14ac:dyDescent="0.3">
      <c r="A15" s="165">
        <v>70112</v>
      </c>
      <c r="B15" s="166" t="s">
        <v>629</v>
      </c>
      <c r="C15" s="18">
        <f>[1]ფორმა3!D307</f>
        <v>300</v>
      </c>
      <c r="D15" s="18">
        <f>[1]ფორმა3!E307</f>
        <v>52.779940000000003</v>
      </c>
      <c r="E15" s="18">
        <f>[1]ფორმა3!I307</f>
        <v>43.638120000000001</v>
      </c>
      <c r="F15" s="18">
        <f>[1]ფორმა3!M307</f>
        <v>0</v>
      </c>
      <c r="G15" s="159">
        <f t="shared" si="0"/>
        <v>0</v>
      </c>
      <c r="H15" s="159">
        <f t="shared" si="1"/>
        <v>0</v>
      </c>
      <c r="I15" s="159">
        <f t="shared" si="2"/>
        <v>0</v>
      </c>
      <c r="J15" s="164"/>
    </row>
    <row r="16" spans="1:11" ht="15" hidden="1" x14ac:dyDescent="0.3">
      <c r="A16" s="165">
        <v>70113</v>
      </c>
      <c r="B16" s="166" t="s">
        <v>630</v>
      </c>
      <c r="C16" s="18"/>
      <c r="D16" s="18"/>
      <c r="E16" s="18"/>
      <c r="F16" s="18"/>
      <c r="G16" s="159" t="e">
        <f t="shared" si="0"/>
        <v>#DIV/0!</v>
      </c>
      <c r="H16" s="159" t="e">
        <f t="shared" si="1"/>
        <v>#DIV/0!</v>
      </c>
      <c r="I16" s="159" t="e">
        <f t="shared" si="2"/>
        <v>#DIV/0!</v>
      </c>
      <c r="J16" s="164"/>
    </row>
    <row r="17" spans="1:10" ht="30" hidden="1" x14ac:dyDescent="0.3">
      <c r="A17" s="162">
        <v>7012</v>
      </c>
      <c r="B17" s="163" t="s">
        <v>631</v>
      </c>
      <c r="C17" s="18">
        <f>C18+C19</f>
        <v>0</v>
      </c>
      <c r="D17" s="18">
        <f>D18+D19</f>
        <v>0</v>
      </c>
      <c r="E17" s="18">
        <f>E18+E19</f>
        <v>0</v>
      </c>
      <c r="F17" s="18">
        <f>F18+F19</f>
        <v>0</v>
      </c>
      <c r="G17" s="159" t="e">
        <f t="shared" si="0"/>
        <v>#DIV/0!</v>
      </c>
      <c r="H17" s="159" t="e">
        <f t="shared" si="1"/>
        <v>#DIV/0!</v>
      </c>
      <c r="I17" s="159" t="e">
        <f t="shared" si="2"/>
        <v>#DIV/0!</v>
      </c>
      <c r="J17" s="164"/>
    </row>
    <row r="18" spans="1:10" ht="60" hidden="1" x14ac:dyDescent="0.3">
      <c r="A18" s="165">
        <v>70121</v>
      </c>
      <c r="B18" s="166" t="s">
        <v>632</v>
      </c>
      <c r="C18" s="18"/>
      <c r="D18" s="18"/>
      <c r="E18" s="18"/>
      <c r="F18" s="18"/>
      <c r="G18" s="159" t="e">
        <f t="shared" si="0"/>
        <v>#DIV/0!</v>
      </c>
      <c r="H18" s="159" t="e">
        <f t="shared" si="1"/>
        <v>#DIV/0!</v>
      </c>
      <c r="I18" s="159" t="e">
        <f t="shared" si="2"/>
        <v>#DIV/0!</v>
      </c>
      <c r="J18" s="164"/>
    </row>
    <row r="19" spans="1:10" ht="45" hidden="1" x14ac:dyDescent="0.3">
      <c r="A19" s="165">
        <v>70122</v>
      </c>
      <c r="B19" s="166" t="s">
        <v>633</v>
      </c>
      <c r="C19" s="18"/>
      <c r="D19" s="18"/>
      <c r="E19" s="18"/>
      <c r="F19" s="18"/>
      <c r="G19" s="159" t="e">
        <f t="shared" si="0"/>
        <v>#DIV/0!</v>
      </c>
      <c r="H19" s="159" t="e">
        <f t="shared" si="1"/>
        <v>#DIV/0!</v>
      </c>
      <c r="I19" s="159" t="e">
        <f t="shared" si="2"/>
        <v>#DIV/0!</v>
      </c>
      <c r="J19" s="164"/>
    </row>
    <row r="20" spans="1:10" ht="30" hidden="1" x14ac:dyDescent="0.3">
      <c r="A20" s="162">
        <v>7013</v>
      </c>
      <c r="B20" s="163" t="s">
        <v>634</v>
      </c>
      <c r="C20" s="18">
        <f>C21+C22+C23</f>
        <v>0</v>
      </c>
      <c r="D20" s="18">
        <f>D21+D22+D23</f>
        <v>0</v>
      </c>
      <c r="E20" s="18">
        <f>E21+E22+E23</f>
        <v>0</v>
      </c>
      <c r="F20" s="18">
        <f>F21+F22+F23</f>
        <v>0</v>
      </c>
      <c r="G20" s="159" t="e">
        <f t="shared" si="0"/>
        <v>#DIV/0!</v>
      </c>
      <c r="H20" s="159" t="e">
        <f t="shared" si="1"/>
        <v>#DIV/0!</v>
      </c>
      <c r="I20" s="159" t="e">
        <f t="shared" si="2"/>
        <v>#DIV/0!</v>
      </c>
      <c r="J20" s="164"/>
    </row>
    <row r="21" spans="1:10" ht="30" hidden="1" x14ac:dyDescent="0.3">
      <c r="A21" s="165">
        <v>70131</v>
      </c>
      <c r="B21" s="166" t="s">
        <v>635</v>
      </c>
      <c r="C21" s="18"/>
      <c r="D21" s="18"/>
      <c r="E21" s="18"/>
      <c r="F21" s="18"/>
      <c r="G21" s="159" t="e">
        <f t="shared" si="0"/>
        <v>#DIV/0!</v>
      </c>
      <c r="H21" s="159" t="e">
        <f t="shared" si="1"/>
        <v>#DIV/0!</v>
      </c>
      <c r="I21" s="159" t="e">
        <f t="shared" si="2"/>
        <v>#DIV/0!</v>
      </c>
      <c r="J21" s="164"/>
    </row>
    <row r="22" spans="1:10" ht="45" hidden="1" x14ac:dyDescent="0.3">
      <c r="A22" s="165">
        <v>70132</v>
      </c>
      <c r="B22" s="166" t="s">
        <v>636</v>
      </c>
      <c r="C22" s="18"/>
      <c r="D22" s="18"/>
      <c r="E22" s="18"/>
      <c r="F22" s="18"/>
      <c r="G22" s="159" t="e">
        <f t="shared" si="0"/>
        <v>#DIV/0!</v>
      </c>
      <c r="H22" s="159" t="e">
        <f t="shared" si="1"/>
        <v>#DIV/0!</v>
      </c>
      <c r="I22" s="159" t="e">
        <f t="shared" si="2"/>
        <v>#DIV/0!</v>
      </c>
      <c r="J22" s="164"/>
    </row>
    <row r="23" spans="1:10" ht="30" hidden="1" x14ac:dyDescent="0.3">
      <c r="A23" s="165">
        <v>70133</v>
      </c>
      <c r="B23" s="166" t="s">
        <v>637</v>
      </c>
      <c r="C23" s="18"/>
      <c r="D23" s="18"/>
      <c r="E23" s="18"/>
      <c r="F23" s="18"/>
      <c r="G23" s="159" t="e">
        <f t="shared" si="0"/>
        <v>#DIV/0!</v>
      </c>
      <c r="H23" s="159" t="e">
        <f t="shared" si="1"/>
        <v>#DIV/0!</v>
      </c>
      <c r="I23" s="159" t="e">
        <f t="shared" si="2"/>
        <v>#DIV/0!</v>
      </c>
      <c r="J23" s="164"/>
    </row>
    <row r="24" spans="1:10" ht="30" hidden="1" x14ac:dyDescent="0.3">
      <c r="A24" s="162">
        <v>7014</v>
      </c>
      <c r="B24" s="163" t="s">
        <v>638</v>
      </c>
      <c r="C24" s="18"/>
      <c r="D24" s="18"/>
      <c r="E24" s="18"/>
      <c r="F24" s="18"/>
      <c r="G24" s="159" t="e">
        <f t="shared" si="0"/>
        <v>#DIV/0!</v>
      </c>
      <c r="H24" s="159" t="e">
        <f t="shared" si="1"/>
        <v>#DIV/0!</v>
      </c>
      <c r="I24" s="159" t="e">
        <f t="shared" si="2"/>
        <v>#DIV/0!</v>
      </c>
      <c r="J24" s="164"/>
    </row>
    <row r="25" spans="1:10" ht="45" hidden="1" x14ac:dyDescent="0.3">
      <c r="A25" s="162">
        <v>7015</v>
      </c>
      <c r="B25" s="163" t="s">
        <v>639</v>
      </c>
      <c r="C25" s="18"/>
      <c r="D25" s="18"/>
      <c r="E25" s="18"/>
      <c r="F25" s="18"/>
      <c r="G25" s="159" t="e">
        <f t="shared" si="0"/>
        <v>#DIV/0!</v>
      </c>
      <c r="H25" s="159" t="e">
        <f t="shared" si="1"/>
        <v>#DIV/0!</v>
      </c>
      <c r="I25" s="159" t="e">
        <f t="shared" si="2"/>
        <v>#DIV/0!</v>
      </c>
      <c r="J25" s="164"/>
    </row>
    <row r="26" spans="1:10" ht="30" x14ac:dyDescent="0.3">
      <c r="A26" s="162">
        <v>7016</v>
      </c>
      <c r="B26" s="163" t="s">
        <v>640</v>
      </c>
      <c r="C26" s="18">
        <f>[1]ფორმა3!D389</f>
        <v>87.699999999999989</v>
      </c>
      <c r="D26" s="18">
        <f>[1]ფორმა3!E389</f>
        <v>87.699999999999989</v>
      </c>
      <c r="E26" s="18">
        <f>[1]ფორმა3!I389</f>
        <v>43.2</v>
      </c>
      <c r="F26" s="18">
        <f>[1]ფორმა3!M389</f>
        <v>39.966000000000001</v>
      </c>
      <c r="G26" s="159">
        <f t="shared" si="0"/>
        <v>45.571265678449265</v>
      </c>
      <c r="H26" s="159">
        <f t="shared" si="1"/>
        <v>45.571265678449265</v>
      </c>
      <c r="I26" s="159">
        <f t="shared" si="2"/>
        <v>92.513888888888886</v>
      </c>
      <c r="J26" s="164"/>
    </row>
    <row r="27" spans="1:10" ht="45" hidden="1" x14ac:dyDescent="0.3">
      <c r="A27" s="162">
        <v>7017</v>
      </c>
      <c r="B27" s="163" t="s">
        <v>641</v>
      </c>
      <c r="C27" s="18" t="e">
        <f>[2]ფორმა3!D775</f>
        <v>#REF!</v>
      </c>
      <c r="D27" s="18" t="e">
        <f>[2]ფორმა3!E775</f>
        <v>#REF!</v>
      </c>
      <c r="E27" s="18">
        <v>0</v>
      </c>
      <c r="F27" s="18" t="e">
        <f>[2]ფორმა3!G775</f>
        <v>#REF!</v>
      </c>
      <c r="G27" s="159" t="e">
        <f t="shared" si="0"/>
        <v>#REF!</v>
      </c>
      <c r="H27" s="159" t="e">
        <f t="shared" si="1"/>
        <v>#REF!</v>
      </c>
      <c r="I27" s="159" t="e">
        <f t="shared" si="2"/>
        <v>#REF!</v>
      </c>
      <c r="J27" s="164"/>
    </row>
    <row r="28" spans="1:10" ht="60" hidden="1" x14ac:dyDescent="0.3">
      <c r="A28" s="162">
        <v>7018</v>
      </c>
      <c r="B28" s="163" t="s">
        <v>642</v>
      </c>
      <c r="C28" s="18"/>
      <c r="D28" s="18"/>
      <c r="E28" s="18"/>
      <c r="F28" s="18"/>
      <c r="G28" s="159" t="e">
        <f t="shared" si="0"/>
        <v>#DIV/0!</v>
      </c>
      <c r="H28" s="159" t="e">
        <f t="shared" si="1"/>
        <v>#DIV/0!</v>
      </c>
      <c r="I28" s="159" t="e">
        <f t="shared" si="2"/>
        <v>#DIV/0!</v>
      </c>
      <c r="J28" s="164"/>
    </row>
    <row r="29" spans="1:10" ht="15" x14ac:dyDescent="0.3">
      <c r="A29" s="156">
        <v>702</v>
      </c>
      <c r="B29" s="157" t="s">
        <v>643</v>
      </c>
      <c r="C29" s="18">
        <f>[1]ფორმა3!D290</f>
        <v>130</v>
      </c>
      <c r="D29" s="18">
        <f>[1]ფორმა3!E290</f>
        <v>130</v>
      </c>
      <c r="E29" s="18">
        <f>[1]ფორმა3!I290</f>
        <v>97.5</v>
      </c>
      <c r="F29" s="18">
        <f>[1]ფორმა3!M290</f>
        <v>92.480100000000007</v>
      </c>
      <c r="G29" s="159">
        <f t="shared" si="0"/>
        <v>71.138538461538474</v>
      </c>
      <c r="H29" s="159">
        <f t="shared" si="1"/>
        <v>71.138538461538474</v>
      </c>
      <c r="I29" s="159">
        <f t="shared" si="2"/>
        <v>94.851384615384632</v>
      </c>
      <c r="J29" s="164"/>
    </row>
    <row r="30" spans="1:10" ht="30" hidden="1" x14ac:dyDescent="0.3">
      <c r="A30" s="156">
        <v>703</v>
      </c>
      <c r="B30" s="157" t="s">
        <v>644</v>
      </c>
      <c r="C30" s="18" t="e">
        <f>C31+C32+C33+C34+C35+C36</f>
        <v>#REF!</v>
      </c>
      <c r="D30" s="18" t="e">
        <f>D31+D32+D33+D34+D35+D36</f>
        <v>#REF!</v>
      </c>
      <c r="E30" s="18" t="e">
        <f>E31+E32+E33+E34+E35+E36</f>
        <v>#REF!</v>
      </c>
      <c r="F30" s="18" t="e">
        <f>F31+F32+F33+F34+F35+F36</f>
        <v>#REF!</v>
      </c>
      <c r="G30" s="159" t="e">
        <f t="shared" si="0"/>
        <v>#REF!</v>
      </c>
      <c r="H30" s="159" t="e">
        <f t="shared" si="1"/>
        <v>#REF!</v>
      </c>
      <c r="I30" s="159" t="e">
        <f t="shared" si="2"/>
        <v>#REF!</v>
      </c>
      <c r="J30" s="164"/>
    </row>
    <row r="31" spans="1:10" ht="30" hidden="1" x14ac:dyDescent="0.3">
      <c r="A31" s="162">
        <v>7031</v>
      </c>
      <c r="B31" s="163" t="s">
        <v>645</v>
      </c>
      <c r="C31" s="18" t="e">
        <f>[2]ფორმა3!D918+[2]ფორმა3!D908</f>
        <v>#REF!</v>
      </c>
      <c r="D31" s="18" t="e">
        <f>[2]ფორმა3!E918+[2]ფორმა3!E908</f>
        <v>#REF!</v>
      </c>
      <c r="E31" s="18" t="e">
        <f>[2]ფორმა3!F918+[2]ფორმა3!F908</f>
        <v>#REF!</v>
      </c>
      <c r="F31" s="18" t="e">
        <f>[2]ფორმა3!G918+[2]ფორმა3!G908</f>
        <v>#REF!</v>
      </c>
      <c r="G31" s="159" t="e">
        <f t="shared" si="0"/>
        <v>#REF!</v>
      </c>
      <c r="H31" s="159" t="e">
        <f t="shared" si="1"/>
        <v>#REF!</v>
      </c>
      <c r="I31" s="159" t="e">
        <f t="shared" si="2"/>
        <v>#REF!</v>
      </c>
      <c r="J31" s="164"/>
    </row>
    <row r="32" spans="1:10" ht="15" hidden="1" x14ac:dyDescent="0.3">
      <c r="A32" s="162">
        <v>7032</v>
      </c>
      <c r="B32" s="163" t="s">
        <v>646</v>
      </c>
      <c r="C32" s="18" t="e">
        <f>[2]ფორმა3!D831</f>
        <v>#REF!</v>
      </c>
      <c r="D32" s="18" t="e">
        <f>[2]ფორმა3!E831</f>
        <v>#REF!</v>
      </c>
      <c r="E32" s="18" t="e">
        <f>[2]ფორმა3!F831</f>
        <v>#REF!</v>
      </c>
      <c r="F32" s="18" t="e">
        <f>[2]ფორმა3!G831</f>
        <v>#REF!</v>
      </c>
      <c r="G32" s="159" t="e">
        <f t="shared" si="0"/>
        <v>#REF!</v>
      </c>
      <c r="H32" s="159" t="e">
        <f t="shared" si="1"/>
        <v>#REF!</v>
      </c>
      <c r="I32" s="159" t="e">
        <f t="shared" si="2"/>
        <v>#REF!</v>
      </c>
      <c r="J32" s="164"/>
    </row>
    <row r="33" spans="1:13" ht="15" hidden="1" x14ac:dyDescent="0.3">
      <c r="A33" s="162">
        <v>7033</v>
      </c>
      <c r="B33" s="163" t="s">
        <v>647</v>
      </c>
      <c r="C33" s="18"/>
      <c r="D33" s="18"/>
      <c r="E33" s="18"/>
      <c r="F33" s="18"/>
      <c r="G33" s="159" t="e">
        <f t="shared" si="0"/>
        <v>#DIV/0!</v>
      </c>
      <c r="H33" s="159" t="e">
        <f t="shared" si="1"/>
        <v>#DIV/0!</v>
      </c>
      <c r="I33" s="159" t="e">
        <f t="shared" si="2"/>
        <v>#DIV/0!</v>
      </c>
      <c r="J33" s="164"/>
    </row>
    <row r="34" spans="1:13" ht="30" hidden="1" x14ac:dyDescent="0.3">
      <c r="A34" s="162">
        <v>7034</v>
      </c>
      <c r="B34" s="163" t="s">
        <v>648</v>
      </c>
      <c r="C34" s="18"/>
      <c r="D34" s="18"/>
      <c r="E34" s="18"/>
      <c r="F34" s="18"/>
      <c r="G34" s="159" t="e">
        <f t="shared" si="0"/>
        <v>#DIV/0!</v>
      </c>
      <c r="H34" s="159" t="e">
        <f t="shared" si="1"/>
        <v>#DIV/0!</v>
      </c>
      <c r="I34" s="159" t="e">
        <f t="shared" si="2"/>
        <v>#DIV/0!</v>
      </c>
      <c r="J34" s="164"/>
    </row>
    <row r="35" spans="1:13" ht="45" hidden="1" x14ac:dyDescent="0.3">
      <c r="A35" s="162">
        <v>7035</v>
      </c>
      <c r="B35" s="163" t="s">
        <v>649</v>
      </c>
      <c r="C35" s="18"/>
      <c r="D35" s="18"/>
      <c r="E35" s="18"/>
      <c r="F35" s="18"/>
      <c r="G35" s="159" t="e">
        <f t="shared" si="0"/>
        <v>#DIV/0!</v>
      </c>
      <c r="H35" s="159" t="e">
        <f t="shared" si="1"/>
        <v>#DIV/0!</v>
      </c>
      <c r="I35" s="159" t="e">
        <f t="shared" si="2"/>
        <v>#DIV/0!</v>
      </c>
      <c r="J35" s="164"/>
    </row>
    <row r="36" spans="1:13" ht="60" hidden="1" x14ac:dyDescent="0.3">
      <c r="A36" s="162">
        <v>7036</v>
      </c>
      <c r="B36" s="163" t="s">
        <v>650</v>
      </c>
      <c r="C36" s="18"/>
      <c r="D36" s="18"/>
      <c r="E36" s="18"/>
      <c r="F36" s="18"/>
      <c r="G36" s="159" t="e">
        <f t="shared" si="0"/>
        <v>#DIV/0!</v>
      </c>
      <c r="H36" s="159" t="e">
        <f t="shared" si="1"/>
        <v>#DIV/0!</v>
      </c>
      <c r="I36" s="159" t="e">
        <f t="shared" si="2"/>
        <v>#DIV/0!</v>
      </c>
      <c r="J36" s="164"/>
    </row>
    <row r="37" spans="1:13" ht="15" x14ac:dyDescent="0.3">
      <c r="A37" s="156">
        <v>704</v>
      </c>
      <c r="B37" s="157" t="s">
        <v>651</v>
      </c>
      <c r="C37" s="18">
        <f>C38+C41+C45+C52+C56+C63+C62+C68+C76</f>
        <v>1611.3</v>
      </c>
      <c r="D37" s="18">
        <f>D56+D76</f>
        <v>10022.4519</v>
      </c>
      <c r="E37" s="18">
        <f>E56+E63+E62+E68+E76</f>
        <v>7758.9041699999998</v>
      </c>
      <c r="F37" s="18">
        <f>F56+F63+F62+F68+F76</f>
        <v>5377.2480599999999</v>
      </c>
      <c r="G37" s="159">
        <f t="shared" si="0"/>
        <v>333.72109849190099</v>
      </c>
      <c r="H37" s="159">
        <f t="shared" si="1"/>
        <v>53.65202161758441</v>
      </c>
      <c r="I37" s="159">
        <f t="shared" si="2"/>
        <v>69.304220572684301</v>
      </c>
      <c r="J37" s="164"/>
      <c r="K37" s="161"/>
      <c r="M37" s="161"/>
    </row>
    <row r="38" spans="1:13" ht="60" hidden="1" x14ac:dyDescent="0.3">
      <c r="A38" s="162">
        <v>7041</v>
      </c>
      <c r="B38" s="163" t="s">
        <v>652</v>
      </c>
      <c r="C38" s="18">
        <f>C39+C40</f>
        <v>0</v>
      </c>
      <c r="D38" s="18">
        <f>D39+D40</f>
        <v>0</v>
      </c>
      <c r="E38" s="18">
        <f>E39+E40</f>
        <v>0</v>
      </c>
      <c r="F38" s="18">
        <f>F39+F40</f>
        <v>0</v>
      </c>
      <c r="G38" s="159" t="e">
        <f t="shared" si="0"/>
        <v>#DIV/0!</v>
      </c>
      <c r="H38" s="159" t="e">
        <f t="shared" si="1"/>
        <v>#DIV/0!</v>
      </c>
      <c r="I38" s="159" t="e">
        <f t="shared" si="2"/>
        <v>#DIV/0!</v>
      </c>
      <c r="J38" s="164"/>
    </row>
    <row r="39" spans="1:13" ht="30" hidden="1" x14ac:dyDescent="0.3">
      <c r="A39" s="165">
        <v>70411</v>
      </c>
      <c r="B39" s="166" t="s">
        <v>653</v>
      </c>
      <c r="C39" s="18"/>
      <c r="D39" s="18"/>
      <c r="E39" s="18"/>
      <c r="F39" s="18"/>
      <c r="G39" s="159" t="e">
        <f t="shared" si="0"/>
        <v>#DIV/0!</v>
      </c>
      <c r="H39" s="159" t="e">
        <f t="shared" si="1"/>
        <v>#DIV/0!</v>
      </c>
      <c r="I39" s="159" t="e">
        <f t="shared" si="2"/>
        <v>#DIV/0!</v>
      </c>
      <c r="J39" s="164"/>
    </row>
    <row r="40" spans="1:13" ht="30" hidden="1" x14ac:dyDescent="0.3">
      <c r="A40" s="165">
        <v>70412</v>
      </c>
      <c r="B40" s="166" t="s">
        <v>654</v>
      </c>
      <c r="C40" s="18"/>
      <c r="D40" s="18"/>
      <c r="E40" s="18"/>
      <c r="F40" s="18"/>
      <c r="G40" s="159" t="e">
        <f t="shared" si="0"/>
        <v>#DIV/0!</v>
      </c>
      <c r="H40" s="159" t="e">
        <f t="shared" si="1"/>
        <v>#DIV/0!</v>
      </c>
      <c r="I40" s="159" t="e">
        <f t="shared" si="2"/>
        <v>#DIV/0!</v>
      </c>
      <c r="J40" s="164"/>
    </row>
    <row r="41" spans="1:13" ht="45" hidden="1" x14ac:dyDescent="0.3">
      <c r="A41" s="162">
        <v>7042</v>
      </c>
      <c r="B41" s="163" t="s">
        <v>655</v>
      </c>
      <c r="C41" s="18">
        <f>C42+C43+C44</f>
        <v>0</v>
      </c>
      <c r="D41" s="18" t="e">
        <f>D42+D43+D44</f>
        <v>#REF!</v>
      </c>
      <c r="E41" s="18" t="e">
        <f>E42+E43+E44</f>
        <v>#REF!</v>
      </c>
      <c r="F41" s="18" t="e">
        <f>F42+F43+F44</f>
        <v>#REF!</v>
      </c>
      <c r="G41" s="159" t="e">
        <f t="shared" si="0"/>
        <v>#REF!</v>
      </c>
      <c r="H41" s="159" t="e">
        <f t="shared" si="1"/>
        <v>#REF!</v>
      </c>
      <c r="I41" s="159" t="e">
        <f t="shared" si="2"/>
        <v>#REF!</v>
      </c>
      <c r="J41" s="164"/>
      <c r="M41" s="161"/>
    </row>
    <row r="42" spans="1:13" ht="15" hidden="1" x14ac:dyDescent="0.3">
      <c r="A42" s="165">
        <v>70421</v>
      </c>
      <c r="B42" s="166" t="s">
        <v>656</v>
      </c>
      <c r="C42" s="18">
        <f>[2]ფორმა3!D1458</f>
        <v>0</v>
      </c>
      <c r="D42" s="18" t="e">
        <f>[2]ფორმა3!E1458</f>
        <v>#REF!</v>
      </c>
      <c r="E42" s="18" t="e">
        <f>[1]ფორმა3!#REF!</f>
        <v>#REF!</v>
      </c>
      <c r="F42" s="18" t="e">
        <f>[2]ფორმა3!G1458</f>
        <v>#REF!</v>
      </c>
      <c r="G42" s="159" t="e">
        <f t="shared" si="0"/>
        <v>#REF!</v>
      </c>
      <c r="H42" s="159" t="e">
        <f t="shared" si="1"/>
        <v>#REF!</v>
      </c>
      <c r="I42" s="159" t="e">
        <f t="shared" si="2"/>
        <v>#REF!</v>
      </c>
      <c r="J42" s="164"/>
    </row>
    <row r="43" spans="1:13" ht="15" hidden="1" x14ac:dyDescent="0.3">
      <c r="A43" s="165">
        <v>70422</v>
      </c>
      <c r="B43" s="166" t="s">
        <v>657</v>
      </c>
      <c r="C43" s="18"/>
      <c r="D43" s="18"/>
      <c r="E43" s="18"/>
      <c r="F43" s="18"/>
      <c r="G43" s="159" t="e">
        <f t="shared" si="0"/>
        <v>#DIV/0!</v>
      </c>
      <c r="H43" s="159" t="e">
        <f t="shared" si="1"/>
        <v>#DIV/0!</v>
      </c>
      <c r="I43" s="159" t="e">
        <f t="shared" si="2"/>
        <v>#DIV/0!</v>
      </c>
      <c r="J43" s="164"/>
    </row>
    <row r="44" spans="1:13" ht="30" hidden="1" x14ac:dyDescent="0.3">
      <c r="A44" s="165">
        <v>70423</v>
      </c>
      <c r="B44" s="166" t="s">
        <v>658</v>
      </c>
      <c r="C44" s="18"/>
      <c r="D44" s="18"/>
      <c r="E44" s="18"/>
      <c r="F44" s="18"/>
      <c r="G44" s="159" t="e">
        <f t="shared" si="0"/>
        <v>#DIV/0!</v>
      </c>
      <c r="H44" s="159" t="e">
        <f t="shared" si="1"/>
        <v>#DIV/0!</v>
      </c>
      <c r="I44" s="159" t="e">
        <f t="shared" si="2"/>
        <v>#DIV/0!</v>
      </c>
      <c r="J44" s="164"/>
    </row>
    <row r="45" spans="1:13" ht="15" hidden="1" x14ac:dyDescent="0.3">
      <c r="A45" s="162">
        <v>7043</v>
      </c>
      <c r="B45" s="163" t="s">
        <v>659</v>
      </c>
      <c r="C45" s="18">
        <f>C46+C47+C48+C49+C50+C51</f>
        <v>0</v>
      </c>
      <c r="D45" s="18">
        <f>D46+D47+D48+D49+D50+D51</f>
        <v>0</v>
      </c>
      <c r="E45" s="18">
        <f>E46+E47+E48+E49+E50+E51</f>
        <v>0</v>
      </c>
      <c r="F45" s="18">
        <f>F46+F47+F48+F49+F50+F51</f>
        <v>0</v>
      </c>
      <c r="G45" s="159" t="e">
        <f t="shared" si="0"/>
        <v>#DIV/0!</v>
      </c>
      <c r="H45" s="159" t="e">
        <f t="shared" si="1"/>
        <v>#DIV/0!</v>
      </c>
      <c r="I45" s="159" t="e">
        <f t="shared" si="2"/>
        <v>#DIV/0!</v>
      </c>
      <c r="J45" s="164"/>
    </row>
    <row r="46" spans="1:13" ht="30" hidden="1" x14ac:dyDescent="0.3">
      <c r="A46" s="165">
        <v>70431</v>
      </c>
      <c r="B46" s="166" t="s">
        <v>660</v>
      </c>
      <c r="C46" s="18"/>
      <c r="D46" s="18"/>
      <c r="E46" s="18"/>
      <c r="F46" s="18"/>
      <c r="G46" s="159" t="e">
        <f t="shared" si="0"/>
        <v>#DIV/0!</v>
      </c>
      <c r="H46" s="159" t="e">
        <f t="shared" si="1"/>
        <v>#DIV/0!</v>
      </c>
      <c r="I46" s="159" t="e">
        <f t="shared" si="2"/>
        <v>#DIV/0!</v>
      </c>
      <c r="J46" s="164"/>
    </row>
    <row r="47" spans="1:13" ht="15" hidden="1" x14ac:dyDescent="0.3">
      <c r="A47" s="165">
        <v>70432</v>
      </c>
      <c r="B47" s="166" t="s">
        <v>661</v>
      </c>
      <c r="C47" s="18"/>
      <c r="D47" s="18"/>
      <c r="E47" s="18"/>
      <c r="F47" s="18"/>
      <c r="G47" s="159" t="e">
        <f t="shared" si="0"/>
        <v>#DIV/0!</v>
      </c>
      <c r="H47" s="159" t="e">
        <f t="shared" si="1"/>
        <v>#DIV/0!</v>
      </c>
      <c r="I47" s="159" t="e">
        <f t="shared" si="2"/>
        <v>#DIV/0!</v>
      </c>
      <c r="J47" s="164"/>
    </row>
    <row r="48" spans="1:13" ht="15" hidden="1" x14ac:dyDescent="0.3">
      <c r="A48" s="165">
        <v>70433</v>
      </c>
      <c r="B48" s="166" t="s">
        <v>662</v>
      </c>
      <c r="C48" s="18"/>
      <c r="D48" s="18"/>
      <c r="E48" s="18"/>
      <c r="F48" s="18"/>
      <c r="G48" s="159" t="e">
        <f t="shared" si="0"/>
        <v>#DIV/0!</v>
      </c>
      <c r="H48" s="159" t="e">
        <f t="shared" si="1"/>
        <v>#DIV/0!</v>
      </c>
      <c r="I48" s="159" t="e">
        <f t="shared" si="2"/>
        <v>#DIV/0!</v>
      </c>
      <c r="J48" s="164"/>
    </row>
    <row r="49" spans="1:10" ht="15" hidden="1" x14ac:dyDescent="0.3">
      <c r="A49" s="165">
        <v>70434</v>
      </c>
      <c r="B49" s="166" t="s">
        <v>663</v>
      </c>
      <c r="C49" s="18"/>
      <c r="D49" s="18"/>
      <c r="E49" s="18"/>
      <c r="F49" s="18"/>
      <c r="G49" s="159" t="e">
        <f t="shared" si="0"/>
        <v>#DIV/0!</v>
      </c>
      <c r="H49" s="159" t="e">
        <f t="shared" si="1"/>
        <v>#DIV/0!</v>
      </c>
      <c r="I49" s="159" t="e">
        <f t="shared" si="2"/>
        <v>#DIV/0!</v>
      </c>
      <c r="J49" s="164"/>
    </row>
    <row r="50" spans="1:10" ht="15" hidden="1" x14ac:dyDescent="0.3">
      <c r="A50" s="165">
        <v>70435</v>
      </c>
      <c r="B50" s="166" t="s">
        <v>664</v>
      </c>
      <c r="C50" s="18"/>
      <c r="D50" s="18"/>
      <c r="E50" s="18"/>
      <c r="F50" s="18"/>
      <c r="G50" s="159" t="e">
        <f t="shared" si="0"/>
        <v>#DIV/0!</v>
      </c>
      <c r="H50" s="159" t="e">
        <f t="shared" si="1"/>
        <v>#DIV/0!</v>
      </c>
      <c r="I50" s="159" t="e">
        <f t="shared" si="2"/>
        <v>#DIV/0!</v>
      </c>
      <c r="J50" s="164"/>
    </row>
    <row r="51" spans="1:10" ht="30" hidden="1" x14ac:dyDescent="0.3">
      <c r="A51" s="165">
        <v>70436</v>
      </c>
      <c r="B51" s="166" t="s">
        <v>665</v>
      </c>
      <c r="C51" s="18"/>
      <c r="D51" s="18"/>
      <c r="E51" s="18"/>
      <c r="F51" s="18"/>
      <c r="G51" s="159" t="e">
        <f t="shared" si="0"/>
        <v>#DIV/0!</v>
      </c>
      <c r="H51" s="159" t="e">
        <f t="shared" si="1"/>
        <v>#DIV/0!</v>
      </c>
      <c r="I51" s="159" t="e">
        <f t="shared" si="2"/>
        <v>#DIV/0!</v>
      </c>
      <c r="J51" s="164"/>
    </row>
    <row r="52" spans="1:10" ht="45" hidden="1" x14ac:dyDescent="0.3">
      <c r="A52" s="162">
        <v>7044</v>
      </c>
      <c r="B52" s="163" t="s">
        <v>666</v>
      </c>
      <c r="C52" s="18">
        <f>C53+C54+C55</f>
        <v>0</v>
      </c>
      <c r="D52" s="18">
        <f>D53+D54+D55</f>
        <v>0</v>
      </c>
      <c r="E52" s="18">
        <f>E53+E54+E55</f>
        <v>0</v>
      </c>
      <c r="F52" s="18">
        <f>F53+F54+F55</f>
        <v>0</v>
      </c>
      <c r="G52" s="159" t="e">
        <f t="shared" si="0"/>
        <v>#DIV/0!</v>
      </c>
      <c r="H52" s="159" t="e">
        <f t="shared" si="1"/>
        <v>#DIV/0!</v>
      </c>
      <c r="I52" s="159" t="e">
        <f t="shared" si="2"/>
        <v>#DIV/0!</v>
      </c>
      <c r="J52" s="164"/>
    </row>
    <row r="53" spans="1:10" ht="45" hidden="1" x14ac:dyDescent="0.3">
      <c r="A53" s="165">
        <v>70441</v>
      </c>
      <c r="B53" s="166" t="s">
        <v>667</v>
      </c>
      <c r="C53" s="18"/>
      <c r="D53" s="18"/>
      <c r="E53" s="18"/>
      <c r="F53" s="18"/>
      <c r="G53" s="159" t="e">
        <f t="shared" si="0"/>
        <v>#DIV/0!</v>
      </c>
      <c r="H53" s="159" t="e">
        <f t="shared" si="1"/>
        <v>#DIV/0!</v>
      </c>
      <c r="I53" s="159" t="e">
        <f t="shared" si="2"/>
        <v>#DIV/0!</v>
      </c>
      <c r="J53" s="164"/>
    </row>
    <row r="54" spans="1:10" ht="30" hidden="1" x14ac:dyDescent="0.3">
      <c r="A54" s="165">
        <v>70442</v>
      </c>
      <c r="B54" s="166" t="s">
        <v>668</v>
      </c>
      <c r="C54" s="18"/>
      <c r="D54" s="18"/>
      <c r="E54" s="18"/>
      <c r="F54" s="18"/>
      <c r="G54" s="159" t="e">
        <f t="shared" si="0"/>
        <v>#DIV/0!</v>
      </c>
      <c r="H54" s="159" t="e">
        <f t="shared" si="1"/>
        <v>#DIV/0!</v>
      </c>
      <c r="I54" s="159" t="e">
        <f t="shared" si="2"/>
        <v>#DIV/0!</v>
      </c>
      <c r="J54" s="164"/>
    </row>
    <row r="55" spans="1:10" ht="15" hidden="1" x14ac:dyDescent="0.3">
      <c r="A55" s="165">
        <v>70443</v>
      </c>
      <c r="B55" s="166" t="s">
        <v>669</v>
      </c>
      <c r="C55" s="18"/>
      <c r="D55" s="18"/>
      <c r="E55" s="18"/>
      <c r="F55" s="18"/>
      <c r="G55" s="159" t="e">
        <f t="shared" si="0"/>
        <v>#DIV/0!</v>
      </c>
      <c r="H55" s="159" t="e">
        <f t="shared" si="1"/>
        <v>#DIV/0!</v>
      </c>
      <c r="I55" s="159" t="e">
        <f t="shared" si="2"/>
        <v>#DIV/0!</v>
      </c>
      <c r="J55" s="164"/>
    </row>
    <row r="56" spans="1:10" ht="15" x14ac:dyDescent="0.3">
      <c r="A56" s="162">
        <v>7045</v>
      </c>
      <c r="B56" s="163" t="s">
        <v>670</v>
      </c>
      <c r="C56" s="18">
        <f>C57</f>
        <v>1611.3</v>
      </c>
      <c r="D56" s="18">
        <f>D57</f>
        <v>10022.4519</v>
      </c>
      <c r="E56" s="18">
        <f>E57</f>
        <v>7758.9041699999998</v>
      </c>
      <c r="F56" s="18">
        <f>F57+F58+F59+F60+F61</f>
        <v>5377.2480599999999</v>
      </c>
      <c r="G56" s="159">
        <f t="shared" si="0"/>
        <v>333.72109849190099</v>
      </c>
      <c r="H56" s="159">
        <f t="shared" si="1"/>
        <v>53.65202161758441</v>
      </c>
      <c r="I56" s="159">
        <f t="shared" si="2"/>
        <v>69.304220572684301</v>
      </c>
      <c r="J56" s="164"/>
    </row>
    <row r="57" spans="1:10" ht="30" x14ac:dyDescent="0.3">
      <c r="A57" s="165">
        <v>70451</v>
      </c>
      <c r="B57" s="166" t="s">
        <v>671</v>
      </c>
      <c r="C57" s="18">
        <f>[1]ფორმა3!D1112</f>
        <v>1611.3</v>
      </c>
      <c r="D57" s="18">
        <f>[1]ფორმა3!E1112</f>
        <v>10022.4519</v>
      </c>
      <c r="E57" s="18">
        <f>[1]ფორმა3!I1112</f>
        <v>7758.9041699999998</v>
      </c>
      <c r="F57" s="18">
        <f>[1]ფორმა3!M1112</f>
        <v>5377.2480599999999</v>
      </c>
      <c r="G57" s="159">
        <f t="shared" si="0"/>
        <v>333.72109849190099</v>
      </c>
      <c r="H57" s="159">
        <f t="shared" si="1"/>
        <v>53.65202161758441</v>
      </c>
      <c r="I57" s="159">
        <f t="shared" si="2"/>
        <v>69.304220572684301</v>
      </c>
      <c r="J57" s="164"/>
    </row>
    <row r="58" spans="1:10" ht="15" hidden="1" x14ac:dyDescent="0.3">
      <c r="A58" s="165">
        <v>70452</v>
      </c>
      <c r="B58" s="166" t="s">
        <v>672</v>
      </c>
      <c r="C58" s="18"/>
      <c r="D58" s="18"/>
      <c r="E58" s="18"/>
      <c r="F58" s="18"/>
      <c r="G58" s="159" t="e">
        <f t="shared" si="0"/>
        <v>#DIV/0!</v>
      </c>
      <c r="H58" s="159" t="e">
        <f t="shared" si="1"/>
        <v>#DIV/0!</v>
      </c>
      <c r="I58" s="159" t="e">
        <f t="shared" si="2"/>
        <v>#DIV/0!</v>
      </c>
      <c r="J58" s="164"/>
    </row>
    <row r="59" spans="1:10" ht="15" hidden="1" x14ac:dyDescent="0.3">
      <c r="A59" s="165">
        <v>70453</v>
      </c>
      <c r="B59" s="166" t="s">
        <v>673</v>
      </c>
      <c r="C59" s="18"/>
      <c r="D59" s="18"/>
      <c r="E59" s="18"/>
      <c r="F59" s="18"/>
      <c r="G59" s="159" t="e">
        <f t="shared" si="0"/>
        <v>#DIV/0!</v>
      </c>
      <c r="H59" s="159" t="e">
        <f t="shared" si="1"/>
        <v>#DIV/0!</v>
      </c>
      <c r="I59" s="159" t="e">
        <f t="shared" si="2"/>
        <v>#DIV/0!</v>
      </c>
      <c r="J59" s="164"/>
    </row>
    <row r="60" spans="1:10" ht="15" hidden="1" x14ac:dyDescent="0.3">
      <c r="A60" s="165">
        <v>70454</v>
      </c>
      <c r="B60" s="166" t="s">
        <v>674</v>
      </c>
      <c r="C60" s="18"/>
      <c r="D60" s="18"/>
      <c r="E60" s="18"/>
      <c r="F60" s="18"/>
      <c r="G60" s="159" t="e">
        <f t="shared" si="0"/>
        <v>#DIV/0!</v>
      </c>
      <c r="H60" s="159" t="e">
        <f t="shared" si="1"/>
        <v>#DIV/0!</v>
      </c>
      <c r="I60" s="159" t="e">
        <f t="shared" si="2"/>
        <v>#DIV/0!</v>
      </c>
      <c r="J60" s="164"/>
    </row>
    <row r="61" spans="1:10" ht="30" hidden="1" x14ac:dyDescent="0.3">
      <c r="A61" s="165">
        <v>70455</v>
      </c>
      <c r="B61" s="166" t="s">
        <v>675</v>
      </c>
      <c r="C61" s="18"/>
      <c r="D61" s="18"/>
      <c r="E61" s="18"/>
      <c r="F61" s="18"/>
      <c r="G61" s="159" t="e">
        <f t="shared" si="0"/>
        <v>#DIV/0!</v>
      </c>
      <c r="H61" s="159" t="e">
        <f t="shared" si="1"/>
        <v>#DIV/0!</v>
      </c>
      <c r="I61" s="159" t="e">
        <f t="shared" si="2"/>
        <v>#DIV/0!</v>
      </c>
      <c r="J61" s="164"/>
    </row>
    <row r="62" spans="1:10" ht="15" hidden="1" x14ac:dyDescent="0.3">
      <c r="A62" s="162">
        <v>7046</v>
      </c>
      <c r="B62" s="163" t="s">
        <v>676</v>
      </c>
      <c r="C62" s="18"/>
      <c r="D62" s="18"/>
      <c r="E62" s="18"/>
      <c r="F62" s="18"/>
      <c r="G62" s="159" t="e">
        <f t="shared" si="0"/>
        <v>#DIV/0!</v>
      </c>
      <c r="H62" s="159" t="e">
        <f t="shared" si="1"/>
        <v>#DIV/0!</v>
      </c>
      <c r="I62" s="159" t="e">
        <f t="shared" si="2"/>
        <v>#DIV/0!</v>
      </c>
      <c r="J62" s="164"/>
    </row>
    <row r="63" spans="1:10" ht="15" hidden="1" x14ac:dyDescent="0.3">
      <c r="A63" s="162">
        <v>7047</v>
      </c>
      <c r="B63" s="163" t="s">
        <v>677</v>
      </c>
      <c r="C63" s="18">
        <f>C64+C65+C66+C67</f>
        <v>0</v>
      </c>
      <c r="D63" s="18">
        <f>D64+D65+D66+D67</f>
        <v>0</v>
      </c>
      <c r="E63" s="18">
        <f>E64+E65+E66+E67</f>
        <v>0</v>
      </c>
      <c r="F63" s="18">
        <f>F64+F65+F66+F67</f>
        <v>0</v>
      </c>
      <c r="G63" s="159" t="e">
        <f t="shared" si="0"/>
        <v>#DIV/0!</v>
      </c>
      <c r="H63" s="159" t="e">
        <f t="shared" si="1"/>
        <v>#DIV/0!</v>
      </c>
      <c r="I63" s="159" t="e">
        <f t="shared" si="2"/>
        <v>#DIV/0!</v>
      </c>
      <c r="J63" s="164"/>
    </row>
    <row r="64" spans="1:10" ht="45" hidden="1" x14ac:dyDescent="0.3">
      <c r="A64" s="165">
        <v>70471</v>
      </c>
      <c r="B64" s="166" t="s">
        <v>678</v>
      </c>
      <c r="C64" s="18"/>
      <c r="D64" s="18"/>
      <c r="E64" s="18"/>
      <c r="F64" s="18"/>
      <c r="G64" s="159" t="e">
        <f t="shared" si="0"/>
        <v>#DIV/0!</v>
      </c>
      <c r="H64" s="159" t="e">
        <f t="shared" si="1"/>
        <v>#DIV/0!</v>
      </c>
      <c r="I64" s="159" t="e">
        <f t="shared" si="2"/>
        <v>#DIV/0!</v>
      </c>
      <c r="J64" s="164"/>
    </row>
    <row r="65" spans="1:12" ht="15" hidden="1" x14ac:dyDescent="0.3">
      <c r="A65" s="165">
        <v>70472</v>
      </c>
      <c r="B65" s="166" t="s">
        <v>679</v>
      </c>
      <c r="C65" s="18"/>
      <c r="D65" s="18"/>
      <c r="E65" s="18"/>
      <c r="F65" s="18"/>
      <c r="G65" s="159" t="e">
        <f t="shared" si="0"/>
        <v>#DIV/0!</v>
      </c>
      <c r="H65" s="159" t="e">
        <f t="shared" si="1"/>
        <v>#DIV/0!</v>
      </c>
      <c r="I65" s="159" t="e">
        <f t="shared" si="2"/>
        <v>#DIV/0!</v>
      </c>
      <c r="J65" s="164"/>
    </row>
    <row r="66" spans="1:12" ht="15" hidden="1" x14ac:dyDescent="0.3">
      <c r="A66" s="165">
        <v>70473</v>
      </c>
      <c r="B66" s="166" t="s">
        <v>680</v>
      </c>
      <c r="C66" s="18"/>
      <c r="D66" s="18"/>
      <c r="E66" s="18"/>
      <c r="F66" s="18"/>
      <c r="G66" s="159" t="e">
        <f t="shared" si="0"/>
        <v>#DIV/0!</v>
      </c>
      <c r="H66" s="159" t="e">
        <f t="shared" si="1"/>
        <v>#DIV/0!</v>
      </c>
      <c r="I66" s="159" t="e">
        <f t="shared" si="2"/>
        <v>#DIV/0!</v>
      </c>
      <c r="J66" s="164"/>
    </row>
    <row r="67" spans="1:12" ht="30" hidden="1" x14ac:dyDescent="0.3">
      <c r="A67" s="165">
        <v>70474</v>
      </c>
      <c r="B67" s="166" t="s">
        <v>681</v>
      </c>
      <c r="C67" s="18"/>
      <c r="D67" s="18"/>
      <c r="E67" s="18"/>
      <c r="F67" s="18"/>
      <c r="G67" s="159" t="e">
        <f t="shared" si="0"/>
        <v>#DIV/0!</v>
      </c>
      <c r="H67" s="159" t="e">
        <f t="shared" si="1"/>
        <v>#DIV/0!</v>
      </c>
      <c r="I67" s="159" t="e">
        <f t="shared" si="2"/>
        <v>#DIV/0!</v>
      </c>
      <c r="J67" s="164"/>
    </row>
    <row r="68" spans="1:12" ht="45" hidden="1" x14ac:dyDescent="0.3">
      <c r="A68" s="162">
        <v>7048</v>
      </c>
      <c r="B68" s="163" t="s">
        <v>682</v>
      </c>
      <c r="C68" s="18">
        <f>C69+C70+C71+C72+C73+C74+C75</f>
        <v>0</v>
      </c>
      <c r="D68" s="18">
        <f>D69+D70+D71+D72+D73+D74+D75</f>
        <v>0</v>
      </c>
      <c r="E68" s="18">
        <f>E69+E70+E71+E72+E73+E74+E75</f>
        <v>0</v>
      </c>
      <c r="F68" s="18">
        <f>F69+F70+F71+F72+F73+F74+F75</f>
        <v>0</v>
      </c>
      <c r="G68" s="159" t="e">
        <f t="shared" si="0"/>
        <v>#DIV/0!</v>
      </c>
      <c r="H68" s="159" t="e">
        <f t="shared" si="1"/>
        <v>#DIV/0!</v>
      </c>
      <c r="I68" s="159" t="e">
        <f t="shared" si="2"/>
        <v>#DIV/0!</v>
      </c>
      <c r="J68" s="164"/>
    </row>
    <row r="69" spans="1:12" ht="75" hidden="1" x14ac:dyDescent="0.3">
      <c r="A69" s="165">
        <v>70481</v>
      </c>
      <c r="B69" s="166" t="s">
        <v>683</v>
      </c>
      <c r="C69" s="18"/>
      <c r="D69" s="18"/>
      <c r="E69" s="18"/>
      <c r="F69" s="18"/>
      <c r="G69" s="159" t="e">
        <f t="shared" si="0"/>
        <v>#DIV/0!</v>
      </c>
      <c r="H69" s="159" t="e">
        <f t="shared" si="1"/>
        <v>#DIV/0!</v>
      </c>
      <c r="I69" s="159" t="e">
        <f t="shared" si="2"/>
        <v>#DIV/0!</v>
      </c>
      <c r="J69" s="164"/>
    </row>
    <row r="70" spans="1:12" ht="75" hidden="1" x14ac:dyDescent="0.3">
      <c r="A70" s="165">
        <v>70482</v>
      </c>
      <c r="B70" s="166" t="s">
        <v>684</v>
      </c>
      <c r="C70" s="18"/>
      <c r="D70" s="18"/>
      <c r="E70" s="18"/>
      <c r="F70" s="18"/>
      <c r="G70" s="159" t="e">
        <f t="shared" si="0"/>
        <v>#DIV/0!</v>
      </c>
      <c r="H70" s="159" t="e">
        <f t="shared" si="1"/>
        <v>#DIV/0!</v>
      </c>
      <c r="I70" s="159" t="e">
        <f t="shared" si="2"/>
        <v>#DIV/0!</v>
      </c>
      <c r="J70" s="164"/>
    </row>
    <row r="71" spans="1:12" ht="30" hidden="1" x14ac:dyDescent="0.3">
      <c r="A71" s="165">
        <v>70483</v>
      </c>
      <c r="B71" s="166" t="s">
        <v>685</v>
      </c>
      <c r="C71" s="18"/>
      <c r="D71" s="18"/>
      <c r="E71" s="18"/>
      <c r="F71" s="18"/>
      <c r="G71" s="159" t="e">
        <f t="shared" si="0"/>
        <v>#DIV/0!</v>
      </c>
      <c r="H71" s="159" t="e">
        <f t="shared" si="1"/>
        <v>#DIV/0!</v>
      </c>
      <c r="I71" s="159" t="e">
        <f t="shared" si="2"/>
        <v>#DIV/0!</v>
      </c>
      <c r="J71" s="164"/>
    </row>
    <row r="72" spans="1:12" ht="75" hidden="1" x14ac:dyDescent="0.3">
      <c r="A72" s="165">
        <v>70484</v>
      </c>
      <c r="B72" s="166" t="s">
        <v>686</v>
      </c>
      <c r="C72" s="18"/>
      <c r="D72" s="18"/>
      <c r="E72" s="18"/>
      <c r="F72" s="18"/>
      <c r="G72" s="159" t="e">
        <f t="shared" si="0"/>
        <v>#DIV/0!</v>
      </c>
      <c r="H72" s="159" t="e">
        <f t="shared" si="1"/>
        <v>#DIV/0!</v>
      </c>
      <c r="I72" s="159" t="e">
        <f t="shared" si="2"/>
        <v>#DIV/0!</v>
      </c>
      <c r="J72" s="164"/>
    </row>
    <row r="73" spans="1:12" ht="30" hidden="1" x14ac:dyDescent="0.3">
      <c r="A73" s="165">
        <v>70485</v>
      </c>
      <c r="B73" s="166" t="s">
        <v>687</v>
      </c>
      <c r="C73" s="18"/>
      <c r="D73" s="18"/>
      <c r="E73" s="18"/>
      <c r="F73" s="18"/>
      <c r="G73" s="159" t="e">
        <f t="shared" si="0"/>
        <v>#DIV/0!</v>
      </c>
      <c r="H73" s="159" t="e">
        <f t="shared" si="1"/>
        <v>#DIV/0!</v>
      </c>
      <c r="I73" s="159" t="e">
        <f t="shared" si="2"/>
        <v>#DIV/0!</v>
      </c>
      <c r="J73" s="164"/>
    </row>
    <row r="74" spans="1:12" ht="30" hidden="1" x14ac:dyDescent="0.3">
      <c r="A74" s="165">
        <v>70486</v>
      </c>
      <c r="B74" s="166" t="s">
        <v>688</v>
      </c>
      <c r="C74" s="18"/>
      <c r="D74" s="18"/>
      <c r="E74" s="18"/>
      <c r="F74" s="18"/>
      <c r="G74" s="159" t="e">
        <f t="shared" si="0"/>
        <v>#DIV/0!</v>
      </c>
      <c r="H74" s="159" t="e">
        <f t="shared" si="1"/>
        <v>#DIV/0!</v>
      </c>
      <c r="I74" s="159" t="e">
        <f t="shared" si="2"/>
        <v>#DIV/0!</v>
      </c>
      <c r="J74" s="164"/>
    </row>
    <row r="75" spans="1:12" ht="42" hidden="1" customHeight="1" x14ac:dyDescent="0.3">
      <c r="A75" s="165">
        <v>70487</v>
      </c>
      <c r="B75" s="166" t="s">
        <v>689</v>
      </c>
      <c r="C75" s="18"/>
      <c r="D75" s="18"/>
      <c r="E75" s="18"/>
      <c r="F75" s="18"/>
      <c r="G75" s="159" t="e">
        <f t="shared" si="0"/>
        <v>#DIV/0!</v>
      </c>
      <c r="H75" s="159" t="e">
        <f t="shared" si="1"/>
        <v>#DIV/0!</v>
      </c>
      <c r="I75" s="159" t="e">
        <f t="shared" si="2"/>
        <v>#DIV/0!</v>
      </c>
      <c r="J75" s="164"/>
    </row>
    <row r="76" spans="1:12" ht="60" x14ac:dyDescent="0.3">
      <c r="A76" s="162">
        <v>7049</v>
      </c>
      <c r="B76" s="163" t="s">
        <v>690</v>
      </c>
      <c r="C76" s="18">
        <f>[1]ფორმა3!D1131</f>
        <v>0</v>
      </c>
      <c r="D76" s="18">
        <f>[1]ფორმა3!E1131</f>
        <v>0</v>
      </c>
      <c r="E76" s="18">
        <f>[1]ფორმა3!I1131</f>
        <v>0</v>
      </c>
      <c r="F76" s="18">
        <f>[1]ფორმა3!M1131</f>
        <v>0</v>
      </c>
      <c r="G76" s="159" t="e">
        <f t="shared" si="0"/>
        <v>#DIV/0!</v>
      </c>
      <c r="H76" s="159" t="e">
        <f t="shared" si="1"/>
        <v>#DIV/0!</v>
      </c>
      <c r="I76" s="159" t="e">
        <f t="shared" si="2"/>
        <v>#DIV/0!</v>
      </c>
      <c r="J76" s="164"/>
      <c r="K76" s="161"/>
    </row>
    <row r="77" spans="1:12" ht="15" x14ac:dyDescent="0.3">
      <c r="A77" s="156">
        <v>705</v>
      </c>
      <c r="B77" s="157" t="s">
        <v>691</v>
      </c>
      <c r="C77" s="18">
        <f>C78+C79+C83</f>
        <v>1259.0999999999999</v>
      </c>
      <c r="D77" s="18">
        <f>D78+D79+D83</f>
        <v>1470.9490000000001</v>
      </c>
      <c r="E77" s="18">
        <f>E78+E79+E83</f>
        <v>1076.4739999999999</v>
      </c>
      <c r="F77" s="18">
        <f>F78+F79+F83</f>
        <v>994.45340999999996</v>
      </c>
      <c r="G77" s="159">
        <f t="shared" ref="G77:G140" si="3">F77/C77*100</f>
        <v>78.981289015963782</v>
      </c>
      <c r="H77" s="159">
        <f t="shared" ref="H77:H140" si="4">F77/D77*100</f>
        <v>67.606246715555727</v>
      </c>
      <c r="I77" s="159">
        <f t="shared" ref="I77:I140" si="5">F77/E77*100</f>
        <v>92.380625077800303</v>
      </c>
      <c r="J77" s="164"/>
    </row>
    <row r="78" spans="1:12" ht="45" x14ac:dyDescent="0.3">
      <c r="A78" s="162">
        <v>7051</v>
      </c>
      <c r="B78" s="163" t="s">
        <v>692</v>
      </c>
      <c r="C78" s="18">
        <f>[1]ფორმა3!D1692</f>
        <v>1259.0999999999999</v>
      </c>
      <c r="D78" s="18">
        <f>[1]ფორმა3!E1692</f>
        <v>1470.9490000000001</v>
      </c>
      <c r="E78" s="18">
        <f>[1]ფორმა3!I1692</f>
        <v>1076.4739999999999</v>
      </c>
      <c r="F78" s="18">
        <f>[1]ფორმა3!M1692</f>
        <v>994.45340999999996</v>
      </c>
      <c r="G78" s="159">
        <f t="shared" si="3"/>
        <v>78.981289015963782</v>
      </c>
      <c r="H78" s="159">
        <f t="shared" si="4"/>
        <v>67.606246715555727</v>
      </c>
      <c r="I78" s="159">
        <f t="shared" si="5"/>
        <v>92.380625077800303</v>
      </c>
      <c r="J78" s="164"/>
      <c r="L78" s="161"/>
    </row>
    <row r="79" spans="1:12" ht="30" x14ac:dyDescent="0.3">
      <c r="A79" s="162">
        <v>7052</v>
      </c>
      <c r="B79" s="163" t="s">
        <v>693</v>
      </c>
      <c r="C79" s="18">
        <f>[1]ფორმა3!D1693</f>
        <v>0</v>
      </c>
      <c r="D79" s="18">
        <f>[1]ფორმა3!E1693</f>
        <v>0</v>
      </c>
      <c r="E79" s="18">
        <f>[1]ფორმა3!I1693</f>
        <v>0</v>
      </c>
      <c r="F79" s="18">
        <f>[1]ფორმა3!M1693</f>
        <v>0</v>
      </c>
      <c r="G79" s="159" t="e">
        <f t="shared" si="3"/>
        <v>#DIV/0!</v>
      </c>
      <c r="H79" s="159" t="e">
        <f t="shared" si="4"/>
        <v>#DIV/0!</v>
      </c>
      <c r="I79" s="159" t="e">
        <f t="shared" si="5"/>
        <v>#DIV/0!</v>
      </c>
      <c r="J79" s="164"/>
    </row>
    <row r="80" spans="1:12" ht="30" hidden="1" x14ac:dyDescent="0.3">
      <c r="A80" s="162">
        <v>7053</v>
      </c>
      <c r="B80" s="163" t="s">
        <v>694</v>
      </c>
      <c r="C80" s="18">
        <f>[1]ფორმა3!D1694</f>
        <v>0</v>
      </c>
      <c r="D80" s="18">
        <f>[1]ფორმა3!E1694</f>
        <v>0</v>
      </c>
      <c r="E80" s="18">
        <f>[1]ფორმა3!F1694</f>
        <v>0</v>
      </c>
      <c r="F80" s="18">
        <f>[1]ფორმა3!G1694</f>
        <v>0</v>
      </c>
      <c r="G80" s="159" t="e">
        <f t="shared" si="3"/>
        <v>#DIV/0!</v>
      </c>
      <c r="H80" s="159" t="e">
        <f t="shared" si="4"/>
        <v>#DIV/0!</v>
      </c>
      <c r="I80" s="159" t="e">
        <f t="shared" si="5"/>
        <v>#DIV/0!</v>
      </c>
      <c r="J80" s="164"/>
    </row>
    <row r="81" spans="1:14" ht="30" hidden="1" x14ac:dyDescent="0.3">
      <c r="A81" s="162">
        <v>7054</v>
      </c>
      <c r="B81" s="163" t="s">
        <v>695</v>
      </c>
      <c r="C81" s="18">
        <f>[1]ფორმა3!D1695</f>
        <v>0</v>
      </c>
      <c r="D81" s="18">
        <f>[1]ფორმა3!E1695</f>
        <v>0</v>
      </c>
      <c r="E81" s="18">
        <f>[1]ფორმა3!F1695</f>
        <v>0</v>
      </c>
      <c r="F81" s="18">
        <f>[1]ფორმა3!G1695</f>
        <v>0</v>
      </c>
      <c r="G81" s="159" t="e">
        <f t="shared" si="3"/>
        <v>#DIV/0!</v>
      </c>
      <c r="H81" s="159" t="e">
        <f t="shared" si="4"/>
        <v>#DIV/0!</v>
      </c>
      <c r="I81" s="159" t="e">
        <f t="shared" si="5"/>
        <v>#DIV/0!</v>
      </c>
      <c r="J81" s="164"/>
    </row>
    <row r="82" spans="1:14" ht="30" hidden="1" x14ac:dyDescent="0.3">
      <c r="A82" s="162">
        <v>7055</v>
      </c>
      <c r="B82" s="163" t="s">
        <v>696</v>
      </c>
      <c r="C82" s="18">
        <f>[1]ფორმა3!D1696</f>
        <v>0</v>
      </c>
      <c r="D82" s="18">
        <f>[1]ფორმა3!E1696</f>
        <v>0</v>
      </c>
      <c r="E82" s="18">
        <f>[1]ფორმა3!F1696</f>
        <v>0</v>
      </c>
      <c r="F82" s="18">
        <f>[1]ფორმა3!G1696</f>
        <v>0</v>
      </c>
      <c r="G82" s="159" t="e">
        <f t="shared" si="3"/>
        <v>#DIV/0!</v>
      </c>
      <c r="H82" s="159" t="e">
        <f t="shared" si="4"/>
        <v>#DIV/0!</v>
      </c>
      <c r="I82" s="159" t="e">
        <f t="shared" si="5"/>
        <v>#DIV/0!</v>
      </c>
      <c r="J82" s="164"/>
    </row>
    <row r="83" spans="1:14" ht="60" x14ac:dyDescent="0.3">
      <c r="A83" s="162">
        <v>7056</v>
      </c>
      <c r="B83" s="163" t="s">
        <v>697</v>
      </c>
      <c r="C83" s="18">
        <f>[1]ფორმა3!D1697</f>
        <v>0</v>
      </c>
      <c r="D83" s="18">
        <f>[1]ფორმა3!E1697</f>
        <v>0</v>
      </c>
      <c r="E83" s="18">
        <f>[1]ფორმა3!I1697</f>
        <v>0</v>
      </c>
      <c r="F83" s="18">
        <f>[1]ფორმა3!M1697</f>
        <v>0</v>
      </c>
      <c r="G83" s="159" t="e">
        <f t="shared" si="3"/>
        <v>#DIV/0!</v>
      </c>
      <c r="H83" s="159" t="e">
        <f t="shared" si="4"/>
        <v>#DIV/0!</v>
      </c>
      <c r="I83" s="159" t="e">
        <f t="shared" si="5"/>
        <v>#DIV/0!</v>
      </c>
      <c r="J83" s="164"/>
    </row>
    <row r="84" spans="1:14" ht="30" x14ac:dyDescent="0.3">
      <c r="A84" s="156">
        <v>706</v>
      </c>
      <c r="B84" s="157" t="s">
        <v>698</v>
      </c>
      <c r="C84" s="18">
        <f>C87+C88+C90</f>
        <v>2770.3</v>
      </c>
      <c r="D84" s="18">
        <f>D87+D88+D90</f>
        <v>9623.3603299999995</v>
      </c>
      <c r="E84" s="18">
        <f>E87+E88+E90</f>
        <v>7036.2118799999998</v>
      </c>
      <c r="F84" s="18">
        <f>F87+F88+F90</f>
        <v>5239.9147599999997</v>
      </c>
      <c r="G84" s="159">
        <f t="shared" si="3"/>
        <v>189.14611269537593</v>
      </c>
      <c r="H84" s="159">
        <f t="shared" si="4"/>
        <v>54.449948669853043</v>
      </c>
      <c r="I84" s="159">
        <f t="shared" si="5"/>
        <v>74.470678958576215</v>
      </c>
      <c r="J84" s="164"/>
      <c r="L84" s="161"/>
      <c r="N84" s="161"/>
    </row>
    <row r="85" spans="1:14" ht="15" hidden="1" x14ac:dyDescent="0.3">
      <c r="A85" s="162">
        <v>7061</v>
      </c>
      <c r="B85" s="163" t="s">
        <v>699</v>
      </c>
      <c r="C85" s="18"/>
      <c r="D85" s="18"/>
      <c r="E85" s="18"/>
      <c r="F85" s="18"/>
      <c r="G85" s="159" t="e">
        <f t="shared" si="3"/>
        <v>#DIV/0!</v>
      </c>
      <c r="H85" s="159" t="e">
        <f t="shared" si="4"/>
        <v>#DIV/0!</v>
      </c>
      <c r="I85" s="159" t="e">
        <f t="shared" si="5"/>
        <v>#DIV/0!</v>
      </c>
      <c r="J85" s="164"/>
    </row>
    <row r="86" spans="1:14" ht="30" hidden="1" x14ac:dyDescent="0.3">
      <c r="A86" s="162">
        <v>7062</v>
      </c>
      <c r="B86" s="163" t="s">
        <v>700</v>
      </c>
      <c r="C86" s="18"/>
      <c r="D86" s="18"/>
      <c r="E86" s="18"/>
      <c r="F86" s="18"/>
      <c r="G86" s="159" t="e">
        <f t="shared" si="3"/>
        <v>#DIV/0!</v>
      </c>
      <c r="H86" s="159" t="e">
        <f t="shared" si="4"/>
        <v>#DIV/0!</v>
      </c>
      <c r="I86" s="159" t="e">
        <f t="shared" si="5"/>
        <v>#DIV/0!</v>
      </c>
      <c r="J86" s="164"/>
    </row>
    <row r="87" spans="1:14" ht="15" x14ac:dyDescent="0.3">
      <c r="A87" s="162">
        <v>7063</v>
      </c>
      <c r="B87" s="163" t="s">
        <v>701</v>
      </c>
      <c r="C87" s="18">
        <f>[1]ფორმა3!D1159</f>
        <v>1257.5</v>
      </c>
      <c r="D87" s="18">
        <f>[1]ფორმა3!E1159</f>
        <v>4986.8675299999995</v>
      </c>
      <c r="E87" s="18">
        <f>[1]ფორმა3!I1159</f>
        <v>3851.6785300000001</v>
      </c>
      <c r="F87" s="18">
        <f>[1]ფორმა3!M1159</f>
        <v>3255.8126299999999</v>
      </c>
      <c r="G87" s="159">
        <f t="shared" si="3"/>
        <v>258.91154115308149</v>
      </c>
      <c r="H87" s="159">
        <f t="shared" si="4"/>
        <v>65.287730432253937</v>
      </c>
      <c r="I87" s="159">
        <f t="shared" si="5"/>
        <v>84.529708402222241</v>
      </c>
      <c r="J87" s="164"/>
    </row>
    <row r="88" spans="1:14" ht="15" x14ac:dyDescent="0.3">
      <c r="A88" s="162">
        <v>7064</v>
      </c>
      <c r="B88" s="163" t="s">
        <v>702</v>
      </c>
      <c r="C88" s="18">
        <f>[1]ფორმა3!D1174</f>
        <v>1030</v>
      </c>
      <c r="D88" s="18">
        <f>[1]ფორმა3!E1174</f>
        <v>1365.6072099999999</v>
      </c>
      <c r="E88" s="18">
        <f>[1]ფორმა3!I1174</f>
        <v>903.81521000000009</v>
      </c>
      <c r="F88" s="18">
        <f>[1]ფორმა3!M1174</f>
        <v>783.64956000000006</v>
      </c>
      <c r="G88" s="159">
        <f t="shared" si="3"/>
        <v>76.082481553398068</v>
      </c>
      <c r="H88" s="159">
        <f t="shared" si="4"/>
        <v>57.384697024263666</v>
      </c>
      <c r="I88" s="159">
        <f t="shared" si="5"/>
        <v>86.704621844104608</v>
      </c>
      <c r="J88" s="164"/>
    </row>
    <row r="89" spans="1:14" ht="45" hidden="1" x14ac:dyDescent="0.3">
      <c r="A89" s="162">
        <v>7065</v>
      </c>
      <c r="B89" s="163" t="s">
        <v>703</v>
      </c>
      <c r="C89" s="18"/>
      <c r="D89" s="18"/>
      <c r="E89" s="18"/>
      <c r="F89" s="18"/>
      <c r="G89" s="159" t="e">
        <f t="shared" si="3"/>
        <v>#DIV/0!</v>
      </c>
      <c r="H89" s="159" t="e">
        <f t="shared" si="4"/>
        <v>#DIV/0!</v>
      </c>
      <c r="I89" s="159" t="e">
        <f t="shared" si="5"/>
        <v>#DIV/0!</v>
      </c>
      <c r="J89" s="164"/>
    </row>
    <row r="90" spans="1:14" ht="60" x14ac:dyDescent="0.3">
      <c r="A90" s="162">
        <v>7066</v>
      </c>
      <c r="B90" s="163" t="s">
        <v>704</v>
      </c>
      <c r="C90" s="18">
        <f>[1]ფორმა3!D1191+[1]ფორმა3!D1415+[1]ფორმა3!D1435+[1]ფორმა3!D1531+[1]ფორმა3!D1541</f>
        <v>482.79999999999995</v>
      </c>
      <c r="D90" s="18">
        <f>[1]ფორმა3!E1191+[1]ფორმა3!E1415+[1]ფორმა3!E1435+[1]ფორმა3!E1531+[1]ფორმა3!E1541</f>
        <v>3270.8855900000003</v>
      </c>
      <c r="E90" s="18">
        <f>[1]ფორმა3!I1191+[1]ფორმა3!I1415+[1]ფორმა3!I1435+[1]ფორმა3!I1531+[1]ფორმა3!I1541</f>
        <v>2280.7181399999999</v>
      </c>
      <c r="F90" s="18">
        <f>[1]ფორმა3!M1191+[1]ფორმა3!M1415+[1]ფორმა3!M1435+[1]ფორმა3!M1531+[1]ფორმა3!M1541</f>
        <v>1200.4525699999999</v>
      </c>
      <c r="G90" s="159">
        <f t="shared" si="3"/>
        <v>248.64386288318144</v>
      </c>
      <c r="H90" s="159">
        <f t="shared" si="4"/>
        <v>36.701148266087777</v>
      </c>
      <c r="I90" s="159">
        <f t="shared" si="5"/>
        <v>52.634849916175966</v>
      </c>
      <c r="J90" s="164"/>
    </row>
    <row r="91" spans="1:14" ht="15" x14ac:dyDescent="0.3">
      <c r="A91" s="156">
        <v>707</v>
      </c>
      <c r="B91" s="157" t="s">
        <v>705</v>
      </c>
      <c r="C91" s="18">
        <f>[1]ფორმა3!D3063</f>
        <v>95.2</v>
      </c>
      <c r="D91" s="18">
        <f>[1]ფორმა3!E3063</f>
        <v>122.10029</v>
      </c>
      <c r="E91" s="18">
        <f>[1]ფორმა3!I3063</f>
        <v>96.975290000000001</v>
      </c>
      <c r="F91" s="18">
        <f>[1]ფორმა3!M3063</f>
        <v>89.876710000000003</v>
      </c>
      <c r="G91" s="159">
        <f t="shared" si="3"/>
        <v>94.40830882352941</v>
      </c>
      <c r="H91" s="159">
        <f t="shared" si="4"/>
        <v>73.608924270368234</v>
      </c>
      <c r="I91" s="159">
        <f t="shared" si="5"/>
        <v>92.680011578207186</v>
      </c>
      <c r="J91" s="164"/>
    </row>
    <row r="92" spans="1:14" ht="30" hidden="1" x14ac:dyDescent="0.3">
      <c r="A92" s="162">
        <v>7071</v>
      </c>
      <c r="B92" s="163" t="s">
        <v>706</v>
      </c>
      <c r="C92" s="18">
        <f>C93+C94+C95</f>
        <v>0</v>
      </c>
      <c r="D92" s="18">
        <f>D93+D94+D95</f>
        <v>0</v>
      </c>
      <c r="E92" s="18">
        <f>E93+E94+E95</f>
        <v>0</v>
      </c>
      <c r="F92" s="18">
        <f>F93+F94+F95</f>
        <v>0</v>
      </c>
      <c r="G92" s="159" t="e">
        <f t="shared" si="3"/>
        <v>#DIV/0!</v>
      </c>
      <c r="H92" s="159" t="e">
        <f t="shared" si="4"/>
        <v>#DIV/0!</v>
      </c>
      <c r="I92" s="159" t="e">
        <f t="shared" si="5"/>
        <v>#DIV/0!</v>
      </c>
      <c r="J92" s="164"/>
    </row>
    <row r="93" spans="1:14" ht="15" hidden="1" x14ac:dyDescent="0.3">
      <c r="A93" s="165">
        <v>70711</v>
      </c>
      <c r="B93" s="166" t="s">
        <v>707</v>
      </c>
      <c r="C93" s="18"/>
      <c r="D93" s="18"/>
      <c r="E93" s="18"/>
      <c r="F93" s="18"/>
      <c r="G93" s="159" t="e">
        <f t="shared" si="3"/>
        <v>#DIV/0!</v>
      </c>
      <c r="H93" s="159" t="e">
        <f t="shared" si="4"/>
        <v>#DIV/0!</v>
      </c>
      <c r="I93" s="159" t="e">
        <f t="shared" si="5"/>
        <v>#DIV/0!</v>
      </c>
      <c r="J93" s="164"/>
    </row>
    <row r="94" spans="1:14" ht="15" hidden="1" x14ac:dyDescent="0.3">
      <c r="A94" s="165">
        <v>70712</v>
      </c>
      <c r="B94" s="166" t="s">
        <v>708</v>
      </c>
      <c r="C94" s="18"/>
      <c r="D94" s="18"/>
      <c r="E94" s="18"/>
      <c r="F94" s="18"/>
      <c r="G94" s="159" t="e">
        <f t="shared" si="3"/>
        <v>#DIV/0!</v>
      </c>
      <c r="H94" s="159" t="e">
        <f t="shared" si="4"/>
        <v>#DIV/0!</v>
      </c>
      <c r="I94" s="159" t="e">
        <f t="shared" si="5"/>
        <v>#DIV/0!</v>
      </c>
      <c r="J94" s="164"/>
    </row>
    <row r="95" spans="1:14" ht="45" hidden="1" x14ac:dyDescent="0.3">
      <c r="A95" s="165">
        <v>70713</v>
      </c>
      <c r="B95" s="166" t="s">
        <v>709</v>
      </c>
      <c r="C95" s="18"/>
      <c r="D95" s="18"/>
      <c r="E95" s="18"/>
      <c r="F95" s="18"/>
      <c r="G95" s="159" t="e">
        <f t="shared" si="3"/>
        <v>#DIV/0!</v>
      </c>
      <c r="H95" s="159" t="e">
        <f t="shared" si="4"/>
        <v>#DIV/0!</v>
      </c>
      <c r="I95" s="159" t="e">
        <f t="shared" si="5"/>
        <v>#DIV/0!</v>
      </c>
      <c r="J95" s="164"/>
    </row>
    <row r="96" spans="1:14" ht="30" x14ac:dyDescent="0.3">
      <c r="A96" s="162">
        <v>7072</v>
      </c>
      <c r="B96" s="163" t="s">
        <v>710</v>
      </c>
      <c r="C96" s="18">
        <f>C97+C98+C99+C100</f>
        <v>3.9</v>
      </c>
      <c r="D96" s="18">
        <f>D97+D98+D99+D100</f>
        <v>106.3</v>
      </c>
      <c r="E96" s="18">
        <f>E97+E98+E99+E100</f>
        <v>82.3</v>
      </c>
      <c r="F96" s="18">
        <f>F97+F98+F99+F100</f>
        <v>75.286299999999997</v>
      </c>
      <c r="G96" s="159">
        <f t="shared" si="3"/>
        <v>1930.4179487179485</v>
      </c>
      <c r="H96" s="159">
        <f t="shared" si="4"/>
        <v>70.824365004703665</v>
      </c>
      <c r="I96" s="159">
        <f t="shared" si="5"/>
        <v>91.477885783718108</v>
      </c>
      <c r="J96" s="164"/>
    </row>
    <row r="97" spans="1:10" ht="45" x14ac:dyDescent="0.3">
      <c r="A97" s="165">
        <v>70721</v>
      </c>
      <c r="B97" s="166" t="s">
        <v>711</v>
      </c>
      <c r="C97" s="18">
        <f>[1]ფორმა3!D3150</f>
        <v>3.9</v>
      </c>
      <c r="D97" s="18">
        <f>[1]ფორმა3!E3069</f>
        <v>106.3</v>
      </c>
      <c r="E97" s="18">
        <f>[1]ფორმა3!I3069</f>
        <v>82.3</v>
      </c>
      <c r="F97" s="18">
        <f>[1]ფორმა3!M3069</f>
        <v>75.286299999999997</v>
      </c>
      <c r="G97" s="159">
        <f t="shared" si="3"/>
        <v>1930.4179487179485</v>
      </c>
      <c r="H97" s="159">
        <f t="shared" si="4"/>
        <v>70.824365004703665</v>
      </c>
      <c r="I97" s="159">
        <f t="shared" si="5"/>
        <v>91.477885783718108</v>
      </c>
      <c r="J97" s="164"/>
    </row>
    <row r="98" spans="1:10" ht="30" hidden="1" x14ac:dyDescent="0.3">
      <c r="A98" s="165">
        <v>70722</v>
      </c>
      <c r="B98" s="166" t="s">
        <v>712</v>
      </c>
      <c r="C98" s="18"/>
      <c r="D98" s="18"/>
      <c r="E98" s="18"/>
      <c r="F98" s="18"/>
      <c r="G98" s="159" t="e">
        <f t="shared" si="3"/>
        <v>#DIV/0!</v>
      </c>
      <c r="H98" s="159" t="e">
        <f t="shared" si="4"/>
        <v>#DIV/0!</v>
      </c>
      <c r="I98" s="159" t="e">
        <f t="shared" si="5"/>
        <v>#DIV/0!</v>
      </c>
      <c r="J98" s="164"/>
    </row>
    <row r="99" spans="1:10" ht="30" hidden="1" x14ac:dyDescent="0.3">
      <c r="A99" s="165">
        <v>70723</v>
      </c>
      <c r="B99" s="166" t="s">
        <v>713</v>
      </c>
      <c r="C99" s="18"/>
      <c r="D99" s="18"/>
      <c r="E99" s="18"/>
      <c r="F99" s="18"/>
      <c r="G99" s="159" t="e">
        <f t="shared" si="3"/>
        <v>#DIV/0!</v>
      </c>
      <c r="H99" s="159" t="e">
        <f t="shared" si="4"/>
        <v>#DIV/0!</v>
      </c>
      <c r="I99" s="159" t="e">
        <f t="shared" si="5"/>
        <v>#DIV/0!</v>
      </c>
      <c r="J99" s="164"/>
    </row>
    <row r="100" spans="1:10" ht="30" hidden="1" x14ac:dyDescent="0.3">
      <c r="A100" s="165">
        <v>70724</v>
      </c>
      <c r="B100" s="166" t="s">
        <v>714</v>
      </c>
      <c r="C100" s="18"/>
      <c r="D100" s="18"/>
      <c r="E100" s="18"/>
      <c r="F100" s="18"/>
      <c r="G100" s="159" t="e">
        <f t="shared" si="3"/>
        <v>#DIV/0!</v>
      </c>
      <c r="H100" s="159" t="e">
        <f t="shared" si="4"/>
        <v>#DIV/0!</v>
      </c>
      <c r="I100" s="159" t="e">
        <f t="shared" si="5"/>
        <v>#DIV/0!</v>
      </c>
      <c r="J100" s="164"/>
    </row>
    <row r="101" spans="1:10" ht="30" hidden="1" x14ac:dyDescent="0.3">
      <c r="A101" s="162">
        <v>7073</v>
      </c>
      <c r="B101" s="163" t="s">
        <v>715</v>
      </c>
      <c r="C101" s="18">
        <f>C102+C103+C104+C105</f>
        <v>0</v>
      </c>
      <c r="D101" s="18">
        <f>D102+D103+D104+D105</f>
        <v>0</v>
      </c>
      <c r="E101" s="18">
        <f>E102+E103+E104+E105</f>
        <v>0</v>
      </c>
      <c r="F101" s="18">
        <f>F102+F103+F104+F105</f>
        <v>0</v>
      </c>
      <c r="G101" s="159" t="e">
        <f t="shared" si="3"/>
        <v>#DIV/0!</v>
      </c>
      <c r="H101" s="159" t="e">
        <f t="shared" si="4"/>
        <v>#DIV/0!</v>
      </c>
      <c r="I101" s="159" t="e">
        <f t="shared" si="5"/>
        <v>#DIV/0!</v>
      </c>
      <c r="J101" s="164"/>
    </row>
    <row r="102" spans="1:10" ht="45" hidden="1" x14ac:dyDescent="0.3">
      <c r="A102" s="165">
        <v>70731</v>
      </c>
      <c r="B102" s="166" t="s">
        <v>716</v>
      </c>
      <c r="C102" s="18"/>
      <c r="D102" s="18"/>
      <c r="E102" s="18"/>
      <c r="F102" s="18"/>
      <c r="G102" s="159" t="e">
        <f t="shared" si="3"/>
        <v>#DIV/0!</v>
      </c>
      <c r="H102" s="159" t="e">
        <f t="shared" si="4"/>
        <v>#DIV/0!</v>
      </c>
      <c r="I102" s="159" t="e">
        <f t="shared" si="5"/>
        <v>#DIV/0!</v>
      </c>
      <c r="J102" s="164"/>
    </row>
    <row r="103" spans="1:10" ht="45" hidden="1" x14ac:dyDescent="0.3">
      <c r="A103" s="165">
        <v>70732</v>
      </c>
      <c r="B103" s="166" t="s">
        <v>717</v>
      </c>
      <c r="C103" s="18"/>
      <c r="D103" s="18"/>
      <c r="E103" s="18"/>
      <c r="F103" s="18"/>
      <c r="G103" s="159" t="e">
        <f t="shared" si="3"/>
        <v>#DIV/0!</v>
      </c>
      <c r="H103" s="159" t="e">
        <f t="shared" si="4"/>
        <v>#DIV/0!</v>
      </c>
      <c r="I103" s="159" t="e">
        <f t="shared" si="5"/>
        <v>#DIV/0!</v>
      </c>
      <c r="J103" s="164"/>
    </row>
    <row r="104" spans="1:10" ht="45" hidden="1" x14ac:dyDescent="0.3">
      <c r="A104" s="165">
        <v>70733</v>
      </c>
      <c r="B104" s="166" t="s">
        <v>718</v>
      </c>
      <c r="C104" s="18"/>
      <c r="D104" s="18"/>
      <c r="E104" s="18"/>
      <c r="F104" s="18"/>
      <c r="G104" s="159" t="e">
        <f t="shared" si="3"/>
        <v>#DIV/0!</v>
      </c>
      <c r="H104" s="159" t="e">
        <f t="shared" si="4"/>
        <v>#DIV/0!</v>
      </c>
      <c r="I104" s="159" t="e">
        <f t="shared" si="5"/>
        <v>#DIV/0!</v>
      </c>
      <c r="J104" s="164"/>
    </row>
    <row r="105" spans="1:10" ht="45" hidden="1" x14ac:dyDescent="0.3">
      <c r="A105" s="165">
        <v>70734</v>
      </c>
      <c r="B105" s="166" t="s">
        <v>719</v>
      </c>
      <c r="C105" s="18"/>
      <c r="D105" s="18"/>
      <c r="E105" s="18"/>
      <c r="F105" s="18"/>
      <c r="G105" s="159" t="e">
        <f t="shared" si="3"/>
        <v>#DIV/0!</v>
      </c>
      <c r="H105" s="159" t="e">
        <f t="shared" si="4"/>
        <v>#DIV/0!</v>
      </c>
      <c r="I105" s="159" t="e">
        <f t="shared" si="5"/>
        <v>#DIV/0!</v>
      </c>
      <c r="J105" s="164"/>
    </row>
    <row r="106" spans="1:10" ht="30" x14ac:dyDescent="0.3">
      <c r="A106" s="162">
        <v>7074</v>
      </c>
      <c r="B106" s="163" t="s">
        <v>720</v>
      </c>
      <c r="C106" s="18">
        <f>[1]ფორმა3!D3069</f>
        <v>91.3</v>
      </c>
      <c r="D106" s="18">
        <f>[1]ფორმა3!E3150</f>
        <v>15.80029</v>
      </c>
      <c r="E106" s="18">
        <f>[1]ფორმა3!I3150</f>
        <v>14.67529</v>
      </c>
      <c r="F106" s="18">
        <f>[1]ფორმა3!M3150</f>
        <v>14.590409999999999</v>
      </c>
      <c r="G106" s="159">
        <f t="shared" si="3"/>
        <v>15.980733844468784</v>
      </c>
      <c r="H106" s="159">
        <f t="shared" si="4"/>
        <v>92.342672191459769</v>
      </c>
      <c r="I106" s="159">
        <f t="shared" si="5"/>
        <v>99.421612792660312</v>
      </c>
      <c r="J106" s="164"/>
    </row>
    <row r="107" spans="1:10" ht="30" hidden="1" x14ac:dyDescent="0.3">
      <c r="A107" s="162">
        <v>7075</v>
      </c>
      <c r="B107" s="163" t="s">
        <v>721</v>
      </c>
      <c r="C107" s="18"/>
      <c r="D107" s="18"/>
      <c r="E107" s="18"/>
      <c r="F107" s="18"/>
      <c r="G107" s="159" t="e">
        <f t="shared" si="3"/>
        <v>#DIV/0!</v>
      </c>
      <c r="H107" s="159" t="e">
        <f t="shared" si="4"/>
        <v>#DIV/0!</v>
      </c>
      <c r="I107" s="159" t="e">
        <f t="shared" si="5"/>
        <v>#DIV/0!</v>
      </c>
      <c r="J107" s="164"/>
    </row>
    <row r="108" spans="1:10" ht="30" x14ac:dyDescent="0.3">
      <c r="A108" s="156">
        <v>708</v>
      </c>
      <c r="B108" s="157" t="s">
        <v>722</v>
      </c>
      <c r="C108" s="18">
        <f>C109+C110+C111+C112</f>
        <v>1752.3</v>
      </c>
      <c r="D108" s="18">
        <f>D109+D110+D111+D112</f>
        <v>3819.7288699999999</v>
      </c>
      <c r="E108" s="18">
        <f>E109+E110+E111+E112</f>
        <v>3070.0568699999999</v>
      </c>
      <c r="F108" s="18">
        <f>F109+F110+F111+F112</f>
        <v>1915.1347699999999</v>
      </c>
      <c r="G108" s="159">
        <f t="shared" si="3"/>
        <v>109.29263082805456</v>
      </c>
      <c r="H108" s="159">
        <f t="shared" si="4"/>
        <v>50.137976677910125</v>
      </c>
      <c r="I108" s="159">
        <f t="shared" si="5"/>
        <v>62.381084491115637</v>
      </c>
      <c r="J108" s="164"/>
    </row>
    <row r="109" spans="1:10" ht="30" x14ac:dyDescent="0.3">
      <c r="A109" s="162">
        <v>7081</v>
      </c>
      <c r="B109" s="163" t="s">
        <v>723</v>
      </c>
      <c r="C109" s="18">
        <f>[1]ფორმა3!D2393</f>
        <v>923.8</v>
      </c>
      <c r="D109" s="18">
        <f>[1]ფორმა3!E2393</f>
        <v>3006.2288699999999</v>
      </c>
      <c r="E109" s="18">
        <f>[1]ფორმა3!I2393</f>
        <v>2489.6208099999999</v>
      </c>
      <c r="F109" s="18">
        <f>[1]ფორმა3!M2393</f>
        <v>1452.6468899999998</v>
      </c>
      <c r="G109" s="159">
        <f t="shared" si="3"/>
        <v>157.24690300930934</v>
      </c>
      <c r="H109" s="159">
        <f t="shared" si="4"/>
        <v>48.321234104840457</v>
      </c>
      <c r="I109" s="159">
        <f t="shared" si="5"/>
        <v>58.34811808148406</v>
      </c>
      <c r="J109" s="164"/>
    </row>
    <row r="110" spans="1:10" ht="30" x14ac:dyDescent="0.3">
      <c r="A110" s="162">
        <v>7082</v>
      </c>
      <c r="B110" s="163" t="s">
        <v>724</v>
      </c>
      <c r="C110" s="18">
        <f>[1]ფორმა3!D2662</f>
        <v>743.3</v>
      </c>
      <c r="D110" s="18">
        <f>[1]ფორმა3!E2662</f>
        <v>728.3</v>
      </c>
      <c r="E110" s="18">
        <f>[1]ფორმა3!I2662</f>
        <v>521.93606</v>
      </c>
      <c r="F110" s="18">
        <f>[1]ფორმა3!M2662</f>
        <v>422.33278999999999</v>
      </c>
      <c r="G110" s="159">
        <f t="shared" si="3"/>
        <v>56.818618323691652</v>
      </c>
      <c r="H110" s="159">
        <f t="shared" si="4"/>
        <v>57.988849375257459</v>
      </c>
      <c r="I110" s="159">
        <f t="shared" si="5"/>
        <v>80.91657625648628</v>
      </c>
      <c r="J110" s="164"/>
    </row>
    <row r="111" spans="1:10" ht="45" x14ac:dyDescent="0.3">
      <c r="A111" s="162">
        <v>7083</v>
      </c>
      <c r="B111" s="163" t="s">
        <v>725</v>
      </c>
      <c r="C111" s="18">
        <f>[1]ფორმა3!D2913</f>
        <v>50.2</v>
      </c>
      <c r="D111" s="18">
        <f>[1]ფორმა3!E2913</f>
        <v>50.2</v>
      </c>
      <c r="E111" s="18">
        <f>[1]ფორმა3!I2913</f>
        <v>32.700000000000003</v>
      </c>
      <c r="F111" s="18">
        <f>[1]ფორმა3!M2913</f>
        <v>15.943940000000001</v>
      </c>
      <c r="G111" s="159">
        <f t="shared" si="3"/>
        <v>31.760836653386455</v>
      </c>
      <c r="H111" s="159">
        <f t="shared" si="4"/>
        <v>31.760836653386455</v>
      </c>
      <c r="I111" s="159">
        <f t="shared" si="5"/>
        <v>48.758226299694194</v>
      </c>
      <c r="J111" s="164"/>
    </row>
    <row r="112" spans="1:10" ht="45" x14ac:dyDescent="0.3">
      <c r="A112" s="162">
        <v>7084</v>
      </c>
      <c r="B112" s="163" t="s">
        <v>726</v>
      </c>
      <c r="C112" s="18">
        <f>[1]ფორმა3!D2984</f>
        <v>35</v>
      </c>
      <c r="D112" s="18">
        <f>[1]ფორმა3!E2984</f>
        <v>35</v>
      </c>
      <c r="E112" s="18">
        <f>[1]ფორმა3!I2984</f>
        <v>25.8</v>
      </c>
      <c r="F112" s="18">
        <f>[1]ფორმა3!M2984</f>
        <v>24.21115</v>
      </c>
      <c r="G112" s="159">
        <f t="shared" si="3"/>
        <v>69.174714285714288</v>
      </c>
      <c r="H112" s="159">
        <f t="shared" si="4"/>
        <v>69.174714285714288</v>
      </c>
      <c r="I112" s="159">
        <f t="shared" si="5"/>
        <v>93.841666666666669</v>
      </c>
      <c r="J112" s="164"/>
    </row>
    <row r="113" spans="1:10" ht="45" hidden="1" x14ac:dyDescent="0.3">
      <c r="A113" s="162">
        <v>7085</v>
      </c>
      <c r="B113" s="163" t="s">
        <v>727</v>
      </c>
      <c r="C113" s="18"/>
      <c r="D113" s="18"/>
      <c r="E113" s="18"/>
      <c r="F113" s="18"/>
      <c r="G113" s="159" t="e">
        <f t="shared" si="3"/>
        <v>#DIV/0!</v>
      </c>
      <c r="H113" s="159" t="e">
        <f t="shared" si="4"/>
        <v>#DIV/0!</v>
      </c>
      <c r="I113" s="159" t="e">
        <f t="shared" si="5"/>
        <v>#DIV/0!</v>
      </c>
      <c r="J113" s="164"/>
    </row>
    <row r="114" spans="1:10" ht="45" hidden="1" x14ac:dyDescent="0.3">
      <c r="A114" s="162">
        <v>7086</v>
      </c>
      <c r="B114" s="163" t="s">
        <v>728</v>
      </c>
      <c r="C114" s="18"/>
      <c r="D114" s="18"/>
      <c r="E114" s="18"/>
      <c r="F114" s="18"/>
      <c r="G114" s="159" t="e">
        <f t="shared" si="3"/>
        <v>#DIV/0!</v>
      </c>
      <c r="H114" s="159" t="e">
        <f t="shared" si="4"/>
        <v>#DIV/0!</v>
      </c>
      <c r="I114" s="159" t="e">
        <f t="shared" si="5"/>
        <v>#DIV/0!</v>
      </c>
      <c r="J114" s="164"/>
    </row>
    <row r="115" spans="1:10" ht="15" x14ac:dyDescent="0.3">
      <c r="A115" s="156">
        <v>709</v>
      </c>
      <c r="B115" s="157" t="s">
        <v>489</v>
      </c>
      <c r="C115" s="18">
        <f>C116+C117+C121+C128</f>
        <v>2620.7000000000003</v>
      </c>
      <c r="D115" s="18">
        <f>D116+D117+D121+D128</f>
        <v>5557.8421600000001</v>
      </c>
      <c r="E115" s="18">
        <f>E116+E117+E121+E128</f>
        <v>2908.4550399999998</v>
      </c>
      <c r="F115" s="18">
        <f>F116+F117+F121+F128</f>
        <v>2563.6786900000002</v>
      </c>
      <c r="G115" s="159">
        <f t="shared" si="3"/>
        <v>97.824195443965351</v>
      </c>
      <c r="H115" s="159">
        <f t="shared" si="4"/>
        <v>46.127230968358411</v>
      </c>
      <c r="I115" s="159">
        <f t="shared" si="5"/>
        <v>88.14572186063431</v>
      </c>
      <c r="J115" s="164"/>
    </row>
    <row r="116" spans="1:10" ht="15" x14ac:dyDescent="0.3">
      <c r="A116" s="162">
        <v>7091</v>
      </c>
      <c r="B116" s="163" t="s">
        <v>729</v>
      </c>
      <c r="C116" s="18">
        <f>[1]ფორმა3!D1955+[1]ფორმა3!D1960</f>
        <v>2505.3000000000002</v>
      </c>
      <c r="D116" s="18">
        <f>[1]ფორმა3!E1955+[1]ფორმა3!E1960</f>
        <v>4758.2474099999999</v>
      </c>
      <c r="E116" s="18">
        <f>[1]ფორმა3!I1955+[1]ფორმა3!I1960</f>
        <v>2232.2394100000001</v>
      </c>
      <c r="F116" s="18">
        <f>[1]ფორმა3!M1955+[1]ფორმა3!M1960</f>
        <v>1994.4708599999999</v>
      </c>
      <c r="G116" s="159">
        <f t="shared" si="3"/>
        <v>79.610061070530463</v>
      </c>
      <c r="H116" s="159">
        <f t="shared" si="4"/>
        <v>41.916081450670092</v>
      </c>
      <c r="I116" s="159">
        <f t="shared" si="5"/>
        <v>89.348429700916341</v>
      </c>
      <c r="J116" s="164"/>
    </row>
    <row r="117" spans="1:10" ht="15" x14ac:dyDescent="0.3">
      <c r="A117" s="162">
        <v>7092</v>
      </c>
      <c r="B117" s="163" t="s">
        <v>730</v>
      </c>
      <c r="C117" s="18">
        <f>C120</f>
        <v>0</v>
      </c>
      <c r="D117" s="18">
        <f>D120</f>
        <v>680.86974999999995</v>
      </c>
      <c r="E117" s="18">
        <f>E120</f>
        <v>581.89062999999999</v>
      </c>
      <c r="F117" s="18">
        <f>F120</f>
        <v>498.87159000000003</v>
      </c>
      <c r="G117" s="159" t="e">
        <f t="shared" si="3"/>
        <v>#DIV/0!</v>
      </c>
      <c r="H117" s="159">
        <f t="shared" si="4"/>
        <v>73.269753869958251</v>
      </c>
      <c r="I117" s="159">
        <f t="shared" si="5"/>
        <v>85.732879046359628</v>
      </c>
      <c r="J117" s="164"/>
    </row>
    <row r="118" spans="1:10" ht="30" hidden="1" x14ac:dyDescent="0.3">
      <c r="A118" s="165">
        <v>70921</v>
      </c>
      <c r="B118" s="166" t="s">
        <v>731</v>
      </c>
      <c r="C118" s="18"/>
      <c r="D118" s="18"/>
      <c r="E118" s="18"/>
      <c r="F118" s="18"/>
      <c r="G118" s="159" t="e">
        <f t="shared" si="3"/>
        <v>#DIV/0!</v>
      </c>
      <c r="H118" s="159" t="e">
        <f t="shared" si="4"/>
        <v>#DIV/0!</v>
      </c>
      <c r="I118" s="159" t="e">
        <f t="shared" si="5"/>
        <v>#DIV/0!</v>
      </c>
      <c r="J118" s="164"/>
    </row>
    <row r="119" spans="1:10" ht="15" hidden="1" x14ac:dyDescent="0.3">
      <c r="A119" s="165">
        <v>70922</v>
      </c>
      <c r="B119" s="166" t="s">
        <v>732</v>
      </c>
      <c r="C119" s="18"/>
      <c r="D119" s="18"/>
      <c r="E119" s="18"/>
      <c r="F119" s="18"/>
      <c r="G119" s="159" t="e">
        <f t="shared" si="3"/>
        <v>#DIV/0!</v>
      </c>
      <c r="H119" s="159" t="e">
        <f t="shared" si="4"/>
        <v>#DIV/0!</v>
      </c>
      <c r="I119" s="159" t="e">
        <f t="shared" si="5"/>
        <v>#DIV/0!</v>
      </c>
      <c r="J119" s="164"/>
    </row>
    <row r="120" spans="1:10" ht="30" x14ac:dyDescent="0.3">
      <c r="A120" s="165">
        <v>70923</v>
      </c>
      <c r="B120" s="166" t="s">
        <v>733</v>
      </c>
      <c r="C120" s="18">
        <f>[1]ფორმა3!D2333</f>
        <v>0</v>
      </c>
      <c r="D120" s="18">
        <f>[1]ფორმა3!E2333</f>
        <v>680.86974999999995</v>
      </c>
      <c r="E120" s="18">
        <f>[1]ფორმა3!I2333</f>
        <v>581.89062999999999</v>
      </c>
      <c r="F120" s="18">
        <f>[1]ფორმა3!M2333</f>
        <v>498.87159000000003</v>
      </c>
      <c r="G120" s="159" t="e">
        <f t="shared" si="3"/>
        <v>#DIV/0!</v>
      </c>
      <c r="H120" s="159">
        <f t="shared" si="4"/>
        <v>73.269753869958251</v>
      </c>
      <c r="I120" s="159">
        <f t="shared" si="5"/>
        <v>85.732879046359628</v>
      </c>
      <c r="J120" s="164"/>
    </row>
    <row r="121" spans="1:10" ht="15" x14ac:dyDescent="0.3">
      <c r="A121" s="162">
        <v>7093</v>
      </c>
      <c r="B121" s="163" t="s">
        <v>734</v>
      </c>
      <c r="C121" s="18"/>
      <c r="D121" s="18"/>
      <c r="E121" s="18"/>
      <c r="F121" s="18"/>
      <c r="G121" s="159" t="e">
        <f t="shared" si="3"/>
        <v>#DIV/0!</v>
      </c>
      <c r="H121" s="159" t="e">
        <f t="shared" si="4"/>
        <v>#DIV/0!</v>
      </c>
      <c r="I121" s="159" t="e">
        <f t="shared" si="5"/>
        <v>#DIV/0!</v>
      </c>
      <c r="J121" s="164"/>
    </row>
    <row r="122" spans="1:10" ht="15" hidden="1" x14ac:dyDescent="0.3">
      <c r="A122" s="162">
        <v>7094</v>
      </c>
      <c r="B122" s="163" t="s">
        <v>735</v>
      </c>
      <c r="C122" s="18">
        <f>C123+C124</f>
        <v>0</v>
      </c>
      <c r="D122" s="18">
        <f>D123+D124</f>
        <v>0</v>
      </c>
      <c r="E122" s="18">
        <f>E123+E124</f>
        <v>0</v>
      </c>
      <c r="F122" s="18">
        <f>F123+F124</f>
        <v>0</v>
      </c>
      <c r="G122" s="159" t="e">
        <f t="shared" si="3"/>
        <v>#DIV/0!</v>
      </c>
      <c r="H122" s="159" t="e">
        <f t="shared" si="4"/>
        <v>#DIV/0!</v>
      </c>
      <c r="I122" s="159" t="e">
        <f t="shared" si="5"/>
        <v>#DIV/0!</v>
      </c>
      <c r="J122" s="164"/>
    </row>
    <row r="123" spans="1:10" ht="30" hidden="1" x14ac:dyDescent="0.3">
      <c r="A123" s="165">
        <v>70941</v>
      </c>
      <c r="B123" s="166" t="s">
        <v>736</v>
      </c>
      <c r="C123" s="18"/>
      <c r="D123" s="18"/>
      <c r="E123" s="18"/>
      <c r="F123" s="18"/>
      <c r="G123" s="159" t="e">
        <f t="shared" si="3"/>
        <v>#DIV/0!</v>
      </c>
      <c r="H123" s="159" t="e">
        <f t="shared" si="4"/>
        <v>#DIV/0!</v>
      </c>
      <c r="I123" s="159" t="e">
        <f t="shared" si="5"/>
        <v>#DIV/0!</v>
      </c>
      <c r="J123" s="164"/>
    </row>
    <row r="124" spans="1:10" ht="30" hidden="1" x14ac:dyDescent="0.3">
      <c r="A124" s="165">
        <v>70942</v>
      </c>
      <c r="B124" s="166" t="s">
        <v>737</v>
      </c>
      <c r="C124" s="18"/>
      <c r="D124" s="18"/>
      <c r="E124" s="18"/>
      <c r="F124" s="18"/>
      <c r="G124" s="159" t="e">
        <f t="shared" si="3"/>
        <v>#DIV/0!</v>
      </c>
      <c r="H124" s="159" t="e">
        <f t="shared" si="4"/>
        <v>#DIV/0!</v>
      </c>
      <c r="I124" s="159" t="e">
        <f t="shared" si="5"/>
        <v>#DIV/0!</v>
      </c>
      <c r="J124" s="164"/>
    </row>
    <row r="125" spans="1:10" ht="30" hidden="1" x14ac:dyDescent="0.3">
      <c r="A125" s="162">
        <v>7095</v>
      </c>
      <c r="B125" s="163" t="s">
        <v>738</v>
      </c>
      <c r="C125" s="18"/>
      <c r="D125" s="18"/>
      <c r="E125" s="18"/>
      <c r="F125" s="18"/>
      <c r="G125" s="159" t="e">
        <f t="shared" si="3"/>
        <v>#DIV/0!</v>
      </c>
      <c r="H125" s="159" t="e">
        <f t="shared" si="4"/>
        <v>#DIV/0!</v>
      </c>
      <c r="I125" s="159" t="e">
        <f t="shared" si="5"/>
        <v>#DIV/0!</v>
      </c>
      <c r="J125" s="164"/>
    </row>
    <row r="126" spans="1:10" ht="30" hidden="1" x14ac:dyDescent="0.3">
      <c r="A126" s="162">
        <v>7096</v>
      </c>
      <c r="B126" s="163" t="s">
        <v>739</v>
      </c>
      <c r="C126" s="18"/>
      <c r="D126" s="18"/>
      <c r="E126" s="18"/>
      <c r="F126" s="18"/>
      <c r="G126" s="159" t="e">
        <f t="shared" si="3"/>
        <v>#DIV/0!</v>
      </c>
      <c r="H126" s="159" t="e">
        <f t="shared" si="4"/>
        <v>#DIV/0!</v>
      </c>
      <c r="I126" s="159" t="e">
        <f t="shared" si="5"/>
        <v>#DIV/0!</v>
      </c>
      <c r="J126" s="164"/>
    </row>
    <row r="127" spans="1:10" ht="30" hidden="1" x14ac:dyDescent="0.3">
      <c r="A127" s="162">
        <v>7097</v>
      </c>
      <c r="B127" s="163" t="s">
        <v>740</v>
      </c>
      <c r="C127" s="18"/>
      <c r="D127" s="18"/>
      <c r="E127" s="18"/>
      <c r="F127" s="18"/>
      <c r="G127" s="159" t="e">
        <f t="shared" si="3"/>
        <v>#DIV/0!</v>
      </c>
      <c r="H127" s="159" t="e">
        <f t="shared" si="4"/>
        <v>#DIV/0!</v>
      </c>
      <c r="I127" s="159" t="e">
        <f t="shared" si="5"/>
        <v>#DIV/0!</v>
      </c>
      <c r="J127" s="164"/>
    </row>
    <row r="128" spans="1:10" ht="39.75" customHeight="1" x14ac:dyDescent="0.3">
      <c r="A128" s="162">
        <v>7098</v>
      </c>
      <c r="B128" s="163" t="s">
        <v>741</v>
      </c>
      <c r="C128" s="18">
        <f>[1]ფორმა3!D1965</f>
        <v>115.4</v>
      </c>
      <c r="D128" s="18">
        <f>[1]ფორმა3!E1965</f>
        <v>118.72500000000001</v>
      </c>
      <c r="E128" s="18">
        <f>[1]ფორმა3!I1965</f>
        <v>94.325000000000003</v>
      </c>
      <c r="F128" s="18">
        <f>[1]ფორმა3!M1965</f>
        <v>70.336239999999989</v>
      </c>
      <c r="G128" s="159">
        <f t="shared" si="3"/>
        <v>60.949948006932395</v>
      </c>
      <c r="H128" s="159">
        <f t="shared" si="4"/>
        <v>59.242990103179608</v>
      </c>
      <c r="I128" s="159">
        <f t="shared" si="5"/>
        <v>74.567972435727526</v>
      </c>
      <c r="J128" s="164"/>
    </row>
    <row r="129" spans="1:15" ht="15" x14ac:dyDescent="0.3">
      <c r="A129" s="156">
        <v>710</v>
      </c>
      <c r="B129" s="157" t="s">
        <v>555</v>
      </c>
      <c r="C129" s="18">
        <f>C130+C133+C134+C135+C137+C138+C140</f>
        <v>1128.4000000000001</v>
      </c>
      <c r="D129" s="18">
        <f>D130+D133+D134+D135+D137+D138+D140</f>
        <v>1127.6500000000001</v>
      </c>
      <c r="E129" s="18">
        <f>E130+E133+E134+E135+E137+E138+E140</f>
        <v>859.50800000000004</v>
      </c>
      <c r="F129" s="18">
        <f>F130+F133+F134+F135+F137+F138+F140</f>
        <v>786.35484000000019</v>
      </c>
      <c r="G129" s="159">
        <f t="shared" si="3"/>
        <v>69.687596596951451</v>
      </c>
      <c r="H129" s="159">
        <f t="shared" si="4"/>
        <v>69.733945816521086</v>
      </c>
      <c r="I129" s="159">
        <f t="shared" si="5"/>
        <v>91.488949492035005</v>
      </c>
      <c r="J129" s="164"/>
    </row>
    <row r="130" spans="1:15" ht="60" x14ac:dyDescent="0.3">
      <c r="A130" s="162">
        <v>7101</v>
      </c>
      <c r="B130" s="163" t="s">
        <v>742</v>
      </c>
      <c r="C130" s="18">
        <f>C131+C132</f>
        <v>76.400000000000006</v>
      </c>
      <c r="D130" s="18">
        <f>D131+D132</f>
        <v>76.400000000000006</v>
      </c>
      <c r="E130" s="18">
        <f>E131+E132</f>
        <v>56.2</v>
      </c>
      <c r="F130" s="18">
        <f>F131+F132</f>
        <v>40.829100000000004</v>
      </c>
      <c r="G130" s="159">
        <f t="shared" si="3"/>
        <v>53.441230366492142</v>
      </c>
      <c r="H130" s="159">
        <f t="shared" si="4"/>
        <v>53.441230366492142</v>
      </c>
      <c r="I130" s="159">
        <f t="shared" si="5"/>
        <v>72.649644128113877</v>
      </c>
      <c r="J130" s="164"/>
    </row>
    <row r="131" spans="1:15" ht="30" hidden="1" x14ac:dyDescent="0.3">
      <c r="A131" s="165">
        <v>71011</v>
      </c>
      <c r="B131" s="166" t="s">
        <v>743</v>
      </c>
      <c r="C131" s="18"/>
      <c r="D131" s="18"/>
      <c r="E131" s="18"/>
      <c r="F131" s="18"/>
      <c r="G131" s="159" t="e">
        <f t="shared" si="3"/>
        <v>#DIV/0!</v>
      </c>
      <c r="H131" s="159" t="e">
        <f t="shared" si="4"/>
        <v>#DIV/0!</v>
      </c>
      <c r="I131" s="159" t="e">
        <f t="shared" si="5"/>
        <v>#DIV/0!</v>
      </c>
      <c r="J131" s="164"/>
    </row>
    <row r="132" spans="1:15" ht="60" x14ac:dyDescent="0.3">
      <c r="A132" s="165">
        <v>71012</v>
      </c>
      <c r="B132" s="166" t="s">
        <v>744</v>
      </c>
      <c r="C132" s="18">
        <f>[1]ფორმა3!D3636+[1]ფორმა3!D3693</f>
        <v>76.400000000000006</v>
      </c>
      <c r="D132" s="18">
        <f>[1]ფორმა3!E3636+[1]ფორმა3!E3693</f>
        <v>76.400000000000006</v>
      </c>
      <c r="E132" s="18">
        <f>[1]ფორმა3!I3636+[1]ფორმა3!I3693</f>
        <v>56.2</v>
      </c>
      <c r="F132" s="18">
        <f>[1]ფორმა3!M3636+[1]ფორმა3!M3693</f>
        <v>40.829100000000004</v>
      </c>
      <c r="G132" s="159">
        <f t="shared" si="3"/>
        <v>53.441230366492142</v>
      </c>
      <c r="H132" s="159">
        <f t="shared" si="4"/>
        <v>53.441230366492142</v>
      </c>
      <c r="I132" s="159">
        <f t="shared" si="5"/>
        <v>72.649644128113877</v>
      </c>
      <c r="J132" s="164"/>
    </row>
    <row r="133" spans="1:15" ht="30" x14ac:dyDescent="0.3">
      <c r="A133" s="162">
        <v>7102</v>
      </c>
      <c r="B133" s="163" t="s">
        <v>745</v>
      </c>
      <c r="C133" s="18">
        <f>[1]ფორმა3!D3755+[1]ფორმა3!D3770+[1]ფორმა3!D3774+[1]ფორმა3!D3778</f>
        <v>241.99999999999997</v>
      </c>
      <c r="D133" s="18">
        <f>[1]ფორმა3!E3755+[1]ფორმა3!E3770+[1]ფორმა3!E3774+[1]ფორმა3!E3778</f>
        <v>241.99999999999997</v>
      </c>
      <c r="E133" s="18">
        <f>[1]ფორმა3!I3755+[1]ფორმა3!I3770+[1]ფორმა3!I3774+[1]ფორმა3!I3778</f>
        <v>182.3</v>
      </c>
      <c r="F133" s="18">
        <f>[1]ფორმა3!M3755+[1]ფორმა3!M3770+[1]ფორმა3!M3774+[1]ფორმა3!M3778</f>
        <v>167.96884</v>
      </c>
      <c r="G133" s="159">
        <f t="shared" si="3"/>
        <v>69.408611570247942</v>
      </c>
      <c r="H133" s="159">
        <f t="shared" si="4"/>
        <v>69.408611570247942</v>
      </c>
      <c r="I133" s="159">
        <f t="shared" si="5"/>
        <v>92.13869445968183</v>
      </c>
      <c r="J133" s="164"/>
    </row>
    <row r="134" spans="1:15" ht="30" x14ac:dyDescent="0.3">
      <c r="A134" s="162">
        <v>7103</v>
      </c>
      <c r="B134" s="163" t="s">
        <v>613</v>
      </c>
      <c r="C134" s="18">
        <f>[1]ფორმა3!D3784</f>
        <v>1.8</v>
      </c>
      <c r="D134" s="18">
        <f>[1]ფორმა3!E3784</f>
        <v>1.8</v>
      </c>
      <c r="E134" s="18">
        <f>[1]ფორმა3!I3784</f>
        <v>1.4</v>
      </c>
      <c r="F134" s="18">
        <f>[1]ფორმა3!M3784</f>
        <v>1.35</v>
      </c>
      <c r="G134" s="159">
        <f t="shared" si="3"/>
        <v>75</v>
      </c>
      <c r="H134" s="159">
        <f t="shared" si="4"/>
        <v>75</v>
      </c>
      <c r="I134" s="159">
        <f t="shared" si="5"/>
        <v>96.428571428571445</v>
      </c>
      <c r="J134" s="164"/>
    </row>
    <row r="135" spans="1:15" ht="30" x14ac:dyDescent="0.3">
      <c r="A135" s="162">
        <v>7104</v>
      </c>
      <c r="B135" s="163" t="s">
        <v>746</v>
      </c>
      <c r="C135" s="18">
        <f>[1]ფორმა3!D3320+[1]ფორმა3!D3390+[1]ფორმა3!D3471+[1]ფორმა3!D3552+[1]ფორმა3!D3702+[1]ფორმა3!D3781</f>
        <v>77</v>
      </c>
      <c r="D135" s="18">
        <f>[1]ფორმა3!E3320+[1]ფორმა3!E3390+[1]ფორმა3!E3471+[1]ფორმა3!E3552+[1]ფორმა3!E3702+[1]ფორმა3!E3781</f>
        <v>82.4</v>
      </c>
      <c r="E135" s="18">
        <f>[1]ფორმა3!I3320+[1]ფორმა3!I3390+[1]ფორმა3!I3471+[1]ფორმა3!I3552+[1]ფორმა3!I3702+[1]ფორმა3!I3781</f>
        <v>69.087999999999994</v>
      </c>
      <c r="F135" s="18">
        <f>[1]ფორმა3!M3320+[1]ფორმა3!M3390+[1]ფორმა3!M3471+[1]ფორმა3!M3552+[1]ფორმა3!M3702+[1]ფორმა3!M3781</f>
        <v>65.791799999999995</v>
      </c>
      <c r="G135" s="159">
        <f t="shared" si="3"/>
        <v>85.443896103896094</v>
      </c>
      <c r="H135" s="159">
        <f t="shared" si="4"/>
        <v>79.84441747572815</v>
      </c>
      <c r="I135" s="159">
        <f t="shared" si="5"/>
        <v>95.228983325613711</v>
      </c>
      <c r="J135" s="164"/>
    </row>
    <row r="136" spans="1:15" ht="15" hidden="1" x14ac:dyDescent="0.3">
      <c r="A136" s="162">
        <v>7105</v>
      </c>
      <c r="B136" s="163" t="s">
        <v>747</v>
      </c>
      <c r="C136" s="18"/>
      <c r="D136" s="18"/>
      <c r="E136" s="18"/>
      <c r="F136" s="18"/>
      <c r="G136" s="159" t="e">
        <f t="shared" si="3"/>
        <v>#DIV/0!</v>
      </c>
      <c r="H136" s="159" t="e">
        <f t="shared" si="4"/>
        <v>#DIV/0!</v>
      </c>
      <c r="I136" s="159" t="e">
        <f t="shared" si="5"/>
        <v>#DIV/0!</v>
      </c>
      <c r="J136" s="164"/>
    </row>
    <row r="137" spans="1:15" ht="30" x14ac:dyDescent="0.3">
      <c r="A137" s="162">
        <v>7106</v>
      </c>
      <c r="B137" s="163" t="s">
        <v>748</v>
      </c>
      <c r="C137" s="18">
        <f>[1]ფორმა3!D3766</f>
        <v>32</v>
      </c>
      <c r="D137" s="18">
        <f>[1]ფორმა3!E3766</f>
        <v>32</v>
      </c>
      <c r="E137" s="18">
        <f>[1]ფორმა3!I3766</f>
        <v>21.038</v>
      </c>
      <c r="F137" s="18">
        <f>[1]ფორმა3!M3766</f>
        <v>18.001169999999998</v>
      </c>
      <c r="G137" s="159">
        <f t="shared" si="3"/>
        <v>56.253656249999992</v>
      </c>
      <c r="H137" s="159">
        <f t="shared" si="4"/>
        <v>56.253656249999992</v>
      </c>
      <c r="I137" s="159">
        <f t="shared" si="5"/>
        <v>85.565025192508784</v>
      </c>
      <c r="J137" s="164"/>
    </row>
    <row r="138" spans="1:15" ht="60" x14ac:dyDescent="0.3">
      <c r="A138" s="162">
        <v>7107</v>
      </c>
      <c r="B138" s="163" t="s">
        <v>749</v>
      </c>
      <c r="C138" s="18">
        <f>[1]ფორმა3!D3708+[1]ფორმა3!D3722+[1]ფორმა3!D3727+[1]ფორმა3!D3730+[1]ფორმა3!D3733+[1]ფორმა3!D3758</f>
        <v>541.20000000000005</v>
      </c>
      <c r="D138" s="18">
        <f>[1]ფორმა3!E3708+[1]ფორმა3!E3722+[1]ფორმა3!E3727+[1]ფორმა3!E3730+[1]ფორმა3!E3733+[1]ფორმა3!E3758</f>
        <v>531.65</v>
      </c>
      <c r="E138" s="18">
        <f>[1]ფორმა3!I3708+[1]ფორმა3!I3722+[1]ფორმა3!I3727+[1]ფორმა3!I3730+[1]ფორმა3!I3733+[1]ფორმა3!I3758</f>
        <v>435.74900000000002</v>
      </c>
      <c r="F138" s="18">
        <f>[1]ფორმა3!M3708+[1]ფორმა3!M3722+[1]ფორმა3!M3727+[1]ფორმა3!M3730+[1]ფორმა3!M3733+[1]ფორმა3!M3758</f>
        <v>415.28553000000005</v>
      </c>
      <c r="G138" s="159">
        <f t="shared" si="3"/>
        <v>76.734207317073171</v>
      </c>
      <c r="H138" s="159">
        <f t="shared" si="4"/>
        <v>78.112579704692948</v>
      </c>
      <c r="I138" s="159">
        <f t="shared" si="5"/>
        <v>95.303840054710392</v>
      </c>
      <c r="J138" s="164"/>
      <c r="L138" s="161"/>
      <c r="N138" s="161"/>
    </row>
    <row r="139" spans="1:15" ht="30" hidden="1" x14ac:dyDescent="0.3">
      <c r="A139" s="162">
        <v>7108</v>
      </c>
      <c r="B139" s="163" t="s">
        <v>750</v>
      </c>
      <c r="C139" s="18"/>
      <c r="D139" s="18"/>
      <c r="E139" s="18"/>
      <c r="F139" s="18"/>
      <c r="G139" s="159" t="e">
        <f t="shared" si="3"/>
        <v>#DIV/0!</v>
      </c>
      <c r="H139" s="159" t="e">
        <f t="shared" si="4"/>
        <v>#DIV/0!</v>
      </c>
      <c r="I139" s="159" t="e">
        <f t="shared" si="5"/>
        <v>#DIV/0!</v>
      </c>
      <c r="J139" s="164"/>
    </row>
    <row r="140" spans="1:15" ht="60" x14ac:dyDescent="0.3">
      <c r="A140" s="162">
        <v>7109</v>
      </c>
      <c r="B140" s="163" t="s">
        <v>751</v>
      </c>
      <c r="C140" s="18">
        <f>[1]ფორმა3!D3714+[1]ფორმა3!D3741+[1]ფორმა3!D3744+[1]ფორმა3!D3747+[1]ფორმა3!D3752+[1]ფორმა3!D3762</f>
        <v>158</v>
      </c>
      <c r="D140" s="18">
        <f>[1]ფორმა3!E3714+[1]ფორმა3!E3741+[1]ფორმა3!E3744+[1]ფორმა3!E3747+[1]ფორმა3!E3752+[1]ფორმა3!E3762</f>
        <v>161.4</v>
      </c>
      <c r="E140" s="18">
        <f>[1]ფორმა3!I3714+[1]ფორმა3!I3741+[1]ფორმა3!I3744+[1]ფორმა3!I3747+[1]ფორმა3!I3752+[1]ფორმა3!I3762</f>
        <v>93.733000000000004</v>
      </c>
      <c r="F140" s="18">
        <f>[1]ფორმა3!M3714+[1]ფორმა3!M3741+[1]ფორმა3!M3744+[1]ფორმა3!M3747+[1]ფორმა3!M3752+[1]ფორმა3!M3762</f>
        <v>77.128399999999999</v>
      </c>
      <c r="G140" s="159">
        <f t="shared" si="3"/>
        <v>48.815443037974681</v>
      </c>
      <c r="H140" s="159">
        <f t="shared" si="4"/>
        <v>47.787112763320941</v>
      </c>
      <c r="I140" s="159">
        <f t="shared" si="5"/>
        <v>82.285214385541906</v>
      </c>
      <c r="J140" s="164"/>
      <c r="L140" s="161"/>
      <c r="M140" s="161"/>
      <c r="N140" s="161"/>
      <c r="O140" s="161"/>
    </row>
    <row r="141" spans="1:15" ht="15" x14ac:dyDescent="0.3">
      <c r="A141" s="167"/>
      <c r="B141" s="157" t="s">
        <v>752</v>
      </c>
      <c r="C141" s="18">
        <f>C129+C115+C108+C91+C84+C77+C37+C29+C12</f>
        <v>15247.300000000001</v>
      </c>
      <c r="D141" s="18">
        <f>D129+D115+D108+D91+D84+D77+D37+D29+D12</f>
        <v>35506.86249</v>
      </c>
      <c r="E141" s="18">
        <f>E129+E115+E108+E91+E84+E77+E37+E29+E12</f>
        <v>25415.906370000001</v>
      </c>
      <c r="F141" s="18">
        <f>F129+F115+F108+F91+F84+F77+F37+F29+F12</f>
        <v>19307.47969</v>
      </c>
      <c r="G141" s="159">
        <f>F141/C141*100</f>
        <v>126.6288437297095</v>
      </c>
      <c r="H141" s="159">
        <f>F141/D141*100</f>
        <v>54.37675518482569</v>
      </c>
      <c r="I141" s="159">
        <f>F141/E141*100</f>
        <v>75.966126916448815</v>
      </c>
      <c r="J141" s="164"/>
    </row>
    <row r="142" spans="1:15" ht="15.75" thickBot="1" x14ac:dyDescent="0.35">
      <c r="A142" s="168"/>
      <c r="B142" s="169"/>
      <c r="C142" s="169"/>
      <c r="D142" s="169"/>
      <c r="E142" s="169"/>
      <c r="F142" s="170"/>
      <c r="G142" s="169"/>
      <c r="H142" s="169"/>
      <c r="I142" s="169"/>
      <c r="J142" s="169"/>
    </row>
    <row r="143" spans="1:15" ht="21" customHeight="1" x14ac:dyDescent="0.2">
      <c r="A143" s="154"/>
      <c r="B143" s="154"/>
      <c r="C143" s="154"/>
      <c r="D143" s="154"/>
      <c r="E143" s="154"/>
      <c r="F143" s="154"/>
      <c r="G143" s="154"/>
      <c r="H143" s="154"/>
      <c r="I143" s="154"/>
      <c r="J143" s="154"/>
    </row>
    <row r="144" spans="1:15" ht="39" customHeight="1" x14ac:dyDescent="0.2">
      <c r="B144" s="801" t="s">
        <v>753</v>
      </c>
      <c r="C144" s="801"/>
      <c r="D144" s="801"/>
      <c r="E144" s="801"/>
      <c r="F144" s="801"/>
      <c r="G144" s="801"/>
      <c r="H144" s="801"/>
      <c r="I144" s="171"/>
      <c r="L144" s="172"/>
    </row>
    <row r="145" spans="2:9" x14ac:dyDescent="0.2">
      <c r="B145" s="171"/>
      <c r="C145" s="171"/>
      <c r="D145" s="171"/>
      <c r="E145" s="171"/>
      <c r="F145" s="171"/>
      <c r="G145" s="171"/>
      <c r="H145" s="171"/>
      <c r="I145" s="171"/>
    </row>
    <row r="146" spans="2:9" ht="27" customHeight="1" x14ac:dyDescent="0.2">
      <c r="B146" s="794"/>
      <c r="C146" s="794"/>
      <c r="D146" s="794"/>
      <c r="E146" s="794"/>
      <c r="F146" s="794"/>
      <c r="I146" s="171"/>
    </row>
    <row r="147" spans="2:9" ht="27" customHeight="1" x14ac:dyDescent="0.2">
      <c r="B147" s="173"/>
      <c r="C147" s="173"/>
      <c r="D147" s="174"/>
      <c r="E147" s="173"/>
      <c r="F147" s="174"/>
      <c r="I147" s="171"/>
    </row>
    <row r="148" spans="2:9" ht="39" customHeight="1" x14ac:dyDescent="0.2">
      <c r="B148" s="794"/>
      <c r="C148" s="794"/>
      <c r="D148" s="794"/>
      <c r="E148" s="794"/>
      <c r="F148" s="794"/>
      <c r="G148" s="794"/>
      <c r="H148" s="794"/>
      <c r="I148" s="173"/>
    </row>
  </sheetData>
  <mergeCells count="17">
    <mergeCell ref="F2:J4"/>
    <mergeCell ref="A6:J6"/>
    <mergeCell ref="A7:J7"/>
    <mergeCell ref="H8:J8"/>
    <mergeCell ref="A9:A10"/>
    <mergeCell ref="B9:B10"/>
    <mergeCell ref="C9:C10"/>
    <mergeCell ref="D9:D10"/>
    <mergeCell ref="E9:E10"/>
    <mergeCell ref="F9:F10"/>
    <mergeCell ref="B148:H148"/>
    <mergeCell ref="G9:G10"/>
    <mergeCell ref="H9:H10"/>
    <mergeCell ref="I9:I10"/>
    <mergeCell ref="J9:J10"/>
    <mergeCell ref="B144:H144"/>
    <mergeCell ref="B146:F14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workbookViewId="0">
      <selection activeCell="B7" sqref="B7:E7"/>
    </sheetView>
  </sheetViews>
  <sheetFormatPr defaultColWidth="5.42578125" defaultRowHeight="11.25" x14ac:dyDescent="0.2"/>
  <cols>
    <col min="1" max="1" width="5.5703125" style="179" customWidth="1"/>
    <col min="2" max="2" width="32.85546875" style="179" customWidth="1"/>
    <col min="3" max="3" width="14.85546875" style="178" customWidth="1"/>
    <col min="4" max="4" width="9.28515625" style="178" customWidth="1"/>
    <col min="5" max="5" width="15" style="178" customWidth="1"/>
    <col min="6" max="6" width="9.42578125" style="178" customWidth="1"/>
    <col min="7" max="7" width="12.28515625" style="178" customWidth="1"/>
    <col min="8" max="12" width="9.42578125" style="178" customWidth="1"/>
    <col min="13" max="13" width="14.140625" style="178" customWidth="1"/>
    <col min="14" max="237" width="11.85546875" style="179" customWidth="1"/>
    <col min="238" max="238" width="5.5703125" style="179" customWidth="1"/>
    <col min="239" max="239" width="32.85546875" style="179" customWidth="1"/>
    <col min="240" max="240" width="14.85546875" style="179" customWidth="1"/>
    <col min="241" max="241" width="9.28515625" style="179" customWidth="1"/>
    <col min="242" max="242" width="15" style="179" customWidth="1"/>
    <col min="243" max="243" width="7.140625" style="179" customWidth="1"/>
    <col min="244" max="244" width="11.7109375" style="179" customWidth="1"/>
    <col min="245" max="245" width="8.42578125" style="179" customWidth="1"/>
    <col min="246" max="246" width="11.42578125" style="179" customWidth="1"/>
    <col min="247" max="249" width="7.140625" style="179" customWidth="1"/>
    <col min="250" max="250" width="14.5703125" style="179" customWidth="1"/>
    <col min="251" max="256" width="5.42578125" style="179"/>
    <col min="257" max="257" width="5.5703125" style="179" customWidth="1"/>
    <col min="258" max="258" width="32.85546875" style="179" customWidth="1"/>
    <col min="259" max="259" width="14.85546875" style="179" customWidth="1"/>
    <col min="260" max="260" width="9.28515625" style="179" customWidth="1"/>
    <col min="261" max="261" width="15" style="179" customWidth="1"/>
    <col min="262" max="262" width="9.42578125" style="179" customWidth="1"/>
    <col min="263" max="263" width="12.28515625" style="179" customWidth="1"/>
    <col min="264" max="268" width="9.42578125" style="179" customWidth="1"/>
    <col min="269" max="269" width="14.140625" style="179" customWidth="1"/>
    <col min="270" max="493" width="11.85546875" style="179" customWidth="1"/>
    <col min="494" max="494" width="5.5703125" style="179" customWidth="1"/>
    <col min="495" max="495" width="32.85546875" style="179" customWidth="1"/>
    <col min="496" max="496" width="14.85546875" style="179" customWidth="1"/>
    <col min="497" max="497" width="9.28515625" style="179" customWidth="1"/>
    <col min="498" max="498" width="15" style="179" customWidth="1"/>
    <col min="499" max="499" width="7.140625" style="179" customWidth="1"/>
    <col min="500" max="500" width="11.7109375" style="179" customWidth="1"/>
    <col min="501" max="501" width="8.42578125" style="179" customWidth="1"/>
    <col min="502" max="502" width="11.42578125" style="179" customWidth="1"/>
    <col min="503" max="505" width="7.140625" style="179" customWidth="1"/>
    <col min="506" max="506" width="14.5703125" style="179" customWidth="1"/>
    <col min="507" max="512" width="5.42578125" style="179"/>
    <col min="513" max="513" width="5.5703125" style="179" customWidth="1"/>
    <col min="514" max="514" width="32.85546875" style="179" customWidth="1"/>
    <col min="515" max="515" width="14.85546875" style="179" customWidth="1"/>
    <col min="516" max="516" width="9.28515625" style="179" customWidth="1"/>
    <col min="517" max="517" width="15" style="179" customWidth="1"/>
    <col min="518" max="518" width="9.42578125" style="179" customWidth="1"/>
    <col min="519" max="519" width="12.28515625" style="179" customWidth="1"/>
    <col min="520" max="524" width="9.42578125" style="179" customWidth="1"/>
    <col min="525" max="525" width="14.140625" style="179" customWidth="1"/>
    <col min="526" max="749" width="11.85546875" style="179" customWidth="1"/>
    <col min="750" max="750" width="5.5703125" style="179" customWidth="1"/>
    <col min="751" max="751" width="32.85546875" style="179" customWidth="1"/>
    <col min="752" max="752" width="14.85546875" style="179" customWidth="1"/>
    <col min="753" max="753" width="9.28515625" style="179" customWidth="1"/>
    <col min="754" max="754" width="15" style="179" customWidth="1"/>
    <col min="755" max="755" width="7.140625" style="179" customWidth="1"/>
    <col min="756" max="756" width="11.7109375" style="179" customWidth="1"/>
    <col min="757" max="757" width="8.42578125" style="179" customWidth="1"/>
    <col min="758" max="758" width="11.42578125" style="179" customWidth="1"/>
    <col min="759" max="761" width="7.140625" style="179" customWidth="1"/>
    <col min="762" max="762" width="14.5703125" style="179" customWidth="1"/>
    <col min="763" max="768" width="5.42578125" style="179"/>
    <col min="769" max="769" width="5.5703125" style="179" customWidth="1"/>
    <col min="770" max="770" width="32.85546875" style="179" customWidth="1"/>
    <col min="771" max="771" width="14.85546875" style="179" customWidth="1"/>
    <col min="772" max="772" width="9.28515625" style="179" customWidth="1"/>
    <col min="773" max="773" width="15" style="179" customWidth="1"/>
    <col min="774" max="774" width="9.42578125" style="179" customWidth="1"/>
    <col min="775" max="775" width="12.28515625" style="179" customWidth="1"/>
    <col min="776" max="780" width="9.42578125" style="179" customWidth="1"/>
    <col min="781" max="781" width="14.140625" style="179" customWidth="1"/>
    <col min="782" max="1005" width="11.85546875" style="179" customWidth="1"/>
    <col min="1006" max="1006" width="5.5703125" style="179" customWidth="1"/>
    <col min="1007" max="1007" width="32.85546875" style="179" customWidth="1"/>
    <col min="1008" max="1008" width="14.85546875" style="179" customWidth="1"/>
    <col min="1009" max="1009" width="9.28515625" style="179" customWidth="1"/>
    <col min="1010" max="1010" width="15" style="179" customWidth="1"/>
    <col min="1011" max="1011" width="7.140625" style="179" customWidth="1"/>
    <col min="1012" max="1012" width="11.7109375" style="179" customWidth="1"/>
    <col min="1013" max="1013" width="8.42578125" style="179" customWidth="1"/>
    <col min="1014" max="1014" width="11.42578125" style="179" customWidth="1"/>
    <col min="1015" max="1017" width="7.140625" style="179" customWidth="1"/>
    <col min="1018" max="1018" width="14.5703125" style="179" customWidth="1"/>
    <col min="1019" max="1024" width="5.42578125" style="179"/>
    <col min="1025" max="1025" width="5.5703125" style="179" customWidth="1"/>
    <col min="1026" max="1026" width="32.85546875" style="179" customWidth="1"/>
    <col min="1027" max="1027" width="14.85546875" style="179" customWidth="1"/>
    <col min="1028" max="1028" width="9.28515625" style="179" customWidth="1"/>
    <col min="1029" max="1029" width="15" style="179" customWidth="1"/>
    <col min="1030" max="1030" width="9.42578125" style="179" customWidth="1"/>
    <col min="1031" max="1031" width="12.28515625" style="179" customWidth="1"/>
    <col min="1032" max="1036" width="9.42578125" style="179" customWidth="1"/>
    <col min="1037" max="1037" width="14.140625" style="179" customWidth="1"/>
    <col min="1038" max="1261" width="11.85546875" style="179" customWidth="1"/>
    <col min="1262" max="1262" width="5.5703125" style="179" customWidth="1"/>
    <col min="1263" max="1263" width="32.85546875" style="179" customWidth="1"/>
    <col min="1264" max="1264" width="14.85546875" style="179" customWidth="1"/>
    <col min="1265" max="1265" width="9.28515625" style="179" customWidth="1"/>
    <col min="1266" max="1266" width="15" style="179" customWidth="1"/>
    <col min="1267" max="1267" width="7.140625" style="179" customWidth="1"/>
    <col min="1268" max="1268" width="11.7109375" style="179" customWidth="1"/>
    <col min="1269" max="1269" width="8.42578125" style="179" customWidth="1"/>
    <col min="1270" max="1270" width="11.42578125" style="179" customWidth="1"/>
    <col min="1271" max="1273" width="7.140625" style="179" customWidth="1"/>
    <col min="1274" max="1274" width="14.5703125" style="179" customWidth="1"/>
    <col min="1275" max="1280" width="5.42578125" style="179"/>
    <col min="1281" max="1281" width="5.5703125" style="179" customWidth="1"/>
    <col min="1282" max="1282" width="32.85546875" style="179" customWidth="1"/>
    <col min="1283" max="1283" width="14.85546875" style="179" customWidth="1"/>
    <col min="1284" max="1284" width="9.28515625" style="179" customWidth="1"/>
    <col min="1285" max="1285" width="15" style="179" customWidth="1"/>
    <col min="1286" max="1286" width="9.42578125" style="179" customWidth="1"/>
    <col min="1287" max="1287" width="12.28515625" style="179" customWidth="1"/>
    <col min="1288" max="1292" width="9.42578125" style="179" customWidth="1"/>
    <col min="1293" max="1293" width="14.140625" style="179" customWidth="1"/>
    <col min="1294" max="1517" width="11.85546875" style="179" customWidth="1"/>
    <col min="1518" max="1518" width="5.5703125" style="179" customWidth="1"/>
    <col min="1519" max="1519" width="32.85546875" style="179" customWidth="1"/>
    <col min="1520" max="1520" width="14.85546875" style="179" customWidth="1"/>
    <col min="1521" max="1521" width="9.28515625" style="179" customWidth="1"/>
    <col min="1522" max="1522" width="15" style="179" customWidth="1"/>
    <col min="1523" max="1523" width="7.140625" style="179" customWidth="1"/>
    <col min="1524" max="1524" width="11.7109375" style="179" customWidth="1"/>
    <col min="1525" max="1525" width="8.42578125" style="179" customWidth="1"/>
    <col min="1526" max="1526" width="11.42578125" style="179" customWidth="1"/>
    <col min="1527" max="1529" width="7.140625" style="179" customWidth="1"/>
    <col min="1530" max="1530" width="14.5703125" style="179" customWidth="1"/>
    <col min="1531" max="1536" width="5.42578125" style="179"/>
    <col min="1537" max="1537" width="5.5703125" style="179" customWidth="1"/>
    <col min="1538" max="1538" width="32.85546875" style="179" customWidth="1"/>
    <col min="1539" max="1539" width="14.85546875" style="179" customWidth="1"/>
    <col min="1540" max="1540" width="9.28515625" style="179" customWidth="1"/>
    <col min="1541" max="1541" width="15" style="179" customWidth="1"/>
    <col min="1542" max="1542" width="9.42578125" style="179" customWidth="1"/>
    <col min="1543" max="1543" width="12.28515625" style="179" customWidth="1"/>
    <col min="1544" max="1548" width="9.42578125" style="179" customWidth="1"/>
    <col min="1549" max="1549" width="14.140625" style="179" customWidth="1"/>
    <col min="1550" max="1773" width="11.85546875" style="179" customWidth="1"/>
    <col min="1774" max="1774" width="5.5703125" style="179" customWidth="1"/>
    <col min="1775" max="1775" width="32.85546875" style="179" customWidth="1"/>
    <col min="1776" max="1776" width="14.85546875" style="179" customWidth="1"/>
    <col min="1777" max="1777" width="9.28515625" style="179" customWidth="1"/>
    <col min="1778" max="1778" width="15" style="179" customWidth="1"/>
    <col min="1779" max="1779" width="7.140625" style="179" customWidth="1"/>
    <col min="1780" max="1780" width="11.7109375" style="179" customWidth="1"/>
    <col min="1781" max="1781" width="8.42578125" style="179" customWidth="1"/>
    <col min="1782" max="1782" width="11.42578125" style="179" customWidth="1"/>
    <col min="1783" max="1785" width="7.140625" style="179" customWidth="1"/>
    <col min="1786" max="1786" width="14.5703125" style="179" customWidth="1"/>
    <col min="1787" max="1792" width="5.42578125" style="179"/>
    <col min="1793" max="1793" width="5.5703125" style="179" customWidth="1"/>
    <col min="1794" max="1794" width="32.85546875" style="179" customWidth="1"/>
    <col min="1795" max="1795" width="14.85546875" style="179" customWidth="1"/>
    <col min="1796" max="1796" width="9.28515625" style="179" customWidth="1"/>
    <col min="1797" max="1797" width="15" style="179" customWidth="1"/>
    <col min="1798" max="1798" width="9.42578125" style="179" customWidth="1"/>
    <col min="1799" max="1799" width="12.28515625" style="179" customWidth="1"/>
    <col min="1800" max="1804" width="9.42578125" style="179" customWidth="1"/>
    <col min="1805" max="1805" width="14.140625" style="179" customWidth="1"/>
    <col min="1806" max="2029" width="11.85546875" style="179" customWidth="1"/>
    <col min="2030" max="2030" width="5.5703125" style="179" customWidth="1"/>
    <col min="2031" max="2031" width="32.85546875" style="179" customWidth="1"/>
    <col min="2032" max="2032" width="14.85546875" style="179" customWidth="1"/>
    <col min="2033" max="2033" width="9.28515625" style="179" customWidth="1"/>
    <col min="2034" max="2034" width="15" style="179" customWidth="1"/>
    <col min="2035" max="2035" width="7.140625" style="179" customWidth="1"/>
    <col min="2036" max="2036" width="11.7109375" style="179" customWidth="1"/>
    <col min="2037" max="2037" width="8.42578125" style="179" customWidth="1"/>
    <col min="2038" max="2038" width="11.42578125" style="179" customWidth="1"/>
    <col min="2039" max="2041" width="7.140625" style="179" customWidth="1"/>
    <col min="2042" max="2042" width="14.5703125" style="179" customWidth="1"/>
    <col min="2043" max="2048" width="5.42578125" style="179"/>
    <col min="2049" max="2049" width="5.5703125" style="179" customWidth="1"/>
    <col min="2050" max="2050" width="32.85546875" style="179" customWidth="1"/>
    <col min="2051" max="2051" width="14.85546875" style="179" customWidth="1"/>
    <col min="2052" max="2052" width="9.28515625" style="179" customWidth="1"/>
    <col min="2053" max="2053" width="15" style="179" customWidth="1"/>
    <col min="2054" max="2054" width="9.42578125" style="179" customWidth="1"/>
    <col min="2055" max="2055" width="12.28515625" style="179" customWidth="1"/>
    <col min="2056" max="2060" width="9.42578125" style="179" customWidth="1"/>
    <col min="2061" max="2061" width="14.140625" style="179" customWidth="1"/>
    <col min="2062" max="2285" width="11.85546875" style="179" customWidth="1"/>
    <col min="2286" max="2286" width="5.5703125" style="179" customWidth="1"/>
    <col min="2287" max="2287" width="32.85546875" style="179" customWidth="1"/>
    <col min="2288" max="2288" width="14.85546875" style="179" customWidth="1"/>
    <col min="2289" max="2289" width="9.28515625" style="179" customWidth="1"/>
    <col min="2290" max="2290" width="15" style="179" customWidth="1"/>
    <col min="2291" max="2291" width="7.140625" style="179" customWidth="1"/>
    <col min="2292" max="2292" width="11.7109375" style="179" customWidth="1"/>
    <col min="2293" max="2293" width="8.42578125" style="179" customWidth="1"/>
    <col min="2294" max="2294" width="11.42578125" style="179" customWidth="1"/>
    <col min="2295" max="2297" width="7.140625" style="179" customWidth="1"/>
    <col min="2298" max="2298" width="14.5703125" style="179" customWidth="1"/>
    <col min="2299" max="2304" width="5.42578125" style="179"/>
    <col min="2305" max="2305" width="5.5703125" style="179" customWidth="1"/>
    <col min="2306" max="2306" width="32.85546875" style="179" customWidth="1"/>
    <col min="2307" max="2307" width="14.85546875" style="179" customWidth="1"/>
    <col min="2308" max="2308" width="9.28515625" style="179" customWidth="1"/>
    <col min="2309" max="2309" width="15" style="179" customWidth="1"/>
    <col min="2310" max="2310" width="9.42578125" style="179" customWidth="1"/>
    <col min="2311" max="2311" width="12.28515625" style="179" customWidth="1"/>
    <col min="2312" max="2316" width="9.42578125" style="179" customWidth="1"/>
    <col min="2317" max="2317" width="14.140625" style="179" customWidth="1"/>
    <col min="2318" max="2541" width="11.85546875" style="179" customWidth="1"/>
    <col min="2542" max="2542" width="5.5703125" style="179" customWidth="1"/>
    <col min="2543" max="2543" width="32.85546875" style="179" customWidth="1"/>
    <col min="2544" max="2544" width="14.85546875" style="179" customWidth="1"/>
    <col min="2545" max="2545" width="9.28515625" style="179" customWidth="1"/>
    <col min="2546" max="2546" width="15" style="179" customWidth="1"/>
    <col min="2547" max="2547" width="7.140625" style="179" customWidth="1"/>
    <col min="2548" max="2548" width="11.7109375" style="179" customWidth="1"/>
    <col min="2549" max="2549" width="8.42578125" style="179" customWidth="1"/>
    <col min="2550" max="2550" width="11.42578125" style="179" customWidth="1"/>
    <col min="2551" max="2553" width="7.140625" style="179" customWidth="1"/>
    <col min="2554" max="2554" width="14.5703125" style="179" customWidth="1"/>
    <col min="2555" max="2560" width="5.42578125" style="179"/>
    <col min="2561" max="2561" width="5.5703125" style="179" customWidth="1"/>
    <col min="2562" max="2562" width="32.85546875" style="179" customWidth="1"/>
    <col min="2563" max="2563" width="14.85546875" style="179" customWidth="1"/>
    <col min="2564" max="2564" width="9.28515625" style="179" customWidth="1"/>
    <col min="2565" max="2565" width="15" style="179" customWidth="1"/>
    <col min="2566" max="2566" width="9.42578125" style="179" customWidth="1"/>
    <col min="2567" max="2567" width="12.28515625" style="179" customWidth="1"/>
    <col min="2568" max="2572" width="9.42578125" style="179" customWidth="1"/>
    <col min="2573" max="2573" width="14.140625" style="179" customWidth="1"/>
    <col min="2574" max="2797" width="11.85546875" style="179" customWidth="1"/>
    <col min="2798" max="2798" width="5.5703125" style="179" customWidth="1"/>
    <col min="2799" max="2799" width="32.85546875" style="179" customWidth="1"/>
    <col min="2800" max="2800" width="14.85546875" style="179" customWidth="1"/>
    <col min="2801" max="2801" width="9.28515625" style="179" customWidth="1"/>
    <col min="2802" max="2802" width="15" style="179" customWidth="1"/>
    <col min="2803" max="2803" width="7.140625" style="179" customWidth="1"/>
    <col min="2804" max="2804" width="11.7109375" style="179" customWidth="1"/>
    <col min="2805" max="2805" width="8.42578125" style="179" customWidth="1"/>
    <col min="2806" max="2806" width="11.42578125" style="179" customWidth="1"/>
    <col min="2807" max="2809" width="7.140625" style="179" customWidth="1"/>
    <col min="2810" max="2810" width="14.5703125" style="179" customWidth="1"/>
    <col min="2811" max="2816" width="5.42578125" style="179"/>
    <col min="2817" max="2817" width="5.5703125" style="179" customWidth="1"/>
    <col min="2818" max="2818" width="32.85546875" style="179" customWidth="1"/>
    <col min="2819" max="2819" width="14.85546875" style="179" customWidth="1"/>
    <col min="2820" max="2820" width="9.28515625" style="179" customWidth="1"/>
    <col min="2821" max="2821" width="15" style="179" customWidth="1"/>
    <col min="2822" max="2822" width="9.42578125" style="179" customWidth="1"/>
    <col min="2823" max="2823" width="12.28515625" style="179" customWidth="1"/>
    <col min="2824" max="2828" width="9.42578125" style="179" customWidth="1"/>
    <col min="2829" max="2829" width="14.140625" style="179" customWidth="1"/>
    <col min="2830" max="3053" width="11.85546875" style="179" customWidth="1"/>
    <col min="3054" max="3054" width="5.5703125" style="179" customWidth="1"/>
    <col min="3055" max="3055" width="32.85546875" style="179" customWidth="1"/>
    <col min="3056" max="3056" width="14.85546875" style="179" customWidth="1"/>
    <col min="3057" max="3057" width="9.28515625" style="179" customWidth="1"/>
    <col min="3058" max="3058" width="15" style="179" customWidth="1"/>
    <col min="3059" max="3059" width="7.140625" style="179" customWidth="1"/>
    <col min="3060" max="3060" width="11.7109375" style="179" customWidth="1"/>
    <col min="3061" max="3061" width="8.42578125" style="179" customWidth="1"/>
    <col min="3062" max="3062" width="11.42578125" style="179" customWidth="1"/>
    <col min="3063" max="3065" width="7.140625" style="179" customWidth="1"/>
    <col min="3066" max="3066" width="14.5703125" style="179" customWidth="1"/>
    <col min="3067" max="3072" width="5.42578125" style="179"/>
    <col min="3073" max="3073" width="5.5703125" style="179" customWidth="1"/>
    <col min="3074" max="3074" width="32.85546875" style="179" customWidth="1"/>
    <col min="3075" max="3075" width="14.85546875" style="179" customWidth="1"/>
    <col min="3076" max="3076" width="9.28515625" style="179" customWidth="1"/>
    <col min="3077" max="3077" width="15" style="179" customWidth="1"/>
    <col min="3078" max="3078" width="9.42578125" style="179" customWidth="1"/>
    <col min="3079" max="3079" width="12.28515625" style="179" customWidth="1"/>
    <col min="3080" max="3084" width="9.42578125" style="179" customWidth="1"/>
    <col min="3085" max="3085" width="14.140625" style="179" customWidth="1"/>
    <col min="3086" max="3309" width="11.85546875" style="179" customWidth="1"/>
    <col min="3310" max="3310" width="5.5703125" style="179" customWidth="1"/>
    <col min="3311" max="3311" width="32.85546875" style="179" customWidth="1"/>
    <col min="3312" max="3312" width="14.85546875" style="179" customWidth="1"/>
    <col min="3313" max="3313" width="9.28515625" style="179" customWidth="1"/>
    <col min="3314" max="3314" width="15" style="179" customWidth="1"/>
    <col min="3315" max="3315" width="7.140625" style="179" customWidth="1"/>
    <col min="3316" max="3316" width="11.7109375" style="179" customWidth="1"/>
    <col min="3317" max="3317" width="8.42578125" style="179" customWidth="1"/>
    <col min="3318" max="3318" width="11.42578125" style="179" customWidth="1"/>
    <col min="3319" max="3321" width="7.140625" style="179" customWidth="1"/>
    <col min="3322" max="3322" width="14.5703125" style="179" customWidth="1"/>
    <col min="3323" max="3328" width="5.42578125" style="179"/>
    <col min="3329" max="3329" width="5.5703125" style="179" customWidth="1"/>
    <col min="3330" max="3330" width="32.85546875" style="179" customWidth="1"/>
    <col min="3331" max="3331" width="14.85546875" style="179" customWidth="1"/>
    <col min="3332" max="3332" width="9.28515625" style="179" customWidth="1"/>
    <col min="3333" max="3333" width="15" style="179" customWidth="1"/>
    <col min="3334" max="3334" width="9.42578125" style="179" customWidth="1"/>
    <col min="3335" max="3335" width="12.28515625" style="179" customWidth="1"/>
    <col min="3336" max="3340" width="9.42578125" style="179" customWidth="1"/>
    <col min="3341" max="3341" width="14.140625" style="179" customWidth="1"/>
    <col min="3342" max="3565" width="11.85546875" style="179" customWidth="1"/>
    <col min="3566" max="3566" width="5.5703125" style="179" customWidth="1"/>
    <col min="3567" max="3567" width="32.85546875" style="179" customWidth="1"/>
    <col min="3568" max="3568" width="14.85546875" style="179" customWidth="1"/>
    <col min="3569" max="3569" width="9.28515625" style="179" customWidth="1"/>
    <col min="3570" max="3570" width="15" style="179" customWidth="1"/>
    <col min="3571" max="3571" width="7.140625" style="179" customWidth="1"/>
    <col min="3572" max="3572" width="11.7109375" style="179" customWidth="1"/>
    <col min="3573" max="3573" width="8.42578125" style="179" customWidth="1"/>
    <col min="3574" max="3574" width="11.42578125" style="179" customWidth="1"/>
    <col min="3575" max="3577" width="7.140625" style="179" customWidth="1"/>
    <col min="3578" max="3578" width="14.5703125" style="179" customWidth="1"/>
    <col min="3579" max="3584" width="5.42578125" style="179"/>
    <col min="3585" max="3585" width="5.5703125" style="179" customWidth="1"/>
    <col min="3586" max="3586" width="32.85546875" style="179" customWidth="1"/>
    <col min="3587" max="3587" width="14.85546875" style="179" customWidth="1"/>
    <col min="3588" max="3588" width="9.28515625" style="179" customWidth="1"/>
    <col min="3589" max="3589" width="15" style="179" customWidth="1"/>
    <col min="3590" max="3590" width="9.42578125" style="179" customWidth="1"/>
    <col min="3591" max="3591" width="12.28515625" style="179" customWidth="1"/>
    <col min="3592" max="3596" width="9.42578125" style="179" customWidth="1"/>
    <col min="3597" max="3597" width="14.140625" style="179" customWidth="1"/>
    <col min="3598" max="3821" width="11.85546875" style="179" customWidth="1"/>
    <col min="3822" max="3822" width="5.5703125" style="179" customWidth="1"/>
    <col min="3823" max="3823" width="32.85546875" style="179" customWidth="1"/>
    <col min="3824" max="3824" width="14.85546875" style="179" customWidth="1"/>
    <col min="3825" max="3825" width="9.28515625" style="179" customWidth="1"/>
    <col min="3826" max="3826" width="15" style="179" customWidth="1"/>
    <col min="3827" max="3827" width="7.140625" style="179" customWidth="1"/>
    <col min="3828" max="3828" width="11.7109375" style="179" customWidth="1"/>
    <col min="3829" max="3829" width="8.42578125" style="179" customWidth="1"/>
    <col min="3830" max="3830" width="11.42578125" style="179" customWidth="1"/>
    <col min="3831" max="3833" width="7.140625" style="179" customWidth="1"/>
    <col min="3834" max="3834" width="14.5703125" style="179" customWidth="1"/>
    <col min="3835" max="3840" width="5.42578125" style="179"/>
    <col min="3841" max="3841" width="5.5703125" style="179" customWidth="1"/>
    <col min="3842" max="3842" width="32.85546875" style="179" customWidth="1"/>
    <col min="3843" max="3843" width="14.85546875" style="179" customWidth="1"/>
    <col min="3844" max="3844" width="9.28515625" style="179" customWidth="1"/>
    <col min="3845" max="3845" width="15" style="179" customWidth="1"/>
    <col min="3846" max="3846" width="9.42578125" style="179" customWidth="1"/>
    <col min="3847" max="3847" width="12.28515625" style="179" customWidth="1"/>
    <col min="3848" max="3852" width="9.42578125" style="179" customWidth="1"/>
    <col min="3853" max="3853" width="14.140625" style="179" customWidth="1"/>
    <col min="3854" max="4077" width="11.85546875" style="179" customWidth="1"/>
    <col min="4078" max="4078" width="5.5703125" style="179" customWidth="1"/>
    <col min="4079" max="4079" width="32.85546875" style="179" customWidth="1"/>
    <col min="4080" max="4080" width="14.85546875" style="179" customWidth="1"/>
    <col min="4081" max="4081" width="9.28515625" style="179" customWidth="1"/>
    <col min="4082" max="4082" width="15" style="179" customWidth="1"/>
    <col min="4083" max="4083" width="7.140625" style="179" customWidth="1"/>
    <col min="4084" max="4084" width="11.7109375" style="179" customWidth="1"/>
    <col min="4085" max="4085" width="8.42578125" style="179" customWidth="1"/>
    <col min="4086" max="4086" width="11.42578125" style="179" customWidth="1"/>
    <col min="4087" max="4089" width="7.140625" style="179" customWidth="1"/>
    <col min="4090" max="4090" width="14.5703125" style="179" customWidth="1"/>
    <col min="4091" max="4096" width="5.42578125" style="179"/>
    <col min="4097" max="4097" width="5.5703125" style="179" customWidth="1"/>
    <col min="4098" max="4098" width="32.85546875" style="179" customWidth="1"/>
    <col min="4099" max="4099" width="14.85546875" style="179" customWidth="1"/>
    <col min="4100" max="4100" width="9.28515625" style="179" customWidth="1"/>
    <col min="4101" max="4101" width="15" style="179" customWidth="1"/>
    <col min="4102" max="4102" width="9.42578125" style="179" customWidth="1"/>
    <col min="4103" max="4103" width="12.28515625" style="179" customWidth="1"/>
    <col min="4104" max="4108" width="9.42578125" style="179" customWidth="1"/>
    <col min="4109" max="4109" width="14.140625" style="179" customWidth="1"/>
    <col min="4110" max="4333" width="11.85546875" style="179" customWidth="1"/>
    <col min="4334" max="4334" width="5.5703125" style="179" customWidth="1"/>
    <col min="4335" max="4335" width="32.85546875" style="179" customWidth="1"/>
    <col min="4336" max="4336" width="14.85546875" style="179" customWidth="1"/>
    <col min="4337" max="4337" width="9.28515625" style="179" customWidth="1"/>
    <col min="4338" max="4338" width="15" style="179" customWidth="1"/>
    <col min="4339" max="4339" width="7.140625" style="179" customWidth="1"/>
    <col min="4340" max="4340" width="11.7109375" style="179" customWidth="1"/>
    <col min="4341" max="4341" width="8.42578125" style="179" customWidth="1"/>
    <col min="4342" max="4342" width="11.42578125" style="179" customWidth="1"/>
    <col min="4343" max="4345" width="7.140625" style="179" customWidth="1"/>
    <col min="4346" max="4346" width="14.5703125" style="179" customWidth="1"/>
    <col min="4347" max="4352" width="5.42578125" style="179"/>
    <col min="4353" max="4353" width="5.5703125" style="179" customWidth="1"/>
    <col min="4354" max="4354" width="32.85546875" style="179" customWidth="1"/>
    <col min="4355" max="4355" width="14.85546875" style="179" customWidth="1"/>
    <col min="4356" max="4356" width="9.28515625" style="179" customWidth="1"/>
    <col min="4357" max="4357" width="15" style="179" customWidth="1"/>
    <col min="4358" max="4358" width="9.42578125" style="179" customWidth="1"/>
    <col min="4359" max="4359" width="12.28515625" style="179" customWidth="1"/>
    <col min="4360" max="4364" width="9.42578125" style="179" customWidth="1"/>
    <col min="4365" max="4365" width="14.140625" style="179" customWidth="1"/>
    <col min="4366" max="4589" width="11.85546875" style="179" customWidth="1"/>
    <col min="4590" max="4590" width="5.5703125" style="179" customWidth="1"/>
    <col min="4591" max="4591" width="32.85546875" style="179" customWidth="1"/>
    <col min="4592" max="4592" width="14.85546875" style="179" customWidth="1"/>
    <col min="4593" max="4593" width="9.28515625" style="179" customWidth="1"/>
    <col min="4594" max="4594" width="15" style="179" customWidth="1"/>
    <col min="4595" max="4595" width="7.140625" style="179" customWidth="1"/>
    <col min="4596" max="4596" width="11.7109375" style="179" customWidth="1"/>
    <col min="4597" max="4597" width="8.42578125" style="179" customWidth="1"/>
    <col min="4598" max="4598" width="11.42578125" style="179" customWidth="1"/>
    <col min="4599" max="4601" width="7.140625" style="179" customWidth="1"/>
    <col min="4602" max="4602" width="14.5703125" style="179" customWidth="1"/>
    <col min="4603" max="4608" width="5.42578125" style="179"/>
    <col min="4609" max="4609" width="5.5703125" style="179" customWidth="1"/>
    <col min="4610" max="4610" width="32.85546875" style="179" customWidth="1"/>
    <col min="4611" max="4611" width="14.85546875" style="179" customWidth="1"/>
    <col min="4612" max="4612" width="9.28515625" style="179" customWidth="1"/>
    <col min="4613" max="4613" width="15" style="179" customWidth="1"/>
    <col min="4614" max="4614" width="9.42578125" style="179" customWidth="1"/>
    <col min="4615" max="4615" width="12.28515625" style="179" customWidth="1"/>
    <col min="4616" max="4620" width="9.42578125" style="179" customWidth="1"/>
    <col min="4621" max="4621" width="14.140625" style="179" customWidth="1"/>
    <col min="4622" max="4845" width="11.85546875" style="179" customWidth="1"/>
    <col min="4846" max="4846" width="5.5703125" style="179" customWidth="1"/>
    <col min="4847" max="4847" width="32.85546875" style="179" customWidth="1"/>
    <col min="4848" max="4848" width="14.85546875" style="179" customWidth="1"/>
    <col min="4849" max="4849" width="9.28515625" style="179" customWidth="1"/>
    <col min="4850" max="4850" width="15" style="179" customWidth="1"/>
    <col min="4851" max="4851" width="7.140625" style="179" customWidth="1"/>
    <col min="4852" max="4852" width="11.7109375" style="179" customWidth="1"/>
    <col min="4853" max="4853" width="8.42578125" style="179" customWidth="1"/>
    <col min="4854" max="4854" width="11.42578125" style="179" customWidth="1"/>
    <col min="4855" max="4857" width="7.140625" style="179" customWidth="1"/>
    <col min="4858" max="4858" width="14.5703125" style="179" customWidth="1"/>
    <col min="4859" max="4864" width="5.42578125" style="179"/>
    <col min="4865" max="4865" width="5.5703125" style="179" customWidth="1"/>
    <col min="4866" max="4866" width="32.85546875" style="179" customWidth="1"/>
    <col min="4867" max="4867" width="14.85546875" style="179" customWidth="1"/>
    <col min="4868" max="4868" width="9.28515625" style="179" customWidth="1"/>
    <col min="4869" max="4869" width="15" style="179" customWidth="1"/>
    <col min="4870" max="4870" width="9.42578125" style="179" customWidth="1"/>
    <col min="4871" max="4871" width="12.28515625" style="179" customWidth="1"/>
    <col min="4872" max="4876" width="9.42578125" style="179" customWidth="1"/>
    <col min="4877" max="4877" width="14.140625" style="179" customWidth="1"/>
    <col min="4878" max="5101" width="11.85546875" style="179" customWidth="1"/>
    <col min="5102" max="5102" width="5.5703125" style="179" customWidth="1"/>
    <col min="5103" max="5103" width="32.85546875" style="179" customWidth="1"/>
    <col min="5104" max="5104" width="14.85546875" style="179" customWidth="1"/>
    <col min="5105" max="5105" width="9.28515625" style="179" customWidth="1"/>
    <col min="5106" max="5106" width="15" style="179" customWidth="1"/>
    <col min="5107" max="5107" width="7.140625" style="179" customWidth="1"/>
    <col min="5108" max="5108" width="11.7109375" style="179" customWidth="1"/>
    <col min="5109" max="5109" width="8.42578125" style="179" customWidth="1"/>
    <col min="5110" max="5110" width="11.42578125" style="179" customWidth="1"/>
    <col min="5111" max="5113" width="7.140625" style="179" customWidth="1"/>
    <col min="5114" max="5114" width="14.5703125" style="179" customWidth="1"/>
    <col min="5115" max="5120" width="5.42578125" style="179"/>
    <col min="5121" max="5121" width="5.5703125" style="179" customWidth="1"/>
    <col min="5122" max="5122" width="32.85546875" style="179" customWidth="1"/>
    <col min="5123" max="5123" width="14.85546875" style="179" customWidth="1"/>
    <col min="5124" max="5124" width="9.28515625" style="179" customWidth="1"/>
    <col min="5125" max="5125" width="15" style="179" customWidth="1"/>
    <col min="5126" max="5126" width="9.42578125" style="179" customWidth="1"/>
    <col min="5127" max="5127" width="12.28515625" style="179" customWidth="1"/>
    <col min="5128" max="5132" width="9.42578125" style="179" customWidth="1"/>
    <col min="5133" max="5133" width="14.140625" style="179" customWidth="1"/>
    <col min="5134" max="5357" width="11.85546875" style="179" customWidth="1"/>
    <col min="5358" max="5358" width="5.5703125" style="179" customWidth="1"/>
    <col min="5359" max="5359" width="32.85546875" style="179" customWidth="1"/>
    <col min="5360" max="5360" width="14.85546875" style="179" customWidth="1"/>
    <col min="5361" max="5361" width="9.28515625" style="179" customWidth="1"/>
    <col min="5362" max="5362" width="15" style="179" customWidth="1"/>
    <col min="5363" max="5363" width="7.140625" style="179" customWidth="1"/>
    <col min="5364" max="5364" width="11.7109375" style="179" customWidth="1"/>
    <col min="5365" max="5365" width="8.42578125" style="179" customWidth="1"/>
    <col min="5366" max="5366" width="11.42578125" style="179" customWidth="1"/>
    <col min="5367" max="5369" width="7.140625" style="179" customWidth="1"/>
    <col min="5370" max="5370" width="14.5703125" style="179" customWidth="1"/>
    <col min="5371" max="5376" width="5.42578125" style="179"/>
    <col min="5377" max="5377" width="5.5703125" style="179" customWidth="1"/>
    <col min="5378" max="5378" width="32.85546875" style="179" customWidth="1"/>
    <col min="5379" max="5379" width="14.85546875" style="179" customWidth="1"/>
    <col min="5380" max="5380" width="9.28515625" style="179" customWidth="1"/>
    <col min="5381" max="5381" width="15" style="179" customWidth="1"/>
    <col min="5382" max="5382" width="9.42578125" style="179" customWidth="1"/>
    <col min="5383" max="5383" width="12.28515625" style="179" customWidth="1"/>
    <col min="5384" max="5388" width="9.42578125" style="179" customWidth="1"/>
    <col min="5389" max="5389" width="14.140625" style="179" customWidth="1"/>
    <col min="5390" max="5613" width="11.85546875" style="179" customWidth="1"/>
    <col min="5614" max="5614" width="5.5703125" style="179" customWidth="1"/>
    <col min="5615" max="5615" width="32.85546875" style="179" customWidth="1"/>
    <col min="5616" max="5616" width="14.85546875" style="179" customWidth="1"/>
    <col min="5617" max="5617" width="9.28515625" style="179" customWidth="1"/>
    <col min="5618" max="5618" width="15" style="179" customWidth="1"/>
    <col min="5619" max="5619" width="7.140625" style="179" customWidth="1"/>
    <col min="5620" max="5620" width="11.7109375" style="179" customWidth="1"/>
    <col min="5621" max="5621" width="8.42578125" style="179" customWidth="1"/>
    <col min="5622" max="5622" width="11.42578125" style="179" customWidth="1"/>
    <col min="5623" max="5625" width="7.140625" style="179" customWidth="1"/>
    <col min="5626" max="5626" width="14.5703125" style="179" customWidth="1"/>
    <col min="5627" max="5632" width="5.42578125" style="179"/>
    <col min="5633" max="5633" width="5.5703125" style="179" customWidth="1"/>
    <col min="5634" max="5634" width="32.85546875" style="179" customWidth="1"/>
    <col min="5635" max="5635" width="14.85546875" style="179" customWidth="1"/>
    <col min="5636" max="5636" width="9.28515625" style="179" customWidth="1"/>
    <col min="5637" max="5637" width="15" style="179" customWidth="1"/>
    <col min="5638" max="5638" width="9.42578125" style="179" customWidth="1"/>
    <col min="5639" max="5639" width="12.28515625" style="179" customWidth="1"/>
    <col min="5640" max="5644" width="9.42578125" style="179" customWidth="1"/>
    <col min="5645" max="5645" width="14.140625" style="179" customWidth="1"/>
    <col min="5646" max="5869" width="11.85546875" style="179" customWidth="1"/>
    <col min="5870" max="5870" width="5.5703125" style="179" customWidth="1"/>
    <col min="5871" max="5871" width="32.85546875" style="179" customWidth="1"/>
    <col min="5872" max="5872" width="14.85546875" style="179" customWidth="1"/>
    <col min="5873" max="5873" width="9.28515625" style="179" customWidth="1"/>
    <col min="5874" max="5874" width="15" style="179" customWidth="1"/>
    <col min="5875" max="5875" width="7.140625" style="179" customWidth="1"/>
    <col min="5876" max="5876" width="11.7109375" style="179" customWidth="1"/>
    <col min="5877" max="5877" width="8.42578125" style="179" customWidth="1"/>
    <col min="5878" max="5878" width="11.42578125" style="179" customWidth="1"/>
    <col min="5879" max="5881" width="7.140625" style="179" customWidth="1"/>
    <col min="5882" max="5882" width="14.5703125" style="179" customWidth="1"/>
    <col min="5883" max="5888" width="5.42578125" style="179"/>
    <col min="5889" max="5889" width="5.5703125" style="179" customWidth="1"/>
    <col min="5890" max="5890" width="32.85546875" style="179" customWidth="1"/>
    <col min="5891" max="5891" width="14.85546875" style="179" customWidth="1"/>
    <col min="5892" max="5892" width="9.28515625" style="179" customWidth="1"/>
    <col min="5893" max="5893" width="15" style="179" customWidth="1"/>
    <col min="5894" max="5894" width="9.42578125" style="179" customWidth="1"/>
    <col min="5895" max="5895" width="12.28515625" style="179" customWidth="1"/>
    <col min="5896" max="5900" width="9.42578125" style="179" customWidth="1"/>
    <col min="5901" max="5901" width="14.140625" style="179" customWidth="1"/>
    <col min="5902" max="6125" width="11.85546875" style="179" customWidth="1"/>
    <col min="6126" max="6126" width="5.5703125" style="179" customWidth="1"/>
    <col min="6127" max="6127" width="32.85546875" style="179" customWidth="1"/>
    <col min="6128" max="6128" width="14.85546875" style="179" customWidth="1"/>
    <col min="6129" max="6129" width="9.28515625" style="179" customWidth="1"/>
    <col min="6130" max="6130" width="15" style="179" customWidth="1"/>
    <col min="6131" max="6131" width="7.140625" style="179" customWidth="1"/>
    <col min="6132" max="6132" width="11.7109375" style="179" customWidth="1"/>
    <col min="6133" max="6133" width="8.42578125" style="179" customWidth="1"/>
    <col min="6134" max="6134" width="11.42578125" style="179" customWidth="1"/>
    <col min="6135" max="6137" width="7.140625" style="179" customWidth="1"/>
    <col min="6138" max="6138" width="14.5703125" style="179" customWidth="1"/>
    <col min="6139" max="6144" width="5.42578125" style="179"/>
    <col min="6145" max="6145" width="5.5703125" style="179" customWidth="1"/>
    <col min="6146" max="6146" width="32.85546875" style="179" customWidth="1"/>
    <col min="6147" max="6147" width="14.85546875" style="179" customWidth="1"/>
    <col min="6148" max="6148" width="9.28515625" style="179" customWidth="1"/>
    <col min="6149" max="6149" width="15" style="179" customWidth="1"/>
    <col min="6150" max="6150" width="9.42578125" style="179" customWidth="1"/>
    <col min="6151" max="6151" width="12.28515625" style="179" customWidth="1"/>
    <col min="6152" max="6156" width="9.42578125" style="179" customWidth="1"/>
    <col min="6157" max="6157" width="14.140625" style="179" customWidth="1"/>
    <col min="6158" max="6381" width="11.85546875" style="179" customWidth="1"/>
    <col min="6382" max="6382" width="5.5703125" style="179" customWidth="1"/>
    <col min="6383" max="6383" width="32.85546875" style="179" customWidth="1"/>
    <col min="6384" max="6384" width="14.85546875" style="179" customWidth="1"/>
    <col min="6385" max="6385" width="9.28515625" style="179" customWidth="1"/>
    <col min="6386" max="6386" width="15" style="179" customWidth="1"/>
    <col min="6387" max="6387" width="7.140625" style="179" customWidth="1"/>
    <col min="6388" max="6388" width="11.7109375" style="179" customWidth="1"/>
    <col min="6389" max="6389" width="8.42578125" style="179" customWidth="1"/>
    <col min="6390" max="6390" width="11.42578125" style="179" customWidth="1"/>
    <col min="6391" max="6393" width="7.140625" style="179" customWidth="1"/>
    <col min="6394" max="6394" width="14.5703125" style="179" customWidth="1"/>
    <col min="6395" max="6400" width="5.42578125" style="179"/>
    <col min="6401" max="6401" width="5.5703125" style="179" customWidth="1"/>
    <col min="6402" max="6402" width="32.85546875" style="179" customWidth="1"/>
    <col min="6403" max="6403" width="14.85546875" style="179" customWidth="1"/>
    <col min="6404" max="6404" width="9.28515625" style="179" customWidth="1"/>
    <col min="6405" max="6405" width="15" style="179" customWidth="1"/>
    <col min="6406" max="6406" width="9.42578125" style="179" customWidth="1"/>
    <col min="6407" max="6407" width="12.28515625" style="179" customWidth="1"/>
    <col min="6408" max="6412" width="9.42578125" style="179" customWidth="1"/>
    <col min="6413" max="6413" width="14.140625" style="179" customWidth="1"/>
    <col min="6414" max="6637" width="11.85546875" style="179" customWidth="1"/>
    <col min="6638" max="6638" width="5.5703125" style="179" customWidth="1"/>
    <col min="6639" max="6639" width="32.85546875" style="179" customWidth="1"/>
    <col min="6640" max="6640" width="14.85546875" style="179" customWidth="1"/>
    <col min="6641" max="6641" width="9.28515625" style="179" customWidth="1"/>
    <col min="6642" max="6642" width="15" style="179" customWidth="1"/>
    <col min="6643" max="6643" width="7.140625" style="179" customWidth="1"/>
    <col min="6644" max="6644" width="11.7109375" style="179" customWidth="1"/>
    <col min="6645" max="6645" width="8.42578125" style="179" customWidth="1"/>
    <col min="6646" max="6646" width="11.42578125" style="179" customWidth="1"/>
    <col min="6647" max="6649" width="7.140625" style="179" customWidth="1"/>
    <col min="6650" max="6650" width="14.5703125" style="179" customWidth="1"/>
    <col min="6651" max="6656" width="5.42578125" style="179"/>
    <col min="6657" max="6657" width="5.5703125" style="179" customWidth="1"/>
    <col min="6658" max="6658" width="32.85546875" style="179" customWidth="1"/>
    <col min="6659" max="6659" width="14.85546875" style="179" customWidth="1"/>
    <col min="6660" max="6660" width="9.28515625" style="179" customWidth="1"/>
    <col min="6661" max="6661" width="15" style="179" customWidth="1"/>
    <col min="6662" max="6662" width="9.42578125" style="179" customWidth="1"/>
    <col min="6663" max="6663" width="12.28515625" style="179" customWidth="1"/>
    <col min="6664" max="6668" width="9.42578125" style="179" customWidth="1"/>
    <col min="6669" max="6669" width="14.140625" style="179" customWidth="1"/>
    <col min="6670" max="6893" width="11.85546875" style="179" customWidth="1"/>
    <col min="6894" max="6894" width="5.5703125" style="179" customWidth="1"/>
    <col min="6895" max="6895" width="32.85546875" style="179" customWidth="1"/>
    <col min="6896" max="6896" width="14.85546875" style="179" customWidth="1"/>
    <col min="6897" max="6897" width="9.28515625" style="179" customWidth="1"/>
    <col min="6898" max="6898" width="15" style="179" customWidth="1"/>
    <col min="6899" max="6899" width="7.140625" style="179" customWidth="1"/>
    <col min="6900" max="6900" width="11.7109375" style="179" customWidth="1"/>
    <col min="6901" max="6901" width="8.42578125" style="179" customWidth="1"/>
    <col min="6902" max="6902" width="11.42578125" style="179" customWidth="1"/>
    <col min="6903" max="6905" width="7.140625" style="179" customWidth="1"/>
    <col min="6906" max="6906" width="14.5703125" style="179" customWidth="1"/>
    <col min="6907" max="6912" width="5.42578125" style="179"/>
    <col min="6913" max="6913" width="5.5703125" style="179" customWidth="1"/>
    <col min="6914" max="6914" width="32.85546875" style="179" customWidth="1"/>
    <col min="6915" max="6915" width="14.85546875" style="179" customWidth="1"/>
    <col min="6916" max="6916" width="9.28515625" style="179" customWidth="1"/>
    <col min="6917" max="6917" width="15" style="179" customWidth="1"/>
    <col min="6918" max="6918" width="9.42578125" style="179" customWidth="1"/>
    <col min="6919" max="6919" width="12.28515625" style="179" customWidth="1"/>
    <col min="6920" max="6924" width="9.42578125" style="179" customWidth="1"/>
    <col min="6925" max="6925" width="14.140625" style="179" customWidth="1"/>
    <col min="6926" max="7149" width="11.85546875" style="179" customWidth="1"/>
    <col min="7150" max="7150" width="5.5703125" style="179" customWidth="1"/>
    <col min="7151" max="7151" width="32.85546875" style="179" customWidth="1"/>
    <col min="7152" max="7152" width="14.85546875" style="179" customWidth="1"/>
    <col min="7153" max="7153" width="9.28515625" style="179" customWidth="1"/>
    <col min="7154" max="7154" width="15" style="179" customWidth="1"/>
    <col min="7155" max="7155" width="7.140625" style="179" customWidth="1"/>
    <col min="7156" max="7156" width="11.7109375" style="179" customWidth="1"/>
    <col min="7157" max="7157" width="8.42578125" style="179" customWidth="1"/>
    <col min="7158" max="7158" width="11.42578125" style="179" customWidth="1"/>
    <col min="7159" max="7161" width="7.140625" style="179" customWidth="1"/>
    <col min="7162" max="7162" width="14.5703125" style="179" customWidth="1"/>
    <col min="7163" max="7168" width="5.42578125" style="179"/>
    <col min="7169" max="7169" width="5.5703125" style="179" customWidth="1"/>
    <col min="7170" max="7170" width="32.85546875" style="179" customWidth="1"/>
    <col min="7171" max="7171" width="14.85546875" style="179" customWidth="1"/>
    <col min="7172" max="7172" width="9.28515625" style="179" customWidth="1"/>
    <col min="7173" max="7173" width="15" style="179" customWidth="1"/>
    <col min="7174" max="7174" width="9.42578125" style="179" customWidth="1"/>
    <col min="7175" max="7175" width="12.28515625" style="179" customWidth="1"/>
    <col min="7176" max="7180" width="9.42578125" style="179" customWidth="1"/>
    <col min="7181" max="7181" width="14.140625" style="179" customWidth="1"/>
    <col min="7182" max="7405" width="11.85546875" style="179" customWidth="1"/>
    <col min="7406" max="7406" width="5.5703125" style="179" customWidth="1"/>
    <col min="7407" max="7407" width="32.85546875" style="179" customWidth="1"/>
    <col min="7408" max="7408" width="14.85546875" style="179" customWidth="1"/>
    <col min="7409" max="7409" width="9.28515625" style="179" customWidth="1"/>
    <col min="7410" max="7410" width="15" style="179" customWidth="1"/>
    <col min="7411" max="7411" width="7.140625" style="179" customWidth="1"/>
    <col min="7412" max="7412" width="11.7109375" style="179" customWidth="1"/>
    <col min="7413" max="7413" width="8.42578125" style="179" customWidth="1"/>
    <col min="7414" max="7414" width="11.42578125" style="179" customWidth="1"/>
    <col min="7415" max="7417" width="7.140625" style="179" customWidth="1"/>
    <col min="7418" max="7418" width="14.5703125" style="179" customWidth="1"/>
    <col min="7419" max="7424" width="5.42578125" style="179"/>
    <col min="7425" max="7425" width="5.5703125" style="179" customWidth="1"/>
    <col min="7426" max="7426" width="32.85546875" style="179" customWidth="1"/>
    <col min="7427" max="7427" width="14.85546875" style="179" customWidth="1"/>
    <col min="7428" max="7428" width="9.28515625" style="179" customWidth="1"/>
    <col min="7429" max="7429" width="15" style="179" customWidth="1"/>
    <col min="7430" max="7430" width="9.42578125" style="179" customWidth="1"/>
    <col min="7431" max="7431" width="12.28515625" style="179" customWidth="1"/>
    <col min="7432" max="7436" width="9.42578125" style="179" customWidth="1"/>
    <col min="7437" max="7437" width="14.140625" style="179" customWidth="1"/>
    <col min="7438" max="7661" width="11.85546875" style="179" customWidth="1"/>
    <col min="7662" max="7662" width="5.5703125" style="179" customWidth="1"/>
    <col min="7663" max="7663" width="32.85546875" style="179" customWidth="1"/>
    <col min="7664" max="7664" width="14.85546875" style="179" customWidth="1"/>
    <col min="7665" max="7665" width="9.28515625" style="179" customWidth="1"/>
    <col min="7666" max="7666" width="15" style="179" customWidth="1"/>
    <col min="7667" max="7667" width="7.140625" style="179" customWidth="1"/>
    <col min="7668" max="7668" width="11.7109375" style="179" customWidth="1"/>
    <col min="7669" max="7669" width="8.42578125" style="179" customWidth="1"/>
    <col min="7670" max="7670" width="11.42578125" style="179" customWidth="1"/>
    <col min="7671" max="7673" width="7.140625" style="179" customWidth="1"/>
    <col min="7674" max="7674" width="14.5703125" style="179" customWidth="1"/>
    <col min="7675" max="7680" width="5.42578125" style="179"/>
    <col min="7681" max="7681" width="5.5703125" style="179" customWidth="1"/>
    <col min="7682" max="7682" width="32.85546875" style="179" customWidth="1"/>
    <col min="7683" max="7683" width="14.85546875" style="179" customWidth="1"/>
    <col min="7684" max="7684" width="9.28515625" style="179" customWidth="1"/>
    <col min="7685" max="7685" width="15" style="179" customWidth="1"/>
    <col min="7686" max="7686" width="9.42578125" style="179" customWidth="1"/>
    <col min="7687" max="7687" width="12.28515625" style="179" customWidth="1"/>
    <col min="7688" max="7692" width="9.42578125" style="179" customWidth="1"/>
    <col min="7693" max="7693" width="14.140625" style="179" customWidth="1"/>
    <col min="7694" max="7917" width="11.85546875" style="179" customWidth="1"/>
    <col min="7918" max="7918" width="5.5703125" style="179" customWidth="1"/>
    <col min="7919" max="7919" width="32.85546875" style="179" customWidth="1"/>
    <col min="7920" max="7920" width="14.85546875" style="179" customWidth="1"/>
    <col min="7921" max="7921" width="9.28515625" style="179" customWidth="1"/>
    <col min="7922" max="7922" width="15" style="179" customWidth="1"/>
    <col min="7923" max="7923" width="7.140625" style="179" customWidth="1"/>
    <col min="7924" max="7924" width="11.7109375" style="179" customWidth="1"/>
    <col min="7925" max="7925" width="8.42578125" style="179" customWidth="1"/>
    <col min="7926" max="7926" width="11.42578125" style="179" customWidth="1"/>
    <col min="7927" max="7929" width="7.140625" style="179" customWidth="1"/>
    <col min="7930" max="7930" width="14.5703125" style="179" customWidth="1"/>
    <col min="7931" max="7936" width="5.42578125" style="179"/>
    <col min="7937" max="7937" width="5.5703125" style="179" customWidth="1"/>
    <col min="7938" max="7938" width="32.85546875" style="179" customWidth="1"/>
    <col min="7939" max="7939" width="14.85546875" style="179" customWidth="1"/>
    <col min="7940" max="7940" width="9.28515625" style="179" customWidth="1"/>
    <col min="7941" max="7941" width="15" style="179" customWidth="1"/>
    <col min="7942" max="7942" width="9.42578125" style="179" customWidth="1"/>
    <col min="7943" max="7943" width="12.28515625" style="179" customWidth="1"/>
    <col min="7944" max="7948" width="9.42578125" style="179" customWidth="1"/>
    <col min="7949" max="7949" width="14.140625" style="179" customWidth="1"/>
    <col min="7950" max="8173" width="11.85546875" style="179" customWidth="1"/>
    <col min="8174" max="8174" width="5.5703125" style="179" customWidth="1"/>
    <col min="8175" max="8175" width="32.85546875" style="179" customWidth="1"/>
    <col min="8176" max="8176" width="14.85546875" style="179" customWidth="1"/>
    <col min="8177" max="8177" width="9.28515625" style="179" customWidth="1"/>
    <col min="8178" max="8178" width="15" style="179" customWidth="1"/>
    <col min="8179" max="8179" width="7.140625" style="179" customWidth="1"/>
    <col min="8180" max="8180" width="11.7109375" style="179" customWidth="1"/>
    <col min="8181" max="8181" width="8.42578125" style="179" customWidth="1"/>
    <col min="8182" max="8182" width="11.42578125" style="179" customWidth="1"/>
    <col min="8183" max="8185" width="7.140625" style="179" customWidth="1"/>
    <col min="8186" max="8186" width="14.5703125" style="179" customWidth="1"/>
    <col min="8187" max="8192" width="5.42578125" style="179"/>
    <col min="8193" max="8193" width="5.5703125" style="179" customWidth="1"/>
    <col min="8194" max="8194" width="32.85546875" style="179" customWidth="1"/>
    <col min="8195" max="8195" width="14.85546875" style="179" customWidth="1"/>
    <col min="8196" max="8196" width="9.28515625" style="179" customWidth="1"/>
    <col min="8197" max="8197" width="15" style="179" customWidth="1"/>
    <col min="8198" max="8198" width="9.42578125" style="179" customWidth="1"/>
    <col min="8199" max="8199" width="12.28515625" style="179" customWidth="1"/>
    <col min="8200" max="8204" width="9.42578125" style="179" customWidth="1"/>
    <col min="8205" max="8205" width="14.140625" style="179" customWidth="1"/>
    <col min="8206" max="8429" width="11.85546875" style="179" customWidth="1"/>
    <col min="8430" max="8430" width="5.5703125" style="179" customWidth="1"/>
    <col min="8431" max="8431" width="32.85546875" style="179" customWidth="1"/>
    <col min="8432" max="8432" width="14.85546875" style="179" customWidth="1"/>
    <col min="8433" max="8433" width="9.28515625" style="179" customWidth="1"/>
    <col min="8434" max="8434" width="15" style="179" customWidth="1"/>
    <col min="8435" max="8435" width="7.140625" style="179" customWidth="1"/>
    <col min="8436" max="8436" width="11.7109375" style="179" customWidth="1"/>
    <col min="8437" max="8437" width="8.42578125" style="179" customWidth="1"/>
    <col min="8438" max="8438" width="11.42578125" style="179" customWidth="1"/>
    <col min="8439" max="8441" width="7.140625" style="179" customWidth="1"/>
    <col min="8442" max="8442" width="14.5703125" style="179" customWidth="1"/>
    <col min="8443" max="8448" width="5.42578125" style="179"/>
    <col min="8449" max="8449" width="5.5703125" style="179" customWidth="1"/>
    <col min="8450" max="8450" width="32.85546875" style="179" customWidth="1"/>
    <col min="8451" max="8451" width="14.85546875" style="179" customWidth="1"/>
    <col min="8452" max="8452" width="9.28515625" style="179" customWidth="1"/>
    <col min="8453" max="8453" width="15" style="179" customWidth="1"/>
    <col min="8454" max="8454" width="9.42578125" style="179" customWidth="1"/>
    <col min="8455" max="8455" width="12.28515625" style="179" customWidth="1"/>
    <col min="8456" max="8460" width="9.42578125" style="179" customWidth="1"/>
    <col min="8461" max="8461" width="14.140625" style="179" customWidth="1"/>
    <col min="8462" max="8685" width="11.85546875" style="179" customWidth="1"/>
    <col min="8686" max="8686" width="5.5703125" style="179" customWidth="1"/>
    <col min="8687" max="8687" width="32.85546875" style="179" customWidth="1"/>
    <col min="8688" max="8688" width="14.85546875" style="179" customWidth="1"/>
    <col min="8689" max="8689" width="9.28515625" style="179" customWidth="1"/>
    <col min="8690" max="8690" width="15" style="179" customWidth="1"/>
    <col min="8691" max="8691" width="7.140625" style="179" customWidth="1"/>
    <col min="8692" max="8692" width="11.7109375" style="179" customWidth="1"/>
    <col min="8693" max="8693" width="8.42578125" style="179" customWidth="1"/>
    <col min="8694" max="8694" width="11.42578125" style="179" customWidth="1"/>
    <col min="8695" max="8697" width="7.140625" style="179" customWidth="1"/>
    <col min="8698" max="8698" width="14.5703125" style="179" customWidth="1"/>
    <col min="8699" max="8704" width="5.42578125" style="179"/>
    <col min="8705" max="8705" width="5.5703125" style="179" customWidth="1"/>
    <col min="8706" max="8706" width="32.85546875" style="179" customWidth="1"/>
    <col min="8707" max="8707" width="14.85546875" style="179" customWidth="1"/>
    <col min="8708" max="8708" width="9.28515625" style="179" customWidth="1"/>
    <col min="8709" max="8709" width="15" style="179" customWidth="1"/>
    <col min="8710" max="8710" width="9.42578125" style="179" customWidth="1"/>
    <col min="8711" max="8711" width="12.28515625" style="179" customWidth="1"/>
    <col min="8712" max="8716" width="9.42578125" style="179" customWidth="1"/>
    <col min="8717" max="8717" width="14.140625" style="179" customWidth="1"/>
    <col min="8718" max="8941" width="11.85546875" style="179" customWidth="1"/>
    <col min="8942" max="8942" width="5.5703125" style="179" customWidth="1"/>
    <col min="8943" max="8943" width="32.85546875" style="179" customWidth="1"/>
    <col min="8944" max="8944" width="14.85546875" style="179" customWidth="1"/>
    <col min="8945" max="8945" width="9.28515625" style="179" customWidth="1"/>
    <col min="8946" max="8946" width="15" style="179" customWidth="1"/>
    <col min="8947" max="8947" width="7.140625" style="179" customWidth="1"/>
    <col min="8948" max="8948" width="11.7109375" style="179" customWidth="1"/>
    <col min="8949" max="8949" width="8.42578125" style="179" customWidth="1"/>
    <col min="8950" max="8950" width="11.42578125" style="179" customWidth="1"/>
    <col min="8951" max="8953" width="7.140625" style="179" customWidth="1"/>
    <col min="8954" max="8954" width="14.5703125" style="179" customWidth="1"/>
    <col min="8955" max="8960" width="5.42578125" style="179"/>
    <col min="8961" max="8961" width="5.5703125" style="179" customWidth="1"/>
    <col min="8962" max="8962" width="32.85546875" style="179" customWidth="1"/>
    <col min="8963" max="8963" width="14.85546875" style="179" customWidth="1"/>
    <col min="8964" max="8964" width="9.28515625" style="179" customWidth="1"/>
    <col min="8965" max="8965" width="15" style="179" customWidth="1"/>
    <col min="8966" max="8966" width="9.42578125" style="179" customWidth="1"/>
    <col min="8967" max="8967" width="12.28515625" style="179" customWidth="1"/>
    <col min="8968" max="8972" width="9.42578125" style="179" customWidth="1"/>
    <col min="8973" max="8973" width="14.140625" style="179" customWidth="1"/>
    <col min="8974" max="9197" width="11.85546875" style="179" customWidth="1"/>
    <col min="9198" max="9198" width="5.5703125" style="179" customWidth="1"/>
    <col min="9199" max="9199" width="32.85546875" style="179" customWidth="1"/>
    <col min="9200" max="9200" width="14.85546875" style="179" customWidth="1"/>
    <col min="9201" max="9201" width="9.28515625" style="179" customWidth="1"/>
    <col min="9202" max="9202" width="15" style="179" customWidth="1"/>
    <col min="9203" max="9203" width="7.140625" style="179" customWidth="1"/>
    <col min="9204" max="9204" width="11.7109375" style="179" customWidth="1"/>
    <col min="9205" max="9205" width="8.42578125" style="179" customWidth="1"/>
    <col min="9206" max="9206" width="11.42578125" style="179" customWidth="1"/>
    <col min="9207" max="9209" width="7.140625" style="179" customWidth="1"/>
    <col min="9210" max="9210" width="14.5703125" style="179" customWidth="1"/>
    <col min="9211" max="9216" width="5.42578125" style="179"/>
    <col min="9217" max="9217" width="5.5703125" style="179" customWidth="1"/>
    <col min="9218" max="9218" width="32.85546875" style="179" customWidth="1"/>
    <col min="9219" max="9219" width="14.85546875" style="179" customWidth="1"/>
    <col min="9220" max="9220" width="9.28515625" style="179" customWidth="1"/>
    <col min="9221" max="9221" width="15" style="179" customWidth="1"/>
    <col min="9222" max="9222" width="9.42578125" style="179" customWidth="1"/>
    <col min="9223" max="9223" width="12.28515625" style="179" customWidth="1"/>
    <col min="9224" max="9228" width="9.42578125" style="179" customWidth="1"/>
    <col min="9229" max="9229" width="14.140625" style="179" customWidth="1"/>
    <col min="9230" max="9453" width="11.85546875" style="179" customWidth="1"/>
    <col min="9454" max="9454" width="5.5703125" style="179" customWidth="1"/>
    <col min="9455" max="9455" width="32.85546875" style="179" customWidth="1"/>
    <col min="9456" max="9456" width="14.85546875" style="179" customWidth="1"/>
    <col min="9457" max="9457" width="9.28515625" style="179" customWidth="1"/>
    <col min="9458" max="9458" width="15" style="179" customWidth="1"/>
    <col min="9459" max="9459" width="7.140625" style="179" customWidth="1"/>
    <col min="9460" max="9460" width="11.7109375" style="179" customWidth="1"/>
    <col min="9461" max="9461" width="8.42578125" style="179" customWidth="1"/>
    <col min="9462" max="9462" width="11.42578125" style="179" customWidth="1"/>
    <col min="9463" max="9465" width="7.140625" style="179" customWidth="1"/>
    <col min="9466" max="9466" width="14.5703125" style="179" customWidth="1"/>
    <col min="9467" max="9472" width="5.42578125" style="179"/>
    <col min="9473" max="9473" width="5.5703125" style="179" customWidth="1"/>
    <col min="9474" max="9474" width="32.85546875" style="179" customWidth="1"/>
    <col min="9475" max="9475" width="14.85546875" style="179" customWidth="1"/>
    <col min="9476" max="9476" width="9.28515625" style="179" customWidth="1"/>
    <col min="9477" max="9477" width="15" style="179" customWidth="1"/>
    <col min="9478" max="9478" width="9.42578125" style="179" customWidth="1"/>
    <col min="9479" max="9479" width="12.28515625" style="179" customWidth="1"/>
    <col min="9480" max="9484" width="9.42578125" style="179" customWidth="1"/>
    <col min="9485" max="9485" width="14.140625" style="179" customWidth="1"/>
    <col min="9486" max="9709" width="11.85546875" style="179" customWidth="1"/>
    <col min="9710" max="9710" width="5.5703125" style="179" customWidth="1"/>
    <col min="9711" max="9711" width="32.85546875" style="179" customWidth="1"/>
    <col min="9712" max="9712" width="14.85546875" style="179" customWidth="1"/>
    <col min="9713" max="9713" width="9.28515625" style="179" customWidth="1"/>
    <col min="9714" max="9714" width="15" style="179" customWidth="1"/>
    <col min="9715" max="9715" width="7.140625" style="179" customWidth="1"/>
    <col min="9716" max="9716" width="11.7109375" style="179" customWidth="1"/>
    <col min="9717" max="9717" width="8.42578125" style="179" customWidth="1"/>
    <col min="9718" max="9718" width="11.42578125" style="179" customWidth="1"/>
    <col min="9719" max="9721" width="7.140625" style="179" customWidth="1"/>
    <col min="9722" max="9722" width="14.5703125" style="179" customWidth="1"/>
    <col min="9723" max="9728" width="5.42578125" style="179"/>
    <col min="9729" max="9729" width="5.5703125" style="179" customWidth="1"/>
    <col min="9730" max="9730" width="32.85546875" style="179" customWidth="1"/>
    <col min="9731" max="9731" width="14.85546875" style="179" customWidth="1"/>
    <col min="9732" max="9732" width="9.28515625" style="179" customWidth="1"/>
    <col min="9733" max="9733" width="15" style="179" customWidth="1"/>
    <col min="9734" max="9734" width="9.42578125" style="179" customWidth="1"/>
    <col min="9735" max="9735" width="12.28515625" style="179" customWidth="1"/>
    <col min="9736" max="9740" width="9.42578125" style="179" customWidth="1"/>
    <col min="9741" max="9741" width="14.140625" style="179" customWidth="1"/>
    <col min="9742" max="9965" width="11.85546875" style="179" customWidth="1"/>
    <col min="9966" max="9966" width="5.5703125" style="179" customWidth="1"/>
    <col min="9967" max="9967" width="32.85546875" style="179" customWidth="1"/>
    <col min="9968" max="9968" width="14.85546875" style="179" customWidth="1"/>
    <col min="9969" max="9969" width="9.28515625" style="179" customWidth="1"/>
    <col min="9970" max="9970" width="15" style="179" customWidth="1"/>
    <col min="9971" max="9971" width="7.140625" style="179" customWidth="1"/>
    <col min="9972" max="9972" width="11.7109375" style="179" customWidth="1"/>
    <col min="9973" max="9973" width="8.42578125" style="179" customWidth="1"/>
    <col min="9974" max="9974" width="11.42578125" style="179" customWidth="1"/>
    <col min="9975" max="9977" width="7.140625" style="179" customWidth="1"/>
    <col min="9978" max="9978" width="14.5703125" style="179" customWidth="1"/>
    <col min="9979" max="9984" width="5.42578125" style="179"/>
    <col min="9985" max="9985" width="5.5703125" style="179" customWidth="1"/>
    <col min="9986" max="9986" width="32.85546875" style="179" customWidth="1"/>
    <col min="9987" max="9987" width="14.85546875" style="179" customWidth="1"/>
    <col min="9988" max="9988" width="9.28515625" style="179" customWidth="1"/>
    <col min="9989" max="9989" width="15" style="179" customWidth="1"/>
    <col min="9990" max="9990" width="9.42578125" style="179" customWidth="1"/>
    <col min="9991" max="9991" width="12.28515625" style="179" customWidth="1"/>
    <col min="9992" max="9996" width="9.42578125" style="179" customWidth="1"/>
    <col min="9997" max="9997" width="14.140625" style="179" customWidth="1"/>
    <col min="9998" max="10221" width="11.85546875" style="179" customWidth="1"/>
    <col min="10222" max="10222" width="5.5703125" style="179" customWidth="1"/>
    <col min="10223" max="10223" width="32.85546875" style="179" customWidth="1"/>
    <col min="10224" max="10224" width="14.85546875" style="179" customWidth="1"/>
    <col min="10225" max="10225" width="9.28515625" style="179" customWidth="1"/>
    <col min="10226" max="10226" width="15" style="179" customWidth="1"/>
    <col min="10227" max="10227" width="7.140625" style="179" customWidth="1"/>
    <col min="10228" max="10228" width="11.7109375" style="179" customWidth="1"/>
    <col min="10229" max="10229" width="8.42578125" style="179" customWidth="1"/>
    <col min="10230" max="10230" width="11.42578125" style="179" customWidth="1"/>
    <col min="10231" max="10233" width="7.140625" style="179" customWidth="1"/>
    <col min="10234" max="10234" width="14.5703125" style="179" customWidth="1"/>
    <col min="10235" max="10240" width="5.42578125" style="179"/>
    <col min="10241" max="10241" width="5.5703125" style="179" customWidth="1"/>
    <col min="10242" max="10242" width="32.85546875" style="179" customWidth="1"/>
    <col min="10243" max="10243" width="14.85546875" style="179" customWidth="1"/>
    <col min="10244" max="10244" width="9.28515625" style="179" customWidth="1"/>
    <col min="10245" max="10245" width="15" style="179" customWidth="1"/>
    <col min="10246" max="10246" width="9.42578125" style="179" customWidth="1"/>
    <col min="10247" max="10247" width="12.28515625" style="179" customWidth="1"/>
    <col min="10248" max="10252" width="9.42578125" style="179" customWidth="1"/>
    <col min="10253" max="10253" width="14.140625" style="179" customWidth="1"/>
    <col min="10254" max="10477" width="11.85546875" style="179" customWidth="1"/>
    <col min="10478" max="10478" width="5.5703125" style="179" customWidth="1"/>
    <col min="10479" max="10479" width="32.85546875" style="179" customWidth="1"/>
    <col min="10480" max="10480" width="14.85546875" style="179" customWidth="1"/>
    <col min="10481" max="10481" width="9.28515625" style="179" customWidth="1"/>
    <col min="10482" max="10482" width="15" style="179" customWidth="1"/>
    <col min="10483" max="10483" width="7.140625" style="179" customWidth="1"/>
    <col min="10484" max="10484" width="11.7109375" style="179" customWidth="1"/>
    <col min="10485" max="10485" width="8.42578125" style="179" customWidth="1"/>
    <col min="10486" max="10486" width="11.42578125" style="179" customWidth="1"/>
    <col min="10487" max="10489" width="7.140625" style="179" customWidth="1"/>
    <col min="10490" max="10490" width="14.5703125" style="179" customWidth="1"/>
    <col min="10491" max="10496" width="5.42578125" style="179"/>
    <col min="10497" max="10497" width="5.5703125" style="179" customWidth="1"/>
    <col min="10498" max="10498" width="32.85546875" style="179" customWidth="1"/>
    <col min="10499" max="10499" width="14.85546875" style="179" customWidth="1"/>
    <col min="10500" max="10500" width="9.28515625" style="179" customWidth="1"/>
    <col min="10501" max="10501" width="15" style="179" customWidth="1"/>
    <col min="10502" max="10502" width="9.42578125" style="179" customWidth="1"/>
    <col min="10503" max="10503" width="12.28515625" style="179" customWidth="1"/>
    <col min="10504" max="10508" width="9.42578125" style="179" customWidth="1"/>
    <col min="10509" max="10509" width="14.140625" style="179" customWidth="1"/>
    <col min="10510" max="10733" width="11.85546875" style="179" customWidth="1"/>
    <col min="10734" max="10734" width="5.5703125" style="179" customWidth="1"/>
    <col min="10735" max="10735" width="32.85546875" style="179" customWidth="1"/>
    <col min="10736" max="10736" width="14.85546875" style="179" customWidth="1"/>
    <col min="10737" max="10737" width="9.28515625" style="179" customWidth="1"/>
    <col min="10738" max="10738" width="15" style="179" customWidth="1"/>
    <col min="10739" max="10739" width="7.140625" style="179" customWidth="1"/>
    <col min="10740" max="10740" width="11.7109375" style="179" customWidth="1"/>
    <col min="10741" max="10741" width="8.42578125" style="179" customWidth="1"/>
    <col min="10742" max="10742" width="11.42578125" style="179" customWidth="1"/>
    <col min="10743" max="10745" width="7.140625" style="179" customWidth="1"/>
    <col min="10746" max="10746" width="14.5703125" style="179" customWidth="1"/>
    <col min="10747" max="10752" width="5.42578125" style="179"/>
    <col min="10753" max="10753" width="5.5703125" style="179" customWidth="1"/>
    <col min="10754" max="10754" width="32.85546875" style="179" customWidth="1"/>
    <col min="10755" max="10755" width="14.85546875" style="179" customWidth="1"/>
    <col min="10756" max="10756" width="9.28515625" style="179" customWidth="1"/>
    <col min="10757" max="10757" width="15" style="179" customWidth="1"/>
    <col min="10758" max="10758" width="9.42578125" style="179" customWidth="1"/>
    <col min="10759" max="10759" width="12.28515625" style="179" customWidth="1"/>
    <col min="10760" max="10764" width="9.42578125" style="179" customWidth="1"/>
    <col min="10765" max="10765" width="14.140625" style="179" customWidth="1"/>
    <col min="10766" max="10989" width="11.85546875" style="179" customWidth="1"/>
    <col min="10990" max="10990" width="5.5703125" style="179" customWidth="1"/>
    <col min="10991" max="10991" width="32.85546875" style="179" customWidth="1"/>
    <col min="10992" max="10992" width="14.85546875" style="179" customWidth="1"/>
    <col min="10993" max="10993" width="9.28515625" style="179" customWidth="1"/>
    <col min="10994" max="10994" width="15" style="179" customWidth="1"/>
    <col min="10995" max="10995" width="7.140625" style="179" customWidth="1"/>
    <col min="10996" max="10996" width="11.7109375" style="179" customWidth="1"/>
    <col min="10997" max="10997" width="8.42578125" style="179" customWidth="1"/>
    <col min="10998" max="10998" width="11.42578125" style="179" customWidth="1"/>
    <col min="10999" max="11001" width="7.140625" style="179" customWidth="1"/>
    <col min="11002" max="11002" width="14.5703125" style="179" customWidth="1"/>
    <col min="11003" max="11008" width="5.42578125" style="179"/>
    <col min="11009" max="11009" width="5.5703125" style="179" customWidth="1"/>
    <col min="11010" max="11010" width="32.85546875" style="179" customWidth="1"/>
    <col min="11011" max="11011" width="14.85546875" style="179" customWidth="1"/>
    <col min="11012" max="11012" width="9.28515625" style="179" customWidth="1"/>
    <col min="11013" max="11013" width="15" style="179" customWidth="1"/>
    <col min="11014" max="11014" width="9.42578125" style="179" customWidth="1"/>
    <col min="11015" max="11015" width="12.28515625" style="179" customWidth="1"/>
    <col min="11016" max="11020" width="9.42578125" style="179" customWidth="1"/>
    <col min="11021" max="11021" width="14.140625" style="179" customWidth="1"/>
    <col min="11022" max="11245" width="11.85546875" style="179" customWidth="1"/>
    <col min="11246" max="11246" width="5.5703125" style="179" customWidth="1"/>
    <col min="11247" max="11247" width="32.85546875" style="179" customWidth="1"/>
    <col min="11248" max="11248" width="14.85546875" style="179" customWidth="1"/>
    <col min="11249" max="11249" width="9.28515625" style="179" customWidth="1"/>
    <col min="11250" max="11250" width="15" style="179" customWidth="1"/>
    <col min="11251" max="11251" width="7.140625" style="179" customWidth="1"/>
    <col min="11252" max="11252" width="11.7109375" style="179" customWidth="1"/>
    <col min="11253" max="11253" width="8.42578125" style="179" customWidth="1"/>
    <col min="11254" max="11254" width="11.42578125" style="179" customWidth="1"/>
    <col min="11255" max="11257" width="7.140625" style="179" customWidth="1"/>
    <col min="11258" max="11258" width="14.5703125" style="179" customWidth="1"/>
    <col min="11259" max="11264" width="5.42578125" style="179"/>
    <col min="11265" max="11265" width="5.5703125" style="179" customWidth="1"/>
    <col min="11266" max="11266" width="32.85546875" style="179" customWidth="1"/>
    <col min="11267" max="11267" width="14.85546875" style="179" customWidth="1"/>
    <col min="11268" max="11268" width="9.28515625" style="179" customWidth="1"/>
    <col min="11269" max="11269" width="15" style="179" customWidth="1"/>
    <col min="11270" max="11270" width="9.42578125" style="179" customWidth="1"/>
    <col min="11271" max="11271" width="12.28515625" style="179" customWidth="1"/>
    <col min="11272" max="11276" width="9.42578125" style="179" customWidth="1"/>
    <col min="11277" max="11277" width="14.140625" style="179" customWidth="1"/>
    <col min="11278" max="11501" width="11.85546875" style="179" customWidth="1"/>
    <col min="11502" max="11502" width="5.5703125" style="179" customWidth="1"/>
    <col min="11503" max="11503" width="32.85546875" style="179" customWidth="1"/>
    <col min="11504" max="11504" width="14.85546875" style="179" customWidth="1"/>
    <col min="11505" max="11505" width="9.28515625" style="179" customWidth="1"/>
    <col min="11506" max="11506" width="15" style="179" customWidth="1"/>
    <col min="11507" max="11507" width="7.140625" style="179" customWidth="1"/>
    <col min="11508" max="11508" width="11.7109375" style="179" customWidth="1"/>
    <col min="11509" max="11509" width="8.42578125" style="179" customWidth="1"/>
    <col min="11510" max="11510" width="11.42578125" style="179" customWidth="1"/>
    <col min="11511" max="11513" width="7.140625" style="179" customWidth="1"/>
    <col min="11514" max="11514" width="14.5703125" style="179" customWidth="1"/>
    <col min="11515" max="11520" width="5.42578125" style="179"/>
    <col min="11521" max="11521" width="5.5703125" style="179" customWidth="1"/>
    <col min="11522" max="11522" width="32.85546875" style="179" customWidth="1"/>
    <col min="11523" max="11523" width="14.85546875" style="179" customWidth="1"/>
    <col min="11524" max="11524" width="9.28515625" style="179" customWidth="1"/>
    <col min="11525" max="11525" width="15" style="179" customWidth="1"/>
    <col min="11526" max="11526" width="9.42578125" style="179" customWidth="1"/>
    <col min="11527" max="11527" width="12.28515625" style="179" customWidth="1"/>
    <col min="11528" max="11532" width="9.42578125" style="179" customWidth="1"/>
    <col min="11533" max="11533" width="14.140625" style="179" customWidth="1"/>
    <col min="11534" max="11757" width="11.85546875" style="179" customWidth="1"/>
    <col min="11758" max="11758" width="5.5703125" style="179" customWidth="1"/>
    <col min="11759" max="11759" width="32.85546875" style="179" customWidth="1"/>
    <col min="11760" max="11760" width="14.85546875" style="179" customWidth="1"/>
    <col min="11761" max="11761" width="9.28515625" style="179" customWidth="1"/>
    <col min="11762" max="11762" width="15" style="179" customWidth="1"/>
    <col min="11763" max="11763" width="7.140625" style="179" customWidth="1"/>
    <col min="11764" max="11764" width="11.7109375" style="179" customWidth="1"/>
    <col min="11765" max="11765" width="8.42578125" style="179" customWidth="1"/>
    <col min="11766" max="11766" width="11.42578125" style="179" customWidth="1"/>
    <col min="11767" max="11769" width="7.140625" style="179" customWidth="1"/>
    <col min="11770" max="11770" width="14.5703125" style="179" customWidth="1"/>
    <col min="11771" max="11776" width="5.42578125" style="179"/>
    <col min="11777" max="11777" width="5.5703125" style="179" customWidth="1"/>
    <col min="11778" max="11778" width="32.85546875" style="179" customWidth="1"/>
    <col min="11779" max="11779" width="14.85546875" style="179" customWidth="1"/>
    <col min="11780" max="11780" width="9.28515625" style="179" customWidth="1"/>
    <col min="11781" max="11781" width="15" style="179" customWidth="1"/>
    <col min="11782" max="11782" width="9.42578125" style="179" customWidth="1"/>
    <col min="11783" max="11783" width="12.28515625" style="179" customWidth="1"/>
    <col min="11784" max="11788" width="9.42578125" style="179" customWidth="1"/>
    <col min="11789" max="11789" width="14.140625" style="179" customWidth="1"/>
    <col min="11790" max="12013" width="11.85546875" style="179" customWidth="1"/>
    <col min="12014" max="12014" width="5.5703125" style="179" customWidth="1"/>
    <col min="12015" max="12015" width="32.85546875" style="179" customWidth="1"/>
    <col min="12016" max="12016" width="14.85546875" style="179" customWidth="1"/>
    <col min="12017" max="12017" width="9.28515625" style="179" customWidth="1"/>
    <col min="12018" max="12018" width="15" style="179" customWidth="1"/>
    <col min="12019" max="12019" width="7.140625" style="179" customWidth="1"/>
    <col min="12020" max="12020" width="11.7109375" style="179" customWidth="1"/>
    <col min="12021" max="12021" width="8.42578125" style="179" customWidth="1"/>
    <col min="12022" max="12022" width="11.42578125" style="179" customWidth="1"/>
    <col min="12023" max="12025" width="7.140625" style="179" customWidth="1"/>
    <col min="12026" max="12026" width="14.5703125" style="179" customWidth="1"/>
    <col min="12027" max="12032" width="5.42578125" style="179"/>
    <col min="12033" max="12033" width="5.5703125" style="179" customWidth="1"/>
    <col min="12034" max="12034" width="32.85546875" style="179" customWidth="1"/>
    <col min="12035" max="12035" width="14.85546875" style="179" customWidth="1"/>
    <col min="12036" max="12036" width="9.28515625" style="179" customWidth="1"/>
    <col min="12037" max="12037" width="15" style="179" customWidth="1"/>
    <col min="12038" max="12038" width="9.42578125" style="179" customWidth="1"/>
    <col min="12039" max="12039" width="12.28515625" style="179" customWidth="1"/>
    <col min="12040" max="12044" width="9.42578125" style="179" customWidth="1"/>
    <col min="12045" max="12045" width="14.140625" style="179" customWidth="1"/>
    <col min="12046" max="12269" width="11.85546875" style="179" customWidth="1"/>
    <col min="12270" max="12270" width="5.5703125" style="179" customWidth="1"/>
    <col min="12271" max="12271" width="32.85546875" style="179" customWidth="1"/>
    <col min="12272" max="12272" width="14.85546875" style="179" customWidth="1"/>
    <col min="12273" max="12273" width="9.28515625" style="179" customWidth="1"/>
    <col min="12274" max="12274" width="15" style="179" customWidth="1"/>
    <col min="12275" max="12275" width="7.140625" style="179" customWidth="1"/>
    <col min="12276" max="12276" width="11.7109375" style="179" customWidth="1"/>
    <col min="12277" max="12277" width="8.42578125" style="179" customWidth="1"/>
    <col min="12278" max="12278" width="11.42578125" style="179" customWidth="1"/>
    <col min="12279" max="12281" width="7.140625" style="179" customWidth="1"/>
    <col min="12282" max="12282" width="14.5703125" style="179" customWidth="1"/>
    <col min="12283" max="12288" width="5.42578125" style="179"/>
    <col min="12289" max="12289" width="5.5703125" style="179" customWidth="1"/>
    <col min="12290" max="12290" width="32.85546875" style="179" customWidth="1"/>
    <col min="12291" max="12291" width="14.85546875" style="179" customWidth="1"/>
    <col min="12292" max="12292" width="9.28515625" style="179" customWidth="1"/>
    <col min="12293" max="12293" width="15" style="179" customWidth="1"/>
    <col min="12294" max="12294" width="9.42578125" style="179" customWidth="1"/>
    <col min="12295" max="12295" width="12.28515625" style="179" customWidth="1"/>
    <col min="12296" max="12300" width="9.42578125" style="179" customWidth="1"/>
    <col min="12301" max="12301" width="14.140625" style="179" customWidth="1"/>
    <col min="12302" max="12525" width="11.85546875" style="179" customWidth="1"/>
    <col min="12526" max="12526" width="5.5703125" style="179" customWidth="1"/>
    <col min="12527" max="12527" width="32.85546875" style="179" customWidth="1"/>
    <col min="12528" max="12528" width="14.85546875" style="179" customWidth="1"/>
    <col min="12529" max="12529" width="9.28515625" style="179" customWidth="1"/>
    <col min="12530" max="12530" width="15" style="179" customWidth="1"/>
    <col min="12531" max="12531" width="7.140625" style="179" customWidth="1"/>
    <col min="12532" max="12532" width="11.7109375" style="179" customWidth="1"/>
    <col min="12533" max="12533" width="8.42578125" style="179" customWidth="1"/>
    <col min="12534" max="12534" width="11.42578125" style="179" customWidth="1"/>
    <col min="12535" max="12537" width="7.140625" style="179" customWidth="1"/>
    <col min="12538" max="12538" width="14.5703125" style="179" customWidth="1"/>
    <col min="12539" max="12544" width="5.42578125" style="179"/>
    <col min="12545" max="12545" width="5.5703125" style="179" customWidth="1"/>
    <col min="12546" max="12546" width="32.85546875" style="179" customWidth="1"/>
    <col min="12547" max="12547" width="14.85546875" style="179" customWidth="1"/>
    <col min="12548" max="12548" width="9.28515625" style="179" customWidth="1"/>
    <col min="12549" max="12549" width="15" style="179" customWidth="1"/>
    <col min="12550" max="12550" width="9.42578125" style="179" customWidth="1"/>
    <col min="12551" max="12551" width="12.28515625" style="179" customWidth="1"/>
    <col min="12552" max="12556" width="9.42578125" style="179" customWidth="1"/>
    <col min="12557" max="12557" width="14.140625" style="179" customWidth="1"/>
    <col min="12558" max="12781" width="11.85546875" style="179" customWidth="1"/>
    <col min="12782" max="12782" width="5.5703125" style="179" customWidth="1"/>
    <col min="12783" max="12783" width="32.85546875" style="179" customWidth="1"/>
    <col min="12784" max="12784" width="14.85546875" style="179" customWidth="1"/>
    <col min="12785" max="12785" width="9.28515625" style="179" customWidth="1"/>
    <col min="12786" max="12786" width="15" style="179" customWidth="1"/>
    <col min="12787" max="12787" width="7.140625" style="179" customWidth="1"/>
    <col min="12788" max="12788" width="11.7109375" style="179" customWidth="1"/>
    <col min="12789" max="12789" width="8.42578125" style="179" customWidth="1"/>
    <col min="12790" max="12790" width="11.42578125" style="179" customWidth="1"/>
    <col min="12791" max="12793" width="7.140625" style="179" customWidth="1"/>
    <col min="12794" max="12794" width="14.5703125" style="179" customWidth="1"/>
    <col min="12795" max="12800" width="5.42578125" style="179"/>
    <col min="12801" max="12801" width="5.5703125" style="179" customWidth="1"/>
    <col min="12802" max="12802" width="32.85546875" style="179" customWidth="1"/>
    <col min="12803" max="12803" width="14.85546875" style="179" customWidth="1"/>
    <col min="12804" max="12804" width="9.28515625" style="179" customWidth="1"/>
    <col min="12805" max="12805" width="15" style="179" customWidth="1"/>
    <col min="12806" max="12806" width="9.42578125" style="179" customWidth="1"/>
    <col min="12807" max="12807" width="12.28515625" style="179" customWidth="1"/>
    <col min="12808" max="12812" width="9.42578125" style="179" customWidth="1"/>
    <col min="12813" max="12813" width="14.140625" style="179" customWidth="1"/>
    <col min="12814" max="13037" width="11.85546875" style="179" customWidth="1"/>
    <col min="13038" max="13038" width="5.5703125" style="179" customWidth="1"/>
    <col min="13039" max="13039" width="32.85546875" style="179" customWidth="1"/>
    <col min="13040" max="13040" width="14.85546875" style="179" customWidth="1"/>
    <col min="13041" max="13041" width="9.28515625" style="179" customWidth="1"/>
    <col min="13042" max="13042" width="15" style="179" customWidth="1"/>
    <col min="13043" max="13043" width="7.140625" style="179" customWidth="1"/>
    <col min="13044" max="13044" width="11.7109375" style="179" customWidth="1"/>
    <col min="13045" max="13045" width="8.42578125" style="179" customWidth="1"/>
    <col min="13046" max="13046" width="11.42578125" style="179" customWidth="1"/>
    <col min="13047" max="13049" width="7.140625" style="179" customWidth="1"/>
    <col min="13050" max="13050" width="14.5703125" style="179" customWidth="1"/>
    <col min="13051" max="13056" width="5.42578125" style="179"/>
    <col min="13057" max="13057" width="5.5703125" style="179" customWidth="1"/>
    <col min="13058" max="13058" width="32.85546875" style="179" customWidth="1"/>
    <col min="13059" max="13059" width="14.85546875" style="179" customWidth="1"/>
    <col min="13060" max="13060" width="9.28515625" style="179" customWidth="1"/>
    <col min="13061" max="13061" width="15" style="179" customWidth="1"/>
    <col min="13062" max="13062" width="9.42578125" style="179" customWidth="1"/>
    <col min="13063" max="13063" width="12.28515625" style="179" customWidth="1"/>
    <col min="13064" max="13068" width="9.42578125" style="179" customWidth="1"/>
    <col min="13069" max="13069" width="14.140625" style="179" customWidth="1"/>
    <col min="13070" max="13293" width="11.85546875" style="179" customWidth="1"/>
    <col min="13294" max="13294" width="5.5703125" style="179" customWidth="1"/>
    <col min="13295" max="13295" width="32.85546875" style="179" customWidth="1"/>
    <col min="13296" max="13296" width="14.85546875" style="179" customWidth="1"/>
    <col min="13297" max="13297" width="9.28515625" style="179" customWidth="1"/>
    <col min="13298" max="13298" width="15" style="179" customWidth="1"/>
    <col min="13299" max="13299" width="7.140625" style="179" customWidth="1"/>
    <col min="13300" max="13300" width="11.7109375" style="179" customWidth="1"/>
    <col min="13301" max="13301" width="8.42578125" style="179" customWidth="1"/>
    <col min="13302" max="13302" width="11.42578125" style="179" customWidth="1"/>
    <col min="13303" max="13305" width="7.140625" style="179" customWidth="1"/>
    <col min="13306" max="13306" width="14.5703125" style="179" customWidth="1"/>
    <col min="13307" max="13312" width="5.42578125" style="179"/>
    <col min="13313" max="13313" width="5.5703125" style="179" customWidth="1"/>
    <col min="13314" max="13314" width="32.85546875" style="179" customWidth="1"/>
    <col min="13315" max="13315" width="14.85546875" style="179" customWidth="1"/>
    <col min="13316" max="13316" width="9.28515625" style="179" customWidth="1"/>
    <col min="13317" max="13317" width="15" style="179" customWidth="1"/>
    <col min="13318" max="13318" width="9.42578125" style="179" customWidth="1"/>
    <col min="13319" max="13319" width="12.28515625" style="179" customWidth="1"/>
    <col min="13320" max="13324" width="9.42578125" style="179" customWidth="1"/>
    <col min="13325" max="13325" width="14.140625" style="179" customWidth="1"/>
    <col min="13326" max="13549" width="11.85546875" style="179" customWidth="1"/>
    <col min="13550" max="13550" width="5.5703125" style="179" customWidth="1"/>
    <col min="13551" max="13551" width="32.85546875" style="179" customWidth="1"/>
    <col min="13552" max="13552" width="14.85546875" style="179" customWidth="1"/>
    <col min="13553" max="13553" width="9.28515625" style="179" customWidth="1"/>
    <col min="13554" max="13554" width="15" style="179" customWidth="1"/>
    <col min="13555" max="13555" width="7.140625" style="179" customWidth="1"/>
    <col min="13556" max="13556" width="11.7109375" style="179" customWidth="1"/>
    <col min="13557" max="13557" width="8.42578125" style="179" customWidth="1"/>
    <col min="13558" max="13558" width="11.42578125" style="179" customWidth="1"/>
    <col min="13559" max="13561" width="7.140625" style="179" customWidth="1"/>
    <col min="13562" max="13562" width="14.5703125" style="179" customWidth="1"/>
    <col min="13563" max="13568" width="5.42578125" style="179"/>
    <col min="13569" max="13569" width="5.5703125" style="179" customWidth="1"/>
    <col min="13570" max="13570" width="32.85546875" style="179" customWidth="1"/>
    <col min="13571" max="13571" width="14.85546875" style="179" customWidth="1"/>
    <col min="13572" max="13572" width="9.28515625" style="179" customWidth="1"/>
    <col min="13573" max="13573" width="15" style="179" customWidth="1"/>
    <col min="13574" max="13574" width="9.42578125" style="179" customWidth="1"/>
    <col min="13575" max="13575" width="12.28515625" style="179" customWidth="1"/>
    <col min="13576" max="13580" width="9.42578125" style="179" customWidth="1"/>
    <col min="13581" max="13581" width="14.140625" style="179" customWidth="1"/>
    <col min="13582" max="13805" width="11.85546875" style="179" customWidth="1"/>
    <col min="13806" max="13806" width="5.5703125" style="179" customWidth="1"/>
    <col min="13807" max="13807" width="32.85546875" style="179" customWidth="1"/>
    <col min="13808" max="13808" width="14.85546875" style="179" customWidth="1"/>
    <col min="13809" max="13809" width="9.28515625" style="179" customWidth="1"/>
    <col min="13810" max="13810" width="15" style="179" customWidth="1"/>
    <col min="13811" max="13811" width="7.140625" style="179" customWidth="1"/>
    <col min="13812" max="13812" width="11.7109375" style="179" customWidth="1"/>
    <col min="13813" max="13813" width="8.42578125" style="179" customWidth="1"/>
    <col min="13814" max="13814" width="11.42578125" style="179" customWidth="1"/>
    <col min="13815" max="13817" width="7.140625" style="179" customWidth="1"/>
    <col min="13818" max="13818" width="14.5703125" style="179" customWidth="1"/>
    <col min="13819" max="13824" width="5.42578125" style="179"/>
    <col min="13825" max="13825" width="5.5703125" style="179" customWidth="1"/>
    <col min="13826" max="13826" width="32.85546875" style="179" customWidth="1"/>
    <col min="13827" max="13827" width="14.85546875" style="179" customWidth="1"/>
    <col min="13828" max="13828" width="9.28515625" style="179" customWidth="1"/>
    <col min="13829" max="13829" width="15" style="179" customWidth="1"/>
    <col min="13830" max="13830" width="9.42578125" style="179" customWidth="1"/>
    <col min="13831" max="13831" width="12.28515625" style="179" customWidth="1"/>
    <col min="13832" max="13836" width="9.42578125" style="179" customWidth="1"/>
    <col min="13837" max="13837" width="14.140625" style="179" customWidth="1"/>
    <col min="13838" max="14061" width="11.85546875" style="179" customWidth="1"/>
    <col min="14062" max="14062" width="5.5703125" style="179" customWidth="1"/>
    <col min="14063" max="14063" width="32.85546875" style="179" customWidth="1"/>
    <col min="14064" max="14064" width="14.85546875" style="179" customWidth="1"/>
    <col min="14065" max="14065" width="9.28515625" style="179" customWidth="1"/>
    <col min="14066" max="14066" width="15" style="179" customWidth="1"/>
    <col min="14067" max="14067" width="7.140625" style="179" customWidth="1"/>
    <col min="14068" max="14068" width="11.7109375" style="179" customWidth="1"/>
    <col min="14069" max="14069" width="8.42578125" style="179" customWidth="1"/>
    <col min="14070" max="14070" width="11.42578125" style="179" customWidth="1"/>
    <col min="14071" max="14073" width="7.140625" style="179" customWidth="1"/>
    <col min="14074" max="14074" width="14.5703125" style="179" customWidth="1"/>
    <col min="14075" max="14080" width="5.42578125" style="179"/>
    <col min="14081" max="14081" width="5.5703125" style="179" customWidth="1"/>
    <col min="14082" max="14082" width="32.85546875" style="179" customWidth="1"/>
    <col min="14083" max="14083" width="14.85546875" style="179" customWidth="1"/>
    <col min="14084" max="14084" width="9.28515625" style="179" customWidth="1"/>
    <col min="14085" max="14085" width="15" style="179" customWidth="1"/>
    <col min="14086" max="14086" width="9.42578125" style="179" customWidth="1"/>
    <col min="14087" max="14087" width="12.28515625" style="179" customWidth="1"/>
    <col min="14088" max="14092" width="9.42578125" style="179" customWidth="1"/>
    <col min="14093" max="14093" width="14.140625" style="179" customWidth="1"/>
    <col min="14094" max="14317" width="11.85546875" style="179" customWidth="1"/>
    <col min="14318" max="14318" width="5.5703125" style="179" customWidth="1"/>
    <col min="14319" max="14319" width="32.85546875" style="179" customWidth="1"/>
    <col min="14320" max="14320" width="14.85546875" style="179" customWidth="1"/>
    <col min="14321" max="14321" width="9.28515625" style="179" customWidth="1"/>
    <col min="14322" max="14322" width="15" style="179" customWidth="1"/>
    <col min="14323" max="14323" width="7.140625" style="179" customWidth="1"/>
    <col min="14324" max="14324" width="11.7109375" style="179" customWidth="1"/>
    <col min="14325" max="14325" width="8.42578125" style="179" customWidth="1"/>
    <col min="14326" max="14326" width="11.42578125" style="179" customWidth="1"/>
    <col min="14327" max="14329" width="7.140625" style="179" customWidth="1"/>
    <col min="14330" max="14330" width="14.5703125" style="179" customWidth="1"/>
    <col min="14331" max="14336" width="5.42578125" style="179"/>
    <col min="14337" max="14337" width="5.5703125" style="179" customWidth="1"/>
    <col min="14338" max="14338" width="32.85546875" style="179" customWidth="1"/>
    <col min="14339" max="14339" width="14.85546875" style="179" customWidth="1"/>
    <col min="14340" max="14340" width="9.28515625" style="179" customWidth="1"/>
    <col min="14341" max="14341" width="15" style="179" customWidth="1"/>
    <col min="14342" max="14342" width="9.42578125" style="179" customWidth="1"/>
    <col min="14343" max="14343" width="12.28515625" style="179" customWidth="1"/>
    <col min="14344" max="14348" width="9.42578125" style="179" customWidth="1"/>
    <col min="14349" max="14349" width="14.140625" style="179" customWidth="1"/>
    <col min="14350" max="14573" width="11.85546875" style="179" customWidth="1"/>
    <col min="14574" max="14574" width="5.5703125" style="179" customWidth="1"/>
    <col min="14575" max="14575" width="32.85546875" style="179" customWidth="1"/>
    <col min="14576" max="14576" width="14.85546875" style="179" customWidth="1"/>
    <col min="14577" max="14577" width="9.28515625" style="179" customWidth="1"/>
    <col min="14578" max="14578" width="15" style="179" customWidth="1"/>
    <col min="14579" max="14579" width="7.140625" style="179" customWidth="1"/>
    <col min="14580" max="14580" width="11.7109375" style="179" customWidth="1"/>
    <col min="14581" max="14581" width="8.42578125" style="179" customWidth="1"/>
    <col min="14582" max="14582" width="11.42578125" style="179" customWidth="1"/>
    <col min="14583" max="14585" width="7.140625" style="179" customWidth="1"/>
    <col min="14586" max="14586" width="14.5703125" style="179" customWidth="1"/>
    <col min="14587" max="14592" width="5.42578125" style="179"/>
    <col min="14593" max="14593" width="5.5703125" style="179" customWidth="1"/>
    <col min="14594" max="14594" width="32.85546875" style="179" customWidth="1"/>
    <col min="14595" max="14595" width="14.85546875" style="179" customWidth="1"/>
    <col min="14596" max="14596" width="9.28515625" style="179" customWidth="1"/>
    <col min="14597" max="14597" width="15" style="179" customWidth="1"/>
    <col min="14598" max="14598" width="9.42578125" style="179" customWidth="1"/>
    <col min="14599" max="14599" width="12.28515625" style="179" customWidth="1"/>
    <col min="14600" max="14604" width="9.42578125" style="179" customWidth="1"/>
    <col min="14605" max="14605" width="14.140625" style="179" customWidth="1"/>
    <col min="14606" max="14829" width="11.85546875" style="179" customWidth="1"/>
    <col min="14830" max="14830" width="5.5703125" style="179" customWidth="1"/>
    <col min="14831" max="14831" width="32.85546875" style="179" customWidth="1"/>
    <col min="14832" max="14832" width="14.85546875" style="179" customWidth="1"/>
    <col min="14833" max="14833" width="9.28515625" style="179" customWidth="1"/>
    <col min="14834" max="14834" width="15" style="179" customWidth="1"/>
    <col min="14835" max="14835" width="7.140625" style="179" customWidth="1"/>
    <col min="14836" max="14836" width="11.7109375" style="179" customWidth="1"/>
    <col min="14837" max="14837" width="8.42578125" style="179" customWidth="1"/>
    <col min="14838" max="14838" width="11.42578125" style="179" customWidth="1"/>
    <col min="14839" max="14841" width="7.140625" style="179" customWidth="1"/>
    <col min="14842" max="14842" width="14.5703125" style="179" customWidth="1"/>
    <col min="14843" max="14848" width="5.42578125" style="179"/>
    <col min="14849" max="14849" width="5.5703125" style="179" customWidth="1"/>
    <col min="14850" max="14850" width="32.85546875" style="179" customWidth="1"/>
    <col min="14851" max="14851" width="14.85546875" style="179" customWidth="1"/>
    <col min="14852" max="14852" width="9.28515625" style="179" customWidth="1"/>
    <col min="14853" max="14853" width="15" style="179" customWidth="1"/>
    <col min="14854" max="14854" width="9.42578125" style="179" customWidth="1"/>
    <col min="14855" max="14855" width="12.28515625" style="179" customWidth="1"/>
    <col min="14856" max="14860" width="9.42578125" style="179" customWidth="1"/>
    <col min="14861" max="14861" width="14.140625" style="179" customWidth="1"/>
    <col min="14862" max="15085" width="11.85546875" style="179" customWidth="1"/>
    <col min="15086" max="15086" width="5.5703125" style="179" customWidth="1"/>
    <col min="15087" max="15087" width="32.85546875" style="179" customWidth="1"/>
    <col min="15088" max="15088" width="14.85546875" style="179" customWidth="1"/>
    <col min="15089" max="15089" width="9.28515625" style="179" customWidth="1"/>
    <col min="15090" max="15090" width="15" style="179" customWidth="1"/>
    <col min="15091" max="15091" width="7.140625" style="179" customWidth="1"/>
    <col min="15092" max="15092" width="11.7109375" style="179" customWidth="1"/>
    <col min="15093" max="15093" width="8.42578125" style="179" customWidth="1"/>
    <col min="15094" max="15094" width="11.42578125" style="179" customWidth="1"/>
    <col min="15095" max="15097" width="7.140625" style="179" customWidth="1"/>
    <col min="15098" max="15098" width="14.5703125" style="179" customWidth="1"/>
    <col min="15099" max="15104" width="5.42578125" style="179"/>
    <col min="15105" max="15105" width="5.5703125" style="179" customWidth="1"/>
    <col min="15106" max="15106" width="32.85546875" style="179" customWidth="1"/>
    <col min="15107" max="15107" width="14.85546875" style="179" customWidth="1"/>
    <col min="15108" max="15108" width="9.28515625" style="179" customWidth="1"/>
    <col min="15109" max="15109" width="15" style="179" customWidth="1"/>
    <col min="15110" max="15110" width="9.42578125" style="179" customWidth="1"/>
    <col min="15111" max="15111" width="12.28515625" style="179" customWidth="1"/>
    <col min="15112" max="15116" width="9.42578125" style="179" customWidth="1"/>
    <col min="15117" max="15117" width="14.140625" style="179" customWidth="1"/>
    <col min="15118" max="15341" width="11.85546875" style="179" customWidth="1"/>
    <col min="15342" max="15342" width="5.5703125" style="179" customWidth="1"/>
    <col min="15343" max="15343" width="32.85546875" style="179" customWidth="1"/>
    <col min="15344" max="15344" width="14.85546875" style="179" customWidth="1"/>
    <col min="15345" max="15345" width="9.28515625" style="179" customWidth="1"/>
    <col min="15346" max="15346" width="15" style="179" customWidth="1"/>
    <col min="15347" max="15347" width="7.140625" style="179" customWidth="1"/>
    <col min="15348" max="15348" width="11.7109375" style="179" customWidth="1"/>
    <col min="15349" max="15349" width="8.42578125" style="179" customWidth="1"/>
    <col min="15350" max="15350" width="11.42578125" style="179" customWidth="1"/>
    <col min="15351" max="15353" width="7.140625" style="179" customWidth="1"/>
    <col min="15354" max="15354" width="14.5703125" style="179" customWidth="1"/>
    <col min="15355" max="15360" width="5.42578125" style="179"/>
    <col min="15361" max="15361" width="5.5703125" style="179" customWidth="1"/>
    <col min="15362" max="15362" width="32.85546875" style="179" customWidth="1"/>
    <col min="15363" max="15363" width="14.85546875" style="179" customWidth="1"/>
    <col min="15364" max="15364" width="9.28515625" style="179" customWidth="1"/>
    <col min="15365" max="15365" width="15" style="179" customWidth="1"/>
    <col min="15366" max="15366" width="9.42578125" style="179" customWidth="1"/>
    <col min="15367" max="15367" width="12.28515625" style="179" customWidth="1"/>
    <col min="15368" max="15372" width="9.42578125" style="179" customWidth="1"/>
    <col min="15373" max="15373" width="14.140625" style="179" customWidth="1"/>
    <col min="15374" max="15597" width="11.85546875" style="179" customWidth="1"/>
    <col min="15598" max="15598" width="5.5703125" style="179" customWidth="1"/>
    <col min="15599" max="15599" width="32.85546875" style="179" customWidth="1"/>
    <col min="15600" max="15600" width="14.85546875" style="179" customWidth="1"/>
    <col min="15601" max="15601" width="9.28515625" style="179" customWidth="1"/>
    <col min="15602" max="15602" width="15" style="179" customWidth="1"/>
    <col min="15603" max="15603" width="7.140625" style="179" customWidth="1"/>
    <col min="15604" max="15604" width="11.7109375" style="179" customWidth="1"/>
    <col min="15605" max="15605" width="8.42578125" style="179" customWidth="1"/>
    <col min="15606" max="15606" width="11.42578125" style="179" customWidth="1"/>
    <col min="15607" max="15609" width="7.140625" style="179" customWidth="1"/>
    <col min="15610" max="15610" width="14.5703125" style="179" customWidth="1"/>
    <col min="15611" max="15616" width="5.42578125" style="179"/>
    <col min="15617" max="15617" width="5.5703125" style="179" customWidth="1"/>
    <col min="15618" max="15618" width="32.85546875" style="179" customWidth="1"/>
    <col min="15619" max="15619" width="14.85546875" style="179" customWidth="1"/>
    <col min="15620" max="15620" width="9.28515625" style="179" customWidth="1"/>
    <col min="15621" max="15621" width="15" style="179" customWidth="1"/>
    <col min="15622" max="15622" width="9.42578125" style="179" customWidth="1"/>
    <col min="15623" max="15623" width="12.28515625" style="179" customWidth="1"/>
    <col min="15624" max="15628" width="9.42578125" style="179" customWidth="1"/>
    <col min="15629" max="15629" width="14.140625" style="179" customWidth="1"/>
    <col min="15630" max="15853" width="11.85546875" style="179" customWidth="1"/>
    <col min="15854" max="15854" width="5.5703125" style="179" customWidth="1"/>
    <col min="15855" max="15855" width="32.85546875" style="179" customWidth="1"/>
    <col min="15856" max="15856" width="14.85546875" style="179" customWidth="1"/>
    <col min="15857" max="15857" width="9.28515625" style="179" customWidth="1"/>
    <col min="15858" max="15858" width="15" style="179" customWidth="1"/>
    <col min="15859" max="15859" width="7.140625" style="179" customWidth="1"/>
    <col min="15860" max="15860" width="11.7109375" style="179" customWidth="1"/>
    <col min="15861" max="15861" width="8.42578125" style="179" customWidth="1"/>
    <col min="15862" max="15862" width="11.42578125" style="179" customWidth="1"/>
    <col min="15863" max="15865" width="7.140625" style="179" customWidth="1"/>
    <col min="15866" max="15866" width="14.5703125" style="179" customWidth="1"/>
    <col min="15867" max="15872" width="5.42578125" style="179"/>
    <col min="15873" max="15873" width="5.5703125" style="179" customWidth="1"/>
    <col min="15874" max="15874" width="32.85546875" style="179" customWidth="1"/>
    <col min="15875" max="15875" width="14.85546875" style="179" customWidth="1"/>
    <col min="15876" max="15876" width="9.28515625" style="179" customWidth="1"/>
    <col min="15877" max="15877" width="15" style="179" customWidth="1"/>
    <col min="15878" max="15878" width="9.42578125" style="179" customWidth="1"/>
    <col min="15879" max="15879" width="12.28515625" style="179" customWidth="1"/>
    <col min="15880" max="15884" width="9.42578125" style="179" customWidth="1"/>
    <col min="15885" max="15885" width="14.140625" style="179" customWidth="1"/>
    <col min="15886" max="16109" width="11.85546875" style="179" customWidth="1"/>
    <col min="16110" max="16110" width="5.5703125" style="179" customWidth="1"/>
    <col min="16111" max="16111" width="32.85546875" style="179" customWidth="1"/>
    <col min="16112" max="16112" width="14.85546875" style="179" customWidth="1"/>
    <col min="16113" max="16113" width="9.28515625" style="179" customWidth="1"/>
    <col min="16114" max="16114" width="15" style="179" customWidth="1"/>
    <col min="16115" max="16115" width="7.140625" style="179" customWidth="1"/>
    <col min="16116" max="16116" width="11.7109375" style="179" customWidth="1"/>
    <col min="16117" max="16117" width="8.42578125" style="179" customWidth="1"/>
    <col min="16118" max="16118" width="11.42578125" style="179" customWidth="1"/>
    <col min="16119" max="16121" width="7.140625" style="179" customWidth="1"/>
    <col min="16122" max="16122" width="14.5703125" style="179" customWidth="1"/>
    <col min="16123" max="16128" width="5.42578125" style="179"/>
    <col min="16129" max="16129" width="5.5703125" style="179" customWidth="1"/>
    <col min="16130" max="16130" width="32.85546875" style="179" customWidth="1"/>
    <col min="16131" max="16131" width="14.85546875" style="179" customWidth="1"/>
    <col min="16132" max="16132" width="9.28515625" style="179" customWidth="1"/>
    <col min="16133" max="16133" width="15" style="179" customWidth="1"/>
    <col min="16134" max="16134" width="9.42578125" style="179" customWidth="1"/>
    <col min="16135" max="16135" width="12.28515625" style="179" customWidth="1"/>
    <col min="16136" max="16140" width="9.42578125" style="179" customWidth="1"/>
    <col min="16141" max="16141" width="14.140625" style="179" customWidth="1"/>
    <col min="16142" max="16365" width="11.85546875" style="179" customWidth="1"/>
    <col min="16366" max="16366" width="5.5703125" style="179" customWidth="1"/>
    <col min="16367" max="16367" width="32.85546875" style="179" customWidth="1"/>
    <col min="16368" max="16368" width="14.85546875" style="179" customWidth="1"/>
    <col min="16369" max="16369" width="9.28515625" style="179" customWidth="1"/>
    <col min="16370" max="16370" width="15" style="179" customWidth="1"/>
    <col min="16371" max="16371" width="7.140625" style="179" customWidth="1"/>
    <col min="16372" max="16372" width="11.7109375" style="179" customWidth="1"/>
    <col min="16373" max="16373" width="8.42578125" style="179" customWidth="1"/>
    <col min="16374" max="16374" width="11.42578125" style="179" customWidth="1"/>
    <col min="16375" max="16377" width="7.140625" style="179" customWidth="1"/>
    <col min="16378" max="16378" width="14.5703125" style="179" customWidth="1"/>
    <col min="16379" max="16384" width="5.42578125" style="179"/>
  </cols>
  <sheetData>
    <row r="1" spans="1:13" ht="17.25" customHeight="1" x14ac:dyDescent="0.2">
      <c r="A1" s="175"/>
      <c r="B1" s="176"/>
      <c r="C1" s="177"/>
      <c r="D1" s="177"/>
      <c r="E1" s="177"/>
      <c r="F1" s="177"/>
      <c r="G1" s="177"/>
      <c r="I1" s="802" t="s">
        <v>754</v>
      </c>
      <c r="J1" s="802"/>
      <c r="K1" s="802"/>
      <c r="L1" s="802"/>
      <c r="M1" s="802"/>
    </row>
    <row r="2" spans="1:13" ht="18.75" customHeight="1" x14ac:dyDescent="0.2">
      <c r="A2" s="175"/>
      <c r="B2" s="176"/>
      <c r="C2" s="177"/>
      <c r="D2" s="177"/>
      <c r="E2" s="177"/>
      <c r="F2" s="177"/>
      <c r="G2" s="177"/>
      <c r="I2" s="802"/>
      <c r="J2" s="802"/>
      <c r="K2" s="802"/>
      <c r="L2" s="802"/>
      <c r="M2" s="802"/>
    </row>
    <row r="3" spans="1:13" ht="21.75" customHeight="1" x14ac:dyDescent="0.2">
      <c r="A3" s="175"/>
      <c r="B3" s="176"/>
      <c r="C3" s="177"/>
      <c r="D3" s="177"/>
      <c r="E3" s="177"/>
      <c r="F3" s="177"/>
      <c r="G3" s="177"/>
      <c r="I3" s="802"/>
      <c r="J3" s="802"/>
      <c r="K3" s="802"/>
      <c r="L3" s="802"/>
      <c r="M3" s="802"/>
    </row>
    <row r="4" spans="1:13" ht="16.5" customHeight="1" x14ac:dyDescent="0.3">
      <c r="A4" s="666"/>
      <c r="B4" s="667"/>
      <c r="C4" s="668"/>
      <c r="D4" s="668"/>
      <c r="E4" s="668"/>
      <c r="F4" s="668"/>
      <c r="G4" s="668"/>
      <c r="H4" s="669"/>
      <c r="I4" s="152"/>
      <c r="J4" s="152"/>
      <c r="K4" s="152" t="s">
        <v>755</v>
      </c>
      <c r="L4" s="152"/>
      <c r="M4" s="152"/>
    </row>
    <row r="5" spans="1:13" ht="11.25" customHeight="1" x14ac:dyDescent="0.2">
      <c r="A5" s="820" t="s">
        <v>756</v>
      </c>
      <c r="B5" s="820"/>
      <c r="C5" s="820"/>
      <c r="D5" s="820"/>
      <c r="E5" s="820"/>
      <c r="F5" s="820"/>
      <c r="G5" s="820"/>
      <c r="H5" s="820"/>
      <c r="I5" s="820"/>
      <c r="J5" s="820"/>
      <c r="K5" s="820"/>
      <c r="L5" s="670"/>
      <c r="M5" s="670"/>
    </row>
    <row r="6" spans="1:13" ht="15" x14ac:dyDescent="0.2">
      <c r="A6" s="666"/>
      <c r="B6" s="821"/>
      <c r="C6" s="821"/>
      <c r="D6" s="821"/>
      <c r="E6" s="821"/>
      <c r="F6" s="821"/>
      <c r="G6" s="821"/>
      <c r="H6" s="821"/>
      <c r="I6" s="822"/>
      <c r="J6" s="822"/>
      <c r="K6" s="822"/>
      <c r="L6" s="822"/>
      <c r="M6" s="822"/>
    </row>
    <row r="7" spans="1:13" ht="14.25" customHeight="1" x14ac:dyDescent="0.3">
      <c r="A7" s="666"/>
      <c r="B7" s="823"/>
      <c r="C7" s="823"/>
      <c r="D7" s="823"/>
      <c r="E7" s="823"/>
      <c r="F7" s="671"/>
      <c r="G7" s="671"/>
      <c r="H7" s="671"/>
      <c r="I7" s="824"/>
      <c r="J7" s="824"/>
      <c r="K7" s="824"/>
      <c r="L7" s="824"/>
      <c r="M7" s="668"/>
    </row>
    <row r="8" spans="1:13" ht="15.75" thickBot="1" x14ac:dyDescent="0.35">
      <c r="A8" s="666"/>
      <c r="B8" s="667"/>
      <c r="C8" s="668"/>
      <c r="D8" s="668"/>
      <c r="E8" s="668"/>
      <c r="F8" s="668"/>
      <c r="G8" s="668"/>
      <c r="H8" s="668"/>
      <c r="I8" s="668"/>
      <c r="J8" s="668"/>
      <c r="K8" s="809" t="s">
        <v>175</v>
      </c>
      <c r="L8" s="809"/>
      <c r="M8" s="668"/>
    </row>
    <row r="9" spans="1:13" ht="15" x14ac:dyDescent="0.2">
      <c r="A9" s="810" t="s">
        <v>757</v>
      </c>
      <c r="B9" s="812" t="s">
        <v>758</v>
      </c>
      <c r="C9" s="672"/>
      <c r="D9" s="814" t="s">
        <v>759</v>
      </c>
      <c r="E9" s="815"/>
      <c r="F9" s="815"/>
      <c r="G9" s="816"/>
      <c r="H9" s="817" t="s">
        <v>760</v>
      </c>
      <c r="I9" s="815"/>
      <c r="J9" s="815"/>
      <c r="K9" s="815"/>
      <c r="L9" s="816"/>
      <c r="M9" s="818" t="s">
        <v>761</v>
      </c>
    </row>
    <row r="10" spans="1:13" ht="93" customHeight="1" x14ac:dyDescent="0.2">
      <c r="A10" s="811"/>
      <c r="B10" s="813"/>
      <c r="C10" s="673" t="s">
        <v>762</v>
      </c>
      <c r="D10" s="674" t="s">
        <v>763</v>
      </c>
      <c r="E10" s="674" t="s">
        <v>764</v>
      </c>
      <c r="F10" s="674" t="s">
        <v>765</v>
      </c>
      <c r="G10" s="675" t="s">
        <v>766</v>
      </c>
      <c r="H10" s="676" t="s">
        <v>767</v>
      </c>
      <c r="I10" s="674" t="s">
        <v>768</v>
      </c>
      <c r="J10" s="674" t="s">
        <v>769</v>
      </c>
      <c r="K10" s="674" t="s">
        <v>770</v>
      </c>
      <c r="L10" s="675" t="s">
        <v>771</v>
      </c>
      <c r="M10" s="819"/>
    </row>
    <row r="11" spans="1:13" ht="15" x14ac:dyDescent="0.2">
      <c r="A11" s="677" t="s">
        <v>772</v>
      </c>
      <c r="B11" s="678" t="s">
        <v>773</v>
      </c>
      <c r="C11" s="679">
        <f>C13+C12</f>
        <v>257.09787</v>
      </c>
      <c r="D11" s="680">
        <f>D13+D12</f>
        <v>0</v>
      </c>
      <c r="E11" s="680"/>
      <c r="F11" s="681"/>
      <c r="G11" s="682"/>
      <c r="H11" s="683"/>
      <c r="I11" s="681"/>
      <c r="J11" s="681"/>
      <c r="K11" s="681"/>
      <c r="L11" s="682"/>
      <c r="M11" s="684">
        <f>C11+D11+E11+F11+G11-H11-I11-J11-K11-L11</f>
        <v>257.09787</v>
      </c>
    </row>
    <row r="12" spans="1:13" ht="15" x14ac:dyDescent="0.2">
      <c r="A12" s="677" t="s">
        <v>774</v>
      </c>
      <c r="B12" s="685" t="s">
        <v>775</v>
      </c>
      <c r="C12" s="679"/>
      <c r="D12" s="680"/>
      <c r="E12" s="686"/>
      <c r="F12" s="681"/>
      <c r="G12" s="682"/>
      <c r="H12" s="683"/>
      <c r="I12" s="681"/>
      <c r="J12" s="681"/>
      <c r="K12" s="681"/>
      <c r="L12" s="687"/>
      <c r="M12" s="684">
        <f t="shared" ref="M12:M50" si="0">C12+D12+E12+F12+G12-H12-I12-J12-K12-L12</f>
        <v>0</v>
      </c>
    </row>
    <row r="13" spans="1:13" ht="15" x14ac:dyDescent="0.2">
      <c r="A13" s="677" t="s">
        <v>776</v>
      </c>
      <c r="B13" s="688" t="s">
        <v>777</v>
      </c>
      <c r="C13" s="679">
        <f>C14+C15+C16+C17+C18+C19+C20</f>
        <v>257.09787</v>
      </c>
      <c r="D13" s="680">
        <f>D14+D15+D16+D17+D18+D19+D20</f>
        <v>0</v>
      </c>
      <c r="E13" s="680"/>
      <c r="F13" s="681"/>
      <c r="G13" s="682"/>
      <c r="H13" s="683"/>
      <c r="I13" s="681"/>
      <c r="J13" s="681"/>
      <c r="K13" s="681"/>
      <c r="L13" s="682"/>
      <c r="M13" s="684">
        <f t="shared" si="0"/>
        <v>257.09787</v>
      </c>
    </row>
    <row r="14" spans="1:13" ht="15" x14ac:dyDescent="0.2">
      <c r="A14" s="677" t="s">
        <v>778</v>
      </c>
      <c r="B14" s="688" t="s">
        <v>779</v>
      </c>
      <c r="C14" s="679">
        <v>257.09687000000002</v>
      </c>
      <c r="D14" s="680"/>
      <c r="E14" s="680"/>
      <c r="F14" s="681"/>
      <c r="G14" s="682"/>
      <c r="H14" s="683"/>
      <c r="I14" s="681"/>
      <c r="J14" s="681"/>
      <c r="K14" s="681"/>
      <c r="L14" s="687"/>
      <c r="M14" s="684">
        <f t="shared" si="0"/>
        <v>257.09687000000002</v>
      </c>
    </row>
    <row r="15" spans="1:13" ht="17.25" customHeight="1" x14ac:dyDescent="0.2">
      <c r="A15" s="677" t="s">
        <v>780</v>
      </c>
      <c r="B15" s="688" t="s">
        <v>781</v>
      </c>
      <c r="C15" s="679"/>
      <c r="D15" s="680"/>
      <c r="E15" s="680"/>
      <c r="F15" s="681"/>
      <c r="G15" s="682"/>
      <c r="H15" s="683"/>
      <c r="I15" s="681"/>
      <c r="J15" s="681"/>
      <c r="K15" s="681"/>
      <c r="L15" s="687"/>
      <c r="M15" s="684">
        <f t="shared" si="0"/>
        <v>0</v>
      </c>
    </row>
    <row r="16" spans="1:13" ht="15" x14ac:dyDescent="0.2">
      <c r="A16" s="677" t="s">
        <v>782</v>
      </c>
      <c r="B16" s="688" t="s">
        <v>783</v>
      </c>
      <c r="C16" s="679"/>
      <c r="D16" s="680"/>
      <c r="E16" s="680"/>
      <c r="F16" s="681"/>
      <c r="G16" s="682"/>
      <c r="H16" s="683"/>
      <c r="I16" s="681"/>
      <c r="J16" s="681"/>
      <c r="K16" s="681"/>
      <c r="L16" s="687"/>
      <c r="M16" s="684">
        <f t="shared" si="0"/>
        <v>0</v>
      </c>
    </row>
    <row r="17" spans="1:13" ht="27" customHeight="1" x14ac:dyDescent="0.2">
      <c r="A17" s="677" t="s">
        <v>784</v>
      </c>
      <c r="B17" s="688" t="s">
        <v>785</v>
      </c>
      <c r="C17" s="679"/>
      <c r="D17" s="680"/>
      <c r="E17" s="680"/>
      <c r="F17" s="681"/>
      <c r="G17" s="682"/>
      <c r="H17" s="683"/>
      <c r="I17" s="681"/>
      <c r="J17" s="681"/>
      <c r="K17" s="681"/>
      <c r="L17" s="687"/>
      <c r="M17" s="684">
        <f t="shared" si="0"/>
        <v>0</v>
      </c>
    </row>
    <row r="18" spans="1:13" ht="15" x14ac:dyDescent="0.2">
      <c r="A18" s="677" t="s">
        <v>786</v>
      </c>
      <c r="B18" s="688" t="s">
        <v>787</v>
      </c>
      <c r="C18" s="679"/>
      <c r="D18" s="680"/>
      <c r="E18" s="680"/>
      <c r="F18" s="681"/>
      <c r="G18" s="682"/>
      <c r="H18" s="683"/>
      <c r="I18" s="681"/>
      <c r="J18" s="681"/>
      <c r="K18" s="681"/>
      <c r="L18" s="687"/>
      <c r="M18" s="684">
        <f t="shared" si="0"/>
        <v>0</v>
      </c>
    </row>
    <row r="19" spans="1:13" ht="15.75" customHeight="1" x14ac:dyDescent="0.2">
      <c r="A19" s="677" t="s">
        <v>788</v>
      </c>
      <c r="B19" s="688" t="s">
        <v>789</v>
      </c>
      <c r="C19" s="679"/>
      <c r="D19" s="680"/>
      <c r="E19" s="680"/>
      <c r="F19" s="681"/>
      <c r="G19" s="682"/>
      <c r="H19" s="683"/>
      <c r="I19" s="681"/>
      <c r="J19" s="681"/>
      <c r="K19" s="681"/>
      <c r="L19" s="687"/>
      <c r="M19" s="684">
        <f t="shared" si="0"/>
        <v>0</v>
      </c>
    </row>
    <row r="20" spans="1:13" ht="30" x14ac:dyDescent="0.2">
      <c r="A20" s="677" t="s">
        <v>790</v>
      </c>
      <c r="B20" s="689" t="s">
        <v>791</v>
      </c>
      <c r="C20" s="679">
        <v>1E-3</v>
      </c>
      <c r="D20" s="680"/>
      <c r="E20" s="680"/>
      <c r="F20" s="681"/>
      <c r="G20" s="682"/>
      <c r="H20" s="683"/>
      <c r="I20" s="681"/>
      <c r="J20" s="681"/>
      <c r="K20" s="681"/>
      <c r="L20" s="682"/>
      <c r="M20" s="684">
        <f t="shared" si="0"/>
        <v>1E-3</v>
      </c>
    </row>
    <row r="21" spans="1:13" ht="15" x14ac:dyDescent="0.2">
      <c r="A21" s="677" t="s">
        <v>792</v>
      </c>
      <c r="B21" s="678" t="s">
        <v>793</v>
      </c>
      <c r="C21" s="679">
        <v>49321.29797</v>
      </c>
      <c r="D21" s="680">
        <f>D22+D32+D35+D38</f>
        <v>0</v>
      </c>
      <c r="E21" s="680">
        <f>E23+E31+E34+E38</f>
        <v>10459.82152</v>
      </c>
      <c r="F21" s="681"/>
      <c r="G21" s="682"/>
      <c r="H21" s="683"/>
      <c r="I21" s="681"/>
      <c r="J21" s="681"/>
      <c r="K21" s="681"/>
      <c r="L21" s="682"/>
      <c r="M21" s="684">
        <f t="shared" si="0"/>
        <v>59781.119489999997</v>
      </c>
    </row>
    <row r="22" spans="1:13" ht="15" x14ac:dyDescent="0.2">
      <c r="A22" s="677" t="s">
        <v>794</v>
      </c>
      <c r="B22" s="688" t="s">
        <v>795</v>
      </c>
      <c r="C22" s="679">
        <v>38993.814879999998</v>
      </c>
      <c r="D22" s="680">
        <f>D23+D24+D25+D26+D27+D28+D29+D30+D31</f>
        <v>0</v>
      </c>
      <c r="E22" s="680"/>
      <c r="F22" s="681"/>
      <c r="G22" s="682"/>
      <c r="H22" s="683"/>
      <c r="I22" s="681"/>
      <c r="J22" s="681"/>
      <c r="K22" s="681"/>
      <c r="L22" s="682"/>
      <c r="M22" s="684">
        <f t="shared" si="0"/>
        <v>38993.814879999998</v>
      </c>
    </row>
    <row r="23" spans="1:13" ht="15" x14ac:dyDescent="0.2">
      <c r="A23" s="677" t="s">
        <v>796</v>
      </c>
      <c r="B23" s="690" t="s">
        <v>797</v>
      </c>
      <c r="C23" s="679">
        <v>939.82876999999996</v>
      </c>
      <c r="D23" s="680"/>
      <c r="E23" s="686">
        <f>1.751+11.53665</f>
        <v>13.287649999999999</v>
      </c>
      <c r="F23" s="681"/>
      <c r="G23" s="682"/>
      <c r="H23" s="683"/>
      <c r="I23" s="681"/>
      <c r="J23" s="681"/>
      <c r="K23" s="681"/>
      <c r="L23" s="682"/>
      <c r="M23" s="684">
        <f t="shared" si="0"/>
        <v>953.11641999999995</v>
      </c>
    </row>
    <row r="24" spans="1:13" ht="15" x14ac:dyDescent="0.2">
      <c r="A24" s="677" t="s">
        <v>798</v>
      </c>
      <c r="B24" s="690" t="s">
        <v>799</v>
      </c>
      <c r="C24" s="679">
        <v>7388.5333300000002</v>
      </c>
      <c r="D24" s="680"/>
      <c r="E24" s="686"/>
      <c r="F24" s="681"/>
      <c r="G24" s="682"/>
      <c r="H24" s="683"/>
      <c r="I24" s="681"/>
      <c r="J24" s="681"/>
      <c r="K24" s="681"/>
      <c r="L24" s="682"/>
      <c r="M24" s="684">
        <f t="shared" si="0"/>
        <v>7388.5333300000002</v>
      </c>
    </row>
    <row r="25" spans="1:13" ht="15" x14ac:dyDescent="0.2">
      <c r="A25" s="677" t="s">
        <v>800</v>
      </c>
      <c r="B25" s="690" t="s">
        <v>801</v>
      </c>
      <c r="C25" s="679"/>
      <c r="D25" s="680"/>
      <c r="E25" s="686"/>
      <c r="F25" s="681"/>
      <c r="G25" s="682"/>
      <c r="H25" s="683"/>
      <c r="I25" s="681"/>
      <c r="J25" s="681"/>
      <c r="K25" s="681"/>
      <c r="L25" s="682"/>
      <c r="M25" s="684">
        <f t="shared" si="0"/>
        <v>0</v>
      </c>
    </row>
    <row r="26" spans="1:13" ht="15" x14ac:dyDescent="0.2">
      <c r="A26" s="677" t="s">
        <v>802</v>
      </c>
      <c r="B26" s="690" t="s">
        <v>803</v>
      </c>
      <c r="C26" s="679"/>
      <c r="D26" s="680"/>
      <c r="E26" s="686"/>
      <c r="F26" s="681"/>
      <c r="G26" s="682"/>
      <c r="H26" s="683"/>
      <c r="I26" s="681"/>
      <c r="J26" s="681"/>
      <c r="K26" s="681"/>
      <c r="L26" s="682"/>
      <c r="M26" s="684">
        <f t="shared" si="0"/>
        <v>0</v>
      </c>
    </row>
    <row r="27" spans="1:13" ht="15" x14ac:dyDescent="0.2">
      <c r="A27" s="677" t="s">
        <v>804</v>
      </c>
      <c r="B27" s="690" t="s">
        <v>805</v>
      </c>
      <c r="C27" s="679"/>
      <c r="D27" s="680"/>
      <c r="E27" s="686"/>
      <c r="F27" s="681"/>
      <c r="G27" s="682"/>
      <c r="H27" s="683"/>
      <c r="I27" s="681"/>
      <c r="J27" s="681"/>
      <c r="K27" s="681"/>
      <c r="L27" s="682"/>
      <c r="M27" s="684">
        <f t="shared" si="0"/>
        <v>0</v>
      </c>
    </row>
    <row r="28" spans="1:13" ht="15" x14ac:dyDescent="0.2">
      <c r="A28" s="677" t="s">
        <v>806</v>
      </c>
      <c r="B28" s="690" t="s">
        <v>807</v>
      </c>
      <c r="C28" s="679"/>
      <c r="D28" s="680"/>
      <c r="E28" s="686"/>
      <c r="F28" s="681"/>
      <c r="G28" s="682"/>
      <c r="H28" s="683"/>
      <c r="I28" s="681"/>
      <c r="J28" s="681"/>
      <c r="K28" s="681"/>
      <c r="L28" s="682"/>
      <c r="M28" s="684">
        <f t="shared" si="0"/>
        <v>0</v>
      </c>
    </row>
    <row r="29" spans="1:13" ht="15" x14ac:dyDescent="0.2">
      <c r="A29" s="677" t="s">
        <v>808</v>
      </c>
      <c r="B29" s="690" t="s">
        <v>809</v>
      </c>
      <c r="C29" s="679"/>
      <c r="D29" s="680"/>
      <c r="E29" s="686"/>
      <c r="F29" s="681"/>
      <c r="G29" s="682"/>
      <c r="H29" s="683"/>
      <c r="I29" s="681"/>
      <c r="J29" s="681"/>
      <c r="K29" s="681"/>
      <c r="L29" s="682"/>
      <c r="M29" s="684">
        <f t="shared" si="0"/>
        <v>0</v>
      </c>
    </row>
    <row r="30" spans="1:13" ht="15" x14ac:dyDescent="0.2">
      <c r="A30" s="677" t="s">
        <v>810</v>
      </c>
      <c r="B30" s="690" t="s">
        <v>811</v>
      </c>
      <c r="C30" s="679"/>
      <c r="D30" s="680"/>
      <c r="E30" s="686"/>
      <c r="F30" s="681"/>
      <c r="G30" s="682"/>
      <c r="H30" s="683"/>
      <c r="I30" s="681"/>
      <c r="J30" s="681"/>
      <c r="K30" s="681"/>
      <c r="L30" s="682"/>
      <c r="M30" s="684">
        <f t="shared" si="0"/>
        <v>0</v>
      </c>
    </row>
    <row r="31" spans="1:13" ht="15" x14ac:dyDescent="0.2">
      <c r="A31" s="677" t="s">
        <v>812</v>
      </c>
      <c r="B31" s="690" t="s">
        <v>813</v>
      </c>
      <c r="C31" s="679">
        <v>30665.45278</v>
      </c>
      <c r="D31" s="680"/>
      <c r="E31" s="686">
        <f>1511.836-11.53665-1.751</f>
        <v>1498.54835</v>
      </c>
      <c r="F31" s="681"/>
      <c r="G31" s="682"/>
      <c r="H31" s="683"/>
      <c r="I31" s="681"/>
      <c r="J31" s="681"/>
      <c r="K31" s="681"/>
      <c r="L31" s="682"/>
      <c r="M31" s="684">
        <f t="shared" si="0"/>
        <v>32164.001130000001</v>
      </c>
    </row>
    <row r="32" spans="1:13" ht="30" x14ac:dyDescent="0.2">
      <c r="A32" s="677" t="s">
        <v>814</v>
      </c>
      <c r="B32" s="690" t="s">
        <v>815</v>
      </c>
      <c r="C32" s="679">
        <v>863.17652999999996</v>
      </c>
      <c r="D32" s="680">
        <f>D33+D34</f>
        <v>0</v>
      </c>
      <c r="E32" s="680"/>
      <c r="F32" s="681"/>
      <c r="G32" s="682"/>
      <c r="H32" s="683"/>
      <c r="I32" s="681"/>
      <c r="J32" s="681"/>
      <c r="K32" s="681"/>
      <c r="L32" s="682"/>
      <c r="M32" s="684">
        <f t="shared" si="0"/>
        <v>863.17652999999996</v>
      </c>
    </row>
    <row r="33" spans="1:13" ht="15" x14ac:dyDescent="0.2">
      <c r="A33" s="677" t="s">
        <v>816</v>
      </c>
      <c r="B33" s="690" t="s">
        <v>817</v>
      </c>
      <c r="C33" s="679">
        <v>80.235240000000005</v>
      </c>
      <c r="D33" s="680"/>
      <c r="E33" s="680"/>
      <c r="F33" s="681"/>
      <c r="G33" s="682"/>
      <c r="H33" s="683"/>
      <c r="I33" s="681"/>
      <c r="J33" s="681"/>
      <c r="K33" s="681"/>
      <c r="L33" s="682"/>
      <c r="M33" s="684">
        <f t="shared" si="0"/>
        <v>80.235240000000005</v>
      </c>
    </row>
    <row r="34" spans="1:13" ht="30" x14ac:dyDescent="0.2">
      <c r="A34" s="677" t="s">
        <v>818</v>
      </c>
      <c r="B34" s="690" t="s">
        <v>819</v>
      </c>
      <c r="C34" s="679">
        <v>782.94128999999998</v>
      </c>
      <c r="D34" s="680"/>
      <c r="E34" s="680">
        <f>51.29338+600.61414</f>
        <v>651.90751999999998</v>
      </c>
      <c r="F34" s="681"/>
      <c r="G34" s="682"/>
      <c r="H34" s="683"/>
      <c r="I34" s="681"/>
      <c r="J34" s="681"/>
      <c r="K34" s="681"/>
      <c r="L34" s="682"/>
      <c r="M34" s="684">
        <f t="shared" si="0"/>
        <v>1434.84881</v>
      </c>
    </row>
    <row r="35" spans="1:13" ht="15" x14ac:dyDescent="0.2">
      <c r="A35" s="677" t="s">
        <v>820</v>
      </c>
      <c r="B35" s="690" t="s">
        <v>821</v>
      </c>
      <c r="C35" s="679">
        <f>C36+C37</f>
        <v>9.2040000000000006</v>
      </c>
      <c r="D35" s="680">
        <f>D36+D37</f>
        <v>0</v>
      </c>
      <c r="E35" s="680"/>
      <c r="F35" s="681"/>
      <c r="G35" s="682"/>
      <c r="H35" s="683"/>
      <c r="I35" s="681"/>
      <c r="J35" s="681"/>
      <c r="K35" s="681"/>
      <c r="L35" s="682"/>
      <c r="M35" s="684">
        <f t="shared" si="0"/>
        <v>9.2040000000000006</v>
      </c>
    </row>
    <row r="36" spans="1:13" ht="15" x14ac:dyDescent="0.2">
      <c r="A36" s="677" t="s">
        <v>822</v>
      </c>
      <c r="B36" s="690" t="s">
        <v>823</v>
      </c>
      <c r="C36" s="679"/>
      <c r="D36" s="680"/>
      <c r="E36" s="680"/>
      <c r="F36" s="681"/>
      <c r="G36" s="682"/>
      <c r="H36" s="683"/>
      <c r="I36" s="681"/>
      <c r="J36" s="681"/>
      <c r="K36" s="681"/>
      <c r="L36" s="682"/>
      <c r="M36" s="684">
        <f t="shared" si="0"/>
        <v>0</v>
      </c>
    </row>
    <row r="37" spans="1:13" ht="30" x14ac:dyDescent="0.2">
      <c r="A37" s="677" t="s">
        <v>824</v>
      </c>
      <c r="B37" s="690" t="s">
        <v>825</v>
      </c>
      <c r="C37" s="679">
        <v>9.2040000000000006</v>
      </c>
      <c r="D37" s="680"/>
      <c r="E37" s="680"/>
      <c r="F37" s="681"/>
      <c r="G37" s="682"/>
      <c r="H37" s="683"/>
      <c r="I37" s="681"/>
      <c r="J37" s="681"/>
      <c r="K37" s="681"/>
      <c r="L37" s="682"/>
      <c r="M37" s="684">
        <f t="shared" si="0"/>
        <v>9.2040000000000006</v>
      </c>
    </row>
    <row r="38" spans="1:13" ht="60" x14ac:dyDescent="0.2">
      <c r="A38" s="677" t="s">
        <v>826</v>
      </c>
      <c r="B38" s="691" t="s">
        <v>827</v>
      </c>
      <c r="C38" s="679">
        <v>9455.1025599999994</v>
      </c>
      <c r="D38" s="680">
        <f>D39+D40</f>
        <v>0</v>
      </c>
      <c r="E38" s="680">
        <v>8296.0779999999995</v>
      </c>
      <c r="F38" s="681"/>
      <c r="G38" s="682"/>
      <c r="H38" s="683"/>
      <c r="I38" s="681"/>
      <c r="J38" s="681"/>
      <c r="K38" s="681"/>
      <c r="L38" s="682"/>
      <c r="M38" s="684">
        <f t="shared" si="0"/>
        <v>17751.180560000001</v>
      </c>
    </row>
    <row r="39" spans="1:13" ht="60" x14ac:dyDescent="0.2">
      <c r="A39" s="677" t="s">
        <v>828</v>
      </c>
      <c r="B39" s="692" t="s">
        <v>829</v>
      </c>
      <c r="C39" s="679">
        <v>72.832409999999996</v>
      </c>
      <c r="D39" s="680"/>
      <c r="E39" s="686"/>
      <c r="F39" s="681"/>
      <c r="G39" s="682"/>
      <c r="H39" s="683"/>
      <c r="I39" s="681"/>
      <c r="J39" s="681"/>
      <c r="K39" s="681"/>
      <c r="L39" s="682"/>
      <c r="M39" s="684">
        <f t="shared" si="0"/>
        <v>72.832409999999996</v>
      </c>
    </row>
    <row r="40" spans="1:13" ht="31.5" customHeight="1" thickBot="1" x14ac:dyDescent="0.25">
      <c r="A40" s="677" t="s">
        <v>830</v>
      </c>
      <c r="B40" s="690" t="s">
        <v>831</v>
      </c>
      <c r="C40" s="693"/>
      <c r="D40" s="694"/>
      <c r="E40" s="695"/>
      <c r="F40" s="696"/>
      <c r="G40" s="697"/>
      <c r="H40" s="698"/>
      <c r="I40" s="696"/>
      <c r="J40" s="696"/>
      <c r="K40" s="696"/>
      <c r="L40" s="697"/>
      <c r="M40" s="684">
        <f t="shared" si="0"/>
        <v>0</v>
      </c>
    </row>
    <row r="41" spans="1:13" ht="30" x14ac:dyDescent="0.2">
      <c r="A41" s="677" t="s">
        <v>832</v>
      </c>
      <c r="B41" s="678" t="s">
        <v>833</v>
      </c>
      <c r="C41" s="679">
        <v>70.972409999999996</v>
      </c>
      <c r="D41" s="680"/>
      <c r="E41" s="680"/>
      <c r="F41" s="681"/>
      <c r="G41" s="682"/>
      <c r="H41" s="683"/>
      <c r="I41" s="681"/>
      <c r="J41" s="681"/>
      <c r="K41" s="681"/>
      <c r="L41" s="682"/>
      <c r="M41" s="684">
        <f t="shared" si="0"/>
        <v>70.972409999999996</v>
      </c>
    </row>
    <row r="42" spans="1:13" ht="15" x14ac:dyDescent="0.2">
      <c r="A42" s="677" t="s">
        <v>834</v>
      </c>
      <c r="B42" s="678" t="s">
        <v>835</v>
      </c>
      <c r="C42" s="679">
        <v>0</v>
      </c>
      <c r="D42" s="680">
        <f>D43+D44+D45</f>
        <v>0</v>
      </c>
      <c r="E42" s="680"/>
      <c r="F42" s="681"/>
      <c r="G42" s="682"/>
      <c r="H42" s="683"/>
      <c r="I42" s="681"/>
      <c r="J42" s="681"/>
      <c r="K42" s="681"/>
      <c r="L42" s="682"/>
      <c r="M42" s="684">
        <f t="shared" si="0"/>
        <v>0</v>
      </c>
    </row>
    <row r="43" spans="1:13" ht="12" customHeight="1" x14ac:dyDescent="0.2">
      <c r="A43" s="677" t="s">
        <v>836</v>
      </c>
      <c r="B43" s="685" t="s">
        <v>837</v>
      </c>
      <c r="C43" s="699"/>
      <c r="D43" s="680"/>
      <c r="E43" s="680"/>
      <c r="F43" s="681"/>
      <c r="G43" s="682"/>
      <c r="H43" s="683"/>
      <c r="I43" s="681"/>
      <c r="J43" s="681"/>
      <c r="K43" s="681"/>
      <c r="L43" s="682"/>
      <c r="M43" s="684">
        <f t="shared" si="0"/>
        <v>0</v>
      </c>
    </row>
    <row r="44" spans="1:13" ht="10.5" customHeight="1" x14ac:dyDescent="0.2">
      <c r="A44" s="677" t="s">
        <v>838</v>
      </c>
      <c r="B44" s="688" t="s">
        <v>839</v>
      </c>
      <c r="C44" s="699"/>
      <c r="D44" s="680"/>
      <c r="E44" s="680"/>
      <c r="F44" s="681"/>
      <c r="G44" s="682"/>
      <c r="H44" s="683"/>
      <c r="I44" s="681"/>
      <c r="J44" s="681"/>
      <c r="K44" s="681"/>
      <c r="L44" s="682"/>
      <c r="M44" s="684">
        <f t="shared" si="0"/>
        <v>0</v>
      </c>
    </row>
    <row r="45" spans="1:13" ht="15" x14ac:dyDescent="0.2">
      <c r="A45" s="677" t="s">
        <v>840</v>
      </c>
      <c r="B45" s="688" t="s">
        <v>841</v>
      </c>
      <c r="C45" s="699"/>
      <c r="D45" s="680"/>
      <c r="E45" s="680"/>
      <c r="F45" s="681"/>
      <c r="G45" s="682"/>
      <c r="H45" s="683"/>
      <c r="I45" s="681"/>
      <c r="J45" s="681"/>
      <c r="K45" s="681"/>
      <c r="L45" s="682"/>
      <c r="M45" s="684">
        <f t="shared" si="0"/>
        <v>0</v>
      </c>
    </row>
    <row r="46" spans="1:13" ht="15" x14ac:dyDescent="0.2">
      <c r="A46" s="677" t="s">
        <v>842</v>
      </c>
      <c r="B46" s="678" t="s">
        <v>843</v>
      </c>
      <c r="C46" s="679">
        <v>38.03</v>
      </c>
      <c r="D46" s="680">
        <f>D47+D48+D49+D50</f>
        <v>0</v>
      </c>
      <c r="E46" s="680"/>
      <c r="F46" s="681"/>
      <c r="G46" s="682"/>
      <c r="H46" s="683"/>
      <c r="I46" s="681"/>
      <c r="J46" s="681"/>
      <c r="K46" s="681"/>
      <c r="L46" s="682"/>
      <c r="M46" s="684">
        <f t="shared" si="0"/>
        <v>38.03</v>
      </c>
    </row>
    <row r="47" spans="1:13" ht="15" x14ac:dyDescent="0.2">
      <c r="A47" s="677" t="s">
        <v>844</v>
      </c>
      <c r="B47" s="688" t="s">
        <v>845</v>
      </c>
      <c r="C47" s="699">
        <v>38.03</v>
      </c>
      <c r="D47" s="680"/>
      <c r="E47" s="680"/>
      <c r="F47" s="681"/>
      <c r="G47" s="682"/>
      <c r="H47" s="683"/>
      <c r="I47" s="681"/>
      <c r="J47" s="681"/>
      <c r="K47" s="681"/>
      <c r="L47" s="682"/>
      <c r="M47" s="684">
        <f t="shared" si="0"/>
        <v>38.03</v>
      </c>
    </row>
    <row r="48" spans="1:13" ht="15" x14ac:dyDescent="0.2">
      <c r="A48" s="677" t="s">
        <v>846</v>
      </c>
      <c r="B48" s="688" t="s">
        <v>847</v>
      </c>
      <c r="C48" s="699"/>
      <c r="D48" s="680"/>
      <c r="E48" s="680"/>
      <c r="F48" s="681"/>
      <c r="G48" s="682"/>
      <c r="H48" s="683"/>
      <c r="I48" s="681"/>
      <c r="J48" s="681"/>
      <c r="K48" s="681"/>
      <c r="L48" s="682"/>
      <c r="M48" s="684">
        <f t="shared" si="0"/>
        <v>0</v>
      </c>
    </row>
    <row r="49" spans="1:13" ht="11.25" customHeight="1" x14ac:dyDescent="0.2">
      <c r="A49" s="677" t="s">
        <v>848</v>
      </c>
      <c r="B49" s="688" t="s">
        <v>849</v>
      </c>
      <c r="C49" s="699"/>
      <c r="D49" s="680"/>
      <c r="E49" s="680"/>
      <c r="F49" s="681"/>
      <c r="G49" s="682"/>
      <c r="H49" s="683"/>
      <c r="I49" s="681"/>
      <c r="J49" s="681"/>
      <c r="K49" s="681"/>
      <c r="L49" s="682"/>
      <c r="M49" s="684">
        <f t="shared" si="0"/>
        <v>0</v>
      </c>
    </row>
    <row r="50" spans="1:13" ht="27" customHeight="1" thickBot="1" x14ac:dyDescent="0.25">
      <c r="A50" s="700" t="s">
        <v>850</v>
      </c>
      <c r="B50" s="701" t="s">
        <v>851</v>
      </c>
      <c r="C50" s="702"/>
      <c r="D50" s="694"/>
      <c r="E50" s="694"/>
      <c r="F50" s="696"/>
      <c r="G50" s="697"/>
      <c r="H50" s="698"/>
      <c r="I50" s="696"/>
      <c r="J50" s="696"/>
      <c r="K50" s="696"/>
      <c r="L50" s="697"/>
      <c r="M50" s="684">
        <f t="shared" si="0"/>
        <v>0</v>
      </c>
    </row>
    <row r="51" spans="1:13" ht="15" x14ac:dyDescent="0.2">
      <c r="A51" s="703"/>
      <c r="B51" s="704"/>
      <c r="C51" s="705"/>
      <c r="D51" s="705"/>
      <c r="E51" s="705"/>
      <c r="F51" s="705"/>
      <c r="G51" s="705"/>
      <c r="H51" s="705"/>
      <c r="I51" s="705"/>
      <c r="J51" s="705"/>
      <c r="K51" s="705"/>
      <c r="L51" s="705"/>
      <c r="M51" s="705"/>
    </row>
    <row r="52" spans="1:13" ht="12.75" x14ac:dyDescent="0.2">
      <c r="A52" s="706"/>
      <c r="B52" s="706"/>
      <c r="C52" s="669"/>
      <c r="D52" s="669"/>
      <c r="E52" s="669"/>
      <c r="F52" s="669"/>
      <c r="G52" s="669"/>
      <c r="H52" s="669"/>
      <c r="I52" s="669"/>
      <c r="J52" s="669"/>
      <c r="K52" s="669"/>
      <c r="L52" s="669"/>
      <c r="M52" s="669"/>
    </row>
    <row r="53" spans="1:13" ht="12.75" x14ac:dyDescent="0.2">
      <c r="A53" s="706"/>
      <c r="B53" s="706"/>
      <c r="C53" s="669"/>
      <c r="D53" s="669"/>
      <c r="E53" s="669"/>
      <c r="F53" s="669"/>
      <c r="G53" s="669"/>
      <c r="H53" s="669"/>
      <c r="I53" s="669"/>
      <c r="J53" s="669"/>
      <c r="K53" s="669"/>
      <c r="L53" s="669"/>
      <c r="M53" s="669"/>
    </row>
    <row r="54" spans="1:13" ht="12.75" x14ac:dyDescent="0.2">
      <c r="A54" s="706"/>
      <c r="B54" s="706"/>
      <c r="C54" s="808" t="s">
        <v>852</v>
      </c>
      <c r="D54" s="808"/>
      <c r="E54" s="808"/>
      <c r="F54" s="808"/>
      <c r="G54" s="808"/>
      <c r="H54" s="808"/>
      <c r="I54" s="808"/>
      <c r="J54" s="808"/>
      <c r="K54" s="808"/>
      <c r="L54" s="808"/>
      <c r="M54" s="808"/>
    </row>
  </sheetData>
  <mergeCells count="13">
    <mergeCell ref="I1:M3"/>
    <mergeCell ref="A5:K5"/>
    <mergeCell ref="B6:H6"/>
    <mergeCell ref="I6:M6"/>
    <mergeCell ref="B7:E7"/>
    <mergeCell ref="I7:L7"/>
    <mergeCell ref="C54:M54"/>
    <mergeCell ref="K8:L8"/>
    <mergeCell ref="A9:A10"/>
    <mergeCell ref="B9:B10"/>
    <mergeCell ref="D9:G9"/>
    <mergeCell ref="H9:L9"/>
    <mergeCell ref="M9:M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7" workbookViewId="0">
      <selection activeCell="C14" sqref="C14:F14"/>
    </sheetView>
  </sheetViews>
  <sheetFormatPr defaultRowHeight="15" x14ac:dyDescent="0.25"/>
  <cols>
    <col min="1" max="1" width="7.85546875" customWidth="1"/>
    <col min="2" max="2" width="35.140625" customWidth="1"/>
    <col min="3" max="3" width="13.5703125" customWidth="1"/>
    <col min="4" max="5" width="11.5703125" bestFit="1" customWidth="1"/>
    <col min="6" max="6" width="11.7109375" customWidth="1"/>
    <col min="7" max="7" width="13.140625" customWidth="1"/>
    <col min="10" max="10" width="12.5703125" customWidth="1"/>
    <col min="13" max="13" width="12.5703125" customWidth="1"/>
    <col min="257" max="257" width="7.85546875" customWidth="1"/>
    <col min="258" max="258" width="35.140625" customWidth="1"/>
    <col min="259" max="259" width="11.140625" customWidth="1"/>
    <col min="262" max="262" width="9.85546875" customWidth="1"/>
    <col min="263" max="263" width="13.140625" customWidth="1"/>
    <col min="266" max="266" width="12.5703125" customWidth="1"/>
    <col min="269" max="269" width="12.5703125" customWidth="1"/>
    <col min="513" max="513" width="7.85546875" customWidth="1"/>
    <col min="514" max="514" width="35.140625" customWidth="1"/>
    <col min="515" max="515" width="11.140625" customWidth="1"/>
    <col min="518" max="518" width="9.85546875" customWidth="1"/>
    <col min="519" max="519" width="13.140625" customWidth="1"/>
    <col min="522" max="522" width="12.5703125" customWidth="1"/>
    <col min="525" max="525" width="12.5703125" customWidth="1"/>
    <col min="769" max="769" width="7.85546875" customWidth="1"/>
    <col min="770" max="770" width="35.140625" customWidth="1"/>
    <col min="771" max="771" width="11.140625" customWidth="1"/>
    <col min="774" max="774" width="9.85546875" customWidth="1"/>
    <col min="775" max="775" width="13.140625" customWidth="1"/>
    <col min="778" max="778" width="12.5703125" customWidth="1"/>
    <col min="781" max="781" width="12.5703125" customWidth="1"/>
    <col min="1025" max="1025" width="7.85546875" customWidth="1"/>
    <col min="1026" max="1026" width="35.140625" customWidth="1"/>
    <col min="1027" max="1027" width="11.140625" customWidth="1"/>
    <col min="1030" max="1030" width="9.85546875" customWidth="1"/>
    <col min="1031" max="1031" width="13.140625" customWidth="1"/>
    <col min="1034" max="1034" width="12.5703125" customWidth="1"/>
    <col min="1037" max="1037" width="12.5703125" customWidth="1"/>
    <col min="1281" max="1281" width="7.85546875" customWidth="1"/>
    <col min="1282" max="1282" width="35.140625" customWidth="1"/>
    <col min="1283" max="1283" width="11.140625" customWidth="1"/>
    <col min="1286" max="1286" width="9.85546875" customWidth="1"/>
    <col min="1287" max="1287" width="13.140625" customWidth="1"/>
    <col min="1290" max="1290" width="12.5703125" customWidth="1"/>
    <col min="1293" max="1293" width="12.5703125" customWidth="1"/>
    <col min="1537" max="1537" width="7.85546875" customWidth="1"/>
    <col min="1538" max="1538" width="35.140625" customWidth="1"/>
    <col min="1539" max="1539" width="11.140625" customWidth="1"/>
    <col min="1542" max="1542" width="9.85546875" customWidth="1"/>
    <col min="1543" max="1543" width="13.140625" customWidth="1"/>
    <col min="1546" max="1546" width="12.5703125" customWidth="1"/>
    <col min="1549" max="1549" width="12.5703125" customWidth="1"/>
    <col min="1793" max="1793" width="7.85546875" customWidth="1"/>
    <col min="1794" max="1794" width="35.140625" customWidth="1"/>
    <col min="1795" max="1795" width="11.140625" customWidth="1"/>
    <col min="1798" max="1798" width="9.85546875" customWidth="1"/>
    <col min="1799" max="1799" width="13.140625" customWidth="1"/>
    <col min="1802" max="1802" width="12.5703125" customWidth="1"/>
    <col min="1805" max="1805" width="12.5703125" customWidth="1"/>
    <col min="2049" max="2049" width="7.85546875" customWidth="1"/>
    <col min="2050" max="2050" width="35.140625" customWidth="1"/>
    <col min="2051" max="2051" width="11.140625" customWidth="1"/>
    <col min="2054" max="2054" width="9.85546875" customWidth="1"/>
    <col min="2055" max="2055" width="13.140625" customWidth="1"/>
    <col min="2058" max="2058" width="12.5703125" customWidth="1"/>
    <col min="2061" max="2061" width="12.5703125" customWidth="1"/>
    <col min="2305" max="2305" width="7.85546875" customWidth="1"/>
    <col min="2306" max="2306" width="35.140625" customWidth="1"/>
    <col min="2307" max="2307" width="11.140625" customWidth="1"/>
    <col min="2310" max="2310" width="9.85546875" customWidth="1"/>
    <col min="2311" max="2311" width="13.140625" customWidth="1"/>
    <col min="2314" max="2314" width="12.5703125" customWidth="1"/>
    <col min="2317" max="2317" width="12.5703125" customWidth="1"/>
    <col min="2561" max="2561" width="7.85546875" customWidth="1"/>
    <col min="2562" max="2562" width="35.140625" customWidth="1"/>
    <col min="2563" max="2563" width="11.140625" customWidth="1"/>
    <col min="2566" max="2566" width="9.85546875" customWidth="1"/>
    <col min="2567" max="2567" width="13.140625" customWidth="1"/>
    <col min="2570" max="2570" width="12.5703125" customWidth="1"/>
    <col min="2573" max="2573" width="12.5703125" customWidth="1"/>
    <col min="2817" max="2817" width="7.85546875" customWidth="1"/>
    <col min="2818" max="2818" width="35.140625" customWidth="1"/>
    <col min="2819" max="2819" width="11.140625" customWidth="1"/>
    <col min="2822" max="2822" width="9.85546875" customWidth="1"/>
    <col min="2823" max="2823" width="13.140625" customWidth="1"/>
    <col min="2826" max="2826" width="12.5703125" customWidth="1"/>
    <col min="2829" max="2829" width="12.5703125" customWidth="1"/>
    <col min="3073" max="3073" width="7.85546875" customWidth="1"/>
    <col min="3074" max="3074" width="35.140625" customWidth="1"/>
    <col min="3075" max="3075" width="11.140625" customWidth="1"/>
    <col min="3078" max="3078" width="9.85546875" customWidth="1"/>
    <col min="3079" max="3079" width="13.140625" customWidth="1"/>
    <col min="3082" max="3082" width="12.5703125" customWidth="1"/>
    <col min="3085" max="3085" width="12.5703125" customWidth="1"/>
    <col min="3329" max="3329" width="7.85546875" customWidth="1"/>
    <col min="3330" max="3330" width="35.140625" customWidth="1"/>
    <col min="3331" max="3331" width="11.140625" customWidth="1"/>
    <col min="3334" max="3334" width="9.85546875" customWidth="1"/>
    <col min="3335" max="3335" width="13.140625" customWidth="1"/>
    <col min="3338" max="3338" width="12.5703125" customWidth="1"/>
    <col min="3341" max="3341" width="12.5703125" customWidth="1"/>
    <col min="3585" max="3585" width="7.85546875" customWidth="1"/>
    <col min="3586" max="3586" width="35.140625" customWidth="1"/>
    <col min="3587" max="3587" width="11.140625" customWidth="1"/>
    <col min="3590" max="3590" width="9.85546875" customWidth="1"/>
    <col min="3591" max="3591" width="13.140625" customWidth="1"/>
    <col min="3594" max="3594" width="12.5703125" customWidth="1"/>
    <col min="3597" max="3597" width="12.5703125" customWidth="1"/>
    <col min="3841" max="3841" width="7.85546875" customWidth="1"/>
    <col min="3842" max="3842" width="35.140625" customWidth="1"/>
    <col min="3843" max="3843" width="11.140625" customWidth="1"/>
    <col min="3846" max="3846" width="9.85546875" customWidth="1"/>
    <col min="3847" max="3847" width="13.140625" customWidth="1"/>
    <col min="3850" max="3850" width="12.5703125" customWidth="1"/>
    <col min="3853" max="3853" width="12.5703125" customWidth="1"/>
    <col min="4097" max="4097" width="7.85546875" customWidth="1"/>
    <col min="4098" max="4098" width="35.140625" customWidth="1"/>
    <col min="4099" max="4099" width="11.140625" customWidth="1"/>
    <col min="4102" max="4102" width="9.85546875" customWidth="1"/>
    <col min="4103" max="4103" width="13.140625" customWidth="1"/>
    <col min="4106" max="4106" width="12.5703125" customWidth="1"/>
    <col min="4109" max="4109" width="12.5703125" customWidth="1"/>
    <col min="4353" max="4353" width="7.85546875" customWidth="1"/>
    <col min="4354" max="4354" width="35.140625" customWidth="1"/>
    <col min="4355" max="4355" width="11.140625" customWidth="1"/>
    <col min="4358" max="4358" width="9.85546875" customWidth="1"/>
    <col min="4359" max="4359" width="13.140625" customWidth="1"/>
    <col min="4362" max="4362" width="12.5703125" customWidth="1"/>
    <col min="4365" max="4365" width="12.5703125" customWidth="1"/>
    <col min="4609" max="4609" width="7.85546875" customWidth="1"/>
    <col min="4610" max="4610" width="35.140625" customWidth="1"/>
    <col min="4611" max="4611" width="11.140625" customWidth="1"/>
    <col min="4614" max="4614" width="9.85546875" customWidth="1"/>
    <col min="4615" max="4615" width="13.140625" customWidth="1"/>
    <col min="4618" max="4618" width="12.5703125" customWidth="1"/>
    <col min="4621" max="4621" width="12.5703125" customWidth="1"/>
    <col min="4865" max="4865" width="7.85546875" customWidth="1"/>
    <col min="4866" max="4866" width="35.140625" customWidth="1"/>
    <col min="4867" max="4867" width="11.140625" customWidth="1"/>
    <col min="4870" max="4870" width="9.85546875" customWidth="1"/>
    <col min="4871" max="4871" width="13.140625" customWidth="1"/>
    <col min="4874" max="4874" width="12.5703125" customWidth="1"/>
    <col min="4877" max="4877" width="12.5703125" customWidth="1"/>
    <col min="5121" max="5121" width="7.85546875" customWidth="1"/>
    <col min="5122" max="5122" width="35.140625" customWidth="1"/>
    <col min="5123" max="5123" width="11.140625" customWidth="1"/>
    <col min="5126" max="5126" width="9.85546875" customWidth="1"/>
    <col min="5127" max="5127" width="13.140625" customWidth="1"/>
    <col min="5130" max="5130" width="12.5703125" customWidth="1"/>
    <col min="5133" max="5133" width="12.5703125" customWidth="1"/>
    <col min="5377" max="5377" width="7.85546875" customWidth="1"/>
    <col min="5378" max="5378" width="35.140625" customWidth="1"/>
    <col min="5379" max="5379" width="11.140625" customWidth="1"/>
    <col min="5382" max="5382" width="9.85546875" customWidth="1"/>
    <col min="5383" max="5383" width="13.140625" customWidth="1"/>
    <col min="5386" max="5386" width="12.5703125" customWidth="1"/>
    <col min="5389" max="5389" width="12.5703125" customWidth="1"/>
    <col min="5633" max="5633" width="7.85546875" customWidth="1"/>
    <col min="5634" max="5634" width="35.140625" customWidth="1"/>
    <col min="5635" max="5635" width="11.140625" customWidth="1"/>
    <col min="5638" max="5638" width="9.85546875" customWidth="1"/>
    <col min="5639" max="5639" width="13.140625" customWidth="1"/>
    <col min="5642" max="5642" width="12.5703125" customWidth="1"/>
    <col min="5645" max="5645" width="12.5703125" customWidth="1"/>
    <col min="5889" max="5889" width="7.85546875" customWidth="1"/>
    <col min="5890" max="5890" width="35.140625" customWidth="1"/>
    <col min="5891" max="5891" width="11.140625" customWidth="1"/>
    <col min="5894" max="5894" width="9.85546875" customWidth="1"/>
    <col min="5895" max="5895" width="13.140625" customWidth="1"/>
    <col min="5898" max="5898" width="12.5703125" customWidth="1"/>
    <col min="5901" max="5901" width="12.5703125" customWidth="1"/>
    <col min="6145" max="6145" width="7.85546875" customWidth="1"/>
    <col min="6146" max="6146" width="35.140625" customWidth="1"/>
    <col min="6147" max="6147" width="11.140625" customWidth="1"/>
    <col min="6150" max="6150" width="9.85546875" customWidth="1"/>
    <col min="6151" max="6151" width="13.140625" customWidth="1"/>
    <col min="6154" max="6154" width="12.5703125" customWidth="1"/>
    <col min="6157" max="6157" width="12.5703125" customWidth="1"/>
    <col min="6401" max="6401" width="7.85546875" customWidth="1"/>
    <col min="6402" max="6402" width="35.140625" customWidth="1"/>
    <col min="6403" max="6403" width="11.140625" customWidth="1"/>
    <col min="6406" max="6406" width="9.85546875" customWidth="1"/>
    <col min="6407" max="6407" width="13.140625" customWidth="1"/>
    <col min="6410" max="6410" width="12.5703125" customWidth="1"/>
    <col min="6413" max="6413" width="12.5703125" customWidth="1"/>
    <col min="6657" max="6657" width="7.85546875" customWidth="1"/>
    <col min="6658" max="6658" width="35.140625" customWidth="1"/>
    <col min="6659" max="6659" width="11.140625" customWidth="1"/>
    <col min="6662" max="6662" width="9.85546875" customWidth="1"/>
    <col min="6663" max="6663" width="13.140625" customWidth="1"/>
    <col min="6666" max="6666" width="12.5703125" customWidth="1"/>
    <col min="6669" max="6669" width="12.5703125" customWidth="1"/>
    <col min="6913" max="6913" width="7.85546875" customWidth="1"/>
    <col min="6914" max="6914" width="35.140625" customWidth="1"/>
    <col min="6915" max="6915" width="11.140625" customWidth="1"/>
    <col min="6918" max="6918" width="9.85546875" customWidth="1"/>
    <col min="6919" max="6919" width="13.140625" customWidth="1"/>
    <col min="6922" max="6922" width="12.5703125" customWidth="1"/>
    <col min="6925" max="6925" width="12.5703125" customWidth="1"/>
    <col min="7169" max="7169" width="7.85546875" customWidth="1"/>
    <col min="7170" max="7170" width="35.140625" customWidth="1"/>
    <col min="7171" max="7171" width="11.140625" customWidth="1"/>
    <col min="7174" max="7174" width="9.85546875" customWidth="1"/>
    <col min="7175" max="7175" width="13.140625" customWidth="1"/>
    <col min="7178" max="7178" width="12.5703125" customWidth="1"/>
    <col min="7181" max="7181" width="12.5703125" customWidth="1"/>
    <col min="7425" max="7425" width="7.85546875" customWidth="1"/>
    <col min="7426" max="7426" width="35.140625" customWidth="1"/>
    <col min="7427" max="7427" width="11.140625" customWidth="1"/>
    <col min="7430" max="7430" width="9.85546875" customWidth="1"/>
    <col min="7431" max="7431" width="13.140625" customWidth="1"/>
    <col min="7434" max="7434" width="12.5703125" customWidth="1"/>
    <col min="7437" max="7437" width="12.5703125" customWidth="1"/>
    <col min="7681" max="7681" width="7.85546875" customWidth="1"/>
    <col min="7682" max="7682" width="35.140625" customWidth="1"/>
    <col min="7683" max="7683" width="11.140625" customWidth="1"/>
    <col min="7686" max="7686" width="9.85546875" customWidth="1"/>
    <col min="7687" max="7687" width="13.140625" customWidth="1"/>
    <col min="7690" max="7690" width="12.5703125" customWidth="1"/>
    <col min="7693" max="7693" width="12.5703125" customWidth="1"/>
    <col min="7937" max="7937" width="7.85546875" customWidth="1"/>
    <col min="7938" max="7938" width="35.140625" customWidth="1"/>
    <col min="7939" max="7939" width="11.140625" customWidth="1"/>
    <col min="7942" max="7942" width="9.85546875" customWidth="1"/>
    <col min="7943" max="7943" width="13.140625" customWidth="1"/>
    <col min="7946" max="7946" width="12.5703125" customWidth="1"/>
    <col min="7949" max="7949" width="12.5703125" customWidth="1"/>
    <col min="8193" max="8193" width="7.85546875" customWidth="1"/>
    <col min="8194" max="8194" width="35.140625" customWidth="1"/>
    <col min="8195" max="8195" width="11.140625" customWidth="1"/>
    <col min="8198" max="8198" width="9.85546875" customWidth="1"/>
    <col min="8199" max="8199" width="13.140625" customWidth="1"/>
    <col min="8202" max="8202" width="12.5703125" customWidth="1"/>
    <col min="8205" max="8205" width="12.5703125" customWidth="1"/>
    <col min="8449" max="8449" width="7.85546875" customWidth="1"/>
    <col min="8450" max="8450" width="35.140625" customWidth="1"/>
    <col min="8451" max="8451" width="11.140625" customWidth="1"/>
    <col min="8454" max="8454" width="9.85546875" customWidth="1"/>
    <col min="8455" max="8455" width="13.140625" customWidth="1"/>
    <col min="8458" max="8458" width="12.5703125" customWidth="1"/>
    <col min="8461" max="8461" width="12.5703125" customWidth="1"/>
    <col min="8705" max="8705" width="7.85546875" customWidth="1"/>
    <col min="8706" max="8706" width="35.140625" customWidth="1"/>
    <col min="8707" max="8707" width="11.140625" customWidth="1"/>
    <col min="8710" max="8710" width="9.85546875" customWidth="1"/>
    <col min="8711" max="8711" width="13.140625" customWidth="1"/>
    <col min="8714" max="8714" width="12.5703125" customWidth="1"/>
    <col min="8717" max="8717" width="12.5703125" customWidth="1"/>
    <col min="8961" max="8961" width="7.85546875" customWidth="1"/>
    <col min="8962" max="8962" width="35.140625" customWidth="1"/>
    <col min="8963" max="8963" width="11.140625" customWidth="1"/>
    <col min="8966" max="8966" width="9.85546875" customWidth="1"/>
    <col min="8967" max="8967" width="13.140625" customWidth="1"/>
    <col min="8970" max="8970" width="12.5703125" customWidth="1"/>
    <col min="8973" max="8973" width="12.5703125" customWidth="1"/>
    <col min="9217" max="9217" width="7.85546875" customWidth="1"/>
    <col min="9218" max="9218" width="35.140625" customWidth="1"/>
    <col min="9219" max="9219" width="11.140625" customWidth="1"/>
    <col min="9222" max="9222" width="9.85546875" customWidth="1"/>
    <col min="9223" max="9223" width="13.140625" customWidth="1"/>
    <col min="9226" max="9226" width="12.5703125" customWidth="1"/>
    <col min="9229" max="9229" width="12.5703125" customWidth="1"/>
    <col min="9473" max="9473" width="7.85546875" customWidth="1"/>
    <col min="9474" max="9474" width="35.140625" customWidth="1"/>
    <col min="9475" max="9475" width="11.140625" customWidth="1"/>
    <col min="9478" max="9478" width="9.85546875" customWidth="1"/>
    <col min="9479" max="9479" width="13.140625" customWidth="1"/>
    <col min="9482" max="9482" width="12.5703125" customWidth="1"/>
    <col min="9485" max="9485" width="12.5703125" customWidth="1"/>
    <col min="9729" max="9729" width="7.85546875" customWidth="1"/>
    <col min="9730" max="9730" width="35.140625" customWidth="1"/>
    <col min="9731" max="9731" width="11.140625" customWidth="1"/>
    <col min="9734" max="9734" width="9.85546875" customWidth="1"/>
    <col min="9735" max="9735" width="13.140625" customWidth="1"/>
    <col min="9738" max="9738" width="12.5703125" customWidth="1"/>
    <col min="9741" max="9741" width="12.5703125" customWidth="1"/>
    <col min="9985" max="9985" width="7.85546875" customWidth="1"/>
    <col min="9986" max="9986" width="35.140625" customWidth="1"/>
    <col min="9987" max="9987" width="11.140625" customWidth="1"/>
    <col min="9990" max="9990" width="9.85546875" customWidth="1"/>
    <col min="9991" max="9991" width="13.140625" customWidth="1"/>
    <col min="9994" max="9994" width="12.5703125" customWidth="1"/>
    <col min="9997" max="9997" width="12.5703125" customWidth="1"/>
    <col min="10241" max="10241" width="7.85546875" customWidth="1"/>
    <col min="10242" max="10242" width="35.140625" customWidth="1"/>
    <col min="10243" max="10243" width="11.140625" customWidth="1"/>
    <col min="10246" max="10246" width="9.85546875" customWidth="1"/>
    <col min="10247" max="10247" width="13.140625" customWidth="1"/>
    <col min="10250" max="10250" width="12.5703125" customWidth="1"/>
    <col min="10253" max="10253" width="12.5703125" customWidth="1"/>
    <col min="10497" max="10497" width="7.85546875" customWidth="1"/>
    <col min="10498" max="10498" width="35.140625" customWidth="1"/>
    <col min="10499" max="10499" width="11.140625" customWidth="1"/>
    <col min="10502" max="10502" width="9.85546875" customWidth="1"/>
    <col min="10503" max="10503" width="13.140625" customWidth="1"/>
    <col min="10506" max="10506" width="12.5703125" customWidth="1"/>
    <col min="10509" max="10509" width="12.5703125" customWidth="1"/>
    <col min="10753" max="10753" width="7.85546875" customWidth="1"/>
    <col min="10754" max="10754" width="35.140625" customWidth="1"/>
    <col min="10755" max="10755" width="11.140625" customWidth="1"/>
    <col min="10758" max="10758" width="9.85546875" customWidth="1"/>
    <col min="10759" max="10759" width="13.140625" customWidth="1"/>
    <col min="10762" max="10762" width="12.5703125" customWidth="1"/>
    <col min="10765" max="10765" width="12.5703125" customWidth="1"/>
    <col min="11009" max="11009" width="7.85546875" customWidth="1"/>
    <col min="11010" max="11010" width="35.140625" customWidth="1"/>
    <col min="11011" max="11011" width="11.140625" customWidth="1"/>
    <col min="11014" max="11014" width="9.85546875" customWidth="1"/>
    <col min="11015" max="11015" width="13.140625" customWidth="1"/>
    <col min="11018" max="11018" width="12.5703125" customWidth="1"/>
    <col min="11021" max="11021" width="12.5703125" customWidth="1"/>
    <col min="11265" max="11265" width="7.85546875" customWidth="1"/>
    <col min="11266" max="11266" width="35.140625" customWidth="1"/>
    <col min="11267" max="11267" width="11.140625" customWidth="1"/>
    <col min="11270" max="11270" width="9.85546875" customWidth="1"/>
    <col min="11271" max="11271" width="13.140625" customWidth="1"/>
    <col min="11274" max="11274" width="12.5703125" customWidth="1"/>
    <col min="11277" max="11277" width="12.5703125" customWidth="1"/>
    <col min="11521" max="11521" width="7.85546875" customWidth="1"/>
    <col min="11522" max="11522" width="35.140625" customWidth="1"/>
    <col min="11523" max="11523" width="11.140625" customWidth="1"/>
    <col min="11526" max="11526" width="9.85546875" customWidth="1"/>
    <col min="11527" max="11527" width="13.140625" customWidth="1"/>
    <col min="11530" max="11530" width="12.5703125" customWidth="1"/>
    <col min="11533" max="11533" width="12.5703125" customWidth="1"/>
    <col min="11777" max="11777" width="7.85546875" customWidth="1"/>
    <col min="11778" max="11778" width="35.140625" customWidth="1"/>
    <col min="11779" max="11779" width="11.140625" customWidth="1"/>
    <col min="11782" max="11782" width="9.85546875" customWidth="1"/>
    <col min="11783" max="11783" width="13.140625" customWidth="1"/>
    <col min="11786" max="11786" width="12.5703125" customWidth="1"/>
    <col min="11789" max="11789" width="12.5703125" customWidth="1"/>
    <col min="12033" max="12033" width="7.85546875" customWidth="1"/>
    <col min="12034" max="12034" width="35.140625" customWidth="1"/>
    <col min="12035" max="12035" width="11.140625" customWidth="1"/>
    <col min="12038" max="12038" width="9.85546875" customWidth="1"/>
    <col min="12039" max="12039" width="13.140625" customWidth="1"/>
    <col min="12042" max="12042" width="12.5703125" customWidth="1"/>
    <col min="12045" max="12045" width="12.5703125" customWidth="1"/>
    <col min="12289" max="12289" width="7.85546875" customWidth="1"/>
    <col min="12290" max="12290" width="35.140625" customWidth="1"/>
    <col min="12291" max="12291" width="11.140625" customWidth="1"/>
    <col min="12294" max="12294" width="9.85546875" customWidth="1"/>
    <col min="12295" max="12295" width="13.140625" customWidth="1"/>
    <col min="12298" max="12298" width="12.5703125" customWidth="1"/>
    <col min="12301" max="12301" width="12.5703125" customWidth="1"/>
    <col min="12545" max="12545" width="7.85546875" customWidth="1"/>
    <col min="12546" max="12546" width="35.140625" customWidth="1"/>
    <col min="12547" max="12547" width="11.140625" customWidth="1"/>
    <col min="12550" max="12550" width="9.85546875" customWidth="1"/>
    <col min="12551" max="12551" width="13.140625" customWidth="1"/>
    <col min="12554" max="12554" width="12.5703125" customWidth="1"/>
    <col min="12557" max="12557" width="12.5703125" customWidth="1"/>
    <col min="12801" max="12801" width="7.85546875" customWidth="1"/>
    <col min="12802" max="12802" width="35.140625" customWidth="1"/>
    <col min="12803" max="12803" width="11.140625" customWidth="1"/>
    <col min="12806" max="12806" width="9.85546875" customWidth="1"/>
    <col min="12807" max="12807" width="13.140625" customWidth="1"/>
    <col min="12810" max="12810" width="12.5703125" customWidth="1"/>
    <col min="12813" max="12813" width="12.5703125" customWidth="1"/>
    <col min="13057" max="13057" width="7.85546875" customWidth="1"/>
    <col min="13058" max="13058" width="35.140625" customWidth="1"/>
    <col min="13059" max="13059" width="11.140625" customWidth="1"/>
    <col min="13062" max="13062" width="9.85546875" customWidth="1"/>
    <col min="13063" max="13063" width="13.140625" customWidth="1"/>
    <col min="13066" max="13066" width="12.5703125" customWidth="1"/>
    <col min="13069" max="13069" width="12.5703125" customWidth="1"/>
    <col min="13313" max="13313" width="7.85546875" customWidth="1"/>
    <col min="13314" max="13314" width="35.140625" customWidth="1"/>
    <col min="13315" max="13315" width="11.140625" customWidth="1"/>
    <col min="13318" max="13318" width="9.85546875" customWidth="1"/>
    <col min="13319" max="13319" width="13.140625" customWidth="1"/>
    <col min="13322" max="13322" width="12.5703125" customWidth="1"/>
    <col min="13325" max="13325" width="12.5703125" customWidth="1"/>
    <col min="13569" max="13569" width="7.85546875" customWidth="1"/>
    <col min="13570" max="13570" width="35.140625" customWidth="1"/>
    <col min="13571" max="13571" width="11.140625" customWidth="1"/>
    <col min="13574" max="13574" width="9.85546875" customWidth="1"/>
    <col min="13575" max="13575" width="13.140625" customWidth="1"/>
    <col min="13578" max="13578" width="12.5703125" customWidth="1"/>
    <col min="13581" max="13581" width="12.5703125" customWidth="1"/>
    <col min="13825" max="13825" width="7.85546875" customWidth="1"/>
    <col min="13826" max="13826" width="35.140625" customWidth="1"/>
    <col min="13827" max="13827" width="11.140625" customWidth="1"/>
    <col min="13830" max="13830" width="9.85546875" customWidth="1"/>
    <col min="13831" max="13831" width="13.140625" customWidth="1"/>
    <col min="13834" max="13834" width="12.5703125" customWidth="1"/>
    <col min="13837" max="13837" width="12.5703125" customWidth="1"/>
    <col min="14081" max="14081" width="7.85546875" customWidth="1"/>
    <col min="14082" max="14082" width="35.140625" customWidth="1"/>
    <col min="14083" max="14083" width="11.140625" customWidth="1"/>
    <col min="14086" max="14086" width="9.85546875" customWidth="1"/>
    <col min="14087" max="14087" width="13.140625" customWidth="1"/>
    <col min="14090" max="14090" width="12.5703125" customWidth="1"/>
    <col min="14093" max="14093" width="12.5703125" customWidth="1"/>
    <col min="14337" max="14337" width="7.85546875" customWidth="1"/>
    <col min="14338" max="14338" width="35.140625" customWidth="1"/>
    <col min="14339" max="14339" width="11.140625" customWidth="1"/>
    <col min="14342" max="14342" width="9.85546875" customWidth="1"/>
    <col min="14343" max="14343" width="13.140625" customWidth="1"/>
    <col min="14346" max="14346" width="12.5703125" customWidth="1"/>
    <col min="14349" max="14349" width="12.5703125" customWidth="1"/>
    <col min="14593" max="14593" width="7.85546875" customWidth="1"/>
    <col min="14594" max="14594" width="35.140625" customWidth="1"/>
    <col min="14595" max="14595" width="11.140625" customWidth="1"/>
    <col min="14598" max="14598" width="9.85546875" customWidth="1"/>
    <col min="14599" max="14599" width="13.140625" customWidth="1"/>
    <col min="14602" max="14602" width="12.5703125" customWidth="1"/>
    <col min="14605" max="14605" width="12.5703125" customWidth="1"/>
    <col min="14849" max="14849" width="7.85546875" customWidth="1"/>
    <col min="14850" max="14850" width="35.140625" customWidth="1"/>
    <col min="14851" max="14851" width="11.140625" customWidth="1"/>
    <col min="14854" max="14854" width="9.85546875" customWidth="1"/>
    <col min="14855" max="14855" width="13.140625" customWidth="1"/>
    <col min="14858" max="14858" width="12.5703125" customWidth="1"/>
    <col min="14861" max="14861" width="12.5703125" customWidth="1"/>
    <col min="15105" max="15105" width="7.85546875" customWidth="1"/>
    <col min="15106" max="15106" width="35.140625" customWidth="1"/>
    <col min="15107" max="15107" width="11.140625" customWidth="1"/>
    <col min="15110" max="15110" width="9.85546875" customWidth="1"/>
    <col min="15111" max="15111" width="13.140625" customWidth="1"/>
    <col min="15114" max="15114" width="12.5703125" customWidth="1"/>
    <col min="15117" max="15117" width="12.5703125" customWidth="1"/>
    <col min="15361" max="15361" width="7.85546875" customWidth="1"/>
    <col min="15362" max="15362" width="35.140625" customWidth="1"/>
    <col min="15363" max="15363" width="11.140625" customWidth="1"/>
    <col min="15366" max="15366" width="9.85546875" customWidth="1"/>
    <col min="15367" max="15367" width="13.140625" customWidth="1"/>
    <col min="15370" max="15370" width="12.5703125" customWidth="1"/>
    <col min="15373" max="15373" width="12.5703125" customWidth="1"/>
    <col min="15617" max="15617" width="7.85546875" customWidth="1"/>
    <col min="15618" max="15618" width="35.140625" customWidth="1"/>
    <col min="15619" max="15619" width="11.140625" customWidth="1"/>
    <col min="15622" max="15622" width="9.85546875" customWidth="1"/>
    <col min="15623" max="15623" width="13.140625" customWidth="1"/>
    <col min="15626" max="15626" width="12.5703125" customWidth="1"/>
    <col min="15629" max="15629" width="12.5703125" customWidth="1"/>
    <col min="15873" max="15873" width="7.85546875" customWidth="1"/>
    <col min="15874" max="15874" width="35.140625" customWidth="1"/>
    <col min="15875" max="15875" width="11.140625" customWidth="1"/>
    <col min="15878" max="15878" width="9.85546875" customWidth="1"/>
    <col min="15879" max="15879" width="13.140625" customWidth="1"/>
    <col min="15882" max="15882" width="12.5703125" customWidth="1"/>
    <col min="15885" max="15885" width="12.5703125" customWidth="1"/>
    <col min="16129" max="16129" width="7.85546875" customWidth="1"/>
    <col min="16130" max="16130" width="35.140625" customWidth="1"/>
    <col min="16131" max="16131" width="11.140625" customWidth="1"/>
    <col min="16134" max="16134" width="9.85546875" customWidth="1"/>
    <col min="16135" max="16135" width="13.140625" customWidth="1"/>
    <col min="16138" max="16138" width="12.5703125" customWidth="1"/>
    <col min="16141" max="16141" width="12.5703125" customWidth="1"/>
  </cols>
  <sheetData>
    <row r="1" spans="1:10" ht="15" customHeight="1" x14ac:dyDescent="0.25">
      <c r="C1" s="802" t="s">
        <v>853</v>
      </c>
      <c r="D1" s="802"/>
      <c r="E1" s="802"/>
      <c r="F1" s="802"/>
      <c r="G1" s="802"/>
    </row>
    <row r="2" spans="1:10" x14ac:dyDescent="0.25">
      <c r="C2" s="802"/>
      <c r="D2" s="802"/>
      <c r="E2" s="802"/>
      <c r="F2" s="802"/>
      <c r="G2" s="802"/>
    </row>
    <row r="3" spans="1:10" ht="21.75" customHeight="1" x14ac:dyDescent="0.25">
      <c r="C3" s="802"/>
      <c r="D3" s="802"/>
      <c r="E3" s="802"/>
      <c r="F3" s="802"/>
      <c r="G3" s="802"/>
    </row>
    <row r="6" spans="1:10" ht="13.5" customHeight="1" x14ac:dyDescent="0.25">
      <c r="F6" t="s">
        <v>854</v>
      </c>
    </row>
    <row r="7" spans="1:10" ht="19.5" customHeight="1" x14ac:dyDescent="0.25">
      <c r="A7" s="829" t="s">
        <v>2</v>
      </c>
      <c r="B7" s="829"/>
      <c r="C7" s="829"/>
      <c r="D7" s="829"/>
      <c r="E7" s="829"/>
      <c r="F7" s="829"/>
      <c r="G7" s="829"/>
    </row>
    <row r="8" spans="1:10" ht="32.25" customHeight="1" x14ac:dyDescent="0.25">
      <c r="A8" s="830" t="s">
        <v>855</v>
      </c>
      <c r="B8" s="830"/>
      <c r="C8" s="830"/>
      <c r="D8" s="830"/>
      <c r="E8" s="830"/>
      <c r="F8" s="830"/>
      <c r="G8" s="830"/>
    </row>
    <row r="9" spans="1:10" x14ac:dyDescent="0.25">
      <c r="A9" s="180"/>
      <c r="B9" s="180"/>
      <c r="C9" s="180"/>
      <c r="D9" s="180"/>
      <c r="E9" s="180"/>
      <c r="F9" s="831" t="s">
        <v>175</v>
      </c>
      <c r="G9" s="831"/>
    </row>
    <row r="10" spans="1:10" ht="15" customHeight="1" x14ac:dyDescent="0.25">
      <c r="A10" s="825" t="s">
        <v>856</v>
      </c>
      <c r="B10" s="825" t="s">
        <v>620</v>
      </c>
      <c r="C10" s="825" t="s">
        <v>857</v>
      </c>
      <c r="D10" s="825" t="s">
        <v>26</v>
      </c>
      <c r="E10" s="825" t="s">
        <v>858</v>
      </c>
      <c r="F10" s="825" t="s">
        <v>859</v>
      </c>
      <c r="G10" s="825" t="s">
        <v>625</v>
      </c>
    </row>
    <row r="11" spans="1:10" ht="92.25" customHeight="1" thickBot="1" x14ac:dyDescent="0.3">
      <c r="A11" s="826"/>
      <c r="B11" s="826"/>
      <c r="C11" s="826"/>
      <c r="D11" s="826"/>
      <c r="E11" s="826"/>
      <c r="F11" s="826"/>
      <c r="G11" s="826"/>
    </row>
    <row r="12" spans="1:10" ht="15.75" thickBot="1" x14ac:dyDescent="0.3">
      <c r="A12" s="181">
        <v>1</v>
      </c>
      <c r="B12" s="181">
        <v>2</v>
      </c>
      <c r="C12" s="181">
        <v>3</v>
      </c>
      <c r="D12" s="181">
        <v>4</v>
      </c>
      <c r="E12" s="181">
        <v>5</v>
      </c>
      <c r="F12" s="181">
        <v>6</v>
      </c>
      <c r="G12" s="181">
        <v>7</v>
      </c>
    </row>
    <row r="13" spans="1:10" ht="33.75" customHeight="1" x14ac:dyDescent="0.25">
      <c r="A13" s="182">
        <v>62</v>
      </c>
      <c r="B13" s="183" t="s">
        <v>860</v>
      </c>
      <c r="C13" s="184">
        <f>C14+C22</f>
        <v>10913.17462</v>
      </c>
      <c r="D13" s="184">
        <f>D14+D22</f>
        <v>22744.854169999999</v>
      </c>
      <c r="E13" s="184">
        <f>E14+E22</f>
        <v>19307.47969</v>
      </c>
      <c r="F13" s="185">
        <f>C13+D13-E13</f>
        <v>14350.549099999997</v>
      </c>
      <c r="G13" s="186"/>
    </row>
    <row r="14" spans="1:10" ht="19.5" customHeight="1" x14ac:dyDescent="0.25">
      <c r="A14" s="187" t="s">
        <v>861</v>
      </c>
      <c r="B14" s="188" t="s">
        <v>35</v>
      </c>
      <c r="C14" s="757">
        <f>C15+C16+C17+C18+C19+C20+C21</f>
        <v>10913.17462</v>
      </c>
      <c r="D14" s="757">
        <f>D15+D16+D17+D18+D19+D20+D21</f>
        <v>22744.854169999999</v>
      </c>
      <c r="E14" s="757">
        <f>E15+E16+E17+E18+E19+E20+E21</f>
        <v>19307.47969</v>
      </c>
      <c r="F14" s="758">
        <f t="shared" ref="F14:F30" si="0">C14+D14-E14</f>
        <v>14350.549099999997</v>
      </c>
      <c r="G14" s="190"/>
    </row>
    <row r="15" spans="1:10" ht="24" customHeight="1" x14ac:dyDescent="0.25">
      <c r="A15" s="191" t="s">
        <v>862</v>
      </c>
      <c r="B15" s="191" t="s">
        <v>30</v>
      </c>
      <c r="C15" s="189"/>
      <c r="D15" s="189"/>
      <c r="E15" s="192"/>
      <c r="F15" s="185">
        <f t="shared" si="0"/>
        <v>0</v>
      </c>
      <c r="G15" s="190"/>
    </row>
    <row r="16" spans="1:10" ht="36.75" customHeight="1" x14ac:dyDescent="0.25">
      <c r="A16" s="191" t="s">
        <v>863</v>
      </c>
      <c r="B16" s="191" t="s">
        <v>864</v>
      </c>
      <c r="C16" s="189"/>
      <c r="D16" s="189"/>
      <c r="E16" s="192"/>
      <c r="F16" s="185">
        <f t="shared" si="0"/>
        <v>0</v>
      </c>
      <c r="G16" s="190"/>
      <c r="J16" s="193"/>
    </row>
    <row r="17" spans="1:7" x14ac:dyDescent="0.25">
      <c r="A17" s="191" t="s">
        <v>865</v>
      </c>
      <c r="B17" s="191" t="s">
        <v>31</v>
      </c>
      <c r="C17" s="189"/>
      <c r="D17" s="189"/>
      <c r="E17" s="192"/>
      <c r="F17" s="185">
        <f t="shared" si="0"/>
        <v>0</v>
      </c>
      <c r="G17" s="190"/>
    </row>
    <row r="18" spans="1:7" ht="27.75" customHeight="1" x14ac:dyDescent="0.25">
      <c r="A18" s="191" t="s">
        <v>866</v>
      </c>
      <c r="B18" s="191" t="s">
        <v>32</v>
      </c>
      <c r="C18" s="194">
        <v>10913.17462</v>
      </c>
      <c r="D18" s="194">
        <f>'[1]ფორმა 2'!F8</f>
        <v>22744.854169999999</v>
      </c>
      <c r="E18" s="195">
        <f>[1]ფორმა3!N9+[1]ფორმა3!O9</f>
        <v>19307.47969</v>
      </c>
      <c r="F18" s="196">
        <f>C18+D18-E18</f>
        <v>14350.549099999997</v>
      </c>
      <c r="G18" s="197"/>
    </row>
    <row r="19" spans="1:7" ht="34.5" customHeight="1" x14ac:dyDescent="0.25">
      <c r="A19" s="191" t="s">
        <v>867</v>
      </c>
      <c r="B19" s="191" t="s">
        <v>156</v>
      </c>
      <c r="C19" s="189"/>
      <c r="D19" s="189"/>
      <c r="E19" s="192"/>
      <c r="F19" s="185">
        <f t="shared" si="0"/>
        <v>0</v>
      </c>
      <c r="G19" s="190"/>
    </row>
    <row r="20" spans="1:7" ht="43.5" customHeight="1" x14ac:dyDescent="0.25">
      <c r="A20" s="191" t="s">
        <v>868</v>
      </c>
      <c r="B20" s="191" t="s">
        <v>158</v>
      </c>
      <c r="C20" s="189"/>
      <c r="D20" s="189"/>
      <c r="E20" s="192"/>
      <c r="F20" s="185">
        <f t="shared" si="0"/>
        <v>0</v>
      </c>
      <c r="G20" s="190"/>
    </row>
    <row r="21" spans="1:7" ht="36" customHeight="1" x14ac:dyDescent="0.25">
      <c r="A21" s="191" t="s">
        <v>869</v>
      </c>
      <c r="B21" s="191" t="s">
        <v>160</v>
      </c>
      <c r="C21" s="189"/>
      <c r="D21" s="189"/>
      <c r="E21" s="192"/>
      <c r="F21" s="185">
        <f t="shared" si="0"/>
        <v>0</v>
      </c>
      <c r="G21" s="190"/>
    </row>
    <row r="22" spans="1:7" ht="15.75" customHeight="1" x14ac:dyDescent="0.25">
      <c r="A22" s="187" t="s">
        <v>870</v>
      </c>
      <c r="B22" s="188" t="s">
        <v>34</v>
      </c>
      <c r="C22" s="189">
        <f>C23+C24+C25+C26+C27+C28+C29+C30</f>
        <v>0</v>
      </c>
      <c r="D22" s="189">
        <f>D23+D24+D25+D26+D27+D28+D29+D30</f>
        <v>0</v>
      </c>
      <c r="E22" s="189">
        <f>E23+E24+E25+E26+E27+E28+E29+E30</f>
        <v>0</v>
      </c>
      <c r="F22" s="185">
        <f t="shared" si="0"/>
        <v>0</v>
      </c>
      <c r="G22" s="190"/>
    </row>
    <row r="23" spans="1:7" ht="20.25" customHeight="1" x14ac:dyDescent="0.25">
      <c r="A23" s="191" t="s">
        <v>871</v>
      </c>
      <c r="B23" s="191" t="s">
        <v>30</v>
      </c>
      <c r="C23" s="189"/>
      <c r="D23" s="189"/>
      <c r="E23" s="192"/>
      <c r="F23" s="185">
        <f t="shared" si="0"/>
        <v>0</v>
      </c>
      <c r="G23" s="190"/>
    </row>
    <row r="24" spans="1:7" ht="33" customHeight="1" x14ac:dyDescent="0.25">
      <c r="A24" s="191" t="s">
        <v>872</v>
      </c>
      <c r="B24" s="191" t="s">
        <v>864</v>
      </c>
      <c r="C24" s="189"/>
      <c r="D24" s="189"/>
      <c r="E24" s="192"/>
      <c r="F24" s="185">
        <f t="shared" si="0"/>
        <v>0</v>
      </c>
      <c r="G24" s="190"/>
    </row>
    <row r="25" spans="1:7" x14ac:dyDescent="0.25">
      <c r="A25" s="191" t="s">
        <v>873</v>
      </c>
      <c r="B25" s="191" t="s">
        <v>31</v>
      </c>
      <c r="C25" s="189"/>
      <c r="D25" s="189"/>
      <c r="E25" s="192"/>
      <c r="F25" s="185">
        <f t="shared" si="0"/>
        <v>0</v>
      </c>
      <c r="G25" s="190"/>
    </row>
    <row r="26" spans="1:7" ht="33.75" customHeight="1" x14ac:dyDescent="0.25">
      <c r="A26" s="191" t="s">
        <v>874</v>
      </c>
      <c r="B26" s="191" t="s">
        <v>32</v>
      </c>
      <c r="C26" s="189"/>
      <c r="D26" s="189"/>
      <c r="E26" s="192"/>
      <c r="F26" s="185">
        <f t="shared" si="0"/>
        <v>0</v>
      </c>
      <c r="G26" s="190"/>
    </row>
    <row r="27" spans="1:7" ht="33.75" customHeight="1" x14ac:dyDescent="0.25">
      <c r="A27" s="191" t="s">
        <v>875</v>
      </c>
      <c r="B27" s="191" t="s">
        <v>156</v>
      </c>
      <c r="C27" s="189"/>
      <c r="D27" s="189"/>
      <c r="E27" s="192"/>
      <c r="F27" s="185">
        <f t="shared" si="0"/>
        <v>0</v>
      </c>
      <c r="G27" s="190"/>
    </row>
    <row r="28" spans="1:7" ht="27.75" customHeight="1" x14ac:dyDescent="0.25">
      <c r="A28" s="191" t="s">
        <v>876</v>
      </c>
      <c r="B28" s="191" t="s">
        <v>158</v>
      </c>
      <c r="C28" s="189"/>
      <c r="D28" s="189"/>
      <c r="E28" s="192"/>
      <c r="F28" s="185">
        <f t="shared" si="0"/>
        <v>0</v>
      </c>
      <c r="G28" s="190"/>
    </row>
    <row r="29" spans="1:7" ht="33.75" customHeight="1" x14ac:dyDescent="0.25">
      <c r="A29" s="191" t="s">
        <v>877</v>
      </c>
      <c r="B29" s="191" t="s">
        <v>160</v>
      </c>
      <c r="C29" s="189"/>
      <c r="D29" s="189"/>
      <c r="E29" s="192"/>
      <c r="F29" s="185">
        <f t="shared" si="0"/>
        <v>0</v>
      </c>
      <c r="G29" s="190"/>
    </row>
    <row r="30" spans="1:7" ht="45" customHeight="1" thickBot="1" x14ac:dyDescent="0.3">
      <c r="A30" s="198" t="s">
        <v>878</v>
      </c>
      <c r="B30" s="198" t="s">
        <v>169</v>
      </c>
      <c r="C30" s="199"/>
      <c r="D30" s="199"/>
      <c r="E30" s="200"/>
      <c r="F30" s="185">
        <f t="shared" si="0"/>
        <v>0</v>
      </c>
      <c r="G30" s="201"/>
    </row>
    <row r="31" spans="1:7" x14ac:dyDescent="0.25">
      <c r="A31" s="180"/>
      <c r="B31" s="180"/>
      <c r="C31" s="180"/>
      <c r="D31" s="180"/>
    </row>
    <row r="32" spans="1:7" ht="24.75" customHeight="1" x14ac:dyDescent="0.25">
      <c r="A32" s="827" t="s">
        <v>879</v>
      </c>
      <c r="B32" s="827"/>
      <c r="C32" s="827"/>
      <c r="D32" s="827"/>
      <c r="E32" s="827"/>
      <c r="F32" s="827"/>
      <c r="G32" s="827"/>
    </row>
    <row r="33" spans="1:7" x14ac:dyDescent="0.25">
      <c r="A33" s="180"/>
      <c r="B33" s="180"/>
      <c r="C33" s="180"/>
      <c r="D33" s="180"/>
      <c r="E33" s="180"/>
      <c r="F33" s="180"/>
      <c r="G33" s="180"/>
    </row>
    <row r="34" spans="1:7" ht="28.5" customHeight="1" x14ac:dyDescent="0.25">
      <c r="A34" s="202" t="s">
        <v>880</v>
      </c>
      <c r="B34" s="202"/>
    </row>
    <row r="35" spans="1:7" ht="35.25" customHeight="1" x14ac:dyDescent="0.25">
      <c r="A35" s="180"/>
      <c r="B35" s="828"/>
      <c r="C35" s="828"/>
      <c r="D35" s="828"/>
      <c r="E35" s="828"/>
      <c r="F35" s="828"/>
    </row>
    <row r="36" spans="1:7" x14ac:dyDescent="0.25">
      <c r="A36" s="180"/>
      <c r="B36" s="180"/>
      <c r="C36" s="180"/>
      <c r="D36" s="180"/>
    </row>
    <row r="37" spans="1:7" x14ac:dyDescent="0.25">
      <c r="A37" s="180"/>
      <c r="B37" s="180"/>
      <c r="C37" s="180"/>
      <c r="D37" s="180"/>
    </row>
  </sheetData>
  <mergeCells count="13">
    <mergeCell ref="G10:G11"/>
    <mergeCell ref="A32:G32"/>
    <mergeCell ref="B35:F35"/>
    <mergeCell ref="C1:G3"/>
    <mergeCell ref="A7:G7"/>
    <mergeCell ref="A8:G8"/>
    <mergeCell ref="F9:G9"/>
    <mergeCell ref="A10:A11"/>
    <mergeCell ref="B10:B11"/>
    <mergeCell ref="C10:C11"/>
    <mergeCell ref="D10:D11"/>
    <mergeCell ref="E10:E11"/>
    <mergeCell ref="F10:F11"/>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workbookViewId="0">
      <selection sqref="A1:XFD1048576"/>
    </sheetView>
  </sheetViews>
  <sheetFormatPr defaultRowHeight="15" x14ac:dyDescent="0.25"/>
  <cols>
    <col min="1" max="1" width="8.140625" customWidth="1"/>
    <col min="2" max="2" width="27.85546875" customWidth="1"/>
    <col min="3" max="3" width="10.7109375" customWidth="1"/>
    <col min="4" max="4" width="9.85546875" customWidth="1"/>
    <col min="5" max="5" width="10" customWidth="1"/>
    <col min="6" max="6" width="10.140625" customWidth="1"/>
    <col min="7" max="7" width="14.28515625" customWidth="1"/>
    <col min="257" max="257" width="8.140625" customWidth="1"/>
    <col min="258" max="258" width="27.85546875" customWidth="1"/>
    <col min="259" max="259" width="10.7109375" customWidth="1"/>
    <col min="260" max="260" width="9.85546875" customWidth="1"/>
    <col min="261" max="261" width="10" customWidth="1"/>
    <col min="262" max="262" width="10.140625" customWidth="1"/>
    <col min="263" max="263" width="14.28515625" customWidth="1"/>
    <col min="513" max="513" width="8.140625" customWidth="1"/>
    <col min="514" max="514" width="27.85546875" customWidth="1"/>
    <col min="515" max="515" width="10.7109375" customWidth="1"/>
    <col min="516" max="516" width="9.85546875" customWidth="1"/>
    <col min="517" max="517" width="10" customWidth="1"/>
    <col min="518" max="518" width="10.140625" customWidth="1"/>
    <col min="519" max="519" width="14.28515625" customWidth="1"/>
    <col min="769" max="769" width="8.140625" customWidth="1"/>
    <col min="770" max="770" width="27.85546875" customWidth="1"/>
    <col min="771" max="771" width="10.7109375" customWidth="1"/>
    <col min="772" max="772" width="9.85546875" customWidth="1"/>
    <col min="773" max="773" width="10" customWidth="1"/>
    <col min="774" max="774" width="10.140625" customWidth="1"/>
    <col min="775" max="775" width="14.28515625" customWidth="1"/>
    <col min="1025" max="1025" width="8.140625" customWidth="1"/>
    <col min="1026" max="1026" width="27.85546875" customWidth="1"/>
    <col min="1027" max="1027" width="10.7109375" customWidth="1"/>
    <col min="1028" max="1028" width="9.85546875" customWidth="1"/>
    <col min="1029" max="1029" width="10" customWidth="1"/>
    <col min="1030" max="1030" width="10.140625" customWidth="1"/>
    <col min="1031" max="1031" width="14.28515625" customWidth="1"/>
    <col min="1281" max="1281" width="8.140625" customWidth="1"/>
    <col min="1282" max="1282" width="27.85546875" customWidth="1"/>
    <col min="1283" max="1283" width="10.7109375" customWidth="1"/>
    <col min="1284" max="1284" width="9.85546875" customWidth="1"/>
    <col min="1285" max="1285" width="10" customWidth="1"/>
    <col min="1286" max="1286" width="10.140625" customWidth="1"/>
    <col min="1287" max="1287" width="14.28515625" customWidth="1"/>
    <col min="1537" max="1537" width="8.140625" customWidth="1"/>
    <col min="1538" max="1538" width="27.85546875" customWidth="1"/>
    <col min="1539" max="1539" width="10.7109375" customWidth="1"/>
    <col min="1540" max="1540" width="9.85546875" customWidth="1"/>
    <col min="1541" max="1541" width="10" customWidth="1"/>
    <col min="1542" max="1542" width="10.140625" customWidth="1"/>
    <col min="1543" max="1543" width="14.28515625" customWidth="1"/>
    <col min="1793" max="1793" width="8.140625" customWidth="1"/>
    <col min="1794" max="1794" width="27.85546875" customWidth="1"/>
    <col min="1795" max="1795" width="10.7109375" customWidth="1"/>
    <col min="1796" max="1796" width="9.85546875" customWidth="1"/>
    <col min="1797" max="1797" width="10" customWidth="1"/>
    <col min="1798" max="1798" width="10.140625" customWidth="1"/>
    <col min="1799" max="1799" width="14.28515625" customWidth="1"/>
    <col min="2049" max="2049" width="8.140625" customWidth="1"/>
    <col min="2050" max="2050" width="27.85546875" customWidth="1"/>
    <col min="2051" max="2051" width="10.7109375" customWidth="1"/>
    <col min="2052" max="2052" width="9.85546875" customWidth="1"/>
    <col min="2053" max="2053" width="10" customWidth="1"/>
    <col min="2054" max="2054" width="10.140625" customWidth="1"/>
    <col min="2055" max="2055" width="14.28515625" customWidth="1"/>
    <col min="2305" max="2305" width="8.140625" customWidth="1"/>
    <col min="2306" max="2306" width="27.85546875" customWidth="1"/>
    <col min="2307" max="2307" width="10.7109375" customWidth="1"/>
    <col min="2308" max="2308" width="9.85546875" customWidth="1"/>
    <col min="2309" max="2309" width="10" customWidth="1"/>
    <col min="2310" max="2310" width="10.140625" customWidth="1"/>
    <col min="2311" max="2311" width="14.28515625" customWidth="1"/>
    <col min="2561" max="2561" width="8.140625" customWidth="1"/>
    <col min="2562" max="2562" width="27.85546875" customWidth="1"/>
    <col min="2563" max="2563" width="10.7109375" customWidth="1"/>
    <col min="2564" max="2564" width="9.85546875" customWidth="1"/>
    <col min="2565" max="2565" width="10" customWidth="1"/>
    <col min="2566" max="2566" width="10.140625" customWidth="1"/>
    <col min="2567" max="2567" width="14.28515625" customWidth="1"/>
    <col min="2817" max="2817" width="8.140625" customWidth="1"/>
    <col min="2818" max="2818" width="27.85546875" customWidth="1"/>
    <col min="2819" max="2819" width="10.7109375" customWidth="1"/>
    <col min="2820" max="2820" width="9.85546875" customWidth="1"/>
    <col min="2821" max="2821" width="10" customWidth="1"/>
    <col min="2822" max="2822" width="10.140625" customWidth="1"/>
    <col min="2823" max="2823" width="14.28515625" customWidth="1"/>
    <col min="3073" max="3073" width="8.140625" customWidth="1"/>
    <col min="3074" max="3074" width="27.85546875" customWidth="1"/>
    <col min="3075" max="3075" width="10.7109375" customWidth="1"/>
    <col min="3076" max="3076" width="9.85546875" customWidth="1"/>
    <col min="3077" max="3077" width="10" customWidth="1"/>
    <col min="3078" max="3078" width="10.140625" customWidth="1"/>
    <col min="3079" max="3079" width="14.28515625" customWidth="1"/>
    <col min="3329" max="3329" width="8.140625" customWidth="1"/>
    <col min="3330" max="3330" width="27.85546875" customWidth="1"/>
    <col min="3331" max="3331" width="10.7109375" customWidth="1"/>
    <col min="3332" max="3332" width="9.85546875" customWidth="1"/>
    <col min="3333" max="3333" width="10" customWidth="1"/>
    <col min="3334" max="3334" width="10.140625" customWidth="1"/>
    <col min="3335" max="3335" width="14.28515625" customWidth="1"/>
    <col min="3585" max="3585" width="8.140625" customWidth="1"/>
    <col min="3586" max="3586" width="27.85546875" customWidth="1"/>
    <col min="3587" max="3587" width="10.7109375" customWidth="1"/>
    <col min="3588" max="3588" width="9.85546875" customWidth="1"/>
    <col min="3589" max="3589" width="10" customWidth="1"/>
    <col min="3590" max="3590" width="10.140625" customWidth="1"/>
    <col min="3591" max="3591" width="14.28515625" customWidth="1"/>
    <col min="3841" max="3841" width="8.140625" customWidth="1"/>
    <col min="3842" max="3842" width="27.85546875" customWidth="1"/>
    <col min="3843" max="3843" width="10.7109375" customWidth="1"/>
    <col min="3844" max="3844" width="9.85546875" customWidth="1"/>
    <col min="3845" max="3845" width="10" customWidth="1"/>
    <col min="3846" max="3846" width="10.140625" customWidth="1"/>
    <col min="3847" max="3847" width="14.28515625" customWidth="1"/>
    <col min="4097" max="4097" width="8.140625" customWidth="1"/>
    <col min="4098" max="4098" width="27.85546875" customWidth="1"/>
    <col min="4099" max="4099" width="10.7109375" customWidth="1"/>
    <col min="4100" max="4100" width="9.85546875" customWidth="1"/>
    <col min="4101" max="4101" width="10" customWidth="1"/>
    <col min="4102" max="4102" width="10.140625" customWidth="1"/>
    <col min="4103" max="4103" width="14.28515625" customWidth="1"/>
    <col min="4353" max="4353" width="8.140625" customWidth="1"/>
    <col min="4354" max="4354" width="27.85546875" customWidth="1"/>
    <col min="4355" max="4355" width="10.7109375" customWidth="1"/>
    <col min="4356" max="4356" width="9.85546875" customWidth="1"/>
    <col min="4357" max="4357" width="10" customWidth="1"/>
    <col min="4358" max="4358" width="10.140625" customWidth="1"/>
    <col min="4359" max="4359" width="14.28515625" customWidth="1"/>
    <col min="4609" max="4609" width="8.140625" customWidth="1"/>
    <col min="4610" max="4610" width="27.85546875" customWidth="1"/>
    <col min="4611" max="4611" width="10.7109375" customWidth="1"/>
    <col min="4612" max="4612" width="9.85546875" customWidth="1"/>
    <col min="4613" max="4613" width="10" customWidth="1"/>
    <col min="4614" max="4614" width="10.140625" customWidth="1"/>
    <col min="4615" max="4615" width="14.28515625" customWidth="1"/>
    <col min="4865" max="4865" width="8.140625" customWidth="1"/>
    <col min="4866" max="4866" width="27.85546875" customWidth="1"/>
    <col min="4867" max="4867" width="10.7109375" customWidth="1"/>
    <col min="4868" max="4868" width="9.85546875" customWidth="1"/>
    <col min="4869" max="4869" width="10" customWidth="1"/>
    <col min="4870" max="4870" width="10.140625" customWidth="1"/>
    <col min="4871" max="4871" width="14.28515625" customWidth="1"/>
    <col min="5121" max="5121" width="8.140625" customWidth="1"/>
    <col min="5122" max="5122" width="27.85546875" customWidth="1"/>
    <col min="5123" max="5123" width="10.7109375" customWidth="1"/>
    <col min="5124" max="5124" width="9.85546875" customWidth="1"/>
    <col min="5125" max="5125" width="10" customWidth="1"/>
    <col min="5126" max="5126" width="10.140625" customWidth="1"/>
    <col min="5127" max="5127" width="14.28515625" customWidth="1"/>
    <col min="5377" max="5377" width="8.140625" customWidth="1"/>
    <col min="5378" max="5378" width="27.85546875" customWidth="1"/>
    <col min="5379" max="5379" width="10.7109375" customWidth="1"/>
    <col min="5380" max="5380" width="9.85546875" customWidth="1"/>
    <col min="5381" max="5381" width="10" customWidth="1"/>
    <col min="5382" max="5382" width="10.140625" customWidth="1"/>
    <col min="5383" max="5383" width="14.28515625" customWidth="1"/>
    <col min="5633" max="5633" width="8.140625" customWidth="1"/>
    <col min="5634" max="5634" width="27.85546875" customWidth="1"/>
    <col min="5635" max="5635" width="10.7109375" customWidth="1"/>
    <col min="5636" max="5636" width="9.85546875" customWidth="1"/>
    <col min="5637" max="5637" width="10" customWidth="1"/>
    <col min="5638" max="5638" width="10.140625" customWidth="1"/>
    <col min="5639" max="5639" width="14.28515625" customWidth="1"/>
    <col min="5889" max="5889" width="8.140625" customWidth="1"/>
    <col min="5890" max="5890" width="27.85546875" customWidth="1"/>
    <col min="5891" max="5891" width="10.7109375" customWidth="1"/>
    <col min="5892" max="5892" width="9.85546875" customWidth="1"/>
    <col min="5893" max="5893" width="10" customWidth="1"/>
    <col min="5894" max="5894" width="10.140625" customWidth="1"/>
    <col min="5895" max="5895" width="14.28515625" customWidth="1"/>
    <col min="6145" max="6145" width="8.140625" customWidth="1"/>
    <col min="6146" max="6146" width="27.85546875" customWidth="1"/>
    <col min="6147" max="6147" width="10.7109375" customWidth="1"/>
    <col min="6148" max="6148" width="9.85546875" customWidth="1"/>
    <col min="6149" max="6149" width="10" customWidth="1"/>
    <col min="6150" max="6150" width="10.140625" customWidth="1"/>
    <col min="6151" max="6151" width="14.28515625" customWidth="1"/>
    <col min="6401" max="6401" width="8.140625" customWidth="1"/>
    <col min="6402" max="6402" width="27.85546875" customWidth="1"/>
    <col min="6403" max="6403" width="10.7109375" customWidth="1"/>
    <col min="6404" max="6404" width="9.85546875" customWidth="1"/>
    <col min="6405" max="6405" width="10" customWidth="1"/>
    <col min="6406" max="6406" width="10.140625" customWidth="1"/>
    <col min="6407" max="6407" width="14.28515625" customWidth="1"/>
    <col min="6657" max="6657" width="8.140625" customWidth="1"/>
    <col min="6658" max="6658" width="27.85546875" customWidth="1"/>
    <col min="6659" max="6659" width="10.7109375" customWidth="1"/>
    <col min="6660" max="6660" width="9.85546875" customWidth="1"/>
    <col min="6661" max="6661" width="10" customWidth="1"/>
    <col min="6662" max="6662" width="10.140625" customWidth="1"/>
    <col min="6663" max="6663" width="14.28515625" customWidth="1"/>
    <col min="6913" max="6913" width="8.140625" customWidth="1"/>
    <col min="6914" max="6914" width="27.85546875" customWidth="1"/>
    <col min="6915" max="6915" width="10.7109375" customWidth="1"/>
    <col min="6916" max="6916" width="9.85546875" customWidth="1"/>
    <col min="6917" max="6917" width="10" customWidth="1"/>
    <col min="6918" max="6918" width="10.140625" customWidth="1"/>
    <col min="6919" max="6919" width="14.28515625" customWidth="1"/>
    <col min="7169" max="7169" width="8.140625" customWidth="1"/>
    <col min="7170" max="7170" width="27.85546875" customWidth="1"/>
    <col min="7171" max="7171" width="10.7109375" customWidth="1"/>
    <col min="7172" max="7172" width="9.85546875" customWidth="1"/>
    <col min="7173" max="7173" width="10" customWidth="1"/>
    <col min="7174" max="7174" width="10.140625" customWidth="1"/>
    <col min="7175" max="7175" width="14.28515625" customWidth="1"/>
    <col min="7425" max="7425" width="8.140625" customWidth="1"/>
    <col min="7426" max="7426" width="27.85546875" customWidth="1"/>
    <col min="7427" max="7427" width="10.7109375" customWidth="1"/>
    <col min="7428" max="7428" width="9.85546875" customWidth="1"/>
    <col min="7429" max="7429" width="10" customWidth="1"/>
    <col min="7430" max="7430" width="10.140625" customWidth="1"/>
    <col min="7431" max="7431" width="14.28515625" customWidth="1"/>
    <col min="7681" max="7681" width="8.140625" customWidth="1"/>
    <col min="7682" max="7682" width="27.85546875" customWidth="1"/>
    <col min="7683" max="7683" width="10.7109375" customWidth="1"/>
    <col min="7684" max="7684" width="9.85546875" customWidth="1"/>
    <col min="7685" max="7685" width="10" customWidth="1"/>
    <col min="7686" max="7686" width="10.140625" customWidth="1"/>
    <col min="7687" max="7687" width="14.28515625" customWidth="1"/>
    <col min="7937" max="7937" width="8.140625" customWidth="1"/>
    <col min="7938" max="7938" width="27.85546875" customWidth="1"/>
    <col min="7939" max="7939" width="10.7109375" customWidth="1"/>
    <col min="7940" max="7940" width="9.85546875" customWidth="1"/>
    <col min="7941" max="7941" width="10" customWidth="1"/>
    <col min="7942" max="7942" width="10.140625" customWidth="1"/>
    <col min="7943" max="7943" width="14.28515625" customWidth="1"/>
    <col min="8193" max="8193" width="8.140625" customWidth="1"/>
    <col min="8194" max="8194" width="27.85546875" customWidth="1"/>
    <col min="8195" max="8195" width="10.7109375" customWidth="1"/>
    <col min="8196" max="8196" width="9.85546875" customWidth="1"/>
    <col min="8197" max="8197" width="10" customWidth="1"/>
    <col min="8198" max="8198" width="10.140625" customWidth="1"/>
    <col min="8199" max="8199" width="14.28515625" customWidth="1"/>
    <col min="8449" max="8449" width="8.140625" customWidth="1"/>
    <col min="8450" max="8450" width="27.85546875" customWidth="1"/>
    <col min="8451" max="8451" width="10.7109375" customWidth="1"/>
    <col min="8452" max="8452" width="9.85546875" customWidth="1"/>
    <col min="8453" max="8453" width="10" customWidth="1"/>
    <col min="8454" max="8454" width="10.140625" customWidth="1"/>
    <col min="8455" max="8455" width="14.28515625" customWidth="1"/>
    <col min="8705" max="8705" width="8.140625" customWidth="1"/>
    <col min="8706" max="8706" width="27.85546875" customWidth="1"/>
    <col min="8707" max="8707" width="10.7109375" customWidth="1"/>
    <col min="8708" max="8708" width="9.85546875" customWidth="1"/>
    <col min="8709" max="8709" width="10" customWidth="1"/>
    <col min="8710" max="8710" width="10.140625" customWidth="1"/>
    <col min="8711" max="8711" width="14.28515625" customWidth="1"/>
    <col min="8961" max="8961" width="8.140625" customWidth="1"/>
    <col min="8962" max="8962" width="27.85546875" customWidth="1"/>
    <col min="8963" max="8963" width="10.7109375" customWidth="1"/>
    <col min="8964" max="8964" width="9.85546875" customWidth="1"/>
    <col min="8965" max="8965" width="10" customWidth="1"/>
    <col min="8966" max="8966" width="10.140625" customWidth="1"/>
    <col min="8967" max="8967" width="14.28515625" customWidth="1"/>
    <col min="9217" max="9217" width="8.140625" customWidth="1"/>
    <col min="9218" max="9218" width="27.85546875" customWidth="1"/>
    <col min="9219" max="9219" width="10.7109375" customWidth="1"/>
    <col min="9220" max="9220" width="9.85546875" customWidth="1"/>
    <col min="9221" max="9221" width="10" customWidth="1"/>
    <col min="9222" max="9222" width="10.140625" customWidth="1"/>
    <col min="9223" max="9223" width="14.28515625" customWidth="1"/>
    <col min="9473" max="9473" width="8.140625" customWidth="1"/>
    <col min="9474" max="9474" width="27.85546875" customWidth="1"/>
    <col min="9475" max="9475" width="10.7109375" customWidth="1"/>
    <col min="9476" max="9476" width="9.85546875" customWidth="1"/>
    <col min="9477" max="9477" width="10" customWidth="1"/>
    <col min="9478" max="9478" width="10.140625" customWidth="1"/>
    <col min="9479" max="9479" width="14.28515625" customWidth="1"/>
    <col min="9729" max="9729" width="8.140625" customWidth="1"/>
    <col min="9730" max="9730" width="27.85546875" customWidth="1"/>
    <col min="9731" max="9731" width="10.7109375" customWidth="1"/>
    <col min="9732" max="9732" width="9.85546875" customWidth="1"/>
    <col min="9733" max="9733" width="10" customWidth="1"/>
    <col min="9734" max="9734" width="10.140625" customWidth="1"/>
    <col min="9735" max="9735" width="14.28515625" customWidth="1"/>
    <col min="9985" max="9985" width="8.140625" customWidth="1"/>
    <col min="9986" max="9986" width="27.85546875" customWidth="1"/>
    <col min="9987" max="9987" width="10.7109375" customWidth="1"/>
    <col min="9988" max="9988" width="9.85546875" customWidth="1"/>
    <col min="9989" max="9989" width="10" customWidth="1"/>
    <col min="9990" max="9990" width="10.140625" customWidth="1"/>
    <col min="9991" max="9991" width="14.28515625" customWidth="1"/>
    <col min="10241" max="10241" width="8.140625" customWidth="1"/>
    <col min="10242" max="10242" width="27.85546875" customWidth="1"/>
    <col min="10243" max="10243" width="10.7109375" customWidth="1"/>
    <col min="10244" max="10244" width="9.85546875" customWidth="1"/>
    <col min="10245" max="10245" width="10" customWidth="1"/>
    <col min="10246" max="10246" width="10.140625" customWidth="1"/>
    <col min="10247" max="10247" width="14.28515625" customWidth="1"/>
    <col min="10497" max="10497" width="8.140625" customWidth="1"/>
    <col min="10498" max="10498" width="27.85546875" customWidth="1"/>
    <col min="10499" max="10499" width="10.7109375" customWidth="1"/>
    <col min="10500" max="10500" width="9.85546875" customWidth="1"/>
    <col min="10501" max="10501" width="10" customWidth="1"/>
    <col min="10502" max="10502" width="10.140625" customWidth="1"/>
    <col min="10503" max="10503" width="14.28515625" customWidth="1"/>
    <col min="10753" max="10753" width="8.140625" customWidth="1"/>
    <col min="10754" max="10754" width="27.85546875" customWidth="1"/>
    <col min="10755" max="10755" width="10.7109375" customWidth="1"/>
    <col min="10756" max="10756" width="9.85546875" customWidth="1"/>
    <col min="10757" max="10757" width="10" customWidth="1"/>
    <col min="10758" max="10758" width="10.140625" customWidth="1"/>
    <col min="10759" max="10759" width="14.28515625" customWidth="1"/>
    <col min="11009" max="11009" width="8.140625" customWidth="1"/>
    <col min="11010" max="11010" width="27.85546875" customWidth="1"/>
    <col min="11011" max="11011" width="10.7109375" customWidth="1"/>
    <col min="11012" max="11012" width="9.85546875" customWidth="1"/>
    <col min="11013" max="11013" width="10" customWidth="1"/>
    <col min="11014" max="11014" width="10.140625" customWidth="1"/>
    <col min="11015" max="11015" width="14.28515625" customWidth="1"/>
    <col min="11265" max="11265" width="8.140625" customWidth="1"/>
    <col min="11266" max="11266" width="27.85546875" customWidth="1"/>
    <col min="11267" max="11267" width="10.7109375" customWidth="1"/>
    <col min="11268" max="11268" width="9.85546875" customWidth="1"/>
    <col min="11269" max="11269" width="10" customWidth="1"/>
    <col min="11270" max="11270" width="10.140625" customWidth="1"/>
    <col min="11271" max="11271" width="14.28515625" customWidth="1"/>
    <col min="11521" max="11521" width="8.140625" customWidth="1"/>
    <col min="11522" max="11522" width="27.85546875" customWidth="1"/>
    <col min="11523" max="11523" width="10.7109375" customWidth="1"/>
    <col min="11524" max="11524" width="9.85546875" customWidth="1"/>
    <col min="11525" max="11525" width="10" customWidth="1"/>
    <col min="11526" max="11526" width="10.140625" customWidth="1"/>
    <col min="11527" max="11527" width="14.28515625" customWidth="1"/>
    <col min="11777" max="11777" width="8.140625" customWidth="1"/>
    <col min="11778" max="11778" width="27.85546875" customWidth="1"/>
    <col min="11779" max="11779" width="10.7109375" customWidth="1"/>
    <col min="11780" max="11780" width="9.85546875" customWidth="1"/>
    <col min="11781" max="11781" width="10" customWidth="1"/>
    <col min="11782" max="11782" width="10.140625" customWidth="1"/>
    <col min="11783" max="11783" width="14.28515625" customWidth="1"/>
    <col min="12033" max="12033" width="8.140625" customWidth="1"/>
    <col min="12034" max="12034" width="27.85546875" customWidth="1"/>
    <col min="12035" max="12035" width="10.7109375" customWidth="1"/>
    <col min="12036" max="12036" width="9.85546875" customWidth="1"/>
    <col min="12037" max="12037" width="10" customWidth="1"/>
    <col min="12038" max="12038" width="10.140625" customWidth="1"/>
    <col min="12039" max="12039" width="14.28515625" customWidth="1"/>
    <col min="12289" max="12289" width="8.140625" customWidth="1"/>
    <col min="12290" max="12290" width="27.85546875" customWidth="1"/>
    <col min="12291" max="12291" width="10.7109375" customWidth="1"/>
    <col min="12292" max="12292" width="9.85546875" customWidth="1"/>
    <col min="12293" max="12293" width="10" customWidth="1"/>
    <col min="12294" max="12294" width="10.140625" customWidth="1"/>
    <col min="12295" max="12295" width="14.28515625" customWidth="1"/>
    <col min="12545" max="12545" width="8.140625" customWidth="1"/>
    <col min="12546" max="12546" width="27.85546875" customWidth="1"/>
    <col min="12547" max="12547" width="10.7109375" customWidth="1"/>
    <col min="12548" max="12548" width="9.85546875" customWidth="1"/>
    <col min="12549" max="12549" width="10" customWidth="1"/>
    <col min="12550" max="12550" width="10.140625" customWidth="1"/>
    <col min="12551" max="12551" width="14.28515625" customWidth="1"/>
    <col min="12801" max="12801" width="8.140625" customWidth="1"/>
    <col min="12802" max="12802" width="27.85546875" customWidth="1"/>
    <col min="12803" max="12803" width="10.7109375" customWidth="1"/>
    <col min="12804" max="12804" width="9.85546875" customWidth="1"/>
    <col min="12805" max="12805" width="10" customWidth="1"/>
    <col min="12806" max="12806" width="10.140625" customWidth="1"/>
    <col min="12807" max="12807" width="14.28515625" customWidth="1"/>
    <col min="13057" max="13057" width="8.140625" customWidth="1"/>
    <col min="13058" max="13058" width="27.85546875" customWidth="1"/>
    <col min="13059" max="13059" width="10.7109375" customWidth="1"/>
    <col min="13060" max="13060" width="9.85546875" customWidth="1"/>
    <col min="13061" max="13061" width="10" customWidth="1"/>
    <col min="13062" max="13062" width="10.140625" customWidth="1"/>
    <col min="13063" max="13063" width="14.28515625" customWidth="1"/>
    <col min="13313" max="13313" width="8.140625" customWidth="1"/>
    <col min="13314" max="13314" width="27.85546875" customWidth="1"/>
    <col min="13315" max="13315" width="10.7109375" customWidth="1"/>
    <col min="13316" max="13316" width="9.85546875" customWidth="1"/>
    <col min="13317" max="13317" width="10" customWidth="1"/>
    <col min="13318" max="13318" width="10.140625" customWidth="1"/>
    <col min="13319" max="13319" width="14.28515625" customWidth="1"/>
    <col min="13569" max="13569" width="8.140625" customWidth="1"/>
    <col min="13570" max="13570" width="27.85546875" customWidth="1"/>
    <col min="13571" max="13571" width="10.7109375" customWidth="1"/>
    <col min="13572" max="13572" width="9.85546875" customWidth="1"/>
    <col min="13573" max="13573" width="10" customWidth="1"/>
    <col min="13574" max="13574" width="10.140625" customWidth="1"/>
    <col min="13575" max="13575" width="14.28515625" customWidth="1"/>
    <col min="13825" max="13825" width="8.140625" customWidth="1"/>
    <col min="13826" max="13826" width="27.85546875" customWidth="1"/>
    <col min="13827" max="13827" width="10.7109375" customWidth="1"/>
    <col min="13828" max="13828" width="9.85546875" customWidth="1"/>
    <col min="13829" max="13829" width="10" customWidth="1"/>
    <col min="13830" max="13830" width="10.140625" customWidth="1"/>
    <col min="13831" max="13831" width="14.28515625" customWidth="1"/>
    <col min="14081" max="14081" width="8.140625" customWidth="1"/>
    <col min="14082" max="14082" width="27.85546875" customWidth="1"/>
    <col min="14083" max="14083" width="10.7109375" customWidth="1"/>
    <col min="14084" max="14084" width="9.85546875" customWidth="1"/>
    <col min="14085" max="14085" width="10" customWidth="1"/>
    <col min="14086" max="14086" width="10.140625" customWidth="1"/>
    <col min="14087" max="14087" width="14.28515625" customWidth="1"/>
    <col min="14337" max="14337" width="8.140625" customWidth="1"/>
    <col min="14338" max="14338" width="27.85546875" customWidth="1"/>
    <col min="14339" max="14339" width="10.7109375" customWidth="1"/>
    <col min="14340" max="14340" width="9.85546875" customWidth="1"/>
    <col min="14341" max="14341" width="10" customWidth="1"/>
    <col min="14342" max="14342" width="10.140625" customWidth="1"/>
    <col min="14343" max="14343" width="14.28515625" customWidth="1"/>
    <col min="14593" max="14593" width="8.140625" customWidth="1"/>
    <col min="14594" max="14594" width="27.85546875" customWidth="1"/>
    <col min="14595" max="14595" width="10.7109375" customWidth="1"/>
    <col min="14596" max="14596" width="9.85546875" customWidth="1"/>
    <col min="14597" max="14597" width="10" customWidth="1"/>
    <col min="14598" max="14598" width="10.140625" customWidth="1"/>
    <col min="14599" max="14599" width="14.28515625" customWidth="1"/>
    <col min="14849" max="14849" width="8.140625" customWidth="1"/>
    <col min="14850" max="14850" width="27.85546875" customWidth="1"/>
    <col min="14851" max="14851" width="10.7109375" customWidth="1"/>
    <col min="14852" max="14852" width="9.85546875" customWidth="1"/>
    <col min="14853" max="14853" width="10" customWidth="1"/>
    <col min="14854" max="14854" width="10.140625" customWidth="1"/>
    <col min="14855" max="14855" width="14.28515625" customWidth="1"/>
    <col min="15105" max="15105" width="8.140625" customWidth="1"/>
    <col min="15106" max="15106" width="27.85546875" customWidth="1"/>
    <col min="15107" max="15107" width="10.7109375" customWidth="1"/>
    <col min="15108" max="15108" width="9.85546875" customWidth="1"/>
    <col min="15109" max="15109" width="10" customWidth="1"/>
    <col min="15110" max="15110" width="10.140625" customWidth="1"/>
    <col min="15111" max="15111" width="14.28515625" customWidth="1"/>
    <col min="15361" max="15361" width="8.140625" customWidth="1"/>
    <col min="15362" max="15362" width="27.85546875" customWidth="1"/>
    <col min="15363" max="15363" width="10.7109375" customWidth="1"/>
    <col min="15364" max="15364" width="9.85546875" customWidth="1"/>
    <col min="15365" max="15365" width="10" customWidth="1"/>
    <col min="15366" max="15366" width="10.140625" customWidth="1"/>
    <col min="15367" max="15367" width="14.28515625" customWidth="1"/>
    <col min="15617" max="15617" width="8.140625" customWidth="1"/>
    <col min="15618" max="15618" width="27.85546875" customWidth="1"/>
    <col min="15619" max="15619" width="10.7109375" customWidth="1"/>
    <col min="15620" max="15620" width="9.85546875" customWidth="1"/>
    <col min="15621" max="15621" width="10" customWidth="1"/>
    <col min="15622" max="15622" width="10.140625" customWidth="1"/>
    <col min="15623" max="15623" width="14.28515625" customWidth="1"/>
    <col min="15873" max="15873" width="8.140625" customWidth="1"/>
    <col min="15874" max="15874" width="27.85546875" customWidth="1"/>
    <col min="15875" max="15875" width="10.7109375" customWidth="1"/>
    <col min="15876" max="15876" width="9.85546875" customWidth="1"/>
    <col min="15877" max="15877" width="10" customWidth="1"/>
    <col min="15878" max="15878" width="10.140625" customWidth="1"/>
    <col min="15879" max="15879" width="14.28515625" customWidth="1"/>
    <col min="16129" max="16129" width="8.140625" customWidth="1"/>
    <col min="16130" max="16130" width="27.85546875" customWidth="1"/>
    <col min="16131" max="16131" width="10.7109375" customWidth="1"/>
    <col min="16132" max="16132" width="9.85546875" customWidth="1"/>
    <col min="16133" max="16133" width="10" customWidth="1"/>
    <col min="16134" max="16134" width="10.140625" customWidth="1"/>
    <col min="16135" max="16135" width="14.28515625" customWidth="1"/>
  </cols>
  <sheetData>
    <row r="2" spans="1:7" ht="15" customHeight="1" x14ac:dyDescent="0.25">
      <c r="C2" s="802" t="s">
        <v>881</v>
      </c>
      <c r="D2" s="802"/>
      <c r="E2" s="802"/>
      <c r="F2" s="802"/>
      <c r="G2" s="802"/>
    </row>
    <row r="3" spans="1:7" x14ac:dyDescent="0.25">
      <c r="C3" s="802"/>
      <c r="D3" s="802"/>
      <c r="E3" s="802"/>
      <c r="F3" s="802"/>
      <c r="G3" s="802"/>
    </row>
    <row r="4" spans="1:7" ht="24" customHeight="1" x14ac:dyDescent="0.25">
      <c r="C4" s="802"/>
      <c r="D4" s="802"/>
      <c r="E4" s="802"/>
      <c r="F4" s="802"/>
      <c r="G4" s="802"/>
    </row>
    <row r="7" spans="1:7" ht="15" customHeight="1" x14ac:dyDescent="0.25">
      <c r="F7" t="s">
        <v>882</v>
      </c>
    </row>
    <row r="8" spans="1:7" ht="19.5" customHeight="1" x14ac:dyDescent="0.25">
      <c r="A8" s="829" t="s">
        <v>2</v>
      </c>
      <c r="B8" s="829"/>
      <c r="C8" s="829"/>
      <c r="D8" s="829"/>
      <c r="E8" s="829"/>
      <c r="F8" s="829"/>
      <c r="G8" s="829"/>
    </row>
    <row r="9" spans="1:7" ht="39.75" customHeight="1" x14ac:dyDescent="0.25">
      <c r="A9" s="830" t="s">
        <v>883</v>
      </c>
      <c r="B9" s="830"/>
      <c r="C9" s="830"/>
      <c r="D9" s="830"/>
      <c r="E9" s="830"/>
      <c r="F9" s="830"/>
      <c r="G9" s="830"/>
    </row>
    <row r="10" spans="1:7" ht="13.5" customHeight="1" x14ac:dyDescent="0.25">
      <c r="A10" s="180"/>
      <c r="B10" s="180"/>
      <c r="C10" s="180"/>
      <c r="D10" s="180"/>
      <c r="E10" s="180"/>
      <c r="F10" s="836" t="s">
        <v>175</v>
      </c>
      <c r="G10" s="836"/>
    </row>
    <row r="11" spans="1:7" ht="15" customHeight="1" x14ac:dyDescent="0.25">
      <c r="A11" s="832" t="s">
        <v>884</v>
      </c>
      <c r="B11" s="832" t="s">
        <v>620</v>
      </c>
      <c r="C11" s="832" t="s">
        <v>857</v>
      </c>
      <c r="D11" s="832" t="s">
        <v>26</v>
      </c>
      <c r="E11" s="832" t="s">
        <v>858</v>
      </c>
      <c r="F11" s="832" t="s">
        <v>885</v>
      </c>
      <c r="G11" s="832" t="s">
        <v>625</v>
      </c>
    </row>
    <row r="12" spans="1:7" ht="98.25" customHeight="1" thickBot="1" x14ac:dyDescent="0.3">
      <c r="A12" s="833"/>
      <c r="B12" s="833"/>
      <c r="C12" s="833"/>
      <c r="D12" s="833"/>
      <c r="E12" s="833"/>
      <c r="F12" s="833"/>
      <c r="G12" s="833"/>
    </row>
    <row r="13" spans="1:7" ht="14.25" customHeight="1" thickBot="1" x14ac:dyDescent="0.3">
      <c r="A13" s="181">
        <v>1</v>
      </c>
      <c r="B13" s="181">
        <v>2</v>
      </c>
      <c r="C13" s="181">
        <v>3</v>
      </c>
      <c r="D13" s="181">
        <v>4</v>
      </c>
      <c r="E13" s="181">
        <v>5</v>
      </c>
      <c r="F13" s="181">
        <v>6</v>
      </c>
      <c r="G13" s="181">
        <v>7</v>
      </c>
    </row>
    <row r="14" spans="1:7" ht="20.25" customHeight="1" x14ac:dyDescent="0.25">
      <c r="A14" s="182">
        <v>63</v>
      </c>
      <c r="B14" s="183" t="s">
        <v>886</v>
      </c>
      <c r="C14" s="184">
        <f>C15+C23</f>
        <v>369.26400000000001</v>
      </c>
      <c r="D14" s="203">
        <f>D15+D23</f>
        <v>0</v>
      </c>
      <c r="E14" s="184">
        <f>E15+E23</f>
        <v>26.635000000000002</v>
      </c>
      <c r="F14" s="185">
        <f>C14+D14-E14</f>
        <v>342.62900000000002</v>
      </c>
      <c r="G14" s="186"/>
    </row>
    <row r="15" spans="1:7" ht="18.75" customHeight="1" x14ac:dyDescent="0.25">
      <c r="A15" s="187" t="s">
        <v>887</v>
      </c>
      <c r="B15" s="188" t="s">
        <v>35</v>
      </c>
      <c r="C15" s="189">
        <f>C16+C17+C18+C19+C20+C21+C22</f>
        <v>369.26400000000001</v>
      </c>
      <c r="D15" s="191">
        <f>D16+D17+D18+D19+D20+D21+D22</f>
        <v>0</v>
      </c>
      <c r="E15" s="189">
        <f>E16+E17+E18+E19+E20+E21+E22</f>
        <v>26.635000000000002</v>
      </c>
      <c r="F15" s="185">
        <f t="shared" ref="F15:F30" si="0">C15+D15-E15</f>
        <v>342.62900000000002</v>
      </c>
      <c r="G15" s="190"/>
    </row>
    <row r="16" spans="1:7" ht="21" customHeight="1" x14ac:dyDescent="0.25">
      <c r="A16" s="191" t="s">
        <v>888</v>
      </c>
      <c r="B16" s="191" t="s">
        <v>30</v>
      </c>
      <c r="C16" s="189"/>
      <c r="D16" s="191"/>
      <c r="E16" s="192"/>
      <c r="F16" s="185">
        <f t="shared" si="0"/>
        <v>0</v>
      </c>
      <c r="G16" s="190"/>
    </row>
    <row r="17" spans="1:7" ht="33.75" customHeight="1" x14ac:dyDescent="0.25">
      <c r="A17" s="191" t="s">
        <v>889</v>
      </c>
      <c r="B17" s="191" t="s">
        <v>864</v>
      </c>
      <c r="C17" s="189"/>
      <c r="D17" s="189"/>
      <c r="E17" s="192"/>
      <c r="F17" s="185">
        <f t="shared" si="0"/>
        <v>0</v>
      </c>
      <c r="G17" s="190"/>
    </row>
    <row r="18" spans="1:7" s="205" customFormat="1" x14ac:dyDescent="0.25">
      <c r="A18" s="204" t="s">
        <v>890</v>
      </c>
      <c r="B18" s="204" t="s">
        <v>31</v>
      </c>
      <c r="C18" s="194">
        <v>369.26400000000001</v>
      </c>
      <c r="D18" s="204"/>
      <c r="E18" s="195">
        <f>[1]ფორმა3!M472</f>
        <v>26.635000000000002</v>
      </c>
      <c r="F18" s="196">
        <f>C18+D18-E18</f>
        <v>342.62900000000002</v>
      </c>
      <c r="G18" s="197"/>
    </row>
    <row r="19" spans="1:7" ht="59.25" customHeight="1" x14ac:dyDescent="0.25">
      <c r="A19" s="191" t="s">
        <v>866</v>
      </c>
      <c r="B19" s="191" t="s">
        <v>891</v>
      </c>
      <c r="C19" s="189"/>
      <c r="D19" s="191"/>
      <c r="E19" s="192"/>
      <c r="F19" s="185">
        <f t="shared" si="0"/>
        <v>0</v>
      </c>
      <c r="G19" s="190"/>
    </row>
    <row r="20" spans="1:7" ht="35.25" customHeight="1" x14ac:dyDescent="0.25">
      <c r="A20" s="191" t="s">
        <v>892</v>
      </c>
      <c r="B20" s="191" t="s">
        <v>156</v>
      </c>
      <c r="C20" s="191"/>
      <c r="D20" s="191"/>
      <c r="E20" s="190"/>
      <c r="F20" s="186">
        <f t="shared" si="0"/>
        <v>0</v>
      </c>
      <c r="G20" s="190"/>
    </row>
    <row r="21" spans="1:7" ht="39.75" customHeight="1" x14ac:dyDescent="0.25">
      <c r="A21" s="191" t="s">
        <v>893</v>
      </c>
      <c r="B21" s="191" t="s">
        <v>158</v>
      </c>
      <c r="C21" s="191"/>
      <c r="D21" s="191"/>
      <c r="E21" s="190"/>
      <c r="F21" s="186">
        <f t="shared" si="0"/>
        <v>0</v>
      </c>
      <c r="G21" s="190"/>
    </row>
    <row r="22" spans="1:7" ht="33" customHeight="1" x14ac:dyDescent="0.25">
      <c r="A22" s="191" t="s">
        <v>894</v>
      </c>
      <c r="B22" s="191" t="s">
        <v>895</v>
      </c>
      <c r="C22" s="191"/>
      <c r="D22" s="191"/>
      <c r="E22" s="190"/>
      <c r="F22" s="186">
        <f t="shared" si="0"/>
        <v>0</v>
      </c>
      <c r="G22" s="190"/>
    </row>
    <row r="23" spans="1:7" ht="17.25" customHeight="1" x14ac:dyDescent="0.25">
      <c r="A23" s="187" t="s">
        <v>896</v>
      </c>
      <c r="B23" s="188" t="s">
        <v>34</v>
      </c>
      <c r="C23" s="191">
        <f>C24+C25+C26+C27+C28+C29+C30</f>
        <v>0</v>
      </c>
      <c r="D23" s="191">
        <f>D24+D25+D26+D27+D28+D29+D30</f>
        <v>0</v>
      </c>
      <c r="E23" s="191">
        <f>E24+E25+E26+E27+E28+E29+E30</f>
        <v>0</v>
      </c>
      <c r="F23" s="186">
        <f t="shared" si="0"/>
        <v>0</v>
      </c>
      <c r="G23" s="190"/>
    </row>
    <row r="24" spans="1:7" ht="28.5" customHeight="1" x14ac:dyDescent="0.25">
      <c r="A24" s="191" t="s">
        <v>897</v>
      </c>
      <c r="B24" s="191" t="s">
        <v>30</v>
      </c>
      <c r="C24" s="191"/>
      <c r="D24" s="191"/>
      <c r="E24" s="190"/>
      <c r="F24" s="186">
        <f t="shared" si="0"/>
        <v>0</v>
      </c>
      <c r="G24" s="190"/>
    </row>
    <row r="25" spans="1:7" ht="36.75" customHeight="1" x14ac:dyDescent="0.25">
      <c r="A25" s="191" t="s">
        <v>898</v>
      </c>
      <c r="B25" s="191" t="s">
        <v>864</v>
      </c>
      <c r="C25" s="191"/>
      <c r="D25" s="191"/>
      <c r="E25" s="190"/>
      <c r="F25" s="186">
        <f t="shared" si="0"/>
        <v>0</v>
      </c>
      <c r="G25" s="190"/>
    </row>
    <row r="26" spans="1:7" x14ac:dyDescent="0.25">
      <c r="A26" s="191" t="s">
        <v>899</v>
      </c>
      <c r="B26" s="191" t="s">
        <v>31</v>
      </c>
      <c r="C26" s="191"/>
      <c r="D26" s="191"/>
      <c r="E26" s="190"/>
      <c r="F26" s="186">
        <f t="shared" si="0"/>
        <v>0</v>
      </c>
      <c r="G26" s="190"/>
    </row>
    <row r="27" spans="1:7" ht="59.25" customHeight="1" x14ac:dyDescent="0.25">
      <c r="A27" s="191" t="s">
        <v>900</v>
      </c>
      <c r="B27" s="191" t="s">
        <v>891</v>
      </c>
      <c r="C27" s="191"/>
      <c r="D27" s="191"/>
      <c r="E27" s="190"/>
      <c r="F27" s="186">
        <f t="shared" si="0"/>
        <v>0</v>
      </c>
      <c r="G27" s="190"/>
    </row>
    <row r="28" spans="1:7" ht="33.75" customHeight="1" x14ac:dyDescent="0.25">
      <c r="A28" s="191" t="s">
        <v>901</v>
      </c>
      <c r="B28" s="191" t="s">
        <v>156</v>
      </c>
      <c r="C28" s="191"/>
      <c r="D28" s="191"/>
      <c r="E28" s="190"/>
      <c r="F28" s="186">
        <f t="shared" si="0"/>
        <v>0</v>
      </c>
      <c r="G28" s="190"/>
    </row>
    <row r="29" spans="1:7" ht="33" customHeight="1" x14ac:dyDescent="0.25">
      <c r="A29" s="191" t="s">
        <v>902</v>
      </c>
      <c r="B29" s="191" t="s">
        <v>158</v>
      </c>
      <c r="C29" s="191"/>
      <c r="D29" s="191"/>
      <c r="E29" s="190"/>
      <c r="F29" s="186">
        <f t="shared" si="0"/>
        <v>0</v>
      </c>
      <c r="G29" s="190"/>
    </row>
    <row r="30" spans="1:7" ht="31.5" customHeight="1" thickBot="1" x14ac:dyDescent="0.3">
      <c r="A30" s="198" t="s">
        <v>903</v>
      </c>
      <c r="B30" s="198" t="s">
        <v>904</v>
      </c>
      <c r="C30" s="198"/>
      <c r="D30" s="198"/>
      <c r="E30" s="201"/>
      <c r="F30" s="186">
        <f t="shared" si="0"/>
        <v>0</v>
      </c>
      <c r="G30" s="201"/>
    </row>
    <row r="31" spans="1:7" ht="25.5" customHeight="1" x14ac:dyDescent="0.25">
      <c r="A31" s="834" t="s">
        <v>905</v>
      </c>
      <c r="B31" s="834"/>
      <c r="C31" s="834"/>
      <c r="D31" s="834"/>
      <c r="E31" s="834"/>
      <c r="F31" s="834"/>
      <c r="G31" s="834"/>
    </row>
    <row r="32" spans="1:7" ht="36.75" customHeight="1" x14ac:dyDescent="0.25">
      <c r="A32" s="835" t="s">
        <v>880</v>
      </c>
      <c r="B32" s="835"/>
      <c r="C32" s="835"/>
      <c r="D32" s="835"/>
      <c r="E32" s="835"/>
      <c r="F32" s="835"/>
      <c r="G32" s="835"/>
    </row>
  </sheetData>
  <mergeCells count="13">
    <mergeCell ref="G11:G12"/>
    <mergeCell ref="A31:G31"/>
    <mergeCell ref="A32:G32"/>
    <mergeCell ref="C2:G4"/>
    <mergeCell ref="A8:G8"/>
    <mergeCell ref="A9:G9"/>
    <mergeCell ref="F10:G10"/>
    <mergeCell ref="A11:A12"/>
    <mergeCell ref="B11:B12"/>
    <mergeCell ref="C11:C12"/>
    <mergeCell ref="D11:D12"/>
    <mergeCell ref="E11:E12"/>
    <mergeCell ref="F11:F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2"/>
  <sheetViews>
    <sheetView topLeftCell="A8" workbookViewId="0">
      <selection activeCell="F12" sqref="F12"/>
    </sheetView>
  </sheetViews>
  <sheetFormatPr defaultRowHeight="15.75" x14ac:dyDescent="0.3"/>
  <cols>
    <col min="1" max="1" width="3.28515625" style="206" customWidth="1"/>
    <col min="2" max="2" width="8.42578125" style="206" customWidth="1"/>
    <col min="3" max="3" width="9.140625" style="206"/>
    <col min="4" max="4" width="7.85546875" style="206" customWidth="1"/>
    <col min="5" max="5" width="10.140625" style="206" customWidth="1"/>
    <col min="6" max="6" width="8.42578125" style="206" customWidth="1"/>
    <col min="7" max="7" width="8" style="206" customWidth="1"/>
    <col min="8" max="8" width="29.7109375" style="206" customWidth="1"/>
    <col min="9" max="9" width="12.28515625" style="1" customWidth="1"/>
    <col min="10" max="10" width="9.7109375" style="1" customWidth="1"/>
    <col min="11" max="11" width="6" style="206" customWidth="1"/>
    <col min="12" max="12" width="9.42578125" style="207" bestFit="1" customWidth="1"/>
    <col min="13" max="13" width="9.7109375" style="207" customWidth="1"/>
    <col min="14" max="14" width="10" style="206" customWidth="1"/>
    <col min="15" max="256" width="9.140625" style="206"/>
    <col min="257" max="257" width="3.28515625" style="206" customWidth="1"/>
    <col min="258" max="258" width="8.42578125" style="206" customWidth="1"/>
    <col min="259" max="259" width="9.140625" style="206"/>
    <col min="260" max="260" width="7.85546875" style="206" customWidth="1"/>
    <col min="261" max="261" width="10.140625" style="206" customWidth="1"/>
    <col min="262" max="262" width="8.42578125" style="206" customWidth="1"/>
    <col min="263" max="263" width="8" style="206" customWidth="1"/>
    <col min="264" max="264" width="29.7109375" style="206" customWidth="1"/>
    <col min="265" max="265" width="12.28515625" style="206" customWidth="1"/>
    <col min="266" max="266" width="9.7109375" style="206" customWidth="1"/>
    <col min="267" max="267" width="6" style="206" customWidth="1"/>
    <col min="268" max="268" width="9.42578125" style="206" bestFit="1" customWidth="1"/>
    <col min="269" max="269" width="9.7109375" style="206" customWidth="1"/>
    <col min="270" max="270" width="10" style="206" customWidth="1"/>
    <col min="271" max="512" width="9.140625" style="206"/>
    <col min="513" max="513" width="3.28515625" style="206" customWidth="1"/>
    <col min="514" max="514" width="8.42578125" style="206" customWidth="1"/>
    <col min="515" max="515" width="9.140625" style="206"/>
    <col min="516" max="516" width="7.85546875" style="206" customWidth="1"/>
    <col min="517" max="517" width="10.140625" style="206" customWidth="1"/>
    <col min="518" max="518" width="8.42578125" style="206" customWidth="1"/>
    <col min="519" max="519" width="8" style="206" customWidth="1"/>
    <col min="520" max="520" width="29.7109375" style="206" customWidth="1"/>
    <col min="521" max="521" width="12.28515625" style="206" customWidth="1"/>
    <col min="522" max="522" width="9.7109375" style="206" customWidth="1"/>
    <col min="523" max="523" width="6" style="206" customWidth="1"/>
    <col min="524" max="524" width="9.42578125" style="206" bestFit="1" customWidth="1"/>
    <col min="525" max="525" width="9.7109375" style="206" customWidth="1"/>
    <col min="526" max="526" width="10" style="206" customWidth="1"/>
    <col min="527" max="768" width="9.140625" style="206"/>
    <col min="769" max="769" width="3.28515625" style="206" customWidth="1"/>
    <col min="770" max="770" width="8.42578125" style="206" customWidth="1"/>
    <col min="771" max="771" width="9.140625" style="206"/>
    <col min="772" max="772" width="7.85546875" style="206" customWidth="1"/>
    <col min="773" max="773" width="10.140625" style="206" customWidth="1"/>
    <col min="774" max="774" width="8.42578125" style="206" customWidth="1"/>
    <col min="775" max="775" width="8" style="206" customWidth="1"/>
    <col min="776" max="776" width="29.7109375" style="206" customWidth="1"/>
    <col min="777" max="777" width="12.28515625" style="206" customWidth="1"/>
    <col min="778" max="778" width="9.7109375" style="206" customWidth="1"/>
    <col min="779" max="779" width="6" style="206" customWidth="1"/>
    <col min="780" max="780" width="9.42578125" style="206" bestFit="1" customWidth="1"/>
    <col min="781" max="781" width="9.7109375" style="206" customWidth="1"/>
    <col min="782" max="782" width="10" style="206" customWidth="1"/>
    <col min="783" max="1024" width="9.140625" style="206"/>
    <col min="1025" max="1025" width="3.28515625" style="206" customWidth="1"/>
    <col min="1026" max="1026" width="8.42578125" style="206" customWidth="1"/>
    <col min="1027" max="1027" width="9.140625" style="206"/>
    <col min="1028" max="1028" width="7.85546875" style="206" customWidth="1"/>
    <col min="1029" max="1029" width="10.140625" style="206" customWidth="1"/>
    <col min="1030" max="1030" width="8.42578125" style="206" customWidth="1"/>
    <col min="1031" max="1031" width="8" style="206" customWidth="1"/>
    <col min="1032" max="1032" width="29.7109375" style="206" customWidth="1"/>
    <col min="1033" max="1033" width="12.28515625" style="206" customWidth="1"/>
    <col min="1034" max="1034" width="9.7109375" style="206" customWidth="1"/>
    <col min="1035" max="1035" width="6" style="206" customWidth="1"/>
    <col min="1036" max="1036" width="9.42578125" style="206" bestFit="1" customWidth="1"/>
    <col min="1037" max="1037" width="9.7109375" style="206" customWidth="1"/>
    <col min="1038" max="1038" width="10" style="206" customWidth="1"/>
    <col min="1039" max="1280" width="9.140625" style="206"/>
    <col min="1281" max="1281" width="3.28515625" style="206" customWidth="1"/>
    <col min="1282" max="1282" width="8.42578125" style="206" customWidth="1"/>
    <col min="1283" max="1283" width="9.140625" style="206"/>
    <col min="1284" max="1284" width="7.85546875" style="206" customWidth="1"/>
    <col min="1285" max="1285" width="10.140625" style="206" customWidth="1"/>
    <col min="1286" max="1286" width="8.42578125" style="206" customWidth="1"/>
    <col min="1287" max="1287" width="8" style="206" customWidth="1"/>
    <col min="1288" max="1288" width="29.7109375" style="206" customWidth="1"/>
    <col min="1289" max="1289" width="12.28515625" style="206" customWidth="1"/>
    <col min="1290" max="1290" width="9.7109375" style="206" customWidth="1"/>
    <col min="1291" max="1291" width="6" style="206" customWidth="1"/>
    <col min="1292" max="1292" width="9.42578125" style="206" bestFit="1" customWidth="1"/>
    <col min="1293" max="1293" width="9.7109375" style="206" customWidth="1"/>
    <col min="1294" max="1294" width="10" style="206" customWidth="1"/>
    <col min="1295" max="1536" width="9.140625" style="206"/>
    <col min="1537" max="1537" width="3.28515625" style="206" customWidth="1"/>
    <col min="1538" max="1538" width="8.42578125" style="206" customWidth="1"/>
    <col min="1539" max="1539" width="9.140625" style="206"/>
    <col min="1540" max="1540" width="7.85546875" style="206" customWidth="1"/>
    <col min="1541" max="1541" width="10.140625" style="206" customWidth="1"/>
    <col min="1542" max="1542" width="8.42578125" style="206" customWidth="1"/>
    <col min="1543" max="1543" width="8" style="206" customWidth="1"/>
    <col min="1544" max="1544" width="29.7109375" style="206" customWidth="1"/>
    <col min="1545" max="1545" width="12.28515625" style="206" customWidth="1"/>
    <col min="1546" max="1546" width="9.7109375" style="206" customWidth="1"/>
    <col min="1547" max="1547" width="6" style="206" customWidth="1"/>
    <col min="1548" max="1548" width="9.42578125" style="206" bestFit="1" customWidth="1"/>
    <col min="1549" max="1549" width="9.7109375" style="206" customWidth="1"/>
    <col min="1550" max="1550" width="10" style="206" customWidth="1"/>
    <col min="1551" max="1792" width="9.140625" style="206"/>
    <col min="1793" max="1793" width="3.28515625" style="206" customWidth="1"/>
    <col min="1794" max="1794" width="8.42578125" style="206" customWidth="1"/>
    <col min="1795" max="1795" width="9.140625" style="206"/>
    <col min="1796" max="1796" width="7.85546875" style="206" customWidth="1"/>
    <col min="1797" max="1797" width="10.140625" style="206" customWidth="1"/>
    <col min="1798" max="1798" width="8.42578125" style="206" customWidth="1"/>
    <col min="1799" max="1799" width="8" style="206" customWidth="1"/>
    <col min="1800" max="1800" width="29.7109375" style="206" customWidth="1"/>
    <col min="1801" max="1801" width="12.28515625" style="206" customWidth="1"/>
    <col min="1802" max="1802" width="9.7109375" style="206" customWidth="1"/>
    <col min="1803" max="1803" width="6" style="206" customWidth="1"/>
    <col min="1804" max="1804" width="9.42578125" style="206" bestFit="1" customWidth="1"/>
    <col min="1805" max="1805" width="9.7109375" style="206" customWidth="1"/>
    <col min="1806" max="1806" width="10" style="206" customWidth="1"/>
    <col min="1807" max="2048" width="9.140625" style="206"/>
    <col min="2049" max="2049" width="3.28515625" style="206" customWidth="1"/>
    <col min="2050" max="2050" width="8.42578125" style="206" customWidth="1"/>
    <col min="2051" max="2051" width="9.140625" style="206"/>
    <col min="2052" max="2052" width="7.85546875" style="206" customWidth="1"/>
    <col min="2053" max="2053" width="10.140625" style="206" customWidth="1"/>
    <col min="2054" max="2054" width="8.42578125" style="206" customWidth="1"/>
    <col min="2055" max="2055" width="8" style="206" customWidth="1"/>
    <col min="2056" max="2056" width="29.7109375" style="206" customWidth="1"/>
    <col min="2057" max="2057" width="12.28515625" style="206" customWidth="1"/>
    <col min="2058" max="2058" width="9.7109375" style="206" customWidth="1"/>
    <col min="2059" max="2059" width="6" style="206" customWidth="1"/>
    <col min="2060" max="2060" width="9.42578125" style="206" bestFit="1" customWidth="1"/>
    <col min="2061" max="2061" width="9.7109375" style="206" customWidth="1"/>
    <col min="2062" max="2062" width="10" style="206" customWidth="1"/>
    <col min="2063" max="2304" width="9.140625" style="206"/>
    <col min="2305" max="2305" width="3.28515625" style="206" customWidth="1"/>
    <col min="2306" max="2306" width="8.42578125" style="206" customWidth="1"/>
    <col min="2307" max="2307" width="9.140625" style="206"/>
    <col min="2308" max="2308" width="7.85546875" style="206" customWidth="1"/>
    <col min="2309" max="2309" width="10.140625" style="206" customWidth="1"/>
    <col min="2310" max="2310" width="8.42578125" style="206" customWidth="1"/>
    <col min="2311" max="2311" width="8" style="206" customWidth="1"/>
    <col min="2312" max="2312" width="29.7109375" style="206" customWidth="1"/>
    <col min="2313" max="2313" width="12.28515625" style="206" customWidth="1"/>
    <col min="2314" max="2314" width="9.7109375" style="206" customWidth="1"/>
    <col min="2315" max="2315" width="6" style="206" customWidth="1"/>
    <col min="2316" max="2316" width="9.42578125" style="206" bestFit="1" customWidth="1"/>
    <col min="2317" max="2317" width="9.7109375" style="206" customWidth="1"/>
    <col min="2318" max="2318" width="10" style="206" customWidth="1"/>
    <col min="2319" max="2560" width="9.140625" style="206"/>
    <col min="2561" max="2561" width="3.28515625" style="206" customWidth="1"/>
    <col min="2562" max="2562" width="8.42578125" style="206" customWidth="1"/>
    <col min="2563" max="2563" width="9.140625" style="206"/>
    <col min="2564" max="2564" width="7.85546875" style="206" customWidth="1"/>
    <col min="2565" max="2565" width="10.140625" style="206" customWidth="1"/>
    <col min="2566" max="2566" width="8.42578125" style="206" customWidth="1"/>
    <col min="2567" max="2567" width="8" style="206" customWidth="1"/>
    <col min="2568" max="2568" width="29.7109375" style="206" customWidth="1"/>
    <col min="2569" max="2569" width="12.28515625" style="206" customWidth="1"/>
    <col min="2570" max="2570" width="9.7109375" style="206" customWidth="1"/>
    <col min="2571" max="2571" width="6" style="206" customWidth="1"/>
    <col min="2572" max="2572" width="9.42578125" style="206" bestFit="1" customWidth="1"/>
    <col min="2573" max="2573" width="9.7109375" style="206" customWidth="1"/>
    <col min="2574" max="2574" width="10" style="206" customWidth="1"/>
    <col min="2575" max="2816" width="9.140625" style="206"/>
    <col min="2817" max="2817" width="3.28515625" style="206" customWidth="1"/>
    <col min="2818" max="2818" width="8.42578125" style="206" customWidth="1"/>
    <col min="2819" max="2819" width="9.140625" style="206"/>
    <col min="2820" max="2820" width="7.85546875" style="206" customWidth="1"/>
    <col min="2821" max="2821" width="10.140625" style="206" customWidth="1"/>
    <col min="2822" max="2822" width="8.42578125" style="206" customWidth="1"/>
    <col min="2823" max="2823" width="8" style="206" customWidth="1"/>
    <col min="2824" max="2824" width="29.7109375" style="206" customWidth="1"/>
    <col min="2825" max="2825" width="12.28515625" style="206" customWidth="1"/>
    <col min="2826" max="2826" width="9.7109375" style="206" customWidth="1"/>
    <col min="2827" max="2827" width="6" style="206" customWidth="1"/>
    <col min="2828" max="2828" width="9.42578125" style="206" bestFit="1" customWidth="1"/>
    <col min="2829" max="2829" width="9.7109375" style="206" customWidth="1"/>
    <col min="2830" max="2830" width="10" style="206" customWidth="1"/>
    <col min="2831" max="3072" width="9.140625" style="206"/>
    <col min="3073" max="3073" width="3.28515625" style="206" customWidth="1"/>
    <col min="3074" max="3074" width="8.42578125" style="206" customWidth="1"/>
    <col min="3075" max="3075" width="9.140625" style="206"/>
    <col min="3076" max="3076" width="7.85546875" style="206" customWidth="1"/>
    <col min="3077" max="3077" width="10.140625" style="206" customWidth="1"/>
    <col min="3078" max="3078" width="8.42578125" style="206" customWidth="1"/>
    <col min="3079" max="3079" width="8" style="206" customWidth="1"/>
    <col min="3080" max="3080" width="29.7109375" style="206" customWidth="1"/>
    <col min="3081" max="3081" width="12.28515625" style="206" customWidth="1"/>
    <col min="3082" max="3082" width="9.7109375" style="206" customWidth="1"/>
    <col min="3083" max="3083" width="6" style="206" customWidth="1"/>
    <col min="3084" max="3084" width="9.42578125" style="206" bestFit="1" customWidth="1"/>
    <col min="3085" max="3085" width="9.7109375" style="206" customWidth="1"/>
    <col min="3086" max="3086" width="10" style="206" customWidth="1"/>
    <col min="3087" max="3328" width="9.140625" style="206"/>
    <col min="3329" max="3329" width="3.28515625" style="206" customWidth="1"/>
    <col min="3330" max="3330" width="8.42578125" style="206" customWidth="1"/>
    <col min="3331" max="3331" width="9.140625" style="206"/>
    <col min="3332" max="3332" width="7.85546875" style="206" customWidth="1"/>
    <col min="3333" max="3333" width="10.140625" style="206" customWidth="1"/>
    <col min="3334" max="3334" width="8.42578125" style="206" customWidth="1"/>
    <col min="3335" max="3335" width="8" style="206" customWidth="1"/>
    <col min="3336" max="3336" width="29.7109375" style="206" customWidth="1"/>
    <col min="3337" max="3337" width="12.28515625" style="206" customWidth="1"/>
    <col min="3338" max="3338" width="9.7109375" style="206" customWidth="1"/>
    <col min="3339" max="3339" width="6" style="206" customWidth="1"/>
    <col min="3340" max="3340" width="9.42578125" style="206" bestFit="1" customWidth="1"/>
    <col min="3341" max="3341" width="9.7109375" style="206" customWidth="1"/>
    <col min="3342" max="3342" width="10" style="206" customWidth="1"/>
    <col min="3343" max="3584" width="9.140625" style="206"/>
    <col min="3585" max="3585" width="3.28515625" style="206" customWidth="1"/>
    <col min="3586" max="3586" width="8.42578125" style="206" customWidth="1"/>
    <col min="3587" max="3587" width="9.140625" style="206"/>
    <col min="3588" max="3588" width="7.85546875" style="206" customWidth="1"/>
    <col min="3589" max="3589" width="10.140625" style="206" customWidth="1"/>
    <col min="3590" max="3590" width="8.42578125" style="206" customWidth="1"/>
    <col min="3591" max="3591" width="8" style="206" customWidth="1"/>
    <col min="3592" max="3592" width="29.7109375" style="206" customWidth="1"/>
    <col min="3593" max="3593" width="12.28515625" style="206" customWidth="1"/>
    <col min="3594" max="3594" width="9.7109375" style="206" customWidth="1"/>
    <col min="3595" max="3595" width="6" style="206" customWidth="1"/>
    <col min="3596" max="3596" width="9.42578125" style="206" bestFit="1" customWidth="1"/>
    <col min="3597" max="3597" width="9.7109375" style="206" customWidth="1"/>
    <col min="3598" max="3598" width="10" style="206" customWidth="1"/>
    <col min="3599" max="3840" width="9.140625" style="206"/>
    <col min="3841" max="3841" width="3.28515625" style="206" customWidth="1"/>
    <col min="3842" max="3842" width="8.42578125" style="206" customWidth="1"/>
    <col min="3843" max="3843" width="9.140625" style="206"/>
    <col min="3844" max="3844" width="7.85546875" style="206" customWidth="1"/>
    <col min="3845" max="3845" width="10.140625" style="206" customWidth="1"/>
    <col min="3846" max="3846" width="8.42578125" style="206" customWidth="1"/>
    <col min="3847" max="3847" width="8" style="206" customWidth="1"/>
    <col min="3848" max="3848" width="29.7109375" style="206" customWidth="1"/>
    <col min="3849" max="3849" width="12.28515625" style="206" customWidth="1"/>
    <col min="3850" max="3850" width="9.7109375" style="206" customWidth="1"/>
    <col min="3851" max="3851" width="6" style="206" customWidth="1"/>
    <col min="3852" max="3852" width="9.42578125" style="206" bestFit="1" customWidth="1"/>
    <col min="3853" max="3853" width="9.7109375" style="206" customWidth="1"/>
    <col min="3854" max="3854" width="10" style="206" customWidth="1"/>
    <col min="3855" max="4096" width="9.140625" style="206"/>
    <col min="4097" max="4097" width="3.28515625" style="206" customWidth="1"/>
    <col min="4098" max="4098" width="8.42578125" style="206" customWidth="1"/>
    <col min="4099" max="4099" width="9.140625" style="206"/>
    <col min="4100" max="4100" width="7.85546875" style="206" customWidth="1"/>
    <col min="4101" max="4101" width="10.140625" style="206" customWidth="1"/>
    <col min="4102" max="4102" width="8.42578125" style="206" customWidth="1"/>
    <col min="4103" max="4103" width="8" style="206" customWidth="1"/>
    <col min="4104" max="4104" width="29.7109375" style="206" customWidth="1"/>
    <col min="4105" max="4105" width="12.28515625" style="206" customWidth="1"/>
    <col min="4106" max="4106" width="9.7109375" style="206" customWidth="1"/>
    <col min="4107" max="4107" width="6" style="206" customWidth="1"/>
    <col min="4108" max="4108" width="9.42578125" style="206" bestFit="1" customWidth="1"/>
    <col min="4109" max="4109" width="9.7109375" style="206" customWidth="1"/>
    <col min="4110" max="4110" width="10" style="206" customWidth="1"/>
    <col min="4111" max="4352" width="9.140625" style="206"/>
    <col min="4353" max="4353" width="3.28515625" style="206" customWidth="1"/>
    <col min="4354" max="4354" width="8.42578125" style="206" customWidth="1"/>
    <col min="4355" max="4355" width="9.140625" style="206"/>
    <col min="4356" max="4356" width="7.85546875" style="206" customWidth="1"/>
    <col min="4357" max="4357" width="10.140625" style="206" customWidth="1"/>
    <col min="4358" max="4358" width="8.42578125" style="206" customWidth="1"/>
    <col min="4359" max="4359" width="8" style="206" customWidth="1"/>
    <col min="4360" max="4360" width="29.7109375" style="206" customWidth="1"/>
    <col min="4361" max="4361" width="12.28515625" style="206" customWidth="1"/>
    <col min="4362" max="4362" width="9.7109375" style="206" customWidth="1"/>
    <col min="4363" max="4363" width="6" style="206" customWidth="1"/>
    <col min="4364" max="4364" width="9.42578125" style="206" bestFit="1" customWidth="1"/>
    <col min="4365" max="4365" width="9.7109375" style="206" customWidth="1"/>
    <col min="4366" max="4366" width="10" style="206" customWidth="1"/>
    <col min="4367" max="4608" width="9.140625" style="206"/>
    <col min="4609" max="4609" width="3.28515625" style="206" customWidth="1"/>
    <col min="4610" max="4610" width="8.42578125" style="206" customWidth="1"/>
    <col min="4611" max="4611" width="9.140625" style="206"/>
    <col min="4612" max="4612" width="7.85546875" style="206" customWidth="1"/>
    <col min="4613" max="4613" width="10.140625" style="206" customWidth="1"/>
    <col min="4614" max="4614" width="8.42578125" style="206" customWidth="1"/>
    <col min="4615" max="4615" width="8" style="206" customWidth="1"/>
    <col min="4616" max="4616" width="29.7109375" style="206" customWidth="1"/>
    <col min="4617" max="4617" width="12.28515625" style="206" customWidth="1"/>
    <col min="4618" max="4618" width="9.7109375" style="206" customWidth="1"/>
    <col min="4619" max="4619" width="6" style="206" customWidth="1"/>
    <col min="4620" max="4620" width="9.42578125" style="206" bestFit="1" customWidth="1"/>
    <col min="4621" max="4621" width="9.7109375" style="206" customWidth="1"/>
    <col min="4622" max="4622" width="10" style="206" customWidth="1"/>
    <col min="4623" max="4864" width="9.140625" style="206"/>
    <col min="4865" max="4865" width="3.28515625" style="206" customWidth="1"/>
    <col min="4866" max="4866" width="8.42578125" style="206" customWidth="1"/>
    <col min="4867" max="4867" width="9.140625" style="206"/>
    <col min="4868" max="4868" width="7.85546875" style="206" customWidth="1"/>
    <col min="4869" max="4869" width="10.140625" style="206" customWidth="1"/>
    <col min="4870" max="4870" width="8.42578125" style="206" customWidth="1"/>
    <col min="4871" max="4871" width="8" style="206" customWidth="1"/>
    <col min="4872" max="4872" width="29.7109375" style="206" customWidth="1"/>
    <col min="4873" max="4873" width="12.28515625" style="206" customWidth="1"/>
    <col min="4874" max="4874" width="9.7109375" style="206" customWidth="1"/>
    <col min="4875" max="4875" width="6" style="206" customWidth="1"/>
    <col min="4876" max="4876" width="9.42578125" style="206" bestFit="1" customWidth="1"/>
    <col min="4877" max="4877" width="9.7109375" style="206" customWidth="1"/>
    <col min="4878" max="4878" width="10" style="206" customWidth="1"/>
    <col min="4879" max="5120" width="9.140625" style="206"/>
    <col min="5121" max="5121" width="3.28515625" style="206" customWidth="1"/>
    <col min="5122" max="5122" width="8.42578125" style="206" customWidth="1"/>
    <col min="5123" max="5123" width="9.140625" style="206"/>
    <col min="5124" max="5124" width="7.85546875" style="206" customWidth="1"/>
    <col min="5125" max="5125" width="10.140625" style="206" customWidth="1"/>
    <col min="5126" max="5126" width="8.42578125" style="206" customWidth="1"/>
    <col min="5127" max="5127" width="8" style="206" customWidth="1"/>
    <col min="5128" max="5128" width="29.7109375" style="206" customWidth="1"/>
    <col min="5129" max="5129" width="12.28515625" style="206" customWidth="1"/>
    <col min="5130" max="5130" width="9.7109375" style="206" customWidth="1"/>
    <col min="5131" max="5131" width="6" style="206" customWidth="1"/>
    <col min="5132" max="5132" width="9.42578125" style="206" bestFit="1" customWidth="1"/>
    <col min="5133" max="5133" width="9.7109375" style="206" customWidth="1"/>
    <col min="5134" max="5134" width="10" style="206" customWidth="1"/>
    <col min="5135" max="5376" width="9.140625" style="206"/>
    <col min="5377" max="5377" width="3.28515625" style="206" customWidth="1"/>
    <col min="5378" max="5378" width="8.42578125" style="206" customWidth="1"/>
    <col min="5379" max="5379" width="9.140625" style="206"/>
    <col min="5380" max="5380" width="7.85546875" style="206" customWidth="1"/>
    <col min="5381" max="5381" width="10.140625" style="206" customWidth="1"/>
    <col min="5382" max="5382" width="8.42578125" style="206" customWidth="1"/>
    <col min="5383" max="5383" width="8" style="206" customWidth="1"/>
    <col min="5384" max="5384" width="29.7109375" style="206" customWidth="1"/>
    <col min="5385" max="5385" width="12.28515625" style="206" customWidth="1"/>
    <col min="5386" max="5386" width="9.7109375" style="206" customWidth="1"/>
    <col min="5387" max="5387" width="6" style="206" customWidth="1"/>
    <col min="5388" max="5388" width="9.42578125" style="206" bestFit="1" customWidth="1"/>
    <col min="5389" max="5389" width="9.7109375" style="206" customWidth="1"/>
    <col min="5390" max="5390" width="10" style="206" customWidth="1"/>
    <col min="5391" max="5632" width="9.140625" style="206"/>
    <col min="5633" max="5633" width="3.28515625" style="206" customWidth="1"/>
    <col min="5634" max="5634" width="8.42578125" style="206" customWidth="1"/>
    <col min="5635" max="5635" width="9.140625" style="206"/>
    <col min="5636" max="5636" width="7.85546875" style="206" customWidth="1"/>
    <col min="5637" max="5637" width="10.140625" style="206" customWidth="1"/>
    <col min="5638" max="5638" width="8.42578125" style="206" customWidth="1"/>
    <col min="5639" max="5639" width="8" style="206" customWidth="1"/>
    <col min="5640" max="5640" width="29.7109375" style="206" customWidth="1"/>
    <col min="5641" max="5641" width="12.28515625" style="206" customWidth="1"/>
    <col min="5642" max="5642" width="9.7109375" style="206" customWidth="1"/>
    <col min="5643" max="5643" width="6" style="206" customWidth="1"/>
    <col min="5644" max="5644" width="9.42578125" style="206" bestFit="1" customWidth="1"/>
    <col min="5645" max="5645" width="9.7109375" style="206" customWidth="1"/>
    <col min="5646" max="5646" width="10" style="206" customWidth="1"/>
    <col min="5647" max="5888" width="9.140625" style="206"/>
    <col min="5889" max="5889" width="3.28515625" style="206" customWidth="1"/>
    <col min="5890" max="5890" width="8.42578125" style="206" customWidth="1"/>
    <col min="5891" max="5891" width="9.140625" style="206"/>
    <col min="5892" max="5892" width="7.85546875" style="206" customWidth="1"/>
    <col min="5893" max="5893" width="10.140625" style="206" customWidth="1"/>
    <col min="5894" max="5894" width="8.42578125" style="206" customWidth="1"/>
    <col min="5895" max="5895" width="8" style="206" customWidth="1"/>
    <col min="5896" max="5896" width="29.7109375" style="206" customWidth="1"/>
    <col min="5897" max="5897" width="12.28515625" style="206" customWidth="1"/>
    <col min="5898" max="5898" width="9.7109375" style="206" customWidth="1"/>
    <col min="5899" max="5899" width="6" style="206" customWidth="1"/>
    <col min="5900" max="5900" width="9.42578125" style="206" bestFit="1" customWidth="1"/>
    <col min="5901" max="5901" width="9.7109375" style="206" customWidth="1"/>
    <col min="5902" max="5902" width="10" style="206" customWidth="1"/>
    <col min="5903" max="6144" width="9.140625" style="206"/>
    <col min="6145" max="6145" width="3.28515625" style="206" customWidth="1"/>
    <col min="6146" max="6146" width="8.42578125" style="206" customWidth="1"/>
    <col min="6147" max="6147" width="9.140625" style="206"/>
    <col min="6148" max="6148" width="7.85546875" style="206" customWidth="1"/>
    <col min="6149" max="6149" width="10.140625" style="206" customWidth="1"/>
    <col min="6150" max="6150" width="8.42578125" style="206" customWidth="1"/>
    <col min="6151" max="6151" width="8" style="206" customWidth="1"/>
    <col min="6152" max="6152" width="29.7109375" style="206" customWidth="1"/>
    <col min="6153" max="6153" width="12.28515625" style="206" customWidth="1"/>
    <col min="6154" max="6154" width="9.7109375" style="206" customWidth="1"/>
    <col min="6155" max="6155" width="6" style="206" customWidth="1"/>
    <col min="6156" max="6156" width="9.42578125" style="206" bestFit="1" customWidth="1"/>
    <col min="6157" max="6157" width="9.7109375" style="206" customWidth="1"/>
    <col min="6158" max="6158" width="10" style="206" customWidth="1"/>
    <col min="6159" max="6400" width="9.140625" style="206"/>
    <col min="6401" max="6401" width="3.28515625" style="206" customWidth="1"/>
    <col min="6402" max="6402" width="8.42578125" style="206" customWidth="1"/>
    <col min="6403" max="6403" width="9.140625" style="206"/>
    <col min="6404" max="6404" width="7.85546875" style="206" customWidth="1"/>
    <col min="6405" max="6405" width="10.140625" style="206" customWidth="1"/>
    <col min="6406" max="6406" width="8.42578125" style="206" customWidth="1"/>
    <col min="6407" max="6407" width="8" style="206" customWidth="1"/>
    <col min="6408" max="6408" width="29.7109375" style="206" customWidth="1"/>
    <col min="6409" max="6409" width="12.28515625" style="206" customWidth="1"/>
    <col min="6410" max="6410" width="9.7109375" style="206" customWidth="1"/>
    <col min="6411" max="6411" width="6" style="206" customWidth="1"/>
    <col min="6412" max="6412" width="9.42578125" style="206" bestFit="1" customWidth="1"/>
    <col min="6413" max="6413" width="9.7109375" style="206" customWidth="1"/>
    <col min="6414" max="6414" width="10" style="206" customWidth="1"/>
    <col min="6415" max="6656" width="9.140625" style="206"/>
    <col min="6657" max="6657" width="3.28515625" style="206" customWidth="1"/>
    <col min="6658" max="6658" width="8.42578125" style="206" customWidth="1"/>
    <col min="6659" max="6659" width="9.140625" style="206"/>
    <col min="6660" max="6660" width="7.85546875" style="206" customWidth="1"/>
    <col min="6661" max="6661" width="10.140625" style="206" customWidth="1"/>
    <col min="6662" max="6662" width="8.42578125" style="206" customWidth="1"/>
    <col min="6663" max="6663" width="8" style="206" customWidth="1"/>
    <col min="6664" max="6664" width="29.7109375" style="206" customWidth="1"/>
    <col min="6665" max="6665" width="12.28515625" style="206" customWidth="1"/>
    <col min="6666" max="6666" width="9.7109375" style="206" customWidth="1"/>
    <col min="6667" max="6667" width="6" style="206" customWidth="1"/>
    <col min="6668" max="6668" width="9.42578125" style="206" bestFit="1" customWidth="1"/>
    <col min="6669" max="6669" width="9.7109375" style="206" customWidth="1"/>
    <col min="6670" max="6670" width="10" style="206" customWidth="1"/>
    <col min="6671" max="6912" width="9.140625" style="206"/>
    <col min="6913" max="6913" width="3.28515625" style="206" customWidth="1"/>
    <col min="6914" max="6914" width="8.42578125" style="206" customWidth="1"/>
    <col min="6915" max="6915" width="9.140625" style="206"/>
    <col min="6916" max="6916" width="7.85546875" style="206" customWidth="1"/>
    <col min="6917" max="6917" width="10.140625" style="206" customWidth="1"/>
    <col min="6918" max="6918" width="8.42578125" style="206" customWidth="1"/>
    <col min="6919" max="6919" width="8" style="206" customWidth="1"/>
    <col min="6920" max="6920" width="29.7109375" style="206" customWidth="1"/>
    <col min="6921" max="6921" width="12.28515625" style="206" customWidth="1"/>
    <col min="6922" max="6922" width="9.7109375" style="206" customWidth="1"/>
    <col min="6923" max="6923" width="6" style="206" customWidth="1"/>
    <col min="6924" max="6924" width="9.42578125" style="206" bestFit="1" customWidth="1"/>
    <col min="6925" max="6925" width="9.7109375" style="206" customWidth="1"/>
    <col min="6926" max="6926" width="10" style="206" customWidth="1"/>
    <col min="6927" max="7168" width="9.140625" style="206"/>
    <col min="7169" max="7169" width="3.28515625" style="206" customWidth="1"/>
    <col min="7170" max="7170" width="8.42578125" style="206" customWidth="1"/>
    <col min="7171" max="7171" width="9.140625" style="206"/>
    <col min="7172" max="7172" width="7.85546875" style="206" customWidth="1"/>
    <col min="7173" max="7173" width="10.140625" style="206" customWidth="1"/>
    <col min="7174" max="7174" width="8.42578125" style="206" customWidth="1"/>
    <col min="7175" max="7175" width="8" style="206" customWidth="1"/>
    <col min="7176" max="7176" width="29.7109375" style="206" customWidth="1"/>
    <col min="7177" max="7177" width="12.28515625" style="206" customWidth="1"/>
    <col min="7178" max="7178" width="9.7109375" style="206" customWidth="1"/>
    <col min="7179" max="7179" width="6" style="206" customWidth="1"/>
    <col min="7180" max="7180" width="9.42578125" style="206" bestFit="1" customWidth="1"/>
    <col min="7181" max="7181" width="9.7109375" style="206" customWidth="1"/>
    <col min="7182" max="7182" width="10" style="206" customWidth="1"/>
    <col min="7183" max="7424" width="9.140625" style="206"/>
    <col min="7425" max="7425" width="3.28515625" style="206" customWidth="1"/>
    <col min="7426" max="7426" width="8.42578125" style="206" customWidth="1"/>
    <col min="7427" max="7427" width="9.140625" style="206"/>
    <col min="7428" max="7428" width="7.85546875" style="206" customWidth="1"/>
    <col min="7429" max="7429" width="10.140625" style="206" customWidth="1"/>
    <col min="7430" max="7430" width="8.42578125" style="206" customWidth="1"/>
    <col min="7431" max="7431" width="8" style="206" customWidth="1"/>
    <col min="7432" max="7432" width="29.7109375" style="206" customWidth="1"/>
    <col min="7433" max="7433" width="12.28515625" style="206" customWidth="1"/>
    <col min="7434" max="7434" width="9.7109375" style="206" customWidth="1"/>
    <col min="7435" max="7435" width="6" style="206" customWidth="1"/>
    <col min="7436" max="7436" width="9.42578125" style="206" bestFit="1" customWidth="1"/>
    <col min="7437" max="7437" width="9.7109375" style="206" customWidth="1"/>
    <col min="7438" max="7438" width="10" style="206" customWidth="1"/>
    <col min="7439" max="7680" width="9.140625" style="206"/>
    <col min="7681" max="7681" width="3.28515625" style="206" customWidth="1"/>
    <col min="7682" max="7682" width="8.42578125" style="206" customWidth="1"/>
    <col min="7683" max="7683" width="9.140625" style="206"/>
    <col min="7684" max="7684" width="7.85546875" style="206" customWidth="1"/>
    <col min="7685" max="7685" width="10.140625" style="206" customWidth="1"/>
    <col min="7686" max="7686" width="8.42578125" style="206" customWidth="1"/>
    <col min="7687" max="7687" width="8" style="206" customWidth="1"/>
    <col min="7688" max="7688" width="29.7109375" style="206" customWidth="1"/>
    <col min="7689" max="7689" width="12.28515625" style="206" customWidth="1"/>
    <col min="7690" max="7690" width="9.7109375" style="206" customWidth="1"/>
    <col min="7691" max="7691" width="6" style="206" customWidth="1"/>
    <col min="7692" max="7692" width="9.42578125" style="206" bestFit="1" customWidth="1"/>
    <col min="7693" max="7693" width="9.7109375" style="206" customWidth="1"/>
    <col min="7694" max="7694" width="10" style="206" customWidth="1"/>
    <col min="7695" max="7936" width="9.140625" style="206"/>
    <col min="7937" max="7937" width="3.28515625" style="206" customWidth="1"/>
    <col min="7938" max="7938" width="8.42578125" style="206" customWidth="1"/>
    <col min="7939" max="7939" width="9.140625" style="206"/>
    <col min="7940" max="7940" width="7.85546875" style="206" customWidth="1"/>
    <col min="7941" max="7941" width="10.140625" style="206" customWidth="1"/>
    <col min="7942" max="7942" width="8.42578125" style="206" customWidth="1"/>
    <col min="7943" max="7943" width="8" style="206" customWidth="1"/>
    <col min="7944" max="7944" width="29.7109375" style="206" customWidth="1"/>
    <col min="7945" max="7945" width="12.28515625" style="206" customWidth="1"/>
    <col min="7946" max="7946" width="9.7109375" style="206" customWidth="1"/>
    <col min="7947" max="7947" width="6" style="206" customWidth="1"/>
    <col min="7948" max="7948" width="9.42578125" style="206" bestFit="1" customWidth="1"/>
    <col min="7949" max="7949" width="9.7109375" style="206" customWidth="1"/>
    <col min="7950" max="7950" width="10" style="206" customWidth="1"/>
    <col min="7951" max="8192" width="9.140625" style="206"/>
    <col min="8193" max="8193" width="3.28515625" style="206" customWidth="1"/>
    <col min="8194" max="8194" width="8.42578125" style="206" customWidth="1"/>
    <col min="8195" max="8195" width="9.140625" style="206"/>
    <col min="8196" max="8196" width="7.85546875" style="206" customWidth="1"/>
    <col min="8197" max="8197" width="10.140625" style="206" customWidth="1"/>
    <col min="8198" max="8198" width="8.42578125" style="206" customWidth="1"/>
    <col min="8199" max="8199" width="8" style="206" customWidth="1"/>
    <col min="8200" max="8200" width="29.7109375" style="206" customWidth="1"/>
    <col min="8201" max="8201" width="12.28515625" style="206" customWidth="1"/>
    <col min="8202" max="8202" width="9.7109375" style="206" customWidth="1"/>
    <col min="8203" max="8203" width="6" style="206" customWidth="1"/>
    <col min="8204" max="8204" width="9.42578125" style="206" bestFit="1" customWidth="1"/>
    <col min="8205" max="8205" width="9.7109375" style="206" customWidth="1"/>
    <col min="8206" max="8206" width="10" style="206" customWidth="1"/>
    <col min="8207" max="8448" width="9.140625" style="206"/>
    <col min="8449" max="8449" width="3.28515625" style="206" customWidth="1"/>
    <col min="8450" max="8450" width="8.42578125" style="206" customWidth="1"/>
    <col min="8451" max="8451" width="9.140625" style="206"/>
    <col min="8452" max="8452" width="7.85546875" style="206" customWidth="1"/>
    <col min="8453" max="8453" width="10.140625" style="206" customWidth="1"/>
    <col min="8454" max="8454" width="8.42578125" style="206" customWidth="1"/>
    <col min="8455" max="8455" width="8" style="206" customWidth="1"/>
    <col min="8456" max="8456" width="29.7109375" style="206" customWidth="1"/>
    <col min="8457" max="8457" width="12.28515625" style="206" customWidth="1"/>
    <col min="8458" max="8458" width="9.7109375" style="206" customWidth="1"/>
    <col min="8459" max="8459" width="6" style="206" customWidth="1"/>
    <col min="8460" max="8460" width="9.42578125" style="206" bestFit="1" customWidth="1"/>
    <col min="8461" max="8461" width="9.7109375" style="206" customWidth="1"/>
    <col min="8462" max="8462" width="10" style="206" customWidth="1"/>
    <col min="8463" max="8704" width="9.140625" style="206"/>
    <col min="8705" max="8705" width="3.28515625" style="206" customWidth="1"/>
    <col min="8706" max="8706" width="8.42578125" style="206" customWidth="1"/>
    <col min="8707" max="8707" width="9.140625" style="206"/>
    <col min="8708" max="8708" width="7.85546875" style="206" customWidth="1"/>
    <col min="8709" max="8709" width="10.140625" style="206" customWidth="1"/>
    <col min="8710" max="8710" width="8.42578125" style="206" customWidth="1"/>
    <col min="8711" max="8711" width="8" style="206" customWidth="1"/>
    <col min="8712" max="8712" width="29.7109375" style="206" customWidth="1"/>
    <col min="8713" max="8713" width="12.28515625" style="206" customWidth="1"/>
    <col min="8714" max="8714" width="9.7109375" style="206" customWidth="1"/>
    <col min="8715" max="8715" width="6" style="206" customWidth="1"/>
    <col min="8716" max="8716" width="9.42578125" style="206" bestFit="1" customWidth="1"/>
    <col min="8717" max="8717" width="9.7109375" style="206" customWidth="1"/>
    <col min="8718" max="8718" width="10" style="206" customWidth="1"/>
    <col min="8719" max="8960" width="9.140625" style="206"/>
    <col min="8961" max="8961" width="3.28515625" style="206" customWidth="1"/>
    <col min="8962" max="8962" width="8.42578125" style="206" customWidth="1"/>
    <col min="8963" max="8963" width="9.140625" style="206"/>
    <col min="8964" max="8964" width="7.85546875" style="206" customWidth="1"/>
    <col min="8965" max="8965" width="10.140625" style="206" customWidth="1"/>
    <col min="8966" max="8966" width="8.42578125" style="206" customWidth="1"/>
    <col min="8967" max="8967" width="8" style="206" customWidth="1"/>
    <col min="8968" max="8968" width="29.7109375" style="206" customWidth="1"/>
    <col min="8969" max="8969" width="12.28515625" style="206" customWidth="1"/>
    <col min="8970" max="8970" width="9.7109375" style="206" customWidth="1"/>
    <col min="8971" max="8971" width="6" style="206" customWidth="1"/>
    <col min="8972" max="8972" width="9.42578125" style="206" bestFit="1" customWidth="1"/>
    <col min="8973" max="8973" width="9.7109375" style="206" customWidth="1"/>
    <col min="8974" max="8974" width="10" style="206" customWidth="1"/>
    <col min="8975" max="9216" width="9.140625" style="206"/>
    <col min="9217" max="9217" width="3.28515625" style="206" customWidth="1"/>
    <col min="9218" max="9218" width="8.42578125" style="206" customWidth="1"/>
    <col min="9219" max="9219" width="9.140625" style="206"/>
    <col min="9220" max="9220" width="7.85546875" style="206" customWidth="1"/>
    <col min="9221" max="9221" width="10.140625" style="206" customWidth="1"/>
    <col min="9222" max="9222" width="8.42578125" style="206" customWidth="1"/>
    <col min="9223" max="9223" width="8" style="206" customWidth="1"/>
    <col min="9224" max="9224" width="29.7109375" style="206" customWidth="1"/>
    <col min="9225" max="9225" width="12.28515625" style="206" customWidth="1"/>
    <col min="9226" max="9226" width="9.7109375" style="206" customWidth="1"/>
    <col min="9227" max="9227" width="6" style="206" customWidth="1"/>
    <col min="9228" max="9228" width="9.42578125" style="206" bestFit="1" customWidth="1"/>
    <col min="9229" max="9229" width="9.7109375" style="206" customWidth="1"/>
    <col min="9230" max="9230" width="10" style="206" customWidth="1"/>
    <col min="9231" max="9472" width="9.140625" style="206"/>
    <col min="9473" max="9473" width="3.28515625" style="206" customWidth="1"/>
    <col min="9474" max="9474" width="8.42578125" style="206" customWidth="1"/>
    <col min="9475" max="9475" width="9.140625" style="206"/>
    <col min="9476" max="9476" width="7.85546875" style="206" customWidth="1"/>
    <col min="9477" max="9477" width="10.140625" style="206" customWidth="1"/>
    <col min="9478" max="9478" width="8.42578125" style="206" customWidth="1"/>
    <col min="9479" max="9479" width="8" style="206" customWidth="1"/>
    <col min="9480" max="9480" width="29.7109375" style="206" customWidth="1"/>
    <col min="9481" max="9481" width="12.28515625" style="206" customWidth="1"/>
    <col min="9482" max="9482" width="9.7109375" style="206" customWidth="1"/>
    <col min="9483" max="9483" width="6" style="206" customWidth="1"/>
    <col min="9484" max="9484" width="9.42578125" style="206" bestFit="1" customWidth="1"/>
    <col min="9485" max="9485" width="9.7109375" style="206" customWidth="1"/>
    <col min="9486" max="9486" width="10" style="206" customWidth="1"/>
    <col min="9487" max="9728" width="9.140625" style="206"/>
    <col min="9729" max="9729" width="3.28515625" style="206" customWidth="1"/>
    <col min="9730" max="9730" width="8.42578125" style="206" customWidth="1"/>
    <col min="9731" max="9731" width="9.140625" style="206"/>
    <col min="9732" max="9732" width="7.85546875" style="206" customWidth="1"/>
    <col min="9733" max="9733" width="10.140625" style="206" customWidth="1"/>
    <col min="9734" max="9734" width="8.42578125" style="206" customWidth="1"/>
    <col min="9735" max="9735" width="8" style="206" customWidth="1"/>
    <col min="9736" max="9736" width="29.7109375" style="206" customWidth="1"/>
    <col min="9737" max="9737" width="12.28515625" style="206" customWidth="1"/>
    <col min="9738" max="9738" width="9.7109375" style="206" customWidth="1"/>
    <col min="9739" max="9739" width="6" style="206" customWidth="1"/>
    <col min="9740" max="9740" width="9.42578125" style="206" bestFit="1" customWidth="1"/>
    <col min="9741" max="9741" width="9.7109375" style="206" customWidth="1"/>
    <col min="9742" max="9742" width="10" style="206" customWidth="1"/>
    <col min="9743" max="9984" width="9.140625" style="206"/>
    <col min="9985" max="9985" width="3.28515625" style="206" customWidth="1"/>
    <col min="9986" max="9986" width="8.42578125" style="206" customWidth="1"/>
    <col min="9987" max="9987" width="9.140625" style="206"/>
    <col min="9988" max="9988" width="7.85546875" style="206" customWidth="1"/>
    <col min="9989" max="9989" width="10.140625" style="206" customWidth="1"/>
    <col min="9990" max="9990" width="8.42578125" style="206" customWidth="1"/>
    <col min="9991" max="9991" width="8" style="206" customWidth="1"/>
    <col min="9992" max="9992" width="29.7109375" style="206" customWidth="1"/>
    <col min="9993" max="9993" width="12.28515625" style="206" customWidth="1"/>
    <col min="9994" max="9994" width="9.7109375" style="206" customWidth="1"/>
    <col min="9995" max="9995" width="6" style="206" customWidth="1"/>
    <col min="9996" max="9996" width="9.42578125" style="206" bestFit="1" customWidth="1"/>
    <col min="9997" max="9997" width="9.7109375" style="206" customWidth="1"/>
    <col min="9998" max="9998" width="10" style="206" customWidth="1"/>
    <col min="9999" max="10240" width="9.140625" style="206"/>
    <col min="10241" max="10241" width="3.28515625" style="206" customWidth="1"/>
    <col min="10242" max="10242" width="8.42578125" style="206" customWidth="1"/>
    <col min="10243" max="10243" width="9.140625" style="206"/>
    <col min="10244" max="10244" width="7.85546875" style="206" customWidth="1"/>
    <col min="10245" max="10245" width="10.140625" style="206" customWidth="1"/>
    <col min="10246" max="10246" width="8.42578125" style="206" customWidth="1"/>
    <col min="10247" max="10247" width="8" style="206" customWidth="1"/>
    <col min="10248" max="10248" width="29.7109375" style="206" customWidth="1"/>
    <col min="10249" max="10249" width="12.28515625" style="206" customWidth="1"/>
    <col min="10250" max="10250" width="9.7109375" style="206" customWidth="1"/>
    <col min="10251" max="10251" width="6" style="206" customWidth="1"/>
    <col min="10252" max="10252" width="9.42578125" style="206" bestFit="1" customWidth="1"/>
    <col min="10253" max="10253" width="9.7109375" style="206" customWidth="1"/>
    <col min="10254" max="10254" width="10" style="206" customWidth="1"/>
    <col min="10255" max="10496" width="9.140625" style="206"/>
    <col min="10497" max="10497" width="3.28515625" style="206" customWidth="1"/>
    <col min="10498" max="10498" width="8.42578125" style="206" customWidth="1"/>
    <col min="10499" max="10499" width="9.140625" style="206"/>
    <col min="10500" max="10500" width="7.85546875" style="206" customWidth="1"/>
    <col min="10501" max="10501" width="10.140625" style="206" customWidth="1"/>
    <col min="10502" max="10502" width="8.42578125" style="206" customWidth="1"/>
    <col min="10503" max="10503" width="8" style="206" customWidth="1"/>
    <col min="10504" max="10504" width="29.7109375" style="206" customWidth="1"/>
    <col min="10505" max="10505" width="12.28515625" style="206" customWidth="1"/>
    <col min="10506" max="10506" width="9.7109375" style="206" customWidth="1"/>
    <col min="10507" max="10507" width="6" style="206" customWidth="1"/>
    <col min="10508" max="10508" width="9.42578125" style="206" bestFit="1" customWidth="1"/>
    <col min="10509" max="10509" width="9.7109375" style="206" customWidth="1"/>
    <col min="10510" max="10510" width="10" style="206" customWidth="1"/>
    <col min="10511" max="10752" width="9.140625" style="206"/>
    <col min="10753" max="10753" width="3.28515625" style="206" customWidth="1"/>
    <col min="10754" max="10754" width="8.42578125" style="206" customWidth="1"/>
    <col min="10755" max="10755" width="9.140625" style="206"/>
    <col min="10756" max="10756" width="7.85546875" style="206" customWidth="1"/>
    <col min="10757" max="10757" width="10.140625" style="206" customWidth="1"/>
    <col min="10758" max="10758" width="8.42578125" style="206" customWidth="1"/>
    <col min="10759" max="10759" width="8" style="206" customWidth="1"/>
    <col min="10760" max="10760" width="29.7109375" style="206" customWidth="1"/>
    <col min="10761" max="10761" width="12.28515625" style="206" customWidth="1"/>
    <col min="10762" max="10762" width="9.7109375" style="206" customWidth="1"/>
    <col min="10763" max="10763" width="6" style="206" customWidth="1"/>
    <col min="10764" max="10764" width="9.42578125" style="206" bestFit="1" customWidth="1"/>
    <col min="10765" max="10765" width="9.7109375" style="206" customWidth="1"/>
    <col min="10766" max="10766" width="10" style="206" customWidth="1"/>
    <col min="10767" max="11008" width="9.140625" style="206"/>
    <col min="11009" max="11009" width="3.28515625" style="206" customWidth="1"/>
    <col min="11010" max="11010" width="8.42578125" style="206" customWidth="1"/>
    <col min="11011" max="11011" width="9.140625" style="206"/>
    <col min="11012" max="11012" width="7.85546875" style="206" customWidth="1"/>
    <col min="11013" max="11013" width="10.140625" style="206" customWidth="1"/>
    <col min="11014" max="11014" width="8.42578125" style="206" customWidth="1"/>
    <col min="11015" max="11015" width="8" style="206" customWidth="1"/>
    <col min="11016" max="11016" width="29.7109375" style="206" customWidth="1"/>
    <col min="11017" max="11017" width="12.28515625" style="206" customWidth="1"/>
    <col min="11018" max="11018" width="9.7109375" style="206" customWidth="1"/>
    <col min="11019" max="11019" width="6" style="206" customWidth="1"/>
    <col min="11020" max="11020" width="9.42578125" style="206" bestFit="1" customWidth="1"/>
    <col min="11021" max="11021" width="9.7109375" style="206" customWidth="1"/>
    <col min="11022" max="11022" width="10" style="206" customWidth="1"/>
    <col min="11023" max="11264" width="9.140625" style="206"/>
    <col min="11265" max="11265" width="3.28515625" style="206" customWidth="1"/>
    <col min="11266" max="11266" width="8.42578125" style="206" customWidth="1"/>
    <col min="11267" max="11267" width="9.140625" style="206"/>
    <col min="11268" max="11268" width="7.85546875" style="206" customWidth="1"/>
    <col min="11269" max="11269" width="10.140625" style="206" customWidth="1"/>
    <col min="11270" max="11270" width="8.42578125" style="206" customWidth="1"/>
    <col min="11271" max="11271" width="8" style="206" customWidth="1"/>
    <col min="11272" max="11272" width="29.7109375" style="206" customWidth="1"/>
    <col min="11273" max="11273" width="12.28515625" style="206" customWidth="1"/>
    <col min="11274" max="11274" width="9.7109375" style="206" customWidth="1"/>
    <col min="11275" max="11275" width="6" style="206" customWidth="1"/>
    <col min="11276" max="11276" width="9.42578125" style="206" bestFit="1" customWidth="1"/>
    <col min="11277" max="11277" width="9.7109375" style="206" customWidth="1"/>
    <col min="11278" max="11278" width="10" style="206" customWidth="1"/>
    <col min="11279" max="11520" width="9.140625" style="206"/>
    <col min="11521" max="11521" width="3.28515625" style="206" customWidth="1"/>
    <col min="11522" max="11522" width="8.42578125" style="206" customWidth="1"/>
    <col min="11523" max="11523" width="9.140625" style="206"/>
    <col min="11524" max="11524" width="7.85546875" style="206" customWidth="1"/>
    <col min="11525" max="11525" width="10.140625" style="206" customWidth="1"/>
    <col min="11526" max="11526" width="8.42578125" style="206" customWidth="1"/>
    <col min="11527" max="11527" width="8" style="206" customWidth="1"/>
    <col min="11528" max="11528" width="29.7109375" style="206" customWidth="1"/>
    <col min="11529" max="11529" width="12.28515625" style="206" customWidth="1"/>
    <col min="11530" max="11530" width="9.7109375" style="206" customWidth="1"/>
    <col min="11531" max="11531" width="6" style="206" customWidth="1"/>
    <col min="11532" max="11532" width="9.42578125" style="206" bestFit="1" customWidth="1"/>
    <col min="11533" max="11533" width="9.7109375" style="206" customWidth="1"/>
    <col min="11534" max="11534" width="10" style="206" customWidth="1"/>
    <col min="11535" max="11776" width="9.140625" style="206"/>
    <col min="11777" max="11777" width="3.28515625" style="206" customWidth="1"/>
    <col min="11778" max="11778" width="8.42578125" style="206" customWidth="1"/>
    <col min="11779" max="11779" width="9.140625" style="206"/>
    <col min="11780" max="11780" width="7.85546875" style="206" customWidth="1"/>
    <col min="11781" max="11781" width="10.140625" style="206" customWidth="1"/>
    <col min="11782" max="11782" width="8.42578125" style="206" customWidth="1"/>
    <col min="11783" max="11783" width="8" style="206" customWidth="1"/>
    <col min="11784" max="11784" width="29.7109375" style="206" customWidth="1"/>
    <col min="11785" max="11785" width="12.28515625" style="206" customWidth="1"/>
    <col min="11786" max="11786" width="9.7109375" style="206" customWidth="1"/>
    <col min="11787" max="11787" width="6" style="206" customWidth="1"/>
    <col min="11788" max="11788" width="9.42578125" style="206" bestFit="1" customWidth="1"/>
    <col min="11789" max="11789" width="9.7109375" style="206" customWidth="1"/>
    <col min="11790" max="11790" width="10" style="206" customWidth="1"/>
    <col min="11791" max="12032" width="9.140625" style="206"/>
    <col min="12033" max="12033" width="3.28515625" style="206" customWidth="1"/>
    <col min="12034" max="12034" width="8.42578125" style="206" customWidth="1"/>
    <col min="12035" max="12035" width="9.140625" style="206"/>
    <col min="12036" max="12036" width="7.85546875" style="206" customWidth="1"/>
    <col min="12037" max="12037" width="10.140625" style="206" customWidth="1"/>
    <col min="12038" max="12038" width="8.42578125" style="206" customWidth="1"/>
    <col min="12039" max="12039" width="8" style="206" customWidth="1"/>
    <col min="12040" max="12040" width="29.7109375" style="206" customWidth="1"/>
    <col min="12041" max="12041" width="12.28515625" style="206" customWidth="1"/>
    <col min="12042" max="12042" width="9.7109375" style="206" customWidth="1"/>
    <col min="12043" max="12043" width="6" style="206" customWidth="1"/>
    <col min="12044" max="12044" width="9.42578125" style="206" bestFit="1" customWidth="1"/>
    <col min="12045" max="12045" width="9.7109375" style="206" customWidth="1"/>
    <col min="12046" max="12046" width="10" style="206" customWidth="1"/>
    <col min="12047" max="12288" width="9.140625" style="206"/>
    <col min="12289" max="12289" width="3.28515625" style="206" customWidth="1"/>
    <col min="12290" max="12290" width="8.42578125" style="206" customWidth="1"/>
    <col min="12291" max="12291" width="9.140625" style="206"/>
    <col min="12292" max="12292" width="7.85546875" style="206" customWidth="1"/>
    <col min="12293" max="12293" width="10.140625" style="206" customWidth="1"/>
    <col min="12294" max="12294" width="8.42578125" style="206" customWidth="1"/>
    <col min="12295" max="12295" width="8" style="206" customWidth="1"/>
    <col min="12296" max="12296" width="29.7109375" style="206" customWidth="1"/>
    <col min="12297" max="12297" width="12.28515625" style="206" customWidth="1"/>
    <col min="12298" max="12298" width="9.7109375" style="206" customWidth="1"/>
    <col min="12299" max="12299" width="6" style="206" customWidth="1"/>
    <col min="12300" max="12300" width="9.42578125" style="206" bestFit="1" customWidth="1"/>
    <col min="12301" max="12301" width="9.7109375" style="206" customWidth="1"/>
    <col min="12302" max="12302" width="10" style="206" customWidth="1"/>
    <col min="12303" max="12544" width="9.140625" style="206"/>
    <col min="12545" max="12545" width="3.28515625" style="206" customWidth="1"/>
    <col min="12546" max="12546" width="8.42578125" style="206" customWidth="1"/>
    <col min="12547" max="12547" width="9.140625" style="206"/>
    <col min="12548" max="12548" width="7.85546875" style="206" customWidth="1"/>
    <col min="12549" max="12549" width="10.140625" style="206" customWidth="1"/>
    <col min="12550" max="12550" width="8.42578125" style="206" customWidth="1"/>
    <col min="12551" max="12551" width="8" style="206" customWidth="1"/>
    <col min="12552" max="12552" width="29.7109375" style="206" customWidth="1"/>
    <col min="12553" max="12553" width="12.28515625" style="206" customWidth="1"/>
    <col min="12554" max="12554" width="9.7109375" style="206" customWidth="1"/>
    <col min="12555" max="12555" width="6" style="206" customWidth="1"/>
    <col min="12556" max="12556" width="9.42578125" style="206" bestFit="1" customWidth="1"/>
    <col min="12557" max="12557" width="9.7109375" style="206" customWidth="1"/>
    <col min="12558" max="12558" width="10" style="206" customWidth="1"/>
    <col min="12559" max="12800" width="9.140625" style="206"/>
    <col min="12801" max="12801" width="3.28515625" style="206" customWidth="1"/>
    <col min="12802" max="12802" width="8.42578125" style="206" customWidth="1"/>
    <col min="12803" max="12803" width="9.140625" style="206"/>
    <col min="12804" max="12804" width="7.85546875" style="206" customWidth="1"/>
    <col min="12805" max="12805" width="10.140625" style="206" customWidth="1"/>
    <col min="12806" max="12806" width="8.42578125" style="206" customWidth="1"/>
    <col min="12807" max="12807" width="8" style="206" customWidth="1"/>
    <col min="12808" max="12808" width="29.7109375" style="206" customWidth="1"/>
    <col min="12809" max="12809" width="12.28515625" style="206" customWidth="1"/>
    <col min="12810" max="12810" width="9.7109375" style="206" customWidth="1"/>
    <col min="12811" max="12811" width="6" style="206" customWidth="1"/>
    <col min="12812" max="12812" width="9.42578125" style="206" bestFit="1" customWidth="1"/>
    <col min="12813" max="12813" width="9.7109375" style="206" customWidth="1"/>
    <col min="12814" max="12814" width="10" style="206" customWidth="1"/>
    <col min="12815" max="13056" width="9.140625" style="206"/>
    <col min="13057" max="13057" width="3.28515625" style="206" customWidth="1"/>
    <col min="13058" max="13058" width="8.42578125" style="206" customWidth="1"/>
    <col min="13059" max="13059" width="9.140625" style="206"/>
    <col min="13060" max="13060" width="7.85546875" style="206" customWidth="1"/>
    <col min="13061" max="13061" width="10.140625" style="206" customWidth="1"/>
    <col min="13062" max="13062" width="8.42578125" style="206" customWidth="1"/>
    <col min="13063" max="13063" width="8" style="206" customWidth="1"/>
    <col min="13064" max="13064" width="29.7109375" style="206" customWidth="1"/>
    <col min="13065" max="13065" width="12.28515625" style="206" customWidth="1"/>
    <col min="13066" max="13066" width="9.7109375" style="206" customWidth="1"/>
    <col min="13067" max="13067" width="6" style="206" customWidth="1"/>
    <col min="13068" max="13068" width="9.42578125" style="206" bestFit="1" customWidth="1"/>
    <col min="13069" max="13069" width="9.7109375" style="206" customWidth="1"/>
    <col min="13070" max="13070" width="10" style="206" customWidth="1"/>
    <col min="13071" max="13312" width="9.140625" style="206"/>
    <col min="13313" max="13313" width="3.28515625" style="206" customWidth="1"/>
    <col min="13314" max="13314" width="8.42578125" style="206" customWidth="1"/>
    <col min="13315" max="13315" width="9.140625" style="206"/>
    <col min="13316" max="13316" width="7.85546875" style="206" customWidth="1"/>
    <col min="13317" max="13317" width="10.140625" style="206" customWidth="1"/>
    <col min="13318" max="13318" width="8.42578125" style="206" customWidth="1"/>
    <col min="13319" max="13319" width="8" style="206" customWidth="1"/>
    <col min="13320" max="13320" width="29.7109375" style="206" customWidth="1"/>
    <col min="13321" max="13321" width="12.28515625" style="206" customWidth="1"/>
    <col min="13322" max="13322" width="9.7109375" style="206" customWidth="1"/>
    <col min="13323" max="13323" width="6" style="206" customWidth="1"/>
    <col min="13324" max="13324" width="9.42578125" style="206" bestFit="1" customWidth="1"/>
    <col min="13325" max="13325" width="9.7109375" style="206" customWidth="1"/>
    <col min="13326" max="13326" width="10" style="206" customWidth="1"/>
    <col min="13327" max="13568" width="9.140625" style="206"/>
    <col min="13569" max="13569" width="3.28515625" style="206" customWidth="1"/>
    <col min="13570" max="13570" width="8.42578125" style="206" customWidth="1"/>
    <col min="13571" max="13571" width="9.140625" style="206"/>
    <col min="13572" max="13572" width="7.85546875" style="206" customWidth="1"/>
    <col min="13573" max="13573" width="10.140625" style="206" customWidth="1"/>
    <col min="13574" max="13574" width="8.42578125" style="206" customWidth="1"/>
    <col min="13575" max="13575" width="8" style="206" customWidth="1"/>
    <col min="13576" max="13576" width="29.7109375" style="206" customWidth="1"/>
    <col min="13577" max="13577" width="12.28515625" style="206" customWidth="1"/>
    <col min="13578" max="13578" width="9.7109375" style="206" customWidth="1"/>
    <col min="13579" max="13579" width="6" style="206" customWidth="1"/>
    <col min="13580" max="13580" width="9.42578125" style="206" bestFit="1" customWidth="1"/>
    <col min="13581" max="13581" width="9.7109375" style="206" customWidth="1"/>
    <col min="13582" max="13582" width="10" style="206" customWidth="1"/>
    <col min="13583" max="13824" width="9.140625" style="206"/>
    <col min="13825" max="13825" width="3.28515625" style="206" customWidth="1"/>
    <col min="13826" max="13826" width="8.42578125" style="206" customWidth="1"/>
    <col min="13827" max="13827" width="9.140625" style="206"/>
    <col min="13828" max="13828" width="7.85546875" style="206" customWidth="1"/>
    <col min="13829" max="13829" width="10.140625" style="206" customWidth="1"/>
    <col min="13830" max="13830" width="8.42578125" style="206" customWidth="1"/>
    <col min="13831" max="13831" width="8" style="206" customWidth="1"/>
    <col min="13832" max="13832" width="29.7109375" style="206" customWidth="1"/>
    <col min="13833" max="13833" width="12.28515625" style="206" customWidth="1"/>
    <col min="13834" max="13834" width="9.7109375" style="206" customWidth="1"/>
    <col min="13835" max="13835" width="6" style="206" customWidth="1"/>
    <col min="13836" max="13836" width="9.42578125" style="206" bestFit="1" customWidth="1"/>
    <col min="13837" max="13837" width="9.7109375" style="206" customWidth="1"/>
    <col min="13838" max="13838" width="10" style="206" customWidth="1"/>
    <col min="13839" max="14080" width="9.140625" style="206"/>
    <col min="14081" max="14081" width="3.28515625" style="206" customWidth="1"/>
    <col min="14082" max="14082" width="8.42578125" style="206" customWidth="1"/>
    <col min="14083" max="14083" width="9.140625" style="206"/>
    <col min="14084" max="14084" width="7.85546875" style="206" customWidth="1"/>
    <col min="14085" max="14085" width="10.140625" style="206" customWidth="1"/>
    <col min="14086" max="14086" width="8.42578125" style="206" customWidth="1"/>
    <col min="14087" max="14087" width="8" style="206" customWidth="1"/>
    <col min="14088" max="14088" width="29.7109375" style="206" customWidth="1"/>
    <col min="14089" max="14089" width="12.28515625" style="206" customWidth="1"/>
    <col min="14090" max="14090" width="9.7109375" style="206" customWidth="1"/>
    <col min="14091" max="14091" width="6" style="206" customWidth="1"/>
    <col min="14092" max="14092" width="9.42578125" style="206" bestFit="1" customWidth="1"/>
    <col min="14093" max="14093" width="9.7109375" style="206" customWidth="1"/>
    <col min="14094" max="14094" width="10" style="206" customWidth="1"/>
    <col min="14095" max="14336" width="9.140625" style="206"/>
    <col min="14337" max="14337" width="3.28515625" style="206" customWidth="1"/>
    <col min="14338" max="14338" width="8.42578125" style="206" customWidth="1"/>
    <col min="14339" max="14339" width="9.140625" style="206"/>
    <col min="14340" max="14340" width="7.85546875" style="206" customWidth="1"/>
    <col min="14341" max="14341" width="10.140625" style="206" customWidth="1"/>
    <col min="14342" max="14342" width="8.42578125" style="206" customWidth="1"/>
    <col min="14343" max="14343" width="8" style="206" customWidth="1"/>
    <col min="14344" max="14344" width="29.7109375" style="206" customWidth="1"/>
    <col min="14345" max="14345" width="12.28515625" style="206" customWidth="1"/>
    <col min="14346" max="14346" width="9.7109375" style="206" customWidth="1"/>
    <col min="14347" max="14347" width="6" style="206" customWidth="1"/>
    <col min="14348" max="14348" width="9.42578125" style="206" bestFit="1" customWidth="1"/>
    <col min="14349" max="14349" width="9.7109375" style="206" customWidth="1"/>
    <col min="14350" max="14350" width="10" style="206" customWidth="1"/>
    <col min="14351" max="14592" width="9.140625" style="206"/>
    <col min="14593" max="14593" width="3.28515625" style="206" customWidth="1"/>
    <col min="14594" max="14594" width="8.42578125" style="206" customWidth="1"/>
    <col min="14595" max="14595" width="9.140625" style="206"/>
    <col min="14596" max="14596" width="7.85546875" style="206" customWidth="1"/>
    <col min="14597" max="14597" width="10.140625" style="206" customWidth="1"/>
    <col min="14598" max="14598" width="8.42578125" style="206" customWidth="1"/>
    <col min="14599" max="14599" width="8" style="206" customWidth="1"/>
    <col min="14600" max="14600" width="29.7109375" style="206" customWidth="1"/>
    <col min="14601" max="14601" width="12.28515625" style="206" customWidth="1"/>
    <col min="14602" max="14602" width="9.7109375" style="206" customWidth="1"/>
    <col min="14603" max="14603" width="6" style="206" customWidth="1"/>
    <col min="14604" max="14604" width="9.42578125" style="206" bestFit="1" customWidth="1"/>
    <col min="14605" max="14605" width="9.7109375" style="206" customWidth="1"/>
    <col min="14606" max="14606" width="10" style="206" customWidth="1"/>
    <col min="14607" max="14848" width="9.140625" style="206"/>
    <col min="14849" max="14849" width="3.28515625" style="206" customWidth="1"/>
    <col min="14850" max="14850" width="8.42578125" style="206" customWidth="1"/>
    <col min="14851" max="14851" width="9.140625" style="206"/>
    <col min="14852" max="14852" width="7.85546875" style="206" customWidth="1"/>
    <col min="14853" max="14853" width="10.140625" style="206" customWidth="1"/>
    <col min="14854" max="14854" width="8.42578125" style="206" customWidth="1"/>
    <col min="14855" max="14855" width="8" style="206" customWidth="1"/>
    <col min="14856" max="14856" width="29.7109375" style="206" customWidth="1"/>
    <col min="14857" max="14857" width="12.28515625" style="206" customWidth="1"/>
    <col min="14858" max="14858" width="9.7109375" style="206" customWidth="1"/>
    <col min="14859" max="14859" width="6" style="206" customWidth="1"/>
    <col min="14860" max="14860" width="9.42578125" style="206" bestFit="1" customWidth="1"/>
    <col min="14861" max="14861" width="9.7109375" style="206" customWidth="1"/>
    <col min="14862" max="14862" width="10" style="206" customWidth="1"/>
    <col min="14863" max="15104" width="9.140625" style="206"/>
    <col min="15105" max="15105" width="3.28515625" style="206" customWidth="1"/>
    <col min="15106" max="15106" width="8.42578125" style="206" customWidth="1"/>
    <col min="15107" max="15107" width="9.140625" style="206"/>
    <col min="15108" max="15108" width="7.85546875" style="206" customWidth="1"/>
    <col min="15109" max="15109" width="10.140625" style="206" customWidth="1"/>
    <col min="15110" max="15110" width="8.42578125" style="206" customWidth="1"/>
    <col min="15111" max="15111" width="8" style="206" customWidth="1"/>
    <col min="15112" max="15112" width="29.7109375" style="206" customWidth="1"/>
    <col min="15113" max="15113" width="12.28515625" style="206" customWidth="1"/>
    <col min="15114" max="15114" width="9.7109375" style="206" customWidth="1"/>
    <col min="15115" max="15115" width="6" style="206" customWidth="1"/>
    <col min="15116" max="15116" width="9.42578125" style="206" bestFit="1" customWidth="1"/>
    <col min="15117" max="15117" width="9.7109375" style="206" customWidth="1"/>
    <col min="15118" max="15118" width="10" style="206" customWidth="1"/>
    <col min="15119" max="15360" width="9.140625" style="206"/>
    <col min="15361" max="15361" width="3.28515625" style="206" customWidth="1"/>
    <col min="15362" max="15362" width="8.42578125" style="206" customWidth="1"/>
    <col min="15363" max="15363" width="9.140625" style="206"/>
    <col min="15364" max="15364" width="7.85546875" style="206" customWidth="1"/>
    <col min="15365" max="15365" width="10.140625" style="206" customWidth="1"/>
    <col min="15366" max="15366" width="8.42578125" style="206" customWidth="1"/>
    <col min="15367" max="15367" width="8" style="206" customWidth="1"/>
    <col min="15368" max="15368" width="29.7109375" style="206" customWidth="1"/>
    <col min="15369" max="15369" width="12.28515625" style="206" customWidth="1"/>
    <col min="15370" max="15370" width="9.7109375" style="206" customWidth="1"/>
    <col min="15371" max="15371" width="6" style="206" customWidth="1"/>
    <col min="15372" max="15372" width="9.42578125" style="206" bestFit="1" customWidth="1"/>
    <col min="15373" max="15373" width="9.7109375" style="206" customWidth="1"/>
    <col min="15374" max="15374" width="10" style="206" customWidth="1"/>
    <col min="15375" max="15616" width="9.140625" style="206"/>
    <col min="15617" max="15617" width="3.28515625" style="206" customWidth="1"/>
    <col min="15618" max="15618" width="8.42578125" style="206" customWidth="1"/>
    <col min="15619" max="15619" width="9.140625" style="206"/>
    <col min="15620" max="15620" width="7.85546875" style="206" customWidth="1"/>
    <col min="15621" max="15621" width="10.140625" style="206" customWidth="1"/>
    <col min="15622" max="15622" width="8.42578125" style="206" customWidth="1"/>
    <col min="15623" max="15623" width="8" style="206" customWidth="1"/>
    <col min="15624" max="15624" width="29.7109375" style="206" customWidth="1"/>
    <col min="15625" max="15625" width="12.28515625" style="206" customWidth="1"/>
    <col min="15626" max="15626" width="9.7109375" style="206" customWidth="1"/>
    <col min="15627" max="15627" width="6" style="206" customWidth="1"/>
    <col min="15628" max="15628" width="9.42578125" style="206" bestFit="1" customWidth="1"/>
    <col min="15629" max="15629" width="9.7109375" style="206" customWidth="1"/>
    <col min="15630" max="15630" width="10" style="206" customWidth="1"/>
    <col min="15631" max="15872" width="9.140625" style="206"/>
    <col min="15873" max="15873" width="3.28515625" style="206" customWidth="1"/>
    <col min="15874" max="15874" width="8.42578125" style="206" customWidth="1"/>
    <col min="15875" max="15875" width="9.140625" style="206"/>
    <col min="15876" max="15876" width="7.85546875" style="206" customWidth="1"/>
    <col min="15877" max="15877" width="10.140625" style="206" customWidth="1"/>
    <col min="15878" max="15878" width="8.42578125" style="206" customWidth="1"/>
    <col min="15879" max="15879" width="8" style="206" customWidth="1"/>
    <col min="15880" max="15880" width="29.7109375" style="206" customWidth="1"/>
    <col min="15881" max="15881" width="12.28515625" style="206" customWidth="1"/>
    <col min="15882" max="15882" width="9.7109375" style="206" customWidth="1"/>
    <col min="15883" max="15883" width="6" style="206" customWidth="1"/>
    <col min="15884" max="15884" width="9.42578125" style="206" bestFit="1" customWidth="1"/>
    <col min="15885" max="15885" width="9.7109375" style="206" customWidth="1"/>
    <col min="15886" max="15886" width="10" style="206" customWidth="1"/>
    <col min="15887" max="16128" width="9.140625" style="206"/>
    <col min="16129" max="16129" width="3.28515625" style="206" customWidth="1"/>
    <col min="16130" max="16130" width="8.42578125" style="206" customWidth="1"/>
    <col min="16131" max="16131" width="9.140625" style="206"/>
    <col min="16132" max="16132" width="7.85546875" style="206" customWidth="1"/>
    <col min="16133" max="16133" width="10.140625" style="206" customWidth="1"/>
    <col min="16134" max="16134" width="8.42578125" style="206" customWidth="1"/>
    <col min="16135" max="16135" width="8" style="206" customWidth="1"/>
    <col min="16136" max="16136" width="29.7109375" style="206" customWidth="1"/>
    <col min="16137" max="16137" width="12.28515625" style="206" customWidth="1"/>
    <col min="16138" max="16138" width="9.7109375" style="206" customWidth="1"/>
    <col min="16139" max="16139" width="6" style="206" customWidth="1"/>
    <col min="16140" max="16140" width="9.42578125" style="206" bestFit="1" customWidth="1"/>
    <col min="16141" max="16141" width="9.7109375" style="206" customWidth="1"/>
    <col min="16142" max="16142" width="10" style="206" customWidth="1"/>
    <col min="16143" max="16384" width="9.140625" style="206"/>
  </cols>
  <sheetData>
    <row r="1" spans="1:15" ht="15" customHeight="1" x14ac:dyDescent="0.25">
      <c r="H1" s="766" t="s">
        <v>906</v>
      </c>
      <c r="I1" s="766"/>
      <c r="J1" s="766"/>
      <c r="K1" s="766"/>
      <c r="L1" s="766"/>
    </row>
    <row r="2" spans="1:15" ht="15" x14ac:dyDescent="0.25">
      <c r="H2" s="766"/>
      <c r="I2" s="766"/>
      <c r="J2" s="766"/>
      <c r="K2" s="766"/>
      <c r="L2" s="766"/>
    </row>
    <row r="3" spans="1:15" ht="15" x14ac:dyDescent="0.25">
      <c r="H3" s="766"/>
      <c r="I3" s="766"/>
      <c r="J3" s="766"/>
      <c r="K3" s="766"/>
      <c r="L3" s="766"/>
    </row>
    <row r="5" spans="1:15" ht="20.25" customHeight="1" x14ac:dyDescent="0.3">
      <c r="A5" s="208"/>
      <c r="B5" s="208"/>
      <c r="C5" s="208"/>
      <c r="D5" s="208"/>
      <c r="E5" s="208"/>
      <c r="F5" s="208"/>
      <c r="G5" s="208"/>
      <c r="H5" s="208"/>
      <c r="I5" s="98"/>
      <c r="J5" s="98"/>
      <c r="K5" s="208"/>
      <c r="L5" s="209"/>
      <c r="M5" s="837" t="s">
        <v>907</v>
      </c>
      <c r="N5" s="837"/>
    </row>
    <row r="6" spans="1:15" ht="27" customHeight="1" x14ac:dyDescent="0.25">
      <c r="A6" s="838" t="s">
        <v>2</v>
      </c>
      <c r="B6" s="838"/>
      <c r="C6" s="838"/>
      <c r="D6" s="838"/>
      <c r="E6" s="838"/>
      <c r="F6" s="838"/>
      <c r="G6" s="838"/>
      <c r="H6" s="838"/>
      <c r="I6" s="838"/>
      <c r="J6" s="838"/>
      <c r="K6" s="838"/>
      <c r="L6" s="838"/>
      <c r="M6" s="838"/>
      <c r="N6" s="838"/>
    </row>
    <row r="7" spans="1:15" ht="37.5" customHeight="1" x14ac:dyDescent="0.25">
      <c r="A7" s="839" t="s">
        <v>908</v>
      </c>
      <c r="B7" s="839"/>
      <c r="C7" s="839"/>
      <c r="D7" s="839"/>
      <c r="E7" s="839"/>
      <c r="F7" s="839"/>
      <c r="G7" s="839"/>
      <c r="H7" s="839"/>
      <c r="I7" s="839"/>
      <c r="J7" s="839"/>
      <c r="K7" s="839"/>
      <c r="L7" s="839"/>
      <c r="M7" s="839"/>
      <c r="N7" s="839"/>
    </row>
    <row r="8" spans="1:15" ht="15" x14ac:dyDescent="0.25">
      <c r="A8" s="210"/>
      <c r="B8" s="210"/>
      <c r="C8" s="210"/>
      <c r="D8" s="210"/>
      <c r="E8" s="210"/>
      <c r="F8" s="210"/>
      <c r="G8" s="210"/>
      <c r="H8" s="210"/>
      <c r="I8" s="4"/>
      <c r="J8" s="4"/>
      <c r="K8" s="210"/>
      <c r="L8" s="211"/>
      <c r="M8" s="840" t="s">
        <v>175</v>
      </c>
      <c r="N8" s="840"/>
    </row>
    <row r="9" spans="1:15" ht="45" customHeight="1" x14ac:dyDescent="0.25">
      <c r="A9" s="772" t="s">
        <v>909</v>
      </c>
      <c r="B9" s="772" t="s">
        <v>910</v>
      </c>
      <c r="C9" s="772"/>
      <c r="D9" s="772"/>
      <c r="E9" s="772" t="s">
        <v>911</v>
      </c>
      <c r="F9" s="772"/>
      <c r="G9" s="772"/>
      <c r="H9" s="841" t="s">
        <v>912</v>
      </c>
      <c r="I9" s="843" t="s">
        <v>913</v>
      </c>
      <c r="J9" s="844"/>
      <c r="K9" s="845"/>
      <c r="L9" s="846" t="s">
        <v>914</v>
      </c>
      <c r="M9" s="848" t="s">
        <v>915</v>
      </c>
      <c r="N9" s="772" t="s">
        <v>625</v>
      </c>
    </row>
    <row r="10" spans="1:15" ht="81.75" customHeight="1" x14ac:dyDescent="0.25">
      <c r="A10" s="841"/>
      <c r="B10" s="212" t="s">
        <v>916</v>
      </c>
      <c r="C10" s="212" t="s">
        <v>917</v>
      </c>
      <c r="D10" s="212" t="s">
        <v>918</v>
      </c>
      <c r="E10" s="212" t="s">
        <v>916</v>
      </c>
      <c r="F10" s="212" t="s">
        <v>917</v>
      </c>
      <c r="G10" s="212" t="s">
        <v>919</v>
      </c>
      <c r="H10" s="842"/>
      <c r="I10" s="212" t="s">
        <v>920</v>
      </c>
      <c r="J10" s="212" t="s">
        <v>921</v>
      </c>
      <c r="K10" s="212" t="s">
        <v>922</v>
      </c>
      <c r="L10" s="847"/>
      <c r="M10" s="846"/>
      <c r="N10" s="841"/>
    </row>
    <row r="11" spans="1:15" ht="15" x14ac:dyDescent="0.25">
      <c r="A11" s="213">
        <v>1</v>
      </c>
      <c r="B11" s="214">
        <v>2</v>
      </c>
      <c r="C11" s="214">
        <v>3</v>
      </c>
      <c r="D11" s="214">
        <v>4</v>
      </c>
      <c r="E11" s="214">
        <v>5</v>
      </c>
      <c r="F11" s="214">
        <v>6</v>
      </c>
      <c r="G11" s="214">
        <v>7</v>
      </c>
      <c r="H11" s="214">
        <v>8</v>
      </c>
      <c r="I11" s="214">
        <v>9</v>
      </c>
      <c r="J11" s="214">
        <v>10</v>
      </c>
      <c r="K11" s="214">
        <v>11</v>
      </c>
      <c r="L11" s="215">
        <v>12</v>
      </c>
      <c r="M11" s="215">
        <v>13</v>
      </c>
      <c r="N11" s="214">
        <v>14</v>
      </c>
    </row>
    <row r="12" spans="1:15" ht="165" x14ac:dyDescent="0.3">
      <c r="A12" s="216">
        <v>1</v>
      </c>
      <c r="B12" s="213">
        <v>15247.3</v>
      </c>
      <c r="C12" s="213">
        <v>300</v>
      </c>
      <c r="D12" s="82">
        <f>C12/B12*100</f>
        <v>1.9675614698995889</v>
      </c>
      <c r="E12" s="217">
        <f>[1]ფორმა3!E9</f>
        <v>35506.86249</v>
      </c>
      <c r="F12" s="217">
        <v>258.10700000000003</v>
      </c>
      <c r="G12" s="217">
        <f>F12/E12*100</f>
        <v>0.72692145095245231</v>
      </c>
      <c r="H12" s="218" t="s">
        <v>923</v>
      </c>
      <c r="I12" s="213" t="s">
        <v>924</v>
      </c>
      <c r="J12" s="219" t="s">
        <v>925</v>
      </c>
      <c r="K12" s="213">
        <v>36</v>
      </c>
      <c r="L12" s="217">
        <v>33.884720000000002</v>
      </c>
      <c r="M12" s="217">
        <f>25.86065+6.38701</f>
        <v>32.247659999999996</v>
      </c>
      <c r="N12" s="220"/>
    </row>
    <row r="13" spans="1:15" ht="150" x14ac:dyDescent="0.3">
      <c r="A13" s="117">
        <v>2</v>
      </c>
      <c r="B13" s="164"/>
      <c r="C13" s="164"/>
      <c r="D13" s="164"/>
      <c r="E13" s="164"/>
      <c r="F13" s="164"/>
      <c r="G13" s="164"/>
      <c r="H13" s="218" t="s">
        <v>926</v>
      </c>
      <c r="I13" s="213" t="s">
        <v>924</v>
      </c>
      <c r="J13" s="219" t="s">
        <v>927</v>
      </c>
      <c r="K13" s="213">
        <v>42</v>
      </c>
      <c r="L13" s="217">
        <v>8.0078600000000009</v>
      </c>
      <c r="M13" s="217">
        <v>7.7046799999999998</v>
      </c>
      <c r="N13" s="221"/>
      <c r="O13" s="207"/>
    </row>
    <row r="14" spans="1:15" ht="90" x14ac:dyDescent="0.3">
      <c r="A14" s="117" t="s">
        <v>193</v>
      </c>
      <c r="B14" s="214"/>
      <c r="C14" s="214"/>
      <c r="D14" s="214"/>
      <c r="E14" s="214"/>
      <c r="F14" s="214"/>
      <c r="G14" s="214"/>
      <c r="H14" s="222" t="s">
        <v>3110</v>
      </c>
      <c r="I14" s="213" t="s">
        <v>924</v>
      </c>
      <c r="J14" s="219" t="s">
        <v>928</v>
      </c>
      <c r="K14" s="223" t="s">
        <v>929</v>
      </c>
      <c r="L14" s="192">
        <v>82.901480000000006</v>
      </c>
      <c r="M14" s="217">
        <f>9.20605+4.17367+0.52028</f>
        <v>13.899999999999999</v>
      </c>
      <c r="N14" s="221"/>
      <c r="O14" s="224"/>
    </row>
    <row r="15" spans="1:15" ht="77.25" x14ac:dyDescent="0.25">
      <c r="A15" s="117" t="s">
        <v>194</v>
      </c>
      <c r="B15" s="214"/>
      <c r="C15" s="214"/>
      <c r="D15" s="214"/>
      <c r="E15" s="214"/>
      <c r="F15" s="214"/>
      <c r="G15" s="214"/>
      <c r="H15" s="225" t="s">
        <v>930</v>
      </c>
      <c r="I15" s="213" t="s">
        <v>924</v>
      </c>
      <c r="J15" s="219" t="s">
        <v>931</v>
      </c>
      <c r="K15" s="223" t="s">
        <v>932</v>
      </c>
      <c r="L15" s="192">
        <v>2.9710800000000002</v>
      </c>
      <c r="M15" s="192">
        <v>2.9710800000000002</v>
      </c>
      <c r="N15" s="221"/>
    </row>
    <row r="16" spans="1:15" ht="150" x14ac:dyDescent="0.3">
      <c r="A16" s="117"/>
      <c r="B16" s="214"/>
      <c r="C16" s="214"/>
      <c r="D16" s="214"/>
      <c r="E16" s="214"/>
      <c r="F16" s="214"/>
      <c r="G16" s="214"/>
      <c r="H16" s="222" t="s">
        <v>933</v>
      </c>
      <c r="I16" s="213" t="s">
        <v>924</v>
      </c>
      <c r="J16" s="219" t="s">
        <v>934</v>
      </c>
      <c r="K16" s="223" t="s">
        <v>935</v>
      </c>
      <c r="L16" s="226">
        <v>50.35774</v>
      </c>
      <c r="M16" s="192"/>
      <c r="N16" s="221"/>
    </row>
    <row r="17" spans="1:16" ht="115.5" x14ac:dyDescent="0.25">
      <c r="A17" s="117"/>
      <c r="B17" s="214"/>
      <c r="C17" s="214"/>
      <c r="D17" s="214"/>
      <c r="E17" s="214"/>
      <c r="F17" s="214"/>
      <c r="G17" s="214"/>
      <c r="H17" s="225" t="s">
        <v>936</v>
      </c>
      <c r="I17" s="213" t="s">
        <v>924</v>
      </c>
      <c r="J17" s="219" t="s">
        <v>937</v>
      </c>
      <c r="K17" s="223" t="s">
        <v>938</v>
      </c>
      <c r="L17" s="226">
        <v>10.24122</v>
      </c>
      <c r="M17" s="192">
        <f>0.02048+10.22074</f>
        <v>10.241219999999998</v>
      </c>
      <c r="N17" s="221"/>
    </row>
    <row r="18" spans="1:16" ht="75" x14ac:dyDescent="0.25">
      <c r="A18" s="117"/>
      <c r="B18" s="214"/>
      <c r="C18" s="214"/>
      <c r="D18" s="214"/>
      <c r="E18" s="214"/>
      <c r="F18" s="214"/>
      <c r="G18" s="214"/>
      <c r="H18" s="227" t="s">
        <v>939</v>
      </c>
      <c r="I18" s="213" t="s">
        <v>924</v>
      </c>
      <c r="J18" s="219" t="s">
        <v>940</v>
      </c>
      <c r="K18" s="223" t="s">
        <v>941</v>
      </c>
      <c r="L18" s="226">
        <v>17.997779999999999</v>
      </c>
      <c r="M18" s="192"/>
      <c r="N18" s="221"/>
    </row>
    <row r="19" spans="1:16" ht="77.25" x14ac:dyDescent="0.25">
      <c r="A19" s="117"/>
      <c r="B19" s="214"/>
      <c r="C19" s="214"/>
      <c r="D19" s="214"/>
      <c r="E19" s="214"/>
      <c r="F19" s="214"/>
      <c r="G19" s="214"/>
      <c r="H19" s="227" t="s">
        <v>942</v>
      </c>
      <c r="I19" s="213" t="s">
        <v>924</v>
      </c>
      <c r="J19" s="219" t="s">
        <v>943</v>
      </c>
      <c r="K19" s="223" t="s">
        <v>944</v>
      </c>
      <c r="L19" s="226">
        <v>40.858179999999997</v>
      </c>
      <c r="M19" s="192"/>
      <c r="N19" s="221"/>
    </row>
    <row r="20" spans="1:16" ht="15" x14ac:dyDescent="0.25">
      <c r="A20" s="117"/>
      <c r="B20" s="214"/>
      <c r="C20" s="214"/>
      <c r="D20" s="214"/>
      <c r="E20" s="214"/>
      <c r="F20" s="214"/>
      <c r="G20" s="214"/>
      <c r="H20" s="223"/>
      <c r="I20" s="213"/>
      <c r="J20" s="219"/>
      <c r="K20" s="223"/>
      <c r="L20" s="192"/>
      <c r="M20" s="192"/>
      <c r="N20" s="221"/>
    </row>
    <row r="21" spans="1:16" ht="15" x14ac:dyDescent="0.25">
      <c r="A21" s="117"/>
      <c r="B21" s="214"/>
      <c r="C21" s="214"/>
      <c r="D21" s="214"/>
      <c r="E21" s="214"/>
      <c r="F21" s="214"/>
      <c r="G21" s="214"/>
      <c r="H21" s="223"/>
      <c r="I21" s="213"/>
      <c r="J21" s="219"/>
      <c r="K21" s="223"/>
      <c r="L21" s="192"/>
      <c r="M21" s="192"/>
      <c r="N21" s="221"/>
    </row>
    <row r="22" spans="1:16" ht="15" x14ac:dyDescent="0.25">
      <c r="A22" s="117"/>
      <c r="B22" s="214"/>
      <c r="C22" s="214"/>
      <c r="D22" s="214"/>
      <c r="E22" s="214"/>
      <c r="F22" s="214"/>
      <c r="G22" s="214"/>
      <c r="H22" s="223"/>
      <c r="I22" s="213"/>
      <c r="J22" s="219"/>
      <c r="K22" s="223"/>
      <c r="L22" s="192"/>
      <c r="M22" s="192"/>
      <c r="N22" s="221"/>
    </row>
    <row r="23" spans="1:16" ht="15" x14ac:dyDescent="0.25">
      <c r="A23" s="213"/>
      <c r="B23" s="213"/>
      <c r="C23" s="213"/>
      <c r="D23" s="217"/>
      <c r="E23" s="217"/>
      <c r="F23" s="217"/>
      <c r="G23" s="217"/>
      <c r="H23" s="228"/>
      <c r="I23" s="213"/>
      <c r="J23" s="219"/>
      <c r="K23" s="213"/>
      <c r="L23" s="217"/>
      <c r="M23" s="217"/>
      <c r="N23" s="221"/>
    </row>
    <row r="24" spans="1:16" s="1" customFormat="1" ht="15" x14ac:dyDescent="0.3">
      <c r="A24" s="213"/>
      <c r="B24" s="213"/>
      <c r="C24" s="213"/>
      <c r="D24" s="213"/>
      <c r="E24" s="217"/>
      <c r="F24" s="213"/>
      <c r="G24" s="217"/>
      <c r="H24" s="213"/>
      <c r="I24" s="213"/>
      <c r="J24" s="219"/>
      <c r="K24" s="213"/>
      <c r="L24" s="217">
        <f>SUM(L12:L23)</f>
        <v>247.22006000000002</v>
      </c>
      <c r="M24" s="217">
        <f>SUM(M12:M23)</f>
        <v>67.064639999999997</v>
      </c>
      <c r="N24" s="220"/>
      <c r="P24" s="229"/>
    </row>
    <row r="25" spans="1:16" s="1" customFormat="1" ht="15" x14ac:dyDescent="0.3">
      <c r="A25" s="213"/>
      <c r="B25" s="213"/>
      <c r="C25" s="213"/>
      <c r="D25" s="213"/>
      <c r="E25" s="217"/>
      <c r="F25" s="213"/>
      <c r="G25" s="217"/>
      <c r="H25" s="213"/>
      <c r="I25" s="213"/>
      <c r="J25" s="219"/>
      <c r="K25" s="213"/>
      <c r="L25" s="217"/>
      <c r="M25" s="217"/>
      <c r="N25" s="213"/>
    </row>
    <row r="26" spans="1:16" ht="15" x14ac:dyDescent="0.25">
      <c r="A26" s="210"/>
      <c r="B26" s="210"/>
      <c r="C26" s="210"/>
      <c r="D26" s="210"/>
      <c r="E26" s="210"/>
      <c r="F26" s="210"/>
      <c r="G26" s="210"/>
      <c r="H26" s="210"/>
      <c r="I26" s="4"/>
      <c r="J26" s="4"/>
      <c r="K26" s="210"/>
      <c r="L26" s="211"/>
      <c r="M26" s="211"/>
      <c r="N26" s="230"/>
    </row>
    <row r="27" spans="1:16" ht="15" x14ac:dyDescent="0.25">
      <c r="A27" s="208"/>
      <c r="B27" s="849"/>
      <c r="C27" s="849"/>
      <c r="D27" s="849"/>
      <c r="E27" s="849"/>
      <c r="F27" s="849"/>
      <c r="G27" s="849"/>
      <c r="H27" s="849"/>
      <c r="I27" s="849"/>
      <c r="J27" s="849"/>
      <c r="K27" s="849"/>
      <c r="L27" s="849"/>
      <c r="M27" s="849"/>
      <c r="N27" s="208"/>
    </row>
    <row r="28" spans="1:16" ht="32.25" customHeight="1" x14ac:dyDescent="0.25">
      <c r="B28" s="850" t="s">
        <v>945</v>
      </c>
      <c r="C28" s="850"/>
      <c r="D28" s="850"/>
      <c r="E28" s="850"/>
      <c r="F28" s="850"/>
      <c r="G28" s="850"/>
      <c r="H28" s="850"/>
      <c r="I28" s="850"/>
      <c r="J28" s="850"/>
      <c r="K28" s="850"/>
      <c r="L28" s="850"/>
      <c r="M28" s="850"/>
    </row>
    <row r="29" spans="1:16" ht="35.25" customHeight="1" x14ac:dyDescent="0.3">
      <c r="C29" s="782"/>
      <c r="D29" s="782"/>
      <c r="E29" s="782"/>
      <c r="F29" s="782"/>
      <c r="G29" s="782"/>
      <c r="H29" s="782"/>
      <c r="I29" s="782"/>
    </row>
    <row r="180" spans="9:10" ht="15" x14ac:dyDescent="0.25">
      <c r="I180" s="206"/>
      <c r="J180" s="206"/>
    </row>
    <row r="184" spans="9:10" ht="15" x14ac:dyDescent="0.25">
      <c r="I184" s="206"/>
      <c r="J184" s="206"/>
    </row>
    <row r="204" spans="9:10" ht="15" x14ac:dyDescent="0.25">
      <c r="I204" s="206"/>
      <c r="J204" s="206"/>
    </row>
    <row r="205" spans="9:10" ht="15" x14ac:dyDescent="0.25">
      <c r="I205" s="206"/>
      <c r="J205" s="206"/>
    </row>
    <row r="217" spans="9:10" ht="15" x14ac:dyDescent="0.25">
      <c r="I217" s="206"/>
      <c r="J217" s="206"/>
    </row>
    <row r="302" spans="9:10" ht="15" x14ac:dyDescent="0.25">
      <c r="I302" s="206"/>
      <c r="J302" s="206"/>
    </row>
  </sheetData>
  <mergeCells count="16">
    <mergeCell ref="C29:I29"/>
    <mergeCell ref="H1:L3"/>
    <mergeCell ref="M5:N5"/>
    <mergeCell ref="A6:N6"/>
    <mergeCell ref="A7:N7"/>
    <mergeCell ref="M8:N8"/>
    <mergeCell ref="A9:A10"/>
    <mergeCell ref="B9:D9"/>
    <mergeCell ref="E9:G9"/>
    <mergeCell ref="H9:H10"/>
    <mergeCell ref="I9:K9"/>
    <mergeCell ref="L9:L10"/>
    <mergeCell ref="M9:M10"/>
    <mergeCell ref="N9:N10"/>
    <mergeCell ref="B27:M27"/>
    <mergeCell ref="B28:M2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topLeftCell="A10" workbookViewId="0">
      <selection sqref="A1:XFD1048576"/>
    </sheetView>
  </sheetViews>
  <sheetFormatPr defaultRowHeight="12" x14ac:dyDescent="0.2"/>
  <cols>
    <col min="1" max="1" width="7.7109375" style="231" customWidth="1"/>
    <col min="2" max="2" width="22.5703125" style="231" customWidth="1"/>
    <col min="3" max="3" width="21.28515625" style="231" customWidth="1"/>
    <col min="4" max="5" width="9.140625" style="231"/>
    <col min="6" max="6" width="10.5703125" style="231" customWidth="1"/>
    <col min="7" max="8" width="9.140625" style="231"/>
    <col min="9" max="9" width="10.28515625" style="231" customWidth="1"/>
    <col min="10" max="10" width="9.140625" style="231"/>
    <col min="11" max="11" width="11" style="231" customWidth="1"/>
    <col min="12" max="12" width="9.28515625" style="231" customWidth="1"/>
    <col min="13" max="256" width="9.140625" style="231"/>
    <col min="257" max="257" width="7.7109375" style="231" customWidth="1"/>
    <col min="258" max="258" width="22.5703125" style="231" customWidth="1"/>
    <col min="259" max="259" width="21.28515625" style="231" customWidth="1"/>
    <col min="260" max="261" width="9.140625" style="231"/>
    <col min="262" max="262" width="10.5703125" style="231" customWidth="1"/>
    <col min="263" max="264" width="9.140625" style="231"/>
    <col min="265" max="265" width="10.28515625" style="231" customWidth="1"/>
    <col min="266" max="266" width="9.140625" style="231"/>
    <col min="267" max="267" width="11" style="231" customWidth="1"/>
    <col min="268" max="268" width="9.28515625" style="231" customWidth="1"/>
    <col min="269" max="512" width="9.140625" style="231"/>
    <col min="513" max="513" width="7.7109375" style="231" customWidth="1"/>
    <col min="514" max="514" width="22.5703125" style="231" customWidth="1"/>
    <col min="515" max="515" width="21.28515625" style="231" customWidth="1"/>
    <col min="516" max="517" width="9.140625" style="231"/>
    <col min="518" max="518" width="10.5703125" style="231" customWidth="1"/>
    <col min="519" max="520" width="9.140625" style="231"/>
    <col min="521" max="521" width="10.28515625" style="231" customWidth="1"/>
    <col min="522" max="522" width="9.140625" style="231"/>
    <col min="523" max="523" width="11" style="231" customWidth="1"/>
    <col min="524" max="524" width="9.28515625" style="231" customWidth="1"/>
    <col min="525" max="768" width="9.140625" style="231"/>
    <col min="769" max="769" width="7.7109375" style="231" customWidth="1"/>
    <col min="770" max="770" width="22.5703125" style="231" customWidth="1"/>
    <col min="771" max="771" width="21.28515625" style="231" customWidth="1"/>
    <col min="772" max="773" width="9.140625" style="231"/>
    <col min="774" max="774" width="10.5703125" style="231" customWidth="1"/>
    <col min="775" max="776" width="9.140625" style="231"/>
    <col min="777" max="777" width="10.28515625" style="231" customWidth="1"/>
    <col min="778" max="778" width="9.140625" style="231"/>
    <col min="779" max="779" width="11" style="231" customWidth="1"/>
    <col min="780" max="780" width="9.28515625" style="231" customWidth="1"/>
    <col min="781" max="1024" width="9.140625" style="231"/>
    <col min="1025" max="1025" width="7.7109375" style="231" customWidth="1"/>
    <col min="1026" max="1026" width="22.5703125" style="231" customWidth="1"/>
    <col min="1027" max="1027" width="21.28515625" style="231" customWidth="1"/>
    <col min="1028" max="1029" width="9.140625" style="231"/>
    <col min="1030" max="1030" width="10.5703125" style="231" customWidth="1"/>
    <col min="1031" max="1032" width="9.140625" style="231"/>
    <col min="1033" max="1033" width="10.28515625" style="231" customWidth="1"/>
    <col min="1034" max="1034" width="9.140625" style="231"/>
    <col min="1035" max="1035" width="11" style="231" customWidth="1"/>
    <col min="1036" max="1036" width="9.28515625" style="231" customWidth="1"/>
    <col min="1037" max="1280" width="9.140625" style="231"/>
    <col min="1281" max="1281" width="7.7109375" style="231" customWidth="1"/>
    <col min="1282" max="1282" width="22.5703125" style="231" customWidth="1"/>
    <col min="1283" max="1283" width="21.28515625" style="231" customWidth="1"/>
    <col min="1284" max="1285" width="9.140625" style="231"/>
    <col min="1286" max="1286" width="10.5703125" style="231" customWidth="1"/>
    <col min="1287" max="1288" width="9.140625" style="231"/>
    <col min="1289" max="1289" width="10.28515625" style="231" customWidth="1"/>
    <col min="1290" max="1290" width="9.140625" style="231"/>
    <col min="1291" max="1291" width="11" style="231" customWidth="1"/>
    <col min="1292" max="1292" width="9.28515625" style="231" customWidth="1"/>
    <col min="1293" max="1536" width="9.140625" style="231"/>
    <col min="1537" max="1537" width="7.7109375" style="231" customWidth="1"/>
    <col min="1538" max="1538" width="22.5703125" style="231" customWidth="1"/>
    <col min="1539" max="1539" width="21.28515625" style="231" customWidth="1"/>
    <col min="1540" max="1541" width="9.140625" style="231"/>
    <col min="1542" max="1542" width="10.5703125" style="231" customWidth="1"/>
    <col min="1543" max="1544" width="9.140625" style="231"/>
    <col min="1545" max="1545" width="10.28515625" style="231" customWidth="1"/>
    <col min="1546" max="1546" width="9.140625" style="231"/>
    <col min="1547" max="1547" width="11" style="231" customWidth="1"/>
    <col min="1548" max="1548" width="9.28515625" style="231" customWidth="1"/>
    <col min="1549" max="1792" width="9.140625" style="231"/>
    <col min="1793" max="1793" width="7.7109375" style="231" customWidth="1"/>
    <col min="1794" max="1794" width="22.5703125" style="231" customWidth="1"/>
    <col min="1795" max="1795" width="21.28515625" style="231" customWidth="1"/>
    <col min="1796" max="1797" width="9.140625" style="231"/>
    <col min="1798" max="1798" width="10.5703125" style="231" customWidth="1"/>
    <col min="1799" max="1800" width="9.140625" style="231"/>
    <col min="1801" max="1801" width="10.28515625" style="231" customWidth="1"/>
    <col min="1802" max="1802" width="9.140625" style="231"/>
    <col min="1803" max="1803" width="11" style="231" customWidth="1"/>
    <col min="1804" max="1804" width="9.28515625" style="231" customWidth="1"/>
    <col min="1805" max="2048" width="9.140625" style="231"/>
    <col min="2049" max="2049" width="7.7109375" style="231" customWidth="1"/>
    <col min="2050" max="2050" width="22.5703125" style="231" customWidth="1"/>
    <col min="2051" max="2051" width="21.28515625" style="231" customWidth="1"/>
    <col min="2052" max="2053" width="9.140625" style="231"/>
    <col min="2054" max="2054" width="10.5703125" style="231" customWidth="1"/>
    <col min="2055" max="2056" width="9.140625" style="231"/>
    <col min="2057" max="2057" width="10.28515625" style="231" customWidth="1"/>
    <col min="2058" max="2058" width="9.140625" style="231"/>
    <col min="2059" max="2059" width="11" style="231" customWidth="1"/>
    <col min="2060" max="2060" width="9.28515625" style="231" customWidth="1"/>
    <col min="2061" max="2304" width="9.140625" style="231"/>
    <col min="2305" max="2305" width="7.7109375" style="231" customWidth="1"/>
    <col min="2306" max="2306" width="22.5703125" style="231" customWidth="1"/>
    <col min="2307" max="2307" width="21.28515625" style="231" customWidth="1"/>
    <col min="2308" max="2309" width="9.140625" style="231"/>
    <col min="2310" max="2310" width="10.5703125" style="231" customWidth="1"/>
    <col min="2311" max="2312" width="9.140625" style="231"/>
    <col min="2313" max="2313" width="10.28515625" style="231" customWidth="1"/>
    <col min="2314" max="2314" width="9.140625" style="231"/>
    <col min="2315" max="2315" width="11" style="231" customWidth="1"/>
    <col min="2316" max="2316" width="9.28515625" style="231" customWidth="1"/>
    <col min="2317" max="2560" width="9.140625" style="231"/>
    <col min="2561" max="2561" width="7.7109375" style="231" customWidth="1"/>
    <col min="2562" max="2562" width="22.5703125" style="231" customWidth="1"/>
    <col min="2563" max="2563" width="21.28515625" style="231" customWidth="1"/>
    <col min="2564" max="2565" width="9.140625" style="231"/>
    <col min="2566" max="2566" width="10.5703125" style="231" customWidth="1"/>
    <col min="2567" max="2568" width="9.140625" style="231"/>
    <col min="2569" max="2569" width="10.28515625" style="231" customWidth="1"/>
    <col min="2570" max="2570" width="9.140625" style="231"/>
    <col min="2571" max="2571" width="11" style="231" customWidth="1"/>
    <col min="2572" max="2572" width="9.28515625" style="231" customWidth="1"/>
    <col min="2573" max="2816" width="9.140625" style="231"/>
    <col min="2817" max="2817" width="7.7109375" style="231" customWidth="1"/>
    <col min="2818" max="2818" width="22.5703125" style="231" customWidth="1"/>
    <col min="2819" max="2819" width="21.28515625" style="231" customWidth="1"/>
    <col min="2820" max="2821" width="9.140625" style="231"/>
    <col min="2822" max="2822" width="10.5703125" style="231" customWidth="1"/>
    <col min="2823" max="2824" width="9.140625" style="231"/>
    <col min="2825" max="2825" width="10.28515625" style="231" customWidth="1"/>
    <col min="2826" max="2826" width="9.140625" style="231"/>
    <col min="2827" max="2827" width="11" style="231" customWidth="1"/>
    <col min="2828" max="2828" width="9.28515625" style="231" customWidth="1"/>
    <col min="2829" max="3072" width="9.140625" style="231"/>
    <col min="3073" max="3073" width="7.7109375" style="231" customWidth="1"/>
    <col min="3074" max="3074" width="22.5703125" style="231" customWidth="1"/>
    <col min="3075" max="3075" width="21.28515625" style="231" customWidth="1"/>
    <col min="3076" max="3077" width="9.140625" style="231"/>
    <col min="3078" max="3078" width="10.5703125" style="231" customWidth="1"/>
    <col min="3079" max="3080" width="9.140625" style="231"/>
    <col min="3081" max="3081" width="10.28515625" style="231" customWidth="1"/>
    <col min="3082" max="3082" width="9.140625" style="231"/>
    <col min="3083" max="3083" width="11" style="231" customWidth="1"/>
    <col min="3084" max="3084" width="9.28515625" style="231" customWidth="1"/>
    <col min="3085" max="3328" width="9.140625" style="231"/>
    <col min="3329" max="3329" width="7.7109375" style="231" customWidth="1"/>
    <col min="3330" max="3330" width="22.5703125" style="231" customWidth="1"/>
    <col min="3331" max="3331" width="21.28515625" style="231" customWidth="1"/>
    <col min="3332" max="3333" width="9.140625" style="231"/>
    <col min="3334" max="3334" width="10.5703125" style="231" customWidth="1"/>
    <col min="3335" max="3336" width="9.140625" style="231"/>
    <col min="3337" max="3337" width="10.28515625" style="231" customWidth="1"/>
    <col min="3338" max="3338" width="9.140625" style="231"/>
    <col min="3339" max="3339" width="11" style="231" customWidth="1"/>
    <col min="3340" max="3340" width="9.28515625" style="231" customWidth="1"/>
    <col min="3341" max="3584" width="9.140625" style="231"/>
    <col min="3585" max="3585" width="7.7109375" style="231" customWidth="1"/>
    <col min="3586" max="3586" width="22.5703125" style="231" customWidth="1"/>
    <col min="3587" max="3587" width="21.28515625" style="231" customWidth="1"/>
    <col min="3588" max="3589" width="9.140625" style="231"/>
    <col min="3590" max="3590" width="10.5703125" style="231" customWidth="1"/>
    <col min="3591" max="3592" width="9.140625" style="231"/>
    <col min="3593" max="3593" width="10.28515625" style="231" customWidth="1"/>
    <col min="3594" max="3594" width="9.140625" style="231"/>
    <col min="3595" max="3595" width="11" style="231" customWidth="1"/>
    <col min="3596" max="3596" width="9.28515625" style="231" customWidth="1"/>
    <col min="3597" max="3840" width="9.140625" style="231"/>
    <col min="3841" max="3841" width="7.7109375" style="231" customWidth="1"/>
    <col min="3842" max="3842" width="22.5703125" style="231" customWidth="1"/>
    <col min="3843" max="3843" width="21.28515625" style="231" customWidth="1"/>
    <col min="3844" max="3845" width="9.140625" style="231"/>
    <col min="3846" max="3846" width="10.5703125" style="231" customWidth="1"/>
    <col min="3847" max="3848" width="9.140625" style="231"/>
    <col min="3849" max="3849" width="10.28515625" style="231" customWidth="1"/>
    <col min="3850" max="3850" width="9.140625" style="231"/>
    <col min="3851" max="3851" width="11" style="231" customWidth="1"/>
    <col min="3852" max="3852" width="9.28515625" style="231" customWidth="1"/>
    <col min="3853" max="4096" width="9.140625" style="231"/>
    <col min="4097" max="4097" width="7.7109375" style="231" customWidth="1"/>
    <col min="4098" max="4098" width="22.5703125" style="231" customWidth="1"/>
    <col min="4099" max="4099" width="21.28515625" style="231" customWidth="1"/>
    <col min="4100" max="4101" width="9.140625" style="231"/>
    <col min="4102" max="4102" width="10.5703125" style="231" customWidth="1"/>
    <col min="4103" max="4104" width="9.140625" style="231"/>
    <col min="4105" max="4105" width="10.28515625" style="231" customWidth="1"/>
    <col min="4106" max="4106" width="9.140625" style="231"/>
    <col min="4107" max="4107" width="11" style="231" customWidth="1"/>
    <col min="4108" max="4108" width="9.28515625" style="231" customWidth="1"/>
    <col min="4109" max="4352" width="9.140625" style="231"/>
    <col min="4353" max="4353" width="7.7109375" style="231" customWidth="1"/>
    <col min="4354" max="4354" width="22.5703125" style="231" customWidth="1"/>
    <col min="4355" max="4355" width="21.28515625" style="231" customWidth="1"/>
    <col min="4356" max="4357" width="9.140625" style="231"/>
    <col min="4358" max="4358" width="10.5703125" style="231" customWidth="1"/>
    <col min="4359" max="4360" width="9.140625" style="231"/>
    <col min="4361" max="4361" width="10.28515625" style="231" customWidth="1"/>
    <col min="4362" max="4362" width="9.140625" style="231"/>
    <col min="4363" max="4363" width="11" style="231" customWidth="1"/>
    <col min="4364" max="4364" width="9.28515625" style="231" customWidth="1"/>
    <col min="4365" max="4608" width="9.140625" style="231"/>
    <col min="4609" max="4609" width="7.7109375" style="231" customWidth="1"/>
    <col min="4610" max="4610" width="22.5703125" style="231" customWidth="1"/>
    <col min="4611" max="4611" width="21.28515625" style="231" customWidth="1"/>
    <col min="4612" max="4613" width="9.140625" style="231"/>
    <col min="4614" max="4614" width="10.5703125" style="231" customWidth="1"/>
    <col min="4615" max="4616" width="9.140625" style="231"/>
    <col min="4617" max="4617" width="10.28515625" style="231" customWidth="1"/>
    <col min="4618" max="4618" width="9.140625" style="231"/>
    <col min="4619" max="4619" width="11" style="231" customWidth="1"/>
    <col min="4620" max="4620" width="9.28515625" style="231" customWidth="1"/>
    <col min="4621" max="4864" width="9.140625" style="231"/>
    <col min="4865" max="4865" width="7.7109375" style="231" customWidth="1"/>
    <col min="4866" max="4866" width="22.5703125" style="231" customWidth="1"/>
    <col min="4867" max="4867" width="21.28515625" style="231" customWidth="1"/>
    <col min="4868" max="4869" width="9.140625" style="231"/>
    <col min="4870" max="4870" width="10.5703125" style="231" customWidth="1"/>
    <col min="4871" max="4872" width="9.140625" style="231"/>
    <col min="4873" max="4873" width="10.28515625" style="231" customWidth="1"/>
    <col min="4874" max="4874" width="9.140625" style="231"/>
    <col min="4875" max="4875" width="11" style="231" customWidth="1"/>
    <col min="4876" max="4876" width="9.28515625" style="231" customWidth="1"/>
    <col min="4877" max="5120" width="9.140625" style="231"/>
    <col min="5121" max="5121" width="7.7109375" style="231" customWidth="1"/>
    <col min="5122" max="5122" width="22.5703125" style="231" customWidth="1"/>
    <col min="5123" max="5123" width="21.28515625" style="231" customWidth="1"/>
    <col min="5124" max="5125" width="9.140625" style="231"/>
    <col min="5126" max="5126" width="10.5703125" style="231" customWidth="1"/>
    <col min="5127" max="5128" width="9.140625" style="231"/>
    <col min="5129" max="5129" width="10.28515625" style="231" customWidth="1"/>
    <col min="5130" max="5130" width="9.140625" style="231"/>
    <col min="5131" max="5131" width="11" style="231" customWidth="1"/>
    <col min="5132" max="5132" width="9.28515625" style="231" customWidth="1"/>
    <col min="5133" max="5376" width="9.140625" style="231"/>
    <col min="5377" max="5377" width="7.7109375" style="231" customWidth="1"/>
    <col min="5378" max="5378" width="22.5703125" style="231" customWidth="1"/>
    <col min="5379" max="5379" width="21.28515625" style="231" customWidth="1"/>
    <col min="5380" max="5381" width="9.140625" style="231"/>
    <col min="5382" max="5382" width="10.5703125" style="231" customWidth="1"/>
    <col min="5383" max="5384" width="9.140625" style="231"/>
    <col min="5385" max="5385" width="10.28515625" style="231" customWidth="1"/>
    <col min="5386" max="5386" width="9.140625" style="231"/>
    <col min="5387" max="5387" width="11" style="231" customWidth="1"/>
    <col min="5388" max="5388" width="9.28515625" style="231" customWidth="1"/>
    <col min="5389" max="5632" width="9.140625" style="231"/>
    <col min="5633" max="5633" width="7.7109375" style="231" customWidth="1"/>
    <col min="5634" max="5634" width="22.5703125" style="231" customWidth="1"/>
    <col min="5635" max="5635" width="21.28515625" style="231" customWidth="1"/>
    <col min="5636" max="5637" width="9.140625" style="231"/>
    <col min="5638" max="5638" width="10.5703125" style="231" customWidth="1"/>
    <col min="5639" max="5640" width="9.140625" style="231"/>
    <col min="5641" max="5641" width="10.28515625" style="231" customWidth="1"/>
    <col min="5642" max="5642" width="9.140625" style="231"/>
    <col min="5643" max="5643" width="11" style="231" customWidth="1"/>
    <col min="5644" max="5644" width="9.28515625" style="231" customWidth="1"/>
    <col min="5645" max="5888" width="9.140625" style="231"/>
    <col min="5889" max="5889" width="7.7109375" style="231" customWidth="1"/>
    <col min="5890" max="5890" width="22.5703125" style="231" customWidth="1"/>
    <col min="5891" max="5891" width="21.28515625" style="231" customWidth="1"/>
    <col min="5892" max="5893" width="9.140625" style="231"/>
    <col min="5894" max="5894" width="10.5703125" style="231" customWidth="1"/>
    <col min="5895" max="5896" width="9.140625" style="231"/>
    <col min="5897" max="5897" width="10.28515625" style="231" customWidth="1"/>
    <col min="5898" max="5898" width="9.140625" style="231"/>
    <col min="5899" max="5899" width="11" style="231" customWidth="1"/>
    <col min="5900" max="5900" width="9.28515625" style="231" customWidth="1"/>
    <col min="5901" max="6144" width="9.140625" style="231"/>
    <col min="6145" max="6145" width="7.7109375" style="231" customWidth="1"/>
    <col min="6146" max="6146" width="22.5703125" style="231" customWidth="1"/>
    <col min="6147" max="6147" width="21.28515625" style="231" customWidth="1"/>
    <col min="6148" max="6149" width="9.140625" style="231"/>
    <col min="6150" max="6150" width="10.5703125" style="231" customWidth="1"/>
    <col min="6151" max="6152" width="9.140625" style="231"/>
    <col min="6153" max="6153" width="10.28515625" style="231" customWidth="1"/>
    <col min="6154" max="6154" width="9.140625" style="231"/>
    <col min="6155" max="6155" width="11" style="231" customWidth="1"/>
    <col min="6156" max="6156" width="9.28515625" style="231" customWidth="1"/>
    <col min="6157" max="6400" width="9.140625" style="231"/>
    <col min="6401" max="6401" width="7.7109375" style="231" customWidth="1"/>
    <col min="6402" max="6402" width="22.5703125" style="231" customWidth="1"/>
    <col min="6403" max="6403" width="21.28515625" style="231" customWidth="1"/>
    <col min="6404" max="6405" width="9.140625" style="231"/>
    <col min="6406" max="6406" width="10.5703125" style="231" customWidth="1"/>
    <col min="6407" max="6408" width="9.140625" style="231"/>
    <col min="6409" max="6409" width="10.28515625" style="231" customWidth="1"/>
    <col min="6410" max="6410" width="9.140625" style="231"/>
    <col min="6411" max="6411" width="11" style="231" customWidth="1"/>
    <col min="6412" max="6412" width="9.28515625" style="231" customWidth="1"/>
    <col min="6413" max="6656" width="9.140625" style="231"/>
    <col min="6657" max="6657" width="7.7109375" style="231" customWidth="1"/>
    <col min="6658" max="6658" width="22.5703125" style="231" customWidth="1"/>
    <col min="6659" max="6659" width="21.28515625" style="231" customWidth="1"/>
    <col min="6660" max="6661" width="9.140625" style="231"/>
    <col min="6662" max="6662" width="10.5703125" style="231" customWidth="1"/>
    <col min="6663" max="6664" width="9.140625" style="231"/>
    <col min="6665" max="6665" width="10.28515625" style="231" customWidth="1"/>
    <col min="6666" max="6666" width="9.140625" style="231"/>
    <col min="6667" max="6667" width="11" style="231" customWidth="1"/>
    <col min="6668" max="6668" width="9.28515625" style="231" customWidth="1"/>
    <col min="6669" max="6912" width="9.140625" style="231"/>
    <col min="6913" max="6913" width="7.7109375" style="231" customWidth="1"/>
    <col min="6914" max="6914" width="22.5703125" style="231" customWidth="1"/>
    <col min="6915" max="6915" width="21.28515625" style="231" customWidth="1"/>
    <col min="6916" max="6917" width="9.140625" style="231"/>
    <col min="6918" max="6918" width="10.5703125" style="231" customWidth="1"/>
    <col min="6919" max="6920" width="9.140625" style="231"/>
    <col min="6921" max="6921" width="10.28515625" style="231" customWidth="1"/>
    <col min="6922" max="6922" width="9.140625" style="231"/>
    <col min="6923" max="6923" width="11" style="231" customWidth="1"/>
    <col min="6924" max="6924" width="9.28515625" style="231" customWidth="1"/>
    <col min="6925" max="7168" width="9.140625" style="231"/>
    <col min="7169" max="7169" width="7.7109375" style="231" customWidth="1"/>
    <col min="7170" max="7170" width="22.5703125" style="231" customWidth="1"/>
    <col min="7171" max="7171" width="21.28515625" style="231" customWidth="1"/>
    <col min="7172" max="7173" width="9.140625" style="231"/>
    <col min="7174" max="7174" width="10.5703125" style="231" customWidth="1"/>
    <col min="7175" max="7176" width="9.140625" style="231"/>
    <col min="7177" max="7177" width="10.28515625" style="231" customWidth="1"/>
    <col min="7178" max="7178" width="9.140625" style="231"/>
    <col min="7179" max="7179" width="11" style="231" customWidth="1"/>
    <col min="7180" max="7180" width="9.28515625" style="231" customWidth="1"/>
    <col min="7181" max="7424" width="9.140625" style="231"/>
    <col min="7425" max="7425" width="7.7109375" style="231" customWidth="1"/>
    <col min="7426" max="7426" width="22.5703125" style="231" customWidth="1"/>
    <col min="7427" max="7427" width="21.28515625" style="231" customWidth="1"/>
    <col min="7428" max="7429" width="9.140625" style="231"/>
    <col min="7430" max="7430" width="10.5703125" style="231" customWidth="1"/>
    <col min="7431" max="7432" width="9.140625" style="231"/>
    <col min="7433" max="7433" width="10.28515625" style="231" customWidth="1"/>
    <col min="7434" max="7434" width="9.140625" style="231"/>
    <col min="7435" max="7435" width="11" style="231" customWidth="1"/>
    <col min="7436" max="7436" width="9.28515625" style="231" customWidth="1"/>
    <col min="7437" max="7680" width="9.140625" style="231"/>
    <col min="7681" max="7681" width="7.7109375" style="231" customWidth="1"/>
    <col min="7682" max="7682" width="22.5703125" style="231" customWidth="1"/>
    <col min="7683" max="7683" width="21.28515625" style="231" customWidth="1"/>
    <col min="7684" max="7685" width="9.140625" style="231"/>
    <col min="7686" max="7686" width="10.5703125" style="231" customWidth="1"/>
    <col min="7687" max="7688" width="9.140625" style="231"/>
    <col min="7689" max="7689" width="10.28515625" style="231" customWidth="1"/>
    <col min="7690" max="7690" width="9.140625" style="231"/>
    <col min="7691" max="7691" width="11" style="231" customWidth="1"/>
    <col min="7692" max="7692" width="9.28515625" style="231" customWidth="1"/>
    <col min="7693" max="7936" width="9.140625" style="231"/>
    <col min="7937" max="7937" width="7.7109375" style="231" customWidth="1"/>
    <col min="7938" max="7938" width="22.5703125" style="231" customWidth="1"/>
    <col min="7939" max="7939" width="21.28515625" style="231" customWidth="1"/>
    <col min="7940" max="7941" width="9.140625" style="231"/>
    <col min="7942" max="7942" width="10.5703125" style="231" customWidth="1"/>
    <col min="7943" max="7944" width="9.140625" style="231"/>
    <col min="7945" max="7945" width="10.28515625" style="231" customWidth="1"/>
    <col min="7946" max="7946" width="9.140625" style="231"/>
    <col min="7947" max="7947" width="11" style="231" customWidth="1"/>
    <col min="7948" max="7948" width="9.28515625" style="231" customWidth="1"/>
    <col min="7949" max="8192" width="9.140625" style="231"/>
    <col min="8193" max="8193" width="7.7109375" style="231" customWidth="1"/>
    <col min="8194" max="8194" width="22.5703125" style="231" customWidth="1"/>
    <col min="8195" max="8195" width="21.28515625" style="231" customWidth="1"/>
    <col min="8196" max="8197" width="9.140625" style="231"/>
    <col min="8198" max="8198" width="10.5703125" style="231" customWidth="1"/>
    <col min="8199" max="8200" width="9.140625" style="231"/>
    <col min="8201" max="8201" width="10.28515625" style="231" customWidth="1"/>
    <col min="8202" max="8202" width="9.140625" style="231"/>
    <col min="8203" max="8203" width="11" style="231" customWidth="1"/>
    <col min="8204" max="8204" width="9.28515625" style="231" customWidth="1"/>
    <col min="8205" max="8448" width="9.140625" style="231"/>
    <col min="8449" max="8449" width="7.7109375" style="231" customWidth="1"/>
    <col min="8450" max="8450" width="22.5703125" style="231" customWidth="1"/>
    <col min="8451" max="8451" width="21.28515625" style="231" customWidth="1"/>
    <col min="8452" max="8453" width="9.140625" style="231"/>
    <col min="8454" max="8454" width="10.5703125" style="231" customWidth="1"/>
    <col min="8455" max="8456" width="9.140625" style="231"/>
    <col min="8457" max="8457" width="10.28515625" style="231" customWidth="1"/>
    <col min="8458" max="8458" width="9.140625" style="231"/>
    <col min="8459" max="8459" width="11" style="231" customWidth="1"/>
    <col min="8460" max="8460" width="9.28515625" style="231" customWidth="1"/>
    <col min="8461" max="8704" width="9.140625" style="231"/>
    <col min="8705" max="8705" width="7.7109375" style="231" customWidth="1"/>
    <col min="8706" max="8706" width="22.5703125" style="231" customWidth="1"/>
    <col min="8707" max="8707" width="21.28515625" style="231" customWidth="1"/>
    <col min="8708" max="8709" width="9.140625" style="231"/>
    <col min="8710" max="8710" width="10.5703125" style="231" customWidth="1"/>
    <col min="8711" max="8712" width="9.140625" style="231"/>
    <col min="8713" max="8713" width="10.28515625" style="231" customWidth="1"/>
    <col min="8714" max="8714" width="9.140625" style="231"/>
    <col min="8715" max="8715" width="11" style="231" customWidth="1"/>
    <col min="8716" max="8716" width="9.28515625" style="231" customWidth="1"/>
    <col min="8717" max="8960" width="9.140625" style="231"/>
    <col min="8961" max="8961" width="7.7109375" style="231" customWidth="1"/>
    <col min="8962" max="8962" width="22.5703125" style="231" customWidth="1"/>
    <col min="8963" max="8963" width="21.28515625" style="231" customWidth="1"/>
    <col min="8964" max="8965" width="9.140625" style="231"/>
    <col min="8966" max="8966" width="10.5703125" style="231" customWidth="1"/>
    <col min="8967" max="8968" width="9.140625" style="231"/>
    <col min="8969" max="8969" width="10.28515625" style="231" customWidth="1"/>
    <col min="8970" max="8970" width="9.140625" style="231"/>
    <col min="8971" max="8971" width="11" style="231" customWidth="1"/>
    <col min="8972" max="8972" width="9.28515625" style="231" customWidth="1"/>
    <col min="8973" max="9216" width="9.140625" style="231"/>
    <col min="9217" max="9217" width="7.7109375" style="231" customWidth="1"/>
    <col min="9218" max="9218" width="22.5703125" style="231" customWidth="1"/>
    <col min="9219" max="9219" width="21.28515625" style="231" customWidth="1"/>
    <col min="9220" max="9221" width="9.140625" style="231"/>
    <col min="9222" max="9222" width="10.5703125" style="231" customWidth="1"/>
    <col min="9223" max="9224" width="9.140625" style="231"/>
    <col min="9225" max="9225" width="10.28515625" style="231" customWidth="1"/>
    <col min="9226" max="9226" width="9.140625" style="231"/>
    <col min="9227" max="9227" width="11" style="231" customWidth="1"/>
    <col min="9228" max="9228" width="9.28515625" style="231" customWidth="1"/>
    <col min="9229" max="9472" width="9.140625" style="231"/>
    <col min="9473" max="9473" width="7.7109375" style="231" customWidth="1"/>
    <col min="9474" max="9474" width="22.5703125" style="231" customWidth="1"/>
    <col min="9475" max="9475" width="21.28515625" style="231" customWidth="1"/>
    <col min="9476" max="9477" width="9.140625" style="231"/>
    <col min="9478" max="9478" width="10.5703125" style="231" customWidth="1"/>
    <col min="9479" max="9480" width="9.140625" style="231"/>
    <col min="9481" max="9481" width="10.28515625" style="231" customWidth="1"/>
    <col min="9482" max="9482" width="9.140625" style="231"/>
    <col min="9483" max="9483" width="11" style="231" customWidth="1"/>
    <col min="9484" max="9484" width="9.28515625" style="231" customWidth="1"/>
    <col min="9485" max="9728" width="9.140625" style="231"/>
    <col min="9729" max="9729" width="7.7109375" style="231" customWidth="1"/>
    <col min="9730" max="9730" width="22.5703125" style="231" customWidth="1"/>
    <col min="9731" max="9731" width="21.28515625" style="231" customWidth="1"/>
    <col min="9732" max="9733" width="9.140625" style="231"/>
    <col min="9734" max="9734" width="10.5703125" style="231" customWidth="1"/>
    <col min="9735" max="9736" width="9.140625" style="231"/>
    <col min="9737" max="9737" width="10.28515625" style="231" customWidth="1"/>
    <col min="9738" max="9738" width="9.140625" style="231"/>
    <col min="9739" max="9739" width="11" style="231" customWidth="1"/>
    <col min="9740" max="9740" width="9.28515625" style="231" customWidth="1"/>
    <col min="9741" max="9984" width="9.140625" style="231"/>
    <col min="9985" max="9985" width="7.7109375" style="231" customWidth="1"/>
    <col min="9986" max="9986" width="22.5703125" style="231" customWidth="1"/>
    <col min="9987" max="9987" width="21.28515625" style="231" customWidth="1"/>
    <col min="9988" max="9989" width="9.140625" style="231"/>
    <col min="9990" max="9990" width="10.5703125" style="231" customWidth="1"/>
    <col min="9991" max="9992" width="9.140625" style="231"/>
    <col min="9993" max="9993" width="10.28515625" style="231" customWidth="1"/>
    <col min="9994" max="9994" width="9.140625" style="231"/>
    <col min="9995" max="9995" width="11" style="231" customWidth="1"/>
    <col min="9996" max="9996" width="9.28515625" style="231" customWidth="1"/>
    <col min="9997" max="10240" width="9.140625" style="231"/>
    <col min="10241" max="10241" width="7.7109375" style="231" customWidth="1"/>
    <col min="10242" max="10242" width="22.5703125" style="231" customWidth="1"/>
    <col min="10243" max="10243" width="21.28515625" style="231" customWidth="1"/>
    <col min="10244" max="10245" width="9.140625" style="231"/>
    <col min="10246" max="10246" width="10.5703125" style="231" customWidth="1"/>
    <col min="10247" max="10248" width="9.140625" style="231"/>
    <col min="10249" max="10249" width="10.28515625" style="231" customWidth="1"/>
    <col min="10250" max="10250" width="9.140625" style="231"/>
    <col min="10251" max="10251" width="11" style="231" customWidth="1"/>
    <col min="10252" max="10252" width="9.28515625" style="231" customWidth="1"/>
    <col min="10253" max="10496" width="9.140625" style="231"/>
    <col min="10497" max="10497" width="7.7109375" style="231" customWidth="1"/>
    <col min="10498" max="10498" width="22.5703125" style="231" customWidth="1"/>
    <col min="10499" max="10499" width="21.28515625" style="231" customWidth="1"/>
    <col min="10500" max="10501" width="9.140625" style="231"/>
    <col min="10502" max="10502" width="10.5703125" style="231" customWidth="1"/>
    <col min="10503" max="10504" width="9.140625" style="231"/>
    <col min="10505" max="10505" width="10.28515625" style="231" customWidth="1"/>
    <col min="10506" max="10506" width="9.140625" style="231"/>
    <col min="10507" max="10507" width="11" style="231" customWidth="1"/>
    <col min="10508" max="10508" width="9.28515625" style="231" customWidth="1"/>
    <col min="10509" max="10752" width="9.140625" style="231"/>
    <col min="10753" max="10753" width="7.7109375" style="231" customWidth="1"/>
    <col min="10754" max="10754" width="22.5703125" style="231" customWidth="1"/>
    <col min="10755" max="10755" width="21.28515625" style="231" customWidth="1"/>
    <col min="10756" max="10757" width="9.140625" style="231"/>
    <col min="10758" max="10758" width="10.5703125" style="231" customWidth="1"/>
    <col min="10759" max="10760" width="9.140625" style="231"/>
    <col min="10761" max="10761" width="10.28515625" style="231" customWidth="1"/>
    <col min="10762" max="10762" width="9.140625" style="231"/>
    <col min="10763" max="10763" width="11" style="231" customWidth="1"/>
    <col min="10764" max="10764" width="9.28515625" style="231" customWidth="1"/>
    <col min="10765" max="11008" width="9.140625" style="231"/>
    <col min="11009" max="11009" width="7.7109375" style="231" customWidth="1"/>
    <col min="11010" max="11010" width="22.5703125" style="231" customWidth="1"/>
    <col min="11011" max="11011" width="21.28515625" style="231" customWidth="1"/>
    <col min="11012" max="11013" width="9.140625" style="231"/>
    <col min="11014" max="11014" width="10.5703125" style="231" customWidth="1"/>
    <col min="11015" max="11016" width="9.140625" style="231"/>
    <col min="11017" max="11017" width="10.28515625" style="231" customWidth="1"/>
    <col min="11018" max="11018" width="9.140625" style="231"/>
    <col min="11019" max="11019" width="11" style="231" customWidth="1"/>
    <col min="11020" max="11020" width="9.28515625" style="231" customWidth="1"/>
    <col min="11021" max="11264" width="9.140625" style="231"/>
    <col min="11265" max="11265" width="7.7109375" style="231" customWidth="1"/>
    <col min="11266" max="11266" width="22.5703125" style="231" customWidth="1"/>
    <col min="11267" max="11267" width="21.28515625" style="231" customWidth="1"/>
    <col min="11268" max="11269" width="9.140625" style="231"/>
    <col min="11270" max="11270" width="10.5703125" style="231" customWidth="1"/>
    <col min="11271" max="11272" width="9.140625" style="231"/>
    <col min="11273" max="11273" width="10.28515625" style="231" customWidth="1"/>
    <col min="11274" max="11274" width="9.140625" style="231"/>
    <col min="11275" max="11275" width="11" style="231" customWidth="1"/>
    <col min="11276" max="11276" width="9.28515625" style="231" customWidth="1"/>
    <col min="11277" max="11520" width="9.140625" style="231"/>
    <col min="11521" max="11521" width="7.7109375" style="231" customWidth="1"/>
    <col min="11522" max="11522" width="22.5703125" style="231" customWidth="1"/>
    <col min="11523" max="11523" width="21.28515625" style="231" customWidth="1"/>
    <col min="11524" max="11525" width="9.140625" style="231"/>
    <col min="11526" max="11526" width="10.5703125" style="231" customWidth="1"/>
    <col min="11527" max="11528" width="9.140625" style="231"/>
    <col min="11529" max="11529" width="10.28515625" style="231" customWidth="1"/>
    <col min="11530" max="11530" width="9.140625" style="231"/>
    <col min="11531" max="11531" width="11" style="231" customWidth="1"/>
    <col min="11532" max="11532" width="9.28515625" style="231" customWidth="1"/>
    <col min="11533" max="11776" width="9.140625" style="231"/>
    <col min="11777" max="11777" width="7.7109375" style="231" customWidth="1"/>
    <col min="11778" max="11778" width="22.5703125" style="231" customWidth="1"/>
    <col min="11779" max="11779" width="21.28515625" style="231" customWidth="1"/>
    <col min="11780" max="11781" width="9.140625" style="231"/>
    <col min="11782" max="11782" width="10.5703125" style="231" customWidth="1"/>
    <col min="11783" max="11784" width="9.140625" style="231"/>
    <col min="11785" max="11785" width="10.28515625" style="231" customWidth="1"/>
    <col min="11786" max="11786" width="9.140625" style="231"/>
    <col min="11787" max="11787" width="11" style="231" customWidth="1"/>
    <col min="11788" max="11788" width="9.28515625" style="231" customWidth="1"/>
    <col min="11789" max="12032" width="9.140625" style="231"/>
    <col min="12033" max="12033" width="7.7109375" style="231" customWidth="1"/>
    <col min="12034" max="12034" width="22.5703125" style="231" customWidth="1"/>
    <col min="12035" max="12035" width="21.28515625" style="231" customWidth="1"/>
    <col min="12036" max="12037" width="9.140625" style="231"/>
    <col min="12038" max="12038" width="10.5703125" style="231" customWidth="1"/>
    <col min="12039" max="12040" width="9.140625" style="231"/>
    <col min="12041" max="12041" width="10.28515625" style="231" customWidth="1"/>
    <col min="12042" max="12042" width="9.140625" style="231"/>
    <col min="12043" max="12043" width="11" style="231" customWidth="1"/>
    <col min="12044" max="12044" width="9.28515625" style="231" customWidth="1"/>
    <col min="12045" max="12288" width="9.140625" style="231"/>
    <col min="12289" max="12289" width="7.7109375" style="231" customWidth="1"/>
    <col min="12290" max="12290" width="22.5703125" style="231" customWidth="1"/>
    <col min="12291" max="12291" width="21.28515625" style="231" customWidth="1"/>
    <col min="12292" max="12293" width="9.140625" style="231"/>
    <col min="12294" max="12294" width="10.5703125" style="231" customWidth="1"/>
    <col min="12295" max="12296" width="9.140625" style="231"/>
    <col min="12297" max="12297" width="10.28515625" style="231" customWidth="1"/>
    <col min="12298" max="12298" width="9.140625" style="231"/>
    <col min="12299" max="12299" width="11" style="231" customWidth="1"/>
    <col min="12300" max="12300" width="9.28515625" style="231" customWidth="1"/>
    <col min="12301" max="12544" width="9.140625" style="231"/>
    <col min="12545" max="12545" width="7.7109375" style="231" customWidth="1"/>
    <col min="12546" max="12546" width="22.5703125" style="231" customWidth="1"/>
    <col min="12547" max="12547" width="21.28515625" style="231" customWidth="1"/>
    <col min="12548" max="12549" width="9.140625" style="231"/>
    <col min="12550" max="12550" width="10.5703125" style="231" customWidth="1"/>
    <col min="12551" max="12552" width="9.140625" style="231"/>
    <col min="12553" max="12553" width="10.28515625" style="231" customWidth="1"/>
    <col min="12554" max="12554" width="9.140625" style="231"/>
    <col min="12555" max="12555" width="11" style="231" customWidth="1"/>
    <col min="12556" max="12556" width="9.28515625" style="231" customWidth="1"/>
    <col min="12557" max="12800" width="9.140625" style="231"/>
    <col min="12801" max="12801" width="7.7109375" style="231" customWidth="1"/>
    <col min="12802" max="12802" width="22.5703125" style="231" customWidth="1"/>
    <col min="12803" max="12803" width="21.28515625" style="231" customWidth="1"/>
    <col min="12804" max="12805" width="9.140625" style="231"/>
    <col min="12806" max="12806" width="10.5703125" style="231" customWidth="1"/>
    <col min="12807" max="12808" width="9.140625" style="231"/>
    <col min="12809" max="12809" width="10.28515625" style="231" customWidth="1"/>
    <col min="12810" max="12810" width="9.140625" style="231"/>
    <col min="12811" max="12811" width="11" style="231" customWidth="1"/>
    <col min="12812" max="12812" width="9.28515625" style="231" customWidth="1"/>
    <col min="12813" max="13056" width="9.140625" style="231"/>
    <col min="13057" max="13057" width="7.7109375" style="231" customWidth="1"/>
    <col min="13058" max="13058" width="22.5703125" style="231" customWidth="1"/>
    <col min="13059" max="13059" width="21.28515625" style="231" customWidth="1"/>
    <col min="13060" max="13061" width="9.140625" style="231"/>
    <col min="13062" max="13062" width="10.5703125" style="231" customWidth="1"/>
    <col min="13063" max="13064" width="9.140625" style="231"/>
    <col min="13065" max="13065" width="10.28515625" style="231" customWidth="1"/>
    <col min="13066" max="13066" width="9.140625" style="231"/>
    <col min="13067" max="13067" width="11" style="231" customWidth="1"/>
    <col min="13068" max="13068" width="9.28515625" style="231" customWidth="1"/>
    <col min="13069" max="13312" width="9.140625" style="231"/>
    <col min="13313" max="13313" width="7.7109375" style="231" customWidth="1"/>
    <col min="13314" max="13314" width="22.5703125" style="231" customWidth="1"/>
    <col min="13315" max="13315" width="21.28515625" style="231" customWidth="1"/>
    <col min="13316" max="13317" width="9.140625" style="231"/>
    <col min="13318" max="13318" width="10.5703125" style="231" customWidth="1"/>
    <col min="13319" max="13320" width="9.140625" style="231"/>
    <col min="13321" max="13321" width="10.28515625" style="231" customWidth="1"/>
    <col min="13322" max="13322" width="9.140625" style="231"/>
    <col min="13323" max="13323" width="11" style="231" customWidth="1"/>
    <col min="13324" max="13324" width="9.28515625" style="231" customWidth="1"/>
    <col min="13325" max="13568" width="9.140625" style="231"/>
    <col min="13569" max="13569" width="7.7109375" style="231" customWidth="1"/>
    <col min="13570" max="13570" width="22.5703125" style="231" customWidth="1"/>
    <col min="13571" max="13571" width="21.28515625" style="231" customWidth="1"/>
    <col min="13572" max="13573" width="9.140625" style="231"/>
    <col min="13574" max="13574" width="10.5703125" style="231" customWidth="1"/>
    <col min="13575" max="13576" width="9.140625" style="231"/>
    <col min="13577" max="13577" width="10.28515625" style="231" customWidth="1"/>
    <col min="13578" max="13578" width="9.140625" style="231"/>
    <col min="13579" max="13579" width="11" style="231" customWidth="1"/>
    <col min="13580" max="13580" width="9.28515625" style="231" customWidth="1"/>
    <col min="13581" max="13824" width="9.140625" style="231"/>
    <col min="13825" max="13825" width="7.7109375" style="231" customWidth="1"/>
    <col min="13826" max="13826" width="22.5703125" style="231" customWidth="1"/>
    <col min="13827" max="13827" width="21.28515625" style="231" customWidth="1"/>
    <col min="13828" max="13829" width="9.140625" style="231"/>
    <col min="13830" max="13830" width="10.5703125" style="231" customWidth="1"/>
    <col min="13831" max="13832" width="9.140625" style="231"/>
    <col min="13833" max="13833" width="10.28515625" style="231" customWidth="1"/>
    <col min="13834" max="13834" width="9.140625" style="231"/>
    <col min="13835" max="13835" width="11" style="231" customWidth="1"/>
    <col min="13836" max="13836" width="9.28515625" style="231" customWidth="1"/>
    <col min="13837" max="14080" width="9.140625" style="231"/>
    <col min="14081" max="14081" width="7.7109375" style="231" customWidth="1"/>
    <col min="14082" max="14082" width="22.5703125" style="231" customWidth="1"/>
    <col min="14083" max="14083" width="21.28515625" style="231" customWidth="1"/>
    <col min="14084" max="14085" width="9.140625" style="231"/>
    <col min="14086" max="14086" width="10.5703125" style="231" customWidth="1"/>
    <col min="14087" max="14088" width="9.140625" style="231"/>
    <col min="14089" max="14089" width="10.28515625" style="231" customWidth="1"/>
    <col min="14090" max="14090" width="9.140625" style="231"/>
    <col min="14091" max="14091" width="11" style="231" customWidth="1"/>
    <col min="14092" max="14092" width="9.28515625" style="231" customWidth="1"/>
    <col min="14093" max="14336" width="9.140625" style="231"/>
    <col min="14337" max="14337" width="7.7109375" style="231" customWidth="1"/>
    <col min="14338" max="14338" width="22.5703125" style="231" customWidth="1"/>
    <col min="14339" max="14339" width="21.28515625" style="231" customWidth="1"/>
    <col min="14340" max="14341" width="9.140625" style="231"/>
    <col min="14342" max="14342" width="10.5703125" style="231" customWidth="1"/>
    <col min="14343" max="14344" width="9.140625" style="231"/>
    <col min="14345" max="14345" width="10.28515625" style="231" customWidth="1"/>
    <col min="14346" max="14346" width="9.140625" style="231"/>
    <col min="14347" max="14347" width="11" style="231" customWidth="1"/>
    <col min="14348" max="14348" width="9.28515625" style="231" customWidth="1"/>
    <col min="14349" max="14592" width="9.140625" style="231"/>
    <col min="14593" max="14593" width="7.7109375" style="231" customWidth="1"/>
    <col min="14594" max="14594" width="22.5703125" style="231" customWidth="1"/>
    <col min="14595" max="14595" width="21.28515625" style="231" customWidth="1"/>
    <col min="14596" max="14597" width="9.140625" style="231"/>
    <col min="14598" max="14598" width="10.5703125" style="231" customWidth="1"/>
    <col min="14599" max="14600" width="9.140625" style="231"/>
    <col min="14601" max="14601" width="10.28515625" style="231" customWidth="1"/>
    <col min="14602" max="14602" width="9.140625" style="231"/>
    <col min="14603" max="14603" width="11" style="231" customWidth="1"/>
    <col min="14604" max="14604" width="9.28515625" style="231" customWidth="1"/>
    <col min="14605" max="14848" width="9.140625" style="231"/>
    <col min="14849" max="14849" width="7.7109375" style="231" customWidth="1"/>
    <col min="14850" max="14850" width="22.5703125" style="231" customWidth="1"/>
    <col min="14851" max="14851" width="21.28515625" style="231" customWidth="1"/>
    <col min="14852" max="14853" width="9.140625" style="231"/>
    <col min="14854" max="14854" width="10.5703125" style="231" customWidth="1"/>
    <col min="14855" max="14856" width="9.140625" style="231"/>
    <col min="14857" max="14857" width="10.28515625" style="231" customWidth="1"/>
    <col min="14858" max="14858" width="9.140625" style="231"/>
    <col min="14859" max="14859" width="11" style="231" customWidth="1"/>
    <col min="14860" max="14860" width="9.28515625" style="231" customWidth="1"/>
    <col min="14861" max="15104" width="9.140625" style="231"/>
    <col min="15105" max="15105" width="7.7109375" style="231" customWidth="1"/>
    <col min="15106" max="15106" width="22.5703125" style="231" customWidth="1"/>
    <col min="15107" max="15107" width="21.28515625" style="231" customWidth="1"/>
    <col min="15108" max="15109" width="9.140625" style="231"/>
    <col min="15110" max="15110" width="10.5703125" style="231" customWidth="1"/>
    <col min="15111" max="15112" width="9.140625" style="231"/>
    <col min="15113" max="15113" width="10.28515625" style="231" customWidth="1"/>
    <col min="15114" max="15114" width="9.140625" style="231"/>
    <col min="15115" max="15115" width="11" style="231" customWidth="1"/>
    <col min="15116" max="15116" width="9.28515625" style="231" customWidth="1"/>
    <col min="15117" max="15360" width="9.140625" style="231"/>
    <col min="15361" max="15361" width="7.7109375" style="231" customWidth="1"/>
    <col min="15362" max="15362" width="22.5703125" style="231" customWidth="1"/>
    <col min="15363" max="15363" width="21.28515625" style="231" customWidth="1"/>
    <col min="15364" max="15365" width="9.140625" style="231"/>
    <col min="15366" max="15366" width="10.5703125" style="231" customWidth="1"/>
    <col min="15367" max="15368" width="9.140625" style="231"/>
    <col min="15369" max="15369" width="10.28515625" style="231" customWidth="1"/>
    <col min="15370" max="15370" width="9.140625" style="231"/>
    <col min="15371" max="15371" width="11" style="231" customWidth="1"/>
    <col min="15372" max="15372" width="9.28515625" style="231" customWidth="1"/>
    <col min="15373" max="15616" width="9.140625" style="231"/>
    <col min="15617" max="15617" width="7.7109375" style="231" customWidth="1"/>
    <col min="15618" max="15618" width="22.5703125" style="231" customWidth="1"/>
    <col min="15619" max="15619" width="21.28515625" style="231" customWidth="1"/>
    <col min="15620" max="15621" width="9.140625" style="231"/>
    <col min="15622" max="15622" width="10.5703125" style="231" customWidth="1"/>
    <col min="15623" max="15624" width="9.140625" style="231"/>
    <col min="15625" max="15625" width="10.28515625" style="231" customWidth="1"/>
    <col min="15626" max="15626" width="9.140625" style="231"/>
    <col min="15627" max="15627" width="11" style="231" customWidth="1"/>
    <col min="15628" max="15628" width="9.28515625" style="231" customWidth="1"/>
    <col min="15629" max="15872" width="9.140625" style="231"/>
    <col min="15873" max="15873" width="7.7109375" style="231" customWidth="1"/>
    <col min="15874" max="15874" width="22.5703125" style="231" customWidth="1"/>
    <col min="15875" max="15875" width="21.28515625" style="231" customWidth="1"/>
    <col min="15876" max="15877" width="9.140625" style="231"/>
    <col min="15878" max="15878" width="10.5703125" style="231" customWidth="1"/>
    <col min="15879" max="15880" width="9.140625" style="231"/>
    <col min="15881" max="15881" width="10.28515625" style="231" customWidth="1"/>
    <col min="15882" max="15882" width="9.140625" style="231"/>
    <col min="15883" max="15883" width="11" style="231" customWidth="1"/>
    <col min="15884" max="15884" width="9.28515625" style="231" customWidth="1"/>
    <col min="15885" max="16128" width="9.140625" style="231"/>
    <col min="16129" max="16129" width="7.7109375" style="231" customWidth="1"/>
    <col min="16130" max="16130" width="22.5703125" style="231" customWidth="1"/>
    <col min="16131" max="16131" width="21.28515625" style="231" customWidth="1"/>
    <col min="16132" max="16133" width="9.140625" style="231"/>
    <col min="16134" max="16134" width="10.5703125" style="231" customWidth="1"/>
    <col min="16135" max="16136" width="9.140625" style="231"/>
    <col min="16137" max="16137" width="10.28515625" style="231" customWidth="1"/>
    <col min="16138" max="16138" width="9.140625" style="231"/>
    <col min="16139" max="16139" width="11" style="231" customWidth="1"/>
    <col min="16140" max="16140" width="9.28515625" style="231" customWidth="1"/>
    <col min="16141" max="16384" width="9.140625" style="231"/>
  </cols>
  <sheetData>
    <row r="1" spans="1:14" x14ac:dyDescent="0.2">
      <c r="G1" s="802" t="s">
        <v>946</v>
      </c>
      <c r="H1" s="802"/>
      <c r="I1" s="802"/>
      <c r="J1" s="802"/>
      <c r="K1" s="802"/>
    </row>
    <row r="2" spans="1:14" x14ac:dyDescent="0.2">
      <c r="G2" s="802"/>
      <c r="H2" s="802"/>
      <c r="I2" s="802"/>
      <c r="J2" s="802"/>
      <c r="K2" s="802"/>
    </row>
    <row r="3" spans="1:14" x14ac:dyDescent="0.2">
      <c r="G3" s="802"/>
      <c r="H3" s="802"/>
      <c r="I3" s="802"/>
      <c r="J3" s="802"/>
      <c r="K3" s="802"/>
    </row>
    <row r="4" spans="1:14" x14ac:dyDescent="0.2">
      <c r="A4" s="232"/>
      <c r="B4" s="860"/>
      <c r="C4" s="860"/>
      <c r="D4" s="232"/>
      <c r="E4" s="232"/>
      <c r="F4" s="232"/>
      <c r="G4" s="232"/>
      <c r="H4" s="232"/>
      <c r="I4" s="232"/>
      <c r="J4" s="860" t="s">
        <v>947</v>
      </c>
      <c r="K4" s="860"/>
      <c r="L4" s="860"/>
    </row>
    <row r="5" spans="1:14" x14ac:dyDescent="0.2">
      <c r="A5" s="861" t="s">
        <v>2</v>
      </c>
      <c r="B5" s="861"/>
      <c r="C5" s="861"/>
      <c r="D5" s="861"/>
      <c r="E5" s="861"/>
      <c r="F5" s="861"/>
      <c r="G5" s="861"/>
      <c r="H5" s="861"/>
      <c r="I5" s="861"/>
      <c r="J5" s="861"/>
      <c r="K5" s="861"/>
      <c r="L5" s="861"/>
    </row>
    <row r="6" spans="1:14" x14ac:dyDescent="0.2">
      <c r="A6" s="860" t="s">
        <v>948</v>
      </c>
      <c r="B6" s="860"/>
      <c r="C6" s="860"/>
      <c r="D6" s="860"/>
      <c r="E6" s="860"/>
      <c r="F6" s="860"/>
      <c r="G6" s="860"/>
      <c r="H6" s="860"/>
      <c r="I6" s="860"/>
      <c r="J6" s="860"/>
      <c r="K6" s="860"/>
      <c r="L6" s="860"/>
    </row>
    <row r="7" spans="1:14" x14ac:dyDescent="0.2">
      <c r="A7" s="232"/>
      <c r="B7" s="232"/>
      <c r="C7" s="232"/>
      <c r="D7" s="232"/>
      <c r="E7" s="232"/>
      <c r="F7" s="232"/>
      <c r="G7" s="232"/>
      <c r="H7" s="232"/>
      <c r="I7" s="232"/>
      <c r="J7" s="232"/>
      <c r="K7" s="860" t="s">
        <v>175</v>
      </c>
      <c r="L7" s="860"/>
    </row>
    <row r="8" spans="1:14" x14ac:dyDescent="0.2">
      <c r="A8" s="851" t="s">
        <v>922</v>
      </c>
      <c r="B8" s="851" t="s">
        <v>949</v>
      </c>
      <c r="C8" s="851" t="s">
        <v>950</v>
      </c>
      <c r="D8" s="851"/>
      <c r="E8" s="851"/>
      <c r="F8" s="851"/>
      <c r="G8" s="856" t="s">
        <v>951</v>
      </c>
      <c r="H8" s="857"/>
      <c r="I8" s="851" t="s">
        <v>952</v>
      </c>
      <c r="J8" s="851" t="s">
        <v>953</v>
      </c>
      <c r="K8" s="851"/>
      <c r="L8" s="851" t="s">
        <v>625</v>
      </c>
    </row>
    <row r="9" spans="1:14" x14ac:dyDescent="0.2">
      <c r="A9" s="851"/>
      <c r="B9" s="851"/>
      <c r="C9" s="851" t="s">
        <v>954</v>
      </c>
      <c r="D9" s="851"/>
      <c r="E9" s="851"/>
      <c r="F9" s="851"/>
      <c r="G9" s="858"/>
      <c r="H9" s="859"/>
      <c r="I9" s="851"/>
      <c r="J9" s="851"/>
      <c r="K9" s="851"/>
      <c r="L9" s="851"/>
    </row>
    <row r="10" spans="1:14" ht="12.75" thickBot="1" x14ac:dyDescent="0.25">
      <c r="A10" s="852"/>
      <c r="B10" s="852"/>
      <c r="C10" s="233" t="s">
        <v>955</v>
      </c>
      <c r="D10" s="233" t="s">
        <v>921</v>
      </c>
      <c r="E10" s="233" t="s">
        <v>922</v>
      </c>
      <c r="F10" s="233" t="s">
        <v>956</v>
      </c>
      <c r="G10" s="233" t="s">
        <v>921</v>
      </c>
      <c r="H10" s="233" t="s">
        <v>956</v>
      </c>
      <c r="I10" s="852"/>
      <c r="J10" s="233" t="s">
        <v>921</v>
      </c>
      <c r="K10" s="233" t="s">
        <v>956</v>
      </c>
      <c r="L10" s="852"/>
    </row>
    <row r="11" spans="1:14" ht="12.75" thickBot="1" x14ac:dyDescent="0.25">
      <c r="A11" s="234">
        <v>1</v>
      </c>
      <c r="B11" s="234">
        <v>2</v>
      </c>
      <c r="C11" s="234">
        <v>3</v>
      </c>
      <c r="D11" s="234">
        <v>4</v>
      </c>
      <c r="E11" s="234">
        <v>5</v>
      </c>
      <c r="F11" s="234">
        <v>6</v>
      </c>
      <c r="G11" s="234">
        <v>7</v>
      </c>
      <c r="H11" s="234">
        <v>8</v>
      </c>
      <c r="I11" s="234">
        <v>9</v>
      </c>
      <c r="J11" s="234">
        <v>10</v>
      </c>
      <c r="K11" s="234">
        <v>11</v>
      </c>
      <c r="L11" s="235">
        <v>12</v>
      </c>
    </row>
    <row r="12" spans="1:14" ht="132" x14ac:dyDescent="0.2">
      <c r="A12" s="236"/>
      <c r="B12" s="236" t="s">
        <v>957</v>
      </c>
      <c r="C12" s="236" t="s">
        <v>958</v>
      </c>
      <c r="D12" s="236"/>
      <c r="E12" s="236"/>
      <c r="F12" s="237"/>
      <c r="G12" s="237" t="s">
        <v>959</v>
      </c>
      <c r="H12" s="237" t="s">
        <v>960</v>
      </c>
      <c r="I12" s="237"/>
      <c r="J12" s="236"/>
      <c r="K12" s="236"/>
      <c r="L12" s="238"/>
    </row>
    <row r="13" spans="1:14" ht="36" x14ac:dyDescent="0.2">
      <c r="A13" s="236">
        <v>1</v>
      </c>
      <c r="B13" s="236" t="s">
        <v>961</v>
      </c>
      <c r="C13" s="236"/>
      <c r="D13" s="236"/>
      <c r="E13" s="236"/>
      <c r="F13" s="237">
        <v>130</v>
      </c>
      <c r="G13" s="236"/>
      <c r="H13" s="239">
        <v>97.5</v>
      </c>
      <c r="I13" s="237">
        <v>92.480099999999993</v>
      </c>
      <c r="J13" s="236"/>
      <c r="K13" s="236"/>
      <c r="L13" s="238"/>
      <c r="N13" s="240"/>
    </row>
    <row r="14" spans="1:14" x14ac:dyDescent="0.2">
      <c r="A14" s="241">
        <v>2</v>
      </c>
      <c r="B14" s="241" t="s">
        <v>962</v>
      </c>
      <c r="C14" s="241"/>
      <c r="D14" s="241"/>
      <c r="E14" s="241"/>
      <c r="F14" s="242">
        <v>89.6</v>
      </c>
      <c r="G14" s="242"/>
      <c r="H14" s="242">
        <v>67</v>
      </c>
      <c r="I14" s="242">
        <v>66.426590000000004</v>
      </c>
      <c r="J14" s="241"/>
      <c r="K14" s="241"/>
      <c r="L14" s="238"/>
    </row>
    <row r="15" spans="1:14" ht="24" x14ac:dyDescent="0.2">
      <c r="A15" s="241">
        <v>3</v>
      </c>
      <c r="B15" s="243" t="s">
        <v>963</v>
      </c>
      <c r="C15" s="241"/>
      <c r="D15" s="241"/>
      <c r="E15" s="241"/>
      <c r="F15" s="241">
        <v>0.4</v>
      </c>
      <c r="G15" s="241"/>
      <c r="H15" s="242">
        <v>0.4</v>
      </c>
      <c r="I15" s="242">
        <v>0.1</v>
      </c>
      <c r="J15" s="241"/>
      <c r="K15" s="241"/>
      <c r="L15" s="238"/>
    </row>
    <row r="16" spans="1:14" x14ac:dyDescent="0.2">
      <c r="A16" s="241"/>
      <c r="B16" s="241"/>
      <c r="C16" s="241"/>
      <c r="D16" s="241"/>
      <c r="E16" s="241"/>
      <c r="F16" s="242">
        <f>SUM(F13:F15)</f>
        <v>220</v>
      </c>
      <c r="G16" s="242"/>
      <c r="H16" s="242">
        <f>SUM(H13:H15)</f>
        <v>164.9</v>
      </c>
      <c r="I16" s="242">
        <f>SUM(I13:I15)</f>
        <v>159.00668999999999</v>
      </c>
      <c r="J16" s="241"/>
      <c r="K16" s="241"/>
      <c r="L16" s="238"/>
    </row>
    <row r="17" spans="1:12" x14ac:dyDescent="0.2">
      <c r="A17" s="853" t="s">
        <v>964</v>
      </c>
      <c r="B17" s="853"/>
      <c r="C17" s="853"/>
      <c r="D17" s="853"/>
      <c r="E17" s="853"/>
      <c r="F17" s="853"/>
      <c r="G17" s="853"/>
      <c r="H17" s="853"/>
      <c r="I17" s="853"/>
      <c r="J17" s="853"/>
      <c r="K17" s="853"/>
      <c r="L17" s="853"/>
    </row>
    <row r="18" spans="1:12" x14ac:dyDescent="0.2">
      <c r="A18" s="244"/>
      <c r="B18" s="854" t="s">
        <v>880</v>
      </c>
      <c r="C18" s="854"/>
      <c r="D18" s="854"/>
      <c r="E18" s="854"/>
      <c r="F18" s="854"/>
      <c r="G18" s="854"/>
      <c r="H18" s="854"/>
      <c r="I18" s="244"/>
      <c r="J18" s="244"/>
    </row>
    <row r="19" spans="1:12" x14ac:dyDescent="0.2">
      <c r="B19" s="855"/>
      <c r="C19" s="855"/>
      <c r="D19" s="855"/>
      <c r="E19" s="855"/>
      <c r="F19" s="855"/>
      <c r="G19" s="855"/>
      <c r="H19" s="855"/>
    </row>
  </sheetData>
  <mergeCells count="17">
    <mergeCell ref="K7:L7"/>
    <mergeCell ref="G1:K3"/>
    <mergeCell ref="B4:C4"/>
    <mergeCell ref="J4:L4"/>
    <mergeCell ref="A5:L5"/>
    <mergeCell ref="A6:L6"/>
    <mergeCell ref="L8:L10"/>
    <mergeCell ref="C9:F9"/>
    <mergeCell ref="A17:L17"/>
    <mergeCell ref="B18:H18"/>
    <mergeCell ref="B19:H19"/>
    <mergeCell ref="A8:A10"/>
    <mergeCell ref="B8:B10"/>
    <mergeCell ref="C8:F8"/>
    <mergeCell ref="G8:H9"/>
    <mergeCell ref="I8:I10"/>
    <mergeCell ref="J8:K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ფორმა 1</vt:lpstr>
      <vt:lpstr>ფორმა 2</vt:lpstr>
      <vt:lpstr>ფორმა 3</vt:lpstr>
      <vt:lpstr>ფორმა 4</vt:lpstr>
      <vt:lpstr>ფორმა 5</vt:lpstr>
      <vt:lpstr>ფორმა 6</vt:lpstr>
      <vt:lpstr>ფორმა 7</vt:lpstr>
      <vt:lpstr>ფორმა 8</vt:lpstr>
      <vt:lpstr>ფორმა 9</vt:lpstr>
      <vt:lpstr>ფორმა 10</vt:lpstr>
      <vt:lpstr>ფორმა 11</vt:lpstr>
      <vt:lpstr>ფორმა 12</vt:lpstr>
      <vt:lpstr>ფორმა 13</vt:lpstr>
      <vt:lpstr>ფორმა 14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Tediashvili</dc:creator>
  <cp:lastModifiedBy>Marina Tediashvili</cp:lastModifiedBy>
  <cp:lastPrinted>2021-11-24T05:48:33Z</cp:lastPrinted>
  <dcterms:created xsi:type="dcterms:W3CDTF">2021-10-21T19:08:57Z</dcterms:created>
  <dcterms:modified xsi:type="dcterms:W3CDTF">2022-10-24T10:34:59Z</dcterms:modified>
</cp:coreProperties>
</file>